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pasqu\Desktop\Agripp\bon de commande\"/>
    </mc:Choice>
  </mc:AlternateContent>
  <xr:revisionPtr revIDLastSave="0" documentId="13_ncr:1_{76D37CC1-B926-4B6E-9272-55E0DF0D09F9}" xr6:coauthVersionLast="47" xr6:coauthVersionMax="47" xr10:uidLastSave="{00000000-0000-0000-0000-000000000000}"/>
  <bookViews>
    <workbookView xWindow="-20520" yWindow="1500" windowWidth="20640" windowHeight="11040" tabRatio="856" xr2:uid="{00000000-000D-0000-FFFF-FFFF00000000}"/>
  </bookViews>
  <sheets>
    <sheet name="Summary" sheetId="18" r:id="rId1"/>
    <sheet name="Invoice Agripp" sheetId="1" state="hidden" r:id="rId2"/>
    <sheet name="Data invoice" sheetId="7" state="hidden" r:id="rId3"/>
    <sheet name="Details of the order" sheetId="6" state="hidden" r:id="rId4"/>
    <sheet name="Agripp Holds PU" sheetId="19" r:id="rId5"/>
    <sheet name="Agripp Holds PE" sheetId="16" r:id="rId6"/>
    <sheet name="Updates" sheetId="21" state="hidden" r:id="rId7"/>
    <sheet name="Agripp Fiberglass Macros" sheetId="2" r:id="rId8"/>
    <sheet name="Agripp Woods" sheetId="3" r:id="rId9"/>
    <sheet name="Agripp Packs" sheetId="20" state="hidden" r:id="rId10"/>
    <sheet name="Data" sheetId="8" state="hidden" r:id="rId11"/>
    <sheet name="Data (new)" sheetId="22" state="hidden" r:id="rId12"/>
    <sheet name="Colors" sheetId="5" state="hidden" r:id="rId13"/>
  </sheets>
  <externalReferences>
    <externalReference r:id="rId14"/>
  </externalReferences>
  <definedNames>
    <definedName name="_xlnm._FilterDatabase" localSheetId="5" hidden="1">'Agripp Holds PE'!$A$8:$A$100</definedName>
    <definedName name="_xlnm._FilterDatabase" localSheetId="4" hidden="1">'Agripp Holds PU'!$A$8:$A$213</definedName>
    <definedName name="_xlnm._FilterDatabase" localSheetId="8" hidden="1">'Agripp Woods'!$W$8:$W$38</definedName>
    <definedName name="_xlnm._FilterDatabase" localSheetId="10" hidden="1">Data!$A$1:$T$655</definedName>
    <definedName name="_xlnm._FilterDatabase" localSheetId="11" hidden="1">'Data (new)'!$A$1:$V$453</definedName>
    <definedName name="_xlnm._FilterDatabase" localSheetId="2" hidden="1">'Data invoice'!$A$2:$S$997</definedName>
    <definedName name="Colors">[1]Colors!$A:$E</definedName>
    <definedName name="critere">#REF!</definedName>
    <definedName name="result_box1" localSheetId="3">#REF!</definedName>
    <definedName name="TableauDatanew">'Data (new)'!$A$2:$U$657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18" i="22" l="1"/>
  <c r="P416" i="22"/>
  <c r="P414" i="22"/>
  <c r="P412" i="22"/>
  <c r="P410" i="22"/>
  <c r="P408" i="22"/>
  <c r="P406" i="22"/>
  <c r="P404" i="22"/>
  <c r="P402" i="22"/>
  <c r="P400" i="22"/>
  <c r="P398" i="22"/>
  <c r="P396" i="22"/>
  <c r="P394" i="22"/>
  <c r="P392" i="22"/>
  <c r="P390" i="22"/>
  <c r="P388" i="22"/>
  <c r="P386" i="22"/>
  <c r="P384" i="22"/>
  <c r="P382" i="22"/>
  <c r="P380" i="22"/>
  <c r="P378" i="22"/>
  <c r="P376" i="22"/>
  <c r="P374" i="22"/>
  <c r="P372" i="22"/>
  <c r="P370" i="22"/>
  <c r="P368" i="22"/>
  <c r="P366" i="22"/>
  <c r="P364" i="22"/>
  <c r="P362" i="22"/>
  <c r="P360" i="22"/>
  <c r="P358" i="22"/>
  <c r="P356" i="22"/>
  <c r="P354" i="22"/>
  <c r="P352" i="22"/>
  <c r="P350" i="22"/>
  <c r="P348" i="22"/>
  <c r="P346" i="22"/>
  <c r="P344" i="22"/>
  <c r="P342" i="22"/>
  <c r="P340" i="22"/>
  <c r="P338" i="22"/>
  <c r="P336" i="22"/>
  <c r="P334" i="22"/>
  <c r="P332" i="22"/>
  <c r="P31" i="22"/>
  <c r="P29" i="22"/>
  <c r="P27" i="22"/>
  <c r="P25" i="22"/>
  <c r="P23" i="22"/>
  <c r="P21" i="22"/>
  <c r="P19" i="22"/>
  <c r="P17" i="22"/>
  <c r="P15" i="22"/>
  <c r="P13" i="22"/>
  <c r="P11" i="22"/>
  <c r="P9" i="22"/>
  <c r="P7" i="22"/>
  <c r="P5" i="22"/>
  <c r="P3" i="22"/>
  <c r="P417" i="22"/>
  <c r="P415" i="22"/>
  <c r="P413" i="22"/>
  <c r="P411" i="22"/>
  <c r="P409" i="22"/>
  <c r="P407" i="22"/>
  <c r="P405" i="22"/>
  <c r="P403" i="22"/>
  <c r="P401" i="22"/>
  <c r="P399" i="22"/>
  <c r="P397" i="22"/>
  <c r="P395" i="22"/>
  <c r="P393" i="22"/>
  <c r="P391" i="22"/>
  <c r="P389" i="22"/>
  <c r="P387" i="22"/>
  <c r="P385" i="22"/>
  <c r="P383" i="22"/>
  <c r="P381" i="22"/>
  <c r="P379" i="22"/>
  <c r="P377" i="22"/>
  <c r="P375" i="22"/>
  <c r="P373" i="22"/>
  <c r="P371" i="22"/>
  <c r="P369" i="22"/>
  <c r="P367" i="22"/>
  <c r="P365" i="22"/>
  <c r="P363" i="22"/>
  <c r="P361" i="22"/>
  <c r="P359" i="22"/>
  <c r="P357" i="22"/>
  <c r="P355" i="22"/>
  <c r="P353" i="22"/>
  <c r="P351" i="22"/>
  <c r="P349" i="22"/>
  <c r="P347" i="22"/>
  <c r="P345" i="22"/>
  <c r="P343" i="22"/>
  <c r="P341" i="22"/>
  <c r="P339" i="22"/>
  <c r="P337" i="22"/>
  <c r="P335" i="22"/>
  <c r="P333" i="22"/>
  <c r="P331" i="22"/>
  <c r="P30" i="22"/>
  <c r="P28" i="22"/>
  <c r="P26" i="22"/>
  <c r="P24" i="22"/>
  <c r="P22" i="22"/>
  <c r="P20" i="22"/>
  <c r="P18" i="22"/>
  <c r="P16" i="22"/>
  <c r="P14" i="22"/>
  <c r="P12" i="22"/>
  <c r="P10" i="22"/>
  <c r="P8" i="22"/>
  <c r="P6" i="22"/>
  <c r="P4" i="22"/>
  <c r="P2" i="22"/>
  <c r="D203" i="7" l="1"/>
  <c r="A203" i="7" s="1"/>
  <c r="D204" i="7"/>
  <c r="A204" i="7" s="1"/>
  <c r="D205" i="7"/>
  <c r="A205" i="7" s="1"/>
  <c r="D206" i="7"/>
  <c r="A206" i="7" s="1"/>
  <c r="D207" i="7"/>
  <c r="A207" i="7" s="1"/>
  <c r="C203" i="7"/>
  <c r="C204" i="7"/>
  <c r="C205" i="7"/>
  <c r="C206" i="7"/>
  <c r="C207" i="7"/>
  <c r="D209" i="19"/>
  <c r="E209" i="19"/>
  <c r="F209" i="19"/>
  <c r="G209" i="19"/>
  <c r="H209" i="19"/>
  <c r="I209" i="19"/>
  <c r="X209" i="19"/>
  <c r="Z209" i="19"/>
  <c r="Y209" i="19" s="1"/>
  <c r="AA209" i="19"/>
  <c r="AB209" i="19" s="1"/>
  <c r="F203" i="7" s="1"/>
  <c r="AC209" i="19"/>
  <c r="D210" i="19"/>
  <c r="E210" i="19"/>
  <c r="F210" i="19"/>
  <c r="G210" i="19"/>
  <c r="H210" i="19"/>
  <c r="I210" i="19"/>
  <c r="X210" i="19"/>
  <c r="Z210" i="19"/>
  <c r="Y210" i="19" s="1"/>
  <c r="D211" i="19"/>
  <c r="E211" i="19"/>
  <c r="F211" i="19"/>
  <c r="G211" i="19"/>
  <c r="H211" i="19"/>
  <c r="I211" i="19"/>
  <c r="X211" i="19"/>
  <c r="Z211" i="19"/>
  <c r="AC211" i="19" s="1"/>
  <c r="AA211" i="19"/>
  <c r="AB211" i="19" s="1"/>
  <c r="F205" i="7" s="1"/>
  <c r="D212" i="19"/>
  <c r="E212" i="19"/>
  <c r="F212" i="19"/>
  <c r="G212" i="19"/>
  <c r="H212" i="19"/>
  <c r="I212" i="19"/>
  <c r="X212" i="19"/>
  <c r="Z212" i="19"/>
  <c r="Y212" i="19" s="1"/>
  <c r="AC212" i="19"/>
  <c r="D213" i="19"/>
  <c r="E213" i="19"/>
  <c r="F213" i="19"/>
  <c r="G213" i="19"/>
  <c r="H213" i="19"/>
  <c r="I213" i="19"/>
  <c r="X213" i="19"/>
  <c r="Z213" i="19"/>
  <c r="Y213" i="19" s="1"/>
  <c r="B209" i="19"/>
  <c r="B210" i="19"/>
  <c r="B211" i="19"/>
  <c r="B212" i="19"/>
  <c r="B213" i="19"/>
  <c r="C209" i="19"/>
  <c r="C210" i="19"/>
  <c r="C211" i="19"/>
  <c r="C212" i="19"/>
  <c r="C213" i="19"/>
  <c r="C299" i="7"/>
  <c r="C300" i="7"/>
  <c r="C301" i="7"/>
  <c r="B36" i="16"/>
  <c r="C36" i="16"/>
  <c r="D36" i="16"/>
  <c r="E36" i="16"/>
  <c r="F36" i="16"/>
  <c r="G36" i="16"/>
  <c r="H36" i="16"/>
  <c r="X36" i="16"/>
  <c r="Z36" i="16"/>
  <c r="Y36" i="16" s="1"/>
  <c r="B37" i="16"/>
  <c r="C37" i="16"/>
  <c r="D37" i="16"/>
  <c r="E37" i="16"/>
  <c r="F37" i="16"/>
  <c r="G37" i="16"/>
  <c r="H37" i="16"/>
  <c r="X37" i="16"/>
  <c r="Z37" i="16"/>
  <c r="B38" i="16"/>
  <c r="C38" i="16"/>
  <c r="D38" i="16"/>
  <c r="E38" i="16"/>
  <c r="F38" i="16"/>
  <c r="G38" i="16"/>
  <c r="H38" i="16"/>
  <c r="X38" i="16"/>
  <c r="Z38" i="16"/>
  <c r="P278" i="22"/>
  <c r="T278" i="22" s="1"/>
  <c r="U278" i="22" s="1"/>
  <c r="P276" i="22"/>
  <c r="T276" i="22" s="1"/>
  <c r="U276" i="22" s="1"/>
  <c r="P274" i="22"/>
  <c r="T274" i="22" s="1"/>
  <c r="U274" i="22" s="1"/>
  <c r="M31" i="18"/>
  <c r="M25" i="18"/>
  <c r="M19" i="18"/>
  <c r="M14" i="18"/>
  <c r="N28" i="18"/>
  <c r="M28" i="18"/>
  <c r="N16" i="18"/>
  <c r="N21" i="18"/>
  <c r="AC12" i="19"/>
  <c r="AC13" i="19"/>
  <c r="AC14" i="19"/>
  <c r="AC15" i="19"/>
  <c r="AC16" i="19"/>
  <c r="AC17" i="19"/>
  <c r="AC18" i="19"/>
  <c r="AC19" i="19"/>
  <c r="AC20" i="19"/>
  <c r="AC21" i="19"/>
  <c r="AC22" i="19"/>
  <c r="AC23" i="19"/>
  <c r="AC24" i="19"/>
  <c r="AC25" i="19"/>
  <c r="AC26" i="19"/>
  <c r="AC27" i="19"/>
  <c r="AC28" i="19"/>
  <c r="AC29" i="19"/>
  <c r="AC30" i="19"/>
  <c r="AC31" i="19"/>
  <c r="AC32" i="19"/>
  <c r="AC33" i="19"/>
  <c r="AC34" i="19"/>
  <c r="AC35" i="19"/>
  <c r="AC36" i="19"/>
  <c r="AC37" i="19"/>
  <c r="AC38" i="19"/>
  <c r="AC39" i="19"/>
  <c r="AC40" i="19"/>
  <c r="AC41" i="19"/>
  <c r="AC42" i="19"/>
  <c r="AC43" i="19"/>
  <c r="AC44" i="19"/>
  <c r="AC45" i="19"/>
  <c r="AC46" i="19"/>
  <c r="AC47" i="19"/>
  <c r="AC48" i="19"/>
  <c r="AC49" i="19"/>
  <c r="AC50" i="19"/>
  <c r="AC51" i="19"/>
  <c r="AC52" i="19"/>
  <c r="AC53" i="19"/>
  <c r="AC54" i="19"/>
  <c r="AC55" i="19"/>
  <c r="AC56" i="19"/>
  <c r="AC57" i="19"/>
  <c r="AC58" i="19"/>
  <c r="AC59" i="19"/>
  <c r="AC60" i="19"/>
  <c r="AC61" i="19"/>
  <c r="AC62" i="19"/>
  <c r="AC63" i="19"/>
  <c r="AC64" i="19"/>
  <c r="AC65" i="19"/>
  <c r="AC66" i="19"/>
  <c r="AC67" i="19"/>
  <c r="AC68" i="19"/>
  <c r="AC69" i="19"/>
  <c r="AC70" i="19"/>
  <c r="AC71" i="19"/>
  <c r="AC72" i="19"/>
  <c r="AC73" i="19"/>
  <c r="AC74" i="19"/>
  <c r="AC75" i="19"/>
  <c r="AC76" i="19"/>
  <c r="AC77" i="19"/>
  <c r="AC78" i="19"/>
  <c r="AC79" i="19"/>
  <c r="AC80" i="19"/>
  <c r="AC81" i="19"/>
  <c r="AC82" i="19"/>
  <c r="AC83" i="19"/>
  <c r="AC84" i="19"/>
  <c r="AC85" i="19"/>
  <c r="AC86" i="19"/>
  <c r="AC87" i="19"/>
  <c r="AC88" i="19"/>
  <c r="AC89" i="19"/>
  <c r="AC90" i="19"/>
  <c r="AC91" i="19"/>
  <c r="AC92" i="19"/>
  <c r="AC93" i="19"/>
  <c r="AC94" i="19"/>
  <c r="AC95" i="19"/>
  <c r="AC96" i="19"/>
  <c r="AC97" i="19"/>
  <c r="AC98" i="19"/>
  <c r="AC99" i="19"/>
  <c r="AC100" i="19"/>
  <c r="AC101" i="19"/>
  <c r="AC102" i="19"/>
  <c r="AC103" i="19"/>
  <c r="AC104" i="19"/>
  <c r="AC105" i="19"/>
  <c r="AC106" i="19"/>
  <c r="AC107" i="19"/>
  <c r="AC108"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AC132" i="19"/>
  <c r="AC133" i="19"/>
  <c r="AC134" i="19"/>
  <c r="AC135" i="19"/>
  <c r="AC136" i="19"/>
  <c r="AC137" i="19"/>
  <c r="AC138" i="19"/>
  <c r="AC139" i="19"/>
  <c r="AC140" i="19"/>
  <c r="AC141" i="19"/>
  <c r="AC142" i="19"/>
  <c r="AC143" i="19"/>
  <c r="AC144" i="19"/>
  <c r="AC145" i="19"/>
  <c r="AC146" i="19"/>
  <c r="AC147" i="19"/>
  <c r="AC148" i="19"/>
  <c r="AC149" i="19"/>
  <c r="AC150" i="19"/>
  <c r="AC151" i="19"/>
  <c r="AC152" i="19"/>
  <c r="AC153" i="19"/>
  <c r="AC154" i="19"/>
  <c r="AC155" i="19"/>
  <c r="AC156" i="19"/>
  <c r="AC157" i="19"/>
  <c r="AC158" i="19"/>
  <c r="AC159" i="19"/>
  <c r="AC160" i="19"/>
  <c r="AC161" i="19"/>
  <c r="AC162" i="19"/>
  <c r="AC163" i="19"/>
  <c r="AC164" i="19"/>
  <c r="AC165" i="19"/>
  <c r="AC166" i="19"/>
  <c r="AC167" i="19"/>
  <c r="AC168" i="19"/>
  <c r="AC169" i="19"/>
  <c r="AC170" i="19"/>
  <c r="AC171" i="19"/>
  <c r="AC172" i="19"/>
  <c r="AC173" i="19"/>
  <c r="AC174" i="19"/>
  <c r="AC175" i="19"/>
  <c r="AC176" i="19"/>
  <c r="AC177" i="19"/>
  <c r="AC178" i="19"/>
  <c r="AC179" i="19"/>
  <c r="AC180" i="19"/>
  <c r="AC181" i="19"/>
  <c r="AC182" i="19"/>
  <c r="AC183" i="19"/>
  <c r="AC184" i="19"/>
  <c r="AC185" i="19"/>
  <c r="AC186" i="19"/>
  <c r="AC187" i="19"/>
  <c r="AC188" i="19"/>
  <c r="AC189" i="19"/>
  <c r="AC190" i="19"/>
  <c r="AC191" i="19"/>
  <c r="AC192" i="19"/>
  <c r="AC193" i="19"/>
  <c r="AC194" i="19"/>
  <c r="AC195" i="19"/>
  <c r="AC196" i="19"/>
  <c r="AC197" i="19"/>
  <c r="AC198" i="19"/>
  <c r="AC199" i="19"/>
  <c r="AC200" i="19"/>
  <c r="AC201" i="19"/>
  <c r="AC202" i="19"/>
  <c r="AC203" i="19"/>
  <c r="AC204" i="19"/>
  <c r="AC205" i="19"/>
  <c r="AC206" i="19"/>
  <c r="AC207" i="19"/>
  <c r="AC208" i="19"/>
  <c r="K6" i="19"/>
  <c r="L6" i="19"/>
  <c r="M6" i="19"/>
  <c r="N6" i="19"/>
  <c r="O6" i="19"/>
  <c r="P6" i="19"/>
  <c r="Q6" i="19"/>
  <c r="R6" i="19"/>
  <c r="S6" i="19"/>
  <c r="T6" i="19"/>
  <c r="U6" i="19"/>
  <c r="V6" i="19"/>
  <c r="W6" i="19"/>
  <c r="J6" i="19"/>
  <c r="K5" i="19"/>
  <c r="L5" i="19"/>
  <c r="M5" i="19"/>
  <c r="N5" i="19"/>
  <c r="O5" i="19"/>
  <c r="P5" i="19"/>
  <c r="Q5" i="19"/>
  <c r="R5" i="19"/>
  <c r="S5" i="19"/>
  <c r="T5" i="19"/>
  <c r="U5" i="19"/>
  <c r="V5" i="19"/>
  <c r="W5" i="19"/>
  <c r="J5" i="19"/>
  <c r="J6" i="16"/>
  <c r="K6" i="16"/>
  <c r="L6" i="16"/>
  <c r="M6" i="16"/>
  <c r="N6" i="16"/>
  <c r="O6" i="16"/>
  <c r="P6" i="16"/>
  <c r="Q6" i="16"/>
  <c r="R6" i="16"/>
  <c r="S6" i="16"/>
  <c r="T6" i="16"/>
  <c r="U6" i="16"/>
  <c r="V6" i="16"/>
  <c r="W6" i="16"/>
  <c r="K5" i="16"/>
  <c r="L5" i="16"/>
  <c r="M5" i="16"/>
  <c r="N5" i="16"/>
  <c r="O5" i="16"/>
  <c r="P5" i="16"/>
  <c r="Q5" i="16"/>
  <c r="R5" i="16"/>
  <c r="S5" i="16"/>
  <c r="T5" i="16"/>
  <c r="U5" i="16"/>
  <c r="V5" i="16"/>
  <c r="W5" i="16"/>
  <c r="J5" i="16"/>
  <c r="E68" i="2"/>
  <c r="E10" i="2"/>
  <c r="E69" i="2"/>
  <c r="E11" i="2"/>
  <c r="E70" i="2"/>
  <c r="E12" i="2"/>
  <c r="E71" i="2"/>
  <c r="E13" i="2"/>
  <c r="E72" i="2"/>
  <c r="E14" i="2"/>
  <c r="E73" i="2"/>
  <c r="E15" i="2"/>
  <c r="E74" i="2"/>
  <c r="E16" i="2"/>
  <c r="E75" i="2"/>
  <c r="E17" i="2"/>
  <c r="E76" i="2"/>
  <c r="E18" i="2"/>
  <c r="E77" i="2"/>
  <c r="E19" i="2"/>
  <c r="E78" i="2"/>
  <c r="E20" i="2"/>
  <c r="E79" i="2"/>
  <c r="E21" i="2"/>
  <c r="E80" i="2"/>
  <c r="E22" i="2"/>
  <c r="E81" i="2"/>
  <c r="E23" i="2"/>
  <c r="E82" i="2"/>
  <c r="E24" i="2"/>
  <c r="E83" i="2"/>
  <c r="E25" i="2"/>
  <c r="E84" i="2"/>
  <c r="E26" i="2"/>
  <c r="E85" i="2"/>
  <c r="E27" i="2"/>
  <c r="E86" i="2"/>
  <c r="E28" i="2"/>
  <c r="E87" i="2"/>
  <c r="E29" i="2"/>
  <c r="E88" i="2"/>
  <c r="E30" i="2"/>
  <c r="E89" i="2"/>
  <c r="E31" i="2"/>
  <c r="E90" i="2"/>
  <c r="E32" i="2"/>
  <c r="E91" i="2"/>
  <c r="E33" i="2"/>
  <c r="E92" i="2"/>
  <c r="E34" i="2"/>
  <c r="E93" i="2"/>
  <c r="E35" i="2"/>
  <c r="E94" i="2"/>
  <c r="E36" i="2"/>
  <c r="E95" i="2"/>
  <c r="E37" i="2"/>
  <c r="E96" i="2"/>
  <c r="E38" i="2"/>
  <c r="E97" i="2"/>
  <c r="E39" i="2"/>
  <c r="E98" i="2"/>
  <c r="E40" i="2"/>
  <c r="E99" i="2"/>
  <c r="E41" i="2"/>
  <c r="E100" i="2"/>
  <c r="E42" i="2"/>
  <c r="E101" i="2"/>
  <c r="E43" i="2"/>
  <c r="E102" i="2"/>
  <c r="E44" i="2"/>
  <c r="E103" i="2"/>
  <c r="E45" i="2"/>
  <c r="E104" i="2"/>
  <c r="E46" i="2"/>
  <c r="E105" i="2"/>
  <c r="E47" i="2"/>
  <c r="E106" i="2"/>
  <c r="E48" i="2"/>
  <c r="E107" i="2"/>
  <c r="E49" i="2"/>
  <c r="E108" i="2"/>
  <c r="E50" i="2"/>
  <c r="E109" i="2"/>
  <c r="E51" i="2"/>
  <c r="E110" i="2"/>
  <c r="E52" i="2"/>
  <c r="E111" i="2"/>
  <c r="E53" i="2"/>
  <c r="E112" i="2"/>
  <c r="E54" i="2"/>
  <c r="E113" i="2"/>
  <c r="E55" i="2"/>
  <c r="E114" i="2"/>
  <c r="E56" i="2"/>
  <c r="E115" i="2"/>
  <c r="E57" i="2"/>
  <c r="E116" i="2"/>
  <c r="E58" i="2"/>
  <c r="E117" i="2"/>
  <c r="E59" i="2"/>
  <c r="E118" i="2"/>
  <c r="E60" i="2"/>
  <c r="E119" i="2"/>
  <c r="E61" i="2"/>
  <c r="E120" i="2"/>
  <c r="E62" i="2"/>
  <c r="E121" i="2"/>
  <c r="E63" i="2"/>
  <c r="E122" i="2"/>
  <c r="E64" i="2"/>
  <c r="E123" i="2"/>
  <c r="E65" i="2"/>
  <c r="E124" i="2"/>
  <c r="E66" i="2"/>
  <c r="E125" i="2"/>
  <c r="E67" i="2"/>
  <c r="E126" i="2"/>
  <c r="E9" i="2"/>
  <c r="B126" i="2"/>
  <c r="B67" i="2"/>
  <c r="B125" i="2"/>
  <c r="B66" i="2"/>
  <c r="B124" i="2"/>
  <c r="B65" i="2"/>
  <c r="B123" i="2"/>
  <c r="B64" i="2"/>
  <c r="B122" i="2"/>
  <c r="B63" i="2"/>
  <c r="B121" i="2"/>
  <c r="B62" i="2"/>
  <c r="B120" i="2"/>
  <c r="B61" i="2"/>
  <c r="B119" i="2"/>
  <c r="B60" i="2"/>
  <c r="B118" i="2"/>
  <c r="B59" i="2"/>
  <c r="B117" i="2"/>
  <c r="B58" i="2"/>
  <c r="B116" i="2"/>
  <c r="B57" i="2"/>
  <c r="B115" i="2"/>
  <c r="B56" i="2"/>
  <c r="B114" i="2"/>
  <c r="B55" i="2"/>
  <c r="B113" i="2"/>
  <c r="B54" i="2"/>
  <c r="B112" i="2"/>
  <c r="B53" i="2"/>
  <c r="B111" i="2"/>
  <c r="B52" i="2"/>
  <c r="B110" i="2"/>
  <c r="B51" i="2"/>
  <c r="B109" i="2"/>
  <c r="B50" i="2"/>
  <c r="B108" i="2"/>
  <c r="B49" i="2"/>
  <c r="B107" i="2"/>
  <c r="B48" i="2"/>
  <c r="B106" i="2"/>
  <c r="B47" i="2"/>
  <c r="B105" i="2"/>
  <c r="B46" i="2"/>
  <c r="B104" i="2"/>
  <c r="B45" i="2"/>
  <c r="B103" i="2"/>
  <c r="B44" i="2"/>
  <c r="B102" i="2"/>
  <c r="B43" i="2"/>
  <c r="B101" i="2"/>
  <c r="B42" i="2"/>
  <c r="B100" i="2"/>
  <c r="B41" i="2"/>
  <c r="B99" i="2"/>
  <c r="B40" i="2"/>
  <c r="B98" i="2"/>
  <c r="B39" i="2"/>
  <c r="B97" i="2"/>
  <c r="B38" i="2"/>
  <c r="B96" i="2"/>
  <c r="B37" i="2"/>
  <c r="B95" i="2"/>
  <c r="B36" i="2"/>
  <c r="B94" i="2"/>
  <c r="B35" i="2"/>
  <c r="B93" i="2"/>
  <c r="B34" i="2"/>
  <c r="B92" i="2"/>
  <c r="B33" i="2"/>
  <c r="B91" i="2"/>
  <c r="B32" i="2"/>
  <c r="B90" i="2"/>
  <c r="B31" i="2"/>
  <c r="B89" i="2"/>
  <c r="B30" i="2"/>
  <c r="B88" i="2"/>
  <c r="B29" i="2"/>
  <c r="B87" i="2"/>
  <c r="B28" i="2"/>
  <c r="B86" i="2"/>
  <c r="B27" i="2"/>
  <c r="B85" i="2"/>
  <c r="B26" i="2"/>
  <c r="B84" i="2"/>
  <c r="B25" i="2"/>
  <c r="B83" i="2"/>
  <c r="B24" i="2"/>
  <c r="B82" i="2"/>
  <c r="B23" i="2"/>
  <c r="B81" i="2"/>
  <c r="B22" i="2"/>
  <c r="B80" i="2"/>
  <c r="B21" i="2"/>
  <c r="B79" i="2"/>
  <c r="B20" i="2"/>
  <c r="B78" i="2"/>
  <c r="B19" i="2"/>
  <c r="B77" i="2"/>
  <c r="B18" i="2"/>
  <c r="B76" i="2"/>
  <c r="B17" i="2"/>
  <c r="B75" i="2"/>
  <c r="B16" i="2"/>
  <c r="B74" i="2"/>
  <c r="B15" i="2"/>
  <c r="B73" i="2"/>
  <c r="B14" i="2"/>
  <c r="B72" i="2"/>
  <c r="B13" i="2"/>
  <c r="B71" i="2"/>
  <c r="B12" i="2"/>
  <c r="B70" i="2"/>
  <c r="B11" i="2"/>
  <c r="B69" i="2"/>
  <c r="B10" i="2"/>
  <c r="B68" i="2"/>
  <c r="B9" i="2"/>
  <c r="AA213" i="19" l="1"/>
  <c r="AB213" i="19" s="1"/>
  <c r="F207" i="7" s="1"/>
  <c r="AA212" i="19"/>
  <c r="AB212" i="19" s="1"/>
  <c r="F206" i="7" s="1"/>
  <c r="AC213" i="19"/>
  <c r="Y211" i="19"/>
  <c r="AC210" i="19"/>
  <c r="AA210" i="19"/>
  <c r="AB210" i="19" s="1"/>
  <c r="F204" i="7" s="1"/>
  <c r="Y37" i="16"/>
  <c r="I38" i="16"/>
  <c r="AA38" i="16" s="1"/>
  <c r="AB38" i="16" s="1"/>
  <c r="I37" i="16"/>
  <c r="AA37" i="16" s="1"/>
  <c r="AB37" i="16" s="1"/>
  <c r="I36" i="16"/>
  <c r="AC36" i="16"/>
  <c r="Y38" i="16"/>
  <c r="AC37" i="16"/>
  <c r="AA36" i="16"/>
  <c r="AB36" i="16" s="1"/>
  <c r="AC38" i="16"/>
  <c r="Q418" i="22"/>
  <c r="R418" i="22" s="1"/>
  <c r="Q417" i="22"/>
  <c r="R417" i="22" s="1"/>
  <c r="Q416" i="22"/>
  <c r="R416" i="22" s="1"/>
  <c r="Q415" i="22"/>
  <c r="R415" i="22" s="1"/>
  <c r="Q414" i="22"/>
  <c r="R414" i="22" s="1"/>
  <c r="Q413" i="22"/>
  <c r="R413" i="22" s="1"/>
  <c r="Q412" i="22"/>
  <c r="R412" i="22" s="1"/>
  <c r="Q411" i="22"/>
  <c r="R411" i="22" s="1"/>
  <c r="Q410" i="22"/>
  <c r="R410" i="22" s="1"/>
  <c r="Q409" i="22"/>
  <c r="R409" i="22" s="1"/>
  <c r="Q408" i="22"/>
  <c r="R408" i="22" s="1"/>
  <c r="Q407" i="22"/>
  <c r="R407" i="22" s="1"/>
  <c r="Q406" i="22"/>
  <c r="R406" i="22" s="1"/>
  <c r="Q405" i="22"/>
  <c r="R405" i="22" s="1"/>
  <c r="Q404" i="22"/>
  <c r="R404" i="22" s="1"/>
  <c r="Q403" i="22"/>
  <c r="R403" i="22" s="1"/>
  <c r="Q402" i="22"/>
  <c r="R402" i="22" s="1"/>
  <c r="Q401" i="22"/>
  <c r="R401" i="22" s="1"/>
  <c r="Q400" i="22"/>
  <c r="R400" i="22" s="1"/>
  <c r="Q399" i="22"/>
  <c r="R399" i="22" s="1"/>
  <c r="Q398" i="22"/>
  <c r="R398" i="22" s="1"/>
  <c r="Q397" i="22"/>
  <c r="R397" i="22" s="1"/>
  <c r="Q396" i="22"/>
  <c r="R396" i="22" s="1"/>
  <c r="Q395" i="22"/>
  <c r="R395" i="22" s="1"/>
  <c r="Q394" i="22"/>
  <c r="R394" i="22" s="1"/>
  <c r="Q393" i="22"/>
  <c r="R393" i="22" s="1"/>
  <c r="Q392" i="22"/>
  <c r="R392" i="22" s="1"/>
  <c r="Q391" i="22"/>
  <c r="R391" i="22" s="1"/>
  <c r="Q390" i="22"/>
  <c r="R390" i="22" s="1"/>
  <c r="Q389" i="22"/>
  <c r="R389" i="22" s="1"/>
  <c r="Q388" i="22"/>
  <c r="R388" i="22" s="1"/>
  <c r="Q387" i="22"/>
  <c r="R387" i="22" s="1"/>
  <c r="Q386" i="22"/>
  <c r="R386" i="22" s="1"/>
  <c r="Q385" i="22"/>
  <c r="R385" i="22" s="1"/>
  <c r="Q384" i="22"/>
  <c r="R384" i="22" s="1"/>
  <c r="Q383" i="22"/>
  <c r="R383" i="22" s="1"/>
  <c r="Q382" i="22"/>
  <c r="R382" i="22" s="1"/>
  <c r="Q381" i="22"/>
  <c r="R381" i="22" s="1"/>
  <c r="Q380" i="22"/>
  <c r="R380" i="22" s="1"/>
  <c r="Q379" i="22"/>
  <c r="R379" i="22" s="1"/>
  <c r="Q378" i="22"/>
  <c r="R378" i="22" s="1"/>
  <c r="Q377" i="22"/>
  <c r="R377" i="22" s="1"/>
  <c r="Q376" i="22"/>
  <c r="R376" i="22" s="1"/>
  <c r="Q375" i="22"/>
  <c r="R375" i="22" s="1"/>
  <c r="Q374" i="22"/>
  <c r="R374" i="22" s="1"/>
  <c r="Q373" i="22"/>
  <c r="R373" i="22" s="1"/>
  <c r="Q372" i="22"/>
  <c r="R372" i="22" s="1"/>
  <c r="Q371" i="22"/>
  <c r="R371" i="22" s="1"/>
  <c r="Q370" i="22"/>
  <c r="R370" i="22" s="1"/>
  <c r="Q369" i="22"/>
  <c r="R369" i="22" s="1"/>
  <c r="Q368" i="22"/>
  <c r="R368" i="22" s="1"/>
  <c r="Q367" i="22"/>
  <c r="R367" i="22" s="1"/>
  <c r="Q366" i="22"/>
  <c r="R366" i="22" s="1"/>
  <c r="Q365" i="22"/>
  <c r="R365" i="22" s="1"/>
  <c r="Q364" i="22"/>
  <c r="R364" i="22" s="1"/>
  <c r="Q363" i="22"/>
  <c r="R363" i="22" s="1"/>
  <c r="Q362" i="22"/>
  <c r="R362" i="22" s="1"/>
  <c r="Q361" i="22"/>
  <c r="R361" i="22" s="1"/>
  <c r="Q360" i="22"/>
  <c r="R360" i="22" s="1"/>
  <c r="Q359" i="22"/>
  <c r="R359" i="22" s="1"/>
  <c r="Q358" i="22"/>
  <c r="R358" i="22" s="1"/>
  <c r="Q357" i="22"/>
  <c r="R357" i="22" s="1"/>
  <c r="Q356" i="22"/>
  <c r="R356" i="22" s="1"/>
  <c r="Q355" i="22"/>
  <c r="R355" i="22" s="1"/>
  <c r="Q354" i="22"/>
  <c r="R354" i="22" s="1"/>
  <c r="Q353" i="22"/>
  <c r="R353" i="22" s="1"/>
  <c r="Q352" i="22"/>
  <c r="R352" i="22" s="1"/>
  <c r="Q351" i="22"/>
  <c r="R351" i="22" s="1"/>
  <c r="Q350" i="22"/>
  <c r="R350" i="22" s="1"/>
  <c r="Q349" i="22"/>
  <c r="R349" i="22" s="1"/>
  <c r="Q348" i="22"/>
  <c r="R348" i="22" s="1"/>
  <c r="Q347" i="22"/>
  <c r="R347" i="22" s="1"/>
  <c r="Q346" i="22"/>
  <c r="R346" i="22" s="1"/>
  <c r="Q345" i="22"/>
  <c r="R345" i="22" s="1"/>
  <c r="Q344" i="22"/>
  <c r="R344" i="22" s="1"/>
  <c r="Q343" i="22"/>
  <c r="R343" i="22" s="1"/>
  <c r="Q342" i="22"/>
  <c r="R342" i="22" s="1"/>
  <c r="Q341" i="22"/>
  <c r="R341" i="22" s="1"/>
  <c r="Q340" i="22"/>
  <c r="R340" i="22" s="1"/>
  <c r="Q339" i="22"/>
  <c r="R339" i="22" s="1"/>
  <c r="Q338" i="22"/>
  <c r="R338" i="22" s="1"/>
  <c r="Q337" i="22"/>
  <c r="R337" i="22" s="1"/>
  <c r="Q336" i="22"/>
  <c r="R336" i="22" s="1"/>
  <c r="Q335" i="22"/>
  <c r="R335" i="22" s="1"/>
  <c r="Q334" i="22"/>
  <c r="R334" i="22" s="1"/>
  <c r="Q333" i="22"/>
  <c r="R333" i="22" s="1"/>
  <c r="Q332" i="22"/>
  <c r="R332" i="22" s="1"/>
  <c r="Q331" i="22"/>
  <c r="R331" i="22" s="1"/>
  <c r="Q31" i="22"/>
  <c r="R31" i="22" s="1"/>
  <c r="Q30" i="22"/>
  <c r="R30" i="22" s="1"/>
  <c r="Q29" i="22"/>
  <c r="R29" i="22" s="1"/>
  <c r="Q28" i="22"/>
  <c r="R28" i="22" s="1"/>
  <c r="Q27" i="22"/>
  <c r="R27" i="22" s="1"/>
  <c r="Q26" i="22"/>
  <c r="R26" i="22" s="1"/>
  <c r="Q25" i="22"/>
  <c r="R25" i="22" s="1"/>
  <c r="Q24" i="22"/>
  <c r="R24" i="22" s="1"/>
  <c r="Q23" i="22"/>
  <c r="R23" i="22" s="1"/>
  <c r="Q22" i="22"/>
  <c r="R22" i="22" s="1"/>
  <c r="Q21" i="22"/>
  <c r="R21" i="22" s="1"/>
  <c r="Q20" i="22"/>
  <c r="R20" i="22" s="1"/>
  <c r="Q19" i="22"/>
  <c r="R19" i="22" s="1"/>
  <c r="Q18" i="22"/>
  <c r="R18" i="22" s="1"/>
  <c r="Q17" i="22"/>
  <c r="R17" i="22" s="1"/>
  <c r="Q16" i="22"/>
  <c r="R16" i="22" s="1"/>
  <c r="Q15" i="22"/>
  <c r="R15" i="22" s="1"/>
  <c r="Q14" i="22"/>
  <c r="R14" i="22" s="1"/>
  <c r="Q13" i="22"/>
  <c r="R13" i="22" s="1"/>
  <c r="Q12" i="22"/>
  <c r="R12" i="22" s="1"/>
  <c r="Q11" i="22"/>
  <c r="R11" i="22" s="1"/>
  <c r="Q10" i="22"/>
  <c r="R10" i="22" s="1"/>
  <c r="Q9" i="22"/>
  <c r="R9" i="22" s="1"/>
  <c r="Q8" i="22"/>
  <c r="R8" i="22" s="1"/>
  <c r="Q7" i="22"/>
  <c r="R7" i="22" s="1"/>
  <c r="Q6" i="22"/>
  <c r="R6" i="22" s="1"/>
  <c r="Q5" i="22"/>
  <c r="R5" i="22" s="1"/>
  <c r="Q4" i="22"/>
  <c r="R4" i="22" s="1"/>
  <c r="Q3" i="22"/>
  <c r="R3" i="22" s="1"/>
  <c r="Q2" i="22"/>
  <c r="R2" i="22" s="1"/>
  <c r="W24" i="22"/>
  <c r="Z68" i="2" l="1"/>
  <c r="Z10" i="2"/>
  <c r="Z69" i="2"/>
  <c r="Z11" i="2"/>
  <c r="Z70" i="2"/>
  <c r="Z12" i="2"/>
  <c r="Z71" i="2"/>
  <c r="Z13" i="2"/>
  <c r="Z72" i="2"/>
  <c r="Z14" i="2"/>
  <c r="Z73" i="2"/>
  <c r="Z15" i="2"/>
  <c r="Z74" i="2"/>
  <c r="Z16" i="2"/>
  <c r="Z75" i="2"/>
  <c r="Z17" i="2"/>
  <c r="Z76" i="2"/>
  <c r="Z18" i="2"/>
  <c r="Z77" i="2"/>
  <c r="Z19" i="2"/>
  <c r="Z78" i="2"/>
  <c r="Z20" i="2"/>
  <c r="Z79" i="2"/>
  <c r="Z21" i="2"/>
  <c r="Z80" i="2"/>
  <c r="Z22" i="2"/>
  <c r="Z81" i="2"/>
  <c r="Z23" i="2"/>
  <c r="Z82" i="2"/>
  <c r="Z24" i="2"/>
  <c r="Z83" i="2"/>
  <c r="Z25" i="2"/>
  <c r="Z84" i="2"/>
  <c r="Z26" i="2"/>
  <c r="Z85" i="2"/>
  <c r="Z27" i="2"/>
  <c r="Z86" i="2"/>
  <c r="Z28" i="2"/>
  <c r="Z87" i="2"/>
  <c r="Z29" i="2"/>
  <c r="Z88" i="2"/>
  <c r="Z30" i="2"/>
  <c r="Z89" i="2"/>
  <c r="Z31" i="2"/>
  <c r="Z90" i="2"/>
  <c r="Z32" i="2"/>
  <c r="Z91" i="2"/>
  <c r="Z33" i="2"/>
  <c r="Z92" i="2"/>
  <c r="Z34" i="2"/>
  <c r="Z93" i="2"/>
  <c r="Z35" i="2"/>
  <c r="Z94" i="2"/>
  <c r="Z36" i="2"/>
  <c r="Z95" i="2"/>
  <c r="Z37" i="2"/>
  <c r="Z96" i="2"/>
  <c r="Z38" i="2"/>
  <c r="Z97" i="2"/>
  <c r="Z39" i="2"/>
  <c r="Z98" i="2"/>
  <c r="Z40" i="2"/>
  <c r="Z99" i="2"/>
  <c r="Z41" i="2"/>
  <c r="Z100" i="2"/>
  <c r="Z42" i="2"/>
  <c r="Z101" i="2"/>
  <c r="Z43" i="2"/>
  <c r="Z102" i="2"/>
  <c r="Z44" i="2"/>
  <c r="Z103" i="2"/>
  <c r="Z45" i="2"/>
  <c r="Z104" i="2"/>
  <c r="Z46" i="2"/>
  <c r="Z105" i="2"/>
  <c r="Z47" i="2"/>
  <c r="Z106" i="2"/>
  <c r="Z48" i="2"/>
  <c r="Z107" i="2"/>
  <c r="Z49" i="2"/>
  <c r="Z108" i="2"/>
  <c r="Z50" i="2"/>
  <c r="Z109" i="2"/>
  <c r="Z51" i="2"/>
  <c r="Z110" i="2"/>
  <c r="Z52" i="2"/>
  <c r="Z111" i="2"/>
  <c r="Z53" i="2"/>
  <c r="Z112" i="2"/>
  <c r="Z54" i="2"/>
  <c r="Z113" i="2"/>
  <c r="Z55" i="2"/>
  <c r="Z114" i="2"/>
  <c r="Z56" i="2"/>
  <c r="Z115" i="2"/>
  <c r="Z57" i="2"/>
  <c r="Z116" i="2"/>
  <c r="Z58" i="2"/>
  <c r="Z117" i="2"/>
  <c r="Z59" i="2"/>
  <c r="Z118" i="2"/>
  <c r="Z60" i="2"/>
  <c r="Z119" i="2"/>
  <c r="Z61" i="2"/>
  <c r="Z120" i="2"/>
  <c r="Z62" i="2"/>
  <c r="Z121" i="2"/>
  <c r="Z63" i="2"/>
  <c r="Z122" i="2"/>
  <c r="Z64" i="2"/>
  <c r="Z123" i="2"/>
  <c r="Z65" i="2"/>
  <c r="Z124" i="2"/>
  <c r="Z66" i="2"/>
  <c r="Z125" i="2"/>
  <c r="Z67" i="2"/>
  <c r="Z126" i="2"/>
  <c r="H68" i="2"/>
  <c r="H10" i="2"/>
  <c r="H69" i="2"/>
  <c r="H11" i="2"/>
  <c r="H70" i="2"/>
  <c r="H12" i="2"/>
  <c r="H71" i="2"/>
  <c r="H13" i="2"/>
  <c r="H72" i="2"/>
  <c r="H14" i="2"/>
  <c r="H73" i="2"/>
  <c r="H15" i="2"/>
  <c r="H74" i="2"/>
  <c r="H16" i="2"/>
  <c r="H75" i="2"/>
  <c r="H17" i="2"/>
  <c r="H76" i="2"/>
  <c r="H18" i="2"/>
  <c r="H77" i="2"/>
  <c r="H19" i="2"/>
  <c r="H78" i="2"/>
  <c r="H20" i="2"/>
  <c r="H79" i="2"/>
  <c r="H21" i="2"/>
  <c r="H80" i="2"/>
  <c r="H22" i="2"/>
  <c r="H81" i="2"/>
  <c r="H23" i="2"/>
  <c r="H82" i="2"/>
  <c r="H24" i="2"/>
  <c r="H83" i="2"/>
  <c r="H25" i="2"/>
  <c r="H84" i="2"/>
  <c r="H26" i="2"/>
  <c r="H85" i="2"/>
  <c r="H27" i="2"/>
  <c r="H86" i="2"/>
  <c r="H28" i="2"/>
  <c r="H87" i="2"/>
  <c r="H29" i="2"/>
  <c r="H88" i="2"/>
  <c r="H30" i="2"/>
  <c r="H89" i="2"/>
  <c r="H31" i="2"/>
  <c r="H90" i="2"/>
  <c r="H32" i="2"/>
  <c r="H91" i="2"/>
  <c r="H33" i="2"/>
  <c r="H92" i="2"/>
  <c r="H34" i="2"/>
  <c r="H93" i="2"/>
  <c r="H35" i="2"/>
  <c r="H94" i="2"/>
  <c r="H36" i="2"/>
  <c r="H95" i="2"/>
  <c r="H37" i="2"/>
  <c r="H96" i="2"/>
  <c r="H38" i="2"/>
  <c r="H97" i="2"/>
  <c r="H39" i="2"/>
  <c r="H98" i="2"/>
  <c r="H40" i="2"/>
  <c r="H99" i="2"/>
  <c r="H41" i="2"/>
  <c r="H100" i="2"/>
  <c r="H42" i="2"/>
  <c r="H101" i="2"/>
  <c r="H43" i="2"/>
  <c r="H102" i="2"/>
  <c r="H44" i="2"/>
  <c r="H103" i="2"/>
  <c r="H45" i="2"/>
  <c r="H104" i="2"/>
  <c r="H46" i="2"/>
  <c r="H105" i="2"/>
  <c r="H47" i="2"/>
  <c r="H106" i="2"/>
  <c r="H48" i="2"/>
  <c r="H107" i="2"/>
  <c r="H49" i="2"/>
  <c r="H108" i="2"/>
  <c r="H50" i="2"/>
  <c r="H109" i="2"/>
  <c r="H51" i="2"/>
  <c r="H110" i="2"/>
  <c r="H52" i="2"/>
  <c r="H111" i="2"/>
  <c r="H53" i="2"/>
  <c r="H112" i="2"/>
  <c r="H54" i="2"/>
  <c r="H113" i="2"/>
  <c r="H55" i="2"/>
  <c r="H114" i="2"/>
  <c r="H56" i="2"/>
  <c r="H115" i="2"/>
  <c r="H57" i="2"/>
  <c r="H116" i="2"/>
  <c r="H58" i="2"/>
  <c r="H117" i="2"/>
  <c r="H59" i="2"/>
  <c r="H118" i="2"/>
  <c r="H60" i="2"/>
  <c r="H119" i="2"/>
  <c r="H61" i="2"/>
  <c r="H120" i="2"/>
  <c r="H62" i="2"/>
  <c r="H121" i="2"/>
  <c r="H63" i="2"/>
  <c r="H122" i="2"/>
  <c r="H64" i="2"/>
  <c r="H123" i="2"/>
  <c r="H65" i="2"/>
  <c r="H124" i="2"/>
  <c r="H66" i="2"/>
  <c r="H125" i="2"/>
  <c r="H67" i="2"/>
  <c r="H126" i="2"/>
  <c r="H9" i="2"/>
  <c r="G68" i="2"/>
  <c r="G10" i="2"/>
  <c r="G69" i="2"/>
  <c r="G11" i="2"/>
  <c r="G70" i="2"/>
  <c r="G12" i="2"/>
  <c r="G71" i="2"/>
  <c r="G13" i="2"/>
  <c r="G72" i="2"/>
  <c r="G14" i="2"/>
  <c r="G73" i="2"/>
  <c r="G15" i="2"/>
  <c r="G74" i="2"/>
  <c r="G16" i="2"/>
  <c r="G75" i="2"/>
  <c r="G17" i="2"/>
  <c r="G76" i="2"/>
  <c r="G18" i="2"/>
  <c r="G77" i="2"/>
  <c r="G19" i="2"/>
  <c r="G78" i="2"/>
  <c r="G20" i="2"/>
  <c r="G79" i="2"/>
  <c r="G21" i="2"/>
  <c r="G80" i="2"/>
  <c r="G22" i="2"/>
  <c r="G81" i="2"/>
  <c r="G23" i="2"/>
  <c r="G82" i="2"/>
  <c r="G24" i="2"/>
  <c r="G83" i="2"/>
  <c r="G25" i="2"/>
  <c r="G84" i="2"/>
  <c r="G26" i="2"/>
  <c r="G85" i="2"/>
  <c r="G27" i="2"/>
  <c r="G86" i="2"/>
  <c r="G28" i="2"/>
  <c r="G87" i="2"/>
  <c r="G29" i="2"/>
  <c r="G88" i="2"/>
  <c r="G30" i="2"/>
  <c r="G89" i="2"/>
  <c r="G31" i="2"/>
  <c r="G90" i="2"/>
  <c r="G32" i="2"/>
  <c r="G91" i="2"/>
  <c r="G33" i="2"/>
  <c r="G92" i="2"/>
  <c r="G34" i="2"/>
  <c r="G93" i="2"/>
  <c r="G35" i="2"/>
  <c r="G94" i="2"/>
  <c r="G36" i="2"/>
  <c r="G95" i="2"/>
  <c r="G37" i="2"/>
  <c r="G96" i="2"/>
  <c r="G38" i="2"/>
  <c r="G97" i="2"/>
  <c r="G39" i="2"/>
  <c r="G98" i="2"/>
  <c r="G40" i="2"/>
  <c r="G99" i="2"/>
  <c r="G41" i="2"/>
  <c r="G100" i="2"/>
  <c r="G42" i="2"/>
  <c r="G101" i="2"/>
  <c r="G43" i="2"/>
  <c r="G102" i="2"/>
  <c r="G44" i="2"/>
  <c r="G103" i="2"/>
  <c r="G45" i="2"/>
  <c r="G104" i="2"/>
  <c r="G46" i="2"/>
  <c r="G105" i="2"/>
  <c r="G47" i="2"/>
  <c r="G106" i="2"/>
  <c r="G48" i="2"/>
  <c r="G107" i="2"/>
  <c r="G49" i="2"/>
  <c r="G108" i="2"/>
  <c r="G50" i="2"/>
  <c r="G109" i="2"/>
  <c r="G51" i="2"/>
  <c r="G110" i="2"/>
  <c r="G52" i="2"/>
  <c r="G111" i="2"/>
  <c r="G53" i="2"/>
  <c r="G112" i="2"/>
  <c r="G54" i="2"/>
  <c r="G113" i="2"/>
  <c r="G55" i="2"/>
  <c r="G114" i="2"/>
  <c r="G56" i="2"/>
  <c r="G115" i="2"/>
  <c r="G57" i="2"/>
  <c r="G116" i="2"/>
  <c r="G58" i="2"/>
  <c r="G117" i="2"/>
  <c r="G59" i="2"/>
  <c r="G118" i="2"/>
  <c r="G60" i="2"/>
  <c r="G119" i="2"/>
  <c r="G61" i="2"/>
  <c r="G120" i="2"/>
  <c r="G62" i="2"/>
  <c r="G121" i="2"/>
  <c r="G63" i="2"/>
  <c r="G122" i="2"/>
  <c r="G64" i="2"/>
  <c r="G123" i="2"/>
  <c r="G65" i="2"/>
  <c r="G124" i="2"/>
  <c r="G66" i="2"/>
  <c r="G125" i="2"/>
  <c r="G67" i="2"/>
  <c r="G126" i="2"/>
  <c r="G9" i="2"/>
  <c r="F68" i="2"/>
  <c r="F10" i="2"/>
  <c r="F69" i="2"/>
  <c r="F11" i="2"/>
  <c r="F70" i="2"/>
  <c r="F12" i="2"/>
  <c r="F71" i="2"/>
  <c r="F13" i="2"/>
  <c r="F72" i="2"/>
  <c r="F14" i="2"/>
  <c r="F73" i="2"/>
  <c r="F15" i="2"/>
  <c r="F74" i="2"/>
  <c r="F16" i="2"/>
  <c r="F75" i="2"/>
  <c r="F17" i="2"/>
  <c r="F76" i="2"/>
  <c r="F18" i="2"/>
  <c r="F77" i="2"/>
  <c r="F19" i="2"/>
  <c r="F78" i="2"/>
  <c r="F20" i="2"/>
  <c r="F79" i="2"/>
  <c r="F21" i="2"/>
  <c r="F80" i="2"/>
  <c r="F22" i="2"/>
  <c r="F81" i="2"/>
  <c r="F23" i="2"/>
  <c r="F82" i="2"/>
  <c r="F24" i="2"/>
  <c r="F83" i="2"/>
  <c r="F25" i="2"/>
  <c r="F84" i="2"/>
  <c r="F26" i="2"/>
  <c r="F85" i="2"/>
  <c r="F27" i="2"/>
  <c r="F86" i="2"/>
  <c r="F28" i="2"/>
  <c r="F87" i="2"/>
  <c r="F29" i="2"/>
  <c r="F88" i="2"/>
  <c r="F30" i="2"/>
  <c r="F89" i="2"/>
  <c r="F31" i="2"/>
  <c r="F90" i="2"/>
  <c r="F32" i="2"/>
  <c r="F91" i="2"/>
  <c r="F33" i="2"/>
  <c r="F92" i="2"/>
  <c r="F34" i="2"/>
  <c r="F93" i="2"/>
  <c r="F35" i="2"/>
  <c r="F94" i="2"/>
  <c r="F36" i="2"/>
  <c r="F95" i="2"/>
  <c r="F37" i="2"/>
  <c r="F96" i="2"/>
  <c r="F38" i="2"/>
  <c r="F97" i="2"/>
  <c r="F39" i="2"/>
  <c r="F98" i="2"/>
  <c r="F40" i="2"/>
  <c r="F99" i="2"/>
  <c r="F41" i="2"/>
  <c r="F100" i="2"/>
  <c r="F42" i="2"/>
  <c r="F101" i="2"/>
  <c r="F43" i="2"/>
  <c r="F102" i="2"/>
  <c r="F44" i="2"/>
  <c r="F103" i="2"/>
  <c r="F45" i="2"/>
  <c r="F104" i="2"/>
  <c r="F46" i="2"/>
  <c r="F105" i="2"/>
  <c r="F47" i="2"/>
  <c r="F106" i="2"/>
  <c r="F48" i="2"/>
  <c r="F107" i="2"/>
  <c r="F49" i="2"/>
  <c r="F108" i="2"/>
  <c r="F50" i="2"/>
  <c r="F109" i="2"/>
  <c r="F51" i="2"/>
  <c r="F110" i="2"/>
  <c r="F52" i="2"/>
  <c r="F111" i="2"/>
  <c r="F53" i="2"/>
  <c r="F112" i="2"/>
  <c r="F54" i="2"/>
  <c r="F113" i="2"/>
  <c r="F55" i="2"/>
  <c r="F114" i="2"/>
  <c r="F56" i="2"/>
  <c r="F115" i="2"/>
  <c r="F57" i="2"/>
  <c r="F116" i="2"/>
  <c r="F58" i="2"/>
  <c r="F117" i="2"/>
  <c r="F59" i="2"/>
  <c r="F118" i="2"/>
  <c r="F60" i="2"/>
  <c r="F119" i="2"/>
  <c r="F61" i="2"/>
  <c r="F120" i="2"/>
  <c r="F62" i="2"/>
  <c r="F121" i="2"/>
  <c r="F63" i="2"/>
  <c r="F122" i="2"/>
  <c r="F64" i="2"/>
  <c r="F123" i="2"/>
  <c r="F65" i="2"/>
  <c r="F124" i="2"/>
  <c r="F66" i="2"/>
  <c r="F125" i="2"/>
  <c r="F67" i="2"/>
  <c r="F126" i="2"/>
  <c r="F9" i="2"/>
  <c r="D68" i="2"/>
  <c r="D10" i="2"/>
  <c r="D69" i="2"/>
  <c r="D11" i="2"/>
  <c r="D70" i="2"/>
  <c r="D12" i="2"/>
  <c r="D71" i="2"/>
  <c r="D13" i="2"/>
  <c r="D72" i="2"/>
  <c r="D14" i="2"/>
  <c r="D73" i="2"/>
  <c r="D15" i="2"/>
  <c r="D74" i="2"/>
  <c r="D16" i="2"/>
  <c r="D75" i="2"/>
  <c r="D17" i="2"/>
  <c r="D76" i="2"/>
  <c r="D18" i="2"/>
  <c r="D77" i="2"/>
  <c r="D19" i="2"/>
  <c r="D78" i="2"/>
  <c r="D20" i="2"/>
  <c r="D79" i="2"/>
  <c r="D21" i="2"/>
  <c r="D80" i="2"/>
  <c r="D22" i="2"/>
  <c r="D81" i="2"/>
  <c r="D23" i="2"/>
  <c r="D82" i="2"/>
  <c r="D24" i="2"/>
  <c r="D83" i="2"/>
  <c r="D25" i="2"/>
  <c r="D84" i="2"/>
  <c r="D26" i="2"/>
  <c r="D85" i="2"/>
  <c r="D27" i="2"/>
  <c r="D86" i="2"/>
  <c r="D28" i="2"/>
  <c r="D87" i="2"/>
  <c r="D29" i="2"/>
  <c r="D88" i="2"/>
  <c r="D30" i="2"/>
  <c r="D89" i="2"/>
  <c r="D31" i="2"/>
  <c r="D90" i="2"/>
  <c r="D32" i="2"/>
  <c r="D91" i="2"/>
  <c r="D33" i="2"/>
  <c r="D92" i="2"/>
  <c r="D34" i="2"/>
  <c r="D93" i="2"/>
  <c r="D35" i="2"/>
  <c r="D94" i="2"/>
  <c r="D36" i="2"/>
  <c r="D95" i="2"/>
  <c r="D37" i="2"/>
  <c r="D96" i="2"/>
  <c r="D38" i="2"/>
  <c r="D97" i="2"/>
  <c r="D39" i="2"/>
  <c r="D98" i="2"/>
  <c r="D40" i="2"/>
  <c r="D99" i="2"/>
  <c r="D41" i="2"/>
  <c r="D100" i="2"/>
  <c r="D42" i="2"/>
  <c r="D101" i="2"/>
  <c r="D43" i="2"/>
  <c r="D102" i="2"/>
  <c r="D44" i="2"/>
  <c r="D103" i="2"/>
  <c r="D45" i="2"/>
  <c r="D104" i="2"/>
  <c r="D46" i="2"/>
  <c r="D105" i="2"/>
  <c r="D47" i="2"/>
  <c r="D106" i="2"/>
  <c r="D48" i="2"/>
  <c r="D107" i="2"/>
  <c r="D49" i="2"/>
  <c r="D108" i="2"/>
  <c r="D50" i="2"/>
  <c r="D109" i="2"/>
  <c r="D51" i="2"/>
  <c r="D110" i="2"/>
  <c r="D52" i="2"/>
  <c r="D111" i="2"/>
  <c r="D53" i="2"/>
  <c r="D112" i="2"/>
  <c r="D54" i="2"/>
  <c r="D113" i="2"/>
  <c r="D55" i="2"/>
  <c r="D114" i="2"/>
  <c r="D56" i="2"/>
  <c r="D115" i="2"/>
  <c r="D57" i="2"/>
  <c r="D116" i="2"/>
  <c r="D58" i="2"/>
  <c r="D117" i="2"/>
  <c r="D59" i="2"/>
  <c r="D118" i="2"/>
  <c r="D60" i="2"/>
  <c r="D119" i="2"/>
  <c r="D61" i="2"/>
  <c r="D120" i="2"/>
  <c r="D62" i="2"/>
  <c r="D121" i="2"/>
  <c r="D63" i="2"/>
  <c r="D122" i="2"/>
  <c r="D64" i="2"/>
  <c r="D123" i="2"/>
  <c r="D65" i="2"/>
  <c r="D124" i="2"/>
  <c r="D66" i="2"/>
  <c r="D125" i="2"/>
  <c r="D67" i="2"/>
  <c r="D126" i="2"/>
  <c r="D9" i="2"/>
  <c r="C68" i="2"/>
  <c r="C10" i="2"/>
  <c r="C69" i="2"/>
  <c r="C11" i="2"/>
  <c r="C70" i="2"/>
  <c r="C12" i="2"/>
  <c r="C71" i="2"/>
  <c r="C13" i="2"/>
  <c r="C72" i="2"/>
  <c r="C14" i="2"/>
  <c r="C73" i="2"/>
  <c r="C15" i="2"/>
  <c r="C74" i="2"/>
  <c r="C16" i="2"/>
  <c r="C75" i="2"/>
  <c r="C17" i="2"/>
  <c r="C76" i="2"/>
  <c r="C18" i="2"/>
  <c r="C77" i="2"/>
  <c r="C19" i="2"/>
  <c r="C78" i="2"/>
  <c r="C20" i="2"/>
  <c r="C79" i="2"/>
  <c r="C21" i="2"/>
  <c r="C80" i="2"/>
  <c r="C22" i="2"/>
  <c r="C81" i="2"/>
  <c r="C23" i="2"/>
  <c r="C82" i="2"/>
  <c r="C24" i="2"/>
  <c r="C83" i="2"/>
  <c r="C25" i="2"/>
  <c r="C84" i="2"/>
  <c r="C26" i="2"/>
  <c r="C85" i="2"/>
  <c r="C27" i="2"/>
  <c r="C86" i="2"/>
  <c r="C28" i="2"/>
  <c r="C87" i="2"/>
  <c r="C29" i="2"/>
  <c r="C88" i="2"/>
  <c r="C30" i="2"/>
  <c r="C89" i="2"/>
  <c r="C31" i="2"/>
  <c r="C90" i="2"/>
  <c r="C32" i="2"/>
  <c r="C91" i="2"/>
  <c r="C33" i="2"/>
  <c r="C92" i="2"/>
  <c r="C34" i="2"/>
  <c r="C93" i="2"/>
  <c r="C35" i="2"/>
  <c r="C94" i="2"/>
  <c r="C36" i="2"/>
  <c r="C95" i="2"/>
  <c r="C37" i="2"/>
  <c r="C96" i="2"/>
  <c r="C38" i="2"/>
  <c r="C97" i="2"/>
  <c r="C39" i="2"/>
  <c r="C98" i="2"/>
  <c r="C40" i="2"/>
  <c r="C99" i="2"/>
  <c r="C41" i="2"/>
  <c r="C100" i="2"/>
  <c r="C42" i="2"/>
  <c r="C101" i="2"/>
  <c r="C43" i="2"/>
  <c r="C102" i="2"/>
  <c r="C44" i="2"/>
  <c r="C103" i="2"/>
  <c r="C45" i="2"/>
  <c r="C104" i="2"/>
  <c r="C46" i="2"/>
  <c r="C105" i="2"/>
  <c r="C47" i="2"/>
  <c r="C106" i="2"/>
  <c r="C48" i="2"/>
  <c r="C107" i="2"/>
  <c r="C49" i="2"/>
  <c r="C108" i="2"/>
  <c r="C50" i="2"/>
  <c r="C109" i="2"/>
  <c r="C51" i="2"/>
  <c r="C110" i="2"/>
  <c r="C52" i="2"/>
  <c r="C111" i="2"/>
  <c r="C53" i="2"/>
  <c r="C112" i="2"/>
  <c r="C54" i="2"/>
  <c r="C113" i="2"/>
  <c r="C55" i="2"/>
  <c r="C114" i="2"/>
  <c r="C56" i="2"/>
  <c r="C115" i="2"/>
  <c r="C57" i="2"/>
  <c r="C116" i="2"/>
  <c r="C58" i="2"/>
  <c r="C117" i="2"/>
  <c r="C59" i="2"/>
  <c r="C118" i="2"/>
  <c r="C60" i="2"/>
  <c r="C119" i="2"/>
  <c r="C61" i="2"/>
  <c r="C120" i="2"/>
  <c r="C62" i="2"/>
  <c r="C121" i="2"/>
  <c r="C63" i="2"/>
  <c r="C122" i="2"/>
  <c r="C64" i="2"/>
  <c r="C123" i="2"/>
  <c r="C65" i="2"/>
  <c r="C124" i="2"/>
  <c r="C66" i="2"/>
  <c r="C125" i="2"/>
  <c r="C67" i="2"/>
  <c r="C126" i="2"/>
  <c r="C9" i="2"/>
  <c r="Y68" i="2"/>
  <c r="AC68" i="2" s="1"/>
  <c r="Y10" i="2"/>
  <c r="Y69" i="2"/>
  <c r="Y11" i="2"/>
  <c r="AC11" i="2" s="1"/>
  <c r="Y70" i="2"/>
  <c r="AC70" i="2" s="1"/>
  <c r="Y12" i="2"/>
  <c r="Y71" i="2"/>
  <c r="Y13" i="2"/>
  <c r="Y72" i="2"/>
  <c r="Y14" i="2"/>
  <c r="Y73" i="2"/>
  <c r="Y15" i="2"/>
  <c r="Y74" i="2"/>
  <c r="Y16" i="2"/>
  <c r="Y75" i="2"/>
  <c r="Y17" i="2"/>
  <c r="Y76" i="2"/>
  <c r="Y18" i="2"/>
  <c r="Y77" i="2"/>
  <c r="Y19" i="2"/>
  <c r="Y78" i="2"/>
  <c r="Y20" i="2"/>
  <c r="Y79" i="2"/>
  <c r="Y21" i="2"/>
  <c r="Y80" i="2"/>
  <c r="Y22" i="2"/>
  <c r="Y81" i="2"/>
  <c r="Y23" i="2"/>
  <c r="Y82" i="2"/>
  <c r="Y24" i="2"/>
  <c r="Y83" i="2"/>
  <c r="Y25" i="2"/>
  <c r="Y84" i="2"/>
  <c r="Y26" i="2"/>
  <c r="Y85" i="2"/>
  <c r="Y27" i="2"/>
  <c r="Y86" i="2"/>
  <c r="Y28" i="2"/>
  <c r="Y87" i="2"/>
  <c r="Y29" i="2"/>
  <c r="Y88" i="2"/>
  <c r="Y30" i="2"/>
  <c r="Y89" i="2"/>
  <c r="Y31" i="2"/>
  <c r="Y90" i="2"/>
  <c r="Y32" i="2"/>
  <c r="Y91" i="2"/>
  <c r="Y33" i="2"/>
  <c r="Y92" i="2"/>
  <c r="Y34" i="2"/>
  <c r="Y93" i="2"/>
  <c r="Y35" i="2"/>
  <c r="Y94" i="2"/>
  <c r="Y36" i="2"/>
  <c r="Y95" i="2"/>
  <c r="Y37" i="2"/>
  <c r="Y96" i="2"/>
  <c r="Y38" i="2"/>
  <c r="Y97" i="2"/>
  <c r="Y39" i="2"/>
  <c r="Y98" i="2"/>
  <c r="Y40" i="2"/>
  <c r="Y99" i="2"/>
  <c r="Y41" i="2"/>
  <c r="Y100" i="2"/>
  <c r="Y42" i="2"/>
  <c r="Y101" i="2"/>
  <c r="Y43" i="2"/>
  <c r="Y102" i="2"/>
  <c r="Y44" i="2"/>
  <c r="Y103" i="2"/>
  <c r="Y45" i="2"/>
  <c r="AC45" i="2" s="1"/>
  <c r="Y104" i="2"/>
  <c r="Y46" i="2"/>
  <c r="Y105" i="2"/>
  <c r="Y47" i="2"/>
  <c r="Y106" i="2"/>
  <c r="Y48" i="2"/>
  <c r="Y107" i="2"/>
  <c r="Y49" i="2"/>
  <c r="Y108" i="2"/>
  <c r="Y50" i="2"/>
  <c r="Y109" i="2"/>
  <c r="Y51" i="2"/>
  <c r="Y110" i="2"/>
  <c r="Y52" i="2"/>
  <c r="Y111" i="2"/>
  <c r="Y53" i="2"/>
  <c r="Y112" i="2"/>
  <c r="Y54" i="2"/>
  <c r="Y113" i="2"/>
  <c r="Y55" i="2"/>
  <c r="Y114" i="2"/>
  <c r="Y56" i="2"/>
  <c r="Y115" i="2"/>
  <c r="Y57" i="2"/>
  <c r="Y116" i="2"/>
  <c r="Y58" i="2"/>
  <c r="AC58" i="2" s="1"/>
  <c r="Y117" i="2"/>
  <c r="AC117" i="2" s="1"/>
  <c r="Y59" i="2"/>
  <c r="Y118" i="2"/>
  <c r="Y60" i="2"/>
  <c r="Y119" i="2"/>
  <c r="Y61" i="2"/>
  <c r="Y120" i="2"/>
  <c r="Y62" i="2"/>
  <c r="Y121" i="2"/>
  <c r="Y63" i="2"/>
  <c r="Y122" i="2"/>
  <c r="Y64" i="2"/>
  <c r="Y123" i="2"/>
  <c r="Y65" i="2"/>
  <c r="Y124" i="2"/>
  <c r="Y66" i="2"/>
  <c r="Y125" i="2"/>
  <c r="Y67" i="2"/>
  <c r="Y126" i="2"/>
  <c r="Y9" i="2"/>
  <c r="X9" i="16"/>
  <c r="X10" i="16"/>
  <c r="X11" i="16"/>
  <c r="X12" i="16"/>
  <c r="X13" i="16"/>
  <c r="X14" i="16"/>
  <c r="X15" i="16"/>
  <c r="X16" i="16"/>
  <c r="X17" i="16"/>
  <c r="X18" i="16"/>
  <c r="X19" i="16"/>
  <c r="X20" i="16"/>
  <c r="X21" i="16"/>
  <c r="X22" i="16"/>
  <c r="X23" i="16"/>
  <c r="X24" i="16"/>
  <c r="X25" i="16"/>
  <c r="X26" i="16"/>
  <c r="X27" i="16"/>
  <c r="X28" i="16"/>
  <c r="X29" i="16"/>
  <c r="X30" i="16"/>
  <c r="X31" i="16"/>
  <c r="X32" i="16"/>
  <c r="X33" i="16"/>
  <c r="X34" i="16"/>
  <c r="X35"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8" i="16"/>
  <c r="X9" i="19"/>
  <c r="X10" i="19"/>
  <c r="X11" i="19"/>
  <c r="X12" i="19"/>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8" i="19"/>
  <c r="AA65" i="2" l="1"/>
  <c r="AB65" i="2" s="1"/>
  <c r="AC65" i="2"/>
  <c r="AA49" i="2"/>
  <c r="AB49" i="2" s="1"/>
  <c r="AC49" i="2"/>
  <c r="AA41" i="2"/>
  <c r="AB41" i="2" s="1"/>
  <c r="AC41" i="2"/>
  <c r="AA33" i="2"/>
  <c r="AB33" i="2" s="1"/>
  <c r="AC33" i="2"/>
  <c r="AA25" i="2"/>
  <c r="AB25" i="2" s="1"/>
  <c r="AC25" i="2"/>
  <c r="AA17" i="2"/>
  <c r="AB17" i="2" s="1"/>
  <c r="AC17" i="2"/>
  <c r="AA123" i="2"/>
  <c r="AB123" i="2" s="1"/>
  <c r="AC123" i="2"/>
  <c r="AA115" i="2"/>
  <c r="AB115" i="2" s="1"/>
  <c r="AC115" i="2"/>
  <c r="AA107" i="2"/>
  <c r="AB107" i="2" s="1"/>
  <c r="AC107" i="2"/>
  <c r="AA99" i="2"/>
  <c r="AB99" i="2" s="1"/>
  <c r="AC99" i="2"/>
  <c r="AA91" i="2"/>
  <c r="AB91" i="2" s="1"/>
  <c r="AC91" i="2"/>
  <c r="AA83" i="2"/>
  <c r="AB83" i="2" s="1"/>
  <c r="AC83" i="2"/>
  <c r="AA75" i="2"/>
  <c r="AB75" i="2" s="1"/>
  <c r="AC75" i="2"/>
  <c r="AA64" i="2"/>
  <c r="AB64" i="2" s="1"/>
  <c r="AC64" i="2"/>
  <c r="AA56" i="2"/>
  <c r="AB56" i="2" s="1"/>
  <c r="AC56" i="2"/>
  <c r="AA48" i="2"/>
  <c r="AB48" i="2" s="1"/>
  <c r="AC48" i="2"/>
  <c r="AA40" i="2"/>
  <c r="AB40" i="2" s="1"/>
  <c r="AC40" i="2"/>
  <c r="AA32" i="2"/>
  <c r="AB32" i="2" s="1"/>
  <c r="AC32" i="2"/>
  <c r="AA24" i="2"/>
  <c r="AB24" i="2" s="1"/>
  <c r="AC24" i="2"/>
  <c r="AA16" i="2"/>
  <c r="AB16" i="2" s="1"/>
  <c r="AC16" i="2"/>
  <c r="AA55" i="2"/>
  <c r="AB55" i="2" s="1"/>
  <c r="AC55" i="2"/>
  <c r="AA62" i="2"/>
  <c r="AB62" i="2" s="1"/>
  <c r="AC62" i="2"/>
  <c r="AA54" i="2"/>
  <c r="AB54" i="2" s="1"/>
  <c r="AC54" i="2"/>
  <c r="AA38" i="2"/>
  <c r="AB38" i="2" s="1"/>
  <c r="AC38" i="2"/>
  <c r="AA30" i="2"/>
  <c r="AB30" i="2" s="1"/>
  <c r="AC30" i="2"/>
  <c r="AA22" i="2"/>
  <c r="AB22" i="2" s="1"/>
  <c r="AC22" i="2"/>
  <c r="AA105" i="2"/>
  <c r="AB105" i="2" s="1"/>
  <c r="AC105" i="2"/>
  <c r="AA89" i="2"/>
  <c r="AB89" i="2" s="1"/>
  <c r="AC89" i="2"/>
  <c r="AA120" i="2"/>
  <c r="AB120" i="2" s="1"/>
  <c r="AC120" i="2"/>
  <c r="AA112" i="2"/>
  <c r="AB112" i="2" s="1"/>
  <c r="AC112" i="2"/>
  <c r="AA96" i="2"/>
  <c r="AB96" i="2" s="1"/>
  <c r="AC96" i="2"/>
  <c r="AA88" i="2"/>
  <c r="AB88" i="2" s="1"/>
  <c r="AC88" i="2"/>
  <c r="AA80" i="2"/>
  <c r="AB80" i="2" s="1"/>
  <c r="AC80" i="2"/>
  <c r="AA61" i="2"/>
  <c r="AB61" i="2" s="1"/>
  <c r="AC61" i="2"/>
  <c r="AA53" i="2"/>
  <c r="AB53" i="2" s="1"/>
  <c r="AC53" i="2"/>
  <c r="AA37" i="2"/>
  <c r="AB37" i="2" s="1"/>
  <c r="AC37" i="2"/>
  <c r="AA29" i="2"/>
  <c r="AB29" i="2" s="1"/>
  <c r="AC29" i="2"/>
  <c r="AA21" i="2"/>
  <c r="AB21" i="2" s="1"/>
  <c r="AC21" i="2"/>
  <c r="AA122" i="2"/>
  <c r="AB122" i="2" s="1"/>
  <c r="AC122" i="2"/>
  <c r="AA114" i="2"/>
  <c r="AB114" i="2" s="1"/>
  <c r="AC114" i="2"/>
  <c r="AA106" i="2"/>
  <c r="AB106" i="2" s="1"/>
  <c r="AC106" i="2"/>
  <c r="AA113" i="2"/>
  <c r="AB113" i="2" s="1"/>
  <c r="AC113" i="2"/>
  <c r="AA81" i="2"/>
  <c r="AB81" i="2" s="1"/>
  <c r="AC81" i="2"/>
  <c r="AA52" i="2"/>
  <c r="AB52" i="2" s="1"/>
  <c r="AC52" i="2"/>
  <c r="AA36" i="2"/>
  <c r="AB36" i="2" s="1"/>
  <c r="AC36" i="2"/>
  <c r="AA28" i="2"/>
  <c r="AB28" i="2" s="1"/>
  <c r="AC28" i="2"/>
  <c r="AA20" i="2"/>
  <c r="AB20" i="2" s="1"/>
  <c r="AC20" i="2"/>
  <c r="AA95" i="2"/>
  <c r="AB95" i="2" s="1"/>
  <c r="AC95" i="2"/>
  <c r="AA126" i="2"/>
  <c r="AB126" i="2" s="1"/>
  <c r="AC126" i="2"/>
  <c r="AA110" i="2"/>
  <c r="AB110" i="2" s="1"/>
  <c r="AC110" i="2"/>
  <c r="AA94" i="2"/>
  <c r="AB94" i="2" s="1"/>
  <c r="AC94" i="2"/>
  <c r="AA86" i="2"/>
  <c r="AB86" i="2" s="1"/>
  <c r="AC86" i="2"/>
  <c r="AA78" i="2"/>
  <c r="AB78" i="2" s="1"/>
  <c r="AC78" i="2"/>
  <c r="AA119" i="2"/>
  <c r="AB119" i="2" s="1"/>
  <c r="AC119" i="2"/>
  <c r="AA79" i="2"/>
  <c r="AB79" i="2" s="1"/>
  <c r="AC79" i="2"/>
  <c r="AA67" i="2"/>
  <c r="AB67" i="2" s="1"/>
  <c r="AC67" i="2"/>
  <c r="AA51" i="2"/>
  <c r="AB51" i="2" s="1"/>
  <c r="AC51" i="2"/>
  <c r="AA35" i="2"/>
  <c r="AB35" i="2" s="1"/>
  <c r="AC35" i="2"/>
  <c r="AA27" i="2"/>
  <c r="AB27" i="2" s="1"/>
  <c r="AC27" i="2"/>
  <c r="AA19" i="2"/>
  <c r="AB19" i="2" s="1"/>
  <c r="AC19" i="2"/>
  <c r="AA125" i="2"/>
  <c r="AB125" i="2" s="1"/>
  <c r="AC125" i="2"/>
  <c r="AA109" i="2"/>
  <c r="AB109" i="2" s="1"/>
  <c r="AC109" i="2"/>
  <c r="AA101" i="2"/>
  <c r="AB101" i="2" s="1"/>
  <c r="AC101" i="2"/>
  <c r="AA93" i="2"/>
  <c r="AB93" i="2" s="1"/>
  <c r="AC93" i="2"/>
  <c r="AA85" i="2"/>
  <c r="AB85" i="2" s="1"/>
  <c r="AC85" i="2"/>
  <c r="AA77" i="2"/>
  <c r="AB77" i="2" s="1"/>
  <c r="AC77" i="2"/>
  <c r="AA98" i="2"/>
  <c r="AB98" i="2" s="1"/>
  <c r="AC98" i="2"/>
  <c r="AA90" i="2"/>
  <c r="AB90" i="2" s="1"/>
  <c r="AC90" i="2"/>
  <c r="AA82" i="2"/>
  <c r="AB82" i="2" s="1"/>
  <c r="AC82" i="2"/>
  <c r="AA74" i="2"/>
  <c r="AB74" i="2" s="1"/>
  <c r="AC74" i="2"/>
  <c r="AA63" i="2"/>
  <c r="AB63" i="2" s="1"/>
  <c r="AC63" i="2"/>
  <c r="AA47" i="2"/>
  <c r="AB47" i="2" s="1"/>
  <c r="AC47" i="2"/>
  <c r="AA39" i="2"/>
  <c r="AB39" i="2" s="1"/>
  <c r="AC39" i="2"/>
  <c r="AA31" i="2"/>
  <c r="AB31" i="2" s="1"/>
  <c r="AC31" i="2"/>
  <c r="AA23" i="2"/>
  <c r="AB23" i="2" s="1"/>
  <c r="AC23" i="2"/>
  <c r="AA15" i="2"/>
  <c r="AB15" i="2" s="1"/>
  <c r="AC15" i="2"/>
  <c r="AA121" i="2"/>
  <c r="AB121" i="2" s="1"/>
  <c r="AC121" i="2"/>
  <c r="AA111" i="2"/>
  <c r="AB111" i="2" s="1"/>
  <c r="AC111" i="2"/>
  <c r="AA87" i="2"/>
  <c r="AB87" i="2" s="1"/>
  <c r="AC87" i="2"/>
  <c r="AA66" i="2"/>
  <c r="AB66" i="2" s="1"/>
  <c r="AC66" i="2"/>
  <c r="AA50" i="2"/>
  <c r="AB50" i="2" s="1"/>
  <c r="AC50" i="2"/>
  <c r="AA42" i="2"/>
  <c r="AB42" i="2" s="1"/>
  <c r="AC42" i="2"/>
  <c r="AA34" i="2"/>
  <c r="AB34" i="2" s="1"/>
  <c r="AC34" i="2"/>
  <c r="AA26" i="2"/>
  <c r="AB26" i="2" s="1"/>
  <c r="AC26" i="2"/>
  <c r="AA18" i="2"/>
  <c r="AB18" i="2" s="1"/>
  <c r="AC18" i="2"/>
  <c r="AA124" i="2"/>
  <c r="AB124" i="2" s="1"/>
  <c r="AC124" i="2"/>
  <c r="AA108" i="2"/>
  <c r="AB108" i="2" s="1"/>
  <c r="AC108" i="2"/>
  <c r="AA100" i="2"/>
  <c r="AB100" i="2" s="1"/>
  <c r="AC100" i="2"/>
  <c r="AA92" i="2"/>
  <c r="AB92" i="2" s="1"/>
  <c r="AC92" i="2"/>
  <c r="AA84" i="2"/>
  <c r="AB84" i="2" s="1"/>
  <c r="AC84" i="2"/>
  <c r="AA76" i="2"/>
  <c r="AB76" i="2" s="1"/>
  <c r="AC76" i="2"/>
  <c r="AA57" i="2"/>
  <c r="AB57" i="2" s="1"/>
  <c r="AC57" i="2"/>
  <c r="AA60" i="2"/>
  <c r="AB60" i="2" s="1"/>
  <c r="AC60" i="2"/>
  <c r="AA118" i="2"/>
  <c r="AB118" i="2" s="1"/>
  <c r="AC118" i="2"/>
  <c r="AA59" i="2"/>
  <c r="AB59" i="2" s="1"/>
  <c r="AC59" i="2"/>
  <c r="AA116" i="2"/>
  <c r="AB116" i="2" s="1"/>
  <c r="AC116" i="2"/>
  <c r="AC97" i="2"/>
  <c r="AA46" i="2"/>
  <c r="AB46" i="2" s="1"/>
  <c r="AC46" i="2"/>
  <c r="AA104" i="2"/>
  <c r="AB104" i="2" s="1"/>
  <c r="AC104" i="2"/>
  <c r="AA103" i="2"/>
  <c r="AB103" i="2" s="1"/>
  <c r="AC103" i="2"/>
  <c r="AA44" i="2"/>
  <c r="AB44" i="2" s="1"/>
  <c r="AC44" i="2"/>
  <c r="AA102" i="2"/>
  <c r="AB102" i="2" s="1"/>
  <c r="AC102" i="2"/>
  <c r="AA43" i="2"/>
  <c r="AB43" i="2" s="1"/>
  <c r="AC43" i="2"/>
  <c r="AA73" i="2"/>
  <c r="AB73" i="2" s="1"/>
  <c r="AC73" i="2"/>
  <c r="AA14" i="2"/>
  <c r="AB14" i="2" s="1"/>
  <c r="AC14" i="2"/>
  <c r="AA72" i="2"/>
  <c r="AB72" i="2" s="1"/>
  <c r="AC72" i="2"/>
  <c r="AA13" i="2"/>
  <c r="AB13" i="2" s="1"/>
  <c r="AC13" i="2"/>
  <c r="AA12" i="2"/>
  <c r="AB12" i="2" s="1"/>
  <c r="AC12" i="2"/>
  <c r="AA69" i="2"/>
  <c r="AB69" i="2" s="1"/>
  <c r="AC69" i="2"/>
  <c r="AA10" i="2"/>
  <c r="AB10" i="2" s="1"/>
  <c r="AC10" i="2"/>
  <c r="AA71" i="2"/>
  <c r="AB71" i="2" s="1"/>
  <c r="AC71" i="2"/>
  <c r="AA117" i="2"/>
  <c r="AB117" i="2" s="1"/>
  <c r="AA58" i="2"/>
  <c r="AB58" i="2" s="1"/>
  <c r="F3" i="2"/>
  <c r="AA70" i="2"/>
  <c r="AB70" i="2" s="1"/>
  <c r="AA11" i="2"/>
  <c r="AB11" i="2" s="1"/>
  <c r="AA68" i="2"/>
  <c r="AB68" i="2" s="1"/>
  <c r="AA97" i="2"/>
  <c r="AB97" i="2" s="1"/>
  <c r="AA45" i="2"/>
  <c r="AB45" i="2" s="1"/>
  <c r="W67" i="22" l="1"/>
  <c r="X53" i="22"/>
  <c r="W44" i="22"/>
  <c r="X2" i="22"/>
  <c r="X4" i="22"/>
  <c r="X7" i="22"/>
  <c r="X9" i="22"/>
  <c r="X11" i="22"/>
  <c r="X16" i="22"/>
  <c r="X19" i="22"/>
  <c r="X21" i="22"/>
  <c r="X23" i="22"/>
  <c r="X25" i="22"/>
  <c r="X28" i="22"/>
  <c r="X30" i="22"/>
  <c r="X33" i="22"/>
  <c r="X35" i="22"/>
  <c r="X37" i="22"/>
  <c r="X39" i="22"/>
  <c r="X41" i="22"/>
  <c r="X44" i="22"/>
  <c r="X46" i="22"/>
  <c r="X48" i="22"/>
  <c r="X50" i="22"/>
  <c r="X55" i="22"/>
  <c r="X57" i="22"/>
  <c r="X59" i="22"/>
  <c r="X61" i="22"/>
  <c r="X63" i="22"/>
  <c r="X65" i="22"/>
  <c r="X67" i="22"/>
  <c r="W65" i="22"/>
  <c r="W63" i="22"/>
  <c r="W61" i="22"/>
  <c r="W59" i="22"/>
  <c r="W57" i="22"/>
  <c r="W55" i="22"/>
  <c r="W53" i="22"/>
  <c r="W50" i="22"/>
  <c r="W48" i="22"/>
  <c r="W46" i="22"/>
  <c r="W41" i="22"/>
  <c r="W39" i="22"/>
  <c r="W37" i="22"/>
  <c r="W35" i="22"/>
  <c r="W33" i="22"/>
  <c r="W30" i="22"/>
  <c r="W28" i="22"/>
  <c r="W25" i="22"/>
  <c r="W23" i="22"/>
  <c r="W21" i="22"/>
  <c r="W19" i="22"/>
  <c r="W16" i="22"/>
  <c r="W11" i="22"/>
  <c r="W9" i="22"/>
  <c r="W7" i="22"/>
  <c r="W4" i="22"/>
  <c r="W2" i="22"/>
  <c r="P33" i="22"/>
  <c r="I172" i="19" s="1"/>
  <c r="P32" i="22"/>
  <c r="I71" i="16" s="1"/>
  <c r="P35" i="22"/>
  <c r="I173" i="19" s="1"/>
  <c r="P34" i="22"/>
  <c r="I72" i="16" s="1"/>
  <c r="P36" i="22"/>
  <c r="I174" i="19" s="1"/>
  <c r="P38" i="22"/>
  <c r="I175" i="19" s="1"/>
  <c r="P37" i="22"/>
  <c r="I73" i="16" s="1"/>
  <c r="P40" i="22"/>
  <c r="I176" i="19" s="1"/>
  <c r="P39" i="22"/>
  <c r="I74" i="16" s="1"/>
  <c r="P42" i="22"/>
  <c r="I177" i="19" s="1"/>
  <c r="P41" i="22"/>
  <c r="I75" i="16" s="1"/>
  <c r="P43" i="22"/>
  <c r="I178" i="19" s="1"/>
  <c r="P44" i="22"/>
  <c r="I179" i="19" s="1"/>
  <c r="P45" i="22"/>
  <c r="I180" i="19" s="1"/>
  <c r="P47" i="22"/>
  <c r="I181" i="19" s="1"/>
  <c r="P46" i="22"/>
  <c r="I76" i="16" s="1"/>
  <c r="J7" i="2" l="1"/>
  <c r="K7" i="2"/>
  <c r="L7" i="2"/>
  <c r="M7" i="2"/>
  <c r="N7" i="2"/>
  <c r="O7" i="2"/>
  <c r="P7" i="2"/>
  <c r="Q7" i="2"/>
  <c r="R7" i="2"/>
  <c r="S7" i="2"/>
  <c r="T7" i="2"/>
  <c r="U7" i="2"/>
  <c r="V7" i="2"/>
  <c r="I7" i="2"/>
  <c r="J6" i="2"/>
  <c r="K6" i="2"/>
  <c r="L6" i="2"/>
  <c r="M6" i="2"/>
  <c r="N6" i="2"/>
  <c r="O6" i="2"/>
  <c r="P6" i="2"/>
  <c r="Q6" i="2"/>
  <c r="R6" i="2"/>
  <c r="S6" i="2"/>
  <c r="T6" i="2"/>
  <c r="U6" i="2"/>
  <c r="V6" i="2"/>
  <c r="I6" i="2"/>
  <c r="I10" i="3" l="1"/>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9" i="3"/>
  <c r="W37" i="3"/>
  <c r="W38" i="3"/>
  <c r="U37" i="3"/>
  <c r="V37" i="3" s="1"/>
  <c r="T9" i="3"/>
  <c r="T10" i="3"/>
  <c r="W10" i="3" s="1"/>
  <c r="T11" i="3"/>
  <c r="T12" i="3"/>
  <c r="T13" i="3"/>
  <c r="T14" i="3"/>
  <c r="T15" i="3"/>
  <c r="T16" i="3"/>
  <c r="T17" i="3"/>
  <c r="T18" i="3"/>
  <c r="T19" i="3"/>
  <c r="T20" i="3"/>
  <c r="T21" i="3"/>
  <c r="U21" i="3" s="1"/>
  <c r="V21" i="3" s="1"/>
  <c r="T22" i="3"/>
  <c r="U22" i="3" s="1"/>
  <c r="V22" i="3" s="1"/>
  <c r="T23" i="3"/>
  <c r="T24" i="3"/>
  <c r="W24" i="3" s="1"/>
  <c r="T25" i="3"/>
  <c r="W25" i="3" s="1"/>
  <c r="T26" i="3"/>
  <c r="W26" i="3" s="1"/>
  <c r="T27" i="3"/>
  <c r="W27" i="3" s="1"/>
  <c r="T28" i="3"/>
  <c r="W28" i="3" s="1"/>
  <c r="T29" i="3"/>
  <c r="W29" i="3" s="1"/>
  <c r="T30" i="3"/>
  <c r="U30" i="3" s="1"/>
  <c r="V30" i="3" s="1"/>
  <c r="T31" i="3"/>
  <c r="U31" i="3" s="1"/>
  <c r="V31" i="3" s="1"/>
  <c r="T32" i="3"/>
  <c r="U32" i="3" s="1"/>
  <c r="V32" i="3" s="1"/>
  <c r="T33" i="3"/>
  <c r="U33" i="3" s="1"/>
  <c r="V33" i="3" s="1"/>
  <c r="T34" i="3"/>
  <c r="U34" i="3" s="1"/>
  <c r="V34" i="3" s="1"/>
  <c r="T35" i="3"/>
  <c r="U35" i="3" s="1"/>
  <c r="V35" i="3" s="1"/>
  <c r="T36" i="3"/>
  <c r="U36" i="3" s="1"/>
  <c r="V36" i="3" s="1"/>
  <c r="T37" i="3"/>
  <c r="T38" i="3"/>
  <c r="U38" i="3" s="1"/>
  <c r="V38" i="3" s="1"/>
  <c r="K5" i="3"/>
  <c r="L5" i="3"/>
  <c r="M5" i="3"/>
  <c r="N5" i="3"/>
  <c r="O5" i="3"/>
  <c r="P5" i="3"/>
  <c r="Q5" i="3"/>
  <c r="R5" i="3"/>
  <c r="S5" i="3"/>
  <c r="J5" i="3"/>
  <c r="P95" i="22"/>
  <c r="P96" i="22"/>
  <c r="P97" i="22"/>
  <c r="P98" i="22"/>
  <c r="P100" i="22"/>
  <c r="T100" i="22" s="1"/>
  <c r="U100" i="22" s="1"/>
  <c r="P99" i="22"/>
  <c r="T99" i="22" s="1"/>
  <c r="U99" i="22" s="1"/>
  <c r="P101" i="22"/>
  <c r="T101" i="22" s="1"/>
  <c r="U101" i="22" s="1"/>
  <c r="P102" i="22"/>
  <c r="P103" i="22"/>
  <c r="P105" i="22"/>
  <c r="P104" i="22"/>
  <c r="P106" i="22"/>
  <c r="P108" i="22"/>
  <c r="P107" i="22"/>
  <c r="P109" i="22"/>
  <c r="P110" i="22"/>
  <c r="P111" i="22"/>
  <c r="P112" i="22"/>
  <c r="P113" i="22"/>
  <c r="P114" i="22"/>
  <c r="P115" i="22"/>
  <c r="P116" i="22"/>
  <c r="P117" i="22"/>
  <c r="P118" i="22"/>
  <c r="P119" i="22"/>
  <c r="P120" i="22"/>
  <c r="P121" i="22"/>
  <c r="P122" i="22"/>
  <c r="P123" i="22"/>
  <c r="P198" i="22"/>
  <c r="P124" i="22"/>
  <c r="P199" i="22"/>
  <c r="P201" i="22"/>
  <c r="P200" i="22"/>
  <c r="P202" i="22"/>
  <c r="P203" i="22"/>
  <c r="P205" i="22"/>
  <c r="P204" i="22"/>
  <c r="P206" i="22"/>
  <c r="P208" i="22"/>
  <c r="P207" i="22"/>
  <c r="P209" i="22"/>
  <c r="P210" i="22"/>
  <c r="P211" i="22"/>
  <c r="P212" i="22"/>
  <c r="P213" i="22"/>
  <c r="P214" i="22"/>
  <c r="P215" i="22"/>
  <c r="P216" i="22"/>
  <c r="P217" i="22"/>
  <c r="P218" i="22"/>
  <c r="P219" i="22"/>
  <c r="P220" i="22"/>
  <c r="P221" i="22"/>
  <c r="P222" i="22"/>
  <c r="P223" i="22"/>
  <c r="P224" i="22"/>
  <c r="P226" i="22"/>
  <c r="P225" i="22"/>
  <c r="P228" i="22"/>
  <c r="P227" i="22"/>
  <c r="P229" i="22"/>
  <c r="P230" i="22"/>
  <c r="P231" i="22"/>
  <c r="P233" i="22"/>
  <c r="P232" i="22"/>
  <c r="P235" i="22"/>
  <c r="P234" i="22"/>
  <c r="P237" i="22"/>
  <c r="P236" i="22"/>
  <c r="P238" i="22"/>
  <c r="P239" i="22"/>
  <c r="P240" i="22"/>
  <c r="P241" i="22"/>
  <c r="P245" i="22"/>
  <c r="P246" i="22"/>
  <c r="P247" i="22"/>
  <c r="P248" i="22"/>
  <c r="P250" i="22"/>
  <c r="P249" i="22"/>
  <c r="P252" i="22"/>
  <c r="P251" i="22"/>
  <c r="P254" i="22"/>
  <c r="P253" i="22"/>
  <c r="P256" i="22"/>
  <c r="P255" i="22"/>
  <c r="P257" i="22"/>
  <c r="P258" i="22"/>
  <c r="P259" i="22"/>
  <c r="P260" i="22"/>
  <c r="P261" i="22"/>
  <c r="P262" i="22"/>
  <c r="P263" i="22"/>
  <c r="P264" i="22"/>
  <c r="P265" i="22"/>
  <c r="P266" i="22"/>
  <c r="P268" i="22"/>
  <c r="P267" i="22"/>
  <c r="P269" i="22"/>
  <c r="P270" i="22"/>
  <c r="P272" i="22"/>
  <c r="P271" i="22"/>
  <c r="P273" i="22"/>
  <c r="P275" i="22"/>
  <c r="P277" i="22"/>
  <c r="P279" i="22"/>
  <c r="P280" i="22"/>
  <c r="P281" i="22"/>
  <c r="P282" i="22"/>
  <c r="P283" i="22"/>
  <c r="P284" i="22"/>
  <c r="P285" i="22"/>
  <c r="P286" i="22"/>
  <c r="P287" i="22"/>
  <c r="P289" i="22"/>
  <c r="P288" i="22"/>
  <c r="P290" i="22"/>
  <c r="P292" i="22"/>
  <c r="P291" i="22"/>
  <c r="P294" i="22"/>
  <c r="P293" i="22"/>
  <c r="P295" i="22"/>
  <c r="P297" i="22"/>
  <c r="P296" i="22"/>
  <c r="P298" i="22"/>
  <c r="P299" i="22"/>
  <c r="P300" i="22"/>
  <c r="P301" i="22"/>
  <c r="P302" i="22"/>
  <c r="P303" i="22"/>
  <c r="P304" i="22"/>
  <c r="P306" i="22"/>
  <c r="P305" i="22"/>
  <c r="P307" i="22"/>
  <c r="P308" i="22"/>
  <c r="P310" i="22"/>
  <c r="P309" i="22"/>
  <c r="P312" i="22"/>
  <c r="P311" i="22"/>
  <c r="P313" i="22"/>
  <c r="P316" i="22"/>
  <c r="P317" i="22"/>
  <c r="P318" i="22"/>
  <c r="P320" i="22"/>
  <c r="P319" i="22"/>
  <c r="P321" i="22"/>
  <c r="P322" i="22"/>
  <c r="P323" i="22"/>
  <c r="P324" i="22"/>
  <c r="P325" i="22"/>
  <c r="P326" i="22"/>
  <c r="P327" i="22"/>
  <c r="P329" i="22"/>
  <c r="P328" i="22"/>
  <c r="P419" i="22"/>
  <c r="P330" i="22"/>
  <c r="P421" i="22"/>
  <c r="P420" i="22"/>
  <c r="P94" i="22"/>
  <c r="P62" i="22"/>
  <c r="P65" i="22"/>
  <c r="P64" i="22"/>
  <c r="P422" i="22"/>
  <c r="T422" i="22" s="1"/>
  <c r="U422" i="22" s="1"/>
  <c r="P67" i="22"/>
  <c r="P66" i="22"/>
  <c r="P69" i="22"/>
  <c r="P68" i="22"/>
  <c r="P71" i="22"/>
  <c r="P70" i="22"/>
  <c r="P73" i="22"/>
  <c r="P72" i="22"/>
  <c r="P75" i="22"/>
  <c r="P74" i="22"/>
  <c r="P77" i="22"/>
  <c r="P76" i="22"/>
  <c r="P79" i="22"/>
  <c r="P78" i="22"/>
  <c r="P81" i="22"/>
  <c r="P80" i="22"/>
  <c r="P83" i="22"/>
  <c r="P82" i="22"/>
  <c r="P85" i="22"/>
  <c r="P84" i="22"/>
  <c r="P87" i="22"/>
  <c r="P86" i="22"/>
  <c r="P89" i="22"/>
  <c r="P88" i="22"/>
  <c r="P90" i="22"/>
  <c r="P92" i="22"/>
  <c r="P91" i="22"/>
  <c r="P162" i="22"/>
  <c r="P93" i="22"/>
  <c r="P164" i="22"/>
  <c r="P163" i="22"/>
  <c r="P166" i="22"/>
  <c r="P165" i="22"/>
  <c r="P167" i="22"/>
  <c r="P169" i="22"/>
  <c r="P168" i="22"/>
  <c r="P171" i="22"/>
  <c r="P170" i="22"/>
  <c r="P173" i="22"/>
  <c r="P172" i="22"/>
  <c r="P174" i="22"/>
  <c r="P175" i="22"/>
  <c r="P178" i="22"/>
  <c r="P177" i="22"/>
  <c r="P179" i="22"/>
  <c r="P181" i="22"/>
  <c r="P180" i="22"/>
  <c r="P183" i="22"/>
  <c r="P182" i="22"/>
  <c r="P185" i="22"/>
  <c r="P184" i="22"/>
  <c r="P187" i="22"/>
  <c r="P186" i="22"/>
  <c r="P189" i="22"/>
  <c r="P188" i="22"/>
  <c r="P191" i="22"/>
  <c r="P190" i="22"/>
  <c r="P193" i="22"/>
  <c r="P192" i="22"/>
  <c r="P195" i="22"/>
  <c r="P194" i="22"/>
  <c r="P197" i="22"/>
  <c r="P196" i="22"/>
  <c r="P63" i="22"/>
  <c r="P176" i="22"/>
  <c r="T423" i="22"/>
  <c r="U423" i="22" s="1"/>
  <c r="T32" i="22"/>
  <c r="U32" i="22" s="1"/>
  <c r="T35" i="22"/>
  <c r="U35" i="22" s="1"/>
  <c r="T34" i="22"/>
  <c r="U34" i="22" s="1"/>
  <c r="T36" i="22"/>
  <c r="U36" i="22" s="1"/>
  <c r="T38" i="22"/>
  <c r="U38" i="22" s="1"/>
  <c r="T37" i="22"/>
  <c r="U37" i="22" s="1"/>
  <c r="T40" i="22"/>
  <c r="U40" i="22" s="1"/>
  <c r="T39" i="22"/>
  <c r="U39" i="22" s="1"/>
  <c r="T42" i="22"/>
  <c r="U42" i="22" s="1"/>
  <c r="T41" i="22"/>
  <c r="U41" i="22" s="1"/>
  <c r="T43" i="22"/>
  <c r="U43" i="22" s="1"/>
  <c r="T44" i="22"/>
  <c r="U44" i="22" s="1"/>
  <c r="T45" i="22"/>
  <c r="U45" i="22" s="1"/>
  <c r="T47" i="22"/>
  <c r="U47" i="22" s="1"/>
  <c r="T46" i="22"/>
  <c r="U46" i="22" s="1"/>
  <c r="P48" i="22"/>
  <c r="P50" i="22"/>
  <c r="P49" i="22"/>
  <c r="P52" i="22"/>
  <c r="P51" i="22"/>
  <c r="P54" i="22"/>
  <c r="P53" i="22"/>
  <c r="P56" i="22"/>
  <c r="P55" i="22"/>
  <c r="P57" i="22"/>
  <c r="P59" i="22"/>
  <c r="P58" i="22"/>
  <c r="P61" i="22"/>
  <c r="P60" i="22"/>
  <c r="P125" i="22"/>
  <c r="P127" i="22"/>
  <c r="P126" i="22"/>
  <c r="P129" i="22"/>
  <c r="P128" i="22"/>
  <c r="P131" i="22"/>
  <c r="P130" i="22"/>
  <c r="P133" i="22"/>
  <c r="P132" i="22"/>
  <c r="P135" i="22"/>
  <c r="P134" i="22"/>
  <c r="P136" i="22"/>
  <c r="P138" i="22"/>
  <c r="P137" i="22"/>
  <c r="P140" i="22"/>
  <c r="P139" i="22"/>
  <c r="P142" i="22"/>
  <c r="P141" i="22"/>
  <c r="P144" i="22"/>
  <c r="P143" i="22"/>
  <c r="P145" i="22"/>
  <c r="P147" i="22"/>
  <c r="P146" i="22"/>
  <c r="P149" i="22"/>
  <c r="P148" i="22"/>
  <c r="P151" i="22"/>
  <c r="P150" i="22"/>
  <c r="P153" i="22"/>
  <c r="P152" i="22"/>
  <c r="P155" i="22"/>
  <c r="P154" i="22"/>
  <c r="P157" i="22"/>
  <c r="P156" i="22"/>
  <c r="P159" i="22"/>
  <c r="P158" i="22"/>
  <c r="P161" i="22"/>
  <c r="P160" i="22"/>
  <c r="T33" i="22"/>
  <c r="U33" i="22" s="1"/>
  <c r="AJ2" i="22"/>
  <c r="AI2" i="22"/>
  <c r="A208" i="7"/>
  <c r="C199" i="7"/>
  <c r="C200" i="7"/>
  <c r="C201" i="7"/>
  <c r="C202" i="7"/>
  <c r="Z115" i="19"/>
  <c r="Y115" i="19" s="1"/>
  <c r="Z116" i="19"/>
  <c r="Y116" i="19" s="1"/>
  <c r="Z117" i="19"/>
  <c r="Y117" i="19" s="1"/>
  <c r="Z135" i="19"/>
  <c r="Y135" i="19" s="1"/>
  <c r="C115" i="19"/>
  <c r="C116" i="19"/>
  <c r="C117" i="19"/>
  <c r="C135" i="19"/>
  <c r="W11" i="3" l="1"/>
  <c r="U14" i="3"/>
  <c r="V14" i="3" s="1"/>
  <c r="U13" i="3"/>
  <c r="V13" i="3" s="1"/>
  <c r="U12" i="3"/>
  <c r="V12" i="3" s="1"/>
  <c r="U16" i="3"/>
  <c r="V16" i="3" s="1"/>
  <c r="W15" i="3"/>
  <c r="U17" i="3"/>
  <c r="V17" i="3" s="1"/>
  <c r="U23" i="3"/>
  <c r="V23" i="3" s="1"/>
  <c r="W22" i="3"/>
  <c r="W21" i="3"/>
  <c r="W20" i="3"/>
  <c r="U19" i="3"/>
  <c r="V19" i="3" s="1"/>
  <c r="U18" i="3"/>
  <c r="V18" i="3" s="1"/>
  <c r="T153" i="22"/>
  <c r="U153" i="22" s="1"/>
  <c r="I204" i="19"/>
  <c r="T136" i="22"/>
  <c r="U136" i="22" s="1"/>
  <c r="I195" i="19"/>
  <c r="T57" i="22"/>
  <c r="U57" i="22" s="1"/>
  <c r="I187" i="19"/>
  <c r="T192" i="22"/>
  <c r="U192" i="22" s="1"/>
  <c r="I68" i="16"/>
  <c r="T178" i="22"/>
  <c r="U178" i="22" s="1"/>
  <c r="I161" i="19"/>
  <c r="T91" i="22"/>
  <c r="U91" i="22" s="1"/>
  <c r="I53" i="16"/>
  <c r="T77" i="22"/>
  <c r="U77" i="22" s="1"/>
  <c r="I143" i="19"/>
  <c r="T420" i="22"/>
  <c r="U420" i="22" s="1"/>
  <c r="I35" i="16"/>
  <c r="T317" i="22"/>
  <c r="U317" i="22" s="1"/>
  <c r="I134" i="19"/>
  <c r="T299" i="22"/>
  <c r="U299" i="22" s="1"/>
  <c r="I88" i="19"/>
  <c r="T283" i="22"/>
  <c r="U283" i="22" s="1"/>
  <c r="I131" i="19"/>
  <c r="T264" i="22"/>
  <c r="U264" i="22" s="1"/>
  <c r="I29" i="19"/>
  <c r="T248" i="22"/>
  <c r="U248" i="22" s="1"/>
  <c r="I71" i="19"/>
  <c r="T229" i="22"/>
  <c r="U229" i="22" s="1"/>
  <c r="I20" i="19"/>
  <c r="T213" i="22"/>
  <c r="U213" i="22" s="1"/>
  <c r="I53" i="19"/>
  <c r="T198" i="22"/>
  <c r="U198" i="22" s="1"/>
  <c r="I12" i="19"/>
  <c r="T107" i="22"/>
  <c r="U107" i="22" s="1"/>
  <c r="I9" i="16"/>
  <c r="T319" i="22"/>
  <c r="U319" i="22" s="1"/>
  <c r="I32" i="16"/>
  <c r="T150" i="22"/>
  <c r="U150" i="22" s="1"/>
  <c r="I95" i="16"/>
  <c r="T134" i="22"/>
  <c r="U134" i="22" s="1"/>
  <c r="I88" i="16"/>
  <c r="T55" i="22"/>
  <c r="U55" i="22" s="1"/>
  <c r="I80" i="16"/>
  <c r="T193" i="22"/>
  <c r="U193" i="22" s="1"/>
  <c r="I169" i="19"/>
  <c r="T175" i="22"/>
  <c r="U175" i="22" s="1"/>
  <c r="I60" i="16"/>
  <c r="T92" i="22"/>
  <c r="U92" i="22" s="1"/>
  <c r="I151" i="19"/>
  <c r="T74" i="22"/>
  <c r="U74" i="22" s="1"/>
  <c r="I45" i="16"/>
  <c r="T421" i="22"/>
  <c r="U421" i="22" s="1"/>
  <c r="I42" i="19"/>
  <c r="T316" i="22"/>
  <c r="U316" i="22" s="1"/>
  <c r="I133" i="19"/>
  <c r="T298" i="22"/>
  <c r="U298" i="22" s="1"/>
  <c r="I87" i="19"/>
  <c r="T282" i="22"/>
  <c r="U282" i="22" s="1"/>
  <c r="I81" i="19"/>
  <c r="T263" i="22"/>
  <c r="U263" i="22" s="1"/>
  <c r="I127" i="19"/>
  <c r="T247" i="22"/>
  <c r="U247" i="22" s="1"/>
  <c r="I70" i="19"/>
  <c r="T227" i="22"/>
  <c r="U227" i="22" s="1"/>
  <c r="I15" i="16"/>
  <c r="T212" i="22"/>
  <c r="U212" i="22" s="1"/>
  <c r="I52" i="19"/>
  <c r="T123" i="22"/>
  <c r="U123" i="22" s="1"/>
  <c r="I11" i="19"/>
  <c r="T108" i="22"/>
  <c r="U108" i="22" s="1"/>
  <c r="I9" i="19"/>
  <c r="T151" i="22"/>
  <c r="U151" i="22" s="1"/>
  <c r="I203" i="19"/>
  <c r="T135" i="22"/>
  <c r="U135" i="22" s="1"/>
  <c r="I194" i="19"/>
  <c r="T56" i="22"/>
  <c r="U56" i="22" s="1"/>
  <c r="I186" i="19"/>
  <c r="T190" i="22"/>
  <c r="U190" i="22" s="1"/>
  <c r="I67" i="16"/>
  <c r="T174" i="22"/>
  <c r="U174" i="22" s="1"/>
  <c r="I159" i="19"/>
  <c r="T90" i="22"/>
  <c r="U90" i="22" s="1"/>
  <c r="I150" i="19"/>
  <c r="T75" i="22"/>
  <c r="U75" i="22" s="1"/>
  <c r="I142" i="19"/>
  <c r="T330" i="22"/>
  <c r="U330" i="22" s="1"/>
  <c r="I34" i="16"/>
  <c r="T313" i="22"/>
  <c r="U313" i="22" s="1"/>
  <c r="I96" i="19"/>
  <c r="T296" i="22"/>
  <c r="U296" i="22" s="1"/>
  <c r="I28" i="16"/>
  <c r="T281" i="22"/>
  <c r="U281" i="22" s="1"/>
  <c r="I80" i="19"/>
  <c r="T262" i="22"/>
  <c r="U262" i="22" s="1"/>
  <c r="I126" i="19"/>
  <c r="T246" i="22"/>
  <c r="U246" i="22" s="1"/>
  <c r="I69" i="19"/>
  <c r="T228" i="22"/>
  <c r="U228" i="22" s="1"/>
  <c r="I19" i="19"/>
  <c r="T211" i="22"/>
  <c r="U211" i="22" s="1"/>
  <c r="I51" i="19"/>
  <c r="T122" i="22"/>
  <c r="U122" i="22" s="1"/>
  <c r="I46" i="19"/>
  <c r="T106" i="22"/>
  <c r="U106" i="22" s="1"/>
  <c r="I45" i="19"/>
  <c r="T138" i="22"/>
  <c r="U138" i="22" s="1"/>
  <c r="I196" i="19"/>
  <c r="T59" i="22"/>
  <c r="U59" i="22" s="1"/>
  <c r="I188" i="19"/>
  <c r="T195" i="22"/>
  <c r="U195" i="22" s="1"/>
  <c r="I170" i="19"/>
  <c r="T162" i="22"/>
  <c r="U162" i="22" s="1"/>
  <c r="I152" i="19"/>
  <c r="T94" i="22"/>
  <c r="U94" i="22" s="1"/>
  <c r="I104" i="19"/>
  <c r="T300" i="22"/>
  <c r="U300" i="22" s="1"/>
  <c r="I89" i="19"/>
  <c r="T284" i="22"/>
  <c r="U284" i="22" s="1"/>
  <c r="I132" i="19"/>
  <c r="T250" i="22"/>
  <c r="U250" i="22" s="1"/>
  <c r="I24" i="19"/>
  <c r="T230" i="22"/>
  <c r="U230" i="22" s="1"/>
  <c r="I65" i="19"/>
  <c r="T214" i="22"/>
  <c r="U214" i="22" s="1"/>
  <c r="I54" i="19"/>
  <c r="T124" i="22"/>
  <c r="U124" i="22" s="1"/>
  <c r="I10" i="16"/>
  <c r="T109" i="22"/>
  <c r="U109" i="22" s="1"/>
  <c r="I109" i="19"/>
  <c r="T172" i="22"/>
  <c r="U172" i="22" s="1"/>
  <c r="I59" i="16"/>
  <c r="T72" i="22"/>
  <c r="U72" i="22" s="1"/>
  <c r="I44" i="16"/>
  <c r="T297" i="22"/>
  <c r="U297" i="22" s="1"/>
  <c r="I35" i="19"/>
  <c r="T261" i="22"/>
  <c r="U261" i="22" s="1"/>
  <c r="I125" i="19"/>
  <c r="T121" i="22"/>
  <c r="U121" i="22" s="1"/>
  <c r="I10" i="19"/>
  <c r="T154" i="22"/>
  <c r="U154" i="22" s="1"/>
  <c r="I97" i="16"/>
  <c r="T320" i="22"/>
  <c r="U320" i="22" s="1"/>
  <c r="I39" i="19"/>
  <c r="T149" i="22"/>
  <c r="U149" i="22" s="1"/>
  <c r="I202" i="19"/>
  <c r="T188" i="22"/>
  <c r="U188" i="22" s="1"/>
  <c r="I66" i="16"/>
  <c r="T241" i="22"/>
  <c r="U241" i="22" s="1"/>
  <c r="I67" i="19"/>
  <c r="T133" i="22"/>
  <c r="U133" i="22" s="1"/>
  <c r="I193" i="19"/>
  <c r="T54" i="22"/>
  <c r="U54" i="22" s="1"/>
  <c r="I185" i="19"/>
  <c r="T173" i="22"/>
  <c r="U173" i="22" s="1"/>
  <c r="I158" i="19"/>
  <c r="T73" i="22"/>
  <c r="U73" i="22" s="1"/>
  <c r="I141" i="19"/>
  <c r="T312" i="22"/>
  <c r="U312" i="22" s="1"/>
  <c r="I38" i="19"/>
  <c r="T260" i="22"/>
  <c r="U260" i="22" s="1"/>
  <c r="I124" i="19"/>
  <c r="T120" i="22"/>
  <c r="U120" i="22" s="1"/>
  <c r="I120" i="19"/>
  <c r="T86" i="22"/>
  <c r="U86" i="22" s="1"/>
  <c r="I51" i="16"/>
  <c r="T329" i="22"/>
  <c r="U329" i="22" s="1"/>
  <c r="I40" i="19"/>
  <c r="T224" i="22"/>
  <c r="U224" i="22" s="1"/>
  <c r="I64" i="19"/>
  <c r="T145" i="22"/>
  <c r="U145" i="22" s="1"/>
  <c r="I200" i="19"/>
  <c r="T49" i="22"/>
  <c r="U49" i="22" s="1"/>
  <c r="I77" i="16"/>
  <c r="T187" i="22"/>
  <c r="U187" i="22" s="1"/>
  <c r="I166" i="19"/>
  <c r="T168" i="22"/>
  <c r="U168" i="22" s="1"/>
  <c r="I57" i="16"/>
  <c r="T84" i="22"/>
  <c r="U84" i="22" s="1"/>
  <c r="I50" i="16"/>
  <c r="T68" i="22"/>
  <c r="U68" i="22" s="1"/>
  <c r="I42" i="16"/>
  <c r="T326" i="22"/>
  <c r="U326" i="22" s="1"/>
  <c r="I102" i="19"/>
  <c r="T308" i="22"/>
  <c r="U308" i="22" s="1"/>
  <c r="I95" i="19"/>
  <c r="T291" i="22"/>
  <c r="U291" i="22" s="1"/>
  <c r="I26" i="16"/>
  <c r="T273" i="22"/>
  <c r="U273" i="22" s="1"/>
  <c r="I78" i="19"/>
  <c r="T257" i="22"/>
  <c r="U257" i="22" s="1"/>
  <c r="I28" i="19"/>
  <c r="T238" i="22"/>
  <c r="U238" i="22" s="1"/>
  <c r="I121" i="19"/>
  <c r="T222" i="22"/>
  <c r="U222" i="22" s="1"/>
  <c r="I62" i="19"/>
  <c r="T206" i="22"/>
  <c r="U206" i="22" s="1"/>
  <c r="I49" i="19"/>
  <c r="T117" i="22"/>
  <c r="U117" i="22" s="1"/>
  <c r="I117" i="19"/>
  <c r="T161" i="22"/>
  <c r="U161" i="22" s="1"/>
  <c r="I208" i="19"/>
  <c r="T143" i="22"/>
  <c r="U143" i="22" s="1"/>
  <c r="I92" i="16"/>
  <c r="T129" i="22"/>
  <c r="U129" i="22" s="1"/>
  <c r="I191" i="19"/>
  <c r="T50" i="22"/>
  <c r="U50" i="22" s="1"/>
  <c r="I183" i="19"/>
  <c r="T184" i="22"/>
  <c r="U184" i="22" s="1"/>
  <c r="I64" i="16"/>
  <c r="T169" i="22"/>
  <c r="U169" i="22" s="1"/>
  <c r="I156" i="19"/>
  <c r="T85" i="22"/>
  <c r="U85" i="22" s="1"/>
  <c r="I147" i="19"/>
  <c r="T69" i="22"/>
  <c r="U69" i="22" s="1"/>
  <c r="I139" i="19"/>
  <c r="T325" i="22"/>
  <c r="U325" i="22" s="1"/>
  <c r="I101" i="19"/>
  <c r="T307" i="22"/>
  <c r="U307" i="22" s="1"/>
  <c r="I94" i="19"/>
  <c r="T292" i="22"/>
  <c r="U292" i="22" s="1"/>
  <c r="I33" i="19"/>
  <c r="T271" i="22"/>
  <c r="U271" i="22" s="1"/>
  <c r="I24" i="16"/>
  <c r="T255" i="22"/>
  <c r="U255" i="22" s="1"/>
  <c r="I22" i="16"/>
  <c r="T236" i="22"/>
  <c r="U236" i="22" s="1"/>
  <c r="I18" i="16"/>
  <c r="T221" i="22"/>
  <c r="U221" i="22" s="1"/>
  <c r="I61" i="19"/>
  <c r="T204" i="22"/>
  <c r="U204" i="22" s="1"/>
  <c r="I12" i="16"/>
  <c r="T116" i="22"/>
  <c r="U116" i="22" s="1"/>
  <c r="I116" i="19"/>
  <c r="T140" i="22"/>
  <c r="U140" i="22" s="1"/>
  <c r="I197" i="19"/>
  <c r="T197" i="22"/>
  <c r="U197" i="22" s="1"/>
  <c r="I171" i="19"/>
  <c r="T164" i="22"/>
  <c r="U164" i="22" s="1"/>
  <c r="I153" i="19"/>
  <c r="T65" i="22"/>
  <c r="U65" i="22" s="1"/>
  <c r="I137" i="19"/>
  <c r="T286" i="22"/>
  <c r="U286" i="22" s="1"/>
  <c r="I83" i="19"/>
  <c r="T252" i="22"/>
  <c r="U252" i="22" s="1"/>
  <c r="I25" i="19"/>
  <c r="T111" i="22"/>
  <c r="U111" i="22" s="1"/>
  <c r="I111" i="19"/>
  <c r="T152" i="22"/>
  <c r="U152" i="22" s="1"/>
  <c r="I96" i="16"/>
  <c r="T177" i="22"/>
  <c r="U177" i="22" s="1"/>
  <c r="I61" i="16"/>
  <c r="T76" i="22"/>
  <c r="U76" i="22" s="1"/>
  <c r="I46" i="16"/>
  <c r="T318" i="22"/>
  <c r="U318" i="22" s="1"/>
  <c r="I135" i="19"/>
  <c r="T265" i="22"/>
  <c r="U265" i="22" s="1"/>
  <c r="I74" i="19"/>
  <c r="T148" i="22"/>
  <c r="U148" i="22" s="1"/>
  <c r="I94" i="16"/>
  <c r="T132" i="22"/>
  <c r="U132" i="22" s="1"/>
  <c r="I87" i="16"/>
  <c r="T53" i="22"/>
  <c r="U53" i="22" s="1"/>
  <c r="I79" i="16"/>
  <c r="T191" i="22"/>
  <c r="U191" i="22" s="1"/>
  <c r="I168" i="19"/>
  <c r="T88" i="22"/>
  <c r="U88" i="22" s="1"/>
  <c r="I52" i="16"/>
  <c r="T419" i="22"/>
  <c r="U419" i="22" s="1"/>
  <c r="I41" i="19"/>
  <c r="T311" i="22"/>
  <c r="U311" i="22" s="1"/>
  <c r="I31" i="16"/>
  <c r="T280" i="22"/>
  <c r="U280" i="22" s="1"/>
  <c r="I79" i="19"/>
  <c r="T245" i="22"/>
  <c r="U245" i="22" s="1"/>
  <c r="I68" i="19"/>
  <c r="T225" i="22"/>
  <c r="U225" i="22" s="1"/>
  <c r="I14" i="16"/>
  <c r="T210" i="22"/>
  <c r="U210" i="22" s="1"/>
  <c r="I50" i="19"/>
  <c r="T104" i="22"/>
  <c r="U104" i="22" s="1"/>
  <c r="I8" i="16"/>
  <c r="T89" i="22"/>
  <c r="U89" i="22" s="1"/>
  <c r="I149" i="19"/>
  <c r="T328" i="22"/>
  <c r="U328" i="22" s="1"/>
  <c r="I33" i="16"/>
  <c r="T295" i="22"/>
  <c r="U295" i="22" s="1"/>
  <c r="I86" i="19"/>
  <c r="T279" i="22"/>
  <c r="U279" i="22" s="1"/>
  <c r="I130" i="19"/>
  <c r="T226" i="22"/>
  <c r="U226" i="22" s="1"/>
  <c r="I18" i="19"/>
  <c r="T209" i="22"/>
  <c r="U209" i="22" s="1"/>
  <c r="I17" i="19"/>
  <c r="T105" i="22"/>
  <c r="U105" i="22" s="1"/>
  <c r="I8" i="19"/>
  <c r="T146" i="22"/>
  <c r="U146" i="22" s="1"/>
  <c r="I93" i="16"/>
  <c r="T130" i="22"/>
  <c r="U130" i="22" s="1"/>
  <c r="I86" i="16"/>
  <c r="T51" i="22"/>
  <c r="U51" i="22" s="1"/>
  <c r="I78" i="16"/>
  <c r="T189" i="22"/>
  <c r="U189" i="22" s="1"/>
  <c r="I167" i="19"/>
  <c r="T170" i="22"/>
  <c r="U170" i="22" s="1"/>
  <c r="I58" i="16"/>
  <c r="T70" i="22"/>
  <c r="U70" i="22" s="1"/>
  <c r="I43" i="16"/>
  <c r="T309" i="22"/>
  <c r="U309" i="22" s="1"/>
  <c r="I30" i="16"/>
  <c r="T293" i="22"/>
  <c r="U293" i="22" s="1"/>
  <c r="I27" i="16"/>
  <c r="T277" i="22"/>
  <c r="U277" i="22" s="1"/>
  <c r="I129" i="19"/>
  <c r="T259" i="22"/>
  <c r="U259" i="22" s="1"/>
  <c r="I73" i="19"/>
  <c r="T240" i="22"/>
  <c r="U240" i="22" s="1"/>
  <c r="I123" i="19"/>
  <c r="T207" i="22"/>
  <c r="U207" i="22" s="1"/>
  <c r="I13" i="16"/>
  <c r="T119" i="22"/>
  <c r="U119" i="22" s="1"/>
  <c r="I119" i="19"/>
  <c r="T103" i="22"/>
  <c r="U103" i="22" s="1"/>
  <c r="I44" i="19"/>
  <c r="T147" i="22"/>
  <c r="U147" i="22" s="1"/>
  <c r="I201" i="19"/>
  <c r="T131" i="22"/>
  <c r="U131" i="22" s="1"/>
  <c r="I192" i="19"/>
  <c r="T52" i="22"/>
  <c r="U52" i="22" s="1"/>
  <c r="I184" i="19"/>
  <c r="T186" i="22"/>
  <c r="U186" i="22" s="1"/>
  <c r="I65" i="16"/>
  <c r="T171" i="22"/>
  <c r="U171" i="22" s="1"/>
  <c r="I157" i="19"/>
  <c r="T87" i="22"/>
  <c r="U87" i="22" s="1"/>
  <c r="I148" i="19"/>
  <c r="T71" i="22"/>
  <c r="U71" i="22" s="1"/>
  <c r="I140" i="19"/>
  <c r="T327" i="22"/>
  <c r="U327" i="22" s="1"/>
  <c r="I103" i="19"/>
  <c r="T310" i="22"/>
  <c r="U310" i="22" s="1"/>
  <c r="I37" i="19"/>
  <c r="T294" i="22"/>
  <c r="U294" i="22" s="1"/>
  <c r="I34" i="19"/>
  <c r="T275" i="22"/>
  <c r="U275" i="22" s="1"/>
  <c r="I128" i="19"/>
  <c r="T258" i="22"/>
  <c r="U258" i="22" s="1"/>
  <c r="I72" i="19"/>
  <c r="T239" i="22"/>
  <c r="U239" i="22" s="1"/>
  <c r="I122" i="19"/>
  <c r="T223" i="22"/>
  <c r="U223" i="22" s="1"/>
  <c r="I63" i="19"/>
  <c r="T208" i="22"/>
  <c r="U208" i="22" s="1"/>
  <c r="I16" i="19"/>
  <c r="T118" i="22"/>
  <c r="U118" i="22" s="1"/>
  <c r="I118" i="19"/>
  <c r="T102" i="22"/>
  <c r="U102" i="22" s="1"/>
  <c r="I43" i="19"/>
  <c r="T160" i="22"/>
  <c r="U160" i="22" s="1"/>
  <c r="I100" i="16"/>
  <c r="T128" i="22"/>
  <c r="U128" i="22" s="1"/>
  <c r="I85" i="16"/>
  <c r="T158" i="22"/>
  <c r="U158" i="22" s="1"/>
  <c r="I99" i="16"/>
  <c r="T144" i="22"/>
  <c r="U144" i="22" s="1"/>
  <c r="I199" i="19"/>
  <c r="T126" i="22"/>
  <c r="U126" i="22" s="1"/>
  <c r="I84" i="16"/>
  <c r="T48" i="22"/>
  <c r="U48" i="22" s="1"/>
  <c r="I182" i="19"/>
  <c r="T185" i="22"/>
  <c r="U185" i="22" s="1"/>
  <c r="I165" i="19"/>
  <c r="T167" i="22"/>
  <c r="U167" i="22" s="1"/>
  <c r="I155" i="19"/>
  <c r="T82" i="22"/>
  <c r="U82" i="22" s="1"/>
  <c r="I49" i="16"/>
  <c r="T66" i="22"/>
  <c r="U66" i="22" s="1"/>
  <c r="I41" i="16"/>
  <c r="T324" i="22"/>
  <c r="U324" i="22" s="1"/>
  <c r="I100" i="19"/>
  <c r="T305" i="22"/>
  <c r="U305" i="22" s="1"/>
  <c r="I29" i="16"/>
  <c r="T290" i="22"/>
  <c r="U290" i="22" s="1"/>
  <c r="I85" i="19"/>
  <c r="T272" i="22"/>
  <c r="U272" i="22" s="1"/>
  <c r="I31" i="19"/>
  <c r="T256" i="22"/>
  <c r="U256" i="22" s="1"/>
  <c r="I27" i="19"/>
  <c r="T237" i="22"/>
  <c r="U237" i="22" s="1"/>
  <c r="I23" i="19"/>
  <c r="T220" i="22"/>
  <c r="U220" i="22" s="1"/>
  <c r="I60" i="19"/>
  <c r="T205" i="22"/>
  <c r="U205" i="22" s="1"/>
  <c r="I15" i="19"/>
  <c r="T115" i="22"/>
  <c r="U115" i="22" s="1"/>
  <c r="I115" i="19"/>
  <c r="T155" i="22"/>
  <c r="U155" i="22" s="1"/>
  <c r="I205" i="19"/>
  <c r="T58" i="22"/>
  <c r="U58" i="22" s="1"/>
  <c r="I81" i="16"/>
  <c r="T179" i="22"/>
  <c r="U179" i="22" s="1"/>
  <c r="I162" i="19"/>
  <c r="T79" i="22"/>
  <c r="U79" i="22" s="1"/>
  <c r="I144" i="19"/>
  <c r="T249" i="22"/>
  <c r="U249" i="22" s="1"/>
  <c r="I19" i="16"/>
  <c r="T137" i="22"/>
  <c r="U137" i="22" s="1"/>
  <c r="I89" i="16"/>
  <c r="T194" i="22"/>
  <c r="U194" i="22" s="1"/>
  <c r="I69" i="16"/>
  <c r="T93" i="22"/>
  <c r="U93" i="22" s="1"/>
  <c r="I54" i="16"/>
  <c r="T62" i="22"/>
  <c r="U62" i="22" s="1"/>
  <c r="I39" i="16"/>
  <c r="T301" i="22"/>
  <c r="U301" i="22" s="1"/>
  <c r="I90" i="19"/>
  <c r="T285" i="22"/>
  <c r="U285" i="22" s="1"/>
  <c r="I82" i="19"/>
  <c r="T266" i="22"/>
  <c r="U266" i="22" s="1"/>
  <c r="I75" i="19"/>
  <c r="T231" i="22"/>
  <c r="U231" i="22" s="1"/>
  <c r="I66" i="19"/>
  <c r="T215" i="22"/>
  <c r="U215" i="22" s="1"/>
  <c r="I55" i="19"/>
  <c r="T199" i="22"/>
  <c r="U199" i="22" s="1"/>
  <c r="I13" i="19"/>
  <c r="T110" i="22"/>
  <c r="U110" i="22" s="1"/>
  <c r="I110" i="19"/>
  <c r="T159" i="22"/>
  <c r="U159" i="22" s="1"/>
  <c r="I207" i="19"/>
  <c r="T141" i="22"/>
  <c r="U141" i="22" s="1"/>
  <c r="I91" i="16"/>
  <c r="T127" i="22"/>
  <c r="U127" i="22" s="1"/>
  <c r="I190" i="19"/>
  <c r="T176" i="22"/>
  <c r="U176" i="22" s="1"/>
  <c r="I160" i="19"/>
  <c r="T182" i="22"/>
  <c r="U182" i="22" s="1"/>
  <c r="I63" i="16"/>
  <c r="T165" i="22"/>
  <c r="U165" i="22" s="1"/>
  <c r="I56" i="16"/>
  <c r="T83" i="22"/>
  <c r="U83" i="22" s="1"/>
  <c r="I146" i="19"/>
  <c r="T67" i="22"/>
  <c r="U67" i="22" s="1"/>
  <c r="I138" i="19"/>
  <c r="T323" i="22"/>
  <c r="U323" i="22" s="1"/>
  <c r="I99" i="19"/>
  <c r="T306" i="22"/>
  <c r="U306" i="22" s="1"/>
  <c r="I36" i="19"/>
  <c r="T288" i="22"/>
  <c r="U288" i="22" s="1"/>
  <c r="I25" i="16"/>
  <c r="T270" i="22"/>
  <c r="U270" i="22" s="1"/>
  <c r="I77" i="19"/>
  <c r="T253" i="22"/>
  <c r="U253" i="22" s="1"/>
  <c r="I21" i="16"/>
  <c r="T234" i="22"/>
  <c r="U234" i="22" s="1"/>
  <c r="I17" i="16"/>
  <c r="T219" i="22"/>
  <c r="U219" i="22" s="1"/>
  <c r="I59" i="19"/>
  <c r="T203" i="22"/>
  <c r="U203" i="22" s="1"/>
  <c r="I48" i="19"/>
  <c r="T114" i="22"/>
  <c r="U114" i="22" s="1"/>
  <c r="I114" i="19"/>
  <c r="T98" i="22"/>
  <c r="U98" i="22" s="1"/>
  <c r="I108" i="19"/>
  <c r="T156" i="22"/>
  <c r="U156" i="22" s="1"/>
  <c r="I98" i="16"/>
  <c r="T142" i="22"/>
  <c r="U142" i="22" s="1"/>
  <c r="I198" i="19"/>
  <c r="T125" i="22"/>
  <c r="U125" i="22" s="1"/>
  <c r="I83" i="16"/>
  <c r="T63" i="22"/>
  <c r="U63" i="22" s="1"/>
  <c r="I136" i="19"/>
  <c r="T183" i="22"/>
  <c r="U183" i="22" s="1"/>
  <c r="I164" i="19"/>
  <c r="T166" i="22"/>
  <c r="U166" i="22" s="1"/>
  <c r="I154" i="19"/>
  <c r="T80" i="22"/>
  <c r="U80" i="22" s="1"/>
  <c r="I48" i="16"/>
  <c r="T322" i="22"/>
  <c r="U322" i="22" s="1"/>
  <c r="I98" i="19"/>
  <c r="T304" i="22"/>
  <c r="U304" i="22" s="1"/>
  <c r="I93" i="19"/>
  <c r="T289" i="22"/>
  <c r="U289" i="22" s="1"/>
  <c r="I32" i="19"/>
  <c r="T269" i="22"/>
  <c r="U269" i="22" s="1"/>
  <c r="I76" i="19"/>
  <c r="T254" i="22"/>
  <c r="U254" i="22" s="1"/>
  <c r="I26" i="19"/>
  <c r="T235" i="22"/>
  <c r="U235" i="22" s="1"/>
  <c r="I22" i="19"/>
  <c r="T218" i="22"/>
  <c r="U218" i="22" s="1"/>
  <c r="I58" i="19"/>
  <c r="T202" i="22"/>
  <c r="U202" i="22" s="1"/>
  <c r="I47" i="19"/>
  <c r="T113" i="22"/>
  <c r="U113" i="22" s="1"/>
  <c r="I113" i="19"/>
  <c r="T97" i="22"/>
  <c r="U97" i="22" s="1"/>
  <c r="I107" i="19"/>
  <c r="T61" i="22"/>
  <c r="U61" i="22" s="1"/>
  <c r="I189" i="19"/>
  <c r="T181" i="22"/>
  <c r="U181" i="22" s="1"/>
  <c r="I163" i="19"/>
  <c r="T78" i="22"/>
  <c r="U78" i="22" s="1"/>
  <c r="I47" i="16"/>
  <c r="T302" i="22"/>
  <c r="U302" i="22" s="1"/>
  <c r="I91" i="19"/>
  <c r="T268" i="22"/>
  <c r="U268" i="22" s="1"/>
  <c r="I30" i="19"/>
  <c r="T233" i="22"/>
  <c r="U233" i="22" s="1"/>
  <c r="I21" i="19"/>
  <c r="T216" i="22"/>
  <c r="U216" i="22" s="1"/>
  <c r="I56" i="19"/>
  <c r="T201" i="22"/>
  <c r="U201" i="22" s="1"/>
  <c r="I14" i="19"/>
  <c r="T95" i="22"/>
  <c r="U95" i="22" s="1"/>
  <c r="I105" i="19"/>
  <c r="T157" i="22"/>
  <c r="U157" i="22" s="1"/>
  <c r="I206" i="19"/>
  <c r="T139" i="22"/>
  <c r="U139" i="22" s="1"/>
  <c r="I90" i="16"/>
  <c r="T60" i="22"/>
  <c r="U60" i="22" s="1"/>
  <c r="I82" i="16"/>
  <c r="T196" i="22"/>
  <c r="U196" i="22" s="1"/>
  <c r="I70" i="16"/>
  <c r="T180" i="22"/>
  <c r="U180" i="22" s="1"/>
  <c r="I62" i="16"/>
  <c r="T163" i="22"/>
  <c r="U163" i="22" s="1"/>
  <c r="I55" i="16"/>
  <c r="T81" i="22"/>
  <c r="U81" i="22" s="1"/>
  <c r="I145" i="19"/>
  <c r="T64" i="22"/>
  <c r="U64" i="22" s="1"/>
  <c r="I40" i="16"/>
  <c r="T321" i="22"/>
  <c r="U321" i="22" s="1"/>
  <c r="I97" i="19"/>
  <c r="T303" i="22"/>
  <c r="U303" i="22" s="1"/>
  <c r="I92" i="19"/>
  <c r="T287" i="22"/>
  <c r="U287" i="22" s="1"/>
  <c r="I84" i="19"/>
  <c r="T267" i="22"/>
  <c r="U267" i="22" s="1"/>
  <c r="I23" i="16"/>
  <c r="T251" i="22"/>
  <c r="U251" i="22" s="1"/>
  <c r="I20" i="16"/>
  <c r="T232" i="22"/>
  <c r="U232" i="22" s="1"/>
  <c r="I16" i="16"/>
  <c r="T217" i="22"/>
  <c r="U217" i="22" s="1"/>
  <c r="I57" i="19"/>
  <c r="T200" i="22"/>
  <c r="U200" i="22" s="1"/>
  <c r="I11" i="16"/>
  <c r="T112" i="22"/>
  <c r="U112" i="22" s="1"/>
  <c r="I112" i="19"/>
  <c r="T96" i="22"/>
  <c r="U96" i="22" s="1"/>
  <c r="I106" i="19"/>
  <c r="U29" i="3"/>
  <c r="V29" i="3" s="1"/>
  <c r="W23" i="3"/>
  <c r="U28" i="3"/>
  <c r="V28" i="3" s="1"/>
  <c r="U26" i="3"/>
  <c r="V26" i="3" s="1"/>
  <c r="U24" i="3"/>
  <c r="V24" i="3" s="1"/>
  <c r="U27" i="3"/>
  <c r="V27" i="3" s="1"/>
  <c r="U25" i="3"/>
  <c r="V25" i="3" s="1"/>
  <c r="U20" i="3"/>
  <c r="V20" i="3" s="1"/>
  <c r="W31" i="3"/>
  <c r="W14" i="3"/>
  <c r="W33" i="3"/>
  <c r="W17" i="3"/>
  <c r="W30" i="3"/>
  <c r="W13" i="3"/>
  <c r="W36" i="3"/>
  <c r="W19" i="3"/>
  <c r="W32" i="3"/>
  <c r="W35" i="3"/>
  <c r="W18" i="3"/>
  <c r="W12" i="3"/>
  <c r="G2" i="3"/>
  <c r="W34" i="3"/>
  <c r="U10" i="3"/>
  <c r="V10" i="3" s="1"/>
  <c r="W16" i="3"/>
  <c r="U11" i="3"/>
  <c r="V11" i="3" s="1"/>
  <c r="U15" i="3"/>
  <c r="V15" i="3" s="1"/>
  <c r="W9" i="3"/>
  <c r="AA115" i="19"/>
  <c r="AB115" i="19" s="1"/>
  <c r="AA117" i="19"/>
  <c r="AB117" i="19" s="1"/>
  <c r="AA135" i="19"/>
  <c r="AB135" i="19" s="1"/>
  <c r="AA116" i="19"/>
  <c r="AB116" i="19" s="1"/>
  <c r="G4" i="3" l="1"/>
  <c r="B374" i="1"/>
  <c r="C374" i="1"/>
  <c r="D374" i="1"/>
  <c r="E374" i="1"/>
  <c r="F374" i="1"/>
  <c r="G374" i="1"/>
  <c r="H374" i="1"/>
  <c r="I374" i="1"/>
  <c r="J374" i="1"/>
  <c r="K374" i="1"/>
  <c r="A333" i="7" l="1"/>
  <c r="Q78" i="8" l="1"/>
  <c r="U78" i="8" s="1"/>
  <c r="V78" i="8" s="1"/>
  <c r="Q79" i="8"/>
  <c r="U79" i="8" s="1"/>
  <c r="V79" i="8" s="1"/>
  <c r="Q80" i="8"/>
  <c r="U80" i="8" s="1"/>
  <c r="V80" i="8" s="1"/>
  <c r="Q81" i="8"/>
  <c r="U81" i="8" s="1"/>
  <c r="V81" i="8" s="1"/>
  <c r="Q82" i="8"/>
  <c r="U82" i="8" s="1"/>
  <c r="V82" i="8" s="1"/>
  <c r="Q83" i="8"/>
  <c r="U83" i="8" s="1"/>
  <c r="V83" i="8" s="1"/>
  <c r="Q84" i="8"/>
  <c r="U84" i="8" s="1"/>
  <c r="V84" i="8" s="1"/>
  <c r="Q85" i="8"/>
  <c r="U85" i="8" s="1"/>
  <c r="V85" i="8" s="1"/>
  <c r="Q86" i="8"/>
  <c r="U86" i="8" s="1"/>
  <c r="V86" i="8" s="1"/>
  <c r="Q87" i="8"/>
  <c r="U87" i="8" s="1"/>
  <c r="V87" i="8" s="1"/>
  <c r="Q88" i="8"/>
  <c r="U88" i="8" s="1"/>
  <c r="V88" i="8" s="1"/>
  <c r="Q89" i="8"/>
  <c r="U89" i="8" s="1"/>
  <c r="V89" i="8" s="1"/>
  <c r="Q91" i="8"/>
  <c r="U91" i="8" s="1"/>
  <c r="V91" i="8" s="1"/>
  <c r="Q90" i="8"/>
  <c r="U90" i="8" s="1"/>
  <c r="V90" i="8" s="1"/>
  <c r="Q93" i="8"/>
  <c r="U93" i="8" s="1"/>
  <c r="V93" i="8" s="1"/>
  <c r="Q92" i="8"/>
  <c r="U92" i="8" s="1"/>
  <c r="V92" i="8" s="1"/>
  <c r="Q94" i="8"/>
  <c r="U94" i="8" s="1"/>
  <c r="V94" i="8" s="1"/>
  <c r="Q95" i="8"/>
  <c r="U95" i="8" s="1"/>
  <c r="V95" i="8" s="1"/>
  <c r="Q96" i="8"/>
  <c r="U96" i="8" s="1"/>
  <c r="V96" i="8" s="1"/>
  <c r="Q97" i="8"/>
  <c r="U97" i="8" s="1"/>
  <c r="V97" i="8" s="1"/>
  <c r="Q98" i="8"/>
  <c r="U98" i="8" s="1"/>
  <c r="V98" i="8" s="1"/>
  <c r="Q99" i="8"/>
  <c r="U99" i="8" s="1"/>
  <c r="V99" i="8" s="1"/>
  <c r="Q100" i="8"/>
  <c r="U100" i="8" s="1"/>
  <c r="V100" i="8" s="1"/>
  <c r="Q101" i="8"/>
  <c r="U101" i="8" s="1"/>
  <c r="V101" i="8" s="1"/>
  <c r="Q102" i="8"/>
  <c r="U102" i="8" s="1"/>
  <c r="V102" i="8" s="1"/>
  <c r="Q103" i="8"/>
  <c r="U103" i="8" s="1"/>
  <c r="V103" i="8" s="1"/>
  <c r="Q104" i="8"/>
  <c r="U104" i="8" s="1"/>
  <c r="V104" i="8" s="1"/>
  <c r="Q105" i="8"/>
  <c r="U105" i="8" s="1"/>
  <c r="V105" i="8" s="1"/>
  <c r="Q107" i="8"/>
  <c r="U107" i="8" s="1"/>
  <c r="V107" i="8" s="1"/>
  <c r="Q106" i="8"/>
  <c r="U106" i="8" s="1"/>
  <c r="V106" i="8" s="1"/>
  <c r="Q108" i="8"/>
  <c r="U108" i="8" s="1"/>
  <c r="V108" i="8" s="1"/>
  <c r="Q109" i="8"/>
  <c r="U109" i="8" s="1"/>
  <c r="V109" i="8" s="1"/>
  <c r="Q110" i="8"/>
  <c r="U110" i="8" s="1"/>
  <c r="V110" i="8" s="1"/>
  <c r="Q111" i="8"/>
  <c r="U111" i="8" s="1"/>
  <c r="V111" i="8" s="1"/>
  <c r="Q112" i="8"/>
  <c r="U112" i="8" s="1"/>
  <c r="V112" i="8" s="1"/>
  <c r="Q114" i="8"/>
  <c r="U114" i="8" s="1"/>
  <c r="V114" i="8" s="1"/>
  <c r="Q113" i="8"/>
  <c r="U113" i="8" s="1"/>
  <c r="V113" i="8" s="1"/>
  <c r="Q115" i="8"/>
  <c r="U115" i="8" s="1"/>
  <c r="V115" i="8" s="1"/>
  <c r="Q116" i="8"/>
  <c r="U116" i="8" s="1"/>
  <c r="V116" i="8" s="1"/>
  <c r="Q117" i="8"/>
  <c r="U117" i="8" s="1"/>
  <c r="V117" i="8" s="1"/>
  <c r="Q118" i="8"/>
  <c r="U118" i="8" s="1"/>
  <c r="V118" i="8" s="1"/>
  <c r="Q119" i="8"/>
  <c r="U119" i="8" s="1"/>
  <c r="V119" i="8" s="1"/>
  <c r="Q120" i="8"/>
  <c r="U120" i="8" s="1"/>
  <c r="V120" i="8" s="1"/>
  <c r="Q122" i="8"/>
  <c r="U122" i="8" s="1"/>
  <c r="V122" i="8" s="1"/>
  <c r="Q121" i="8"/>
  <c r="U121" i="8" s="1"/>
  <c r="V121" i="8" s="1"/>
  <c r="Q123" i="8"/>
  <c r="U123" i="8" s="1"/>
  <c r="V123" i="8" s="1"/>
  <c r="Q124" i="8"/>
  <c r="U124" i="8" s="1"/>
  <c r="V124" i="8" s="1"/>
  <c r="Q125" i="8"/>
  <c r="U125" i="8" s="1"/>
  <c r="V125" i="8" s="1"/>
  <c r="Q126" i="8"/>
  <c r="U126" i="8" s="1"/>
  <c r="V126" i="8" s="1"/>
  <c r="Q127" i="8"/>
  <c r="U127" i="8" s="1"/>
  <c r="V127" i="8" s="1"/>
  <c r="Q128" i="8"/>
  <c r="U128" i="8" s="1"/>
  <c r="V128" i="8" s="1"/>
  <c r="Q129" i="8"/>
  <c r="U129" i="8" s="1"/>
  <c r="V129" i="8" s="1"/>
  <c r="Q130" i="8"/>
  <c r="U130" i="8" s="1"/>
  <c r="V130" i="8" s="1"/>
  <c r="Q131" i="8"/>
  <c r="U131" i="8" s="1"/>
  <c r="V131" i="8" s="1"/>
  <c r="Q132" i="8"/>
  <c r="U132" i="8" s="1"/>
  <c r="V132" i="8" s="1"/>
  <c r="Q133" i="8"/>
  <c r="U133" i="8" s="1"/>
  <c r="V133" i="8" s="1"/>
  <c r="Q134" i="8"/>
  <c r="U134" i="8" s="1"/>
  <c r="V134" i="8" s="1"/>
  <c r="Q135" i="8"/>
  <c r="U135" i="8" s="1"/>
  <c r="V135" i="8" s="1"/>
  <c r="Q136" i="8"/>
  <c r="U136" i="8" s="1"/>
  <c r="V136" i="8" s="1"/>
  <c r="Q137" i="8"/>
  <c r="U137" i="8" s="1"/>
  <c r="V137" i="8" s="1"/>
  <c r="Q138" i="8"/>
  <c r="U138" i="8" s="1"/>
  <c r="V138" i="8" s="1"/>
  <c r="Q139" i="8"/>
  <c r="U139" i="8" s="1"/>
  <c r="V139" i="8" s="1"/>
  <c r="Q140" i="8"/>
  <c r="U140" i="8" s="1"/>
  <c r="V140" i="8" s="1"/>
  <c r="Q141" i="8"/>
  <c r="U141" i="8" s="1"/>
  <c r="V141" i="8" s="1"/>
  <c r="Q143" i="8"/>
  <c r="U143" i="8" s="1"/>
  <c r="V143" i="8" s="1"/>
  <c r="Q142" i="8"/>
  <c r="U142" i="8" s="1"/>
  <c r="V142" i="8" s="1"/>
  <c r="Q144" i="8"/>
  <c r="U144" i="8" s="1"/>
  <c r="V144" i="8" s="1"/>
  <c r="Q145" i="8"/>
  <c r="U145" i="8" s="1"/>
  <c r="V145" i="8" s="1"/>
  <c r="Q146" i="8"/>
  <c r="U146" i="8" s="1"/>
  <c r="V146" i="8" s="1"/>
  <c r="Q147" i="8"/>
  <c r="U147" i="8" s="1"/>
  <c r="V147" i="8" s="1"/>
  <c r="Q148" i="8"/>
  <c r="U148" i="8" s="1"/>
  <c r="V148" i="8" s="1"/>
  <c r="Q149" i="8"/>
  <c r="U149" i="8" s="1"/>
  <c r="V149" i="8" s="1"/>
  <c r="Q150" i="8"/>
  <c r="U150" i="8" s="1"/>
  <c r="V150" i="8" s="1"/>
  <c r="Q151" i="8"/>
  <c r="U151" i="8" s="1"/>
  <c r="V151" i="8" s="1"/>
  <c r="Q152" i="8"/>
  <c r="U152" i="8" s="1"/>
  <c r="V152" i="8" s="1"/>
  <c r="Q153" i="8"/>
  <c r="U153" i="8" s="1"/>
  <c r="V153" i="8" s="1"/>
  <c r="Q154" i="8"/>
  <c r="U154" i="8" s="1"/>
  <c r="V154" i="8" s="1"/>
  <c r="Q155" i="8"/>
  <c r="U155" i="8" s="1"/>
  <c r="V155" i="8" s="1"/>
  <c r="Q156" i="8"/>
  <c r="U156" i="8" s="1"/>
  <c r="V156" i="8" s="1"/>
  <c r="Q157" i="8"/>
  <c r="U157" i="8" s="1"/>
  <c r="V157" i="8" s="1"/>
  <c r="Q158" i="8"/>
  <c r="U158" i="8" s="1"/>
  <c r="V158" i="8" s="1"/>
  <c r="Q159" i="8"/>
  <c r="U159" i="8" s="1"/>
  <c r="V159" i="8" s="1"/>
  <c r="Q160" i="8"/>
  <c r="U160" i="8" s="1"/>
  <c r="V160" i="8" s="1"/>
  <c r="Q161" i="8"/>
  <c r="U161" i="8" s="1"/>
  <c r="V161" i="8" s="1"/>
  <c r="Q162" i="8"/>
  <c r="U162" i="8" s="1"/>
  <c r="V162" i="8" s="1"/>
  <c r="Q163" i="8"/>
  <c r="U163" i="8" s="1"/>
  <c r="V163" i="8" s="1"/>
  <c r="Q164" i="8"/>
  <c r="U164" i="8" s="1"/>
  <c r="V164" i="8" s="1"/>
  <c r="Q165" i="8"/>
  <c r="U165" i="8" s="1"/>
  <c r="V165" i="8" s="1"/>
  <c r="Q167" i="8"/>
  <c r="U167" i="8" s="1"/>
  <c r="V167" i="8" s="1"/>
  <c r="Q166" i="8"/>
  <c r="U166" i="8" s="1"/>
  <c r="V166" i="8" s="1"/>
  <c r="Q168" i="8"/>
  <c r="U168" i="8" s="1"/>
  <c r="V168" i="8" s="1"/>
  <c r="Q169" i="8"/>
  <c r="U169" i="8" s="1"/>
  <c r="V169" i="8" s="1"/>
  <c r="Q170" i="8"/>
  <c r="U170" i="8" s="1"/>
  <c r="V170" i="8" s="1"/>
  <c r="Q171" i="8"/>
  <c r="U171" i="8" s="1"/>
  <c r="V171" i="8" s="1"/>
  <c r="Q172" i="8"/>
  <c r="U172" i="8" s="1"/>
  <c r="V172" i="8" s="1"/>
  <c r="Q173" i="8"/>
  <c r="U173" i="8" s="1"/>
  <c r="V173" i="8" s="1"/>
  <c r="Q174" i="8"/>
  <c r="U174" i="8" s="1"/>
  <c r="V174" i="8" s="1"/>
  <c r="Q176" i="8"/>
  <c r="U176" i="8" s="1"/>
  <c r="V176" i="8" s="1"/>
  <c r="Q175" i="8"/>
  <c r="U175" i="8" s="1"/>
  <c r="V175" i="8" s="1"/>
  <c r="Q177" i="8"/>
  <c r="U177" i="8" s="1"/>
  <c r="V177" i="8" s="1"/>
  <c r="Q178" i="8"/>
  <c r="U178" i="8" s="1"/>
  <c r="V178" i="8" s="1"/>
  <c r="Q179" i="8"/>
  <c r="U179" i="8" s="1"/>
  <c r="V179" i="8" s="1"/>
  <c r="Q180" i="8"/>
  <c r="U180" i="8" s="1"/>
  <c r="V180" i="8" s="1"/>
  <c r="Q181" i="8"/>
  <c r="U181" i="8" s="1"/>
  <c r="V181" i="8" s="1"/>
  <c r="Q182" i="8"/>
  <c r="U182" i="8" s="1"/>
  <c r="V182" i="8" s="1"/>
  <c r="Q183" i="8"/>
  <c r="U183" i="8" s="1"/>
  <c r="V183" i="8" s="1"/>
  <c r="Q184" i="8"/>
  <c r="U184" i="8" s="1"/>
  <c r="V184" i="8" s="1"/>
  <c r="Q185" i="8"/>
  <c r="U185" i="8" s="1"/>
  <c r="V185" i="8" s="1"/>
  <c r="Q186" i="8"/>
  <c r="U186" i="8" s="1"/>
  <c r="V186" i="8" s="1"/>
  <c r="Q187" i="8"/>
  <c r="U187" i="8" s="1"/>
  <c r="V187" i="8" s="1"/>
  <c r="Q188" i="8"/>
  <c r="U188" i="8" s="1"/>
  <c r="V188" i="8" s="1"/>
  <c r="Q189" i="8"/>
  <c r="U189" i="8" s="1"/>
  <c r="V189" i="8" s="1"/>
  <c r="Q190" i="8"/>
  <c r="U190" i="8" s="1"/>
  <c r="V190" i="8" s="1"/>
  <c r="Q191" i="8"/>
  <c r="U191" i="8" s="1"/>
  <c r="V191" i="8" s="1"/>
  <c r="Q192" i="8"/>
  <c r="U192" i="8" s="1"/>
  <c r="V192" i="8" s="1"/>
  <c r="Q193" i="8"/>
  <c r="U193" i="8" s="1"/>
  <c r="V193" i="8" s="1"/>
  <c r="Q194" i="8"/>
  <c r="U194" i="8" s="1"/>
  <c r="V194" i="8" s="1"/>
  <c r="Q195" i="8"/>
  <c r="U195" i="8" s="1"/>
  <c r="V195" i="8" s="1"/>
  <c r="Q196" i="8"/>
  <c r="U196" i="8" s="1"/>
  <c r="V196" i="8" s="1"/>
  <c r="Q197" i="8"/>
  <c r="U197" i="8" s="1"/>
  <c r="V197" i="8" s="1"/>
  <c r="Q198" i="8"/>
  <c r="U198" i="8" s="1"/>
  <c r="V198" i="8" s="1"/>
  <c r="Q199" i="8"/>
  <c r="U199" i="8" s="1"/>
  <c r="V199" i="8" s="1"/>
  <c r="Q201" i="8"/>
  <c r="U201" i="8" s="1"/>
  <c r="V201" i="8" s="1"/>
  <c r="Q200" i="8"/>
  <c r="U200" i="8" s="1"/>
  <c r="V200" i="8" s="1"/>
  <c r="Q202" i="8"/>
  <c r="U202" i="8" s="1"/>
  <c r="V202" i="8" s="1"/>
  <c r="Q203" i="8"/>
  <c r="U203" i="8" s="1"/>
  <c r="V203" i="8" s="1"/>
  <c r="Q204" i="8"/>
  <c r="U204" i="8" s="1"/>
  <c r="V204" i="8" s="1"/>
  <c r="Q205" i="8"/>
  <c r="U205" i="8" s="1"/>
  <c r="V205" i="8" s="1"/>
  <c r="Q206" i="8"/>
  <c r="U206" i="8" s="1"/>
  <c r="V206" i="8" s="1"/>
  <c r="Q207" i="8"/>
  <c r="U207" i="8" s="1"/>
  <c r="V207" i="8" s="1"/>
  <c r="Q208" i="8"/>
  <c r="U208" i="8" s="1"/>
  <c r="V208" i="8" s="1"/>
  <c r="Q209" i="8"/>
  <c r="U209" i="8" s="1"/>
  <c r="V209" i="8" s="1"/>
  <c r="Q210" i="8"/>
  <c r="U210" i="8" s="1"/>
  <c r="V210" i="8" s="1"/>
  <c r="Q211" i="8"/>
  <c r="U211" i="8" s="1"/>
  <c r="V211" i="8" s="1"/>
  <c r="Q212" i="8"/>
  <c r="U212" i="8" s="1"/>
  <c r="V212" i="8" s="1"/>
  <c r="Q213" i="8"/>
  <c r="U213" i="8" s="1"/>
  <c r="V213" i="8" s="1"/>
  <c r="Q214" i="8"/>
  <c r="U214" i="8" s="1"/>
  <c r="V214" i="8" s="1"/>
  <c r="Q215" i="8"/>
  <c r="U215" i="8" s="1"/>
  <c r="V215" i="8" s="1"/>
  <c r="Q216" i="8"/>
  <c r="U216" i="8" s="1"/>
  <c r="V216" i="8" s="1"/>
  <c r="Q217" i="8"/>
  <c r="U217" i="8" s="1"/>
  <c r="V217" i="8" s="1"/>
  <c r="Q218" i="8"/>
  <c r="U218" i="8" s="1"/>
  <c r="V218" i="8" s="1"/>
  <c r="Q219" i="8"/>
  <c r="U219" i="8" s="1"/>
  <c r="V219" i="8" s="1"/>
  <c r="Q220" i="8"/>
  <c r="U220" i="8" s="1"/>
  <c r="V220" i="8" s="1"/>
  <c r="Q221" i="8"/>
  <c r="U221" i="8" s="1"/>
  <c r="V221" i="8" s="1"/>
  <c r="Q223" i="8"/>
  <c r="U223" i="8" s="1"/>
  <c r="V223" i="8" s="1"/>
  <c r="Q222" i="8"/>
  <c r="U222" i="8" s="1"/>
  <c r="V222" i="8" s="1"/>
  <c r="Q224" i="8"/>
  <c r="U224" i="8" s="1"/>
  <c r="V224" i="8" s="1"/>
  <c r="Q225" i="8"/>
  <c r="U225" i="8" s="1"/>
  <c r="V225" i="8" s="1"/>
  <c r="Q226" i="8"/>
  <c r="U226" i="8" s="1"/>
  <c r="V226" i="8" s="1"/>
  <c r="Q227" i="8"/>
  <c r="U227" i="8" s="1"/>
  <c r="V227" i="8" s="1"/>
  <c r="Q228" i="8"/>
  <c r="U228" i="8" s="1"/>
  <c r="V228" i="8" s="1"/>
  <c r="Q229" i="8"/>
  <c r="U229" i="8" s="1"/>
  <c r="V229" i="8" s="1"/>
  <c r="Q230" i="8"/>
  <c r="U230" i="8" s="1"/>
  <c r="V230" i="8" s="1"/>
  <c r="Q231" i="8"/>
  <c r="U231" i="8" s="1"/>
  <c r="V231" i="8" s="1"/>
  <c r="Q232" i="8"/>
  <c r="U232" i="8" s="1"/>
  <c r="V232" i="8" s="1"/>
  <c r="Q233" i="8"/>
  <c r="U233" i="8" s="1"/>
  <c r="V233" i="8" s="1"/>
  <c r="Q234" i="8"/>
  <c r="U234" i="8" s="1"/>
  <c r="V234" i="8" s="1"/>
  <c r="Q235" i="8"/>
  <c r="U235" i="8" s="1"/>
  <c r="V235" i="8" s="1"/>
  <c r="Q236" i="8"/>
  <c r="U236" i="8" s="1"/>
  <c r="V236" i="8" s="1"/>
  <c r="Q237" i="8"/>
  <c r="U237" i="8" s="1"/>
  <c r="V237" i="8" s="1"/>
  <c r="Q238" i="8"/>
  <c r="U238" i="8" s="1"/>
  <c r="V238" i="8" s="1"/>
  <c r="Q239" i="8"/>
  <c r="U239" i="8" s="1"/>
  <c r="V239" i="8" s="1"/>
  <c r="Q240" i="8"/>
  <c r="U240" i="8" s="1"/>
  <c r="V240" i="8" s="1"/>
  <c r="Q241" i="8"/>
  <c r="U241" i="8" s="1"/>
  <c r="V241" i="8" s="1"/>
  <c r="Q242" i="8"/>
  <c r="U242" i="8" s="1"/>
  <c r="V242" i="8" s="1"/>
  <c r="Q243" i="8"/>
  <c r="U243" i="8" s="1"/>
  <c r="V243" i="8" s="1"/>
  <c r="Q244" i="8"/>
  <c r="U244" i="8" s="1"/>
  <c r="V244" i="8" s="1"/>
  <c r="Q245" i="8"/>
  <c r="U245" i="8" s="1"/>
  <c r="V245" i="8" s="1"/>
  <c r="Q246" i="8"/>
  <c r="U246" i="8" s="1"/>
  <c r="V246" i="8" s="1"/>
  <c r="Q247" i="8"/>
  <c r="U247" i="8" s="1"/>
  <c r="V247" i="8" s="1"/>
  <c r="Q248" i="8"/>
  <c r="U248" i="8" s="1"/>
  <c r="V248" i="8" s="1"/>
  <c r="Q249" i="8"/>
  <c r="U249" i="8" s="1"/>
  <c r="V249" i="8" s="1"/>
  <c r="Q250" i="8"/>
  <c r="U250" i="8" s="1"/>
  <c r="V250" i="8" s="1"/>
  <c r="Q251" i="8"/>
  <c r="U251" i="8" s="1"/>
  <c r="V251" i="8" s="1"/>
  <c r="Q252" i="8"/>
  <c r="U252" i="8" s="1"/>
  <c r="V252" i="8" s="1"/>
  <c r="Q253" i="8"/>
  <c r="U253" i="8" s="1"/>
  <c r="V253" i="8" s="1"/>
  <c r="Q254" i="8"/>
  <c r="U254" i="8" s="1"/>
  <c r="V254" i="8" s="1"/>
  <c r="Q255" i="8"/>
  <c r="U255" i="8" s="1"/>
  <c r="V255" i="8" s="1"/>
  <c r="Q256" i="8"/>
  <c r="U256" i="8" s="1"/>
  <c r="V256" i="8" s="1"/>
  <c r="Q257" i="8"/>
  <c r="U257" i="8" s="1"/>
  <c r="V257" i="8" s="1"/>
  <c r="Q258" i="8"/>
  <c r="U258" i="8" s="1"/>
  <c r="V258" i="8" s="1"/>
  <c r="Q259" i="8"/>
  <c r="U259" i="8" s="1"/>
  <c r="V259" i="8" s="1"/>
  <c r="Q260" i="8"/>
  <c r="U260" i="8" s="1"/>
  <c r="V260" i="8" s="1"/>
  <c r="Q261" i="8"/>
  <c r="U261" i="8" s="1"/>
  <c r="V261" i="8" s="1"/>
  <c r="Q262" i="8"/>
  <c r="U262" i="8" s="1"/>
  <c r="V262" i="8" s="1"/>
  <c r="Q263" i="8"/>
  <c r="U263" i="8" s="1"/>
  <c r="V263" i="8" s="1"/>
  <c r="Q264" i="8"/>
  <c r="U264" i="8" s="1"/>
  <c r="V264" i="8" s="1"/>
  <c r="Q265" i="8"/>
  <c r="U265" i="8" s="1"/>
  <c r="V265" i="8" s="1"/>
  <c r="Q266" i="8"/>
  <c r="U266" i="8" s="1"/>
  <c r="V266" i="8" s="1"/>
  <c r="Q267" i="8"/>
  <c r="U267" i="8" s="1"/>
  <c r="V267" i="8" s="1"/>
  <c r="Q268" i="8"/>
  <c r="U268" i="8" s="1"/>
  <c r="V268" i="8" s="1"/>
  <c r="Q269" i="8"/>
  <c r="U269" i="8" s="1"/>
  <c r="V269" i="8" s="1"/>
  <c r="Q270" i="8"/>
  <c r="U270" i="8" s="1"/>
  <c r="V270" i="8" s="1"/>
  <c r="Q271" i="8"/>
  <c r="U271" i="8" s="1"/>
  <c r="V271" i="8" s="1"/>
  <c r="Q272" i="8"/>
  <c r="U272" i="8" s="1"/>
  <c r="V272" i="8" s="1"/>
  <c r="Q273" i="8"/>
  <c r="U273" i="8" s="1"/>
  <c r="V273" i="8" s="1"/>
  <c r="Q274" i="8"/>
  <c r="U274" i="8" s="1"/>
  <c r="V274" i="8" s="1"/>
  <c r="Q275" i="8"/>
  <c r="U275" i="8" s="1"/>
  <c r="V275" i="8" s="1"/>
  <c r="Q276" i="8"/>
  <c r="U276" i="8" s="1"/>
  <c r="V276" i="8" s="1"/>
  <c r="Q277" i="8"/>
  <c r="U277" i="8" s="1"/>
  <c r="V277" i="8" s="1"/>
  <c r="Q278" i="8"/>
  <c r="U278" i="8" s="1"/>
  <c r="V278" i="8" s="1"/>
  <c r="Q279" i="8"/>
  <c r="U279" i="8" s="1"/>
  <c r="V279" i="8" s="1"/>
  <c r="Q280" i="8"/>
  <c r="U280" i="8" s="1"/>
  <c r="V280" i="8" s="1"/>
  <c r="Q281" i="8"/>
  <c r="U281" i="8" s="1"/>
  <c r="V281" i="8" s="1"/>
  <c r="Q282" i="8"/>
  <c r="U282" i="8" s="1"/>
  <c r="V282" i="8" s="1"/>
  <c r="Q283" i="8"/>
  <c r="U283" i="8" s="1"/>
  <c r="V283" i="8" s="1"/>
  <c r="Q284" i="8"/>
  <c r="U284" i="8" s="1"/>
  <c r="V284" i="8" s="1"/>
  <c r="Q285" i="8"/>
  <c r="U285" i="8" s="1"/>
  <c r="V285" i="8" s="1"/>
  <c r="Q286" i="8"/>
  <c r="U286" i="8" s="1"/>
  <c r="V286" i="8" s="1"/>
  <c r="Q287" i="8"/>
  <c r="U287" i="8" s="1"/>
  <c r="V287" i="8" s="1"/>
  <c r="Q288" i="8"/>
  <c r="U288" i="8" s="1"/>
  <c r="V288" i="8" s="1"/>
  <c r="Q289" i="8"/>
  <c r="U289" i="8" s="1"/>
  <c r="V289" i="8" s="1"/>
  <c r="Q290" i="8"/>
  <c r="U290" i="8" s="1"/>
  <c r="V290" i="8" s="1"/>
  <c r="Q291" i="8"/>
  <c r="U291" i="8" s="1"/>
  <c r="V291" i="8" s="1"/>
  <c r="Q292" i="8"/>
  <c r="U292" i="8" s="1"/>
  <c r="V292" i="8" s="1"/>
  <c r="Q293" i="8"/>
  <c r="U293" i="8" s="1"/>
  <c r="V293" i="8" s="1"/>
  <c r="Q294" i="8"/>
  <c r="U294" i="8" s="1"/>
  <c r="V294" i="8" s="1"/>
  <c r="Q295" i="8"/>
  <c r="U295" i="8" s="1"/>
  <c r="V295" i="8" s="1"/>
  <c r="Q296" i="8"/>
  <c r="U296" i="8" s="1"/>
  <c r="V296" i="8" s="1"/>
  <c r="Q297" i="8"/>
  <c r="U297" i="8" s="1"/>
  <c r="V297" i="8" s="1"/>
  <c r="Q299" i="8"/>
  <c r="U299" i="8" s="1"/>
  <c r="V299" i="8" s="1"/>
  <c r="Q298" i="8"/>
  <c r="U298" i="8" s="1"/>
  <c r="V298" i="8" s="1"/>
  <c r="Q300" i="8"/>
  <c r="U300" i="8" s="1"/>
  <c r="V300" i="8" s="1"/>
  <c r="Q301" i="8"/>
  <c r="U301" i="8" s="1"/>
  <c r="V301" i="8" s="1"/>
  <c r="Q302" i="8"/>
  <c r="U302" i="8" s="1"/>
  <c r="V302" i="8" s="1"/>
  <c r="Q303" i="8"/>
  <c r="U303" i="8" s="1"/>
  <c r="V303" i="8" s="1"/>
  <c r="Q304" i="8"/>
  <c r="U304" i="8" s="1"/>
  <c r="V304" i="8" s="1"/>
  <c r="Q305" i="8"/>
  <c r="U305" i="8" s="1"/>
  <c r="V305" i="8" s="1"/>
  <c r="Q306" i="8"/>
  <c r="U306" i="8" s="1"/>
  <c r="V306" i="8" s="1"/>
  <c r="Q307" i="8"/>
  <c r="U307" i="8" s="1"/>
  <c r="V307" i="8" s="1"/>
  <c r="Q308" i="8"/>
  <c r="U308" i="8" s="1"/>
  <c r="V308" i="8" s="1"/>
  <c r="Q309" i="8"/>
  <c r="U309" i="8" s="1"/>
  <c r="V309" i="8" s="1"/>
  <c r="Q311" i="8"/>
  <c r="U311" i="8" s="1"/>
  <c r="V311" i="8" s="1"/>
  <c r="Q310" i="8"/>
  <c r="U310" i="8" s="1"/>
  <c r="V310" i="8" s="1"/>
  <c r="Q313" i="8"/>
  <c r="U313" i="8" s="1"/>
  <c r="V313" i="8" s="1"/>
  <c r="Q312" i="8"/>
  <c r="U312" i="8" s="1"/>
  <c r="V312" i="8" s="1"/>
  <c r="Q314" i="8"/>
  <c r="U314" i="8" s="1"/>
  <c r="V314" i="8" s="1"/>
  <c r="Q315" i="8"/>
  <c r="U315" i="8" s="1"/>
  <c r="V315" i="8" s="1"/>
  <c r="Q316" i="8"/>
  <c r="U316" i="8" s="1"/>
  <c r="V316" i="8" s="1"/>
  <c r="Q317" i="8"/>
  <c r="U317" i="8" s="1"/>
  <c r="V317" i="8" s="1"/>
  <c r="Q318" i="8"/>
  <c r="U318" i="8" s="1"/>
  <c r="V318" i="8" s="1"/>
  <c r="Q319" i="8"/>
  <c r="U319" i="8" s="1"/>
  <c r="V319" i="8" s="1"/>
  <c r="Q320" i="8"/>
  <c r="U320" i="8" s="1"/>
  <c r="V320" i="8" s="1"/>
  <c r="Q321" i="8"/>
  <c r="U321" i="8" s="1"/>
  <c r="V321" i="8" s="1"/>
  <c r="Q323" i="8"/>
  <c r="U323" i="8" s="1"/>
  <c r="V323" i="8" s="1"/>
  <c r="Q322" i="8"/>
  <c r="U322" i="8" s="1"/>
  <c r="V322" i="8" s="1"/>
  <c r="Q324" i="8"/>
  <c r="U324" i="8" s="1"/>
  <c r="V324" i="8" s="1"/>
  <c r="Q325" i="8"/>
  <c r="U325" i="8" s="1"/>
  <c r="V325" i="8" s="1"/>
  <c r="Q326" i="8"/>
  <c r="U326" i="8" s="1"/>
  <c r="V326" i="8" s="1"/>
  <c r="Q327" i="8"/>
  <c r="U327" i="8" s="1"/>
  <c r="V327" i="8" s="1"/>
  <c r="Q328" i="8"/>
  <c r="U328" i="8" s="1"/>
  <c r="V328" i="8" s="1"/>
  <c r="Q329" i="8"/>
  <c r="U329" i="8" s="1"/>
  <c r="V329" i="8" s="1"/>
  <c r="Q330" i="8"/>
  <c r="U330" i="8" s="1"/>
  <c r="V330" i="8" s="1"/>
  <c r="Q331" i="8"/>
  <c r="U331" i="8" s="1"/>
  <c r="V331" i="8" s="1"/>
  <c r="Q332" i="8"/>
  <c r="U332" i="8" s="1"/>
  <c r="V332" i="8" s="1"/>
  <c r="Q334" i="8"/>
  <c r="U334" i="8" s="1"/>
  <c r="V334" i="8" s="1"/>
  <c r="Q333" i="8"/>
  <c r="U333" i="8" s="1"/>
  <c r="V333" i="8" s="1"/>
  <c r="Q335" i="8"/>
  <c r="U335" i="8" s="1"/>
  <c r="V335" i="8" s="1"/>
  <c r="Q336" i="8"/>
  <c r="U336" i="8" s="1"/>
  <c r="V336" i="8" s="1"/>
  <c r="Q337" i="8"/>
  <c r="U337" i="8" s="1"/>
  <c r="V337" i="8" s="1"/>
  <c r="Q338" i="8"/>
  <c r="U338" i="8" s="1"/>
  <c r="V338" i="8" s="1"/>
  <c r="Q339" i="8"/>
  <c r="U339" i="8" s="1"/>
  <c r="V339" i="8" s="1"/>
  <c r="Q341" i="8"/>
  <c r="U341" i="8" s="1"/>
  <c r="V341" i="8" s="1"/>
  <c r="Q340" i="8"/>
  <c r="U340" i="8" s="1"/>
  <c r="V340" i="8" s="1"/>
  <c r="Q342" i="8"/>
  <c r="U342" i="8" s="1"/>
  <c r="V342" i="8" s="1"/>
  <c r="Q343" i="8"/>
  <c r="U343" i="8" s="1"/>
  <c r="V343" i="8" s="1"/>
  <c r="Q344" i="8"/>
  <c r="U344" i="8" s="1"/>
  <c r="V344" i="8" s="1"/>
  <c r="Q345" i="8"/>
  <c r="U345" i="8" s="1"/>
  <c r="V345" i="8" s="1"/>
  <c r="Q346" i="8"/>
  <c r="U346" i="8" s="1"/>
  <c r="V346" i="8" s="1"/>
  <c r="Q347" i="8"/>
  <c r="U347" i="8" s="1"/>
  <c r="V347" i="8" s="1"/>
  <c r="Q348" i="8"/>
  <c r="U348" i="8" s="1"/>
  <c r="V348" i="8" s="1"/>
  <c r="Q349" i="8"/>
  <c r="U349" i="8" s="1"/>
  <c r="V349" i="8" s="1"/>
  <c r="Q350" i="8"/>
  <c r="U350" i="8" s="1"/>
  <c r="V350" i="8" s="1"/>
  <c r="Q351" i="8"/>
  <c r="U351" i="8" s="1"/>
  <c r="V351" i="8" s="1"/>
  <c r="Q352" i="8"/>
  <c r="U352" i="8" s="1"/>
  <c r="V352" i="8" s="1"/>
  <c r="Q353" i="8"/>
  <c r="U353" i="8" s="1"/>
  <c r="V353" i="8" s="1"/>
  <c r="Q354" i="8"/>
  <c r="U354" i="8" s="1"/>
  <c r="V354" i="8" s="1"/>
  <c r="Q355" i="8"/>
  <c r="U355" i="8" s="1"/>
  <c r="V355" i="8" s="1"/>
  <c r="Q356" i="8"/>
  <c r="U356" i="8" s="1"/>
  <c r="V356" i="8" s="1"/>
  <c r="Q357" i="8"/>
  <c r="U357" i="8" s="1"/>
  <c r="V357" i="8" s="1"/>
  <c r="Q358" i="8"/>
  <c r="U358" i="8" s="1"/>
  <c r="V358" i="8" s="1"/>
  <c r="Q359" i="8"/>
  <c r="U359" i="8" s="1"/>
  <c r="V359" i="8" s="1"/>
  <c r="Q360" i="8"/>
  <c r="U360" i="8" s="1"/>
  <c r="V360" i="8" s="1"/>
  <c r="Q361" i="8"/>
  <c r="U361" i="8" s="1"/>
  <c r="V361" i="8" s="1"/>
  <c r="Q362" i="8"/>
  <c r="U362" i="8" s="1"/>
  <c r="V362" i="8" s="1"/>
  <c r="Q363" i="8"/>
  <c r="U363" i="8" s="1"/>
  <c r="V363" i="8" s="1"/>
  <c r="Q364" i="8"/>
  <c r="U364" i="8" s="1"/>
  <c r="V364" i="8" s="1"/>
  <c r="Q365" i="8"/>
  <c r="U365" i="8" s="1"/>
  <c r="V365" i="8" s="1"/>
  <c r="Q366" i="8"/>
  <c r="U366" i="8" s="1"/>
  <c r="V366" i="8" s="1"/>
  <c r="Q367" i="8"/>
  <c r="U367" i="8" s="1"/>
  <c r="V367" i="8" s="1"/>
  <c r="Q369" i="8"/>
  <c r="U369" i="8" s="1"/>
  <c r="V369" i="8" s="1"/>
  <c r="Q368" i="8"/>
  <c r="U368" i="8" s="1"/>
  <c r="V368" i="8" s="1"/>
  <c r="Q370" i="8"/>
  <c r="U370" i="8" s="1"/>
  <c r="V370" i="8" s="1"/>
  <c r="Q371" i="8"/>
  <c r="U371" i="8" s="1"/>
  <c r="V371" i="8" s="1"/>
  <c r="Q372" i="8"/>
  <c r="U372" i="8" s="1"/>
  <c r="V372" i="8" s="1"/>
  <c r="Q373" i="8"/>
  <c r="U373" i="8" s="1"/>
  <c r="V373" i="8" s="1"/>
  <c r="Q375" i="8"/>
  <c r="U375" i="8" s="1"/>
  <c r="V375" i="8" s="1"/>
  <c r="Q374" i="8"/>
  <c r="U374" i="8" s="1"/>
  <c r="V374" i="8" s="1"/>
  <c r="Q376" i="8"/>
  <c r="U376" i="8" s="1"/>
  <c r="V376" i="8" s="1"/>
  <c r="Q377" i="8"/>
  <c r="U377" i="8" s="1"/>
  <c r="V377" i="8" s="1"/>
  <c r="Q379" i="8"/>
  <c r="U379" i="8" s="1"/>
  <c r="V379" i="8" s="1"/>
  <c r="Q378" i="8"/>
  <c r="U378" i="8" s="1"/>
  <c r="V378" i="8" s="1"/>
  <c r="Q380" i="8"/>
  <c r="U380" i="8" s="1"/>
  <c r="V380" i="8" s="1"/>
  <c r="Q381" i="8"/>
  <c r="U381" i="8" s="1"/>
  <c r="V381" i="8" s="1"/>
  <c r="Q382" i="8"/>
  <c r="U382" i="8" s="1"/>
  <c r="V382" i="8" s="1"/>
  <c r="Q383" i="8"/>
  <c r="U383" i="8" s="1"/>
  <c r="V383" i="8" s="1"/>
  <c r="Q384" i="8"/>
  <c r="U384" i="8" s="1"/>
  <c r="V384" i="8" s="1"/>
  <c r="Q385" i="8"/>
  <c r="U385" i="8" s="1"/>
  <c r="V385" i="8" s="1"/>
  <c r="Q386" i="8"/>
  <c r="U386" i="8" s="1"/>
  <c r="V386" i="8" s="1"/>
  <c r="Q387" i="8"/>
  <c r="U387" i="8" s="1"/>
  <c r="V387" i="8" s="1"/>
  <c r="Q388" i="8"/>
  <c r="U388" i="8" s="1"/>
  <c r="V388" i="8" s="1"/>
  <c r="Q389" i="8"/>
  <c r="U389" i="8" s="1"/>
  <c r="V389" i="8" s="1"/>
  <c r="Q391" i="8"/>
  <c r="U391" i="8" s="1"/>
  <c r="V391" i="8" s="1"/>
  <c r="Q390" i="8"/>
  <c r="U390" i="8" s="1"/>
  <c r="V390" i="8" s="1"/>
  <c r="Q392" i="8"/>
  <c r="U392" i="8" s="1"/>
  <c r="V392" i="8" s="1"/>
  <c r="Q393" i="8"/>
  <c r="U393" i="8" s="1"/>
  <c r="V393" i="8" s="1"/>
  <c r="Q394" i="8"/>
  <c r="U394" i="8" s="1"/>
  <c r="V394" i="8" s="1"/>
  <c r="Q395" i="8"/>
  <c r="U395" i="8" s="1"/>
  <c r="V395" i="8" s="1"/>
  <c r="Q396" i="8"/>
  <c r="U396" i="8" s="1"/>
  <c r="V396" i="8" s="1"/>
  <c r="Q397" i="8"/>
  <c r="U397" i="8" s="1"/>
  <c r="V397" i="8" s="1"/>
  <c r="Q398" i="8"/>
  <c r="U398" i="8" s="1"/>
  <c r="V398" i="8" s="1"/>
  <c r="Q399" i="8"/>
  <c r="U399" i="8" s="1"/>
  <c r="V399" i="8" s="1"/>
  <c r="Q401" i="8"/>
  <c r="U401" i="8" s="1"/>
  <c r="V401" i="8" s="1"/>
  <c r="Q402" i="8"/>
  <c r="U402" i="8" s="1"/>
  <c r="V402" i="8" s="1"/>
  <c r="Q403" i="8"/>
  <c r="U403" i="8" s="1"/>
  <c r="V403" i="8" s="1"/>
  <c r="Q404" i="8"/>
  <c r="U404" i="8" s="1"/>
  <c r="V404" i="8" s="1"/>
  <c r="Q405" i="8"/>
  <c r="U405" i="8" s="1"/>
  <c r="V405" i="8" s="1"/>
  <c r="Q406" i="8"/>
  <c r="U406" i="8" s="1"/>
  <c r="V406" i="8" s="1"/>
  <c r="Q407" i="8"/>
  <c r="U407" i="8" s="1"/>
  <c r="V407" i="8" s="1"/>
  <c r="Q408" i="8"/>
  <c r="U408" i="8" s="1"/>
  <c r="V408" i="8" s="1"/>
  <c r="Q410" i="8"/>
  <c r="U410" i="8" s="1"/>
  <c r="V410" i="8" s="1"/>
  <c r="Q409" i="8"/>
  <c r="U409" i="8" s="1"/>
  <c r="V409" i="8" s="1"/>
  <c r="Q411" i="8"/>
  <c r="U411" i="8" s="1"/>
  <c r="V411" i="8" s="1"/>
  <c r="Q412" i="8"/>
  <c r="U412" i="8" s="1"/>
  <c r="V412" i="8" s="1"/>
  <c r="Q413" i="8"/>
  <c r="U413" i="8" s="1"/>
  <c r="V413" i="8" s="1"/>
  <c r="Q414" i="8"/>
  <c r="U414" i="8" s="1"/>
  <c r="V414" i="8" s="1"/>
  <c r="Q416" i="8"/>
  <c r="U416" i="8" s="1"/>
  <c r="V416" i="8" s="1"/>
  <c r="Q415" i="8"/>
  <c r="U415" i="8" s="1"/>
  <c r="V415" i="8" s="1"/>
  <c r="Q417" i="8"/>
  <c r="U417" i="8" s="1"/>
  <c r="V417" i="8" s="1"/>
  <c r="Q418" i="8"/>
  <c r="U418" i="8" s="1"/>
  <c r="V418" i="8" s="1"/>
  <c r="Q419" i="8"/>
  <c r="U419" i="8" s="1"/>
  <c r="V419" i="8" s="1"/>
  <c r="Q420" i="8"/>
  <c r="U420" i="8" s="1"/>
  <c r="V420" i="8" s="1"/>
  <c r="Q421" i="8"/>
  <c r="U421" i="8" s="1"/>
  <c r="V421" i="8" s="1"/>
  <c r="Q422" i="8"/>
  <c r="U422" i="8" s="1"/>
  <c r="V422" i="8" s="1"/>
  <c r="Q424" i="8"/>
  <c r="U424" i="8" s="1"/>
  <c r="V424" i="8" s="1"/>
  <c r="Q423" i="8"/>
  <c r="U423" i="8" s="1"/>
  <c r="V423" i="8" s="1"/>
  <c r="Q425" i="8"/>
  <c r="U425" i="8" s="1"/>
  <c r="V425" i="8" s="1"/>
  <c r="Q426" i="8"/>
  <c r="U426" i="8" s="1"/>
  <c r="V426" i="8" s="1"/>
  <c r="Q428" i="8"/>
  <c r="U428" i="8" s="1"/>
  <c r="V428" i="8" s="1"/>
  <c r="Q427" i="8"/>
  <c r="U427" i="8" s="1"/>
  <c r="V427" i="8" s="1"/>
  <c r="Q430" i="8"/>
  <c r="U430" i="8" s="1"/>
  <c r="V430" i="8" s="1"/>
  <c r="Q429" i="8"/>
  <c r="U429" i="8" s="1"/>
  <c r="V429" i="8" s="1"/>
  <c r="Q431" i="8"/>
  <c r="U431" i="8" s="1"/>
  <c r="V431" i="8" s="1"/>
  <c r="Q433" i="8"/>
  <c r="U433" i="8" s="1"/>
  <c r="V433" i="8" s="1"/>
  <c r="Q432" i="8"/>
  <c r="U432" i="8" s="1"/>
  <c r="V432" i="8" s="1"/>
  <c r="Q434" i="8"/>
  <c r="U434" i="8" s="1"/>
  <c r="V434" i="8" s="1"/>
  <c r="Q435" i="8"/>
  <c r="U435" i="8" s="1"/>
  <c r="V435" i="8" s="1"/>
  <c r="Q436" i="8"/>
  <c r="U436" i="8" s="1"/>
  <c r="V436" i="8" s="1"/>
  <c r="Q437" i="8"/>
  <c r="U437" i="8" s="1"/>
  <c r="V437" i="8" s="1"/>
  <c r="Q438" i="8"/>
  <c r="U438" i="8" s="1"/>
  <c r="V438" i="8" s="1"/>
  <c r="Q439" i="8"/>
  <c r="U439" i="8" s="1"/>
  <c r="V439" i="8" s="1"/>
  <c r="Q440" i="8"/>
  <c r="U440" i="8" s="1"/>
  <c r="V440" i="8" s="1"/>
  <c r="Q441" i="8"/>
  <c r="U441" i="8" s="1"/>
  <c r="V441" i="8" s="1"/>
  <c r="Q442" i="8"/>
  <c r="U442" i="8" s="1"/>
  <c r="V442" i="8" s="1"/>
  <c r="Q444" i="8"/>
  <c r="U444" i="8" s="1"/>
  <c r="V444" i="8" s="1"/>
  <c r="Q445" i="8"/>
  <c r="U445" i="8" s="1"/>
  <c r="V445" i="8" s="1"/>
  <c r="Q2" i="8"/>
  <c r="U2" i="8" s="1"/>
  <c r="V2" i="8" s="1"/>
  <c r="Q4" i="8"/>
  <c r="U4" i="8" s="1"/>
  <c r="V4" i="8" s="1"/>
  <c r="Q5" i="8"/>
  <c r="U5" i="8" s="1"/>
  <c r="V5" i="8" s="1"/>
  <c r="Q6" i="8"/>
  <c r="U6" i="8" s="1"/>
  <c r="V6" i="8" s="1"/>
  <c r="Q7" i="8"/>
  <c r="U7" i="8" s="1"/>
  <c r="V7" i="8" s="1"/>
  <c r="Q8" i="8"/>
  <c r="U8" i="8" s="1"/>
  <c r="V8" i="8" s="1"/>
  <c r="Q9" i="8"/>
  <c r="U9" i="8" s="1"/>
  <c r="V9" i="8" s="1"/>
  <c r="Q10" i="8"/>
  <c r="U10" i="8" s="1"/>
  <c r="V10" i="8" s="1"/>
  <c r="Q11" i="8"/>
  <c r="U11" i="8" s="1"/>
  <c r="V11" i="8" s="1"/>
  <c r="Q12" i="8"/>
  <c r="U12" i="8" s="1"/>
  <c r="V12" i="8" s="1"/>
  <c r="Q14" i="8"/>
  <c r="U14" i="8" s="1"/>
  <c r="V14" i="8" s="1"/>
  <c r="Q13" i="8"/>
  <c r="U13" i="8" s="1"/>
  <c r="V13" i="8" s="1"/>
  <c r="Q15" i="8"/>
  <c r="U15" i="8" s="1"/>
  <c r="V15" i="8" s="1"/>
  <c r="Q16" i="8"/>
  <c r="U16" i="8" s="1"/>
  <c r="V16" i="8" s="1"/>
  <c r="Q17" i="8"/>
  <c r="U17" i="8" s="1"/>
  <c r="V17" i="8" s="1"/>
  <c r="Q18" i="8"/>
  <c r="U18" i="8" s="1"/>
  <c r="V18" i="8" s="1"/>
  <c r="Q443" i="8"/>
  <c r="U443" i="8" s="1"/>
  <c r="V443" i="8" s="1"/>
  <c r="Q19" i="8"/>
  <c r="U19" i="8" s="1"/>
  <c r="V19" i="8" s="1"/>
  <c r="Q20" i="8"/>
  <c r="U20" i="8" s="1"/>
  <c r="V20" i="8" s="1"/>
  <c r="Q21" i="8"/>
  <c r="U21" i="8" s="1"/>
  <c r="V21" i="8" s="1"/>
  <c r="Q22" i="8"/>
  <c r="U22" i="8" s="1"/>
  <c r="V22" i="8" s="1"/>
  <c r="Q23" i="8"/>
  <c r="U23" i="8" s="1"/>
  <c r="V23" i="8" s="1"/>
  <c r="Q24" i="8"/>
  <c r="U24" i="8" s="1"/>
  <c r="V24" i="8" s="1"/>
  <c r="Q25" i="8"/>
  <c r="U25" i="8" s="1"/>
  <c r="V25" i="8" s="1"/>
  <c r="Q26" i="8"/>
  <c r="U26" i="8" s="1"/>
  <c r="V26" i="8" s="1"/>
  <c r="Q27" i="8"/>
  <c r="U27" i="8" s="1"/>
  <c r="V27" i="8" s="1"/>
  <c r="Q28" i="8"/>
  <c r="U28" i="8" s="1"/>
  <c r="V28" i="8" s="1"/>
  <c r="Q29" i="8"/>
  <c r="U29" i="8" s="1"/>
  <c r="V29" i="8" s="1"/>
  <c r="Q30" i="8"/>
  <c r="U30" i="8" s="1"/>
  <c r="V30" i="8" s="1"/>
  <c r="Q32" i="8"/>
  <c r="U32" i="8" s="1"/>
  <c r="V32" i="8" s="1"/>
  <c r="Q31" i="8"/>
  <c r="U31" i="8" s="1"/>
  <c r="V31" i="8" s="1"/>
  <c r="Q33" i="8"/>
  <c r="U33" i="8" s="1"/>
  <c r="V33" i="8" s="1"/>
  <c r="Q34" i="8"/>
  <c r="U34" i="8" s="1"/>
  <c r="V34" i="8" s="1"/>
  <c r="Q36" i="8"/>
  <c r="U36" i="8" s="1"/>
  <c r="V36" i="8" s="1"/>
  <c r="Q35" i="8"/>
  <c r="U35" i="8" s="1"/>
  <c r="V35" i="8" s="1"/>
  <c r="Q37" i="8"/>
  <c r="U37" i="8" s="1"/>
  <c r="V37" i="8" s="1"/>
  <c r="Q38" i="8"/>
  <c r="U38" i="8" s="1"/>
  <c r="V38" i="8" s="1"/>
  <c r="Q39" i="8"/>
  <c r="U39" i="8" s="1"/>
  <c r="V39" i="8" s="1"/>
  <c r="Q40" i="8"/>
  <c r="U40" i="8" s="1"/>
  <c r="V40" i="8" s="1"/>
  <c r="Q41" i="8"/>
  <c r="U41" i="8" s="1"/>
  <c r="V41" i="8" s="1"/>
  <c r="Q42" i="8"/>
  <c r="U42" i="8" s="1"/>
  <c r="V42" i="8" s="1"/>
  <c r="Q44" i="8"/>
  <c r="U44" i="8" s="1"/>
  <c r="V44" i="8" s="1"/>
  <c r="Q43" i="8"/>
  <c r="U43" i="8" s="1"/>
  <c r="V43" i="8" s="1"/>
  <c r="Q45" i="8"/>
  <c r="U45" i="8" s="1"/>
  <c r="V45" i="8" s="1"/>
  <c r="Q46" i="8"/>
  <c r="U46" i="8" s="1"/>
  <c r="V46" i="8" s="1"/>
  <c r="Q47" i="8"/>
  <c r="U47" i="8" s="1"/>
  <c r="V47" i="8" s="1"/>
  <c r="Q48" i="8"/>
  <c r="U48" i="8" s="1"/>
  <c r="V48" i="8" s="1"/>
  <c r="Q49" i="8"/>
  <c r="U49" i="8" s="1"/>
  <c r="V49" i="8" s="1"/>
  <c r="Q50" i="8"/>
  <c r="U50" i="8" s="1"/>
  <c r="V50" i="8" s="1"/>
  <c r="Q51" i="8"/>
  <c r="U51" i="8" s="1"/>
  <c r="V51" i="8" s="1"/>
  <c r="Q52" i="8"/>
  <c r="U52" i="8" s="1"/>
  <c r="V52" i="8" s="1"/>
  <c r="Q56" i="8"/>
  <c r="U56" i="8" s="1"/>
  <c r="V56" i="8" s="1"/>
  <c r="Q57" i="8"/>
  <c r="U57" i="8" s="1"/>
  <c r="V57" i="8" s="1"/>
  <c r="Q58" i="8"/>
  <c r="U58" i="8" s="1"/>
  <c r="V58" i="8" s="1"/>
  <c r="Q59" i="8"/>
  <c r="U59" i="8" s="1"/>
  <c r="V59" i="8" s="1"/>
  <c r="Q60" i="8"/>
  <c r="U60" i="8" s="1"/>
  <c r="V60" i="8" s="1"/>
  <c r="Q61" i="8"/>
  <c r="U61" i="8" s="1"/>
  <c r="V61" i="8" s="1"/>
  <c r="Q62" i="8"/>
  <c r="U62" i="8" s="1"/>
  <c r="V62" i="8" s="1"/>
  <c r="Q63" i="8"/>
  <c r="U63" i="8" s="1"/>
  <c r="V63" i="8" s="1"/>
  <c r="Q64" i="8"/>
  <c r="U64" i="8" s="1"/>
  <c r="V64" i="8" s="1"/>
  <c r="Q65" i="8"/>
  <c r="U65" i="8" s="1"/>
  <c r="V65" i="8" s="1"/>
  <c r="Q66" i="8"/>
  <c r="U66" i="8" s="1"/>
  <c r="V66" i="8" s="1"/>
  <c r="Q67" i="8"/>
  <c r="U67" i="8" s="1"/>
  <c r="V67" i="8" s="1"/>
  <c r="Q68" i="8"/>
  <c r="U68" i="8" s="1"/>
  <c r="V68" i="8" s="1"/>
  <c r="Q69" i="8"/>
  <c r="U69" i="8" s="1"/>
  <c r="V69" i="8" s="1"/>
  <c r="Q70" i="8"/>
  <c r="U70" i="8" s="1"/>
  <c r="V70" i="8" s="1"/>
  <c r="Q71" i="8"/>
  <c r="U71" i="8" s="1"/>
  <c r="V71" i="8" s="1"/>
  <c r="Q72" i="8"/>
  <c r="U72" i="8" s="1"/>
  <c r="V72" i="8" s="1"/>
  <c r="Q73" i="8"/>
  <c r="U73" i="8" s="1"/>
  <c r="V73" i="8" s="1"/>
  <c r="Q74" i="8"/>
  <c r="U74" i="8" s="1"/>
  <c r="V74" i="8" s="1"/>
  <c r="Q75" i="8"/>
  <c r="U75" i="8" s="1"/>
  <c r="V75" i="8" s="1"/>
  <c r="Q76" i="8"/>
  <c r="U76" i="8" s="1"/>
  <c r="V76" i="8" s="1"/>
  <c r="Q77" i="8"/>
  <c r="U77" i="8" s="1"/>
  <c r="V77" i="8" s="1"/>
  <c r="Q3" i="8"/>
  <c r="U3" i="8" s="1"/>
  <c r="V3" i="8" s="1"/>
  <c r="A58" i="1" l="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C448" i="7"/>
  <c r="C449" i="7"/>
  <c r="C450" i="7"/>
  <c r="C441" i="7"/>
  <c r="C442" i="7"/>
  <c r="C443" i="7"/>
  <c r="C444" i="7"/>
  <c r="C445" i="7"/>
  <c r="C446" i="7"/>
  <c r="C447" i="7"/>
  <c r="C436" i="7"/>
  <c r="C437" i="7"/>
  <c r="C438" i="7"/>
  <c r="C439" i="7"/>
  <c r="C440" i="7"/>
  <c r="C428" i="7"/>
  <c r="C429" i="7"/>
  <c r="C430" i="7"/>
  <c r="C431" i="7"/>
  <c r="C432" i="7"/>
  <c r="C433" i="7"/>
  <c r="C434" i="7"/>
  <c r="C435" i="7"/>
  <c r="C422" i="7"/>
  <c r="C423" i="7"/>
  <c r="C424" i="7"/>
  <c r="C425" i="7"/>
  <c r="C426" i="7"/>
  <c r="C427" i="7"/>
  <c r="Z9" i="2"/>
  <c r="D445" i="7" l="1"/>
  <c r="F445" i="7"/>
  <c r="D433" i="7"/>
  <c r="A433" i="7" s="1"/>
  <c r="F433" i="7"/>
  <c r="D446" i="7"/>
  <c r="F446" i="7"/>
  <c r="D444" i="7"/>
  <c r="A444" i="7" s="1"/>
  <c r="F444" i="7"/>
  <c r="D441" i="7"/>
  <c r="F441" i="7"/>
  <c r="D442" i="7"/>
  <c r="F442" i="7"/>
  <c r="D432" i="7"/>
  <c r="A432" i="7" s="1"/>
  <c r="F432" i="7"/>
  <c r="D430" i="7"/>
  <c r="A430" i="7" s="1"/>
  <c r="F430" i="7"/>
  <c r="D448" i="7"/>
  <c r="A448" i="7" s="1"/>
  <c r="F448" i="7"/>
  <c r="D440" i="7"/>
  <c r="A440" i="7" s="1"/>
  <c r="F440" i="7"/>
  <c r="D431" i="7"/>
  <c r="F431" i="7"/>
  <c r="D439" i="7"/>
  <c r="A439" i="7" s="1"/>
  <c r="F439" i="7"/>
  <c r="D422" i="7"/>
  <c r="A422" i="7" s="1"/>
  <c r="F422" i="7"/>
  <c r="D443" i="7"/>
  <c r="A443" i="7" s="1"/>
  <c r="F443" i="7"/>
  <c r="D428" i="7"/>
  <c r="A428" i="7" s="1"/>
  <c r="F428" i="7"/>
  <c r="D427" i="7"/>
  <c r="A427" i="7" s="1"/>
  <c r="F427" i="7"/>
  <c r="D438" i="7"/>
  <c r="A438" i="7" s="1"/>
  <c r="F438" i="7"/>
  <c r="D423" i="7"/>
  <c r="A423" i="7" s="1"/>
  <c r="F423" i="7"/>
  <c r="D435" i="7"/>
  <c r="A435" i="7" s="1"/>
  <c r="F435" i="7"/>
  <c r="D429" i="7"/>
  <c r="A429" i="7" s="1"/>
  <c r="F429" i="7"/>
  <c r="D426" i="7"/>
  <c r="A426" i="7" s="1"/>
  <c r="F426" i="7"/>
  <c r="D437" i="7"/>
  <c r="A437" i="7" s="1"/>
  <c r="F437" i="7"/>
  <c r="D450" i="7"/>
  <c r="F450" i="7"/>
  <c r="D449" i="7"/>
  <c r="F449" i="7"/>
  <c r="D425" i="7"/>
  <c r="A425" i="7" s="1"/>
  <c r="F425" i="7"/>
  <c r="D436" i="7"/>
  <c r="A436" i="7" s="1"/>
  <c r="F436" i="7"/>
  <c r="D434" i="7"/>
  <c r="A434" i="7" s="1"/>
  <c r="F434" i="7"/>
  <c r="D424" i="7"/>
  <c r="A424" i="7" s="1"/>
  <c r="F424" i="7"/>
  <c r="D447" i="7"/>
  <c r="F447" i="7"/>
  <c r="AC9" i="2"/>
  <c r="F5" i="2" s="1"/>
  <c r="N29" i="18" s="1"/>
  <c r="AA9" i="2"/>
  <c r="AB9" i="2" s="1"/>
  <c r="F2" i="2"/>
  <c r="A446" i="7"/>
  <c r="A431" i="7"/>
  <c r="C415" i="7"/>
  <c r="C416" i="7"/>
  <c r="C417" i="7"/>
  <c r="C418" i="7"/>
  <c r="C419" i="7"/>
  <c r="C420" i="7"/>
  <c r="C421"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F109" i="7" s="1"/>
  <c r="C110" i="7"/>
  <c r="F110" i="7" s="1"/>
  <c r="C111" i="7"/>
  <c r="F111" i="7" s="1"/>
  <c r="C112" i="7"/>
  <c r="C113" i="7"/>
  <c r="C114" i="7"/>
  <c r="C115" i="7"/>
  <c r="C116" i="7"/>
  <c r="C117" i="7"/>
  <c r="C118" i="7"/>
  <c r="C119" i="7"/>
  <c r="C120" i="7"/>
  <c r="C121" i="7"/>
  <c r="C122" i="7"/>
  <c r="C123" i="7"/>
  <c r="C124" i="7"/>
  <c r="C125" i="7"/>
  <c r="C126" i="7"/>
  <c r="C127" i="7"/>
  <c r="C128" i="7"/>
  <c r="C129" i="7"/>
  <c r="F129" i="7" s="1"/>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302" i="7"/>
  <c r="D323" i="7" l="1"/>
  <c r="F323" i="7"/>
  <c r="D307" i="7"/>
  <c r="F307" i="7"/>
  <c r="D402" i="7"/>
  <c r="F402" i="7"/>
  <c r="D386" i="7"/>
  <c r="F386" i="7"/>
  <c r="D370" i="7"/>
  <c r="F370" i="7"/>
  <c r="D354" i="7"/>
  <c r="F354" i="7"/>
  <c r="D338" i="7"/>
  <c r="F338" i="7"/>
  <c r="D322" i="7"/>
  <c r="F322" i="7"/>
  <c r="D306" i="7"/>
  <c r="A306" i="7" s="1"/>
  <c r="F306" i="7"/>
  <c r="D401" i="7"/>
  <c r="F401" i="7"/>
  <c r="D385" i="7"/>
  <c r="F385" i="7"/>
  <c r="D369" i="7"/>
  <c r="F369" i="7"/>
  <c r="D353" i="7"/>
  <c r="F353" i="7"/>
  <c r="D337" i="7"/>
  <c r="F337" i="7"/>
  <c r="D321" i="7"/>
  <c r="F321" i="7"/>
  <c r="D305" i="7"/>
  <c r="A305" i="7" s="1"/>
  <c r="F305" i="7"/>
  <c r="D400" i="7"/>
  <c r="F400" i="7"/>
  <c r="D384" i="7"/>
  <c r="F384" i="7"/>
  <c r="D368" i="7"/>
  <c r="F368" i="7"/>
  <c r="D352" i="7"/>
  <c r="F352" i="7"/>
  <c r="D336" i="7"/>
  <c r="F336" i="7"/>
  <c r="D320" i="7"/>
  <c r="F320" i="7"/>
  <c r="D304" i="7"/>
  <c r="A304" i="7" s="1"/>
  <c r="F304" i="7"/>
  <c r="D399" i="7"/>
  <c r="F399" i="7"/>
  <c r="D383" i="7"/>
  <c r="F383" i="7"/>
  <c r="D367" i="7"/>
  <c r="F367" i="7"/>
  <c r="D351" i="7"/>
  <c r="F351" i="7"/>
  <c r="D335" i="7"/>
  <c r="F335" i="7"/>
  <c r="D319" i="7"/>
  <c r="F319" i="7"/>
  <c r="D414" i="7"/>
  <c r="F414" i="7"/>
  <c r="D398" i="7"/>
  <c r="F398" i="7"/>
  <c r="D382" i="7"/>
  <c r="F382" i="7"/>
  <c r="D366" i="7"/>
  <c r="F366" i="7"/>
  <c r="D350" i="7"/>
  <c r="F350" i="7"/>
  <c r="D421" i="7"/>
  <c r="F421" i="7"/>
  <c r="D318" i="7"/>
  <c r="F318" i="7"/>
  <c r="D413" i="7"/>
  <c r="F413" i="7"/>
  <c r="D397" i="7"/>
  <c r="F397" i="7"/>
  <c r="D381" i="7"/>
  <c r="F381" i="7"/>
  <c r="D365" i="7"/>
  <c r="F365" i="7"/>
  <c r="D349" i="7"/>
  <c r="F349" i="7"/>
  <c r="D420" i="7"/>
  <c r="F420" i="7"/>
  <c r="D317" i="7"/>
  <c r="F317" i="7"/>
  <c r="D412" i="7"/>
  <c r="F412" i="7"/>
  <c r="D396" i="7"/>
  <c r="F396" i="7"/>
  <c r="D380" i="7"/>
  <c r="F380" i="7"/>
  <c r="D364" i="7"/>
  <c r="F364" i="7"/>
  <c r="D348" i="7"/>
  <c r="F348" i="7"/>
  <c r="D419" i="7"/>
  <c r="F419" i="7"/>
  <c r="D332" i="7"/>
  <c r="A332" i="7" s="1"/>
  <c r="F332" i="7"/>
  <c r="F316" i="7"/>
  <c r="D316" i="7"/>
  <c r="D411" i="7"/>
  <c r="F411" i="7"/>
  <c r="D395" i="7"/>
  <c r="F395" i="7"/>
  <c r="D379" i="7"/>
  <c r="F379" i="7"/>
  <c r="D363" i="7"/>
  <c r="F363" i="7"/>
  <c r="D347" i="7"/>
  <c r="F347" i="7"/>
  <c r="D418" i="7"/>
  <c r="F418" i="7"/>
  <c r="D331" i="7"/>
  <c r="F331" i="7"/>
  <c r="F315" i="7"/>
  <c r="D315" i="7"/>
  <c r="D410" i="7"/>
  <c r="F410" i="7"/>
  <c r="D394" i="7"/>
  <c r="F394" i="7"/>
  <c r="D378" i="7"/>
  <c r="F378" i="7"/>
  <c r="D362" i="7"/>
  <c r="F362" i="7"/>
  <c r="D346" i="7"/>
  <c r="F346" i="7"/>
  <c r="D417" i="7"/>
  <c r="F417" i="7"/>
  <c r="D330" i="7"/>
  <c r="F330" i="7"/>
  <c r="D314" i="7"/>
  <c r="F314" i="7"/>
  <c r="D409" i="7"/>
  <c r="F409" i="7"/>
  <c r="D393" i="7"/>
  <c r="F393" i="7"/>
  <c r="D377" i="7"/>
  <c r="F377" i="7"/>
  <c r="D361" i="7"/>
  <c r="F361" i="7"/>
  <c r="D345" i="7"/>
  <c r="F345" i="7"/>
  <c r="D416" i="7"/>
  <c r="F416" i="7"/>
  <c r="D329" i="7"/>
  <c r="F329" i="7"/>
  <c r="D313" i="7"/>
  <c r="F313" i="7"/>
  <c r="D408" i="7"/>
  <c r="F408" i="7"/>
  <c r="D392" i="7"/>
  <c r="F392" i="7"/>
  <c r="D376" i="7"/>
  <c r="F376" i="7"/>
  <c r="D360" i="7"/>
  <c r="F360" i="7"/>
  <c r="D344" i="7"/>
  <c r="F344" i="7"/>
  <c r="D415" i="7"/>
  <c r="F415" i="7"/>
  <c r="D328" i="7"/>
  <c r="F328" i="7"/>
  <c r="D312" i="7"/>
  <c r="F312" i="7"/>
  <c r="D407" i="7"/>
  <c r="F407" i="7"/>
  <c r="D391" i="7"/>
  <c r="F391" i="7"/>
  <c r="D375" i="7"/>
  <c r="F375" i="7"/>
  <c r="D359" i="7"/>
  <c r="F359" i="7"/>
  <c r="D343" i="7"/>
  <c r="F343" i="7"/>
  <c r="D327" i="7"/>
  <c r="F327" i="7"/>
  <c r="D311" i="7"/>
  <c r="F311" i="7"/>
  <c r="D406" i="7"/>
  <c r="F406" i="7"/>
  <c r="D390" i="7"/>
  <c r="F390" i="7"/>
  <c r="D374" i="7"/>
  <c r="F374" i="7"/>
  <c r="D358" i="7"/>
  <c r="F358" i="7"/>
  <c r="D342" i="7"/>
  <c r="F342" i="7"/>
  <c r="D326" i="7"/>
  <c r="F326" i="7"/>
  <c r="D310" i="7"/>
  <c r="F310" i="7"/>
  <c r="D405" i="7"/>
  <c r="F405" i="7"/>
  <c r="D389" i="7"/>
  <c r="F389" i="7"/>
  <c r="D373" i="7"/>
  <c r="F373" i="7"/>
  <c r="D357" i="7"/>
  <c r="F357" i="7"/>
  <c r="D341" i="7"/>
  <c r="F341" i="7"/>
  <c r="D325" i="7"/>
  <c r="F325" i="7"/>
  <c r="D309" i="7"/>
  <c r="F309" i="7"/>
  <c r="D404" i="7"/>
  <c r="F404" i="7"/>
  <c r="D388" i="7"/>
  <c r="F388" i="7"/>
  <c r="D372" i="7"/>
  <c r="F372" i="7"/>
  <c r="D356" i="7"/>
  <c r="F356" i="7"/>
  <c r="D340" i="7"/>
  <c r="F340" i="7"/>
  <c r="D324" i="7"/>
  <c r="F324" i="7"/>
  <c r="D308" i="7"/>
  <c r="F308" i="7"/>
  <c r="D403" i="7"/>
  <c r="F403" i="7"/>
  <c r="D387" i="7"/>
  <c r="F387" i="7"/>
  <c r="D371" i="7"/>
  <c r="F371" i="7"/>
  <c r="D355" i="7"/>
  <c r="F355" i="7"/>
  <c r="D339" i="7"/>
  <c r="F339" i="7"/>
  <c r="A519" i="7"/>
  <c r="A520" i="7"/>
  <c r="A521" i="7"/>
  <c r="A522" i="7"/>
  <c r="A523" i="7"/>
  <c r="A524" i="7"/>
  <c r="A525" i="7"/>
  <c r="A526" i="7"/>
  <c r="A527" i="7"/>
  <c r="A528" i="7"/>
  <c r="A529" i="7"/>
  <c r="A530" i="7"/>
  <c r="A531" i="7"/>
  <c r="A532" i="7"/>
  <c r="A533" i="7"/>
  <c r="A534" i="7"/>
  <c r="A535" i="7"/>
  <c r="A538" i="7"/>
  <c r="A539" i="7"/>
  <c r="A541" i="7"/>
  <c r="A543" i="7"/>
  <c r="A546" i="7"/>
  <c r="A547" i="7"/>
  <c r="A548" i="7"/>
  <c r="A549" i="7"/>
  <c r="A449" i="7"/>
  <c r="A450" i="7"/>
  <c r="A445" i="7"/>
  <c r="A447" i="7"/>
  <c r="Z9" i="19"/>
  <c r="Z10" i="19"/>
  <c r="Z11" i="19"/>
  <c r="AC11" i="19" s="1"/>
  <c r="Z12" i="19"/>
  <c r="Z13" i="19"/>
  <c r="AA13" i="19" s="1"/>
  <c r="AB13" i="19" s="1"/>
  <c r="F7" i="7" s="1"/>
  <c r="Z14" i="19"/>
  <c r="AA14" i="19" s="1"/>
  <c r="AB14" i="19" s="1"/>
  <c r="F8" i="7" s="1"/>
  <c r="Z15" i="19"/>
  <c r="AA15" i="19" s="1"/>
  <c r="AB15" i="19" s="1"/>
  <c r="F9" i="7" s="1"/>
  <c r="Z16" i="19"/>
  <c r="AA16" i="19" s="1"/>
  <c r="AB16" i="19" s="1"/>
  <c r="F10" i="7" s="1"/>
  <c r="Z17" i="19"/>
  <c r="Y17" i="19" s="1"/>
  <c r="Z18" i="19"/>
  <c r="Y18" i="19" s="1"/>
  <c r="Z19" i="19"/>
  <c r="Y19" i="19" s="1"/>
  <c r="Z20" i="19"/>
  <c r="Y20" i="19" s="1"/>
  <c r="Z21" i="19"/>
  <c r="AA21" i="19" s="1"/>
  <c r="AB21" i="19" s="1"/>
  <c r="F15" i="7" s="1"/>
  <c r="Z22" i="19"/>
  <c r="AA22" i="19" s="1"/>
  <c r="AB22" i="19" s="1"/>
  <c r="F16" i="7" s="1"/>
  <c r="Z23" i="19"/>
  <c r="AA23" i="19" s="1"/>
  <c r="AB23" i="19" s="1"/>
  <c r="F17" i="7" s="1"/>
  <c r="Z24" i="19"/>
  <c r="AA24" i="19" s="1"/>
  <c r="AB24" i="19" s="1"/>
  <c r="F18" i="7" s="1"/>
  <c r="Z25" i="19"/>
  <c r="AA25" i="19" s="1"/>
  <c r="AB25" i="19" s="1"/>
  <c r="F19" i="7" s="1"/>
  <c r="Z26" i="19"/>
  <c r="AA26" i="19" s="1"/>
  <c r="AB26" i="19" s="1"/>
  <c r="F20" i="7" s="1"/>
  <c r="Z27" i="19"/>
  <c r="AA27" i="19" s="1"/>
  <c r="AB27" i="19" s="1"/>
  <c r="F21" i="7" s="1"/>
  <c r="Z28" i="19"/>
  <c r="AA28" i="19" s="1"/>
  <c r="AB28" i="19" s="1"/>
  <c r="F22" i="7" s="1"/>
  <c r="Z29" i="19"/>
  <c r="Y29" i="19" s="1"/>
  <c r="Z30" i="19"/>
  <c r="Y30" i="19" s="1"/>
  <c r="Z31" i="19"/>
  <c r="Y31" i="19" s="1"/>
  <c r="Z32" i="19"/>
  <c r="Y32" i="19" s="1"/>
  <c r="Z33" i="19"/>
  <c r="Y33" i="19" s="1"/>
  <c r="Z34" i="19"/>
  <c r="Y34" i="19" s="1"/>
  <c r="Z35" i="19"/>
  <c r="AA35" i="19" s="1"/>
  <c r="AB35" i="19" s="1"/>
  <c r="F29" i="7" s="1"/>
  <c r="Z36" i="19"/>
  <c r="Y36" i="19" s="1"/>
  <c r="Z37" i="19"/>
  <c r="Z38" i="19"/>
  <c r="AA38" i="19" s="1"/>
  <c r="AB38" i="19" s="1"/>
  <c r="F32" i="7" s="1"/>
  <c r="Z39" i="19"/>
  <c r="AA39" i="19" s="1"/>
  <c r="AB39" i="19" s="1"/>
  <c r="F33" i="7" s="1"/>
  <c r="Z40" i="19"/>
  <c r="Z41" i="19"/>
  <c r="Z42" i="19"/>
  <c r="Z43" i="19"/>
  <c r="Y43" i="19" s="1"/>
  <c r="Z44" i="19"/>
  <c r="Y44" i="19" s="1"/>
  <c r="Z45" i="19"/>
  <c r="Y45" i="19" s="1"/>
  <c r="Z46" i="19"/>
  <c r="Z47" i="19"/>
  <c r="Y47" i="19" s="1"/>
  <c r="Z48" i="19"/>
  <c r="Z49" i="19"/>
  <c r="Z50" i="19"/>
  <c r="Y50" i="19" s="1"/>
  <c r="Z51" i="19"/>
  <c r="Z52" i="19"/>
  <c r="Z53" i="19"/>
  <c r="Y53" i="19" s="1"/>
  <c r="Z54" i="19"/>
  <c r="Y54" i="19" s="1"/>
  <c r="Z55" i="19"/>
  <c r="Y55" i="19" s="1"/>
  <c r="Z56" i="19"/>
  <c r="Y56" i="19" s="1"/>
  <c r="Z57" i="19"/>
  <c r="Y57" i="19" s="1"/>
  <c r="Z58" i="19"/>
  <c r="AA58" i="19" s="1"/>
  <c r="AB58" i="19" s="1"/>
  <c r="F52" i="7" s="1"/>
  <c r="Z59" i="19"/>
  <c r="AA59" i="19" s="1"/>
  <c r="AB59" i="19" s="1"/>
  <c r="F53" i="7" s="1"/>
  <c r="Z60" i="19"/>
  <c r="AA60" i="19" s="1"/>
  <c r="AB60" i="19" s="1"/>
  <c r="F54" i="7" s="1"/>
  <c r="Z61" i="19"/>
  <c r="AA61" i="19" s="1"/>
  <c r="AB61" i="19" s="1"/>
  <c r="F55" i="7" s="1"/>
  <c r="Z62" i="19"/>
  <c r="AA62" i="19" s="1"/>
  <c r="AB62" i="19" s="1"/>
  <c r="F56" i="7" s="1"/>
  <c r="Z63" i="19"/>
  <c r="AA63" i="19" s="1"/>
  <c r="AB63" i="19" s="1"/>
  <c r="F57" i="7" s="1"/>
  <c r="Z64" i="19"/>
  <c r="AA64" i="19" s="1"/>
  <c r="AB64" i="19" s="1"/>
  <c r="F58" i="7" s="1"/>
  <c r="Z65" i="19"/>
  <c r="Y65" i="19" s="1"/>
  <c r="Z66" i="19"/>
  <c r="Y66" i="19" s="1"/>
  <c r="Z67" i="19"/>
  <c r="Y67" i="19" s="1"/>
  <c r="Z68" i="19"/>
  <c r="Y68" i="19" s="1"/>
  <c r="Z69" i="19"/>
  <c r="Y69" i="19" s="1"/>
  <c r="Z70" i="19"/>
  <c r="Y70" i="19" s="1"/>
  <c r="Z71" i="19"/>
  <c r="Y71" i="19" s="1"/>
  <c r="Z72" i="19"/>
  <c r="Y72" i="19" s="1"/>
  <c r="Z73" i="19"/>
  <c r="AA73" i="19" s="1"/>
  <c r="AB73" i="19" s="1"/>
  <c r="F67" i="7" s="1"/>
  <c r="Z74" i="19"/>
  <c r="AA74" i="19" s="1"/>
  <c r="AB74" i="19" s="1"/>
  <c r="F68" i="7" s="1"/>
  <c r="Z75" i="19"/>
  <c r="AA75" i="19" s="1"/>
  <c r="AB75" i="19" s="1"/>
  <c r="F69" i="7" s="1"/>
  <c r="Z76" i="19"/>
  <c r="AA76" i="19" s="1"/>
  <c r="AB76" i="19" s="1"/>
  <c r="F70" i="7" s="1"/>
  <c r="Z77" i="19"/>
  <c r="Y77" i="19" s="1"/>
  <c r="Z78" i="19"/>
  <c r="Y78" i="19" s="1"/>
  <c r="Z79" i="19"/>
  <c r="Y79" i="19" s="1"/>
  <c r="Z80" i="19"/>
  <c r="Y80" i="19" s="1"/>
  <c r="Z81" i="19"/>
  <c r="AA81" i="19" s="1"/>
  <c r="AB81" i="19" s="1"/>
  <c r="F75" i="7" s="1"/>
  <c r="Z82" i="19"/>
  <c r="Y82" i="19" s="1"/>
  <c r="Z83" i="19"/>
  <c r="AA83" i="19" s="1"/>
  <c r="AB83" i="19" s="1"/>
  <c r="F77" i="7" s="1"/>
  <c r="Z84" i="19"/>
  <c r="Y84" i="19" s="1"/>
  <c r="Z85" i="19"/>
  <c r="AA85" i="19" s="1"/>
  <c r="AB85" i="19" s="1"/>
  <c r="F79" i="7" s="1"/>
  <c r="Z86" i="19"/>
  <c r="AA86" i="19" s="1"/>
  <c r="AB86" i="19" s="1"/>
  <c r="F80" i="7" s="1"/>
  <c r="Z87" i="19"/>
  <c r="AA87" i="19" s="1"/>
  <c r="AB87" i="19" s="1"/>
  <c r="F81" i="7" s="1"/>
  <c r="Z88" i="19"/>
  <c r="AA88" i="19" s="1"/>
  <c r="AB88" i="19" s="1"/>
  <c r="F82" i="7" s="1"/>
  <c r="Z89" i="19"/>
  <c r="Y89" i="19" s="1"/>
  <c r="Z90" i="19"/>
  <c r="Y90" i="19" s="1"/>
  <c r="Z91" i="19"/>
  <c r="Y91" i="19" s="1"/>
  <c r="Z92" i="19"/>
  <c r="Y92" i="19" s="1"/>
  <c r="Z93" i="19"/>
  <c r="Y93" i="19" s="1"/>
  <c r="Z94" i="19"/>
  <c r="Y94" i="19" s="1"/>
  <c r="Z95" i="19"/>
  <c r="Y95" i="19" s="1"/>
  <c r="Z96" i="19"/>
  <c r="Y96" i="19" s="1"/>
  <c r="Z97" i="19"/>
  <c r="AA97" i="19" s="1"/>
  <c r="AB97" i="19" s="1"/>
  <c r="F91" i="7" s="1"/>
  <c r="Z98" i="19"/>
  <c r="AA98" i="19" s="1"/>
  <c r="AB98" i="19" s="1"/>
  <c r="F92" i="7" s="1"/>
  <c r="Z99" i="19"/>
  <c r="AA99" i="19" s="1"/>
  <c r="AB99" i="19" s="1"/>
  <c r="F93" i="7" s="1"/>
  <c r="Z100" i="19"/>
  <c r="Y100" i="19" s="1"/>
  <c r="Z101" i="19"/>
  <c r="Y101" i="19" s="1"/>
  <c r="Z102" i="19"/>
  <c r="Y102" i="19" s="1"/>
  <c r="Z103" i="19"/>
  <c r="Y103" i="19" s="1"/>
  <c r="Z104" i="19"/>
  <c r="Z105" i="19"/>
  <c r="Y105" i="19" s="1"/>
  <c r="Z106" i="19"/>
  <c r="Y106" i="19" s="1"/>
  <c r="Z107" i="19"/>
  <c r="AA107" i="19" s="1"/>
  <c r="AB107" i="19" s="1"/>
  <c r="F101" i="7" s="1"/>
  <c r="Z108" i="19"/>
  <c r="Y108" i="19" s="1"/>
  <c r="Z109" i="19"/>
  <c r="AA109" i="19" s="1"/>
  <c r="AB109" i="19" s="1"/>
  <c r="F103" i="7" s="1"/>
  <c r="Z110" i="19"/>
  <c r="AA110" i="19" s="1"/>
  <c r="AB110" i="19" s="1"/>
  <c r="F104" i="7" s="1"/>
  <c r="Z111" i="19"/>
  <c r="AA111" i="19" s="1"/>
  <c r="AB111" i="19" s="1"/>
  <c r="F105" i="7" s="1"/>
  <c r="Z112" i="19"/>
  <c r="Y112" i="19" s="1"/>
  <c r="Z113" i="19"/>
  <c r="Y113" i="19" s="1"/>
  <c r="Z114" i="19"/>
  <c r="Y114" i="19" s="1"/>
  <c r="Z118" i="19"/>
  <c r="Y118" i="19" s="1"/>
  <c r="Z119" i="19"/>
  <c r="Y119" i="19" s="1"/>
  <c r="Z120" i="19"/>
  <c r="AA120" i="19" s="1"/>
  <c r="AB120" i="19" s="1"/>
  <c r="F114" i="7" s="1"/>
  <c r="Z121" i="19"/>
  <c r="Y121" i="19" s="1"/>
  <c r="Z122" i="19"/>
  <c r="Y122" i="19" s="1"/>
  <c r="Z123" i="19"/>
  <c r="AA123" i="19" s="1"/>
  <c r="AB123" i="19" s="1"/>
  <c r="F117" i="7" s="1"/>
  <c r="Z124" i="19"/>
  <c r="AA124" i="19" s="1"/>
  <c r="AB124" i="19" s="1"/>
  <c r="F118" i="7" s="1"/>
  <c r="Z125" i="19"/>
  <c r="AA125" i="19" s="1"/>
  <c r="AB125" i="19" s="1"/>
  <c r="F119" i="7" s="1"/>
  <c r="Z126" i="19"/>
  <c r="AA126" i="19" s="1"/>
  <c r="AB126" i="19" s="1"/>
  <c r="F120" i="7" s="1"/>
  <c r="Z127" i="19"/>
  <c r="AA127" i="19" s="1"/>
  <c r="AB127" i="19" s="1"/>
  <c r="F121" i="7" s="1"/>
  <c r="Z128" i="19"/>
  <c r="Y128" i="19" s="1"/>
  <c r="Z129" i="19"/>
  <c r="Y129" i="19" s="1"/>
  <c r="Z130" i="19"/>
  <c r="Z131" i="19"/>
  <c r="Z132" i="19"/>
  <c r="AA132" i="19" s="1"/>
  <c r="AB132" i="19" s="1"/>
  <c r="F126" i="7" s="1"/>
  <c r="Z133" i="19"/>
  <c r="Y133" i="19" s="1"/>
  <c r="Z134" i="19"/>
  <c r="AA134" i="19" s="1"/>
  <c r="AB134" i="19" s="1"/>
  <c r="F128" i="7" s="1"/>
  <c r="Z136" i="19"/>
  <c r="Z137" i="19"/>
  <c r="Z138" i="19"/>
  <c r="Z139" i="19"/>
  <c r="Z140" i="19"/>
  <c r="Z141" i="19"/>
  <c r="Z142" i="19"/>
  <c r="Z143" i="19"/>
  <c r="Z144" i="19"/>
  <c r="Z145" i="19"/>
  <c r="Z146" i="19"/>
  <c r="Z147" i="19"/>
  <c r="Z148" i="19"/>
  <c r="D86" i="7" s="1"/>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D49" i="7" s="1"/>
  <c r="Z183" i="19"/>
  <c r="Z184" i="19"/>
  <c r="Z185" i="19"/>
  <c r="D59" i="7" s="1"/>
  <c r="Z186" i="19"/>
  <c r="Z187" i="19"/>
  <c r="Z188" i="19"/>
  <c r="Z189" i="19"/>
  <c r="Z190" i="19"/>
  <c r="Z191" i="19"/>
  <c r="Z192" i="19"/>
  <c r="Z193" i="19"/>
  <c r="Z194" i="19"/>
  <c r="Z195" i="19"/>
  <c r="Z196" i="19"/>
  <c r="Z197" i="19"/>
  <c r="Z198" i="19"/>
  <c r="Z199" i="19"/>
  <c r="Z200" i="19"/>
  <c r="Z201" i="19"/>
  <c r="Z202" i="19"/>
  <c r="Z203" i="19"/>
  <c r="Z204" i="19"/>
  <c r="Z205" i="19"/>
  <c r="Z206" i="19"/>
  <c r="Z207" i="19"/>
  <c r="Z208" i="19"/>
  <c r="Y61" i="19"/>
  <c r="Y10" i="19" l="1"/>
  <c r="AC10" i="19"/>
  <c r="Y9" i="19"/>
  <c r="AC9" i="19"/>
  <c r="D72" i="7"/>
  <c r="D85" i="7"/>
  <c r="Y42" i="19"/>
  <c r="Y41" i="19"/>
  <c r="AA40" i="19"/>
  <c r="AB40" i="19" s="1"/>
  <c r="F34" i="7" s="1"/>
  <c r="D50" i="7"/>
  <c r="D106" i="7"/>
  <c r="D41" i="7"/>
  <c r="D26" i="7"/>
  <c r="D14" i="7"/>
  <c r="D28" i="7"/>
  <c r="D3" i="7"/>
  <c r="D27" i="7"/>
  <c r="D13" i="7"/>
  <c r="D90" i="7"/>
  <c r="D47" i="7"/>
  <c r="D115" i="7"/>
  <c r="D95" i="7"/>
  <c r="D48" i="7"/>
  <c r="D36" i="7"/>
  <c r="D35" i="7"/>
  <c r="D78" i="7"/>
  <c r="D63" i="7"/>
  <c r="D55" i="7"/>
  <c r="D24" i="7"/>
  <c r="D74" i="7"/>
  <c r="D65" i="7"/>
  <c r="D71" i="7"/>
  <c r="D39" i="7"/>
  <c r="D127" i="7"/>
  <c r="D83" i="7"/>
  <c r="D110" i="7"/>
  <c r="D51" i="7"/>
  <c r="D89" i="7"/>
  <c r="D30" i="7"/>
  <c r="D60" i="7"/>
  <c r="D122" i="7"/>
  <c r="D4" i="7"/>
  <c r="D107" i="7"/>
  <c r="D25" i="7"/>
  <c r="D66" i="7"/>
  <c r="D116" i="7"/>
  <c r="D84" i="7"/>
  <c r="D37" i="7"/>
  <c r="D87" i="7"/>
  <c r="D96" i="7"/>
  <c r="D99" i="7"/>
  <c r="D108" i="7"/>
  <c r="D61" i="7"/>
  <c r="D111" i="7"/>
  <c r="D64" i="7"/>
  <c r="D102" i="7"/>
  <c r="D11" i="7"/>
  <c r="D73" i="7"/>
  <c r="D123" i="7"/>
  <c r="D76" i="7"/>
  <c r="D23" i="7"/>
  <c r="D38" i="7"/>
  <c r="D88" i="7"/>
  <c r="D129" i="7"/>
  <c r="D97" i="7"/>
  <c r="D100" i="7"/>
  <c r="D44" i="7"/>
  <c r="D94" i="7"/>
  <c r="D12" i="7"/>
  <c r="D109" i="7"/>
  <c r="D62" i="7"/>
  <c r="D112" i="7"/>
  <c r="Y104" i="19"/>
  <c r="D98" i="7" s="1"/>
  <c r="Y38" i="19"/>
  <c r="D32" i="7" s="1"/>
  <c r="Y25" i="19"/>
  <c r="D19" i="7" s="1"/>
  <c r="Y24" i="19"/>
  <c r="D18" i="7" s="1"/>
  <c r="Y73" i="19"/>
  <c r="D67" i="7" s="1"/>
  <c r="Y109" i="19"/>
  <c r="D103" i="7" s="1"/>
  <c r="Y74" i="19"/>
  <c r="D68" i="7" s="1"/>
  <c r="Y111" i="19"/>
  <c r="D105" i="7" s="1"/>
  <c r="Y110" i="19"/>
  <c r="D104" i="7" s="1"/>
  <c r="Y85" i="19"/>
  <c r="D79" i="7" s="1"/>
  <c r="Y75" i="19"/>
  <c r="D69" i="7" s="1"/>
  <c r="Y14" i="19"/>
  <c r="D8" i="7" s="1"/>
  <c r="Y23" i="19"/>
  <c r="D17" i="7" s="1"/>
  <c r="A441" i="7"/>
  <c r="A442" i="7"/>
  <c r="A540" i="7"/>
  <c r="A542" i="7"/>
  <c r="A544" i="7"/>
  <c r="A545" i="7"/>
  <c r="A417" i="7"/>
  <c r="A415" i="7"/>
  <c r="A416" i="7"/>
  <c r="A421" i="7"/>
  <c r="A420" i="7"/>
  <c r="A419" i="7"/>
  <c r="A418" i="7"/>
  <c r="Y120" i="19"/>
  <c r="D114" i="7" s="1"/>
  <c r="Y22" i="19"/>
  <c r="D16" i="7" s="1"/>
  <c r="Y76" i="19"/>
  <c r="D70" i="7" s="1"/>
  <c r="Y13" i="19"/>
  <c r="D7" i="7" s="1"/>
  <c r="Y16" i="19"/>
  <c r="D10" i="7" s="1"/>
  <c r="Y40" i="19"/>
  <c r="D34" i="7" s="1"/>
  <c r="Y39" i="19"/>
  <c r="D33" i="7" s="1"/>
  <c r="Y15" i="19"/>
  <c r="D9" i="7" s="1"/>
  <c r="Y99" i="19"/>
  <c r="D93" i="7" s="1"/>
  <c r="Y64" i="19"/>
  <c r="D58" i="7" s="1"/>
  <c r="Y28" i="19"/>
  <c r="D22" i="7" s="1"/>
  <c r="AA100" i="19"/>
  <c r="AB100" i="19" s="1"/>
  <c r="F94" i="7" s="1"/>
  <c r="Y98" i="19"/>
  <c r="D92" i="7" s="1"/>
  <c r="Y63" i="19"/>
  <c r="D57" i="7" s="1"/>
  <c r="Y27" i="19"/>
  <c r="D21" i="7" s="1"/>
  <c r="Y127" i="19"/>
  <c r="D121" i="7" s="1"/>
  <c r="Y97" i="19"/>
  <c r="D91" i="7" s="1"/>
  <c r="Y62" i="19"/>
  <c r="D56" i="7" s="1"/>
  <c r="Y26" i="19"/>
  <c r="D20" i="7" s="1"/>
  <c r="AA112" i="19"/>
  <c r="AB112" i="19" s="1"/>
  <c r="F106" i="7" s="1"/>
  <c r="Y126" i="19"/>
  <c r="D120" i="7" s="1"/>
  <c r="Y88" i="19"/>
  <c r="D82" i="7" s="1"/>
  <c r="Y125" i="19"/>
  <c r="D119" i="7" s="1"/>
  <c r="Y87" i="19"/>
  <c r="D81" i="7" s="1"/>
  <c r="Y124" i="19"/>
  <c r="D118" i="7" s="1"/>
  <c r="Y86" i="19"/>
  <c r="D80" i="7" s="1"/>
  <c r="AA50" i="19"/>
  <c r="AB50" i="19" s="1"/>
  <c r="F44" i="7" s="1"/>
  <c r="Y81" i="19"/>
  <c r="Y21" i="19"/>
  <c r="Y59" i="19"/>
  <c r="D53" i="7" s="1"/>
  <c r="Y58" i="19"/>
  <c r="D52" i="7" s="1"/>
  <c r="Y132" i="19"/>
  <c r="D126" i="7" s="1"/>
  <c r="AA84" i="19"/>
  <c r="AB84" i="19" s="1"/>
  <c r="F78" i="7" s="1"/>
  <c r="AA71" i="19"/>
  <c r="AB71" i="19" s="1"/>
  <c r="F65" i="7" s="1"/>
  <c r="Y107" i="19"/>
  <c r="D101" i="7" s="1"/>
  <c r="AA133" i="19"/>
  <c r="AB133" i="19" s="1"/>
  <c r="F127" i="7" s="1"/>
  <c r="AA121" i="19"/>
  <c r="AB121" i="19" s="1"/>
  <c r="F115" i="7" s="1"/>
  <c r="AA106" i="19"/>
  <c r="AB106" i="19" s="1"/>
  <c r="F100" i="7" s="1"/>
  <c r="AA94" i="19"/>
  <c r="AB94" i="19" s="1"/>
  <c r="F88" i="7" s="1"/>
  <c r="AA82" i="19"/>
  <c r="AB82" i="19" s="1"/>
  <c r="F76" i="7" s="1"/>
  <c r="AA70" i="19"/>
  <c r="AB70" i="19" s="1"/>
  <c r="F64" i="7" s="1"/>
  <c r="AA34" i="19"/>
  <c r="AB34" i="19" s="1"/>
  <c r="F28" i="7" s="1"/>
  <c r="AA10" i="19"/>
  <c r="AB10" i="19" s="1"/>
  <c r="F4" i="7" s="1"/>
  <c r="AA72" i="19"/>
  <c r="AB72" i="19" s="1"/>
  <c r="F66" i="7" s="1"/>
  <c r="AA122" i="19"/>
  <c r="AB122" i="19" s="1"/>
  <c r="F116" i="7" s="1"/>
  <c r="AA105" i="19"/>
  <c r="AB105" i="19" s="1"/>
  <c r="F99" i="7" s="1"/>
  <c r="AA93" i="19"/>
  <c r="AB93" i="19" s="1"/>
  <c r="F87" i="7" s="1"/>
  <c r="AA69" i="19"/>
  <c r="AB69" i="19" s="1"/>
  <c r="F63" i="7" s="1"/>
  <c r="AA57" i="19"/>
  <c r="AB57" i="19" s="1"/>
  <c r="F51" i="7" s="1"/>
  <c r="AA45" i="19"/>
  <c r="AB45" i="19" s="1"/>
  <c r="F39" i="7" s="1"/>
  <c r="AA33" i="19"/>
  <c r="AB33" i="19" s="1"/>
  <c r="F27" i="7" s="1"/>
  <c r="AA9" i="19"/>
  <c r="AB9" i="19" s="1"/>
  <c r="F3" i="7" s="1"/>
  <c r="Y60" i="19"/>
  <c r="D54" i="7" s="1"/>
  <c r="AA96" i="19"/>
  <c r="AB96" i="19" s="1"/>
  <c r="F90" i="7" s="1"/>
  <c r="Y35" i="19"/>
  <c r="D29" i="7" s="1"/>
  <c r="AA95" i="19"/>
  <c r="AB95" i="19" s="1"/>
  <c r="F89" i="7" s="1"/>
  <c r="AA119" i="19"/>
  <c r="AB119" i="19" s="1"/>
  <c r="F113" i="7" s="1"/>
  <c r="AA104" i="19"/>
  <c r="AB104" i="19" s="1"/>
  <c r="F98" i="7" s="1"/>
  <c r="AA92" i="19"/>
  <c r="AB92" i="19" s="1"/>
  <c r="F86" i="7" s="1"/>
  <c r="AA80" i="19"/>
  <c r="AB80" i="19" s="1"/>
  <c r="F74" i="7" s="1"/>
  <c r="AA68" i="19"/>
  <c r="AB68" i="19" s="1"/>
  <c r="F62" i="7" s="1"/>
  <c r="AA56" i="19"/>
  <c r="AB56" i="19" s="1"/>
  <c r="F50" i="7" s="1"/>
  <c r="AA44" i="19"/>
  <c r="AB44" i="19" s="1"/>
  <c r="F38" i="7" s="1"/>
  <c r="AA32" i="19"/>
  <c r="AB32" i="19" s="1"/>
  <c r="F26" i="7" s="1"/>
  <c r="AA20" i="19"/>
  <c r="AB20" i="19" s="1"/>
  <c r="F14" i="7" s="1"/>
  <c r="Y134" i="19"/>
  <c r="D128" i="7" s="1"/>
  <c r="AA108" i="19"/>
  <c r="AB108" i="19" s="1"/>
  <c r="F102" i="7" s="1"/>
  <c r="AA36" i="19"/>
  <c r="AB36" i="19" s="1"/>
  <c r="F30" i="7" s="1"/>
  <c r="AA47" i="19"/>
  <c r="AB47" i="19" s="1"/>
  <c r="F41" i="7" s="1"/>
  <c r="Y123" i="19"/>
  <c r="D117" i="7" s="1"/>
  <c r="AA118" i="19"/>
  <c r="AB118" i="19" s="1"/>
  <c r="F112" i="7" s="1"/>
  <c r="AA103" i="19"/>
  <c r="AB103" i="19" s="1"/>
  <c r="F97" i="7" s="1"/>
  <c r="AA91" i="19"/>
  <c r="AB91" i="19" s="1"/>
  <c r="F85" i="7" s="1"/>
  <c r="AA79" i="19"/>
  <c r="AB79" i="19" s="1"/>
  <c r="F73" i="7" s="1"/>
  <c r="AA67" i="19"/>
  <c r="AB67" i="19" s="1"/>
  <c r="F61" i="7" s="1"/>
  <c r="AA55" i="19"/>
  <c r="AB55" i="19" s="1"/>
  <c r="F49" i="7" s="1"/>
  <c r="AA43" i="19"/>
  <c r="AB43" i="19" s="1"/>
  <c r="F37" i="7" s="1"/>
  <c r="AA31" i="19"/>
  <c r="AB31" i="19" s="1"/>
  <c r="F25" i="7" s="1"/>
  <c r="AA19" i="19"/>
  <c r="AB19" i="19" s="1"/>
  <c r="F13" i="7" s="1"/>
  <c r="Y83" i="19"/>
  <c r="D77" i="7" s="1"/>
  <c r="AA129" i="19"/>
  <c r="AB129" i="19" s="1"/>
  <c r="F123" i="7" s="1"/>
  <c r="AA114" i="19"/>
  <c r="AB114" i="19" s="1"/>
  <c r="F108" i="7" s="1"/>
  <c r="AA102" i="19"/>
  <c r="AB102" i="19" s="1"/>
  <c r="F96" i="7" s="1"/>
  <c r="AA90" i="19"/>
  <c r="AB90" i="19" s="1"/>
  <c r="F84" i="7" s="1"/>
  <c r="AA78" i="19"/>
  <c r="AB78" i="19" s="1"/>
  <c r="F72" i="7" s="1"/>
  <c r="AA66" i="19"/>
  <c r="AB66" i="19" s="1"/>
  <c r="F60" i="7" s="1"/>
  <c r="AA54" i="19"/>
  <c r="AB54" i="19" s="1"/>
  <c r="F48" i="7" s="1"/>
  <c r="AA42" i="19"/>
  <c r="AB42" i="19" s="1"/>
  <c r="F36" i="7" s="1"/>
  <c r="AA30" i="19"/>
  <c r="AB30" i="19" s="1"/>
  <c r="F24" i="7" s="1"/>
  <c r="AA18" i="19"/>
  <c r="AB18" i="19" s="1"/>
  <c r="F12" i="7" s="1"/>
  <c r="AA128" i="19"/>
  <c r="AB128" i="19" s="1"/>
  <c r="F122" i="7" s="1"/>
  <c r="AA113" i="19"/>
  <c r="AB113" i="19" s="1"/>
  <c r="F107" i="7" s="1"/>
  <c r="AA101" i="19"/>
  <c r="AB101" i="19" s="1"/>
  <c r="F95" i="7" s="1"/>
  <c r="AA89" i="19"/>
  <c r="AB89" i="19" s="1"/>
  <c r="F83" i="7" s="1"/>
  <c r="AA77" i="19"/>
  <c r="AB77" i="19" s="1"/>
  <c r="F71" i="7" s="1"/>
  <c r="AA65" i="19"/>
  <c r="AB65" i="19" s="1"/>
  <c r="F59" i="7" s="1"/>
  <c r="AA53" i="19"/>
  <c r="AB53" i="19" s="1"/>
  <c r="F47" i="7" s="1"/>
  <c r="AA41" i="19"/>
  <c r="AB41" i="19" s="1"/>
  <c r="F35" i="7" s="1"/>
  <c r="AA29" i="19"/>
  <c r="AB29" i="19" s="1"/>
  <c r="F23" i="7" s="1"/>
  <c r="AA17" i="19"/>
  <c r="AB17" i="19" s="1"/>
  <c r="F11" i="7" s="1"/>
  <c r="B31" i="3"/>
  <c r="B12" i="3"/>
  <c r="B28" i="3"/>
  <c r="B9" i="3"/>
  <c r="B11" i="3"/>
  <c r="B19" i="3"/>
  <c r="B27" i="3"/>
  <c r="B26" i="3"/>
  <c r="B30" i="3"/>
  <c r="B32" i="3"/>
  <c r="B37" i="3"/>
  <c r="B23" i="3"/>
  <c r="B33" i="3"/>
  <c r="B35" i="3"/>
  <c r="B20" i="3"/>
  <c r="B25" i="3"/>
  <c r="B24" i="3"/>
  <c r="B18" i="3"/>
  <c r="B21" i="3"/>
  <c r="B22" i="3"/>
  <c r="B13" i="3"/>
  <c r="B29" i="3"/>
  <c r="B17" i="3"/>
  <c r="B14" i="3"/>
  <c r="B15" i="3"/>
  <c r="B16" i="3"/>
  <c r="B34" i="3"/>
  <c r="B36" i="3"/>
  <c r="B10" i="3"/>
  <c r="B38" i="3"/>
  <c r="A536" i="7" l="1"/>
  <c r="A537" i="7"/>
  <c r="B13" i="20" l="1"/>
  <c r="C13" i="20" a="1"/>
  <c r="C13" i="20" s="1"/>
  <c r="D13" i="20"/>
  <c r="E13" i="20"/>
  <c r="F13" i="20"/>
  <c r="G13" i="20"/>
  <c r="H13" i="20"/>
  <c r="I13" i="20"/>
  <c r="J13" i="20"/>
  <c r="AA13" i="20"/>
  <c r="Z13" i="20" s="1"/>
  <c r="B14" i="20"/>
  <c r="C14" i="20" a="1"/>
  <c r="C14" i="20" s="1"/>
  <c r="D14" i="20"/>
  <c r="E14" i="20"/>
  <c r="F14" i="20"/>
  <c r="G14" i="20"/>
  <c r="H14" i="20"/>
  <c r="I14" i="20"/>
  <c r="J14" i="20"/>
  <c r="AA14" i="20"/>
  <c r="Z14" i="20" s="1"/>
  <c r="B15" i="20"/>
  <c r="C15" i="20" a="1"/>
  <c r="C15" i="20" s="1"/>
  <c r="D15" i="20"/>
  <c r="E15" i="20"/>
  <c r="F15" i="20"/>
  <c r="G15" i="20"/>
  <c r="H15" i="20"/>
  <c r="I15" i="20"/>
  <c r="J15" i="20"/>
  <c r="AA15" i="20"/>
  <c r="AB15" i="20" s="1"/>
  <c r="B16" i="20"/>
  <c r="C16" i="20" a="1"/>
  <c r="C16" i="20" s="1"/>
  <c r="D16" i="20"/>
  <c r="E16" i="20"/>
  <c r="F16" i="20"/>
  <c r="G16" i="20"/>
  <c r="H16" i="20"/>
  <c r="I16" i="20"/>
  <c r="J16" i="20"/>
  <c r="AA16" i="20"/>
  <c r="Z16" i="20" s="1"/>
  <c r="B17" i="20"/>
  <c r="C17" i="20" a="1"/>
  <c r="C17" i="20" s="1"/>
  <c r="D17" i="20"/>
  <c r="E17" i="20"/>
  <c r="F17" i="20"/>
  <c r="G17" i="20"/>
  <c r="H17" i="20"/>
  <c r="I17" i="20"/>
  <c r="J17" i="20"/>
  <c r="AA17" i="20"/>
  <c r="Z17" i="20" s="1"/>
  <c r="B18" i="20"/>
  <c r="C18" i="20" a="1"/>
  <c r="C18" i="20" s="1"/>
  <c r="D18" i="20"/>
  <c r="E18" i="20"/>
  <c r="F18" i="20"/>
  <c r="G18" i="20"/>
  <c r="H18" i="20"/>
  <c r="I18" i="20"/>
  <c r="J18" i="20"/>
  <c r="AA18" i="20"/>
  <c r="Z18" i="20" s="1"/>
  <c r="B19" i="20"/>
  <c r="C19" i="20" a="1"/>
  <c r="C19" i="20" s="1"/>
  <c r="D19" i="20"/>
  <c r="E19" i="20"/>
  <c r="F19" i="20"/>
  <c r="G19" i="20"/>
  <c r="H19" i="20"/>
  <c r="I19" i="20"/>
  <c r="J19" i="20"/>
  <c r="AA19" i="20"/>
  <c r="AB19" i="20" s="1"/>
  <c r="B20" i="20"/>
  <c r="C20" i="20" a="1"/>
  <c r="C20" i="20" s="1"/>
  <c r="D20" i="20"/>
  <c r="E20" i="20"/>
  <c r="F20" i="20"/>
  <c r="G20" i="20"/>
  <c r="H20" i="20"/>
  <c r="I20" i="20"/>
  <c r="J20" i="20"/>
  <c r="AA20" i="20"/>
  <c r="Z20" i="20" s="1"/>
  <c r="C8" i="20" a="1"/>
  <c r="C8" i="20" s="1"/>
  <c r="C9" i="20" a="1"/>
  <c r="C9" i="20" s="1"/>
  <c r="C10" i="20" a="1"/>
  <c r="C10" i="20" s="1"/>
  <c r="C11" i="20" a="1"/>
  <c r="C11" i="20" s="1"/>
  <c r="C12" i="20" a="1"/>
  <c r="C12" i="20" s="1"/>
  <c r="C81" i="20" a="1"/>
  <c r="C81" i="20" s="1"/>
  <c r="C82" i="20" a="1"/>
  <c r="C82" i="20" s="1"/>
  <c r="C83" i="20" a="1"/>
  <c r="C83" i="20" s="1"/>
  <c r="C84" i="20" a="1"/>
  <c r="C84" i="20" s="1"/>
  <c r="C85" i="20" a="1"/>
  <c r="C85" i="20" s="1"/>
  <c r="C86" i="20" a="1"/>
  <c r="C86" i="20" s="1"/>
  <c r="C87" i="20" a="1"/>
  <c r="C87" i="20" s="1"/>
  <c r="C88" i="20" a="1"/>
  <c r="C88" i="20" s="1"/>
  <c r="C89" i="20" a="1"/>
  <c r="C89" i="20" s="1"/>
  <c r="C90" i="20" a="1"/>
  <c r="C90" i="20" s="1"/>
  <c r="C91" i="20" a="1"/>
  <c r="C91" i="20" s="1"/>
  <c r="C92" i="20" a="1"/>
  <c r="C92" i="20" s="1"/>
  <c r="C93" i="20" a="1"/>
  <c r="C93" i="20" s="1"/>
  <c r="C94" i="20" a="1"/>
  <c r="C94" i="20" s="1"/>
  <c r="C95" i="20" a="1"/>
  <c r="C95" i="20" s="1"/>
  <c r="C96" i="20" a="1"/>
  <c r="C96" i="20" s="1"/>
  <c r="C97" i="20" a="1"/>
  <c r="C97" i="20" s="1"/>
  <c r="C98" i="20" a="1"/>
  <c r="C98" i="20" s="1"/>
  <c r="C99" i="20" a="1"/>
  <c r="C99" i="20" s="1"/>
  <c r="C100" i="20" a="1"/>
  <c r="C100" i="20" s="1"/>
  <c r="C101" i="20" a="1"/>
  <c r="C101" i="20" s="1"/>
  <c r="C102" i="20" a="1"/>
  <c r="C102" i="20" s="1"/>
  <c r="C103" i="20" a="1"/>
  <c r="C103" i="20" s="1"/>
  <c r="C104" i="20" a="1"/>
  <c r="C104" i="20" s="1"/>
  <c r="C105" i="20" a="1"/>
  <c r="C105" i="20" s="1"/>
  <c r="C106" i="20" a="1"/>
  <c r="C106" i="20" s="1"/>
  <c r="C107" i="20" a="1"/>
  <c r="C107" i="20" s="1"/>
  <c r="C108" i="20" a="1"/>
  <c r="C108" i="20" s="1"/>
  <c r="C109" i="20" a="1"/>
  <c r="C109" i="20" s="1"/>
  <c r="C110" i="20" a="1"/>
  <c r="C110" i="20" s="1"/>
  <c r="C111" i="20" a="1"/>
  <c r="C111" i="20" s="1"/>
  <c r="C112" i="20" a="1"/>
  <c r="C112" i="20" s="1"/>
  <c r="C113" i="20" a="1"/>
  <c r="C113" i="20" s="1"/>
  <c r="C114" i="20" a="1"/>
  <c r="C114" i="20" s="1"/>
  <c r="C115" i="20" a="1"/>
  <c r="C115" i="20" s="1"/>
  <c r="C116" i="20" a="1"/>
  <c r="C116" i="20" s="1"/>
  <c r="C117" i="20" a="1"/>
  <c r="C117" i="20" s="1"/>
  <c r="C118" i="20" a="1"/>
  <c r="C118" i="20" s="1"/>
  <c r="C119" i="20" a="1"/>
  <c r="C119" i="20" s="1"/>
  <c r="C120" i="20" a="1"/>
  <c r="C120" i="20" s="1"/>
  <c r="C121" i="20" a="1"/>
  <c r="C121" i="20" s="1"/>
  <c r="C122" i="20" a="1"/>
  <c r="C122" i="20" s="1"/>
  <c r="C123" i="20" a="1"/>
  <c r="C123" i="20" s="1"/>
  <c r="C124" i="20" a="1"/>
  <c r="C124" i="20" s="1"/>
  <c r="C125" i="20" a="1"/>
  <c r="C125" i="20" s="1"/>
  <c r="C126" i="20" a="1"/>
  <c r="C126" i="20" s="1"/>
  <c r="C127" i="20" a="1"/>
  <c r="C127" i="20" s="1"/>
  <c r="C128" i="20" a="1"/>
  <c r="C128" i="20" s="1"/>
  <c r="C129" i="20" a="1"/>
  <c r="C129" i="20" s="1"/>
  <c r="C130" i="20" a="1"/>
  <c r="C130" i="20" s="1"/>
  <c r="C131" i="20" a="1"/>
  <c r="C131" i="20" s="1"/>
  <c r="C132" i="20" a="1"/>
  <c r="C132" i="20" s="1"/>
  <c r="C133" i="20" a="1"/>
  <c r="C133" i="20" s="1"/>
  <c r="C134" i="20" a="1"/>
  <c r="C134" i="20" s="1"/>
  <c r="C135" i="20" a="1"/>
  <c r="C135" i="20" s="1"/>
  <c r="C136" i="20" a="1"/>
  <c r="C136" i="20" s="1"/>
  <c r="C137" i="20" a="1"/>
  <c r="C137" i="20" s="1"/>
  <c r="C138" i="20" a="1"/>
  <c r="C138" i="20" s="1"/>
  <c r="C139" i="20" a="1"/>
  <c r="C139" i="20" s="1"/>
  <c r="C140" i="20" a="1"/>
  <c r="C140" i="20" s="1"/>
  <c r="C141" i="20" a="1"/>
  <c r="C141" i="20" s="1"/>
  <c r="C142" i="20" a="1"/>
  <c r="C142" i="20" s="1"/>
  <c r="C143" i="20" a="1"/>
  <c r="C143" i="20" s="1"/>
  <c r="C144" i="20" a="1"/>
  <c r="C144" i="20" s="1"/>
  <c r="C145" i="20" a="1"/>
  <c r="C145" i="20" s="1"/>
  <c r="C146" i="20" a="1"/>
  <c r="C146" i="20" s="1"/>
  <c r="C147" i="20" a="1"/>
  <c r="C147" i="20" s="1"/>
  <c r="C148" i="20" a="1"/>
  <c r="C148" i="20" s="1"/>
  <c r="C149" i="20" a="1"/>
  <c r="C149" i="20" s="1"/>
  <c r="C150" i="20" a="1"/>
  <c r="C150" i="20" s="1"/>
  <c r="C151" i="20" a="1"/>
  <c r="C151" i="20" s="1"/>
  <c r="C152" i="20" a="1"/>
  <c r="C152" i="20" s="1"/>
  <c r="C153" i="20" a="1"/>
  <c r="C153" i="20" s="1"/>
  <c r="C154" i="20" a="1"/>
  <c r="C154" i="20" s="1"/>
  <c r="C155" i="20" a="1"/>
  <c r="C155" i="20" s="1"/>
  <c r="C156" i="20" a="1"/>
  <c r="C156" i="20" s="1"/>
  <c r="C157" i="20" a="1"/>
  <c r="C157" i="20" s="1"/>
  <c r="C158" i="20" a="1"/>
  <c r="C158" i="20" s="1"/>
  <c r="C159" i="20" a="1"/>
  <c r="C159" i="20" s="1"/>
  <c r="C160" i="20" a="1"/>
  <c r="C160" i="20" s="1"/>
  <c r="C161" i="20" a="1"/>
  <c r="C161" i="20" s="1"/>
  <c r="C162" i="20" a="1"/>
  <c r="C162" i="20" s="1"/>
  <c r="C163" i="20" a="1"/>
  <c r="C163" i="20" s="1"/>
  <c r="C164" i="20" a="1"/>
  <c r="C164" i="20" s="1"/>
  <c r="C165" i="20" a="1"/>
  <c r="C165" i="20" s="1"/>
  <c r="C166" i="20" a="1"/>
  <c r="C166" i="20" s="1"/>
  <c r="C167" i="20" a="1"/>
  <c r="C167" i="20" s="1"/>
  <c r="C168" i="20" a="1"/>
  <c r="C168" i="20" s="1"/>
  <c r="C169" i="20" a="1"/>
  <c r="C169" i="20" s="1"/>
  <c r="C170" i="20" a="1"/>
  <c r="C170" i="20" s="1"/>
  <c r="C171" i="20" a="1"/>
  <c r="C171" i="20" s="1"/>
  <c r="C172" i="20" a="1"/>
  <c r="C172" i="20" s="1"/>
  <c r="C173" i="20" a="1"/>
  <c r="C173" i="20" s="1"/>
  <c r="C174" i="20" a="1"/>
  <c r="C174" i="20" s="1"/>
  <c r="C175" i="20" a="1"/>
  <c r="C175" i="20" s="1"/>
  <c r="C176" i="20" a="1"/>
  <c r="C176" i="20" s="1"/>
  <c r="C177" i="20" a="1"/>
  <c r="C177" i="20" s="1"/>
  <c r="C178" i="20" a="1"/>
  <c r="C178" i="20" s="1"/>
  <c r="C179" i="20" a="1"/>
  <c r="C179" i="20" s="1"/>
  <c r="C180" i="20" a="1"/>
  <c r="C180" i="20" s="1"/>
  <c r="C181" i="20" a="1"/>
  <c r="C181" i="20" s="1"/>
  <c r="C182" i="20" a="1"/>
  <c r="C182" i="20" s="1"/>
  <c r="C183" i="20" a="1"/>
  <c r="C183" i="20" s="1"/>
  <c r="C184" i="20" a="1"/>
  <c r="C184" i="20" s="1"/>
  <c r="C185" i="20" a="1"/>
  <c r="C185" i="20" s="1"/>
  <c r="C186" i="20" a="1"/>
  <c r="C186" i="20" s="1"/>
  <c r="C187" i="20" a="1"/>
  <c r="C187" i="20" s="1"/>
  <c r="C188" i="20" a="1"/>
  <c r="C188" i="20" s="1"/>
  <c r="C189" i="20" a="1"/>
  <c r="C189" i="20" s="1"/>
  <c r="C190" i="20" a="1"/>
  <c r="C190" i="20" s="1"/>
  <c r="C191" i="20" a="1"/>
  <c r="C191" i="20" s="1"/>
  <c r="C192" i="20" a="1"/>
  <c r="C192" i="20" s="1"/>
  <c r="C193" i="20" a="1"/>
  <c r="C193" i="20" s="1"/>
  <c r="C194" i="20" a="1"/>
  <c r="C194" i="20" s="1"/>
  <c r="C195" i="20" a="1"/>
  <c r="C195" i="20" s="1"/>
  <c r="C196" i="20" a="1"/>
  <c r="C196" i="20" s="1"/>
  <c r="C197" i="20" a="1"/>
  <c r="C197" i="20" s="1"/>
  <c r="C198" i="20" a="1"/>
  <c r="C198" i="20" s="1"/>
  <c r="C199" i="20" a="1"/>
  <c r="C199" i="20" s="1"/>
  <c r="C200" i="20" a="1"/>
  <c r="C200" i="20" s="1"/>
  <c r="C201" i="20" a="1"/>
  <c r="C201" i="20" s="1"/>
  <c r="C202" i="20" a="1"/>
  <c r="C202" i="20" s="1"/>
  <c r="C203" i="20" a="1"/>
  <c r="C203" i="20" s="1"/>
  <c r="C204" i="20" a="1"/>
  <c r="C204" i="20" s="1"/>
  <c r="B8" i="20"/>
  <c r="B9" i="20"/>
  <c r="B10" i="20"/>
  <c r="B11" i="20"/>
  <c r="B12"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AD20" i="20" l="1"/>
  <c r="AB17" i="20"/>
  <c r="AD13" i="20"/>
  <c r="AD16" i="20"/>
  <c r="AB13" i="20"/>
  <c r="AD17" i="20"/>
  <c r="AB20" i="20"/>
  <c r="Z19" i="20"/>
  <c r="AB16" i="20"/>
  <c r="Z15" i="20"/>
  <c r="AD18" i="20"/>
  <c r="AD14" i="20"/>
  <c r="AB18" i="20"/>
  <c r="AB14" i="20"/>
  <c r="AD19" i="20"/>
  <c r="AD15" i="20"/>
  <c r="M16" i="18" l="1"/>
  <c r="A822" i="7" l="1"/>
  <c r="A634" i="7"/>
  <c r="A635" i="7"/>
  <c r="A636" i="7"/>
  <c r="A637" i="7"/>
  <c r="A638" i="7"/>
  <c r="A639" i="7"/>
  <c r="A640" i="7"/>
  <c r="A641" i="7"/>
  <c r="A642" i="7"/>
  <c r="A643" i="7"/>
  <c r="A644" i="7"/>
  <c r="A645" i="7"/>
  <c r="A646" i="7"/>
  <c r="A647" i="7"/>
  <c r="A648" i="7"/>
  <c r="A649" i="7"/>
  <c r="A650" i="7"/>
  <c r="A651" i="7"/>
  <c r="A652" i="7"/>
  <c r="A653" i="7"/>
  <c r="A654" i="7"/>
  <c r="A655" i="7"/>
  <c r="A730"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3" i="7"/>
  <c r="A824" i="7"/>
  <c r="A825" i="7"/>
  <c r="A826" i="7"/>
  <c r="A827" i="7"/>
  <c r="A828" i="7"/>
  <c r="A829" i="7"/>
  <c r="P25" i="18" l="1"/>
  <c r="O25" i="18"/>
  <c r="M26" i="18"/>
  <c r="M27" i="18"/>
  <c r="M29" i="18"/>
  <c r="M33" i="18"/>
  <c r="M34" i="18"/>
  <c r="O31" i="18"/>
  <c r="P31" i="18"/>
  <c r="M21" i="18"/>
  <c r="M22" i="18"/>
  <c r="N19" i="18"/>
  <c r="O19" i="18"/>
  <c r="P19" i="18"/>
  <c r="M17" i="18"/>
  <c r="N14" i="18"/>
  <c r="O14" i="18"/>
  <c r="P14" i="18"/>
  <c r="C33" i="18"/>
  <c r="C32" i="18"/>
  <c r="B30" i="18"/>
  <c r="B31" i="1"/>
  <c r="E34" i="1" l="1"/>
  <c r="C34" i="1"/>
  <c r="C2" i="7"/>
  <c r="A830" i="7"/>
  <c r="J21" i="20" l="1"/>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M15" i="8"/>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L443" i="8"/>
  <c r="M443" i="8" s="1"/>
  <c r="I12" i="20" s="1"/>
  <c r="L18" i="8"/>
  <c r="M18" i="8" s="1"/>
  <c r="I11" i="20" s="1"/>
  <c r="L17" i="8"/>
  <c r="M17" i="8" s="1"/>
  <c r="I10" i="20" s="1"/>
  <c r="L16" i="8"/>
  <c r="H9" i="20" s="1"/>
  <c r="L15" i="8"/>
  <c r="H8" i="20" s="1"/>
  <c r="AD215" i="20"/>
  <c r="AD214" i="20"/>
  <c r="AD213" i="20"/>
  <c r="AD212" i="20"/>
  <c r="AD211" i="20"/>
  <c r="AD210" i="20"/>
  <c r="AD209" i="20"/>
  <c r="AD208" i="20"/>
  <c r="AD207" i="20"/>
  <c r="AD206" i="20"/>
  <c r="AD205" i="20"/>
  <c r="AD204" i="20"/>
  <c r="AA204" i="20"/>
  <c r="Z204" i="20" s="1"/>
  <c r="G204" i="20"/>
  <c r="F204" i="20"/>
  <c r="E204" i="20"/>
  <c r="D204" i="20"/>
  <c r="AD203" i="20"/>
  <c r="AA203" i="20"/>
  <c r="AB203" i="20" s="1"/>
  <c r="G203" i="20"/>
  <c r="F203" i="20"/>
  <c r="E203" i="20"/>
  <c r="D203" i="20"/>
  <c r="AD202" i="20"/>
  <c r="AA202" i="20"/>
  <c r="Z202" i="20" s="1"/>
  <c r="G202" i="20"/>
  <c r="F202" i="20"/>
  <c r="E202" i="20"/>
  <c r="D202" i="20"/>
  <c r="AD201" i="20"/>
  <c r="AA201" i="20"/>
  <c r="AB201" i="20" s="1"/>
  <c r="G201" i="20"/>
  <c r="F201" i="20"/>
  <c r="E201" i="20"/>
  <c r="D201" i="20"/>
  <c r="AA200" i="20"/>
  <c r="Z200" i="20" s="1"/>
  <c r="G200" i="20"/>
  <c r="F200" i="20"/>
  <c r="E200" i="20"/>
  <c r="D200" i="20"/>
  <c r="AA199" i="20"/>
  <c r="AD199" i="20" s="1"/>
  <c r="G199" i="20"/>
  <c r="F199" i="20"/>
  <c r="E199" i="20"/>
  <c r="D199" i="20"/>
  <c r="AA198" i="20"/>
  <c r="AD198" i="20" s="1"/>
  <c r="G198" i="20"/>
  <c r="F198" i="20"/>
  <c r="E198" i="20"/>
  <c r="D198" i="20"/>
  <c r="AA197" i="20"/>
  <c r="Z197" i="20" s="1"/>
  <c r="G197" i="20"/>
  <c r="F197" i="20"/>
  <c r="E197" i="20"/>
  <c r="D197" i="20"/>
  <c r="AA196" i="20"/>
  <c r="AD196" i="20" s="1"/>
  <c r="G196" i="20"/>
  <c r="F196" i="20"/>
  <c r="E196" i="20"/>
  <c r="D196" i="20"/>
  <c r="AA195" i="20"/>
  <c r="AB195" i="20" s="1"/>
  <c r="G195" i="20"/>
  <c r="F195" i="20"/>
  <c r="E195" i="20"/>
  <c r="D195" i="20"/>
  <c r="AA194" i="20"/>
  <c r="Z194" i="20" s="1"/>
  <c r="G194" i="20"/>
  <c r="F194" i="20"/>
  <c r="E194" i="20"/>
  <c r="D194" i="20"/>
  <c r="AA193" i="20"/>
  <c r="AD193" i="20" s="1"/>
  <c r="G193" i="20"/>
  <c r="F193" i="20"/>
  <c r="E193" i="20"/>
  <c r="D193" i="20"/>
  <c r="AA192" i="20"/>
  <c r="AD192" i="20" s="1"/>
  <c r="G192" i="20"/>
  <c r="F192" i="20"/>
  <c r="E192" i="20"/>
  <c r="D192" i="20"/>
  <c r="AA191" i="20"/>
  <c r="AB191" i="20" s="1"/>
  <c r="G191" i="20"/>
  <c r="F191" i="20"/>
  <c r="E191" i="20"/>
  <c r="D191" i="20"/>
  <c r="AA190" i="20"/>
  <c r="AD190" i="20" s="1"/>
  <c r="G190" i="20"/>
  <c r="F190" i="20"/>
  <c r="E190" i="20"/>
  <c r="D190" i="20"/>
  <c r="AA189" i="20"/>
  <c r="Z189" i="20" s="1"/>
  <c r="G189" i="20"/>
  <c r="F189" i="20"/>
  <c r="E189" i="20"/>
  <c r="D189" i="20"/>
  <c r="AA188" i="20"/>
  <c r="Z188" i="20" s="1"/>
  <c r="G188" i="20"/>
  <c r="F188" i="20"/>
  <c r="E188" i="20"/>
  <c r="D188" i="20"/>
  <c r="AA187" i="20"/>
  <c r="AB187" i="20" s="1"/>
  <c r="G187" i="20"/>
  <c r="F187" i="20"/>
  <c r="E187" i="20"/>
  <c r="D187" i="20"/>
  <c r="AA186" i="20"/>
  <c r="AD186" i="20" s="1"/>
  <c r="G186" i="20"/>
  <c r="F186" i="20"/>
  <c r="E186" i="20"/>
  <c r="D186" i="20"/>
  <c r="AA185" i="20"/>
  <c r="AD185" i="20" s="1"/>
  <c r="G185" i="20"/>
  <c r="F185" i="20"/>
  <c r="E185" i="20"/>
  <c r="D185" i="20"/>
  <c r="AA184" i="20"/>
  <c r="Z184" i="20" s="1"/>
  <c r="G184" i="20"/>
  <c r="F184" i="20"/>
  <c r="E184" i="20"/>
  <c r="D184" i="20"/>
  <c r="AA183" i="20"/>
  <c r="AD183" i="20" s="1"/>
  <c r="G183" i="20"/>
  <c r="F183" i="20"/>
  <c r="E183" i="20"/>
  <c r="D183" i="20"/>
  <c r="AA182" i="20"/>
  <c r="AD182" i="20" s="1"/>
  <c r="G182" i="20"/>
  <c r="F182" i="20"/>
  <c r="E182" i="20"/>
  <c r="D182" i="20"/>
  <c r="AA181" i="20"/>
  <c r="Z181" i="20" s="1"/>
  <c r="G181" i="20"/>
  <c r="F181" i="20"/>
  <c r="E181" i="20"/>
  <c r="D181" i="20"/>
  <c r="AA180" i="20"/>
  <c r="AB180" i="20" s="1"/>
  <c r="G180" i="20"/>
  <c r="F180" i="20"/>
  <c r="E180" i="20"/>
  <c r="D180" i="20"/>
  <c r="AA179" i="20"/>
  <c r="AB179" i="20" s="1"/>
  <c r="G179" i="20"/>
  <c r="F179" i="20"/>
  <c r="E179" i="20"/>
  <c r="D179" i="20"/>
  <c r="AA178" i="20"/>
  <c r="AD178" i="20" s="1"/>
  <c r="G178" i="20"/>
  <c r="F178" i="20"/>
  <c r="E178" i="20"/>
  <c r="D178" i="20"/>
  <c r="AA177" i="20"/>
  <c r="AD177" i="20" s="1"/>
  <c r="G177" i="20"/>
  <c r="F177" i="20"/>
  <c r="E177" i="20"/>
  <c r="D177" i="20"/>
  <c r="AA176" i="20"/>
  <c r="AD176" i="20" s="1"/>
  <c r="G176" i="20"/>
  <c r="F176" i="20"/>
  <c r="E176" i="20"/>
  <c r="D176" i="20"/>
  <c r="AA175" i="20"/>
  <c r="AD175" i="20" s="1"/>
  <c r="G175" i="20"/>
  <c r="F175" i="20"/>
  <c r="E175" i="20"/>
  <c r="D175" i="20"/>
  <c r="AA174" i="20"/>
  <c r="AD174" i="20" s="1"/>
  <c r="G174" i="20"/>
  <c r="F174" i="20"/>
  <c r="E174" i="20"/>
  <c r="D174" i="20"/>
  <c r="AA173" i="20"/>
  <c r="Z173" i="20" s="1"/>
  <c r="G173" i="20"/>
  <c r="F173" i="20"/>
  <c r="E173" i="20"/>
  <c r="D173" i="20"/>
  <c r="AA172" i="20"/>
  <c r="AB172" i="20" s="1"/>
  <c r="G172" i="20"/>
  <c r="F172" i="20"/>
  <c r="E172" i="20"/>
  <c r="D172" i="20"/>
  <c r="AA171" i="20"/>
  <c r="AB171" i="20" s="1"/>
  <c r="G171" i="20"/>
  <c r="F171" i="20"/>
  <c r="E171" i="20"/>
  <c r="D171" i="20"/>
  <c r="AA170" i="20"/>
  <c r="AD170" i="20" s="1"/>
  <c r="G170" i="20"/>
  <c r="F170" i="20"/>
  <c r="E170" i="20"/>
  <c r="D170" i="20"/>
  <c r="AA169" i="20"/>
  <c r="AD169" i="20" s="1"/>
  <c r="G169" i="20"/>
  <c r="F169" i="20"/>
  <c r="E169" i="20"/>
  <c r="D169" i="20"/>
  <c r="AA168" i="20"/>
  <c r="Z168" i="20" s="1"/>
  <c r="G168" i="20"/>
  <c r="F168" i="20"/>
  <c r="E168" i="20"/>
  <c r="D168" i="20"/>
  <c r="AA167" i="20"/>
  <c r="AD167" i="20" s="1"/>
  <c r="G167" i="20"/>
  <c r="F167" i="20"/>
  <c r="E167" i="20"/>
  <c r="D167" i="20"/>
  <c r="AA166" i="20"/>
  <c r="AD166" i="20" s="1"/>
  <c r="G166" i="20"/>
  <c r="F166" i="20"/>
  <c r="E166" i="20"/>
  <c r="D166" i="20"/>
  <c r="AA165" i="20"/>
  <c r="Z165" i="20" s="1"/>
  <c r="G165" i="20"/>
  <c r="F165" i="20"/>
  <c r="E165" i="20"/>
  <c r="D165" i="20"/>
  <c r="AA164" i="20"/>
  <c r="Z164" i="20" s="1"/>
  <c r="G164" i="20"/>
  <c r="F164" i="20"/>
  <c r="E164" i="20"/>
  <c r="D164" i="20"/>
  <c r="AA163" i="20"/>
  <c r="AB163" i="20" s="1"/>
  <c r="G163" i="20"/>
  <c r="F163" i="20"/>
  <c r="E163" i="20"/>
  <c r="D163" i="20"/>
  <c r="AA162" i="20"/>
  <c r="Z162" i="20" s="1"/>
  <c r="G162" i="20"/>
  <c r="F162" i="20"/>
  <c r="E162" i="20"/>
  <c r="D162" i="20"/>
  <c r="AA161" i="20"/>
  <c r="AD161" i="20" s="1"/>
  <c r="G161" i="20"/>
  <c r="F161" i="20"/>
  <c r="E161" i="20"/>
  <c r="D161" i="20"/>
  <c r="AA160" i="20"/>
  <c r="AD160" i="20" s="1"/>
  <c r="G160" i="20"/>
  <c r="F160" i="20"/>
  <c r="E160" i="20"/>
  <c r="D160" i="20"/>
  <c r="AA159" i="20"/>
  <c r="AD159" i="20" s="1"/>
  <c r="G159" i="20"/>
  <c r="F159" i="20"/>
  <c r="E159" i="20"/>
  <c r="D159" i="20"/>
  <c r="AA158" i="20"/>
  <c r="AD158" i="20" s="1"/>
  <c r="G158" i="20"/>
  <c r="F158" i="20"/>
  <c r="E158" i="20"/>
  <c r="D158" i="20"/>
  <c r="AA157" i="20"/>
  <c r="Z157" i="20" s="1"/>
  <c r="G157" i="20"/>
  <c r="F157" i="20"/>
  <c r="E157" i="20"/>
  <c r="D157" i="20"/>
  <c r="AA156" i="20"/>
  <c r="AD156" i="20" s="1"/>
  <c r="G156" i="20"/>
  <c r="F156" i="20"/>
  <c r="E156" i="20"/>
  <c r="D156" i="20"/>
  <c r="AA155" i="20"/>
  <c r="AB155" i="20" s="1"/>
  <c r="G155" i="20"/>
  <c r="F155" i="20"/>
  <c r="E155" i="20"/>
  <c r="D155" i="20"/>
  <c r="AA154" i="20"/>
  <c r="Z154" i="20" s="1"/>
  <c r="G154" i="20"/>
  <c r="F154" i="20"/>
  <c r="E154" i="20"/>
  <c r="D154" i="20"/>
  <c r="AA153" i="20"/>
  <c r="AD153" i="20" s="1"/>
  <c r="G153" i="20"/>
  <c r="F153" i="20"/>
  <c r="E153" i="20"/>
  <c r="D153" i="20"/>
  <c r="AA152" i="20"/>
  <c r="AD152" i="20" s="1"/>
  <c r="G152" i="20"/>
  <c r="F152" i="20"/>
  <c r="E152" i="20"/>
  <c r="D152" i="20"/>
  <c r="AA151" i="20"/>
  <c r="AD151" i="20" s="1"/>
  <c r="G151" i="20"/>
  <c r="F151" i="20"/>
  <c r="E151" i="20"/>
  <c r="D151" i="20"/>
  <c r="AA150" i="20"/>
  <c r="AD150" i="20" s="1"/>
  <c r="G150" i="20"/>
  <c r="F150" i="20"/>
  <c r="E150" i="20"/>
  <c r="D150" i="20"/>
  <c r="AA149" i="20"/>
  <c r="Z149" i="20" s="1"/>
  <c r="G149" i="20"/>
  <c r="F149" i="20"/>
  <c r="E149" i="20"/>
  <c r="D149" i="20"/>
  <c r="AA148" i="20"/>
  <c r="Z148" i="20" s="1"/>
  <c r="G148" i="20"/>
  <c r="F148" i="20"/>
  <c r="E148" i="20"/>
  <c r="D148" i="20"/>
  <c r="AA147" i="20"/>
  <c r="AB147" i="20" s="1"/>
  <c r="G147" i="20"/>
  <c r="F147" i="20"/>
  <c r="E147" i="20"/>
  <c r="D147" i="20"/>
  <c r="AA146" i="20"/>
  <c r="Z146" i="20" s="1"/>
  <c r="G146" i="20"/>
  <c r="F146" i="20"/>
  <c r="E146" i="20"/>
  <c r="D146" i="20"/>
  <c r="AA145" i="20"/>
  <c r="AD145" i="20" s="1"/>
  <c r="G145" i="20"/>
  <c r="F145" i="20"/>
  <c r="E145" i="20"/>
  <c r="D145" i="20"/>
  <c r="AA144" i="20"/>
  <c r="Z144" i="20" s="1"/>
  <c r="G144" i="20"/>
  <c r="F144" i="20"/>
  <c r="E144" i="20"/>
  <c r="D144" i="20"/>
  <c r="AA143" i="20"/>
  <c r="AD143" i="20" s="1"/>
  <c r="G143" i="20"/>
  <c r="F143" i="20"/>
  <c r="E143" i="20"/>
  <c r="D143" i="20"/>
  <c r="AA142" i="20"/>
  <c r="AD142" i="20" s="1"/>
  <c r="G142" i="20"/>
  <c r="F142" i="20"/>
  <c r="E142" i="20"/>
  <c r="D142" i="20"/>
  <c r="AA141" i="20"/>
  <c r="Z141" i="20" s="1"/>
  <c r="G141" i="20"/>
  <c r="F141" i="20"/>
  <c r="E141" i="20"/>
  <c r="D141" i="20"/>
  <c r="AA140" i="20"/>
  <c r="Z140" i="20" s="1"/>
  <c r="G140" i="20"/>
  <c r="F140" i="20"/>
  <c r="E140" i="20"/>
  <c r="D140" i="20"/>
  <c r="AA139" i="20"/>
  <c r="AB139" i="20" s="1"/>
  <c r="G139" i="20"/>
  <c r="F139" i="20"/>
  <c r="E139" i="20"/>
  <c r="D139" i="20"/>
  <c r="AA138" i="20"/>
  <c r="Z138" i="20" s="1"/>
  <c r="G138" i="20"/>
  <c r="F138" i="20"/>
  <c r="E138" i="20"/>
  <c r="D138" i="20"/>
  <c r="AA137" i="20"/>
  <c r="AD137" i="20" s="1"/>
  <c r="G137" i="20"/>
  <c r="F137" i="20"/>
  <c r="E137" i="20"/>
  <c r="D137" i="20"/>
  <c r="AA136" i="20"/>
  <c r="AB136" i="20" s="1"/>
  <c r="G136" i="20"/>
  <c r="F136" i="20"/>
  <c r="E136" i="20"/>
  <c r="D136" i="20"/>
  <c r="AA135" i="20"/>
  <c r="AD135" i="20" s="1"/>
  <c r="G135" i="20"/>
  <c r="F135" i="20"/>
  <c r="E135" i="20"/>
  <c r="D135" i="20"/>
  <c r="AA134" i="20"/>
  <c r="AD134" i="20" s="1"/>
  <c r="G134" i="20"/>
  <c r="F134" i="20"/>
  <c r="E134" i="20"/>
  <c r="D134" i="20"/>
  <c r="AA133" i="20"/>
  <c r="Z133" i="20" s="1"/>
  <c r="G133" i="20"/>
  <c r="F133" i="20"/>
  <c r="E133" i="20"/>
  <c r="D133" i="20"/>
  <c r="AA132" i="20"/>
  <c r="AD132" i="20" s="1"/>
  <c r="G132" i="20"/>
  <c r="F132" i="20"/>
  <c r="E132" i="20"/>
  <c r="D132" i="20"/>
  <c r="AA131" i="20"/>
  <c r="AB131" i="20" s="1"/>
  <c r="G131" i="20"/>
  <c r="F131" i="20"/>
  <c r="E131" i="20"/>
  <c r="D131" i="20"/>
  <c r="AA130" i="20"/>
  <c r="Z130" i="20" s="1"/>
  <c r="G130" i="20"/>
  <c r="F130" i="20"/>
  <c r="E130" i="20"/>
  <c r="D130" i="20"/>
  <c r="AA129" i="20"/>
  <c r="AD129" i="20" s="1"/>
  <c r="G129" i="20"/>
  <c r="F129" i="20"/>
  <c r="E129" i="20"/>
  <c r="D129" i="20"/>
  <c r="AA128" i="20"/>
  <c r="Z128" i="20" s="1"/>
  <c r="G128" i="20"/>
  <c r="F128" i="20"/>
  <c r="E128" i="20"/>
  <c r="D128" i="20"/>
  <c r="AA127" i="20"/>
  <c r="AD127" i="20" s="1"/>
  <c r="G127" i="20"/>
  <c r="F127" i="20"/>
  <c r="E127" i="20"/>
  <c r="D127" i="20"/>
  <c r="AA126" i="20"/>
  <c r="AD126" i="20" s="1"/>
  <c r="G126" i="20"/>
  <c r="F126" i="20"/>
  <c r="E126" i="20"/>
  <c r="D126" i="20"/>
  <c r="AA125" i="20"/>
  <c r="Z125" i="20" s="1"/>
  <c r="G125" i="20"/>
  <c r="F125" i="20"/>
  <c r="E125" i="20"/>
  <c r="D125" i="20"/>
  <c r="AA124" i="20"/>
  <c r="Z124" i="20" s="1"/>
  <c r="G124" i="20"/>
  <c r="F124" i="20"/>
  <c r="E124" i="20"/>
  <c r="D124" i="20"/>
  <c r="AA123" i="20"/>
  <c r="AB123" i="20" s="1"/>
  <c r="G123" i="20"/>
  <c r="F123" i="20"/>
  <c r="E123" i="20"/>
  <c r="D123" i="20"/>
  <c r="AA122" i="20"/>
  <c r="Z122" i="20" s="1"/>
  <c r="G122" i="20"/>
  <c r="F122" i="20"/>
  <c r="E122" i="20"/>
  <c r="D122" i="20"/>
  <c r="AA121" i="20"/>
  <c r="AD121" i="20" s="1"/>
  <c r="G121" i="20"/>
  <c r="F121" i="20"/>
  <c r="E121" i="20"/>
  <c r="D121" i="20"/>
  <c r="AA120" i="20"/>
  <c r="AD120" i="20" s="1"/>
  <c r="G120" i="20"/>
  <c r="F120" i="20"/>
  <c r="E120" i="20"/>
  <c r="D120" i="20"/>
  <c r="AA119" i="20"/>
  <c r="AB119" i="20" s="1"/>
  <c r="G119" i="20"/>
  <c r="F119" i="20"/>
  <c r="E119" i="20"/>
  <c r="D119" i="20"/>
  <c r="AA118" i="20"/>
  <c r="AD118" i="20" s="1"/>
  <c r="G118" i="20"/>
  <c r="F118" i="20"/>
  <c r="E118" i="20"/>
  <c r="D118" i="20"/>
  <c r="AA117" i="20"/>
  <c r="Z117" i="20" s="1"/>
  <c r="G117" i="20"/>
  <c r="F117" i="20"/>
  <c r="E117" i="20"/>
  <c r="D117" i="20"/>
  <c r="AA116" i="20"/>
  <c r="AB116" i="20" s="1"/>
  <c r="G116" i="20"/>
  <c r="F116" i="20"/>
  <c r="E116" i="20"/>
  <c r="D116" i="20"/>
  <c r="AA115" i="20"/>
  <c r="AB115" i="20" s="1"/>
  <c r="G115" i="20"/>
  <c r="F115" i="20"/>
  <c r="E115" i="20"/>
  <c r="D115" i="20"/>
  <c r="AA114" i="20"/>
  <c r="Z114" i="20" s="1"/>
  <c r="G114" i="20"/>
  <c r="F114" i="20"/>
  <c r="E114" i="20"/>
  <c r="D114" i="20"/>
  <c r="AA113" i="20"/>
  <c r="AD113" i="20" s="1"/>
  <c r="G113" i="20"/>
  <c r="F113" i="20"/>
  <c r="E113" i="20"/>
  <c r="D113" i="20"/>
  <c r="AA112" i="20"/>
  <c r="Z112" i="20" s="1"/>
  <c r="G112" i="20"/>
  <c r="F112" i="20"/>
  <c r="E112" i="20"/>
  <c r="D112" i="20"/>
  <c r="AA111" i="20"/>
  <c r="AB111" i="20" s="1"/>
  <c r="G111" i="20"/>
  <c r="F111" i="20"/>
  <c r="E111" i="20"/>
  <c r="D111" i="20"/>
  <c r="AA110" i="20"/>
  <c r="AD110" i="20" s="1"/>
  <c r="G110" i="20"/>
  <c r="F110" i="20"/>
  <c r="E110" i="20"/>
  <c r="D110" i="20"/>
  <c r="AA109" i="20"/>
  <c r="Z109" i="20" s="1"/>
  <c r="G109" i="20"/>
  <c r="F109" i="20"/>
  <c r="E109" i="20"/>
  <c r="D109" i="20"/>
  <c r="AA108" i="20"/>
  <c r="AD108" i="20" s="1"/>
  <c r="G108" i="20"/>
  <c r="F108" i="20"/>
  <c r="E108" i="20"/>
  <c r="D108" i="20"/>
  <c r="AA107" i="20"/>
  <c r="AB107" i="20" s="1"/>
  <c r="G107" i="20"/>
  <c r="F107" i="20"/>
  <c r="E107" i="20"/>
  <c r="D107" i="20"/>
  <c r="AA106" i="20"/>
  <c r="Z106" i="20" s="1"/>
  <c r="G106" i="20"/>
  <c r="F106" i="20"/>
  <c r="E106" i="20"/>
  <c r="D106" i="20"/>
  <c r="AA105" i="20"/>
  <c r="AD105" i="20" s="1"/>
  <c r="G105" i="20"/>
  <c r="F105" i="20"/>
  <c r="E105" i="20"/>
  <c r="D105" i="20"/>
  <c r="AA104" i="20"/>
  <c r="Z104" i="20" s="1"/>
  <c r="G104" i="20"/>
  <c r="F104" i="20"/>
  <c r="E104" i="20"/>
  <c r="D104" i="20"/>
  <c r="AA103" i="20"/>
  <c r="AB103" i="20" s="1"/>
  <c r="G103" i="20"/>
  <c r="F103" i="20"/>
  <c r="E103" i="20"/>
  <c r="D103" i="20"/>
  <c r="AA102" i="20"/>
  <c r="AD102" i="20" s="1"/>
  <c r="G102" i="20"/>
  <c r="F102" i="20"/>
  <c r="E102" i="20"/>
  <c r="D102" i="20"/>
  <c r="AA101" i="20"/>
  <c r="Z101" i="20" s="1"/>
  <c r="G101" i="20"/>
  <c r="F101" i="20"/>
  <c r="E101" i="20"/>
  <c r="D101" i="20"/>
  <c r="AA100" i="20"/>
  <c r="AB100" i="20" s="1"/>
  <c r="G100" i="20"/>
  <c r="F100" i="20"/>
  <c r="E100" i="20"/>
  <c r="D100" i="20"/>
  <c r="AA99" i="20"/>
  <c r="AB99" i="20" s="1"/>
  <c r="G99" i="20"/>
  <c r="F99" i="20"/>
  <c r="E99" i="20"/>
  <c r="D99" i="20"/>
  <c r="AA98" i="20"/>
  <c r="Z98" i="20" s="1"/>
  <c r="G98" i="20"/>
  <c r="F98" i="20"/>
  <c r="E98" i="20"/>
  <c r="D98" i="20"/>
  <c r="AA97" i="20"/>
  <c r="AD97" i="20" s="1"/>
  <c r="G97" i="20"/>
  <c r="F97" i="20"/>
  <c r="E97" i="20"/>
  <c r="D97" i="20"/>
  <c r="AA96" i="20"/>
  <c r="AB96" i="20" s="1"/>
  <c r="G96" i="20"/>
  <c r="F96" i="20"/>
  <c r="E96" i="20"/>
  <c r="D96" i="20"/>
  <c r="AA95" i="20"/>
  <c r="AB95" i="20" s="1"/>
  <c r="G95" i="20"/>
  <c r="F95" i="20"/>
  <c r="E95" i="20"/>
  <c r="D95" i="20"/>
  <c r="AA94" i="20"/>
  <c r="AD94" i="20" s="1"/>
  <c r="G94" i="20"/>
  <c r="F94" i="20"/>
  <c r="E94" i="20"/>
  <c r="D94" i="20"/>
  <c r="AA93" i="20"/>
  <c r="Z93" i="20" s="1"/>
  <c r="G93" i="20"/>
  <c r="F93" i="20"/>
  <c r="E93" i="20"/>
  <c r="D93" i="20"/>
  <c r="AA92" i="20"/>
  <c r="AD92" i="20" s="1"/>
  <c r="G92" i="20"/>
  <c r="F92" i="20"/>
  <c r="E92" i="20"/>
  <c r="D92" i="20"/>
  <c r="AA91" i="20"/>
  <c r="AB91" i="20" s="1"/>
  <c r="G91" i="20"/>
  <c r="F91" i="20"/>
  <c r="E91" i="20"/>
  <c r="D91" i="20"/>
  <c r="AA90" i="20"/>
  <c r="Z90" i="20" s="1"/>
  <c r="G90" i="20"/>
  <c r="F90" i="20"/>
  <c r="E90" i="20"/>
  <c r="D90" i="20"/>
  <c r="AA89" i="20"/>
  <c r="AD89" i="20" s="1"/>
  <c r="G89" i="20"/>
  <c r="F89" i="20"/>
  <c r="E89" i="20"/>
  <c r="D89" i="20"/>
  <c r="AA88" i="20"/>
  <c r="AB88" i="20" s="1"/>
  <c r="G88" i="20"/>
  <c r="F88" i="20"/>
  <c r="E88" i="20"/>
  <c r="D88" i="20"/>
  <c r="AA87" i="20"/>
  <c r="AB87" i="20" s="1"/>
  <c r="G87" i="20"/>
  <c r="F87" i="20"/>
  <c r="E87" i="20"/>
  <c r="D87" i="20"/>
  <c r="AA86" i="20"/>
  <c r="AD86" i="20" s="1"/>
  <c r="G86" i="20"/>
  <c r="F86" i="20"/>
  <c r="E86" i="20"/>
  <c r="D86" i="20"/>
  <c r="AA85" i="20"/>
  <c r="Z85" i="20" s="1"/>
  <c r="G85" i="20"/>
  <c r="F85" i="20"/>
  <c r="E85" i="20"/>
  <c r="D85" i="20"/>
  <c r="AA84" i="20"/>
  <c r="Z84" i="20" s="1"/>
  <c r="G84" i="20"/>
  <c r="F84" i="20"/>
  <c r="E84" i="20"/>
  <c r="D84" i="20"/>
  <c r="AA83" i="20"/>
  <c r="AB83" i="20" s="1"/>
  <c r="G83" i="20"/>
  <c r="F83" i="20"/>
  <c r="E83" i="20"/>
  <c r="D83" i="20"/>
  <c r="AA82" i="20"/>
  <c r="Z82" i="20" s="1"/>
  <c r="G82" i="20"/>
  <c r="F82" i="20"/>
  <c r="E82" i="20"/>
  <c r="D82" i="20"/>
  <c r="AA81" i="20"/>
  <c r="AD81" i="20" s="1"/>
  <c r="G81" i="20"/>
  <c r="F81" i="20"/>
  <c r="E81" i="20"/>
  <c r="D81" i="20"/>
  <c r="AA80" i="20"/>
  <c r="Z80" i="20" s="1"/>
  <c r="G80" i="20"/>
  <c r="F80" i="20"/>
  <c r="E80" i="20"/>
  <c r="D80" i="20"/>
  <c r="AA79" i="20"/>
  <c r="AB79" i="20" s="1"/>
  <c r="G79" i="20"/>
  <c r="F79" i="20"/>
  <c r="E79" i="20"/>
  <c r="D79" i="20"/>
  <c r="AA78" i="20"/>
  <c r="AD78" i="20" s="1"/>
  <c r="G78" i="20"/>
  <c r="F78" i="20"/>
  <c r="E78" i="20"/>
  <c r="D78" i="20"/>
  <c r="AA77" i="20"/>
  <c r="Z77" i="20" s="1"/>
  <c r="G77" i="20"/>
  <c r="F77" i="20"/>
  <c r="E77" i="20"/>
  <c r="D77" i="20"/>
  <c r="AA76" i="20"/>
  <c r="AD76" i="20" s="1"/>
  <c r="G76" i="20"/>
  <c r="F76" i="20"/>
  <c r="E76" i="20"/>
  <c r="D76" i="20"/>
  <c r="AA75" i="20"/>
  <c r="AB75" i="20" s="1"/>
  <c r="G75" i="20"/>
  <c r="F75" i="20"/>
  <c r="E75" i="20"/>
  <c r="D75" i="20"/>
  <c r="AA74" i="20"/>
  <c r="Z74" i="20" s="1"/>
  <c r="G74" i="20"/>
  <c r="F74" i="20"/>
  <c r="E74" i="20"/>
  <c r="D74" i="20"/>
  <c r="AA73" i="20"/>
  <c r="AD73" i="20" s="1"/>
  <c r="G73" i="20"/>
  <c r="F73" i="20"/>
  <c r="E73" i="20"/>
  <c r="D73" i="20"/>
  <c r="AA72" i="20"/>
  <c r="AD72" i="20" s="1"/>
  <c r="G72" i="20"/>
  <c r="F72" i="20"/>
  <c r="E72" i="20"/>
  <c r="D72" i="20"/>
  <c r="AA71" i="20"/>
  <c r="AB71" i="20" s="1"/>
  <c r="G71" i="20"/>
  <c r="F71" i="20"/>
  <c r="E71" i="20"/>
  <c r="D71" i="20"/>
  <c r="AA70" i="20"/>
  <c r="AD70" i="20" s="1"/>
  <c r="G70" i="20"/>
  <c r="F70" i="20"/>
  <c r="E70" i="20"/>
  <c r="D70" i="20"/>
  <c r="AA69" i="20"/>
  <c r="Z69" i="20" s="1"/>
  <c r="G69" i="20"/>
  <c r="F69" i="20"/>
  <c r="E69" i="20"/>
  <c r="D69" i="20"/>
  <c r="AA68" i="20"/>
  <c r="AD68" i="20" s="1"/>
  <c r="G68" i="20"/>
  <c r="F68" i="20"/>
  <c r="E68" i="20"/>
  <c r="D68" i="20"/>
  <c r="AA67" i="20"/>
  <c r="AB67" i="20" s="1"/>
  <c r="G67" i="20"/>
  <c r="F67" i="20"/>
  <c r="E67" i="20"/>
  <c r="D67" i="20"/>
  <c r="AA66" i="20"/>
  <c r="Z66" i="20" s="1"/>
  <c r="G66" i="20"/>
  <c r="F66" i="20"/>
  <c r="E66" i="20"/>
  <c r="D66" i="20"/>
  <c r="AA65" i="20"/>
  <c r="AD65" i="20" s="1"/>
  <c r="G65" i="20"/>
  <c r="F65" i="20"/>
  <c r="E65" i="20"/>
  <c r="D65" i="20"/>
  <c r="AA64" i="20"/>
  <c r="AB64" i="20" s="1"/>
  <c r="G64" i="20"/>
  <c r="F64" i="20"/>
  <c r="E64" i="20"/>
  <c r="D64" i="20"/>
  <c r="AA63" i="20"/>
  <c r="AB63" i="20" s="1"/>
  <c r="G63" i="20"/>
  <c r="F63" i="20"/>
  <c r="E63" i="20"/>
  <c r="D63" i="20"/>
  <c r="AA62" i="20"/>
  <c r="AD62" i="20" s="1"/>
  <c r="G62" i="20"/>
  <c r="F62" i="20"/>
  <c r="E62" i="20"/>
  <c r="D62" i="20"/>
  <c r="AA61" i="20"/>
  <c r="Z61" i="20" s="1"/>
  <c r="G61" i="20"/>
  <c r="F61" i="20"/>
  <c r="E61" i="20"/>
  <c r="D61" i="20"/>
  <c r="AA60" i="20"/>
  <c r="Z60" i="20" s="1"/>
  <c r="G60" i="20"/>
  <c r="F60" i="20"/>
  <c r="E60" i="20"/>
  <c r="D60" i="20"/>
  <c r="AA59" i="20"/>
  <c r="AB59" i="20" s="1"/>
  <c r="G59" i="20"/>
  <c r="F59" i="20"/>
  <c r="E59" i="20"/>
  <c r="D59" i="20"/>
  <c r="AA58" i="20"/>
  <c r="Z58" i="20" s="1"/>
  <c r="G58" i="20"/>
  <c r="F58" i="20"/>
  <c r="E58" i="20"/>
  <c r="D58" i="20"/>
  <c r="AA57" i="20"/>
  <c r="AD57" i="20" s="1"/>
  <c r="G57" i="20"/>
  <c r="F57" i="20"/>
  <c r="E57" i="20"/>
  <c r="D57" i="20"/>
  <c r="AA56" i="20"/>
  <c r="Z56" i="20" s="1"/>
  <c r="G56" i="20"/>
  <c r="F56" i="20"/>
  <c r="E56" i="20"/>
  <c r="D56" i="20"/>
  <c r="AA55" i="20"/>
  <c r="AB55" i="20" s="1"/>
  <c r="G55" i="20"/>
  <c r="F55" i="20"/>
  <c r="E55" i="20"/>
  <c r="D55" i="20"/>
  <c r="AA54" i="20"/>
  <c r="AD54" i="20" s="1"/>
  <c r="G54" i="20"/>
  <c r="F54" i="20"/>
  <c r="E54" i="20"/>
  <c r="D54" i="20"/>
  <c r="AA53" i="20"/>
  <c r="Z53" i="20" s="1"/>
  <c r="G53" i="20"/>
  <c r="F53" i="20"/>
  <c r="E53" i="20"/>
  <c r="D53" i="20"/>
  <c r="AA52" i="20"/>
  <c r="AD52" i="20" s="1"/>
  <c r="G52" i="20"/>
  <c r="F52" i="20"/>
  <c r="E52" i="20"/>
  <c r="D52" i="20"/>
  <c r="AA51" i="20"/>
  <c r="AB51" i="20" s="1"/>
  <c r="G51" i="20"/>
  <c r="F51" i="20"/>
  <c r="E51" i="20"/>
  <c r="D51" i="20"/>
  <c r="AA50" i="20"/>
  <c r="Z50" i="20" s="1"/>
  <c r="G50" i="20"/>
  <c r="F50" i="20"/>
  <c r="E50" i="20"/>
  <c r="D50" i="20"/>
  <c r="AA49" i="20"/>
  <c r="AD49" i="20" s="1"/>
  <c r="G49" i="20"/>
  <c r="F49" i="20"/>
  <c r="E49" i="20"/>
  <c r="D49" i="20"/>
  <c r="AA48" i="20"/>
  <c r="AD48" i="20" s="1"/>
  <c r="G48" i="20"/>
  <c r="F48" i="20"/>
  <c r="E48" i="20"/>
  <c r="D48" i="20"/>
  <c r="AA47" i="20"/>
  <c r="AB47" i="20" s="1"/>
  <c r="G47" i="20"/>
  <c r="F47" i="20"/>
  <c r="E47" i="20"/>
  <c r="D47" i="20"/>
  <c r="AA46" i="20"/>
  <c r="AD46" i="20" s="1"/>
  <c r="G46" i="20"/>
  <c r="F46" i="20"/>
  <c r="E46" i="20"/>
  <c r="D46" i="20"/>
  <c r="AA45" i="20"/>
  <c r="Z45" i="20" s="1"/>
  <c r="G45" i="20"/>
  <c r="F45" i="20"/>
  <c r="E45" i="20"/>
  <c r="D45" i="20"/>
  <c r="AA44" i="20"/>
  <c r="AB44" i="20" s="1"/>
  <c r="G44" i="20"/>
  <c r="F44" i="20"/>
  <c r="E44" i="20"/>
  <c r="D44" i="20"/>
  <c r="AA43" i="20"/>
  <c r="AB43" i="20" s="1"/>
  <c r="G43" i="20"/>
  <c r="F43" i="20"/>
  <c r="E43" i="20"/>
  <c r="D43" i="20"/>
  <c r="AA42" i="20"/>
  <c r="Z42" i="20" s="1"/>
  <c r="G42" i="20"/>
  <c r="F42" i="20"/>
  <c r="E42" i="20"/>
  <c r="D42" i="20"/>
  <c r="AA41" i="20"/>
  <c r="AD41" i="20" s="1"/>
  <c r="G41" i="20"/>
  <c r="F41" i="20"/>
  <c r="E41" i="20"/>
  <c r="D41" i="20"/>
  <c r="AA40" i="20"/>
  <c r="Z40" i="20" s="1"/>
  <c r="G40" i="20"/>
  <c r="F40" i="20"/>
  <c r="E40" i="20"/>
  <c r="D40" i="20"/>
  <c r="AA39" i="20"/>
  <c r="AB39" i="20" s="1"/>
  <c r="G39" i="20"/>
  <c r="F39" i="20"/>
  <c r="E39" i="20"/>
  <c r="D39" i="20"/>
  <c r="AA38" i="20"/>
  <c r="AD38" i="20" s="1"/>
  <c r="G38" i="20"/>
  <c r="F38" i="20"/>
  <c r="E38" i="20"/>
  <c r="D38" i="20"/>
  <c r="AA37" i="20"/>
  <c r="Z37" i="20" s="1"/>
  <c r="G37" i="20"/>
  <c r="F37" i="20"/>
  <c r="E37" i="20"/>
  <c r="D37" i="20"/>
  <c r="AA36" i="20"/>
  <c r="Z36" i="20" s="1"/>
  <c r="G36" i="20"/>
  <c r="F36" i="20"/>
  <c r="E36" i="20"/>
  <c r="D36" i="20"/>
  <c r="AA35" i="20"/>
  <c r="AB35" i="20" s="1"/>
  <c r="G35" i="20"/>
  <c r="F35" i="20"/>
  <c r="E35" i="20"/>
  <c r="D35" i="20"/>
  <c r="AA34" i="20"/>
  <c r="Z34" i="20" s="1"/>
  <c r="G34" i="20"/>
  <c r="F34" i="20"/>
  <c r="E34" i="20"/>
  <c r="D34" i="20"/>
  <c r="AA33" i="20"/>
  <c r="AD33" i="20" s="1"/>
  <c r="G33" i="20"/>
  <c r="F33" i="20"/>
  <c r="E33" i="20"/>
  <c r="D33" i="20"/>
  <c r="AA32" i="20"/>
  <c r="AD32" i="20" s="1"/>
  <c r="G32" i="20"/>
  <c r="F32" i="20"/>
  <c r="E32" i="20"/>
  <c r="D32" i="20"/>
  <c r="AA31" i="20"/>
  <c r="AB31" i="20" s="1"/>
  <c r="G31" i="20"/>
  <c r="F31" i="20"/>
  <c r="E31" i="20"/>
  <c r="D31" i="20"/>
  <c r="AA30" i="20"/>
  <c r="AD30" i="20" s="1"/>
  <c r="G30" i="20"/>
  <c r="F30" i="20"/>
  <c r="E30" i="20"/>
  <c r="D30" i="20"/>
  <c r="AA29" i="20"/>
  <c r="Z29" i="20" s="1"/>
  <c r="G29" i="20"/>
  <c r="F29" i="20"/>
  <c r="E29" i="20"/>
  <c r="D29" i="20"/>
  <c r="AA28" i="20"/>
  <c r="AB28" i="20" s="1"/>
  <c r="G28" i="20"/>
  <c r="F28" i="20"/>
  <c r="E28" i="20"/>
  <c r="D28" i="20"/>
  <c r="AA27" i="20"/>
  <c r="AB27" i="20" s="1"/>
  <c r="G27" i="20"/>
  <c r="F27" i="20"/>
  <c r="E27" i="20"/>
  <c r="D27" i="20"/>
  <c r="AA26" i="20"/>
  <c r="Z26" i="20" s="1"/>
  <c r="G26" i="20"/>
  <c r="F26" i="20"/>
  <c r="E26" i="20"/>
  <c r="D26" i="20"/>
  <c r="AA25" i="20"/>
  <c r="AD25" i="20" s="1"/>
  <c r="G25" i="20"/>
  <c r="F25" i="20"/>
  <c r="E25" i="20"/>
  <c r="D25" i="20"/>
  <c r="AA24" i="20"/>
  <c r="AD24" i="20" s="1"/>
  <c r="G24" i="20"/>
  <c r="F24" i="20"/>
  <c r="E24" i="20"/>
  <c r="D24" i="20"/>
  <c r="AA23" i="20"/>
  <c r="AB23" i="20" s="1"/>
  <c r="G23" i="20"/>
  <c r="F23" i="20"/>
  <c r="E23" i="20"/>
  <c r="D23" i="20"/>
  <c r="AA22" i="20"/>
  <c r="AD22" i="20" s="1"/>
  <c r="G22" i="20"/>
  <c r="F22" i="20"/>
  <c r="E22" i="20"/>
  <c r="D22" i="20"/>
  <c r="AA21" i="20"/>
  <c r="Z21" i="20" s="1"/>
  <c r="G21" i="20"/>
  <c r="F21" i="20"/>
  <c r="E21" i="20"/>
  <c r="D21" i="20"/>
  <c r="AA12" i="20"/>
  <c r="G12" i="20"/>
  <c r="E12" i="20"/>
  <c r="D12" i="20"/>
  <c r="AA11" i="20"/>
  <c r="AB11" i="20" s="1"/>
  <c r="G11" i="20"/>
  <c r="F11" i="20"/>
  <c r="E11" i="20"/>
  <c r="D11" i="20"/>
  <c r="AA10" i="20"/>
  <c r="AB10" i="20" s="1"/>
  <c r="G10" i="20"/>
  <c r="F10" i="20"/>
  <c r="E10" i="20"/>
  <c r="D10" i="20"/>
  <c r="AA9" i="20"/>
  <c r="G9" i="20"/>
  <c r="E9" i="20"/>
  <c r="D9" i="20"/>
  <c r="AA8" i="20"/>
  <c r="AD8" i="20" s="1"/>
  <c r="G8" i="20"/>
  <c r="F8" i="20"/>
  <c r="E8" i="20"/>
  <c r="D8" i="20"/>
  <c r="AB6" i="20"/>
  <c r="Y2" i="20"/>
  <c r="X2" i="20"/>
  <c r="W2" i="20"/>
  <c r="V2" i="20"/>
  <c r="U2" i="20"/>
  <c r="T2" i="20"/>
  <c r="S2" i="20"/>
  <c r="R2" i="20"/>
  <c r="Q2" i="20"/>
  <c r="P2" i="20"/>
  <c r="O2" i="20"/>
  <c r="N2" i="20"/>
  <c r="M2" i="20"/>
  <c r="L2" i="20"/>
  <c r="K2" i="20"/>
  <c r="J2" i="20"/>
  <c r="J1" i="20"/>
  <c r="G5" i="18"/>
  <c r="G6" i="18"/>
  <c r="G7" i="18"/>
  <c r="G8" i="18"/>
  <c r="G9" i="18"/>
  <c r="G10" i="18"/>
  <c r="G4" i="18"/>
  <c r="AB157" i="20" l="1"/>
  <c r="AD148" i="20"/>
  <c r="Z180" i="20"/>
  <c r="Z44" i="20"/>
  <c r="AB148" i="20"/>
  <c r="Z179" i="20"/>
  <c r="Z8" i="20"/>
  <c r="AB156" i="20"/>
  <c r="Z192" i="20"/>
  <c r="AD172" i="20"/>
  <c r="AB192" i="20"/>
  <c r="G2" i="20"/>
  <c r="AD96" i="20"/>
  <c r="AD139" i="20"/>
  <c r="AB140" i="20"/>
  <c r="AD136" i="20"/>
  <c r="AB137" i="20"/>
  <c r="AD140" i="20"/>
  <c r="AB92" i="20"/>
  <c r="AB93" i="20"/>
  <c r="Z78" i="20"/>
  <c r="AD64" i="20"/>
  <c r="AB128" i="20"/>
  <c r="AD44" i="20"/>
  <c r="AD100" i="20"/>
  <c r="AB101" i="20"/>
  <c r="AD164" i="20"/>
  <c r="Z31" i="20"/>
  <c r="Z71" i="20"/>
  <c r="Z72" i="20"/>
  <c r="Z91" i="20"/>
  <c r="Z92" i="20"/>
  <c r="Z95" i="20"/>
  <c r="Z96" i="20"/>
  <c r="Z135" i="20"/>
  <c r="Z136" i="20"/>
  <c r="Z139" i="20"/>
  <c r="Z155" i="20"/>
  <c r="Z156" i="20"/>
  <c r="Z175" i="20"/>
  <c r="Z176" i="20"/>
  <c r="AB164" i="20"/>
  <c r="Z172" i="20"/>
  <c r="AD111" i="20"/>
  <c r="Z27" i="20"/>
  <c r="Z28" i="20"/>
  <c r="Z38" i="20"/>
  <c r="Z68" i="20"/>
  <c r="Z132" i="20"/>
  <c r="Z152" i="20"/>
  <c r="Z170" i="20"/>
  <c r="Z195" i="20"/>
  <c r="Z11" i="20"/>
  <c r="Z24" i="20"/>
  <c r="Z47" i="20"/>
  <c r="Z48" i="20"/>
  <c r="AD87" i="20"/>
  <c r="Z163" i="20"/>
  <c r="AD168" i="20"/>
  <c r="AD195" i="20"/>
  <c r="AB56" i="20"/>
  <c r="AD59" i="20"/>
  <c r="AB60" i="20"/>
  <c r="AB84" i="20"/>
  <c r="AD88" i="20"/>
  <c r="AD116" i="20"/>
  <c r="AB117" i="20"/>
  <c r="AD128" i="20"/>
  <c r="AD157" i="20"/>
  <c r="AD187" i="20"/>
  <c r="AB188" i="20"/>
  <c r="AD12" i="20"/>
  <c r="Z51" i="20"/>
  <c r="AD56" i="20"/>
  <c r="AB57" i="20"/>
  <c r="Z75" i="20"/>
  <c r="Z76" i="20"/>
  <c r="AD84" i="20"/>
  <c r="Z108" i="20"/>
  <c r="AB125" i="20"/>
  <c r="Z183" i="20"/>
  <c r="AB185" i="20"/>
  <c r="AB76" i="20"/>
  <c r="AB108" i="20"/>
  <c r="AB200" i="20"/>
  <c r="AB29" i="20"/>
  <c r="AD43" i="20"/>
  <c r="AD47" i="20"/>
  <c r="Z64" i="20"/>
  <c r="Z67" i="20"/>
  <c r="AB77" i="20"/>
  <c r="Z99" i="20"/>
  <c r="Z100" i="20"/>
  <c r="AB144" i="20"/>
  <c r="AB168" i="20"/>
  <c r="AB176" i="20"/>
  <c r="AB177" i="20"/>
  <c r="AD180" i="20"/>
  <c r="AD200" i="20"/>
  <c r="AD23" i="20"/>
  <c r="AB37" i="20"/>
  <c r="AD39" i="20"/>
  <c r="AB40" i="20"/>
  <c r="Z55" i="20"/>
  <c r="AD67" i="20"/>
  <c r="Z88" i="20"/>
  <c r="Z102" i="20"/>
  <c r="Z115" i="20"/>
  <c r="Z116" i="20"/>
  <c r="AD131" i="20"/>
  <c r="AB141" i="20"/>
  <c r="Z159" i="20"/>
  <c r="AB165" i="20"/>
  <c r="Z190" i="20"/>
  <c r="Z22" i="20"/>
  <c r="AB36" i="20"/>
  <c r="Z39" i="20"/>
  <c r="AD40" i="20"/>
  <c r="AB53" i="20"/>
  <c r="Z59" i="20"/>
  <c r="AD60" i="20"/>
  <c r="AD63" i="20"/>
  <c r="AB80" i="20"/>
  <c r="AD83" i="20"/>
  <c r="AB104" i="20"/>
  <c r="AD107" i="20"/>
  <c r="AB124" i="20"/>
  <c r="Z127" i="20"/>
  <c r="AD144" i="20"/>
  <c r="AD147" i="20"/>
  <c r="AB161" i="20"/>
  <c r="Z167" i="20"/>
  <c r="AD171" i="20"/>
  <c r="AB184" i="20"/>
  <c r="Z187" i="20"/>
  <c r="AD188" i="20"/>
  <c r="AD191" i="20"/>
  <c r="AB204" i="20"/>
  <c r="Z32" i="20"/>
  <c r="Z35" i="20"/>
  <c r="AD36" i="20"/>
  <c r="Z52" i="20"/>
  <c r="Z79" i="20"/>
  <c r="AD80" i="20"/>
  <c r="Z86" i="20"/>
  <c r="Z103" i="20"/>
  <c r="AD104" i="20"/>
  <c r="Z110" i="20"/>
  <c r="Z120" i="20"/>
  <c r="Z123" i="20"/>
  <c r="AD124" i="20"/>
  <c r="Z143" i="20"/>
  <c r="Z160" i="20"/>
  <c r="AD184" i="20"/>
  <c r="Z203" i="20"/>
  <c r="AB69" i="20"/>
  <c r="AD79" i="20"/>
  <c r="AD103" i="20"/>
  <c r="AB120" i="20"/>
  <c r="AD123" i="20"/>
  <c r="AB160" i="20"/>
  <c r="AD35" i="20"/>
  <c r="AB72" i="20"/>
  <c r="AD75" i="20"/>
  <c r="AD99" i="20"/>
  <c r="Z119" i="20"/>
  <c r="Z126" i="20"/>
  <c r="AB133" i="20"/>
  <c r="AB153" i="20"/>
  <c r="AD163" i="20"/>
  <c r="Z186" i="20"/>
  <c r="Z196" i="20"/>
  <c r="AB8" i="20"/>
  <c r="AD11" i="20"/>
  <c r="AD28" i="20"/>
  <c r="AD31" i="20"/>
  <c r="AB48" i="20"/>
  <c r="AD51" i="20"/>
  <c r="AB68" i="20"/>
  <c r="AB85" i="20"/>
  <c r="AB109" i="20"/>
  <c r="AD119" i="20"/>
  <c r="AB149" i="20"/>
  <c r="AB196" i="20"/>
  <c r="AB32" i="20"/>
  <c r="AD55" i="20"/>
  <c r="Z10" i="20"/>
  <c r="AB24" i="20"/>
  <c r="AD27" i="20"/>
  <c r="AD71" i="20"/>
  <c r="AD95" i="20"/>
  <c r="AB112" i="20"/>
  <c r="AD115" i="20"/>
  <c r="AB132" i="20"/>
  <c r="AD149" i="20"/>
  <c r="AB152" i="20"/>
  <c r="AB169" i="20"/>
  <c r="AD179" i="20"/>
  <c r="AB52" i="20"/>
  <c r="AB45" i="20"/>
  <c r="Z23" i="20"/>
  <c r="Z30" i="20"/>
  <c r="AB61" i="20"/>
  <c r="AD91" i="20"/>
  <c r="AD112" i="20"/>
  <c r="Z118" i="20"/>
  <c r="Z131" i="20"/>
  <c r="AB145" i="20"/>
  <c r="AD155" i="20"/>
  <c r="Z43" i="20"/>
  <c r="Z87" i="20"/>
  <c r="Z94" i="20"/>
  <c r="Z111" i="20"/>
  <c r="Z151" i="20"/>
  <c r="Z178" i="20"/>
  <c r="Z198" i="20"/>
  <c r="Z63" i="20"/>
  <c r="Z83" i="20"/>
  <c r="Z107" i="20"/>
  <c r="Z147" i="20"/>
  <c r="Z171" i="20"/>
  <c r="Z191" i="20"/>
  <c r="I8" i="20"/>
  <c r="F12" i="20"/>
  <c r="H10" i="20"/>
  <c r="M16" i="8"/>
  <c r="H12" i="20"/>
  <c r="Z12" i="20" s="1"/>
  <c r="H11" i="20"/>
  <c r="AB21" i="20"/>
  <c r="AB173" i="20"/>
  <c r="AB181" i="20"/>
  <c r="AB189" i="20"/>
  <c r="AB197" i="20"/>
  <c r="Z199" i="20"/>
  <c r="AD21" i="20"/>
  <c r="AB26" i="20"/>
  <c r="AD29" i="20"/>
  <c r="AB34" i="20"/>
  <c r="AD37" i="20"/>
  <c r="AB42" i="20"/>
  <c r="AD45" i="20"/>
  <c r="AB50" i="20"/>
  <c r="AD53" i="20"/>
  <c r="AB58" i="20"/>
  <c r="AD61" i="20"/>
  <c r="AB66" i="20"/>
  <c r="AD69" i="20"/>
  <c r="AB74" i="20"/>
  <c r="AD77" i="20"/>
  <c r="AB82" i="20"/>
  <c r="AD85" i="20"/>
  <c r="AB90" i="20"/>
  <c r="AD93" i="20"/>
  <c r="AB98" i="20"/>
  <c r="AD101" i="20"/>
  <c r="AB106" i="20"/>
  <c r="AD109" i="20"/>
  <c r="AB114" i="20"/>
  <c r="AD117" i="20"/>
  <c r="AB122" i="20"/>
  <c r="AD125" i="20"/>
  <c r="AB130" i="20"/>
  <c r="AD133" i="20"/>
  <c r="AB138" i="20"/>
  <c r="AD141" i="20"/>
  <c r="AB146" i="20"/>
  <c r="AB154" i="20"/>
  <c r="AB162" i="20"/>
  <c r="AD165" i="20"/>
  <c r="AB170" i="20"/>
  <c r="AD173" i="20"/>
  <c r="AB178" i="20"/>
  <c r="AD181" i="20"/>
  <c r="AB186" i="20"/>
  <c r="AD189" i="20"/>
  <c r="AB194" i="20"/>
  <c r="AD197" i="20"/>
  <c r="AB202" i="20"/>
  <c r="Z9" i="20"/>
  <c r="AD10" i="20"/>
  <c r="Z25" i="20"/>
  <c r="AD26" i="20"/>
  <c r="Z33" i="20"/>
  <c r="AD34" i="20"/>
  <c r="Z41" i="20"/>
  <c r="AD42" i="20"/>
  <c r="Z49" i="20"/>
  <c r="AD50" i="20"/>
  <c r="Z57" i="20"/>
  <c r="AD58" i="20"/>
  <c r="Z65" i="20"/>
  <c r="AD66" i="20"/>
  <c r="Z73" i="20"/>
  <c r="AD74" i="20"/>
  <c r="Z81" i="20"/>
  <c r="AD82" i="20"/>
  <c r="Z89" i="20"/>
  <c r="AD90" i="20"/>
  <c r="Z97" i="20"/>
  <c r="AD98" i="20"/>
  <c r="Z105" i="20"/>
  <c r="AD106" i="20"/>
  <c r="Z113" i="20"/>
  <c r="AD114" i="20"/>
  <c r="Z121" i="20"/>
  <c r="AD122" i="20"/>
  <c r="AB127" i="20"/>
  <c r="Z129" i="20"/>
  <c r="AD130" i="20"/>
  <c r="AB135" i="20"/>
  <c r="Z137" i="20"/>
  <c r="AD138" i="20"/>
  <c r="AB143" i="20"/>
  <c r="Z145" i="20"/>
  <c r="AD146" i="20"/>
  <c r="AB151" i="20"/>
  <c r="Z153" i="20"/>
  <c r="AD154" i="20"/>
  <c r="AB159" i="20"/>
  <c r="Z161" i="20"/>
  <c r="AD162" i="20"/>
  <c r="AB167" i="20"/>
  <c r="Z169" i="20"/>
  <c r="AB175" i="20"/>
  <c r="Z177" i="20"/>
  <c r="AB183" i="20"/>
  <c r="Z185" i="20"/>
  <c r="Z193" i="20"/>
  <c r="AD194" i="20"/>
  <c r="AB199" i="20"/>
  <c r="Z201" i="20"/>
  <c r="Z46" i="20"/>
  <c r="Z54" i="20"/>
  <c r="Z62" i="20"/>
  <c r="Z70" i="20"/>
  <c r="Z134" i="20"/>
  <c r="Z142" i="20"/>
  <c r="Z150" i="20"/>
  <c r="Z158" i="20"/>
  <c r="Z166" i="20"/>
  <c r="Z174" i="20"/>
  <c r="Z182" i="20"/>
  <c r="AB25" i="20"/>
  <c r="AB33" i="20"/>
  <c r="AB41" i="20"/>
  <c r="AB49" i="20"/>
  <c r="AB65" i="20"/>
  <c r="AB73" i="20"/>
  <c r="AB81" i="20"/>
  <c r="AB89" i="20"/>
  <c r="AB97" i="20"/>
  <c r="AB105" i="20"/>
  <c r="AB113" i="20"/>
  <c r="AB121" i="20"/>
  <c r="AB129" i="20"/>
  <c r="AB193" i="20"/>
  <c r="AB22" i="20"/>
  <c r="AB30" i="20"/>
  <c r="AB38" i="20"/>
  <c r="AB46" i="20"/>
  <c r="AB54" i="20"/>
  <c r="AB62" i="20"/>
  <c r="AB70" i="20"/>
  <c r="AB78" i="20"/>
  <c r="AB86" i="20"/>
  <c r="AB94" i="20"/>
  <c r="AB102" i="20"/>
  <c r="AB110" i="20"/>
  <c r="AB118" i="20"/>
  <c r="AB126" i="20"/>
  <c r="AB134" i="20"/>
  <c r="AB142" i="20"/>
  <c r="AB150" i="20"/>
  <c r="AB158" i="20"/>
  <c r="AB166" i="20"/>
  <c r="AB174" i="20"/>
  <c r="AB182" i="20"/>
  <c r="AB190" i="20"/>
  <c r="AB198" i="20"/>
  <c r="H2" i="20" l="1"/>
  <c r="I9" i="20"/>
  <c r="AD9" i="20" s="1"/>
  <c r="G4" i="20" s="1"/>
  <c r="F9" i="20"/>
  <c r="C30" i="19"/>
  <c r="C29" i="19"/>
  <c r="C58" i="19"/>
  <c r="C57" i="19"/>
  <c r="C56" i="19"/>
  <c r="C55" i="19"/>
  <c r="C54" i="19"/>
  <c r="C28" i="19"/>
  <c r="C53" i="19"/>
  <c r="C27" i="19"/>
  <c r="Y52" i="19"/>
  <c r="D46" i="7" s="1"/>
  <c r="C52" i="19"/>
  <c r="C26" i="19"/>
  <c r="Y51" i="19"/>
  <c r="D45" i="7" s="1"/>
  <c r="C51" i="19"/>
  <c r="C50" i="19"/>
  <c r="Y49" i="19"/>
  <c r="D43" i="7" s="1"/>
  <c r="C49" i="19"/>
  <c r="Y48" i="19"/>
  <c r="D42" i="7" s="1"/>
  <c r="C48" i="19"/>
  <c r="C47" i="19"/>
  <c r="Y46" i="19"/>
  <c r="D40" i="7" s="1"/>
  <c r="C46" i="19"/>
  <c r="C45" i="19"/>
  <c r="C44" i="19"/>
  <c r="C43" i="19"/>
  <c r="C42" i="19"/>
  <c r="C41" i="19"/>
  <c r="C40" i="19"/>
  <c r="C39" i="19"/>
  <c r="C38" i="19"/>
  <c r="Y37" i="19"/>
  <c r="D31" i="7" s="1"/>
  <c r="C37" i="19"/>
  <c r="C36" i="19"/>
  <c r="C35" i="19"/>
  <c r="C34" i="19"/>
  <c r="C33" i="19"/>
  <c r="C32" i="19"/>
  <c r="C31" i="19"/>
  <c r="Y206" i="19"/>
  <c r="D200" i="7" s="1"/>
  <c r="A200" i="7" s="1"/>
  <c r="C206" i="19"/>
  <c r="C25" i="19"/>
  <c r="C24" i="19"/>
  <c r="Y205" i="19"/>
  <c r="D199" i="7" s="1"/>
  <c r="A199" i="7" s="1"/>
  <c r="C205" i="19"/>
  <c r="C23" i="19"/>
  <c r="Y204" i="19"/>
  <c r="D198" i="7" s="1"/>
  <c r="A198" i="7" s="1"/>
  <c r="C204" i="19"/>
  <c r="Y203" i="19"/>
  <c r="D197" i="7" s="1"/>
  <c r="C203" i="19"/>
  <c r="C22" i="19"/>
  <c r="Y202" i="19"/>
  <c r="D196" i="7" s="1"/>
  <c r="C202" i="19"/>
  <c r="Y201" i="19"/>
  <c r="D195" i="7" s="1"/>
  <c r="C201" i="19"/>
  <c r="Y200" i="19"/>
  <c r="D194" i="7" s="1"/>
  <c r="C200" i="19"/>
  <c r="Y199" i="19"/>
  <c r="D193" i="7" s="1"/>
  <c r="C199" i="19"/>
  <c r="C21" i="19"/>
  <c r="C20" i="19"/>
  <c r="Y198" i="19"/>
  <c r="D192" i="7" s="1"/>
  <c r="C198" i="19"/>
  <c r="C19" i="19"/>
  <c r="Y197" i="19"/>
  <c r="D191" i="7" s="1"/>
  <c r="C197" i="19"/>
  <c r="Y196" i="19"/>
  <c r="D190" i="7" s="1"/>
  <c r="C196" i="19"/>
  <c r="C18" i="19"/>
  <c r="C17" i="19"/>
  <c r="C16" i="19"/>
  <c r="C15" i="19"/>
  <c r="C14" i="19"/>
  <c r="C13" i="19"/>
  <c r="Y12" i="19"/>
  <c r="D6" i="7" s="1"/>
  <c r="C12" i="19"/>
  <c r="Y11" i="19"/>
  <c r="D5" i="7" s="1"/>
  <c r="C11" i="19"/>
  <c r="C10" i="19"/>
  <c r="C9" i="19"/>
  <c r="Z8" i="19"/>
  <c r="AC8" i="19" s="1"/>
  <c r="C8" i="19"/>
  <c r="Y171" i="19"/>
  <c r="D165" i="7" s="1"/>
  <c r="C171" i="19"/>
  <c r="Y170" i="19"/>
  <c r="D164" i="7" s="1"/>
  <c r="C170" i="19"/>
  <c r="Y169" i="19"/>
  <c r="D163" i="7" s="1"/>
  <c r="C169" i="19"/>
  <c r="Y168" i="19"/>
  <c r="D162" i="7" s="1"/>
  <c r="C168" i="19"/>
  <c r="Y195" i="19"/>
  <c r="D189" i="7" s="1"/>
  <c r="C195" i="19"/>
  <c r="Y194" i="19"/>
  <c r="D188" i="7" s="1"/>
  <c r="C194" i="19"/>
  <c r="Y193" i="19"/>
  <c r="D187" i="7" s="1"/>
  <c r="C193" i="19"/>
  <c r="Y167" i="19"/>
  <c r="D161" i="7" s="1"/>
  <c r="C167" i="19"/>
  <c r="Y166" i="19"/>
  <c r="D160" i="7" s="1"/>
  <c r="C166" i="19"/>
  <c r="Y192" i="19"/>
  <c r="D186" i="7" s="1"/>
  <c r="C192" i="19"/>
  <c r="Y191" i="19"/>
  <c r="D185" i="7" s="1"/>
  <c r="C191" i="19"/>
  <c r="Y190" i="19"/>
  <c r="D184" i="7" s="1"/>
  <c r="C190" i="19"/>
  <c r="Y165" i="19"/>
  <c r="D159" i="7" s="1"/>
  <c r="C165" i="19"/>
  <c r="Y164" i="19"/>
  <c r="D158" i="7" s="1"/>
  <c r="C164" i="19"/>
  <c r="Y163" i="19"/>
  <c r="D157" i="7" s="1"/>
  <c r="C163" i="19"/>
  <c r="Y162" i="19"/>
  <c r="D156" i="7" s="1"/>
  <c r="C162" i="19"/>
  <c r="Y161" i="19"/>
  <c r="D155" i="7" s="1"/>
  <c r="C161" i="19"/>
  <c r="Y189" i="19"/>
  <c r="D183" i="7" s="1"/>
  <c r="C189" i="19"/>
  <c r="Y188" i="19"/>
  <c r="D182" i="7" s="1"/>
  <c r="C188" i="19"/>
  <c r="Y187" i="19"/>
  <c r="D181" i="7" s="1"/>
  <c r="C187" i="19"/>
  <c r="Y186" i="19"/>
  <c r="D180" i="7" s="1"/>
  <c r="C186" i="19"/>
  <c r="Y160" i="19"/>
  <c r="D154" i="7" s="1"/>
  <c r="C160" i="19"/>
  <c r="Y159" i="19"/>
  <c r="D153" i="7" s="1"/>
  <c r="C159" i="19"/>
  <c r="Y158" i="19"/>
  <c r="D152" i="7" s="1"/>
  <c r="C158" i="19"/>
  <c r="Y185" i="19"/>
  <c r="D179" i="7" s="1"/>
  <c r="C185" i="19"/>
  <c r="Y157" i="19"/>
  <c r="D151" i="7" s="1"/>
  <c r="C157" i="19"/>
  <c r="Y156" i="19"/>
  <c r="D150" i="7" s="1"/>
  <c r="C156" i="19"/>
  <c r="Y184" i="19"/>
  <c r="D178" i="7" s="1"/>
  <c r="C184" i="19"/>
  <c r="Y155" i="19"/>
  <c r="D149" i="7" s="1"/>
  <c r="C155" i="19"/>
  <c r="Y154" i="19"/>
  <c r="D148" i="7" s="1"/>
  <c r="C154" i="19"/>
  <c r="Y183" i="19"/>
  <c r="D177" i="7" s="1"/>
  <c r="C183" i="19"/>
  <c r="Y153" i="19"/>
  <c r="D147" i="7" s="1"/>
  <c r="C153" i="19"/>
  <c r="Y152" i="19"/>
  <c r="D146" i="7" s="1"/>
  <c r="C152" i="19"/>
  <c r="Y151" i="19"/>
  <c r="D145" i="7" s="1"/>
  <c r="C151" i="19"/>
  <c r="Y150" i="19"/>
  <c r="D144" i="7" s="1"/>
  <c r="C150" i="19"/>
  <c r="Y149" i="19"/>
  <c r="D143" i="7" s="1"/>
  <c r="C149" i="19"/>
  <c r="Y148" i="19"/>
  <c r="D142" i="7" s="1"/>
  <c r="C148" i="19"/>
  <c r="Y147" i="19"/>
  <c r="D141" i="7" s="1"/>
  <c r="C147" i="19"/>
  <c r="Y182" i="19"/>
  <c r="D176" i="7" s="1"/>
  <c r="C182" i="19"/>
  <c r="Y181" i="19"/>
  <c r="D175" i="7" s="1"/>
  <c r="C181" i="19"/>
  <c r="Y180" i="19"/>
  <c r="D174" i="7" s="1"/>
  <c r="C180" i="19"/>
  <c r="Y179" i="19"/>
  <c r="D173" i="7" s="1"/>
  <c r="C179" i="19"/>
  <c r="Y146" i="19"/>
  <c r="D140" i="7" s="1"/>
  <c r="C146" i="19"/>
  <c r="Y145" i="19"/>
  <c r="D139" i="7" s="1"/>
  <c r="C145" i="19"/>
  <c r="Y144" i="19"/>
  <c r="D138" i="7" s="1"/>
  <c r="C144" i="19"/>
  <c r="Y143" i="19"/>
  <c r="D137" i="7" s="1"/>
  <c r="C143" i="19"/>
  <c r="Y142" i="19"/>
  <c r="D136" i="7" s="1"/>
  <c r="C142" i="19"/>
  <c r="Y178" i="19"/>
  <c r="D172" i="7" s="1"/>
  <c r="C178" i="19"/>
  <c r="Y177" i="19"/>
  <c r="D171" i="7" s="1"/>
  <c r="C177" i="19"/>
  <c r="Y176" i="19"/>
  <c r="D170" i="7" s="1"/>
  <c r="C176" i="19"/>
  <c r="Y141" i="19"/>
  <c r="D135" i="7" s="1"/>
  <c r="C141" i="19"/>
  <c r="Y175" i="19"/>
  <c r="D169" i="7" s="1"/>
  <c r="C175" i="19"/>
  <c r="Y140" i="19"/>
  <c r="D134" i="7" s="1"/>
  <c r="C140" i="19"/>
  <c r="Y139" i="19"/>
  <c r="D133" i="7" s="1"/>
  <c r="C139" i="19"/>
  <c r="Y138" i="19"/>
  <c r="D132" i="7" s="1"/>
  <c r="C138" i="19"/>
  <c r="Y137" i="19"/>
  <c r="D131" i="7" s="1"/>
  <c r="C137" i="19"/>
  <c r="Y136" i="19"/>
  <c r="D130" i="7" s="1"/>
  <c r="C136" i="19"/>
  <c r="Y208" i="19"/>
  <c r="D202" i="7" s="1"/>
  <c r="A202" i="7" s="1"/>
  <c r="C208" i="19"/>
  <c r="Y207" i="19"/>
  <c r="D201" i="7" s="1"/>
  <c r="A201" i="7" s="1"/>
  <c r="C207" i="19"/>
  <c r="Y174" i="19"/>
  <c r="D168" i="7" s="1"/>
  <c r="C174" i="19"/>
  <c r="Y173" i="19"/>
  <c r="D167" i="7" s="1"/>
  <c r="C173" i="19"/>
  <c r="Y172" i="19"/>
  <c r="D166" i="7" s="1"/>
  <c r="C172"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134" i="19"/>
  <c r="C133" i="19"/>
  <c r="C132" i="19"/>
  <c r="Y131" i="19"/>
  <c r="D125" i="7" s="1"/>
  <c r="C131" i="19"/>
  <c r="Y130" i="19"/>
  <c r="D124" i="7" s="1"/>
  <c r="C130" i="19"/>
  <c r="C129" i="19"/>
  <c r="C128" i="19"/>
  <c r="C127" i="19"/>
  <c r="C126" i="19"/>
  <c r="C125" i="19"/>
  <c r="C124" i="19"/>
  <c r="C123" i="19"/>
  <c r="C122" i="19"/>
  <c r="C121" i="19"/>
  <c r="C120" i="19"/>
  <c r="C119" i="19"/>
  <c r="C118" i="19"/>
  <c r="C114" i="19"/>
  <c r="C113" i="19"/>
  <c r="C112" i="19"/>
  <c r="C111" i="19"/>
  <c r="C110" i="19"/>
  <c r="C109" i="19"/>
  <c r="C108" i="19"/>
  <c r="C107" i="19"/>
  <c r="C106" i="19"/>
  <c r="C105" i="19"/>
  <c r="C104" i="19"/>
  <c r="C103" i="19"/>
  <c r="C102" i="19"/>
  <c r="C101" i="19"/>
  <c r="C100" i="19"/>
  <c r="C99" i="19"/>
  <c r="C98" i="19"/>
  <c r="C97" i="19"/>
  <c r="C96" i="19"/>
  <c r="C95" i="19"/>
  <c r="E36" i="1"/>
  <c r="E33" i="1"/>
  <c r="E32" i="1"/>
  <c r="E31" i="1"/>
  <c r="E30" i="1"/>
  <c r="E29" i="1"/>
  <c r="J27" i="1"/>
  <c r="J22" i="1"/>
  <c r="J17" i="1"/>
  <c r="J13" i="1"/>
  <c r="AA12" i="7"/>
  <c r="AA7" i="7"/>
  <c r="AA2" i="7"/>
  <c r="AJ2" i="8"/>
  <c r="AI2" i="8"/>
  <c r="T1" i="7"/>
  <c r="K39" i="18"/>
  <c r="E30" i="18"/>
  <c r="E31" i="18"/>
  <c r="E32" i="18"/>
  <c r="E33" i="18"/>
  <c r="E34" i="18"/>
  <c r="E29" i="18"/>
  <c r="J26" i="18"/>
  <c r="J21" i="18"/>
  <c r="J16" i="18"/>
  <c r="J12" i="18"/>
  <c r="A831" i="7"/>
  <c r="A832" i="7"/>
  <c r="A833" i="7"/>
  <c r="A834" i="7"/>
  <c r="A835" i="7"/>
  <c r="A836" i="7"/>
  <c r="A837" i="7"/>
  <c r="A838" i="7"/>
  <c r="A839" i="7"/>
  <c r="A840" i="7"/>
  <c r="A841" i="7"/>
  <c r="D113" i="7" l="1"/>
  <c r="A113" i="7" s="1"/>
  <c r="D75" i="7"/>
  <c r="A75" i="7" s="1"/>
  <c r="Y8" i="19"/>
  <c r="D2" i="7" s="1"/>
  <c r="D15" i="7"/>
  <c r="A15" i="7" s="1"/>
  <c r="S299" i="8"/>
  <c r="S138" i="8"/>
  <c r="S418" i="8"/>
  <c r="S26" i="8"/>
  <c r="S306" i="8"/>
  <c r="S300" i="8"/>
  <c r="S136" i="8"/>
  <c r="S336" i="8"/>
  <c r="S24" i="8"/>
  <c r="S304" i="8"/>
  <c r="S140" i="8"/>
  <c r="S420" i="8"/>
  <c r="S28" i="8"/>
  <c r="S308" i="8"/>
  <c r="S302" i="8"/>
  <c r="S274" i="8"/>
  <c r="S92" i="8"/>
  <c r="S387" i="8"/>
  <c r="S19" i="8"/>
  <c r="S170" i="8"/>
  <c r="S407" i="8"/>
  <c r="S164" i="8"/>
  <c r="S22" i="8"/>
  <c r="S83" i="8"/>
  <c r="S77" i="8"/>
  <c r="S431" i="8"/>
  <c r="S111" i="8"/>
  <c r="S210" i="8"/>
  <c r="S119" i="8"/>
  <c r="S346" i="8"/>
  <c r="S61" i="8"/>
  <c r="S380" i="8"/>
  <c r="S294" i="8"/>
  <c r="S417" i="8"/>
  <c r="S76" i="8"/>
  <c r="S163" i="8"/>
  <c r="S73" i="8"/>
  <c r="S386" i="8"/>
  <c r="S74" i="8"/>
  <c r="S37" i="8"/>
  <c r="S397" i="8"/>
  <c r="S75" i="8"/>
  <c r="S23" i="8"/>
  <c r="S211" i="8"/>
  <c r="Q446" i="8"/>
  <c r="Q454" i="8"/>
  <c r="Q462" i="8"/>
  <c r="Q470" i="8"/>
  <c r="Q478" i="8"/>
  <c r="Q486" i="8"/>
  <c r="Q494" i="8"/>
  <c r="Q502" i="8"/>
  <c r="Q510" i="8"/>
  <c r="Q518" i="8"/>
  <c r="Q526" i="8"/>
  <c r="Q534" i="8"/>
  <c r="Q542" i="8"/>
  <c r="Q550" i="8"/>
  <c r="Q558" i="8"/>
  <c r="Q566" i="8"/>
  <c r="Q574" i="8"/>
  <c r="Q582" i="8"/>
  <c r="Q590" i="8"/>
  <c r="Q598" i="8"/>
  <c r="Q606" i="8"/>
  <c r="Q614" i="8"/>
  <c r="Q622" i="8"/>
  <c r="Q630" i="8"/>
  <c r="Q638" i="8"/>
  <c r="Q646" i="8"/>
  <c r="Q654" i="8"/>
  <c r="Q447" i="8"/>
  <c r="Q455" i="8"/>
  <c r="Q463" i="8"/>
  <c r="Q471" i="8"/>
  <c r="Q479" i="8"/>
  <c r="Q487" i="8"/>
  <c r="Q495" i="8"/>
  <c r="Q503" i="8"/>
  <c r="Q511" i="8"/>
  <c r="Q519" i="8"/>
  <c r="Q527" i="8"/>
  <c r="Q535" i="8"/>
  <c r="Q543" i="8"/>
  <c r="Q551" i="8"/>
  <c r="Q559" i="8"/>
  <c r="Q567" i="8"/>
  <c r="Q575" i="8"/>
  <c r="Q583" i="8"/>
  <c r="Q591" i="8"/>
  <c r="Q599" i="8"/>
  <c r="Q607" i="8"/>
  <c r="Q615" i="8"/>
  <c r="Q623" i="8"/>
  <c r="Q631" i="8"/>
  <c r="Q639" i="8"/>
  <c r="Q647" i="8"/>
  <c r="Q655" i="8"/>
  <c r="Q449" i="8"/>
  <c r="Q457" i="8"/>
  <c r="Q465" i="8"/>
  <c r="Q473" i="8"/>
  <c r="Q481" i="8"/>
  <c r="Q497" i="8"/>
  <c r="Q505" i="8"/>
  <c r="Q513" i="8"/>
  <c r="Q521" i="8"/>
  <c r="Q529" i="8"/>
  <c r="Q537" i="8"/>
  <c r="Q553" i="8"/>
  <c r="Q561" i="8"/>
  <c r="Q577" i="8"/>
  <c r="Q585" i="8"/>
  <c r="Q601" i="8"/>
  <c r="Q609" i="8"/>
  <c r="Q625" i="8"/>
  <c r="Q489" i="8"/>
  <c r="Q545" i="8"/>
  <c r="Q569" i="8"/>
  <c r="Q593" i="8"/>
  <c r="Q617" i="8"/>
  <c r="Q633" i="8"/>
  <c r="Q448" i="8"/>
  <c r="Q456" i="8"/>
  <c r="Q464" i="8"/>
  <c r="Q472" i="8"/>
  <c r="Q480" i="8"/>
  <c r="Q488" i="8"/>
  <c r="Q496" i="8"/>
  <c r="Q504" i="8"/>
  <c r="Q512" i="8"/>
  <c r="Q520" i="8"/>
  <c r="Q528" i="8"/>
  <c r="Q536" i="8"/>
  <c r="Q544" i="8"/>
  <c r="Q552" i="8"/>
  <c r="Q560" i="8"/>
  <c r="Q568" i="8"/>
  <c r="Q576" i="8"/>
  <c r="Q584" i="8"/>
  <c r="Q592" i="8"/>
  <c r="Q600" i="8"/>
  <c r="Q608" i="8"/>
  <c r="Q616" i="8"/>
  <c r="Q624" i="8"/>
  <c r="Q632" i="8"/>
  <c r="Q640" i="8"/>
  <c r="Q648" i="8"/>
  <c r="Q54" i="8"/>
  <c r="Q459" i="8"/>
  <c r="Q475" i="8"/>
  <c r="Q491" i="8"/>
  <c r="Q507" i="8"/>
  <c r="Q523" i="8"/>
  <c r="Q539" i="8"/>
  <c r="Q555" i="8"/>
  <c r="Q571" i="8"/>
  <c r="Q587" i="8"/>
  <c r="Q603" i="8"/>
  <c r="Q619" i="8"/>
  <c r="Q635" i="8"/>
  <c r="Q649" i="8"/>
  <c r="Q55" i="8"/>
  <c r="Q460" i="8"/>
  <c r="Q476" i="8"/>
  <c r="Q492" i="8"/>
  <c r="Q508" i="8"/>
  <c r="Q524" i="8"/>
  <c r="Q540" i="8"/>
  <c r="Q556" i="8"/>
  <c r="Q572" i="8"/>
  <c r="Q588" i="8"/>
  <c r="Q604" i="8"/>
  <c r="Q620" i="8"/>
  <c r="Q636" i="8"/>
  <c r="Q650" i="8"/>
  <c r="Q400" i="8"/>
  <c r="Q461" i="8"/>
  <c r="Q477" i="8"/>
  <c r="Q493" i="8"/>
  <c r="Q509" i="8"/>
  <c r="Q525" i="8"/>
  <c r="Q541" i="8"/>
  <c r="Q557" i="8"/>
  <c r="Q573" i="8"/>
  <c r="Q589" i="8"/>
  <c r="Q605" i="8"/>
  <c r="Q621" i="8"/>
  <c r="Q637" i="8"/>
  <c r="Q651" i="8"/>
  <c r="Q450" i="8"/>
  <c r="Q466" i="8"/>
  <c r="Q482" i="8"/>
  <c r="Q498" i="8"/>
  <c r="Q514" i="8"/>
  <c r="Q530" i="8"/>
  <c r="Q546" i="8"/>
  <c r="Q562" i="8"/>
  <c r="Q578" i="8"/>
  <c r="Q594" i="8"/>
  <c r="Q610" i="8"/>
  <c r="Q626" i="8"/>
  <c r="Q641" i="8"/>
  <c r="Q652" i="8"/>
  <c r="Q602" i="8"/>
  <c r="Q451" i="8"/>
  <c r="Q467" i="8"/>
  <c r="Q483" i="8"/>
  <c r="Q499" i="8"/>
  <c r="Q515" i="8"/>
  <c r="Q531" i="8"/>
  <c r="Q547" i="8"/>
  <c r="Q563" i="8"/>
  <c r="Q579" i="8"/>
  <c r="Q595" i="8"/>
  <c r="Q611" i="8"/>
  <c r="Q627" i="8"/>
  <c r="Q642" i="8"/>
  <c r="Q653" i="8"/>
  <c r="Q53" i="8"/>
  <c r="Q474" i="8"/>
  <c r="Q506" i="8"/>
  <c r="Q538" i="8"/>
  <c r="Q570" i="8"/>
  <c r="Q634" i="8"/>
  <c r="Q452" i="8"/>
  <c r="Q468" i="8"/>
  <c r="Q484" i="8"/>
  <c r="Q500" i="8"/>
  <c r="Q516" i="8"/>
  <c r="Q532" i="8"/>
  <c r="Q548" i="8"/>
  <c r="Q564" i="8"/>
  <c r="Q580" i="8"/>
  <c r="Q596" i="8"/>
  <c r="Q612" i="8"/>
  <c r="Q628" i="8"/>
  <c r="Q643" i="8"/>
  <c r="Q458" i="8"/>
  <c r="Q490" i="8"/>
  <c r="Q522" i="8"/>
  <c r="Q554" i="8"/>
  <c r="Q586" i="8"/>
  <c r="Q618" i="8"/>
  <c r="Q645" i="8"/>
  <c r="Q453" i="8"/>
  <c r="Q469" i="8"/>
  <c r="Q485" i="8"/>
  <c r="Q501" i="8"/>
  <c r="Q517" i="8"/>
  <c r="Q533" i="8"/>
  <c r="Q549" i="8"/>
  <c r="Q565" i="8"/>
  <c r="Q581" i="8"/>
  <c r="Q597" i="8"/>
  <c r="Q613" i="8"/>
  <c r="Q629" i="8"/>
  <c r="Q644" i="8"/>
  <c r="U9" i="3"/>
  <c r="G2" i="19"/>
  <c r="Y3" i="7" s="1"/>
  <c r="A38" i="7"/>
  <c r="A50" i="7"/>
  <c r="A9" i="7"/>
  <c r="A54" i="7"/>
  <c r="A63" i="7"/>
  <c r="A19" i="7"/>
  <c r="A22" i="7"/>
  <c r="A28" i="7"/>
  <c r="A99" i="7"/>
  <c r="A60" i="7"/>
  <c r="A73" i="7"/>
  <c r="A81" i="7"/>
  <c r="A33" i="7"/>
  <c r="A46" i="7"/>
  <c r="A57" i="7"/>
  <c r="A71" i="7"/>
  <c r="A39" i="7"/>
  <c r="A61" i="7"/>
  <c r="A16" i="7"/>
  <c r="A21" i="7"/>
  <c r="A70" i="7"/>
  <c r="A30" i="7"/>
  <c r="A107" i="7"/>
  <c r="A117" i="7"/>
  <c r="A125" i="7"/>
  <c r="A4" i="7"/>
  <c r="A48" i="7"/>
  <c r="A11" i="7"/>
  <c r="A51" i="7"/>
  <c r="A59" i="7"/>
  <c r="A74" i="7"/>
  <c r="A77" i="7"/>
  <c r="A87" i="7"/>
  <c r="A35" i="7"/>
  <c r="A36" i="7"/>
  <c r="A100" i="7"/>
  <c r="A103" i="7"/>
  <c r="A110" i="7"/>
  <c r="A122" i="7"/>
  <c r="A40" i="7"/>
  <c r="A43" i="7"/>
  <c r="A49" i="7"/>
  <c r="A55" i="7"/>
  <c r="A62" i="7"/>
  <c r="A64" i="7"/>
  <c r="A67" i="7"/>
  <c r="A23" i="7"/>
  <c r="A84" i="7"/>
  <c r="A27" i="7"/>
  <c r="A31" i="7"/>
  <c r="A114" i="7"/>
  <c r="A118" i="7"/>
  <c r="A94" i="7"/>
  <c r="A96" i="7"/>
  <c r="A37" i="7"/>
  <c r="A12" i="7"/>
  <c r="A17" i="7"/>
  <c r="A72" i="7"/>
  <c r="A78" i="7"/>
  <c r="A86" i="7"/>
  <c r="A88" i="7"/>
  <c r="A98" i="7"/>
  <c r="A101" i="7"/>
  <c r="A104" i="7"/>
  <c r="A115" i="7"/>
  <c r="A120" i="7"/>
  <c r="A123" i="7"/>
  <c r="A41" i="7"/>
  <c r="A7" i="7"/>
  <c r="A52" i="7"/>
  <c r="A56" i="7"/>
  <c r="A58" i="7"/>
  <c r="A65" i="7"/>
  <c r="A68" i="7"/>
  <c r="A91" i="7"/>
  <c r="A108" i="7"/>
  <c r="A111" i="7"/>
  <c r="A95" i="7"/>
  <c r="A97" i="7"/>
  <c r="A53" i="7"/>
  <c r="A18" i="7"/>
  <c r="A24" i="7"/>
  <c r="A82" i="7"/>
  <c r="A85" i="7"/>
  <c r="A29" i="7"/>
  <c r="A32" i="7"/>
  <c r="A34" i="7"/>
  <c r="A93" i="7"/>
  <c r="A3" i="7"/>
  <c r="A8" i="7"/>
  <c r="A47" i="7"/>
  <c r="A13" i="7"/>
  <c r="A69" i="7"/>
  <c r="A76" i="7"/>
  <c r="A79" i="7"/>
  <c r="A92" i="7"/>
  <c r="A102" i="7"/>
  <c r="A105" i="7"/>
  <c r="A109" i="7"/>
  <c r="A112" i="7"/>
  <c r="A116" i="7"/>
  <c r="A124" i="7"/>
  <c r="A44" i="7"/>
  <c r="A10" i="7"/>
  <c r="A14" i="7"/>
  <c r="A66" i="7"/>
  <c r="A20" i="7"/>
  <c r="A25" i="7"/>
  <c r="A80" i="7"/>
  <c r="A83" i="7"/>
  <c r="A26" i="7"/>
  <c r="A89" i="7"/>
  <c r="A90" i="7"/>
  <c r="A106" i="7"/>
  <c r="A119" i="7"/>
  <c r="A121" i="7"/>
  <c r="J39" i="18"/>
  <c r="I39" i="18"/>
  <c r="H39" i="18"/>
  <c r="G39" i="18"/>
  <c r="F39" i="18"/>
  <c r="E39" i="18"/>
  <c r="D39" i="18"/>
  <c r="C39" i="18"/>
  <c r="B39" i="18"/>
  <c r="B26" i="18"/>
  <c r="B25" i="18"/>
  <c r="B24" i="18"/>
  <c r="D23" i="18"/>
  <c r="B23" i="18"/>
  <c r="B21" i="18"/>
  <c r="B20" i="18"/>
  <c r="B19" i="18"/>
  <c r="D18" i="18"/>
  <c r="B18" i="18"/>
  <c r="B16" i="18"/>
  <c r="B15" i="18"/>
  <c r="B14" i="18"/>
  <c r="D13" i="18"/>
  <c r="C13" i="18"/>
  <c r="B13" i="18"/>
  <c r="B12" i="18"/>
  <c r="H2" i="3" l="1"/>
  <c r="I4" i="3" s="1"/>
  <c r="V9" i="3"/>
  <c r="U54" i="8"/>
  <c r="V54" i="8" s="1"/>
  <c r="U55" i="8"/>
  <c r="V55" i="8" s="1"/>
  <c r="U400" i="8"/>
  <c r="V400" i="8" s="1"/>
  <c r="U53" i="8"/>
  <c r="V53" i="8" s="1"/>
  <c r="N15" i="18"/>
  <c r="G4" i="19"/>
  <c r="N17" i="18" s="1"/>
  <c r="H2" i="19"/>
  <c r="Z3" i="7" l="1"/>
  <c r="O15" i="18"/>
  <c r="Y19" i="7"/>
  <c r="C54" i="1" l="1"/>
  <c r="D54" i="1"/>
  <c r="E54" i="1"/>
  <c r="F54" i="1"/>
  <c r="G54" i="1"/>
  <c r="H54" i="1"/>
  <c r="I54" i="1"/>
  <c r="J54" i="1"/>
  <c r="AD98" i="16"/>
  <c r="AD99" i="16"/>
  <c r="AD100" i="16"/>
  <c r="AD101" i="16"/>
  <c r="AD102" i="16"/>
  <c r="AD103" i="16"/>
  <c r="AD104" i="16"/>
  <c r="AD105" i="16"/>
  <c r="AD106" i="16"/>
  <c r="AD107" i="16"/>
  <c r="AD108" i="16"/>
  <c r="AD109" i="16"/>
  <c r="AD110" i="16"/>
  <c r="AD111" i="16"/>
  <c r="AD112" i="16"/>
  <c r="AD113" i="16"/>
  <c r="AD114" i="16"/>
  <c r="AD115" i="16"/>
  <c r="AD116" i="16"/>
  <c r="AD117" i="16"/>
  <c r="AD118" i="16"/>
  <c r="AD119" i="16"/>
  <c r="AD120" i="16"/>
  <c r="AD121" i="16"/>
  <c r="AD122" i="16"/>
  <c r="AD123" i="16"/>
  <c r="AD124" i="16"/>
  <c r="AD125" i="16"/>
  <c r="AD126" i="16"/>
  <c r="AD127" i="16"/>
  <c r="AD128" i="16"/>
  <c r="AD129" i="16"/>
  <c r="AD130" i="16"/>
  <c r="AD131" i="16"/>
  <c r="AD132" i="16"/>
  <c r="AD133" i="16"/>
  <c r="AD134" i="16"/>
  <c r="AD135" i="16"/>
  <c r="AD136" i="16"/>
  <c r="AD137" i="16"/>
  <c r="AD138" i="16"/>
  <c r="AD139" i="16"/>
  <c r="AD140" i="16"/>
  <c r="AD141" i="16"/>
  <c r="AD142" i="16"/>
  <c r="AD143" i="16"/>
  <c r="AD144" i="16"/>
  <c r="AD145" i="16"/>
  <c r="AD146" i="16"/>
  <c r="AD147" i="16"/>
  <c r="AD148" i="16"/>
  <c r="AD149" i="16"/>
  <c r="AD150" i="16"/>
  <c r="H2" i="1"/>
  <c r="H53" i="1"/>
  <c r="D24" i="1"/>
  <c r="E53" i="1"/>
  <c r="B54" i="1"/>
  <c r="E13" i="1"/>
  <c r="B14" i="1"/>
  <c r="C14" i="1"/>
  <c r="D14" i="1"/>
  <c r="B15" i="1"/>
  <c r="B16" i="1"/>
  <c r="B17" i="1"/>
  <c r="B19" i="1"/>
  <c r="D19" i="1"/>
  <c r="B20" i="1"/>
  <c r="B21" i="1"/>
  <c r="B22" i="1"/>
  <c r="B24" i="1"/>
  <c r="B25" i="1"/>
  <c r="B26" i="1"/>
  <c r="B27" i="1"/>
  <c r="B13" i="1"/>
  <c r="K54" i="1" l="1"/>
  <c r="Z72" i="16"/>
  <c r="AC72" i="16" s="1"/>
  <c r="Z73" i="16"/>
  <c r="AC73" i="16" s="1"/>
  <c r="Z74" i="16"/>
  <c r="AC74" i="16" s="1"/>
  <c r="Z75" i="16"/>
  <c r="AC75" i="16" s="1"/>
  <c r="Z76" i="16"/>
  <c r="AC76" i="16" s="1"/>
  <c r="Z77" i="16"/>
  <c r="AC77" i="16" s="1"/>
  <c r="Z78" i="16"/>
  <c r="AC78" i="16" s="1"/>
  <c r="Z79" i="16"/>
  <c r="AC79" i="16" s="1"/>
  <c r="Z80" i="16"/>
  <c r="AC80" i="16" s="1"/>
  <c r="Z81" i="16"/>
  <c r="AC81" i="16" s="1"/>
  <c r="Z82" i="16"/>
  <c r="AC82" i="16" s="1"/>
  <c r="Z83" i="16"/>
  <c r="AC83" i="16" s="1"/>
  <c r="Z84" i="16"/>
  <c r="AC84" i="16" s="1"/>
  <c r="Z85" i="16"/>
  <c r="AC85" i="16" s="1"/>
  <c r="Z86" i="16"/>
  <c r="AC86" i="16" s="1"/>
  <c r="Z87" i="16"/>
  <c r="AC87" i="16" s="1"/>
  <c r="Z88" i="16"/>
  <c r="AC88" i="16" s="1"/>
  <c r="Z89" i="16"/>
  <c r="AC89" i="16" s="1"/>
  <c r="Z90" i="16"/>
  <c r="AC90" i="16" s="1"/>
  <c r="Z91" i="16"/>
  <c r="AC91" i="16" s="1"/>
  <c r="Z92" i="16"/>
  <c r="AC92" i="16" s="1"/>
  <c r="Z93" i="16"/>
  <c r="AC93" i="16" s="1"/>
  <c r="Z94" i="16"/>
  <c r="AC94" i="16" s="1"/>
  <c r="Z95" i="16"/>
  <c r="AC95" i="16" s="1"/>
  <c r="Z96" i="16"/>
  <c r="AC96" i="16" s="1"/>
  <c r="Z97" i="16"/>
  <c r="AC97" i="16" s="1"/>
  <c r="Z98" i="16"/>
  <c r="Z99" i="16"/>
  <c r="Z100" i="16"/>
  <c r="Z39" i="16"/>
  <c r="AC39" i="16" s="1"/>
  <c r="Z40" i="16"/>
  <c r="AC40" i="16" s="1"/>
  <c r="Z41" i="16"/>
  <c r="AC41" i="16" s="1"/>
  <c r="Z42" i="16"/>
  <c r="AC42" i="16" s="1"/>
  <c r="Z43" i="16"/>
  <c r="AC43" i="16" s="1"/>
  <c r="Z44" i="16"/>
  <c r="AC44" i="16" s="1"/>
  <c r="Z45" i="16"/>
  <c r="AC45" i="16" s="1"/>
  <c r="Z46" i="16"/>
  <c r="AC46" i="16" s="1"/>
  <c r="Z47" i="16"/>
  <c r="AC47" i="16" s="1"/>
  <c r="Z48" i="16"/>
  <c r="AC48" i="16" s="1"/>
  <c r="Z49" i="16"/>
  <c r="AC49" i="16" s="1"/>
  <c r="Z50" i="16"/>
  <c r="AC50" i="16" s="1"/>
  <c r="Z51" i="16"/>
  <c r="AC51" i="16" s="1"/>
  <c r="Z52" i="16"/>
  <c r="AC52" i="16" s="1"/>
  <c r="Z53" i="16"/>
  <c r="AC53" i="16" s="1"/>
  <c r="Z54" i="16"/>
  <c r="AC54" i="16" s="1"/>
  <c r="Z55" i="16"/>
  <c r="AC55" i="16" s="1"/>
  <c r="Z56" i="16"/>
  <c r="AC56" i="16" s="1"/>
  <c r="Z57" i="16"/>
  <c r="AC57" i="16" s="1"/>
  <c r="Z58" i="16"/>
  <c r="AC58" i="16" s="1"/>
  <c r="Z59" i="16"/>
  <c r="AC59" i="16" s="1"/>
  <c r="Z60" i="16"/>
  <c r="AC60" i="16" s="1"/>
  <c r="Z61" i="16"/>
  <c r="AC61" i="16" s="1"/>
  <c r="Z62" i="16"/>
  <c r="AC62" i="16" s="1"/>
  <c r="Z63" i="16"/>
  <c r="AC63" i="16" s="1"/>
  <c r="Z64" i="16"/>
  <c r="AC64" i="16" s="1"/>
  <c r="Z65" i="16"/>
  <c r="AC65" i="16" s="1"/>
  <c r="Z66" i="16"/>
  <c r="AC66" i="16" s="1"/>
  <c r="Z67" i="16"/>
  <c r="AC67" i="16" s="1"/>
  <c r="Z68" i="16"/>
  <c r="AC68" i="16" s="1"/>
  <c r="Z69" i="16"/>
  <c r="AC69" i="16" s="1"/>
  <c r="Z70" i="16"/>
  <c r="AC70" i="16" s="1"/>
  <c r="Z8" i="16"/>
  <c r="AC8" i="16" s="1"/>
  <c r="Z9" i="16"/>
  <c r="AC9" i="16" s="1"/>
  <c r="Z10" i="16"/>
  <c r="AC10" i="16" s="1"/>
  <c r="Z11" i="16"/>
  <c r="AC11" i="16" s="1"/>
  <c r="Z12" i="16"/>
  <c r="AC12" i="16" s="1"/>
  <c r="Z13" i="16"/>
  <c r="AC13" i="16" s="1"/>
  <c r="Z14" i="16"/>
  <c r="AC14" i="16" s="1"/>
  <c r="Z15" i="16"/>
  <c r="AC15" i="16" s="1"/>
  <c r="Z16" i="16"/>
  <c r="AC16" i="16" s="1"/>
  <c r="Z17" i="16"/>
  <c r="AC17" i="16" s="1"/>
  <c r="Z18" i="16"/>
  <c r="AC18" i="16" s="1"/>
  <c r="Z19" i="16"/>
  <c r="AC19" i="16" s="1"/>
  <c r="Z20" i="16"/>
  <c r="AC20" i="16" s="1"/>
  <c r="Z21" i="16"/>
  <c r="AC21" i="16" s="1"/>
  <c r="Z22" i="16"/>
  <c r="AC22" i="16" s="1"/>
  <c r="Z23" i="16"/>
  <c r="AC23" i="16" s="1"/>
  <c r="Z24" i="16"/>
  <c r="AC24" i="16" s="1"/>
  <c r="Z25" i="16"/>
  <c r="AC25" i="16" s="1"/>
  <c r="Z26" i="16"/>
  <c r="AC26" i="16" s="1"/>
  <c r="Z27" i="16"/>
  <c r="AC27" i="16" s="1"/>
  <c r="Z28" i="16"/>
  <c r="AC28" i="16" s="1"/>
  <c r="Z29" i="16"/>
  <c r="AC29" i="16" s="1"/>
  <c r="Z30" i="16"/>
  <c r="AC30" i="16" s="1"/>
  <c r="Z31" i="16"/>
  <c r="AC31" i="16" s="1"/>
  <c r="Z32" i="16"/>
  <c r="AC32" i="16" s="1"/>
  <c r="Z33" i="16"/>
  <c r="AC33" i="16" s="1"/>
  <c r="Z34" i="16"/>
  <c r="AC34" i="16" s="1"/>
  <c r="Z35" i="16"/>
  <c r="AC35" i="16" s="1"/>
  <c r="Z71" i="16"/>
  <c r="AC71" i="16" s="1"/>
  <c r="C209" i="7"/>
  <c r="C303" i="7"/>
  <c r="A308"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C334" i="7"/>
  <c r="O3" i="6"/>
  <c r="AC99" i="16" l="1"/>
  <c r="D300" i="7"/>
  <c r="A300" i="7" s="1"/>
  <c r="AC100" i="16"/>
  <c r="D301" i="7"/>
  <c r="A301" i="7" s="1"/>
  <c r="AC98" i="16"/>
  <c r="D299" i="7"/>
  <c r="A299" i="7" s="1"/>
  <c r="D303" i="7"/>
  <c r="A303" i="7" s="1"/>
  <c r="F303" i="7"/>
  <c r="D334" i="7"/>
  <c r="A334" i="7" s="1"/>
  <c r="F334" i="7"/>
  <c r="A413" i="7"/>
  <c r="A414" i="7"/>
  <c r="A412" i="7"/>
  <c r="A411" i="7"/>
  <c r="A410" i="7"/>
  <c r="A409" i="7"/>
  <c r="A408" i="7"/>
  <c r="A615" i="7"/>
  <c r="C14" i="18"/>
  <c r="G2" i="16"/>
  <c r="G4" i="16" l="1"/>
  <c r="A734" i="7"/>
  <c r="A736" i="7"/>
  <c r="A737" i="7"/>
  <c r="A733" i="7"/>
  <c r="A731" i="7"/>
  <c r="A735" i="7"/>
  <c r="A732" i="7"/>
  <c r="Y4" i="7"/>
  <c r="C15" i="18" s="1"/>
  <c r="N20" i="18"/>
  <c r="Y35" i="16"/>
  <c r="D236" i="7" s="1"/>
  <c r="A236" i="7" s="1"/>
  <c r="C35" i="16"/>
  <c r="Y34" i="16"/>
  <c r="D235" i="7" s="1"/>
  <c r="A235" i="7" s="1"/>
  <c r="C34" i="16"/>
  <c r="Y33" i="16"/>
  <c r="D234" i="7" s="1"/>
  <c r="A234" i="7" s="1"/>
  <c r="C33" i="16"/>
  <c r="Y32" i="16"/>
  <c r="D233" i="7" s="1"/>
  <c r="A233" i="7" s="1"/>
  <c r="C32" i="16"/>
  <c r="Y31" i="16"/>
  <c r="D232" i="7" s="1"/>
  <c r="A232" i="7" s="1"/>
  <c r="C31" i="16"/>
  <c r="Y30" i="16"/>
  <c r="D231" i="7" s="1"/>
  <c r="A231" i="7" s="1"/>
  <c r="C30" i="16"/>
  <c r="Y29" i="16"/>
  <c r="D230" i="7" s="1"/>
  <c r="A230" i="7" s="1"/>
  <c r="C29" i="16"/>
  <c r="Y28" i="16"/>
  <c r="D229" i="7" s="1"/>
  <c r="A229" i="7" s="1"/>
  <c r="C28" i="16"/>
  <c r="Y27" i="16"/>
  <c r="D228" i="7" s="1"/>
  <c r="A228" i="7" s="1"/>
  <c r="C27" i="16"/>
  <c r="Y26" i="16"/>
  <c r="D227" i="7" s="1"/>
  <c r="A227" i="7" s="1"/>
  <c r="C26" i="16"/>
  <c r="Y25" i="16"/>
  <c r="D226" i="7" s="1"/>
  <c r="A226" i="7" s="1"/>
  <c r="C25" i="16"/>
  <c r="Y24" i="16"/>
  <c r="D225" i="7" s="1"/>
  <c r="A225" i="7" s="1"/>
  <c r="C24" i="16"/>
  <c r="Y23" i="16"/>
  <c r="D224" i="7" s="1"/>
  <c r="A224" i="7" s="1"/>
  <c r="C23" i="16"/>
  <c r="Y22" i="16"/>
  <c r="D223" i="7" s="1"/>
  <c r="A223" i="7" s="1"/>
  <c r="C22" i="16"/>
  <c r="Y21" i="16"/>
  <c r="D222" i="7" s="1"/>
  <c r="A222" i="7" s="1"/>
  <c r="C21" i="16"/>
  <c r="Y20" i="16"/>
  <c r="D221" i="7" s="1"/>
  <c r="A221" i="7" s="1"/>
  <c r="C20" i="16"/>
  <c r="Y19" i="16"/>
  <c r="D220" i="7" s="1"/>
  <c r="A220" i="7" s="1"/>
  <c r="C19" i="16"/>
  <c r="Y18" i="16"/>
  <c r="D219" i="7" s="1"/>
  <c r="A219" i="7" s="1"/>
  <c r="C18" i="16"/>
  <c r="Y17" i="16"/>
  <c r="D218" i="7" s="1"/>
  <c r="A218" i="7" s="1"/>
  <c r="C17" i="16"/>
  <c r="Y16" i="16"/>
  <c r="D217" i="7" s="1"/>
  <c r="A217" i="7" s="1"/>
  <c r="C16" i="16"/>
  <c r="Y15" i="16"/>
  <c r="D216" i="7" s="1"/>
  <c r="A216" i="7" s="1"/>
  <c r="C15" i="16"/>
  <c r="Y14" i="16"/>
  <c r="D215" i="7" s="1"/>
  <c r="A215" i="7" s="1"/>
  <c r="C14" i="16"/>
  <c r="Y13" i="16"/>
  <c r="D214" i="7" s="1"/>
  <c r="A214" i="7" s="1"/>
  <c r="C13" i="16"/>
  <c r="Y12" i="16"/>
  <c r="D213" i="7" s="1"/>
  <c r="A213" i="7" s="1"/>
  <c r="C12" i="16"/>
  <c r="Y11" i="16"/>
  <c r="D212" i="7" s="1"/>
  <c r="A212" i="7" s="1"/>
  <c r="C11" i="16"/>
  <c r="Y10" i="16"/>
  <c r="D211" i="7" s="1"/>
  <c r="A211" i="7" s="1"/>
  <c r="C10" i="16"/>
  <c r="Y9" i="16"/>
  <c r="D210" i="7" s="1"/>
  <c r="A210" i="7" s="1"/>
  <c r="C9" i="16"/>
  <c r="Y8" i="16"/>
  <c r="D209" i="7" s="1"/>
  <c r="A209" i="7" s="1"/>
  <c r="C8" i="16"/>
  <c r="Y70" i="16"/>
  <c r="D268" i="7" s="1"/>
  <c r="A268" i="7" s="1"/>
  <c r="C70" i="16"/>
  <c r="Y69" i="16"/>
  <c r="D267" i="7" s="1"/>
  <c r="A267" i="7" s="1"/>
  <c r="C69" i="16"/>
  <c r="Y68" i="16"/>
  <c r="D266" i="7" s="1"/>
  <c r="A266" i="7" s="1"/>
  <c r="C68" i="16"/>
  <c r="Y67" i="16"/>
  <c r="D265" i="7" s="1"/>
  <c r="A265" i="7" s="1"/>
  <c r="C67" i="16"/>
  <c r="Y66" i="16"/>
  <c r="D264" i="7" s="1"/>
  <c r="A264" i="7" s="1"/>
  <c r="C66" i="16"/>
  <c r="Y65" i="16"/>
  <c r="D263" i="7" s="1"/>
  <c r="A263" i="7" s="1"/>
  <c r="C65" i="16"/>
  <c r="Y64" i="16"/>
  <c r="D262" i="7" s="1"/>
  <c r="A262" i="7" s="1"/>
  <c r="C64" i="16"/>
  <c r="Y63" i="16"/>
  <c r="D261" i="7" s="1"/>
  <c r="A261" i="7" s="1"/>
  <c r="C63" i="16"/>
  <c r="Y62" i="16"/>
  <c r="D260" i="7" s="1"/>
  <c r="A260" i="7" s="1"/>
  <c r="C62" i="16"/>
  <c r="Y61" i="16"/>
  <c r="D259" i="7" s="1"/>
  <c r="A259" i="7" s="1"/>
  <c r="C61" i="16"/>
  <c r="Y60" i="16"/>
  <c r="D258" i="7" s="1"/>
  <c r="A258" i="7" s="1"/>
  <c r="C60" i="16"/>
  <c r="Y59" i="16"/>
  <c r="D257" i="7" s="1"/>
  <c r="A257" i="7" s="1"/>
  <c r="C59" i="16"/>
  <c r="Y58" i="16"/>
  <c r="D256" i="7" s="1"/>
  <c r="A256" i="7" s="1"/>
  <c r="C58" i="16"/>
  <c r="Y57" i="16"/>
  <c r="D255" i="7" s="1"/>
  <c r="A255" i="7" s="1"/>
  <c r="C57" i="16"/>
  <c r="Y56" i="16"/>
  <c r="D254" i="7" s="1"/>
  <c r="A254" i="7" s="1"/>
  <c r="C56" i="16"/>
  <c r="Y55" i="16"/>
  <c r="D253" i="7" s="1"/>
  <c r="A253" i="7" s="1"/>
  <c r="C55" i="16"/>
  <c r="Y54" i="16"/>
  <c r="D252" i="7" s="1"/>
  <c r="A252" i="7" s="1"/>
  <c r="C54" i="16"/>
  <c r="Y53" i="16"/>
  <c r="D251" i="7" s="1"/>
  <c r="A251" i="7" s="1"/>
  <c r="C53" i="16"/>
  <c r="Y52" i="16"/>
  <c r="D250" i="7" s="1"/>
  <c r="A250" i="7" s="1"/>
  <c r="C52" i="16"/>
  <c r="Y51" i="16"/>
  <c r="D249" i="7" s="1"/>
  <c r="A249" i="7" s="1"/>
  <c r="C51" i="16"/>
  <c r="Y50" i="16"/>
  <c r="D248" i="7" s="1"/>
  <c r="A248" i="7" s="1"/>
  <c r="C50" i="16"/>
  <c r="Y49" i="16"/>
  <c r="D247" i="7" s="1"/>
  <c r="A247" i="7" s="1"/>
  <c r="C49" i="16"/>
  <c r="Y48" i="16"/>
  <c r="D246" i="7" s="1"/>
  <c r="A246" i="7" s="1"/>
  <c r="C48" i="16"/>
  <c r="Y47" i="16"/>
  <c r="D245" i="7" s="1"/>
  <c r="A245" i="7" s="1"/>
  <c r="C47" i="16"/>
  <c r="Y46" i="16"/>
  <c r="D244" i="7" s="1"/>
  <c r="A244" i="7" s="1"/>
  <c r="C46" i="16"/>
  <c r="Y45" i="16"/>
  <c r="D243" i="7" s="1"/>
  <c r="A243" i="7" s="1"/>
  <c r="C45" i="16"/>
  <c r="Y44" i="16"/>
  <c r="D242" i="7" s="1"/>
  <c r="A242" i="7" s="1"/>
  <c r="C44" i="16"/>
  <c r="Y43" i="16"/>
  <c r="D241" i="7" s="1"/>
  <c r="A241" i="7" s="1"/>
  <c r="C43" i="16"/>
  <c r="Y42" i="16"/>
  <c r="D240" i="7" s="1"/>
  <c r="A240" i="7" s="1"/>
  <c r="C42" i="16"/>
  <c r="Y41" i="16"/>
  <c r="D239" i="7" s="1"/>
  <c r="A239" i="7" s="1"/>
  <c r="C41" i="16"/>
  <c r="Y40" i="16"/>
  <c r="D238" i="7" s="1"/>
  <c r="A238" i="7" s="1"/>
  <c r="C40" i="16"/>
  <c r="Y39" i="16"/>
  <c r="D237" i="7" s="1"/>
  <c r="A237" i="7" s="1"/>
  <c r="C39" i="16"/>
  <c r="Y100" i="16"/>
  <c r="D298" i="7" s="1"/>
  <c r="A298" i="7" s="1"/>
  <c r="C100" i="16"/>
  <c r="Y99" i="16"/>
  <c r="D297" i="7" s="1"/>
  <c r="A297" i="7" s="1"/>
  <c r="C99" i="16"/>
  <c r="Y98" i="16"/>
  <c r="D296" i="7" s="1"/>
  <c r="A296" i="7" s="1"/>
  <c r="C98" i="16"/>
  <c r="Y97" i="16"/>
  <c r="D295" i="7" s="1"/>
  <c r="A295" i="7" s="1"/>
  <c r="C97" i="16"/>
  <c r="Y96" i="16"/>
  <c r="D294" i="7" s="1"/>
  <c r="A294" i="7" s="1"/>
  <c r="C96" i="16"/>
  <c r="Y95" i="16"/>
  <c r="D293" i="7" s="1"/>
  <c r="A293" i="7" s="1"/>
  <c r="C95" i="16"/>
  <c r="Y94" i="16"/>
  <c r="D292" i="7" s="1"/>
  <c r="A292" i="7" s="1"/>
  <c r="C94" i="16"/>
  <c r="Y93" i="16"/>
  <c r="D291" i="7" s="1"/>
  <c r="A291" i="7" s="1"/>
  <c r="C93" i="16"/>
  <c r="Y92" i="16"/>
  <c r="D290" i="7" s="1"/>
  <c r="A290" i="7" s="1"/>
  <c r="C92" i="16"/>
  <c r="Y91" i="16"/>
  <c r="D289" i="7" s="1"/>
  <c r="A289" i="7" s="1"/>
  <c r="C91" i="16"/>
  <c r="Y90" i="16"/>
  <c r="D288" i="7" s="1"/>
  <c r="A288" i="7" s="1"/>
  <c r="C90" i="16"/>
  <c r="Y89" i="16"/>
  <c r="D287" i="7" s="1"/>
  <c r="A287" i="7" s="1"/>
  <c r="C89" i="16"/>
  <c r="Y88" i="16"/>
  <c r="D286" i="7" s="1"/>
  <c r="A286" i="7" s="1"/>
  <c r="C88" i="16"/>
  <c r="Y87" i="16"/>
  <c r="D285" i="7" s="1"/>
  <c r="A285" i="7" s="1"/>
  <c r="C87" i="16"/>
  <c r="Y86" i="16"/>
  <c r="D284" i="7" s="1"/>
  <c r="A284" i="7" s="1"/>
  <c r="C86" i="16"/>
  <c r="Y85" i="16"/>
  <c r="D283" i="7" s="1"/>
  <c r="A283" i="7" s="1"/>
  <c r="C85" i="16"/>
  <c r="Y84" i="16"/>
  <c r="D282" i="7" s="1"/>
  <c r="A282" i="7" s="1"/>
  <c r="C84" i="16"/>
  <c r="Y83" i="16"/>
  <c r="D281" i="7" s="1"/>
  <c r="A281" i="7" s="1"/>
  <c r="C83" i="16"/>
  <c r="Y82" i="16"/>
  <c r="D280" i="7" s="1"/>
  <c r="A280" i="7" s="1"/>
  <c r="C82" i="16"/>
  <c r="Y81" i="16"/>
  <c r="D279" i="7" s="1"/>
  <c r="A279" i="7" s="1"/>
  <c r="C81" i="16"/>
  <c r="Y80" i="16"/>
  <c r="D278" i="7" s="1"/>
  <c r="A278" i="7" s="1"/>
  <c r="C80" i="16"/>
  <c r="Y79" i="16"/>
  <c r="D277" i="7" s="1"/>
  <c r="A277" i="7" s="1"/>
  <c r="C79" i="16"/>
  <c r="Y78" i="16"/>
  <c r="D276" i="7" s="1"/>
  <c r="A276" i="7" s="1"/>
  <c r="C78" i="16"/>
  <c r="Y77" i="16"/>
  <c r="D275" i="7" s="1"/>
  <c r="A275" i="7" s="1"/>
  <c r="C77" i="16"/>
  <c r="Y76" i="16"/>
  <c r="D274" i="7" s="1"/>
  <c r="A274" i="7" s="1"/>
  <c r="C76" i="16"/>
  <c r="AD73" i="16"/>
  <c r="Y75" i="16"/>
  <c r="D273" i="7" s="1"/>
  <c r="A273" i="7" s="1"/>
  <c r="C75" i="16"/>
  <c r="Y74" i="16"/>
  <c r="D272" i="7" s="1"/>
  <c r="A272" i="7" s="1"/>
  <c r="C74" i="16"/>
  <c r="AD71" i="16"/>
  <c r="Y73" i="16"/>
  <c r="D271" i="7" s="1"/>
  <c r="A271" i="7" s="1"/>
  <c r="C73" i="16"/>
  <c r="Y72" i="16"/>
  <c r="D270" i="7" s="1"/>
  <c r="A270" i="7" s="1"/>
  <c r="C72" i="16"/>
  <c r="Y71" i="16"/>
  <c r="D269" i="7" s="1"/>
  <c r="A269" i="7" s="1"/>
  <c r="C71" i="16"/>
  <c r="H2" i="16" l="1"/>
  <c r="AD72" i="16"/>
  <c r="AD35" i="16"/>
  <c r="AD16" i="16"/>
  <c r="AD36" i="16"/>
  <c r="AD23" i="16"/>
  <c r="AD34" i="16"/>
  <c r="AD13" i="16"/>
  <c r="AD19" i="16"/>
  <c r="AD29" i="16"/>
  <c r="AD14" i="16"/>
  <c r="AD44" i="16"/>
  <c r="AD17" i="16"/>
  <c r="AD27" i="16"/>
  <c r="AD12" i="16"/>
  <c r="AD11" i="16"/>
  <c r="AD31" i="16"/>
  <c r="AD24" i="16"/>
  <c r="AD26" i="16"/>
  <c r="AD10" i="16"/>
  <c r="AD25" i="16"/>
  <c r="AD20" i="16"/>
  <c r="AD21" i="16"/>
  <c r="AD15" i="16"/>
  <c r="AD38" i="16"/>
  <c r="AD22" i="16"/>
  <c r="AD46" i="16"/>
  <c r="AD28" i="16"/>
  <c r="AD55" i="16"/>
  <c r="AD18" i="16"/>
  <c r="AD40" i="16"/>
  <c r="AD33" i="16"/>
  <c r="AD37" i="16"/>
  <c r="AD32" i="16"/>
  <c r="AD53" i="16"/>
  <c r="AD30" i="16"/>
  <c r="AD59" i="16"/>
  <c r="AD87" i="16"/>
  <c r="AD63" i="16"/>
  <c r="AD79" i="16"/>
  <c r="AD67" i="16"/>
  <c r="AD89" i="16"/>
  <c r="AD51" i="16"/>
  <c r="AD92" i="16"/>
  <c r="AD39" i="16"/>
  <c r="AD83" i="16"/>
  <c r="AD43" i="16"/>
  <c r="AD95" i="16"/>
  <c r="AD56" i="16"/>
  <c r="AD76" i="16"/>
  <c r="AD60" i="16"/>
  <c r="AD84" i="16"/>
  <c r="AD64" i="16"/>
  <c r="AD88" i="16"/>
  <c r="AD68" i="16"/>
  <c r="AD82" i="16"/>
  <c r="AD47" i="16"/>
  <c r="AD97" i="16"/>
  <c r="AD70" i="16"/>
  <c r="AD48" i="16"/>
  <c r="AD90" i="16"/>
  <c r="AD52" i="16"/>
  <c r="AD74" i="16"/>
  <c r="AD57" i="16"/>
  <c r="AD85" i="16"/>
  <c r="AD61" i="16"/>
  <c r="AD77" i="16"/>
  <c r="AD65" i="16"/>
  <c r="AD80" i="16"/>
  <c r="AD41" i="16"/>
  <c r="AD93" i="16"/>
  <c r="AD45" i="16"/>
  <c r="AD96" i="16"/>
  <c r="AD49" i="16"/>
  <c r="AD42" i="16"/>
  <c r="AD94" i="16"/>
  <c r="AD50" i="16"/>
  <c r="AD91" i="16"/>
  <c r="AD54" i="16"/>
  <c r="AD75" i="16"/>
  <c r="AD58" i="16"/>
  <c r="AD86" i="16"/>
  <c r="AD62" i="16"/>
  <c r="AD78" i="16"/>
  <c r="AD66" i="16"/>
  <c r="AD81" i="16"/>
  <c r="AD8" i="16"/>
  <c r="AD69" i="16"/>
  <c r="AD9" i="16"/>
  <c r="C16" i="1"/>
  <c r="Z4" i="7" l="1"/>
  <c r="D16" i="1" s="1"/>
  <c r="O20" i="18"/>
  <c r="D15" i="18" l="1"/>
  <c r="Y20" i="7"/>
  <c r="N22" i="18"/>
  <c r="AC27" i="7" l="1"/>
  <c r="S232" i="8"/>
  <c r="S56" i="8"/>
  <c r="S316" i="8"/>
  <c r="S157" i="8"/>
  <c r="S155" i="8"/>
  <c r="S161" i="8"/>
  <c r="D14" i="18"/>
  <c r="F4" i="2" l="1"/>
  <c r="Y5" i="7"/>
  <c r="AA51" i="19"/>
  <c r="AA52" i="19"/>
  <c r="AB52" i="19" s="1"/>
  <c r="F46" i="7" s="1"/>
  <c r="AA49" i="19"/>
  <c r="AB49" i="19" s="1"/>
  <c r="F43" i="7" s="1"/>
  <c r="C15" i="1"/>
  <c r="D15" i="1"/>
  <c r="S186" i="8"/>
  <c r="S188" i="8"/>
  <c r="S190" i="8"/>
  <c r="S192" i="8"/>
  <c r="S194" i="8"/>
  <c r="S196" i="8"/>
  <c r="S198" i="8"/>
  <c r="S278" i="8"/>
  <c r="S280" i="8"/>
  <c r="S282" i="8"/>
  <c r="S381" i="8"/>
  <c r="S383" i="8"/>
  <c r="S39" i="8"/>
  <c r="S370" i="8"/>
  <c r="S372" i="8"/>
  <c r="S62" i="8"/>
  <c r="S64" i="8"/>
  <c r="S66" i="8"/>
  <c r="S268" i="8"/>
  <c r="S320" i="8"/>
  <c r="S159" i="8"/>
  <c r="S254" i="8"/>
  <c r="S256" i="8"/>
  <c r="S258" i="8"/>
  <c r="S242" i="8"/>
  <c r="S244" i="8"/>
  <c r="S246" i="8"/>
  <c r="S248" i="8"/>
  <c r="S284" i="8"/>
  <c r="S41" i="8"/>
  <c r="S229" i="8"/>
  <c r="S354" i="8"/>
  <c r="AA48" i="19"/>
  <c r="AA46" i="19"/>
  <c r="AB46" i="19" s="1"/>
  <c r="F40" i="7" s="1"/>
  <c r="AA37" i="19"/>
  <c r="AB37" i="19" s="1"/>
  <c r="F31" i="7" s="1"/>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B190" i="19" l="1"/>
  <c r="F184" i="7" s="1"/>
  <c r="A180" i="7"/>
  <c r="AB183" i="19"/>
  <c r="F177" i="7" s="1"/>
  <c r="A173" i="7"/>
  <c r="AB197" i="19"/>
  <c r="F191" i="7" s="1"/>
  <c r="A187" i="7"/>
  <c r="AB189" i="19"/>
  <c r="F183" i="7" s="1"/>
  <c r="A179" i="7"/>
  <c r="AB174" i="19"/>
  <c r="F168" i="7" s="1"/>
  <c r="A164" i="7"/>
  <c r="AB203" i="19"/>
  <c r="F197" i="7" s="1"/>
  <c r="A193" i="7"/>
  <c r="AB175" i="19"/>
  <c r="F169" i="7" s="1"/>
  <c r="A165" i="7"/>
  <c r="AB182" i="19"/>
  <c r="F176" i="7" s="1"/>
  <c r="A172" i="7"/>
  <c r="AB173" i="19"/>
  <c r="F167" i="7" s="1"/>
  <c r="A163" i="7"/>
  <c r="AB176" i="19"/>
  <c r="F170" i="7" s="1"/>
  <c r="A166" i="7"/>
  <c r="AB207" i="19"/>
  <c r="F201" i="7" s="1"/>
  <c r="A197" i="7"/>
  <c r="AB188" i="19"/>
  <c r="F182" i="7" s="1"/>
  <c r="A178" i="7"/>
  <c r="AB181" i="19"/>
  <c r="F175" i="7" s="1"/>
  <c r="A171" i="7"/>
  <c r="AB201" i="19"/>
  <c r="F195" i="7" s="1"/>
  <c r="A191" i="7"/>
  <c r="AB200" i="19"/>
  <c r="F194" i="7" s="1"/>
  <c r="A190" i="7"/>
  <c r="AB193" i="19"/>
  <c r="F187" i="7" s="1"/>
  <c r="A183" i="7"/>
  <c r="AB172" i="19"/>
  <c r="F166" i="7" s="1"/>
  <c r="A162" i="7"/>
  <c r="AB184" i="19"/>
  <c r="F178" i="7" s="1"/>
  <c r="A174" i="7"/>
  <c r="AB202" i="19"/>
  <c r="F196" i="7" s="1"/>
  <c r="A192" i="7"/>
  <c r="AB199" i="19"/>
  <c r="F193" i="7" s="1"/>
  <c r="A189" i="7"/>
  <c r="AB187" i="19"/>
  <c r="F181" i="7" s="1"/>
  <c r="A177" i="7"/>
  <c r="AB180" i="19"/>
  <c r="F174" i="7" s="1"/>
  <c r="A170" i="7"/>
  <c r="AB196" i="19"/>
  <c r="F190" i="7" s="1"/>
  <c r="A186" i="7"/>
  <c r="AB194" i="19"/>
  <c r="F188" i="7" s="1"/>
  <c r="A184" i="7"/>
  <c r="AB205" i="19"/>
  <c r="F199" i="7" s="1"/>
  <c r="A195" i="7"/>
  <c r="AB186" i="19"/>
  <c r="F180" i="7" s="1"/>
  <c r="A176" i="7"/>
  <c r="AB179" i="19"/>
  <c r="F173" i="7" s="1"/>
  <c r="A169" i="7"/>
  <c r="AB195" i="19"/>
  <c r="F189" i="7" s="1"/>
  <c r="A185" i="7"/>
  <c r="AB206" i="19"/>
  <c r="F200" i="7" s="1"/>
  <c r="A196" i="7"/>
  <c r="AB192" i="19"/>
  <c r="F186" i="7" s="1"/>
  <c r="A182" i="7"/>
  <c r="AB198" i="19"/>
  <c r="F192" i="7" s="1"/>
  <c r="A188" i="7"/>
  <c r="AB178" i="19"/>
  <c r="F172" i="7" s="1"/>
  <c r="A168" i="7"/>
  <c r="AB208" i="19"/>
  <c r="F202" i="7" s="1"/>
  <c r="AB204" i="19"/>
  <c r="F198" i="7" s="1"/>
  <c r="A194" i="7"/>
  <c r="AB191" i="19"/>
  <c r="F185" i="7" s="1"/>
  <c r="A181" i="7"/>
  <c r="AB185" i="19"/>
  <c r="F179" i="7" s="1"/>
  <c r="A175" i="7"/>
  <c r="AB177" i="19"/>
  <c r="F171" i="7" s="1"/>
  <c r="A167" i="7"/>
  <c r="AB48" i="19"/>
  <c r="F42" i="7" s="1"/>
  <c r="A42" i="7"/>
  <c r="AB51" i="19"/>
  <c r="F45" i="7" s="1"/>
  <c r="A45" i="7"/>
  <c r="R17" i="8"/>
  <c r="S17" i="8" s="1"/>
  <c r="J10" i="20" s="1"/>
  <c r="Z5" i="7"/>
  <c r="D17" i="1" s="1"/>
  <c r="R15" i="8"/>
  <c r="S15" i="8" s="1"/>
  <c r="J8" i="20" s="1"/>
  <c r="R18" i="8"/>
  <c r="S18" i="8" s="1"/>
  <c r="J11" i="20" s="1"/>
  <c r="R16" i="8"/>
  <c r="S16" i="8" s="1"/>
  <c r="J9" i="20" s="1"/>
  <c r="AB9" i="20" s="1"/>
  <c r="R443" i="8"/>
  <c r="S443" i="8" s="1"/>
  <c r="J12" i="20" s="1"/>
  <c r="AB12" i="20" s="1"/>
  <c r="AA137" i="19"/>
  <c r="AA153" i="19"/>
  <c r="AA159" i="19"/>
  <c r="AA163" i="19"/>
  <c r="AA165" i="19"/>
  <c r="AA131" i="19"/>
  <c r="AB131" i="19" s="1"/>
  <c r="F125" i="7" s="1"/>
  <c r="AA140" i="19"/>
  <c r="AA144" i="19"/>
  <c r="AA148" i="19"/>
  <c r="AA155" i="19"/>
  <c r="AA169" i="19"/>
  <c r="AA158" i="19"/>
  <c r="AA160" i="19"/>
  <c r="AA143" i="19"/>
  <c r="AA12" i="19"/>
  <c r="AA145" i="19"/>
  <c r="AA149" i="19"/>
  <c r="AA170" i="19"/>
  <c r="AA152" i="19"/>
  <c r="AA167" i="19"/>
  <c r="AA142" i="19"/>
  <c r="AA164" i="19"/>
  <c r="AA139" i="19"/>
  <c r="AA154" i="19"/>
  <c r="AA141" i="19"/>
  <c r="AA150" i="19"/>
  <c r="AA171" i="19"/>
  <c r="AA136" i="19"/>
  <c r="AA162" i="19"/>
  <c r="AA138" i="19"/>
  <c r="AA11" i="19"/>
  <c r="AA147" i="19"/>
  <c r="AA168" i="19"/>
  <c r="AA130" i="19"/>
  <c r="AB130" i="19" s="1"/>
  <c r="F124" i="7" s="1"/>
  <c r="AA146" i="19"/>
  <c r="AA156" i="19"/>
  <c r="AA151" i="19"/>
  <c r="AA157" i="19"/>
  <c r="AA161" i="19"/>
  <c r="AA166" i="19"/>
  <c r="AA8" i="19"/>
  <c r="A2" i="7" s="1"/>
  <c r="C17" i="1"/>
  <c r="C16" i="18"/>
  <c r="Z20" i="7"/>
  <c r="Z21" i="7" s="1"/>
  <c r="AA34" i="16"/>
  <c r="AB34" i="16" s="1"/>
  <c r="AA49" i="16"/>
  <c r="AB49" i="16" s="1"/>
  <c r="AA87" i="16"/>
  <c r="AB87" i="16" s="1"/>
  <c r="AA96" i="16"/>
  <c r="AB96" i="16" s="1"/>
  <c r="AA79" i="16"/>
  <c r="AB79" i="16" s="1"/>
  <c r="AA12" i="16"/>
  <c r="AB12" i="16" s="1"/>
  <c r="AA21" i="16"/>
  <c r="AB21" i="16" s="1"/>
  <c r="AA64" i="16"/>
  <c r="AB64" i="16" s="1"/>
  <c r="AA15" i="16"/>
  <c r="AB15" i="16" s="1"/>
  <c r="AA19" i="16"/>
  <c r="AB19" i="16" s="1"/>
  <c r="AA55" i="16"/>
  <c r="AB55" i="16" s="1"/>
  <c r="AA56" i="16"/>
  <c r="AB56" i="16" s="1"/>
  <c r="AA95" i="16"/>
  <c r="AB95" i="16" s="1"/>
  <c r="AA28" i="16"/>
  <c r="AB28" i="16" s="1"/>
  <c r="AA62" i="16"/>
  <c r="AB62" i="16" s="1"/>
  <c r="AA59" i="16"/>
  <c r="AB59" i="16" s="1"/>
  <c r="AA31" i="16"/>
  <c r="AB31" i="16" s="1"/>
  <c r="AA18" i="16"/>
  <c r="AB18" i="16" s="1"/>
  <c r="AA66" i="16"/>
  <c r="AB66" i="16" s="1"/>
  <c r="AA70" i="16"/>
  <c r="AB70" i="16" s="1"/>
  <c r="AA40" i="16"/>
  <c r="AB40" i="16" s="1"/>
  <c r="AA48" i="16"/>
  <c r="AB48" i="16" s="1"/>
  <c r="AA67" i="16"/>
  <c r="AB67" i="16" s="1"/>
  <c r="AA92" i="16"/>
  <c r="AB92" i="16" s="1"/>
  <c r="AA71" i="16"/>
  <c r="AB71" i="16" s="1"/>
  <c r="AA60" i="16"/>
  <c r="AB60" i="16" s="1"/>
  <c r="AA99" i="16"/>
  <c r="AB99" i="16" s="1"/>
  <c r="F300" i="7" s="1"/>
  <c r="AA44" i="16"/>
  <c r="AB44" i="16" s="1"/>
  <c r="AA83" i="16"/>
  <c r="AB83" i="16" s="1"/>
  <c r="AA11" i="16"/>
  <c r="AB11" i="16" s="1"/>
  <c r="AA97" i="16"/>
  <c r="AB97" i="16" s="1"/>
  <c r="AA84" i="16"/>
  <c r="AB84" i="16" s="1"/>
  <c r="AA52" i="16"/>
  <c r="AB52" i="16" s="1"/>
  <c r="AA33" i="16"/>
  <c r="AB33" i="16" s="1"/>
  <c r="AA22" i="16"/>
  <c r="AB22" i="16" s="1"/>
  <c r="AA88" i="16"/>
  <c r="AB88" i="16" s="1"/>
  <c r="AA45" i="16"/>
  <c r="AB45" i="16" s="1"/>
  <c r="AA91" i="16"/>
  <c r="AB91" i="16" s="1"/>
  <c r="AA32" i="16"/>
  <c r="AB32" i="16" s="1"/>
  <c r="AA47" i="16"/>
  <c r="AB47" i="16" s="1"/>
  <c r="AA78" i="16"/>
  <c r="AB78" i="16" s="1"/>
  <c r="AA72" i="16"/>
  <c r="AB72" i="16" s="1"/>
  <c r="AA35" i="16"/>
  <c r="AB35" i="16" s="1"/>
  <c r="AA57" i="16"/>
  <c r="AB57" i="16" s="1"/>
  <c r="AA43" i="16"/>
  <c r="AB43" i="16" s="1"/>
  <c r="AA61" i="16"/>
  <c r="AB61" i="16" s="1"/>
  <c r="AA16" i="16"/>
  <c r="AB16" i="16" s="1"/>
  <c r="AA89" i="16"/>
  <c r="AB89" i="16" s="1"/>
  <c r="AA93" i="16"/>
  <c r="AB93" i="16" s="1"/>
  <c r="AA53" i="16"/>
  <c r="AB53" i="16" s="1"/>
  <c r="AA81" i="16"/>
  <c r="AB81" i="16" s="1"/>
  <c r="AA51" i="16"/>
  <c r="AB51" i="16" s="1"/>
  <c r="AA29" i="16"/>
  <c r="AB29" i="16" s="1"/>
  <c r="AA86" i="16"/>
  <c r="AB86" i="16" s="1"/>
  <c r="AA42" i="16"/>
  <c r="AB42" i="16" s="1"/>
  <c r="AA25" i="16"/>
  <c r="AB25" i="16" s="1"/>
  <c r="AA58" i="16"/>
  <c r="AB58" i="16" s="1"/>
  <c r="AA100" i="16"/>
  <c r="AB100" i="16" s="1"/>
  <c r="AA9" i="16"/>
  <c r="AB9" i="16" s="1"/>
  <c r="AA74" i="16"/>
  <c r="AB74" i="16" s="1"/>
  <c r="AA85" i="16"/>
  <c r="AB85" i="16" s="1"/>
  <c r="AA26" i="16"/>
  <c r="AB26" i="16" s="1"/>
  <c r="AA8" i="16"/>
  <c r="AB8" i="16" s="1"/>
  <c r="AA46" i="16"/>
  <c r="AB46" i="16" s="1"/>
  <c r="AA94" i="16"/>
  <c r="AB94" i="16" s="1"/>
  <c r="AA50" i="16"/>
  <c r="AB50" i="16" s="1"/>
  <c r="AA24" i="16"/>
  <c r="AB24" i="16" s="1"/>
  <c r="F225" i="7" s="1"/>
  <c r="AA77" i="16"/>
  <c r="AB77" i="16" s="1"/>
  <c r="AA27" i="16"/>
  <c r="AB27" i="16" s="1"/>
  <c r="AA39" i="16"/>
  <c r="AB39" i="16" s="1"/>
  <c r="AA20" i="16"/>
  <c r="AB20" i="16" s="1"/>
  <c r="AA68" i="16"/>
  <c r="AB68" i="16" s="1"/>
  <c r="F266" i="7" s="1"/>
  <c r="AA90" i="16"/>
  <c r="AB90" i="16" s="1"/>
  <c r="AA98" i="16"/>
  <c r="AB98" i="16" s="1"/>
  <c r="AA13" i="16"/>
  <c r="AB13" i="16" s="1"/>
  <c r="AA54" i="16"/>
  <c r="AB54" i="16" s="1"/>
  <c r="AA75" i="16"/>
  <c r="AB75" i="16" s="1"/>
  <c r="AA14" i="16"/>
  <c r="AB14" i="16" s="1"/>
  <c r="AA63" i="16"/>
  <c r="AB63" i="16" s="1"/>
  <c r="AA23" i="16"/>
  <c r="AB23" i="16" s="1"/>
  <c r="AA69" i="16"/>
  <c r="AB69" i="16" s="1"/>
  <c r="AA80" i="16"/>
  <c r="AB80" i="16" s="1"/>
  <c r="AA76" i="16"/>
  <c r="AB76" i="16" s="1"/>
  <c r="AA30" i="16"/>
  <c r="AB30" i="16" s="1"/>
  <c r="AA17" i="16"/>
  <c r="AB17" i="16" s="1"/>
  <c r="AA10" i="16"/>
  <c r="AB10" i="16" s="1"/>
  <c r="AA82" i="16"/>
  <c r="AB82" i="16" s="1"/>
  <c r="AA65" i="16"/>
  <c r="AB65" i="16" s="1"/>
  <c r="AA41" i="16"/>
  <c r="AB41" i="16" s="1"/>
  <c r="AA73" i="16"/>
  <c r="AB73" i="16" s="1"/>
  <c r="F284" i="7" l="1"/>
  <c r="F278" i="7"/>
  <c r="F237" i="7"/>
  <c r="F267" i="7"/>
  <c r="F245" i="7"/>
  <c r="F240" i="7"/>
  <c r="F221" i="7"/>
  <c r="F233" i="7"/>
  <c r="F271" i="7"/>
  <c r="F263" i="7"/>
  <c r="F282" i="7"/>
  <c r="F292" i="7"/>
  <c r="F291" i="7"/>
  <c r="F250" i="7"/>
  <c r="F234" i="7"/>
  <c r="F248" i="7"/>
  <c r="F259" i="7"/>
  <c r="F224" i="7"/>
  <c r="F226" i="7"/>
  <c r="F244" i="7"/>
  <c r="F283" i="7"/>
  <c r="F261" i="7"/>
  <c r="F209" i="7"/>
  <c r="F217" i="7"/>
  <c r="F273" i="7"/>
  <c r="F281" i="7"/>
  <c r="F210" i="7"/>
  <c r="F239" i="7"/>
  <c r="F288" i="7"/>
  <c r="F256" i="7"/>
  <c r="F230" i="7"/>
  <c r="F249" i="7"/>
  <c r="F274" i="7"/>
  <c r="F272" i="7"/>
  <c r="F228" i="7"/>
  <c r="F295" i="7"/>
  <c r="F255" i="7"/>
  <c r="F296" i="7"/>
  <c r="F299" i="7"/>
  <c r="F298" i="7"/>
  <c r="F301" i="7"/>
  <c r="F270" i="7"/>
  <c r="F275" i="7"/>
  <c r="F264" i="7"/>
  <c r="F235" i="7"/>
  <c r="F218" i="7"/>
  <c r="F252" i="7"/>
  <c r="F231" i="7"/>
  <c r="F227" i="7"/>
  <c r="F262" i="7"/>
  <c r="F280" i="7"/>
  <c r="F211" i="7"/>
  <c r="F289" i="7"/>
  <c r="F243" i="7"/>
  <c r="F286" i="7"/>
  <c r="F279" i="7"/>
  <c r="F287" i="7"/>
  <c r="F257" i="7"/>
  <c r="F232" i="7"/>
  <c r="F260" i="7"/>
  <c r="F215" i="7"/>
  <c r="F212" i="7"/>
  <c r="F229" i="7"/>
  <c r="F241" i="7"/>
  <c r="F293" i="7"/>
  <c r="F242" i="7"/>
  <c r="F254" i="7"/>
  <c r="F214" i="7"/>
  <c r="F236" i="7"/>
  <c r="F297" i="7"/>
  <c r="F253" i="7"/>
  <c r="F258" i="7"/>
  <c r="F220" i="7"/>
  <c r="F276" i="7"/>
  <c r="F269" i="7"/>
  <c r="F216" i="7"/>
  <c r="F290" i="7"/>
  <c r="F265" i="7"/>
  <c r="F222" i="7"/>
  <c r="F246" i="7"/>
  <c r="F213" i="7"/>
  <c r="F238" i="7"/>
  <c r="F277" i="7"/>
  <c r="F268" i="7"/>
  <c r="F294" i="7"/>
  <c r="F223" i="7"/>
  <c r="F285" i="7"/>
  <c r="F251" i="7"/>
  <c r="F219" i="7"/>
  <c r="F247" i="7"/>
  <c r="AB148" i="19"/>
  <c r="F142" i="7" s="1"/>
  <c r="A138" i="7"/>
  <c r="AB144" i="19"/>
  <c r="F138" i="7" s="1"/>
  <c r="A134" i="7"/>
  <c r="AB136" i="19"/>
  <c r="F130" i="7" s="1"/>
  <c r="A126" i="7"/>
  <c r="AB160" i="19"/>
  <c r="F154" i="7" s="1"/>
  <c r="A150" i="7"/>
  <c r="AB140" i="19"/>
  <c r="F134" i="7" s="1"/>
  <c r="A130" i="7"/>
  <c r="AB155" i="19"/>
  <c r="F149" i="7" s="1"/>
  <c r="A145" i="7"/>
  <c r="AB152" i="19"/>
  <c r="F146" i="7" s="1"/>
  <c r="A142" i="7"/>
  <c r="AB145" i="19"/>
  <c r="F139" i="7" s="1"/>
  <c r="A135" i="7"/>
  <c r="AB168" i="19"/>
  <c r="F162" i="7" s="1"/>
  <c r="A158" i="7"/>
  <c r="AB154" i="19"/>
  <c r="F148" i="7" s="1"/>
  <c r="A144" i="7"/>
  <c r="AB167" i="19"/>
  <c r="F161" i="7" s="1"/>
  <c r="A157" i="7"/>
  <c r="AB147" i="19"/>
  <c r="F141" i="7" s="1"/>
  <c r="A137" i="7"/>
  <c r="AB161" i="19"/>
  <c r="F155" i="7" s="1"/>
  <c r="A151" i="7"/>
  <c r="AB158" i="19"/>
  <c r="F152" i="7" s="1"/>
  <c r="A148" i="7"/>
  <c r="AB163" i="19"/>
  <c r="F157" i="7" s="1"/>
  <c r="A153" i="7"/>
  <c r="AB162" i="19"/>
  <c r="F156" i="7" s="1"/>
  <c r="A152" i="7"/>
  <c r="AB165" i="19"/>
  <c r="F159" i="7" s="1"/>
  <c r="A155" i="7"/>
  <c r="AB139" i="19"/>
  <c r="F133" i="7" s="1"/>
  <c r="A129" i="7"/>
  <c r="AB157" i="19"/>
  <c r="F151" i="7" s="1"/>
  <c r="A147" i="7"/>
  <c r="AB171" i="19"/>
  <c r="F165" i="7" s="1"/>
  <c r="A161" i="7"/>
  <c r="AB159" i="19"/>
  <c r="F153" i="7" s="1"/>
  <c r="A149" i="7"/>
  <c r="AB166" i="19"/>
  <c r="F160" i="7" s="1"/>
  <c r="A156" i="7"/>
  <c r="AB151" i="19"/>
  <c r="F145" i="7" s="1"/>
  <c r="A141" i="7"/>
  <c r="AB150" i="19"/>
  <c r="F144" i="7" s="1"/>
  <c r="A140" i="7"/>
  <c r="AB164" i="19"/>
  <c r="F158" i="7" s="1"/>
  <c r="A154" i="7"/>
  <c r="AB153" i="19"/>
  <c r="F147" i="7" s="1"/>
  <c r="A143" i="7"/>
  <c r="AB156" i="19"/>
  <c r="F150" i="7" s="1"/>
  <c r="A146" i="7"/>
  <c r="AB141" i="19"/>
  <c r="F135" i="7" s="1"/>
  <c r="A131" i="7"/>
  <c r="AB142" i="19"/>
  <c r="F136" i="7" s="1"/>
  <c r="A132" i="7"/>
  <c r="AB170" i="19"/>
  <c r="F164" i="7" s="1"/>
  <c r="A160" i="7"/>
  <c r="AB137" i="19"/>
  <c r="F131" i="7" s="1"/>
  <c r="A127" i="7"/>
  <c r="AB146" i="19"/>
  <c r="F140" i="7" s="1"/>
  <c r="A136" i="7"/>
  <c r="AB138" i="19"/>
  <c r="F132" i="7" s="1"/>
  <c r="A128" i="7"/>
  <c r="AB149" i="19"/>
  <c r="F143" i="7" s="1"/>
  <c r="A139" i="7"/>
  <c r="AB143" i="19"/>
  <c r="F137" i="7" s="1"/>
  <c r="A133" i="7"/>
  <c r="AB169" i="19"/>
  <c r="F163" i="7" s="1"/>
  <c r="A159" i="7"/>
  <c r="AB11" i="19"/>
  <c r="F5" i="7" s="1"/>
  <c r="A5" i="7"/>
  <c r="AB12" i="19"/>
  <c r="F6" i="7" s="1"/>
  <c r="A6" i="7"/>
  <c r="B2" i="7"/>
  <c r="B3" i="7"/>
  <c r="B4" i="7"/>
  <c r="C39" i="20" a="1"/>
  <c r="C39" i="20" s="1"/>
  <c r="C31" i="20" a="1"/>
  <c r="C31" i="20" s="1"/>
  <c r="C32" i="20" a="1"/>
  <c r="C32" i="20" s="1"/>
  <c r="C49" i="20" a="1"/>
  <c r="C49" i="20" s="1"/>
  <c r="C64" i="20" a="1"/>
  <c r="C64" i="20" s="1"/>
  <c r="C55" i="20" a="1"/>
  <c r="C55" i="20" s="1"/>
  <c r="C48" i="20" a="1"/>
  <c r="C48" i="20" s="1"/>
  <c r="C28" i="20" a="1"/>
  <c r="C28" i="20" s="1"/>
  <c r="C21" i="20" a="1"/>
  <c r="C21" i="20" s="1"/>
  <c r="C24" i="20" a="1"/>
  <c r="C24" i="20" s="1"/>
  <c r="C80" i="20" a="1"/>
  <c r="C80" i="20" s="1"/>
  <c r="C71" i="20" a="1"/>
  <c r="C71" i="20" s="1"/>
  <c r="C63" i="20" a="1"/>
  <c r="C63" i="20" s="1"/>
  <c r="C54" i="20" a="1"/>
  <c r="C54" i="20" s="1"/>
  <c r="C47" i="20" a="1"/>
  <c r="C47" i="20" s="1"/>
  <c r="C40" i="20" a="1"/>
  <c r="C40" i="20" s="1"/>
  <c r="C73" i="20" a="1"/>
  <c r="C73" i="20" s="1"/>
  <c r="C23" i="20" a="1"/>
  <c r="C23" i="20" s="1"/>
  <c r="C79" i="20" a="1"/>
  <c r="C79" i="20" s="1"/>
  <c r="C70" i="20" a="1"/>
  <c r="C70" i="20" s="1"/>
  <c r="C62" i="20" a="1"/>
  <c r="C62" i="20" s="1"/>
  <c r="C53" i="20" a="1"/>
  <c r="C53" i="20" s="1"/>
  <c r="C46" i="20" a="1"/>
  <c r="C46" i="20" s="1"/>
  <c r="C72" i="20" a="1"/>
  <c r="C72" i="20" s="1"/>
  <c r="C30" i="20" a="1"/>
  <c r="C30" i="20" s="1"/>
  <c r="C22" i="20" a="1"/>
  <c r="C22" i="20" s="1"/>
  <c r="C78" i="20" a="1"/>
  <c r="C78" i="20" s="1"/>
  <c r="C69" i="20" a="1"/>
  <c r="C69" i="20" s="1"/>
  <c r="C61" i="20" a="1"/>
  <c r="C61" i="20" s="1"/>
  <c r="C44" i="20" a="1"/>
  <c r="C44" i="20" s="1"/>
  <c r="C45" i="20" a="1"/>
  <c r="C45" i="20" s="1"/>
  <c r="C29" i="20" a="1"/>
  <c r="C29" i="20" s="1"/>
  <c r="C76" i="20" a="1"/>
  <c r="C76" i="20" s="1"/>
  <c r="C77" i="20" a="1"/>
  <c r="C77" i="20" s="1"/>
  <c r="C60" i="20" a="1"/>
  <c r="C60" i="20" s="1"/>
  <c r="C52" i="20" a="1"/>
  <c r="C52" i="20" s="1"/>
  <c r="C35" i="20" a="1"/>
  <c r="C35" i="20" s="1"/>
  <c r="C36" i="20" a="1"/>
  <c r="C36" i="20" s="1"/>
  <c r="C75" i="20" a="1"/>
  <c r="C75" i="20" s="1"/>
  <c r="C67" i="20" a="1"/>
  <c r="C67" i="20" s="1"/>
  <c r="C68" i="20" a="1"/>
  <c r="C68" i="20" s="1"/>
  <c r="C51" i="20" a="1"/>
  <c r="C51" i="20" s="1"/>
  <c r="C43" i="20" a="1"/>
  <c r="C43" i="20" s="1"/>
  <c r="C34" i="20" a="1"/>
  <c r="C34" i="20" s="1"/>
  <c r="C27" i="20" a="1"/>
  <c r="C27" i="20" s="1"/>
  <c r="C38" i="20" a="1"/>
  <c r="C38" i="20" s="1"/>
  <c r="C74" i="20" a="1"/>
  <c r="C74" i="20" s="1"/>
  <c r="C66" i="20" a="1"/>
  <c r="C66" i="20" s="1"/>
  <c r="C59" i="20" a="1"/>
  <c r="C59" i="20" s="1"/>
  <c r="C50" i="20" a="1"/>
  <c r="C50" i="20" s="1"/>
  <c r="C42" i="20" a="1"/>
  <c r="C42" i="20" s="1"/>
  <c r="C25" i="20" a="1"/>
  <c r="C25" i="20" s="1"/>
  <c r="C26" i="20" a="1"/>
  <c r="C26" i="20" s="1"/>
  <c r="C37" i="20" a="1"/>
  <c r="C37" i="20" s="1"/>
  <c r="C65" i="20" a="1"/>
  <c r="C65" i="20" s="1"/>
  <c r="C57" i="20" a="1"/>
  <c r="C57" i="20" s="1"/>
  <c r="C58" i="20" a="1"/>
  <c r="C58" i="20" s="1"/>
  <c r="C41" i="20" a="1"/>
  <c r="C41" i="20" s="1"/>
  <c r="C33" i="20" a="1"/>
  <c r="C33" i="20" s="1"/>
  <c r="C56" i="20" a="1"/>
  <c r="C56" i="20" s="1"/>
  <c r="I2" i="20"/>
  <c r="D16" i="18"/>
  <c r="I2" i="19"/>
  <c r="P15" i="18" s="1"/>
  <c r="I2" i="16"/>
  <c r="P20" i="18" s="1"/>
  <c r="B208" i="7" l="1"/>
  <c r="B206" i="7"/>
  <c r="B205" i="7"/>
  <c r="B204" i="7"/>
  <c r="B203" i="7"/>
  <c r="B207" i="7"/>
  <c r="B298" i="7"/>
  <c r="B301" i="7"/>
  <c r="B300" i="7"/>
  <c r="B299" i="7"/>
  <c r="B302" i="7"/>
  <c r="B306" i="7"/>
  <c r="B305" i="7"/>
  <c r="B304" i="7"/>
  <c r="B303" i="7"/>
  <c r="B199" i="7"/>
  <c r="B201" i="7"/>
  <c r="B200" i="7"/>
  <c r="B202" i="7"/>
  <c r="G2" i="2"/>
  <c r="G3" i="2"/>
  <c r="B187" i="7"/>
  <c r="B261" i="7"/>
  <c r="B54" i="7"/>
  <c r="B5" i="7"/>
  <c r="B297" i="7"/>
  <c r="B7" i="7"/>
  <c r="B244" i="7"/>
  <c r="B275" i="7"/>
  <c r="B139" i="7"/>
  <c r="B291" i="7"/>
  <c r="B88" i="7"/>
  <c r="B72" i="7"/>
  <c r="B135" i="7"/>
  <c r="B163" i="7"/>
  <c r="B215" i="7"/>
  <c r="B181" i="7"/>
  <c r="B121" i="7"/>
  <c r="B283" i="7"/>
  <c r="B210" i="7"/>
  <c r="B194" i="7"/>
  <c r="B75" i="7"/>
  <c r="B95" i="7"/>
  <c r="B295" i="7"/>
  <c r="B180" i="7"/>
  <c r="B211" i="7"/>
  <c r="B288" i="7"/>
  <c r="B166" i="7"/>
  <c r="B154" i="7"/>
  <c r="B53" i="7"/>
  <c r="B35" i="7"/>
  <c r="B83" i="7"/>
  <c r="B183" i="7"/>
  <c r="B192" i="7"/>
  <c r="B99" i="7"/>
  <c r="B151" i="7"/>
  <c r="B94" i="7"/>
  <c r="B124" i="7"/>
  <c r="B212" i="7"/>
  <c r="B105" i="7"/>
  <c r="B118" i="7"/>
  <c r="B263" i="7"/>
  <c r="B146" i="7"/>
  <c r="B289" i="7"/>
  <c r="B227" i="7"/>
  <c r="B127" i="7"/>
  <c r="B247" i="7"/>
  <c r="B274" i="7"/>
  <c r="B241" i="7"/>
  <c r="B19" i="7"/>
  <c r="B8" i="7"/>
  <c r="B152" i="7"/>
  <c r="B250" i="7"/>
  <c r="B16" i="7"/>
  <c r="B157" i="7"/>
  <c r="B276" i="7"/>
  <c r="B131" i="7"/>
  <c r="B132" i="7"/>
  <c r="B292" i="7"/>
  <c r="B71" i="7"/>
  <c r="B217" i="7"/>
  <c r="B37" i="7"/>
  <c r="B148" i="7"/>
  <c r="B93" i="7"/>
  <c r="B28" i="7"/>
  <c r="B17" i="7"/>
  <c r="B134" i="7"/>
  <c r="B123" i="7"/>
  <c r="B74" i="7"/>
  <c r="B126" i="7"/>
  <c r="B142" i="7"/>
  <c r="B109" i="7"/>
  <c r="B108" i="7"/>
  <c r="B190" i="7"/>
  <c r="B43" i="7"/>
  <c r="B44" i="7"/>
  <c r="B42" i="7"/>
  <c r="B40" i="7"/>
  <c r="B249" i="7"/>
  <c r="B45" i="7"/>
  <c r="B156" i="7"/>
  <c r="B86" i="7"/>
  <c r="B175" i="7"/>
  <c r="B259" i="7"/>
  <c r="B65" i="7"/>
  <c r="B56" i="7"/>
  <c r="B226" i="7"/>
  <c r="B21" i="7"/>
  <c r="B245" i="7"/>
  <c r="B213" i="7"/>
  <c r="B101" i="7"/>
  <c r="B184" i="7"/>
  <c r="B143" i="7"/>
  <c r="B130" i="7"/>
  <c r="B46" i="7"/>
  <c r="B153" i="7"/>
  <c r="B69" i="7"/>
  <c r="B268" i="7"/>
  <c r="B47" i="7"/>
  <c r="B272" i="7"/>
  <c r="B80" i="7"/>
  <c r="B137" i="7"/>
  <c r="B281" i="7"/>
  <c r="B77" i="7"/>
  <c r="B285" i="7"/>
  <c r="B178" i="7"/>
  <c r="B296" i="7"/>
  <c r="B235" i="7"/>
  <c r="B158" i="7"/>
  <c r="B13" i="7"/>
  <c r="B23" i="7"/>
  <c r="B230" i="7"/>
  <c r="B30" i="7"/>
  <c r="B102" i="7"/>
  <c r="B253" i="7"/>
  <c r="B133" i="7"/>
  <c r="B55" i="7"/>
  <c r="B50" i="7"/>
  <c r="B262" i="7"/>
  <c r="B104" i="7"/>
  <c r="B24" i="7"/>
  <c r="B224" i="7"/>
  <c r="B128" i="7"/>
  <c r="B280" i="7"/>
  <c r="B260" i="7"/>
  <c r="B61" i="7"/>
  <c r="B248" i="7"/>
  <c r="B82" i="7"/>
  <c r="B140" i="7"/>
  <c r="B136" i="7"/>
  <c r="B246" i="7"/>
  <c r="B196" i="7"/>
  <c r="B106" i="7"/>
  <c r="B125" i="7"/>
  <c r="B78" i="7"/>
  <c r="B68" i="7"/>
  <c r="B103" i="7"/>
  <c r="B162" i="7"/>
  <c r="B49" i="7"/>
  <c r="B91" i="7"/>
  <c r="B89" i="7"/>
  <c r="B90" i="7"/>
  <c r="B98" i="7"/>
  <c r="B87" i="7"/>
  <c r="B186" i="7"/>
  <c r="B114" i="7"/>
  <c r="B32" i="7"/>
  <c r="B270" i="7"/>
  <c r="B33" i="7"/>
  <c r="B189" i="7"/>
  <c r="B34" i="7"/>
  <c r="B290" i="7"/>
  <c r="B11" i="7"/>
  <c r="B229" i="7"/>
  <c r="B193" i="7"/>
  <c r="B129" i="7"/>
  <c r="B59" i="7"/>
  <c r="B6" i="7"/>
  <c r="B120" i="7"/>
  <c r="B256" i="7"/>
  <c r="B138" i="7"/>
  <c r="B168" i="7"/>
  <c r="B264" i="7"/>
  <c r="B147" i="7"/>
  <c r="B218" i="7"/>
  <c r="B165" i="7"/>
  <c r="B220" i="7"/>
  <c r="B15" i="7"/>
  <c r="B243" i="7"/>
  <c r="B282" i="7"/>
  <c r="B232" i="7"/>
  <c r="B64" i="7"/>
  <c r="B258" i="7"/>
  <c r="B79" i="7"/>
  <c r="B221" i="7"/>
  <c r="B164" i="7"/>
  <c r="B269" i="7"/>
  <c r="B12" i="7"/>
  <c r="B271" i="7"/>
  <c r="B97" i="7"/>
  <c r="B254" i="7"/>
  <c r="B169" i="7"/>
  <c r="B38" i="7"/>
  <c r="B225" i="7"/>
  <c r="B161" i="7"/>
  <c r="B228" i="7"/>
  <c r="B57" i="7"/>
  <c r="B277" i="7"/>
  <c r="B27" i="7"/>
  <c r="B122" i="7"/>
  <c r="B70" i="7"/>
  <c r="B251" i="7"/>
  <c r="B9" i="7"/>
  <c r="B150" i="7"/>
  <c r="B160" i="7"/>
  <c r="B209" i="7"/>
  <c r="B188" i="7"/>
  <c r="B100" i="7"/>
  <c r="B279" i="7"/>
  <c r="B182" i="7"/>
  <c r="B92" i="7"/>
  <c r="B159" i="7"/>
  <c r="B155" i="7"/>
  <c r="B144" i="7"/>
  <c r="B185" i="7"/>
  <c r="B48" i="7"/>
  <c r="B179" i="7"/>
  <c r="B116" i="7"/>
  <c r="B294" i="7"/>
  <c r="B219" i="7"/>
  <c r="B66" i="7"/>
  <c r="B174" i="7"/>
  <c r="B287" i="7"/>
  <c r="B145" i="7"/>
  <c r="B112" i="7"/>
  <c r="B81" i="7"/>
  <c r="B239" i="7"/>
  <c r="B171" i="7"/>
  <c r="B67" i="7"/>
  <c r="B18" i="7"/>
  <c r="B60" i="7"/>
  <c r="B39" i="7"/>
  <c r="B31" i="7"/>
  <c r="B176" i="7"/>
  <c r="B234" i="7"/>
  <c r="B255" i="7"/>
  <c r="B273" i="7"/>
  <c r="B115" i="7"/>
  <c r="B58" i="7"/>
  <c r="B252" i="7"/>
  <c r="B266" i="7"/>
  <c r="B236" i="7"/>
  <c r="B26" i="7"/>
  <c r="B284" i="7"/>
  <c r="B36" i="7"/>
  <c r="B195" i="7"/>
  <c r="B242" i="7"/>
  <c r="B20" i="7"/>
  <c r="B73" i="7"/>
  <c r="B223" i="7"/>
  <c r="B231" i="7"/>
  <c r="B84" i="7"/>
  <c r="B62" i="7"/>
  <c r="B222" i="7"/>
  <c r="B170" i="7"/>
  <c r="B172" i="7"/>
  <c r="B191" i="7"/>
  <c r="B10" i="7"/>
  <c r="B233" i="7"/>
  <c r="B149" i="7"/>
  <c r="B237" i="7"/>
  <c r="B41" i="7"/>
  <c r="B107" i="7"/>
  <c r="B29" i="7"/>
  <c r="B110" i="7"/>
  <c r="B278" i="7"/>
  <c r="B63" i="7"/>
  <c r="B25" i="7"/>
  <c r="B51" i="7"/>
  <c r="B197" i="7"/>
  <c r="B286" i="7"/>
  <c r="B111" i="7"/>
  <c r="B52" i="7"/>
  <c r="B198" i="7"/>
  <c r="B257" i="7"/>
  <c r="B141" i="7"/>
  <c r="B238" i="7"/>
  <c r="B117" i="7"/>
  <c r="B267" i="7"/>
  <c r="B173" i="7"/>
  <c r="B119" i="7"/>
  <c r="B113" i="7"/>
  <c r="B167" i="7"/>
  <c r="B240" i="7"/>
  <c r="B22" i="7"/>
  <c r="B85" i="7"/>
  <c r="B76" i="7"/>
  <c r="B265" i="7"/>
  <c r="B14" i="7"/>
  <c r="B293" i="7"/>
  <c r="B216" i="7"/>
  <c r="B96" i="7"/>
  <c r="B214" i="7"/>
  <c r="B177" i="7"/>
  <c r="AA4" i="7"/>
  <c r="E16" i="1" s="1"/>
  <c r="H16" i="1" s="1"/>
  <c r="I4" i="16"/>
  <c r="P21" i="18" s="1"/>
  <c r="AA3" i="7"/>
  <c r="E14" i="18" s="1"/>
  <c r="A629" i="7"/>
  <c r="A630" i="7"/>
  <c r="A631" i="7"/>
  <c r="A632" i="7"/>
  <c r="A633" i="7"/>
  <c r="O1061" i="6"/>
  <c r="E1" i="6"/>
  <c r="A628" i="7"/>
  <c r="A627" i="7"/>
  <c r="A626" i="7"/>
  <c r="A625" i="7"/>
  <c r="A624" i="7"/>
  <c r="A623" i="7"/>
  <c r="A622" i="7"/>
  <c r="A621" i="7"/>
  <c r="A620" i="7"/>
  <c r="A618" i="7"/>
  <c r="A617" i="7"/>
  <c r="A616" i="7"/>
  <c r="A614" i="7"/>
  <c r="A613" i="7"/>
  <c r="A612" i="7"/>
  <c r="A611" i="7"/>
  <c r="A608" i="7"/>
  <c r="A607" i="7"/>
  <c r="A605" i="7"/>
  <c r="A604" i="7"/>
  <c r="A603" i="7"/>
  <c r="A600" i="7"/>
  <c r="A599" i="7"/>
  <c r="A597" i="7"/>
  <c r="A596" i="7"/>
  <c r="A595" i="7"/>
  <c r="A591" i="7"/>
  <c r="A589" i="7"/>
  <c r="A588" i="7"/>
  <c r="A587" i="7"/>
  <c r="A583" i="7"/>
  <c r="A581" i="7"/>
  <c r="A580" i="7"/>
  <c r="A579" i="7"/>
  <c r="A575" i="7"/>
  <c r="A573" i="7"/>
  <c r="A572" i="7"/>
  <c r="A571" i="7"/>
  <c r="A567" i="7"/>
  <c r="A565" i="7"/>
  <c r="A564" i="7"/>
  <c r="A563" i="7"/>
  <c r="A559" i="7"/>
  <c r="A557" i="7"/>
  <c r="A556" i="7"/>
  <c r="A555" i="7"/>
  <c r="A551" i="7"/>
  <c r="AC26" i="7"/>
  <c r="H3" i="2" l="1"/>
  <c r="H5" i="2"/>
  <c r="P28" i="18" s="1"/>
  <c r="A715" i="7"/>
  <c r="A723" i="7"/>
  <c r="A728" i="7"/>
  <c r="A672" i="7"/>
  <c r="A675" i="7"/>
  <c r="A664" i="7"/>
  <c r="A681" i="7"/>
  <c r="A667" i="7"/>
  <c r="A683" i="7"/>
  <c r="A688" i="7"/>
  <c r="A691" i="7"/>
  <c r="A699" i="7"/>
  <c r="A707" i="7"/>
  <c r="A318" i="7"/>
  <c r="A330" i="7"/>
  <c r="A310" i="7"/>
  <c r="A322" i="7"/>
  <c r="A319" i="7"/>
  <c r="A311" i="7"/>
  <c r="A312" i="7"/>
  <c r="A328" i="7"/>
  <c r="A327" i="7"/>
  <c r="A320" i="7"/>
  <c r="A314" i="7"/>
  <c r="A326" i="7"/>
  <c r="O26" i="18"/>
  <c r="AA5" i="7"/>
  <c r="E16" i="18" s="1"/>
  <c r="E15" i="18"/>
  <c r="H15" i="18" s="1"/>
  <c r="A307" i="7"/>
  <c r="A315" i="7"/>
  <c r="A323" i="7"/>
  <c r="A331" i="7"/>
  <c r="A552" i="7"/>
  <c r="A560" i="7"/>
  <c r="A568" i="7"/>
  <c r="A576" i="7"/>
  <c r="A584" i="7"/>
  <c r="A592" i="7"/>
  <c r="A316" i="7"/>
  <c r="A324" i="7"/>
  <c r="A553" i="7"/>
  <c r="A561" i="7"/>
  <c r="A569" i="7"/>
  <c r="A577" i="7"/>
  <c r="A585" i="7"/>
  <c r="A593" i="7"/>
  <c r="A601" i="7"/>
  <c r="A609" i="7"/>
  <c r="A309" i="7"/>
  <c r="A317" i="7"/>
  <c r="A325" i="7"/>
  <c r="A554" i="7"/>
  <c r="A562" i="7"/>
  <c r="A570" i="7"/>
  <c r="A578" i="7"/>
  <c r="A586" i="7"/>
  <c r="A594" i="7"/>
  <c r="A602" i="7"/>
  <c r="A610" i="7"/>
  <c r="A619" i="7"/>
  <c r="A313" i="7"/>
  <c r="A321" i="7"/>
  <c r="A329" i="7"/>
  <c r="A550" i="7"/>
  <c r="A558" i="7"/>
  <c r="A566" i="7"/>
  <c r="A574" i="7"/>
  <c r="A582" i="7"/>
  <c r="A590" i="7"/>
  <c r="A598" i="7"/>
  <c r="A606" i="7"/>
  <c r="E15" i="1"/>
  <c r="C363" i="6"/>
  <c r="C364" i="6"/>
  <c r="B307" i="7" l="1"/>
  <c r="B308" i="7"/>
  <c r="B309" i="7"/>
  <c r="B332" i="7"/>
  <c r="B310" i="7"/>
  <c r="A703" i="7"/>
  <c r="A720" i="7"/>
  <c r="A721" i="7"/>
  <c r="A673" i="7"/>
  <c r="A724" i="7"/>
  <c r="A695" i="7"/>
  <c r="A712" i="7"/>
  <c r="A702" i="7"/>
  <c r="A713" i="7"/>
  <c r="A689" i="7"/>
  <c r="A722" i="7"/>
  <c r="A679" i="7"/>
  <c r="A696" i="7"/>
  <c r="A670" i="7"/>
  <c r="A690" i="7"/>
  <c r="A684" i="7"/>
  <c r="A671" i="7"/>
  <c r="A726" i="7"/>
  <c r="A701" i="7"/>
  <c r="A682" i="7"/>
  <c r="A716" i="7"/>
  <c r="A687" i="7"/>
  <c r="A663" i="7"/>
  <c r="A718" i="7"/>
  <c r="A661" i="7"/>
  <c r="A658" i="7"/>
  <c r="A680" i="7"/>
  <c r="A704" i="7"/>
  <c r="A656" i="7"/>
  <c r="A710" i="7"/>
  <c r="A674" i="7"/>
  <c r="A705" i="7"/>
  <c r="A700" i="7"/>
  <c r="A657" i="7"/>
  <c r="A694" i="7"/>
  <c r="A677" i="7"/>
  <c r="A665" i="7"/>
  <c r="A676" i="7"/>
  <c r="A729" i="7"/>
  <c r="A692" i="7"/>
  <c r="A686" i="7"/>
  <c r="A669" i="7"/>
  <c r="A693" i="7"/>
  <c r="A708" i="7"/>
  <c r="A678" i="7"/>
  <c r="A727" i="7"/>
  <c r="A714" i="7"/>
  <c r="A662" i="7"/>
  <c r="A659" i="7"/>
  <c r="A725" i="7"/>
  <c r="A668" i="7"/>
  <c r="A719" i="7"/>
  <c r="A706" i="7"/>
  <c r="A709" i="7"/>
  <c r="A666" i="7"/>
  <c r="A717" i="7"/>
  <c r="A711" i="7"/>
  <c r="A698" i="7"/>
  <c r="A660" i="7"/>
  <c r="A697" i="7"/>
  <c r="A685" i="7"/>
  <c r="Z9" i="7"/>
  <c r="O27" i="18"/>
  <c r="Z8" i="7"/>
  <c r="D19" i="18" s="1"/>
  <c r="P33" i="18"/>
  <c r="E17" i="1"/>
  <c r="O17" i="6"/>
  <c r="O20" i="6"/>
  <c r="O5" i="6"/>
  <c r="O21" i="6"/>
  <c r="O18" i="6"/>
  <c r="O4" i="6"/>
  <c r="O7" i="6"/>
  <c r="O10" i="6"/>
  <c r="O16" i="6"/>
  <c r="O12" i="6"/>
  <c r="O8" i="6"/>
  <c r="O14" i="6"/>
  <c r="O15" i="6"/>
  <c r="O9" i="6"/>
  <c r="O11" i="6"/>
  <c r="O19" i="6"/>
  <c r="O13" i="6"/>
  <c r="P27" i="18" l="1"/>
  <c r="B369" i="7"/>
  <c r="B316" i="7"/>
  <c r="B414" i="7"/>
  <c r="B401" i="7"/>
  <c r="B352" i="7"/>
  <c r="B405" i="7"/>
  <c r="B439" i="7"/>
  <c r="B445" i="7"/>
  <c r="B449" i="7"/>
  <c r="B386" i="7"/>
  <c r="B448" i="7"/>
  <c r="B374" i="7"/>
  <c r="B433" i="7"/>
  <c r="B409" i="7"/>
  <c r="B438" i="7"/>
  <c r="B371" i="7"/>
  <c r="B424" i="7"/>
  <c r="B328" i="7"/>
  <c r="B359" i="7"/>
  <c r="B427" i="7"/>
  <c r="B381" i="7"/>
  <c r="B431" i="7"/>
  <c r="B442" i="7"/>
  <c r="B443" i="7"/>
  <c r="B435" i="7"/>
  <c r="B436" i="7"/>
  <c r="B430" i="7"/>
  <c r="B440" i="7"/>
  <c r="B446" i="7"/>
  <c r="B444" i="7"/>
  <c r="B441" i="7"/>
  <c r="B428" i="7"/>
  <c r="B340" i="7"/>
  <c r="B437" i="7"/>
  <c r="B432" i="7"/>
  <c r="B434" i="7"/>
  <c r="B426" i="7"/>
  <c r="B450" i="7"/>
  <c r="B429" i="7"/>
  <c r="B423" i="7"/>
  <c r="B366" i="7"/>
  <c r="B425" i="7"/>
  <c r="B447" i="7"/>
  <c r="B422" i="7"/>
  <c r="B329" i="7"/>
  <c r="B327" i="7"/>
  <c r="B343" i="7"/>
  <c r="B364" i="7"/>
  <c r="B398" i="7"/>
  <c r="B337" i="7"/>
  <c r="B383" i="7"/>
  <c r="B393" i="7"/>
  <c r="B344" i="7"/>
  <c r="B325" i="7"/>
  <c r="B389" i="7"/>
  <c r="B412" i="7"/>
  <c r="B362" i="7"/>
  <c r="B396" i="7"/>
  <c r="B347" i="7"/>
  <c r="B357" i="7"/>
  <c r="B418" i="7"/>
  <c r="B330" i="7"/>
  <c r="B313" i="7"/>
  <c r="B312" i="7"/>
  <c r="B377" i="7"/>
  <c r="B399" i="7"/>
  <c r="B350" i="7"/>
  <c r="B384" i="7"/>
  <c r="B335" i="7"/>
  <c r="B345" i="7"/>
  <c r="B417" i="7"/>
  <c r="B331" i="7"/>
  <c r="B311" i="7"/>
  <c r="B365" i="7"/>
  <c r="B387" i="7"/>
  <c r="B338" i="7"/>
  <c r="B372" i="7"/>
  <c r="B407" i="7"/>
  <c r="B402" i="7"/>
  <c r="B420" i="7"/>
  <c r="B320" i="7"/>
  <c r="B322" i="7"/>
  <c r="B354" i="7"/>
  <c r="B353" i="7"/>
  <c r="B375" i="7"/>
  <c r="B410" i="7"/>
  <c r="B360" i="7"/>
  <c r="B394" i="7"/>
  <c r="B342" i="7"/>
  <c r="B419" i="7"/>
  <c r="B318" i="7"/>
  <c r="B403" i="7"/>
  <c r="B341" i="7"/>
  <c r="B363" i="7"/>
  <c r="B397" i="7"/>
  <c r="B348" i="7"/>
  <c r="B382" i="7"/>
  <c r="B404" i="7"/>
  <c r="B416" i="7"/>
  <c r="B319" i="7"/>
  <c r="B326" i="7"/>
  <c r="B391" i="7"/>
  <c r="B413" i="7"/>
  <c r="B351" i="7"/>
  <c r="B385" i="7"/>
  <c r="B336" i="7"/>
  <c r="B370" i="7"/>
  <c r="B392" i="7"/>
  <c r="B415" i="7"/>
  <c r="B323" i="7"/>
  <c r="B324" i="7"/>
  <c r="B379" i="7"/>
  <c r="B400" i="7"/>
  <c r="B339" i="7"/>
  <c r="B373" i="7"/>
  <c r="B378" i="7"/>
  <c r="B358" i="7"/>
  <c r="B380" i="7"/>
  <c r="B421" i="7"/>
  <c r="B314" i="7"/>
  <c r="B315" i="7"/>
  <c r="B367" i="7"/>
  <c r="B388" i="7"/>
  <c r="B390" i="7"/>
  <c r="B361" i="7"/>
  <c r="B408" i="7"/>
  <c r="B346" i="7"/>
  <c r="B368" i="7"/>
  <c r="B333" i="7"/>
  <c r="B321" i="7"/>
  <c r="B355" i="7"/>
  <c r="B376" i="7"/>
  <c r="B411" i="7"/>
  <c r="B349" i="7"/>
  <c r="B395" i="7"/>
  <c r="B406" i="7"/>
  <c r="B356" i="7"/>
  <c r="B334" i="7"/>
  <c r="B317" i="7"/>
  <c r="D20" i="18"/>
  <c r="D21" i="1"/>
  <c r="P26" i="18"/>
  <c r="Z10" i="7"/>
  <c r="D20" i="1"/>
  <c r="AC28" i="7"/>
  <c r="Z13" i="7"/>
  <c r="D25" i="1" s="1"/>
  <c r="O32" i="18"/>
  <c r="AA13" i="7"/>
  <c r="E24" i="18" s="1"/>
  <c r="P32" i="18"/>
  <c r="D25" i="18"/>
  <c r="N33" i="18"/>
  <c r="AA14" i="7"/>
  <c r="E25" i="18" s="1"/>
  <c r="N34" i="18"/>
  <c r="AA8" i="7"/>
  <c r="E19" i="18" s="1"/>
  <c r="AA9" i="7"/>
  <c r="E21" i="1" s="1"/>
  <c r="H21" i="1" s="1"/>
  <c r="J349" i="7"/>
  <c r="J217" i="7"/>
  <c r="J347" i="7"/>
  <c r="J345" i="7"/>
  <c r="J341" i="7"/>
  <c r="J343" i="7"/>
  <c r="J348" i="7"/>
  <c r="J330" i="7"/>
  <c r="J346" i="7"/>
  <c r="J351" i="7"/>
  <c r="J338" i="7"/>
  <c r="J313" i="7"/>
  <c r="J317" i="7"/>
  <c r="J331" i="7"/>
  <c r="J361" i="7"/>
  <c r="J324" i="7"/>
  <c r="J335" i="7"/>
  <c r="J212" i="7"/>
  <c r="J325" i="7"/>
  <c r="J211" i="7"/>
  <c r="J342" i="7"/>
  <c r="J363" i="7"/>
  <c r="J356" i="7"/>
  <c r="J358" i="7"/>
  <c r="J344" i="7"/>
  <c r="J329" i="7"/>
  <c r="J364" i="7"/>
  <c r="J328" i="7"/>
  <c r="J354" i="7"/>
  <c r="J339" i="7"/>
  <c r="J359" i="7"/>
  <c r="J334" i="7"/>
  <c r="J353" i="7"/>
  <c r="J337" i="7"/>
  <c r="J323" i="7"/>
  <c r="J208" i="7"/>
  <c r="J327" i="7"/>
  <c r="J316" i="7"/>
  <c r="J340" i="7"/>
  <c r="J314" i="7"/>
  <c r="J362" i="7"/>
  <c r="J365" i="7"/>
  <c r="J319" i="7"/>
  <c r="J215" i="7"/>
  <c r="J312" i="7"/>
  <c r="J336" i="7"/>
  <c r="J210" i="7"/>
  <c r="J360" i="7"/>
  <c r="J318" i="7"/>
  <c r="J209" i="7"/>
  <c r="J213" i="7"/>
  <c r="J350" i="7"/>
  <c r="J326" i="7"/>
  <c r="J321" i="7"/>
  <c r="J214" i="7"/>
  <c r="J332" i="7"/>
  <c r="J315" i="7"/>
  <c r="J352" i="7"/>
  <c r="J216" i="7"/>
  <c r="J355" i="7"/>
  <c r="J357" i="7"/>
  <c r="J320" i="7"/>
  <c r="J673" i="7"/>
  <c r="R673" i="7" s="1"/>
  <c r="J778" i="7"/>
  <c r="J692" i="7"/>
  <c r="J791" i="7"/>
  <c r="J755" i="7"/>
  <c r="J741" i="7"/>
  <c r="J710" i="7"/>
  <c r="J656" i="7"/>
  <c r="J770" i="7"/>
  <c r="J789" i="7"/>
  <c r="J649" i="7"/>
  <c r="J683" i="7"/>
  <c r="J779" i="7"/>
  <c r="J750" i="7"/>
  <c r="J703" i="7"/>
  <c r="J702" i="7"/>
  <c r="J371" i="7"/>
  <c r="J641" i="7"/>
  <c r="J677" i="7"/>
  <c r="J369" i="7"/>
  <c r="J724" i="7"/>
  <c r="J754" i="7"/>
  <c r="J712" i="7"/>
  <c r="J795" i="7"/>
  <c r="J662" i="7"/>
  <c r="J736" i="7"/>
  <c r="J709" i="7"/>
  <c r="J366" i="7"/>
  <c r="J704" i="7"/>
  <c r="J652" i="7"/>
  <c r="J669" i="7"/>
  <c r="J760" i="7"/>
  <c r="J792" i="7"/>
  <c r="J672" i="7"/>
  <c r="J720" i="7"/>
  <c r="J706" i="7"/>
  <c r="J648" i="7"/>
  <c r="J373" i="7"/>
  <c r="J730" i="7"/>
  <c r="J799" i="7"/>
  <c r="J651" i="7"/>
  <c r="J782" i="7"/>
  <c r="J633" i="7"/>
  <c r="J643" i="7"/>
  <c r="J636" i="7"/>
  <c r="J729" i="7"/>
  <c r="J595" i="7"/>
  <c r="J640" i="7"/>
  <c r="J761" i="7"/>
  <c r="J646" i="7"/>
  <c r="J725" i="7"/>
  <c r="J765" i="7"/>
  <c r="J637" i="7"/>
  <c r="J796" i="7"/>
  <c r="J630" i="7"/>
  <c r="J780" i="7"/>
  <c r="J787" i="7"/>
  <c r="J689" i="7"/>
  <c r="J675" i="7"/>
  <c r="J715" i="7"/>
  <c r="J727" i="7"/>
  <c r="J679" i="7"/>
  <c r="J691" i="7"/>
  <c r="J638" i="7"/>
  <c r="J764" i="7"/>
  <c r="J627" i="7"/>
  <c r="J367" i="7"/>
  <c r="J680" i="7"/>
  <c r="J594" i="7"/>
  <c r="J797" i="7"/>
  <c r="J756" i="7"/>
  <c r="J711" i="7"/>
  <c r="J723" i="7"/>
  <c r="J743" i="7"/>
  <c r="J688" i="7"/>
  <c r="J655" i="7"/>
  <c r="J697" i="7"/>
  <c r="J687" i="7"/>
  <c r="J794" i="7"/>
  <c r="J650" i="7"/>
  <c r="J686" i="7"/>
  <c r="J685" i="7"/>
  <c r="J742" i="7"/>
  <c r="J798" i="7"/>
  <c r="J766" i="7"/>
  <c r="J763" i="7"/>
  <c r="J746" i="7"/>
  <c r="J744" i="7"/>
  <c r="J639" i="7"/>
  <c r="J660" i="7"/>
  <c r="J631" i="7"/>
  <c r="J661" i="7"/>
  <c r="J785" i="7"/>
  <c r="J762" i="7"/>
  <c r="J717" i="7"/>
  <c r="J775" i="7"/>
  <c r="J374" i="7"/>
  <c r="J722" i="7"/>
  <c r="J721" i="7"/>
  <c r="J659" i="7"/>
  <c r="J370" i="7"/>
  <c r="J739" i="7"/>
  <c r="J737" i="7"/>
  <c r="J783" i="7"/>
  <c r="J772" i="7"/>
  <c r="J626" i="7"/>
  <c r="J707" i="7"/>
  <c r="J705" i="7"/>
  <c r="J771" i="7"/>
  <c r="J728" i="7"/>
  <c r="J645" i="7"/>
  <c r="J768" i="7"/>
  <c r="J657" i="7"/>
  <c r="J751" i="7"/>
  <c r="J666" i="7"/>
  <c r="J788" i="7"/>
  <c r="J786" i="7"/>
  <c r="J658" i="7"/>
  <c r="J665" i="7"/>
  <c r="J695" i="7"/>
  <c r="J713" i="7"/>
  <c r="J634" i="7"/>
  <c r="J748" i="7"/>
  <c r="J684" i="7"/>
  <c r="J735" i="7"/>
  <c r="J368" i="7"/>
  <c r="J774" i="7"/>
  <c r="J696" i="7"/>
  <c r="J376" i="7"/>
  <c r="J375" i="7"/>
  <c r="J635" i="7"/>
  <c r="J628" i="7"/>
  <c r="J777" i="7"/>
  <c r="J690" i="7"/>
  <c r="J734" i="7"/>
  <c r="J671" i="7"/>
  <c r="J733" i="7"/>
  <c r="J767" i="7"/>
  <c r="J372" i="7"/>
  <c r="J644" i="7"/>
  <c r="J698" i="7"/>
  <c r="J800" i="7"/>
  <c r="J732" i="7"/>
  <c r="J699" i="7"/>
  <c r="J757" i="7"/>
  <c r="J682" i="7"/>
  <c r="J758" i="7"/>
  <c r="J747" i="7"/>
  <c r="J668" i="7"/>
  <c r="J773" i="7"/>
  <c r="J678" i="7"/>
  <c r="J731" i="7"/>
  <c r="J642" i="7"/>
  <c r="J632" i="7"/>
  <c r="J664" i="7"/>
  <c r="J694" i="7"/>
  <c r="J776" i="7"/>
  <c r="J667" i="7"/>
  <c r="J745" i="7"/>
  <c r="J625" i="7"/>
  <c r="J693" i="7"/>
  <c r="J647" i="7"/>
  <c r="J749" i="7"/>
  <c r="J718" i="7"/>
  <c r="J663" i="7"/>
  <c r="J676" i="7"/>
  <c r="J781" i="7"/>
  <c r="J629" i="7"/>
  <c r="J793" i="7"/>
  <c r="J670" i="7"/>
  <c r="J701" i="7"/>
  <c r="J740" i="7"/>
  <c r="J769" i="7"/>
  <c r="J716" i="7"/>
  <c r="J753" i="7"/>
  <c r="J738" i="7"/>
  <c r="J714" i="7"/>
  <c r="J708" i="7"/>
  <c r="J653" i="7"/>
  <c r="J790" i="7"/>
  <c r="J759" i="7"/>
  <c r="J654" i="7"/>
  <c r="J700" i="7"/>
  <c r="J726" i="7"/>
  <c r="J752" i="7"/>
  <c r="J719" i="7"/>
  <c r="J784" i="7"/>
  <c r="J674" i="7"/>
  <c r="J681" i="7"/>
  <c r="J805" i="7"/>
  <c r="J810" i="7"/>
  <c r="J802" i="7"/>
  <c r="J807" i="7"/>
  <c r="J812" i="7"/>
  <c r="J806" i="7"/>
  <c r="J801" i="7"/>
  <c r="J808" i="7"/>
  <c r="J809" i="7"/>
  <c r="J811" i="7"/>
  <c r="J803" i="7"/>
  <c r="J804" i="7"/>
  <c r="J876" i="7"/>
  <c r="N876" i="7" s="1"/>
  <c r="J887" i="7"/>
  <c r="N887" i="7" s="1"/>
  <c r="J842" i="7"/>
  <c r="N842" i="7" s="1"/>
  <c r="J892" i="7"/>
  <c r="N892" i="7" s="1"/>
  <c r="J821" i="7"/>
  <c r="N821" i="7" s="1"/>
  <c r="J875" i="7"/>
  <c r="N875" i="7" s="1"/>
  <c r="J863" i="7"/>
  <c r="N863" i="7" s="1"/>
  <c r="J870" i="7"/>
  <c r="N870" i="7" s="1"/>
  <c r="J858" i="7"/>
  <c r="N858" i="7" s="1"/>
  <c r="J818" i="7"/>
  <c r="N818" i="7" s="1"/>
  <c r="J827" i="7"/>
  <c r="N827" i="7" s="1"/>
  <c r="J856" i="7"/>
  <c r="N856" i="7" s="1"/>
  <c r="J815" i="7"/>
  <c r="N815" i="7" s="1"/>
  <c r="J888" i="7"/>
  <c r="N888" i="7" s="1"/>
  <c r="J873" i="7"/>
  <c r="N873" i="7" s="1"/>
  <c r="J830" i="7"/>
  <c r="N830" i="7" s="1"/>
  <c r="J836" i="7"/>
  <c r="N836" i="7" s="1"/>
  <c r="J851" i="7"/>
  <c r="N851" i="7" s="1"/>
  <c r="J829" i="7"/>
  <c r="N829" i="7" s="1"/>
  <c r="J837" i="7"/>
  <c r="N837" i="7" s="1"/>
  <c r="J881" i="7"/>
  <c r="N881" i="7" s="1"/>
  <c r="J855" i="7"/>
  <c r="N855" i="7" s="1"/>
  <c r="J886" i="7"/>
  <c r="N886" i="7" s="1"/>
  <c r="J845" i="7"/>
  <c r="N845" i="7" s="1"/>
  <c r="J889" i="7"/>
  <c r="N889" i="7" s="1"/>
  <c r="J817" i="7"/>
  <c r="N817" i="7" s="1"/>
  <c r="J874" i="7"/>
  <c r="N874" i="7" s="1"/>
  <c r="J814" i="7"/>
  <c r="N814" i="7" s="1"/>
  <c r="J871" i="7"/>
  <c r="N871" i="7" s="1"/>
  <c r="J813" i="7"/>
  <c r="N813" i="7" s="1"/>
  <c r="J854" i="7"/>
  <c r="N854" i="7" s="1"/>
  <c r="J885" i="7"/>
  <c r="N885" i="7" s="1"/>
  <c r="J894" i="7"/>
  <c r="N894" i="7" s="1"/>
  <c r="J846" i="7"/>
  <c r="N846" i="7" s="1"/>
  <c r="J880" i="7"/>
  <c r="N880" i="7" s="1"/>
  <c r="J868" i="7"/>
  <c r="N868" i="7" s="1"/>
  <c r="J841" i="7"/>
  <c r="N841" i="7" s="1"/>
  <c r="J828" i="7"/>
  <c r="N828" i="7" s="1"/>
  <c r="J816" i="7"/>
  <c r="N816" i="7" s="1"/>
  <c r="J840" i="7"/>
  <c r="N840" i="7" s="1"/>
  <c r="J860" i="7"/>
  <c r="N860" i="7" s="1"/>
  <c r="J819" i="7"/>
  <c r="N819" i="7" s="1"/>
  <c r="J878" i="7"/>
  <c r="N878" i="7" s="1"/>
  <c r="J867" i="7"/>
  <c r="N867" i="7" s="1"/>
  <c r="J843" i="7"/>
  <c r="N843" i="7" s="1"/>
  <c r="J869" i="7"/>
  <c r="N869" i="7" s="1"/>
  <c r="J847" i="7"/>
  <c r="N847" i="7" s="1"/>
  <c r="J884" i="7"/>
  <c r="N884" i="7" s="1"/>
  <c r="J824" i="7"/>
  <c r="N824" i="7" s="1"/>
  <c r="J831" i="7"/>
  <c r="N831" i="7" s="1"/>
  <c r="J862" i="7"/>
  <c r="N862" i="7" s="1"/>
  <c r="J893" i="7"/>
  <c r="N893" i="7" s="1"/>
  <c r="J864" i="7"/>
  <c r="N864" i="7" s="1"/>
  <c r="J849" i="7"/>
  <c r="N849" i="7" s="1"/>
  <c r="J822" i="7"/>
  <c r="N822" i="7" s="1"/>
  <c r="J853" i="7"/>
  <c r="N853" i="7" s="1"/>
  <c r="J832" i="7"/>
  <c r="N832" i="7" s="1"/>
  <c r="J850" i="7"/>
  <c r="N850" i="7" s="1"/>
  <c r="J833" i="7"/>
  <c r="N833" i="7" s="1"/>
  <c r="J877" i="7"/>
  <c r="N877" i="7" s="1"/>
  <c r="J838" i="7"/>
  <c r="N838" i="7" s="1"/>
  <c r="J883" i="7"/>
  <c r="N883" i="7" s="1"/>
  <c r="J844" i="7"/>
  <c r="N844" i="7" s="1"/>
  <c r="J861" i="7"/>
  <c r="N861" i="7" s="1"/>
  <c r="J882" i="7"/>
  <c r="N882" i="7" s="1"/>
  <c r="J823" i="7"/>
  <c r="N823" i="7" s="1"/>
  <c r="J865" i="7"/>
  <c r="N865" i="7" s="1"/>
  <c r="J826" i="7"/>
  <c r="N826" i="7" s="1"/>
  <c r="J891" i="7"/>
  <c r="N891" i="7" s="1"/>
  <c r="J848" i="7"/>
  <c r="N848" i="7" s="1"/>
  <c r="J872" i="7"/>
  <c r="N872" i="7" s="1"/>
  <c r="J857" i="7"/>
  <c r="N857" i="7" s="1"/>
  <c r="J866" i="7"/>
  <c r="N866" i="7" s="1"/>
  <c r="J859" i="7"/>
  <c r="N859" i="7" s="1"/>
  <c r="J852" i="7"/>
  <c r="N852" i="7" s="1"/>
  <c r="J835" i="7"/>
  <c r="N835" i="7" s="1"/>
  <c r="J820" i="7"/>
  <c r="N820" i="7" s="1"/>
  <c r="J825" i="7"/>
  <c r="N825" i="7" s="1"/>
  <c r="J839" i="7"/>
  <c r="N839" i="7" s="1"/>
  <c r="J834" i="7"/>
  <c r="N834" i="7" s="1"/>
  <c r="J879" i="7"/>
  <c r="N879" i="7" s="1"/>
  <c r="J890" i="7"/>
  <c r="N890" i="7" s="1"/>
  <c r="J970" i="7"/>
  <c r="O6" i="6"/>
  <c r="J3" i="7" l="1"/>
  <c r="J5" i="7"/>
  <c r="J4" i="7"/>
  <c r="J2" i="7"/>
  <c r="J15" i="7"/>
  <c r="J218" i="7"/>
  <c r="J14" i="7"/>
  <c r="J322" i="7"/>
  <c r="J23" i="7"/>
  <c r="J13" i="7"/>
  <c r="J11" i="7"/>
  <c r="J8" i="7"/>
  <c r="J7" i="7"/>
  <c r="J10" i="7"/>
  <c r="J6" i="7"/>
  <c r="J16" i="7"/>
  <c r="J18" i="7"/>
  <c r="J12" i="7"/>
  <c r="J17" i="7"/>
  <c r="J9" i="7"/>
  <c r="J21" i="7"/>
  <c r="J22" i="7"/>
  <c r="J20" i="7"/>
  <c r="J19" i="7"/>
  <c r="J953" i="7"/>
  <c r="N953" i="7" s="1"/>
  <c r="J982" i="7"/>
  <c r="N982" i="7" s="1"/>
  <c r="J98" i="7"/>
  <c r="J185" i="7"/>
  <c r="J979" i="7"/>
  <c r="M979" i="7" s="1"/>
  <c r="J947" i="7"/>
  <c r="N947" i="7" s="1"/>
  <c r="J622" i="7"/>
  <c r="N622" i="7" s="1"/>
  <c r="J141" i="7"/>
  <c r="J942" i="7"/>
  <c r="N942" i="7" s="1"/>
  <c r="J624" i="7"/>
  <c r="P624" i="7" s="1"/>
  <c r="J80" i="7"/>
  <c r="J262" i="7"/>
  <c r="J277" i="7"/>
  <c r="J951" i="7"/>
  <c r="N951" i="7" s="1"/>
  <c r="J969" i="7"/>
  <c r="O969" i="7" s="1"/>
  <c r="J909" i="7"/>
  <c r="N909" i="7" s="1"/>
  <c r="J907" i="7"/>
  <c r="N907" i="7" s="1"/>
  <c r="J224" i="7"/>
  <c r="J79" i="7"/>
  <c r="J311" i="7"/>
  <c r="J64" i="7"/>
  <c r="J56" i="7"/>
  <c r="J226" i="7"/>
  <c r="J126" i="7"/>
  <c r="J82" i="7"/>
  <c r="J129" i="7"/>
  <c r="J88" i="7"/>
  <c r="J163" i="7"/>
  <c r="J176" i="7"/>
  <c r="J83" i="7"/>
  <c r="J259" i="7"/>
  <c r="J306" i="7"/>
  <c r="J219" i="7"/>
  <c r="J128" i="7"/>
  <c r="J243" i="7"/>
  <c r="J231" i="7"/>
  <c r="J77" i="7"/>
  <c r="J984" i="7"/>
  <c r="M984" i="7" s="1"/>
  <c r="J972" i="7"/>
  <c r="L972" i="7" s="1"/>
  <c r="J975" i="7"/>
  <c r="L975" i="7" s="1"/>
  <c r="J898" i="7"/>
  <c r="N898" i="7" s="1"/>
  <c r="J914" i="7"/>
  <c r="N914" i="7" s="1"/>
  <c r="J897" i="7"/>
  <c r="N897" i="7" s="1"/>
  <c r="J990" i="7"/>
  <c r="Q990" i="7" s="1"/>
  <c r="J987" i="7"/>
  <c r="O987" i="7" s="1"/>
  <c r="J963" i="7"/>
  <c r="L963" i="7" s="1"/>
  <c r="J945" i="7"/>
  <c r="N945" i="7" s="1"/>
  <c r="J956" i="7"/>
  <c r="N956" i="7" s="1"/>
  <c r="J943" i="7"/>
  <c r="N943" i="7" s="1"/>
  <c r="J901" i="7"/>
  <c r="N901" i="7" s="1"/>
  <c r="J912" i="7"/>
  <c r="R912" i="7" s="1"/>
  <c r="J939" i="7"/>
  <c r="N939" i="7" s="1"/>
  <c r="J613" i="7"/>
  <c r="S613" i="7" s="1"/>
  <c r="J288" i="7"/>
  <c r="J239" i="7"/>
  <c r="J268" i="7"/>
  <c r="J51" i="7"/>
  <c r="J81" i="7"/>
  <c r="J183" i="7"/>
  <c r="J289" i="7"/>
  <c r="J304" i="7"/>
  <c r="J130" i="7"/>
  <c r="J287" i="7"/>
  <c r="J182" i="7"/>
  <c r="J62" i="7"/>
  <c r="J40" i="7"/>
  <c r="J234" i="7"/>
  <c r="J162" i="7"/>
  <c r="J150" i="7"/>
  <c r="J184" i="7"/>
  <c r="J60" i="7"/>
  <c r="J222" i="7"/>
  <c r="J165" i="7"/>
  <c r="J71" i="7"/>
  <c r="J27" i="7"/>
  <c r="J971" i="7"/>
  <c r="S971" i="7" s="1"/>
  <c r="J954" i="7"/>
  <c r="N954" i="7" s="1"/>
  <c r="J928" i="7"/>
  <c r="N928" i="7" s="1"/>
  <c r="J967" i="7"/>
  <c r="N967" i="7" s="1"/>
  <c r="J896" i="7"/>
  <c r="N896" i="7" s="1"/>
  <c r="J933" i="7"/>
  <c r="N933" i="7" s="1"/>
  <c r="J617" i="7"/>
  <c r="P617" i="7" s="1"/>
  <c r="J253" i="7"/>
  <c r="J196" i="7"/>
  <c r="J57" i="7"/>
  <c r="J97" i="7"/>
  <c r="J197" i="7"/>
  <c r="J42" i="7"/>
  <c r="J103" i="7"/>
  <c r="J99" i="7"/>
  <c r="J290" i="7"/>
  <c r="J309" i="7"/>
  <c r="J66" i="7"/>
  <c r="J67" i="7"/>
  <c r="J292" i="7"/>
  <c r="J47" i="7"/>
  <c r="J114" i="7"/>
  <c r="J153" i="7"/>
  <c r="J44" i="7"/>
  <c r="J25" i="7"/>
  <c r="J263" i="7"/>
  <c r="J227" i="7"/>
  <c r="J257" i="7"/>
  <c r="J34" i="7"/>
  <c r="J135" i="7"/>
  <c r="J118" i="7"/>
  <c r="J974" i="7"/>
  <c r="M974" i="7" s="1"/>
  <c r="J929" i="7"/>
  <c r="N929" i="7" s="1"/>
  <c r="J997" i="7"/>
  <c r="O997" i="7" s="1"/>
  <c r="J924" i="7"/>
  <c r="N924" i="7" s="1"/>
  <c r="J600" i="7"/>
  <c r="Q600" i="7" s="1"/>
  <c r="J108" i="7"/>
  <c r="J115" i="7"/>
  <c r="J75" i="7"/>
  <c r="J296" i="7"/>
  <c r="J258" i="7"/>
  <c r="J91" i="7"/>
  <c r="J193" i="7"/>
  <c r="J54" i="7"/>
  <c r="J265" i="7"/>
  <c r="J158" i="7"/>
  <c r="J178" i="7"/>
  <c r="J223" i="7"/>
  <c r="J191" i="7"/>
  <c r="J233" i="7"/>
  <c r="J166" i="7"/>
  <c r="J52" i="7"/>
  <c r="J107" i="7"/>
  <c r="J271" i="7"/>
  <c r="J29" i="7"/>
  <c r="J266" i="7"/>
  <c r="J37" i="7"/>
  <c r="J993" i="7"/>
  <c r="K993" i="7" s="1"/>
  <c r="J994" i="7"/>
  <c r="P994" i="7" s="1"/>
  <c r="J966" i="7"/>
  <c r="Q966" i="7" s="1"/>
  <c r="J902" i="7"/>
  <c r="N902" i="7" s="1"/>
  <c r="J985" i="7"/>
  <c r="K985" i="7" s="1"/>
  <c r="J989" i="7"/>
  <c r="S989" i="7" s="1"/>
  <c r="J986" i="7"/>
  <c r="O986" i="7" s="1"/>
  <c r="J936" i="7"/>
  <c r="N936" i="7" s="1"/>
  <c r="J910" i="7"/>
  <c r="N910" i="7" s="1"/>
  <c r="J968" i="7"/>
  <c r="L968" i="7" s="1"/>
  <c r="J919" i="7"/>
  <c r="N919" i="7" s="1"/>
  <c r="J964" i="7"/>
  <c r="N964" i="7" s="1"/>
  <c r="J908" i="7"/>
  <c r="N908" i="7" s="1"/>
  <c r="J925" i="7"/>
  <c r="N925" i="7" s="1"/>
  <c r="J950" i="7"/>
  <c r="Q950" i="7" s="1"/>
  <c r="J962" i="7"/>
  <c r="N962" i="7" s="1"/>
  <c r="J621" i="7"/>
  <c r="L621" i="7" s="1"/>
  <c r="J601" i="7"/>
  <c r="O601" i="7" s="1"/>
  <c r="J603" i="7"/>
  <c r="M603" i="7" s="1"/>
  <c r="J612" i="7"/>
  <c r="K612" i="7" s="1"/>
  <c r="J269" i="7"/>
  <c r="J92" i="7"/>
  <c r="J303" i="7"/>
  <c r="J230" i="7"/>
  <c r="J124" i="7"/>
  <c r="J102" i="7"/>
  <c r="J174" i="7"/>
  <c r="J125" i="7"/>
  <c r="J282" i="7"/>
  <c r="J110" i="7"/>
  <c r="J285" i="7"/>
  <c r="J24" i="7"/>
  <c r="J232" i="7"/>
  <c r="J255" i="7"/>
  <c r="J58" i="7"/>
  <c r="J244" i="7"/>
  <c r="J283" i="7"/>
  <c r="J143" i="7"/>
  <c r="J245" i="7"/>
  <c r="J256" i="7"/>
  <c r="J43" i="7"/>
  <c r="J240" i="7"/>
  <c r="J905" i="7"/>
  <c r="N905" i="7" s="1"/>
  <c r="J977" i="7"/>
  <c r="K977" i="7" s="1"/>
  <c r="J981" i="7"/>
  <c r="P981" i="7" s="1"/>
  <c r="J978" i="7"/>
  <c r="J932" i="7"/>
  <c r="N932" i="7" s="1"/>
  <c r="J957" i="7"/>
  <c r="R957" i="7" s="1"/>
  <c r="J944" i="7"/>
  <c r="N944" i="7" s="1"/>
  <c r="J917" i="7"/>
  <c r="N917" i="7" s="1"/>
  <c r="J922" i="7"/>
  <c r="L922" i="7" s="1"/>
  <c r="J934" i="7"/>
  <c r="N934" i="7" s="1"/>
  <c r="J959" i="7"/>
  <c r="N959" i="7" s="1"/>
  <c r="J604" i="7"/>
  <c r="K604" i="7" s="1"/>
  <c r="J606" i="7"/>
  <c r="O606" i="7" s="1"/>
  <c r="J87" i="7"/>
  <c r="J85" i="7"/>
  <c r="J274" i="7"/>
  <c r="J50" i="7"/>
  <c r="J175" i="7"/>
  <c r="J228" i="7"/>
  <c r="J286" i="7"/>
  <c r="J180" i="7"/>
  <c r="J167" i="7"/>
  <c r="J164" i="7"/>
  <c r="J136" i="7"/>
  <c r="J225" i="7"/>
  <c r="J235" i="7"/>
  <c r="J142" i="7"/>
  <c r="J152" i="7"/>
  <c r="J73" i="7"/>
  <c r="J284" i="7"/>
  <c r="J237" i="7"/>
  <c r="J260" i="7"/>
  <c r="J252" i="7"/>
  <c r="J918" i="7"/>
  <c r="N918" i="7" s="1"/>
  <c r="J949" i="7"/>
  <c r="N949" i="7" s="1"/>
  <c r="J926" i="7"/>
  <c r="N926" i="7" s="1"/>
  <c r="J619" i="7"/>
  <c r="N619" i="7" s="1"/>
  <c r="J608" i="7"/>
  <c r="L608" i="7" s="1"/>
  <c r="J305" i="7"/>
  <c r="J33" i="7"/>
  <c r="J291" i="7"/>
  <c r="J116" i="7"/>
  <c r="J147" i="7"/>
  <c r="J72" i="7"/>
  <c r="J160" i="7"/>
  <c r="J293" i="7"/>
  <c r="J192" i="7"/>
  <c r="J106" i="7"/>
  <c r="J122" i="7"/>
  <c r="J65" i="7"/>
  <c r="J61" i="7"/>
  <c r="J241" i="7"/>
  <c r="J30" i="7"/>
  <c r="J251" i="7"/>
  <c r="J90" i="7"/>
  <c r="J273" i="7"/>
  <c r="J195" i="7"/>
  <c r="J229" i="7"/>
  <c r="J138" i="7"/>
  <c r="J188" i="7"/>
  <c r="J278" i="7"/>
  <c r="J120" i="7"/>
  <c r="J247" i="7"/>
  <c r="J59" i="7"/>
  <c r="J930" i="7"/>
  <c r="L930" i="7" s="1"/>
  <c r="J904" i="7"/>
  <c r="M904" i="7" s="1"/>
  <c r="J940" i="7"/>
  <c r="N940" i="7" s="1"/>
  <c r="J923" i="7"/>
  <c r="N923" i="7" s="1"/>
  <c r="J961" i="7"/>
  <c r="P961" i="7" s="1"/>
  <c r="J614" i="7"/>
  <c r="S614" i="7" s="1"/>
  <c r="J607" i="7"/>
  <c r="M607" i="7" s="1"/>
  <c r="J119" i="7"/>
  <c r="J272" i="7"/>
  <c r="J236" i="7"/>
  <c r="J294" i="7"/>
  <c r="J86" i="7"/>
  <c r="J140" i="7"/>
  <c r="J74" i="7"/>
  <c r="J26" i="7"/>
  <c r="J298" i="7"/>
  <c r="J112" i="7"/>
  <c r="J242" i="7"/>
  <c r="J295" i="7"/>
  <c r="J275" i="7"/>
  <c r="J28" i="7"/>
  <c r="J96" i="7"/>
  <c r="J308" i="7"/>
  <c r="J169" i="7"/>
  <c r="J70" i="7"/>
  <c r="J264" i="7"/>
  <c r="J41" i="7"/>
  <c r="J109" i="7"/>
  <c r="J84" i="7"/>
  <c r="J190" i="7"/>
  <c r="J168" i="7"/>
  <c r="J992" i="7"/>
  <c r="O992" i="7" s="1"/>
  <c r="J996" i="7"/>
  <c r="P996" i="7" s="1"/>
  <c r="J976" i="7"/>
  <c r="Q976" i="7" s="1"/>
  <c r="J988" i="7"/>
  <c r="O988" i="7" s="1"/>
  <c r="J911" i="7"/>
  <c r="M911" i="7" s="1"/>
  <c r="J920" i="7"/>
  <c r="Q920" i="7" s="1"/>
  <c r="J948" i="7"/>
  <c r="N948" i="7" s="1"/>
  <c r="J960" i="7"/>
  <c r="N960" i="7" s="1"/>
  <c r="J903" i="7"/>
  <c r="N903" i="7" s="1"/>
  <c r="J937" i="7"/>
  <c r="L937" i="7" s="1"/>
  <c r="J915" i="7"/>
  <c r="N915" i="7" s="1"/>
  <c r="J616" i="7"/>
  <c r="O616" i="7" s="1"/>
  <c r="J279" i="7"/>
  <c r="J146" i="7"/>
  <c r="J134" i="7"/>
  <c r="J32" i="7"/>
  <c r="J154" i="7"/>
  <c r="J148" i="7"/>
  <c r="J171" i="7"/>
  <c r="J113" i="7"/>
  <c r="J39" i="7"/>
  <c r="J111" i="7"/>
  <c r="J105" i="7"/>
  <c r="J93" i="7"/>
  <c r="J249" i="7"/>
  <c r="J127" i="7"/>
  <c r="J151" i="7"/>
  <c r="J133" i="7"/>
  <c r="J46" i="7"/>
  <c r="J35" i="7"/>
  <c r="J38" i="7"/>
  <c r="J132" i="7"/>
  <c r="J246" i="7"/>
  <c r="J121" i="7"/>
  <c r="J310" i="7"/>
  <c r="J952" i="7"/>
  <c r="N952" i="7" s="1"/>
  <c r="J991" i="7"/>
  <c r="L991" i="7" s="1"/>
  <c r="J980" i="7"/>
  <c r="S980" i="7" s="1"/>
  <c r="J899" i="7"/>
  <c r="N899" i="7" s="1"/>
  <c r="J927" i="7"/>
  <c r="N927" i="7" s="1"/>
  <c r="J955" i="7"/>
  <c r="O955" i="7" s="1"/>
  <c r="J906" i="7"/>
  <c r="L906" i="7" s="1"/>
  <c r="J597" i="7"/>
  <c r="J599" i="7"/>
  <c r="R599" i="7" s="1"/>
  <c r="J173" i="7"/>
  <c r="J281" i="7"/>
  <c r="J261" i="7"/>
  <c r="J302" i="7"/>
  <c r="J117" i="7"/>
  <c r="J76" i="7"/>
  <c r="J100" i="7"/>
  <c r="J181" i="7"/>
  <c r="J63" i="7"/>
  <c r="J131" i="7"/>
  <c r="J157" i="7"/>
  <c r="J139" i="7"/>
  <c r="J267" i="7"/>
  <c r="J270" i="7"/>
  <c r="J55" i="7"/>
  <c r="J297" i="7"/>
  <c r="J144" i="7"/>
  <c r="J177" i="7"/>
  <c r="J94" i="7"/>
  <c r="J248" i="7"/>
  <c r="J198" i="7"/>
  <c r="J965" i="7"/>
  <c r="R965" i="7" s="1"/>
  <c r="J946" i="7"/>
  <c r="Q946" i="7" s="1"/>
  <c r="J900" i="7"/>
  <c r="N900" i="7" s="1"/>
  <c r="J938" i="7"/>
  <c r="N938" i="7" s="1"/>
  <c r="J921" i="7"/>
  <c r="J935" i="7"/>
  <c r="N935" i="7" s="1"/>
  <c r="J958" i="7"/>
  <c r="N958" i="7" s="1"/>
  <c r="J623" i="7"/>
  <c r="M623" i="7" s="1"/>
  <c r="J605" i="7"/>
  <c r="R605" i="7" s="1"/>
  <c r="J620" i="7"/>
  <c r="N620" i="7" s="1"/>
  <c r="J155" i="7"/>
  <c r="J104" i="7"/>
  <c r="J78" i="7"/>
  <c r="J149" i="7"/>
  <c r="J95" i="7"/>
  <c r="J179" i="7"/>
  <c r="J250" i="7"/>
  <c r="J101" i="7"/>
  <c r="J137" i="7"/>
  <c r="J220" i="7"/>
  <c r="J161" i="7"/>
  <c r="J156" i="7"/>
  <c r="J307" i="7"/>
  <c r="J36" i="7"/>
  <c r="J69" i="7"/>
  <c r="J53" i="7"/>
  <c r="J31" i="7"/>
  <c r="J48" i="7"/>
  <c r="J221" i="7"/>
  <c r="J89" i="7"/>
  <c r="J45" i="7"/>
  <c r="J280" i="7"/>
  <c r="J973" i="7"/>
  <c r="R973" i="7" s="1"/>
  <c r="J983" i="7"/>
  <c r="O983" i="7" s="1"/>
  <c r="J931" i="7"/>
  <c r="N931" i="7" s="1"/>
  <c r="J913" i="7"/>
  <c r="M913" i="7" s="1"/>
  <c r="J995" i="7"/>
  <c r="J916" i="7"/>
  <c r="O916" i="7" s="1"/>
  <c r="J941" i="7"/>
  <c r="N941" i="7" s="1"/>
  <c r="J895" i="7"/>
  <c r="N895" i="7" s="1"/>
  <c r="J618" i="7"/>
  <c r="R618" i="7" s="1"/>
  <c r="J596" i="7"/>
  <c r="R596" i="7" s="1"/>
  <c r="J611" i="7"/>
  <c r="O611" i="7" s="1"/>
  <c r="J609" i="7"/>
  <c r="M609" i="7" s="1"/>
  <c r="J598" i="7"/>
  <c r="P598" i="7" s="1"/>
  <c r="J610" i="7"/>
  <c r="L610" i="7" s="1"/>
  <c r="J615" i="7"/>
  <c r="L615" i="7" s="1"/>
  <c r="J602" i="7"/>
  <c r="R602" i="7" s="1"/>
  <c r="J123" i="7"/>
  <c r="J172" i="7"/>
  <c r="J170" i="7"/>
  <c r="J254" i="7"/>
  <c r="J145" i="7"/>
  <c r="J238" i="7"/>
  <c r="J186" i="7"/>
  <c r="J159" i="7"/>
  <c r="J194" i="7"/>
  <c r="J49" i="7"/>
  <c r="J187" i="7"/>
  <c r="J189" i="7"/>
  <c r="J68" i="7"/>
  <c r="J276" i="7"/>
  <c r="D21" i="18"/>
  <c r="AA10" i="7"/>
  <c r="E20" i="1"/>
  <c r="H20" i="1" s="1"/>
  <c r="D24" i="18"/>
  <c r="P34" i="18"/>
  <c r="O34" i="18"/>
  <c r="AD26" i="7"/>
  <c r="AD28" i="7" s="1"/>
  <c r="E20" i="18"/>
  <c r="R332" i="7"/>
  <c r="Q332" i="7"/>
  <c r="N332" i="7"/>
  <c r="M332" i="7"/>
  <c r="S332" i="7"/>
  <c r="K332" i="7"/>
  <c r="P332" i="7"/>
  <c r="O332" i="7"/>
  <c r="L332" i="7"/>
  <c r="N353" i="7"/>
  <c r="M353" i="7"/>
  <c r="Q353" i="7"/>
  <c r="O353" i="7"/>
  <c r="L353" i="7"/>
  <c r="P353" i="7"/>
  <c r="R353" i="7"/>
  <c r="S353" i="7"/>
  <c r="K353" i="7"/>
  <c r="R363" i="7"/>
  <c r="P363" i="7"/>
  <c r="S363" i="7"/>
  <c r="L363" i="7"/>
  <c r="M363" i="7"/>
  <c r="Q363" i="7"/>
  <c r="K363" i="7"/>
  <c r="O363" i="7"/>
  <c r="N363" i="7"/>
  <c r="K211" i="7"/>
  <c r="R211" i="7"/>
  <c r="S211" i="7"/>
  <c r="P211" i="7"/>
  <c r="M211" i="7"/>
  <c r="N211" i="7"/>
  <c r="O211" i="7"/>
  <c r="L211" i="7"/>
  <c r="Q211" i="7"/>
  <c r="L355" i="7"/>
  <c r="R355" i="7"/>
  <c r="Q355" i="7"/>
  <c r="P355" i="7"/>
  <c r="O355" i="7"/>
  <c r="M355" i="7"/>
  <c r="N355" i="7"/>
  <c r="K355" i="7"/>
  <c r="S355" i="7"/>
  <c r="S360" i="7"/>
  <c r="L360" i="7"/>
  <c r="O360" i="7"/>
  <c r="M360" i="7"/>
  <c r="P360" i="7"/>
  <c r="K360" i="7"/>
  <c r="N360" i="7"/>
  <c r="Q360" i="7"/>
  <c r="R360" i="7"/>
  <c r="O334" i="7"/>
  <c r="R334" i="7"/>
  <c r="N334" i="7"/>
  <c r="Q334" i="7"/>
  <c r="M334" i="7"/>
  <c r="S334" i="7"/>
  <c r="L334" i="7"/>
  <c r="K334" i="7"/>
  <c r="P334" i="7"/>
  <c r="Q358" i="7"/>
  <c r="N358" i="7"/>
  <c r="R358" i="7"/>
  <c r="M358" i="7"/>
  <c r="S358" i="7"/>
  <c r="P358" i="7"/>
  <c r="K358" i="7"/>
  <c r="B399" i="1" s="1"/>
  <c r="O358" i="7"/>
  <c r="L358" i="7"/>
  <c r="P325" i="7"/>
  <c r="K325" i="7"/>
  <c r="B351" i="18" s="1"/>
  <c r="N325" i="7"/>
  <c r="S325" i="7"/>
  <c r="O325" i="7"/>
  <c r="Q325" i="7"/>
  <c r="M325" i="7"/>
  <c r="R325" i="7"/>
  <c r="L325" i="7"/>
  <c r="P317" i="7"/>
  <c r="R317" i="7"/>
  <c r="O317" i="7"/>
  <c r="Q317" i="7"/>
  <c r="S317" i="7"/>
  <c r="M317" i="7"/>
  <c r="K317" i="7"/>
  <c r="B358" i="1" s="1"/>
  <c r="N317" i="7"/>
  <c r="L317" i="7"/>
  <c r="L346" i="7"/>
  <c r="P346" i="7"/>
  <c r="Q346" i="7"/>
  <c r="R346" i="7"/>
  <c r="N346" i="7"/>
  <c r="S346" i="7"/>
  <c r="K346" i="7"/>
  <c r="B387" i="1" s="1"/>
  <c r="O346" i="7"/>
  <c r="M346" i="7"/>
  <c r="Q343" i="7"/>
  <c r="M343" i="7"/>
  <c r="O343" i="7"/>
  <c r="S343" i="7"/>
  <c r="L343" i="7"/>
  <c r="K343" i="7"/>
  <c r="B384" i="1" s="1"/>
  <c r="P343" i="7"/>
  <c r="N343" i="7"/>
  <c r="R343" i="7"/>
  <c r="L352" i="7"/>
  <c r="P352" i="7"/>
  <c r="Q352" i="7"/>
  <c r="R352" i="7"/>
  <c r="O352" i="7"/>
  <c r="M352" i="7"/>
  <c r="K352" i="7"/>
  <c r="B393" i="1" s="1"/>
  <c r="N352" i="7"/>
  <c r="S352" i="7"/>
  <c r="M326" i="7"/>
  <c r="R326" i="7"/>
  <c r="O326" i="7"/>
  <c r="P326" i="7"/>
  <c r="N326" i="7"/>
  <c r="K326" i="7"/>
  <c r="B352" i="18" s="1"/>
  <c r="S326" i="7"/>
  <c r="Q326" i="7"/>
  <c r="L326" i="7"/>
  <c r="N312" i="7"/>
  <c r="M312" i="7"/>
  <c r="P312" i="7"/>
  <c r="R312" i="7"/>
  <c r="S312" i="7"/>
  <c r="O312" i="7"/>
  <c r="L312" i="7"/>
  <c r="K312" i="7"/>
  <c r="B338" i="18" s="1"/>
  <c r="Q312" i="7"/>
  <c r="K215" i="7"/>
  <c r="B259" i="1" s="1"/>
  <c r="S215" i="7"/>
  <c r="M215" i="7"/>
  <c r="N215" i="7"/>
  <c r="Q215" i="7"/>
  <c r="O215" i="7"/>
  <c r="P215" i="7"/>
  <c r="L215" i="7"/>
  <c r="R215" i="7"/>
  <c r="R314" i="7"/>
  <c r="K314" i="7"/>
  <c r="B340" i="18" s="1"/>
  <c r="L314" i="7"/>
  <c r="S314" i="7"/>
  <c r="M314" i="7"/>
  <c r="P314" i="7"/>
  <c r="Q314" i="7"/>
  <c r="O314" i="7"/>
  <c r="N314" i="7"/>
  <c r="L327" i="7"/>
  <c r="R327" i="7"/>
  <c r="S327" i="7"/>
  <c r="O327" i="7"/>
  <c r="Q327" i="7"/>
  <c r="M327" i="7"/>
  <c r="K327" i="7"/>
  <c r="N327" i="7"/>
  <c r="P327" i="7"/>
  <c r="P328" i="7"/>
  <c r="S328" i="7"/>
  <c r="Q328" i="7"/>
  <c r="N328" i="7"/>
  <c r="L328" i="7"/>
  <c r="M328" i="7"/>
  <c r="K328" i="7"/>
  <c r="B369" i="1" s="1"/>
  <c r="O328" i="7"/>
  <c r="R328" i="7"/>
  <c r="S212" i="7"/>
  <c r="L212" i="7"/>
  <c r="P212" i="7"/>
  <c r="N212" i="7"/>
  <c r="Q212" i="7"/>
  <c r="K212" i="7"/>
  <c r="B241" i="18" s="1"/>
  <c r="M212" i="7"/>
  <c r="O212" i="7"/>
  <c r="R212" i="7"/>
  <c r="K357" i="7"/>
  <c r="B398" i="1" s="1"/>
  <c r="S357" i="7"/>
  <c r="Q357" i="7"/>
  <c r="M357" i="7"/>
  <c r="L357" i="7"/>
  <c r="P357" i="7"/>
  <c r="N357" i="7"/>
  <c r="R357" i="7"/>
  <c r="O357" i="7"/>
  <c r="S216" i="7"/>
  <c r="R216" i="7"/>
  <c r="M216" i="7"/>
  <c r="N216" i="7"/>
  <c r="Q216" i="7"/>
  <c r="P216" i="7"/>
  <c r="L216" i="7"/>
  <c r="O216" i="7"/>
  <c r="K216" i="7"/>
  <c r="B260" i="1" s="1"/>
  <c r="P350" i="7"/>
  <c r="Q350" i="7"/>
  <c r="S350" i="7"/>
  <c r="R350" i="7"/>
  <c r="L350" i="7"/>
  <c r="N350" i="7"/>
  <c r="O350" i="7"/>
  <c r="M350" i="7"/>
  <c r="K350" i="7"/>
  <c r="R319" i="7"/>
  <c r="L319" i="7"/>
  <c r="Q319" i="7"/>
  <c r="P319" i="7"/>
  <c r="O319" i="7"/>
  <c r="M319" i="7"/>
  <c r="K319" i="7"/>
  <c r="B345" i="18" s="1"/>
  <c r="N319" i="7"/>
  <c r="S319" i="7"/>
  <c r="R362" i="7"/>
  <c r="N362" i="7"/>
  <c r="K362" i="7"/>
  <c r="B403" i="1" s="1"/>
  <c r="S362" i="7"/>
  <c r="P362" i="7"/>
  <c r="L362" i="7"/>
  <c r="M362" i="7"/>
  <c r="O362" i="7"/>
  <c r="Q362" i="7"/>
  <c r="S337" i="7"/>
  <c r="O337" i="7"/>
  <c r="N337" i="7"/>
  <c r="R337" i="7"/>
  <c r="P337" i="7"/>
  <c r="M337" i="7"/>
  <c r="K337" i="7"/>
  <c r="Q337" i="7"/>
  <c r="L337" i="7"/>
  <c r="P354" i="7"/>
  <c r="S354" i="7"/>
  <c r="O354" i="7"/>
  <c r="N354" i="7"/>
  <c r="M354" i="7"/>
  <c r="K354" i="7"/>
  <c r="R354" i="7"/>
  <c r="L354" i="7"/>
  <c r="Q354" i="7"/>
  <c r="L344" i="7"/>
  <c r="S344" i="7"/>
  <c r="K344" i="7"/>
  <c r="O344" i="7"/>
  <c r="R344" i="7"/>
  <c r="M344" i="7"/>
  <c r="P344" i="7"/>
  <c r="N344" i="7"/>
  <c r="Q344" i="7"/>
  <c r="O335" i="7"/>
  <c r="Q335" i="7"/>
  <c r="P335" i="7"/>
  <c r="M335" i="7"/>
  <c r="R335" i="7"/>
  <c r="N335" i="7"/>
  <c r="L335" i="7"/>
  <c r="S335" i="7"/>
  <c r="K335" i="7"/>
  <c r="N338" i="7"/>
  <c r="P338" i="7"/>
  <c r="K338" i="7"/>
  <c r="L338" i="7"/>
  <c r="R338" i="7"/>
  <c r="O338" i="7"/>
  <c r="Q338" i="7"/>
  <c r="M338" i="7"/>
  <c r="S338" i="7"/>
  <c r="S348" i="7"/>
  <c r="L348" i="7"/>
  <c r="O348" i="7"/>
  <c r="Q348" i="7"/>
  <c r="K348" i="7"/>
  <c r="B389" i="1" s="1"/>
  <c r="R348" i="7"/>
  <c r="P348" i="7"/>
  <c r="M348" i="7"/>
  <c r="N348" i="7"/>
  <c r="Q341" i="7"/>
  <c r="P341" i="7"/>
  <c r="R341" i="7"/>
  <c r="K341" i="7"/>
  <c r="B382" i="1" s="1"/>
  <c r="S341" i="7"/>
  <c r="M341" i="7"/>
  <c r="L341" i="7"/>
  <c r="N341" i="7"/>
  <c r="O341" i="7"/>
  <c r="N347" i="7"/>
  <c r="K347" i="7"/>
  <c r="B388" i="1" s="1"/>
  <c r="O347" i="7"/>
  <c r="R347" i="7"/>
  <c r="M347" i="7"/>
  <c r="Q347" i="7"/>
  <c r="P347" i="7"/>
  <c r="S347" i="7"/>
  <c r="L347" i="7"/>
  <c r="R214" i="7"/>
  <c r="L214" i="7"/>
  <c r="M214" i="7"/>
  <c r="P214" i="7"/>
  <c r="O214" i="7"/>
  <c r="S214" i="7"/>
  <c r="K214" i="7"/>
  <c r="Q214" i="7"/>
  <c r="N214" i="7"/>
  <c r="O321" i="7"/>
  <c r="P321" i="7"/>
  <c r="R321" i="7"/>
  <c r="M321" i="7"/>
  <c r="Q321" i="7"/>
  <c r="K321" i="7"/>
  <c r="N321" i="7"/>
  <c r="L321" i="7"/>
  <c r="S321" i="7"/>
  <c r="K213" i="7"/>
  <c r="B242" i="18" s="1"/>
  <c r="Q213" i="7"/>
  <c r="L213" i="7"/>
  <c r="N213" i="7"/>
  <c r="S213" i="7"/>
  <c r="O213" i="7"/>
  <c r="R213" i="7"/>
  <c r="M213" i="7"/>
  <c r="P213" i="7"/>
  <c r="R365" i="7"/>
  <c r="O365" i="7"/>
  <c r="Q365" i="7"/>
  <c r="P365" i="7"/>
  <c r="S365" i="7"/>
  <c r="T365" i="7" s="1"/>
  <c r="N365" i="7"/>
  <c r="M365" i="7"/>
  <c r="L365" i="7"/>
  <c r="K365" i="7"/>
  <c r="K340" i="7"/>
  <c r="O340" i="7"/>
  <c r="S340" i="7"/>
  <c r="Q340" i="7"/>
  <c r="R340" i="7"/>
  <c r="P340" i="7"/>
  <c r="M340" i="7"/>
  <c r="L340" i="7"/>
  <c r="N340" i="7"/>
  <c r="S359" i="7"/>
  <c r="Q359" i="7"/>
  <c r="M359" i="7"/>
  <c r="P359" i="7"/>
  <c r="R359" i="7"/>
  <c r="L359" i="7"/>
  <c r="N359" i="7"/>
  <c r="K359" i="7"/>
  <c r="O359" i="7"/>
  <c r="Q339" i="7"/>
  <c r="K339" i="7"/>
  <c r="B380" i="1" s="1"/>
  <c r="N339" i="7"/>
  <c r="R339" i="7"/>
  <c r="S339" i="7"/>
  <c r="O339" i="7"/>
  <c r="L339" i="7"/>
  <c r="P339" i="7"/>
  <c r="M339" i="7"/>
  <c r="O324" i="7"/>
  <c r="L324" i="7"/>
  <c r="M324" i="7"/>
  <c r="N324" i="7"/>
  <c r="R324" i="7"/>
  <c r="P324" i="7"/>
  <c r="S324" i="7"/>
  <c r="Q324" i="7"/>
  <c r="K324" i="7"/>
  <c r="B350" i="18" s="1"/>
  <c r="O313" i="7"/>
  <c r="N313" i="7"/>
  <c r="R313" i="7"/>
  <c r="M313" i="7"/>
  <c r="S313" i="7"/>
  <c r="P313" i="7"/>
  <c r="Q313" i="7"/>
  <c r="K313" i="7"/>
  <c r="L313" i="7"/>
  <c r="N345" i="7"/>
  <c r="S345" i="7"/>
  <c r="O345" i="7"/>
  <c r="R345" i="7"/>
  <c r="P345" i="7"/>
  <c r="Q345" i="7"/>
  <c r="M345" i="7"/>
  <c r="L345" i="7"/>
  <c r="K345" i="7"/>
  <c r="Q320" i="7"/>
  <c r="N320" i="7"/>
  <c r="O320" i="7"/>
  <c r="P320" i="7"/>
  <c r="M320" i="7"/>
  <c r="S320" i="7"/>
  <c r="K320" i="7"/>
  <c r="B361" i="1" s="1"/>
  <c r="R320" i="7"/>
  <c r="L320" i="7"/>
  <c r="S318" i="7"/>
  <c r="K318" i="7"/>
  <c r="B344" i="18" s="1"/>
  <c r="O318" i="7"/>
  <c r="N318" i="7"/>
  <c r="Q318" i="7"/>
  <c r="R318" i="7"/>
  <c r="L318" i="7"/>
  <c r="P318" i="7"/>
  <c r="M318" i="7"/>
  <c r="L210" i="7"/>
  <c r="N210" i="7"/>
  <c r="P210" i="7"/>
  <c r="K210" i="7"/>
  <c r="B239" i="18" s="1"/>
  <c r="Q210" i="7"/>
  <c r="O210" i="7"/>
  <c r="S210" i="7"/>
  <c r="R210" i="7"/>
  <c r="M210" i="7"/>
  <c r="S316" i="7"/>
  <c r="R316" i="7"/>
  <c r="K316" i="7"/>
  <c r="B342" i="18" s="1"/>
  <c r="L316" i="7"/>
  <c r="M316" i="7"/>
  <c r="O316" i="7"/>
  <c r="Q316" i="7"/>
  <c r="N316" i="7"/>
  <c r="P316" i="7"/>
  <c r="P364" i="7"/>
  <c r="M364" i="7"/>
  <c r="K364" i="7"/>
  <c r="R364" i="7"/>
  <c r="Q364" i="7"/>
  <c r="O364" i="7"/>
  <c r="L364" i="7"/>
  <c r="S364" i="7"/>
  <c r="T364" i="7" s="1"/>
  <c r="N364" i="7"/>
  <c r="Q342" i="7"/>
  <c r="L342" i="7"/>
  <c r="P342" i="7"/>
  <c r="N342" i="7"/>
  <c r="O342" i="7"/>
  <c r="K342" i="7"/>
  <c r="S342" i="7"/>
  <c r="M342" i="7"/>
  <c r="R342" i="7"/>
  <c r="Q331" i="7"/>
  <c r="R331" i="7"/>
  <c r="O331" i="7"/>
  <c r="S331" i="7"/>
  <c r="N331" i="7"/>
  <c r="M331" i="7"/>
  <c r="P331" i="7"/>
  <c r="L331" i="7"/>
  <c r="K331" i="7"/>
  <c r="O217" i="7"/>
  <c r="M217" i="7"/>
  <c r="L217" i="7"/>
  <c r="K217" i="7"/>
  <c r="B246" i="18" s="1"/>
  <c r="N217" i="7"/>
  <c r="P217" i="7"/>
  <c r="Q217" i="7"/>
  <c r="R217" i="7"/>
  <c r="S217" i="7"/>
  <c r="O336" i="7"/>
  <c r="K336" i="7"/>
  <c r="B377" i="1" s="1"/>
  <c r="Q336" i="7"/>
  <c r="L336" i="7"/>
  <c r="R336" i="7"/>
  <c r="N336" i="7"/>
  <c r="S336" i="7"/>
  <c r="P336" i="7"/>
  <c r="M336" i="7"/>
  <c r="L208" i="7"/>
  <c r="O208" i="7"/>
  <c r="P208" i="7"/>
  <c r="R208" i="7"/>
  <c r="K208" i="7"/>
  <c r="B252" i="1" s="1"/>
  <c r="Q208" i="7"/>
  <c r="M208" i="7"/>
  <c r="N208" i="7"/>
  <c r="S208" i="7"/>
  <c r="S356" i="7"/>
  <c r="O356" i="7"/>
  <c r="N356" i="7"/>
  <c r="M356" i="7"/>
  <c r="R356" i="7"/>
  <c r="K356" i="7"/>
  <c r="B397" i="1" s="1"/>
  <c r="P356" i="7"/>
  <c r="Q356" i="7"/>
  <c r="L356" i="7"/>
  <c r="L351" i="7"/>
  <c r="P351" i="7"/>
  <c r="Q351" i="7"/>
  <c r="N351" i="7"/>
  <c r="S351" i="7"/>
  <c r="O351" i="7"/>
  <c r="K351" i="7"/>
  <c r="R351" i="7"/>
  <c r="M351" i="7"/>
  <c r="K315" i="7"/>
  <c r="B341" i="18" s="1"/>
  <c r="Q315" i="7"/>
  <c r="S315" i="7"/>
  <c r="M315" i="7"/>
  <c r="O315" i="7"/>
  <c r="R315" i="7"/>
  <c r="P315" i="7"/>
  <c r="L315" i="7"/>
  <c r="N315" i="7"/>
  <c r="O209" i="7"/>
  <c r="Q209" i="7"/>
  <c r="K209" i="7"/>
  <c r="B238" i="18" s="1"/>
  <c r="S209" i="7"/>
  <c r="M209" i="7"/>
  <c r="N209" i="7"/>
  <c r="P209" i="7"/>
  <c r="L209" i="7"/>
  <c r="R209" i="7"/>
  <c r="L323" i="7"/>
  <c r="K323" i="7"/>
  <c r="B364" i="1" s="1"/>
  <c r="P323" i="7"/>
  <c r="O323" i="7"/>
  <c r="N323" i="7"/>
  <c r="M323" i="7"/>
  <c r="R323" i="7"/>
  <c r="Q323" i="7"/>
  <c r="S323" i="7"/>
  <c r="N329" i="7"/>
  <c r="P329" i="7"/>
  <c r="S329" i="7"/>
  <c r="K329" i="7"/>
  <c r="O329" i="7"/>
  <c r="Q329" i="7"/>
  <c r="M329" i="7"/>
  <c r="R329" i="7"/>
  <c r="L329" i="7"/>
  <c r="P361" i="7"/>
  <c r="S361" i="7"/>
  <c r="Q361" i="7"/>
  <c r="N361" i="7"/>
  <c r="O361" i="7"/>
  <c r="R361" i="7"/>
  <c r="L361" i="7"/>
  <c r="K361" i="7"/>
  <c r="M361" i="7"/>
  <c r="P330" i="7"/>
  <c r="L330" i="7"/>
  <c r="K330" i="7"/>
  <c r="S330" i="7"/>
  <c r="N330" i="7"/>
  <c r="O330" i="7"/>
  <c r="M330" i="7"/>
  <c r="Q330" i="7"/>
  <c r="R330" i="7"/>
  <c r="P349" i="7"/>
  <c r="L349" i="7"/>
  <c r="S349" i="7"/>
  <c r="M349" i="7"/>
  <c r="N349" i="7"/>
  <c r="Q349" i="7"/>
  <c r="K349" i="7"/>
  <c r="R349" i="7"/>
  <c r="O349" i="7"/>
  <c r="Q673" i="7"/>
  <c r="K673" i="7"/>
  <c r="M673" i="7"/>
  <c r="P673" i="7"/>
  <c r="O673" i="7"/>
  <c r="S673" i="7"/>
  <c r="T673" i="7" s="1"/>
  <c r="N673" i="7"/>
  <c r="L673" i="7"/>
  <c r="M676" i="7"/>
  <c r="R676" i="7"/>
  <c r="P676" i="7"/>
  <c r="O676" i="7"/>
  <c r="Q676" i="7"/>
  <c r="K676" i="7"/>
  <c r="S676" i="7"/>
  <c r="T676" i="7" s="1"/>
  <c r="L676" i="7"/>
  <c r="N676" i="7"/>
  <c r="P731" i="7"/>
  <c r="K731" i="7"/>
  <c r="L731" i="7"/>
  <c r="M731" i="7"/>
  <c r="N731" i="7"/>
  <c r="O731" i="7"/>
  <c r="R731" i="7"/>
  <c r="S731" i="7"/>
  <c r="T731" i="7" s="1"/>
  <c r="Q731" i="7"/>
  <c r="P368" i="7"/>
  <c r="S368" i="7"/>
  <c r="T368" i="7" s="1"/>
  <c r="L368" i="7"/>
  <c r="M368" i="7"/>
  <c r="N368" i="7"/>
  <c r="O368" i="7"/>
  <c r="Q368" i="7"/>
  <c r="R368" i="7"/>
  <c r="K368" i="7"/>
  <c r="K751" i="7"/>
  <c r="N751" i="7"/>
  <c r="P751" i="7"/>
  <c r="Q751" i="7"/>
  <c r="O751" i="7"/>
  <c r="R751" i="7"/>
  <c r="L751" i="7"/>
  <c r="M751" i="7"/>
  <c r="S751" i="7"/>
  <c r="T751" i="7" s="1"/>
  <c r="R659" i="7"/>
  <c r="L659" i="7"/>
  <c r="M659" i="7"/>
  <c r="N659" i="7"/>
  <c r="K659" i="7"/>
  <c r="S659" i="7"/>
  <c r="T659" i="7" s="1"/>
  <c r="O659" i="7"/>
  <c r="P659" i="7"/>
  <c r="Q659" i="7"/>
  <c r="R746" i="7"/>
  <c r="Q746" i="7"/>
  <c r="S746" i="7"/>
  <c r="T746" i="7" s="1"/>
  <c r="L746" i="7"/>
  <c r="M746" i="7"/>
  <c r="N746" i="7"/>
  <c r="K746" i="7"/>
  <c r="O746" i="7"/>
  <c r="P746" i="7"/>
  <c r="P691" i="7"/>
  <c r="K691" i="7"/>
  <c r="L691" i="7"/>
  <c r="M691" i="7"/>
  <c r="N691" i="7"/>
  <c r="R691" i="7"/>
  <c r="O691" i="7"/>
  <c r="Q691" i="7"/>
  <c r="S691" i="7"/>
  <c r="T691" i="7" s="1"/>
  <c r="S646" i="7"/>
  <c r="T646" i="7" s="1"/>
  <c r="L646" i="7"/>
  <c r="K646" i="7"/>
  <c r="Q646" i="7"/>
  <c r="M646" i="7"/>
  <c r="O646" i="7"/>
  <c r="R646" i="7"/>
  <c r="N646" i="7"/>
  <c r="P646" i="7"/>
  <c r="S720" i="7"/>
  <c r="T720" i="7" s="1"/>
  <c r="K720" i="7"/>
  <c r="L720" i="7"/>
  <c r="M720" i="7"/>
  <c r="N720" i="7"/>
  <c r="Q720" i="7"/>
  <c r="R720" i="7"/>
  <c r="O720" i="7"/>
  <c r="P720" i="7"/>
  <c r="Q654" i="7"/>
  <c r="N654" i="7"/>
  <c r="K654" i="7"/>
  <c r="L654" i="7"/>
  <c r="M654" i="7"/>
  <c r="R654" i="7"/>
  <c r="O654" i="7"/>
  <c r="S654" i="7"/>
  <c r="T654" i="7" s="1"/>
  <c r="P654" i="7"/>
  <c r="K740" i="7"/>
  <c r="S740" i="7"/>
  <c r="T740" i="7" s="1"/>
  <c r="O740" i="7"/>
  <c r="N740" i="7"/>
  <c r="L740" i="7"/>
  <c r="P740" i="7"/>
  <c r="M740" i="7"/>
  <c r="Q740" i="7"/>
  <c r="R740" i="7"/>
  <c r="K667" i="7"/>
  <c r="S667" i="7"/>
  <c r="T667" i="7" s="1"/>
  <c r="R667" i="7"/>
  <c r="O667" i="7"/>
  <c r="M667" i="7"/>
  <c r="N667" i="7"/>
  <c r="Q667" i="7"/>
  <c r="P667" i="7"/>
  <c r="L667" i="7"/>
  <c r="R682" i="7"/>
  <c r="L682" i="7"/>
  <c r="M682" i="7"/>
  <c r="N682" i="7"/>
  <c r="K682" i="7"/>
  <c r="S682" i="7"/>
  <c r="T682" i="7" s="1"/>
  <c r="O682" i="7"/>
  <c r="P682" i="7"/>
  <c r="Q682" i="7"/>
  <c r="O628" i="7"/>
  <c r="L628" i="7"/>
  <c r="M628" i="7"/>
  <c r="N628" i="7"/>
  <c r="K628" i="7"/>
  <c r="S628" i="7"/>
  <c r="T628" i="7" s="1"/>
  <c r="P628" i="7"/>
  <c r="R628" i="7"/>
  <c r="Q628" i="7"/>
  <c r="M785" i="7"/>
  <c r="Q785" i="7"/>
  <c r="P785" i="7"/>
  <c r="R785" i="7"/>
  <c r="S785" i="7"/>
  <c r="T785" i="7" s="1"/>
  <c r="O785" i="7"/>
  <c r="L785" i="7"/>
  <c r="K785" i="7"/>
  <c r="N785" i="7"/>
  <c r="K719" i="7"/>
  <c r="O719" i="7"/>
  <c r="P719" i="7"/>
  <c r="R719" i="7"/>
  <c r="L719" i="7"/>
  <c r="M719" i="7"/>
  <c r="N719" i="7"/>
  <c r="Q719" i="7"/>
  <c r="S719" i="7"/>
  <c r="T719" i="7" s="1"/>
  <c r="R738" i="7"/>
  <c r="L738" i="7"/>
  <c r="M738" i="7"/>
  <c r="O738" i="7"/>
  <c r="P738" i="7"/>
  <c r="Q738" i="7"/>
  <c r="K738" i="7"/>
  <c r="N738" i="7"/>
  <c r="S738" i="7"/>
  <c r="T738" i="7" s="1"/>
  <c r="O701" i="7"/>
  <c r="M701" i="7"/>
  <c r="N701" i="7"/>
  <c r="L701" i="7"/>
  <c r="K701" i="7"/>
  <c r="Q701" i="7"/>
  <c r="R701" i="7"/>
  <c r="S701" i="7"/>
  <c r="T701" i="7" s="1"/>
  <c r="P701" i="7"/>
  <c r="P776" i="7"/>
  <c r="S776" i="7"/>
  <c r="T776" i="7" s="1"/>
  <c r="M776" i="7"/>
  <c r="K776" i="7"/>
  <c r="R776" i="7"/>
  <c r="L776" i="7"/>
  <c r="O776" i="7"/>
  <c r="N776" i="7"/>
  <c r="Q776" i="7"/>
  <c r="Q757" i="7"/>
  <c r="L757" i="7"/>
  <c r="M757" i="7"/>
  <c r="K757" i="7"/>
  <c r="S757" i="7"/>
  <c r="T757" i="7" s="1"/>
  <c r="O757" i="7"/>
  <c r="N757" i="7"/>
  <c r="R757" i="7"/>
  <c r="P757" i="7"/>
  <c r="P635" i="7"/>
  <c r="N635" i="7"/>
  <c r="O635" i="7"/>
  <c r="Q635" i="7"/>
  <c r="M635" i="7"/>
  <c r="L635" i="7"/>
  <c r="K635" i="7"/>
  <c r="R635" i="7"/>
  <c r="S635" i="7"/>
  <c r="T635" i="7" s="1"/>
  <c r="M658" i="7"/>
  <c r="L658" i="7"/>
  <c r="N658" i="7"/>
  <c r="O658" i="7"/>
  <c r="P658" i="7"/>
  <c r="K658" i="7"/>
  <c r="Q658" i="7"/>
  <c r="R658" i="7"/>
  <c r="S658" i="7"/>
  <c r="T658" i="7" s="1"/>
  <c r="L772" i="7"/>
  <c r="P772" i="7"/>
  <c r="S772" i="7"/>
  <c r="T772" i="7" s="1"/>
  <c r="O772" i="7"/>
  <c r="Q772" i="7"/>
  <c r="R772" i="7"/>
  <c r="M772" i="7"/>
  <c r="N772" i="7"/>
  <c r="K772" i="7"/>
  <c r="L661" i="7"/>
  <c r="P661" i="7"/>
  <c r="Q661" i="7"/>
  <c r="R661" i="7"/>
  <c r="O661" i="7"/>
  <c r="S661" i="7"/>
  <c r="T661" i="7" s="1"/>
  <c r="M661" i="7"/>
  <c r="N661" i="7"/>
  <c r="K661" i="7"/>
  <c r="O794" i="7"/>
  <c r="Q794" i="7"/>
  <c r="L794" i="7"/>
  <c r="M794" i="7"/>
  <c r="N794" i="7"/>
  <c r="K794" i="7"/>
  <c r="P794" i="7"/>
  <c r="S794" i="7"/>
  <c r="T794" i="7" s="1"/>
  <c r="R794" i="7"/>
  <c r="R367" i="7"/>
  <c r="Q367" i="7"/>
  <c r="N367" i="7"/>
  <c r="O367" i="7"/>
  <c r="P367" i="7"/>
  <c r="L367" i="7"/>
  <c r="M367" i="7"/>
  <c r="K367" i="7"/>
  <c r="S367" i="7"/>
  <c r="T367" i="7" s="1"/>
  <c r="L796" i="7"/>
  <c r="K796" i="7"/>
  <c r="S796" i="7"/>
  <c r="T796" i="7" s="1"/>
  <c r="O796" i="7"/>
  <c r="N796" i="7"/>
  <c r="P796" i="7"/>
  <c r="M796" i="7"/>
  <c r="R796" i="7"/>
  <c r="M651" i="7"/>
  <c r="P651" i="7"/>
  <c r="Q651" i="7"/>
  <c r="R651" i="7"/>
  <c r="O651" i="7"/>
  <c r="K651" i="7"/>
  <c r="L651" i="7"/>
  <c r="N651" i="7"/>
  <c r="S651" i="7"/>
  <c r="T651" i="7" s="1"/>
  <c r="K366" i="7"/>
  <c r="Q366" i="7"/>
  <c r="R366" i="7"/>
  <c r="S366" i="7"/>
  <c r="T366" i="7" s="1"/>
  <c r="P366" i="7"/>
  <c r="N366" i="7"/>
  <c r="M366" i="7"/>
  <c r="O366" i="7"/>
  <c r="L366" i="7"/>
  <c r="M369" i="7"/>
  <c r="L369" i="7"/>
  <c r="N369" i="7"/>
  <c r="O369" i="7"/>
  <c r="K369" i="7"/>
  <c r="R369" i="7"/>
  <c r="Q369" i="7"/>
  <c r="S369" i="7"/>
  <c r="T369" i="7" s="1"/>
  <c r="P369" i="7"/>
  <c r="L710" i="7"/>
  <c r="Q710" i="7"/>
  <c r="K710" i="7"/>
  <c r="O710" i="7"/>
  <c r="P710" i="7"/>
  <c r="N710" i="7"/>
  <c r="R710" i="7"/>
  <c r="S710" i="7"/>
  <c r="T710" i="7" s="1"/>
  <c r="M710" i="7"/>
  <c r="P670" i="7"/>
  <c r="R670" i="7"/>
  <c r="S670" i="7"/>
  <c r="T670" i="7" s="1"/>
  <c r="Q670" i="7"/>
  <c r="M670" i="7"/>
  <c r="K670" i="7"/>
  <c r="N670" i="7"/>
  <c r="O670" i="7"/>
  <c r="L670" i="7"/>
  <c r="R694" i="7"/>
  <c r="L694" i="7"/>
  <c r="K694" i="7"/>
  <c r="M694" i="7"/>
  <c r="Q694" i="7"/>
  <c r="S694" i="7"/>
  <c r="T694" i="7" s="1"/>
  <c r="O694" i="7"/>
  <c r="N694" i="7"/>
  <c r="P694" i="7"/>
  <c r="P699" i="7"/>
  <c r="Q699" i="7"/>
  <c r="M699" i="7"/>
  <c r="K699" i="7"/>
  <c r="L699" i="7"/>
  <c r="R699" i="7"/>
  <c r="N699" i="7"/>
  <c r="O699" i="7"/>
  <c r="S699" i="7"/>
  <c r="T699" i="7" s="1"/>
  <c r="P375" i="7"/>
  <c r="Q375" i="7"/>
  <c r="R375" i="7"/>
  <c r="M375" i="7"/>
  <c r="O375" i="7"/>
  <c r="L375" i="7"/>
  <c r="K375" i="7"/>
  <c r="S375" i="7"/>
  <c r="T375" i="7" s="1"/>
  <c r="N375" i="7"/>
  <c r="K786" i="7"/>
  <c r="S786" i="7"/>
  <c r="T786" i="7" s="1"/>
  <c r="P786" i="7"/>
  <c r="Q786" i="7"/>
  <c r="R786" i="7"/>
  <c r="M786" i="7"/>
  <c r="N786" i="7"/>
  <c r="O786" i="7"/>
  <c r="L786" i="7"/>
  <c r="P783" i="7"/>
  <c r="L783" i="7"/>
  <c r="M783" i="7"/>
  <c r="Q783" i="7"/>
  <c r="N783" i="7"/>
  <c r="O783" i="7"/>
  <c r="R783" i="7"/>
  <c r="K783" i="7"/>
  <c r="S783" i="7"/>
  <c r="T783" i="7" s="1"/>
  <c r="N631" i="7"/>
  <c r="R631" i="7"/>
  <c r="M631" i="7"/>
  <c r="O631" i="7"/>
  <c r="P631" i="7"/>
  <c r="Q631" i="7"/>
  <c r="S631" i="7"/>
  <c r="T631" i="7" s="1"/>
  <c r="L631" i="7"/>
  <c r="K631" i="7"/>
  <c r="K687" i="7"/>
  <c r="R687" i="7"/>
  <c r="N687" i="7"/>
  <c r="O687" i="7"/>
  <c r="P687" i="7"/>
  <c r="M687" i="7"/>
  <c r="Q687" i="7"/>
  <c r="L687" i="7"/>
  <c r="S687" i="7"/>
  <c r="T687" i="7" s="1"/>
  <c r="L627" i="7"/>
  <c r="M627" i="7"/>
  <c r="N627" i="7"/>
  <c r="O627" i="7"/>
  <c r="K627" i="7"/>
  <c r="S627" i="7"/>
  <c r="T627" i="7" s="1"/>
  <c r="P627" i="7"/>
  <c r="Q627" i="7"/>
  <c r="R627" i="7"/>
  <c r="M637" i="7"/>
  <c r="N637" i="7"/>
  <c r="S637" i="7"/>
  <c r="T637" i="7" s="1"/>
  <c r="K637" i="7"/>
  <c r="P637" i="7"/>
  <c r="Q637" i="7"/>
  <c r="R637" i="7"/>
  <c r="O637" i="7"/>
  <c r="L637" i="7"/>
  <c r="O799" i="7"/>
  <c r="N799" i="7"/>
  <c r="P799" i="7"/>
  <c r="M799" i="7"/>
  <c r="L799" i="7"/>
  <c r="K799" i="7"/>
  <c r="S799" i="7"/>
  <c r="T799" i="7" s="1"/>
  <c r="Q799" i="7"/>
  <c r="R799" i="7"/>
  <c r="P760" i="7"/>
  <c r="R760" i="7"/>
  <c r="S760" i="7"/>
  <c r="T760" i="7" s="1"/>
  <c r="L760" i="7"/>
  <c r="M760" i="7"/>
  <c r="N760" i="7"/>
  <c r="Q760" i="7"/>
  <c r="K760" i="7"/>
  <c r="O760" i="7"/>
  <c r="O779" i="7"/>
  <c r="K779" i="7"/>
  <c r="R779" i="7"/>
  <c r="P779" i="7"/>
  <c r="L779" i="7"/>
  <c r="S779" i="7"/>
  <c r="T779" i="7" s="1"/>
  <c r="N779" i="7"/>
  <c r="M779" i="7"/>
  <c r="Q779" i="7"/>
  <c r="N790" i="7"/>
  <c r="O790" i="7"/>
  <c r="M790" i="7"/>
  <c r="K790" i="7"/>
  <c r="P790" i="7"/>
  <c r="L790" i="7"/>
  <c r="Q790" i="7"/>
  <c r="R790" i="7"/>
  <c r="S790" i="7"/>
  <c r="T790" i="7" s="1"/>
  <c r="M793" i="7"/>
  <c r="Q793" i="7"/>
  <c r="O793" i="7"/>
  <c r="N793" i="7"/>
  <c r="P793" i="7"/>
  <c r="L793" i="7"/>
  <c r="S793" i="7"/>
  <c r="T793" i="7" s="1"/>
  <c r="K793" i="7"/>
  <c r="R793" i="7"/>
  <c r="L664" i="7"/>
  <c r="S664" i="7"/>
  <c r="T664" i="7" s="1"/>
  <c r="Q664" i="7"/>
  <c r="N664" i="7"/>
  <c r="P664" i="7"/>
  <c r="R664" i="7"/>
  <c r="O664" i="7"/>
  <c r="M664" i="7"/>
  <c r="K664" i="7"/>
  <c r="P732" i="7"/>
  <c r="Q732" i="7"/>
  <c r="R732" i="7"/>
  <c r="K732" i="7"/>
  <c r="O732" i="7"/>
  <c r="N732" i="7"/>
  <c r="M732" i="7"/>
  <c r="S732" i="7"/>
  <c r="T732" i="7" s="1"/>
  <c r="L732" i="7"/>
  <c r="L788" i="7"/>
  <c r="R788" i="7"/>
  <c r="S788" i="7"/>
  <c r="T788" i="7" s="1"/>
  <c r="P788" i="7"/>
  <c r="O788" i="7"/>
  <c r="K788" i="7"/>
  <c r="Q788" i="7"/>
  <c r="M788" i="7"/>
  <c r="N788" i="7"/>
  <c r="K737" i="7"/>
  <c r="N737" i="7"/>
  <c r="O737" i="7"/>
  <c r="P737" i="7"/>
  <c r="Q737" i="7"/>
  <c r="R737" i="7"/>
  <c r="L737" i="7"/>
  <c r="M737" i="7"/>
  <c r="S737" i="7"/>
  <c r="T737" i="7" s="1"/>
  <c r="R660" i="7"/>
  <c r="K660" i="7"/>
  <c r="N660" i="7"/>
  <c r="P660" i="7"/>
  <c r="Q660" i="7"/>
  <c r="L660" i="7"/>
  <c r="O660" i="7"/>
  <c r="S660" i="7"/>
  <c r="T660" i="7" s="1"/>
  <c r="M660" i="7"/>
  <c r="Q697" i="7"/>
  <c r="R697" i="7"/>
  <c r="S697" i="7"/>
  <c r="T697" i="7" s="1"/>
  <c r="P697" i="7"/>
  <c r="L697" i="7"/>
  <c r="O697" i="7"/>
  <c r="M697" i="7"/>
  <c r="K697" i="7"/>
  <c r="N697" i="7"/>
  <c r="M730" i="7"/>
  <c r="R730" i="7"/>
  <c r="S730" i="7"/>
  <c r="T730" i="7" s="1"/>
  <c r="K730" i="7"/>
  <c r="L730" i="7"/>
  <c r="P730" i="7"/>
  <c r="Q730" i="7"/>
  <c r="N730" i="7"/>
  <c r="O730" i="7"/>
  <c r="Q736" i="7"/>
  <c r="R736" i="7"/>
  <c r="N736" i="7"/>
  <c r="K736" i="7"/>
  <c r="L736" i="7"/>
  <c r="M736" i="7"/>
  <c r="O736" i="7"/>
  <c r="P736" i="7"/>
  <c r="S736" i="7"/>
  <c r="T736" i="7" s="1"/>
  <c r="P641" i="7"/>
  <c r="M641" i="7"/>
  <c r="Q641" i="7"/>
  <c r="R641" i="7"/>
  <c r="S641" i="7"/>
  <c r="T641" i="7" s="1"/>
  <c r="O641" i="7"/>
  <c r="N641" i="7"/>
  <c r="K641" i="7"/>
  <c r="L641" i="7"/>
  <c r="P755" i="7"/>
  <c r="M755" i="7"/>
  <c r="K755" i="7"/>
  <c r="L755" i="7"/>
  <c r="N755" i="7"/>
  <c r="O755" i="7"/>
  <c r="R755" i="7"/>
  <c r="Q755" i="7"/>
  <c r="S755" i="7"/>
  <c r="T755" i="7" s="1"/>
  <c r="K681" i="7"/>
  <c r="N681" i="7"/>
  <c r="R681" i="7"/>
  <c r="Q681" i="7"/>
  <c r="O681" i="7"/>
  <c r="P681" i="7"/>
  <c r="S681" i="7"/>
  <c r="T681" i="7" s="1"/>
  <c r="L681" i="7"/>
  <c r="M681" i="7"/>
  <c r="Q726" i="7"/>
  <c r="S726" i="7"/>
  <c r="T726" i="7" s="1"/>
  <c r="K726" i="7"/>
  <c r="L726" i="7"/>
  <c r="O726" i="7"/>
  <c r="P726" i="7"/>
  <c r="R726" i="7"/>
  <c r="M726" i="7"/>
  <c r="N726" i="7"/>
  <c r="R753" i="7"/>
  <c r="K753" i="7"/>
  <c r="N753" i="7"/>
  <c r="P753" i="7"/>
  <c r="Q753" i="7"/>
  <c r="S753" i="7"/>
  <c r="T753" i="7" s="1"/>
  <c r="O753" i="7"/>
  <c r="L753" i="7"/>
  <c r="M753" i="7"/>
  <c r="S693" i="7"/>
  <c r="T693" i="7" s="1"/>
  <c r="K693" i="7"/>
  <c r="L693" i="7"/>
  <c r="M693" i="7"/>
  <c r="P693" i="7"/>
  <c r="R693" i="7"/>
  <c r="Q693" i="7"/>
  <c r="O693" i="7"/>
  <c r="N693" i="7"/>
  <c r="Q632" i="7"/>
  <c r="M632" i="7"/>
  <c r="N632" i="7"/>
  <c r="O632" i="7"/>
  <c r="L632" i="7"/>
  <c r="P632" i="7"/>
  <c r="R632" i="7"/>
  <c r="K632" i="7"/>
  <c r="S632" i="7"/>
  <c r="T632" i="7" s="1"/>
  <c r="P800" i="7"/>
  <c r="K800" i="7"/>
  <c r="L800" i="7"/>
  <c r="M800" i="7"/>
  <c r="O800" i="7"/>
  <c r="N800" i="7"/>
  <c r="Q800" i="7"/>
  <c r="S800" i="7"/>
  <c r="T800" i="7" s="1"/>
  <c r="R800" i="7"/>
  <c r="P376" i="7"/>
  <c r="Q376" i="7"/>
  <c r="R376" i="7"/>
  <c r="S376" i="7"/>
  <c r="T376" i="7" s="1"/>
  <c r="O376" i="7"/>
  <c r="N376" i="7"/>
  <c r="M376" i="7"/>
  <c r="L376" i="7"/>
  <c r="K376" i="7"/>
  <c r="L739" i="7"/>
  <c r="K739" i="7"/>
  <c r="S739" i="7"/>
  <c r="T739" i="7" s="1"/>
  <c r="N739" i="7"/>
  <c r="O739" i="7"/>
  <c r="M739" i="7"/>
  <c r="Q739" i="7"/>
  <c r="R739" i="7"/>
  <c r="P739" i="7"/>
  <c r="P775" i="7"/>
  <c r="L775" i="7"/>
  <c r="K775" i="7"/>
  <c r="S775" i="7"/>
  <c r="T775" i="7" s="1"/>
  <c r="N775" i="7"/>
  <c r="M775" i="7"/>
  <c r="Q775" i="7"/>
  <c r="R775" i="7"/>
  <c r="O775" i="7"/>
  <c r="S742" i="7"/>
  <c r="T742" i="7" s="1"/>
  <c r="O742" i="7"/>
  <c r="K742" i="7"/>
  <c r="P742" i="7"/>
  <c r="Q742" i="7"/>
  <c r="R742" i="7"/>
  <c r="M742" i="7"/>
  <c r="N742" i="7"/>
  <c r="L742" i="7"/>
  <c r="K675" i="7"/>
  <c r="L675" i="7"/>
  <c r="M675" i="7"/>
  <c r="N675" i="7"/>
  <c r="Q675" i="7"/>
  <c r="P675" i="7"/>
  <c r="O675" i="7"/>
  <c r="R675" i="7"/>
  <c r="S675" i="7"/>
  <c r="T675" i="7" s="1"/>
  <c r="Q373" i="7"/>
  <c r="K373" i="7"/>
  <c r="L373" i="7"/>
  <c r="M373" i="7"/>
  <c r="N373" i="7"/>
  <c r="S373" i="7"/>
  <c r="T373" i="7" s="1"/>
  <c r="O373" i="7"/>
  <c r="R373" i="7"/>
  <c r="P373" i="7"/>
  <c r="Q662" i="7"/>
  <c r="S662" i="7"/>
  <c r="T662" i="7" s="1"/>
  <c r="O662" i="7"/>
  <c r="P662" i="7"/>
  <c r="R662" i="7"/>
  <c r="N662" i="7"/>
  <c r="M662" i="7"/>
  <c r="K662" i="7"/>
  <c r="L662" i="7"/>
  <c r="Q683" i="7"/>
  <c r="K683" i="7"/>
  <c r="O683" i="7"/>
  <c r="M683" i="7"/>
  <c r="P683" i="7"/>
  <c r="L683" i="7"/>
  <c r="S683" i="7"/>
  <c r="T683" i="7" s="1"/>
  <c r="R683" i="7"/>
  <c r="N683" i="7"/>
  <c r="L653" i="7"/>
  <c r="K653" i="7"/>
  <c r="Q653" i="7"/>
  <c r="R653" i="7"/>
  <c r="S653" i="7"/>
  <c r="T653" i="7" s="1"/>
  <c r="P653" i="7"/>
  <c r="N653" i="7"/>
  <c r="O653" i="7"/>
  <c r="M653" i="7"/>
  <c r="R716" i="7"/>
  <c r="P716" i="7"/>
  <c r="Q716" i="7"/>
  <c r="M716" i="7"/>
  <c r="N716" i="7"/>
  <c r="O716" i="7"/>
  <c r="K716" i="7"/>
  <c r="S716" i="7"/>
  <c r="T716" i="7" s="1"/>
  <c r="L716" i="7"/>
  <c r="S629" i="7"/>
  <c r="T629" i="7" s="1"/>
  <c r="P629" i="7"/>
  <c r="M629" i="7"/>
  <c r="Q629" i="7"/>
  <c r="N629" i="7"/>
  <c r="R629" i="7"/>
  <c r="L629" i="7"/>
  <c r="O629" i="7"/>
  <c r="K629" i="7"/>
  <c r="L698" i="7"/>
  <c r="P698" i="7"/>
  <c r="Q698" i="7"/>
  <c r="R698" i="7"/>
  <c r="O698" i="7"/>
  <c r="N698" i="7"/>
  <c r="S698" i="7"/>
  <c r="T698" i="7" s="1"/>
  <c r="K698" i="7"/>
  <c r="M698" i="7"/>
  <c r="Q734" i="7"/>
  <c r="P734" i="7"/>
  <c r="R734" i="7"/>
  <c r="S734" i="7"/>
  <c r="T734" i="7" s="1"/>
  <c r="K734" i="7"/>
  <c r="M734" i="7"/>
  <c r="N734" i="7"/>
  <c r="O734" i="7"/>
  <c r="L734" i="7"/>
  <c r="K696" i="7"/>
  <c r="S696" i="7"/>
  <c r="T696" i="7" s="1"/>
  <c r="P696" i="7"/>
  <c r="Q696" i="7"/>
  <c r="N696" i="7"/>
  <c r="R696" i="7"/>
  <c r="L696" i="7"/>
  <c r="M696" i="7"/>
  <c r="O696" i="7"/>
  <c r="O771" i="7"/>
  <c r="S771" i="7"/>
  <c r="T771" i="7" s="1"/>
  <c r="N771" i="7"/>
  <c r="P771" i="7"/>
  <c r="Q771" i="7"/>
  <c r="R771" i="7"/>
  <c r="L771" i="7"/>
  <c r="M771" i="7"/>
  <c r="K771" i="7"/>
  <c r="Q639" i="7"/>
  <c r="P639" i="7"/>
  <c r="O639" i="7"/>
  <c r="R639" i="7"/>
  <c r="S639" i="7"/>
  <c r="T639" i="7" s="1"/>
  <c r="N639" i="7"/>
  <c r="L639" i="7"/>
  <c r="M639" i="7"/>
  <c r="K639" i="7"/>
  <c r="R685" i="7"/>
  <c r="K685" i="7"/>
  <c r="S685" i="7"/>
  <c r="T685" i="7" s="1"/>
  <c r="L685" i="7"/>
  <c r="O685" i="7"/>
  <c r="P685" i="7"/>
  <c r="Q685" i="7"/>
  <c r="N685" i="7"/>
  <c r="M685" i="7"/>
  <c r="S688" i="7"/>
  <c r="T688" i="7" s="1"/>
  <c r="R688" i="7"/>
  <c r="Q688" i="7"/>
  <c r="N688" i="7"/>
  <c r="L688" i="7"/>
  <c r="M688" i="7"/>
  <c r="O688" i="7"/>
  <c r="K688" i="7"/>
  <c r="P688" i="7"/>
  <c r="O756" i="7"/>
  <c r="N756" i="7"/>
  <c r="M756" i="7"/>
  <c r="K756" i="7"/>
  <c r="Q756" i="7"/>
  <c r="S756" i="7"/>
  <c r="T756" i="7" s="1"/>
  <c r="P756" i="7"/>
  <c r="L756" i="7"/>
  <c r="R756" i="7"/>
  <c r="N689" i="7"/>
  <c r="K689" i="7"/>
  <c r="S689" i="7"/>
  <c r="T689" i="7" s="1"/>
  <c r="O689" i="7"/>
  <c r="P689" i="7"/>
  <c r="Q689" i="7"/>
  <c r="R689" i="7"/>
  <c r="L689" i="7"/>
  <c r="M689" i="7"/>
  <c r="Q765" i="7"/>
  <c r="O765" i="7"/>
  <c r="L765" i="7"/>
  <c r="M765" i="7"/>
  <c r="N765" i="7"/>
  <c r="K765" i="7"/>
  <c r="R765" i="7"/>
  <c r="S765" i="7"/>
  <c r="T765" i="7" s="1"/>
  <c r="P765" i="7"/>
  <c r="N643" i="7"/>
  <c r="S643" i="7"/>
  <c r="T643" i="7" s="1"/>
  <c r="K643" i="7"/>
  <c r="L643" i="7"/>
  <c r="R643" i="7"/>
  <c r="Q643" i="7"/>
  <c r="P643" i="7"/>
  <c r="O643" i="7"/>
  <c r="M643" i="7"/>
  <c r="N648" i="7"/>
  <c r="O648" i="7"/>
  <c r="P648" i="7"/>
  <c r="Q648" i="7"/>
  <c r="R648" i="7"/>
  <c r="L648" i="7"/>
  <c r="M648" i="7"/>
  <c r="K648" i="7"/>
  <c r="S648" i="7"/>
  <c r="T648" i="7" s="1"/>
  <c r="O795" i="7"/>
  <c r="L795" i="7"/>
  <c r="K795" i="7"/>
  <c r="M795" i="7"/>
  <c r="S795" i="7"/>
  <c r="T795" i="7" s="1"/>
  <c r="Q795" i="7"/>
  <c r="P795" i="7"/>
  <c r="R795" i="7"/>
  <c r="N795" i="7"/>
  <c r="P702" i="7"/>
  <c r="L702" i="7"/>
  <c r="O702" i="7"/>
  <c r="K702" i="7"/>
  <c r="Q702" i="7"/>
  <c r="R702" i="7"/>
  <c r="M702" i="7"/>
  <c r="N702" i="7"/>
  <c r="S702" i="7"/>
  <c r="T702" i="7" s="1"/>
  <c r="P649" i="7"/>
  <c r="M649" i="7"/>
  <c r="N649" i="7"/>
  <c r="O649" i="7"/>
  <c r="Q649" i="7"/>
  <c r="L649" i="7"/>
  <c r="R649" i="7"/>
  <c r="S649" i="7"/>
  <c r="T649" i="7" s="1"/>
  <c r="K649" i="7"/>
  <c r="Q692" i="7"/>
  <c r="N692" i="7"/>
  <c r="M692" i="7"/>
  <c r="O692" i="7"/>
  <c r="P692" i="7"/>
  <c r="R692" i="7"/>
  <c r="K692" i="7"/>
  <c r="S692" i="7"/>
  <c r="T692" i="7" s="1"/>
  <c r="L692" i="7"/>
  <c r="Q745" i="7"/>
  <c r="R745" i="7"/>
  <c r="K745" i="7"/>
  <c r="N745" i="7"/>
  <c r="O745" i="7"/>
  <c r="P745" i="7"/>
  <c r="L745" i="7"/>
  <c r="M745" i="7"/>
  <c r="S745" i="7"/>
  <c r="T745" i="7" s="1"/>
  <c r="N758" i="7"/>
  <c r="K758" i="7"/>
  <c r="S758" i="7"/>
  <c r="T758" i="7" s="1"/>
  <c r="M758" i="7"/>
  <c r="R758" i="7"/>
  <c r="O758" i="7"/>
  <c r="L758" i="7"/>
  <c r="P758" i="7"/>
  <c r="Q758" i="7"/>
  <c r="M777" i="7"/>
  <c r="N777" i="7"/>
  <c r="L777" i="7"/>
  <c r="O777" i="7"/>
  <c r="P777" i="7"/>
  <c r="K777" i="7"/>
  <c r="R777" i="7"/>
  <c r="S777" i="7"/>
  <c r="T777" i="7" s="1"/>
  <c r="Q777" i="7"/>
  <c r="R665" i="7"/>
  <c r="N665" i="7"/>
  <c r="K665" i="7"/>
  <c r="O665" i="7"/>
  <c r="P665" i="7"/>
  <c r="S665" i="7"/>
  <c r="T665" i="7" s="1"/>
  <c r="L665" i="7"/>
  <c r="M665" i="7"/>
  <c r="Q665" i="7"/>
  <c r="R707" i="7"/>
  <c r="K707" i="7"/>
  <c r="L707" i="7"/>
  <c r="M707" i="7"/>
  <c r="Q707" i="7"/>
  <c r="P707" i="7"/>
  <c r="O707" i="7"/>
  <c r="N707" i="7"/>
  <c r="S707" i="7"/>
  <c r="T707" i="7" s="1"/>
  <c r="O762" i="7"/>
  <c r="R762" i="7"/>
  <c r="S762" i="7"/>
  <c r="T762" i="7" s="1"/>
  <c r="Q762" i="7"/>
  <c r="P762" i="7"/>
  <c r="K762" i="7"/>
  <c r="M762" i="7"/>
  <c r="L762" i="7"/>
  <c r="N762" i="7"/>
  <c r="K686" i="7"/>
  <c r="Q686" i="7"/>
  <c r="S686" i="7"/>
  <c r="T686" i="7" s="1"/>
  <c r="R686" i="7"/>
  <c r="P686" i="7"/>
  <c r="O686" i="7"/>
  <c r="L686" i="7"/>
  <c r="M686" i="7"/>
  <c r="N686" i="7"/>
  <c r="M594" i="7"/>
  <c r="P594" i="7"/>
  <c r="R594" i="7"/>
  <c r="Q594" i="7"/>
  <c r="K594" i="7"/>
  <c r="L594" i="7"/>
  <c r="N594" i="7"/>
  <c r="O594" i="7"/>
  <c r="L780" i="7"/>
  <c r="R780" i="7"/>
  <c r="S780" i="7"/>
  <c r="T780" i="7" s="1"/>
  <c r="O780" i="7"/>
  <c r="P780" i="7"/>
  <c r="Q780" i="7"/>
  <c r="K780" i="7"/>
  <c r="M780" i="7"/>
  <c r="N780" i="7"/>
  <c r="K704" i="7"/>
  <c r="N704" i="7"/>
  <c r="R704" i="7"/>
  <c r="M704" i="7"/>
  <c r="Q704" i="7"/>
  <c r="L704" i="7"/>
  <c r="S704" i="7"/>
  <c r="T704" i="7" s="1"/>
  <c r="O704" i="7"/>
  <c r="P704" i="7"/>
  <c r="P754" i="7"/>
  <c r="L754" i="7"/>
  <c r="M754" i="7"/>
  <c r="R754" i="7"/>
  <c r="S754" i="7"/>
  <c r="T754" i="7" s="1"/>
  <c r="K754" i="7"/>
  <c r="N754" i="7"/>
  <c r="O754" i="7"/>
  <c r="Q754" i="7"/>
  <c r="L770" i="7"/>
  <c r="M770" i="7"/>
  <c r="N770" i="7"/>
  <c r="P770" i="7"/>
  <c r="Q770" i="7"/>
  <c r="R770" i="7"/>
  <c r="K770" i="7"/>
  <c r="O770" i="7"/>
  <c r="S770" i="7"/>
  <c r="T770" i="7" s="1"/>
  <c r="P784" i="7"/>
  <c r="K784" i="7"/>
  <c r="L784" i="7"/>
  <c r="N784" i="7"/>
  <c r="M784" i="7"/>
  <c r="R784" i="7"/>
  <c r="S784" i="7"/>
  <c r="T784" i="7" s="1"/>
  <c r="Q784" i="7"/>
  <c r="O784" i="7"/>
  <c r="R714" i="7"/>
  <c r="Q714" i="7"/>
  <c r="S714" i="7"/>
  <c r="T714" i="7" s="1"/>
  <c r="K714" i="7"/>
  <c r="L714" i="7"/>
  <c r="M714" i="7"/>
  <c r="N714" i="7"/>
  <c r="O714" i="7"/>
  <c r="P714" i="7"/>
  <c r="R663" i="7"/>
  <c r="K663" i="7"/>
  <c r="M663" i="7"/>
  <c r="N663" i="7"/>
  <c r="S663" i="7"/>
  <c r="T663" i="7" s="1"/>
  <c r="P663" i="7"/>
  <c r="O663" i="7"/>
  <c r="Q663" i="7"/>
  <c r="L663" i="7"/>
  <c r="K678" i="7"/>
  <c r="R678" i="7"/>
  <c r="S678" i="7"/>
  <c r="T678" i="7" s="1"/>
  <c r="N678" i="7"/>
  <c r="O678" i="7"/>
  <c r="Q678" i="7"/>
  <c r="M678" i="7"/>
  <c r="L678" i="7"/>
  <c r="P678" i="7"/>
  <c r="O644" i="7"/>
  <c r="M644" i="7"/>
  <c r="L644" i="7"/>
  <c r="S644" i="7"/>
  <c r="T644" i="7" s="1"/>
  <c r="N644" i="7"/>
  <c r="P644" i="7"/>
  <c r="Q644" i="7"/>
  <c r="R644" i="7"/>
  <c r="K644" i="7"/>
  <c r="K735" i="7"/>
  <c r="P735" i="7"/>
  <c r="O735" i="7"/>
  <c r="Q735" i="7"/>
  <c r="L735" i="7"/>
  <c r="M735" i="7"/>
  <c r="N735" i="7"/>
  <c r="R735" i="7"/>
  <c r="S735" i="7"/>
  <c r="T735" i="7" s="1"/>
  <c r="P657" i="7"/>
  <c r="M657" i="7"/>
  <c r="N657" i="7"/>
  <c r="O657" i="7"/>
  <c r="Q657" i="7"/>
  <c r="R657" i="7"/>
  <c r="S657" i="7"/>
  <c r="T657" i="7" s="1"/>
  <c r="K657" i="7"/>
  <c r="L657" i="7"/>
  <c r="K626" i="7"/>
  <c r="Q626" i="7"/>
  <c r="S626" i="7"/>
  <c r="T626" i="7" s="1"/>
  <c r="R626" i="7"/>
  <c r="N626" i="7"/>
  <c r="O626" i="7"/>
  <c r="P626" i="7"/>
  <c r="L626" i="7"/>
  <c r="M626" i="7"/>
  <c r="O721" i="7"/>
  <c r="K721" i="7"/>
  <c r="N721" i="7"/>
  <c r="L721" i="7"/>
  <c r="P721" i="7"/>
  <c r="S721" i="7"/>
  <c r="T721" i="7" s="1"/>
  <c r="R721" i="7"/>
  <c r="M721" i="7"/>
  <c r="Q721" i="7"/>
  <c r="M650" i="7"/>
  <c r="L650" i="7"/>
  <c r="O650" i="7"/>
  <c r="S650" i="7"/>
  <c r="T650" i="7" s="1"/>
  <c r="N650" i="7"/>
  <c r="K650" i="7"/>
  <c r="Q650" i="7"/>
  <c r="R650" i="7"/>
  <c r="P650" i="7"/>
  <c r="K743" i="7"/>
  <c r="R743" i="7"/>
  <c r="N743" i="7"/>
  <c r="O743" i="7"/>
  <c r="L743" i="7"/>
  <c r="M743" i="7"/>
  <c r="Q743" i="7"/>
  <c r="P743" i="7"/>
  <c r="S743" i="7"/>
  <c r="T743" i="7" s="1"/>
  <c r="R680" i="7"/>
  <c r="S680" i="7"/>
  <c r="T680" i="7" s="1"/>
  <c r="Q680" i="7"/>
  <c r="N680" i="7"/>
  <c r="K680" i="7"/>
  <c r="L680" i="7"/>
  <c r="M680" i="7"/>
  <c r="O680" i="7"/>
  <c r="P680" i="7"/>
  <c r="K679" i="7"/>
  <c r="Q679" i="7"/>
  <c r="P679" i="7"/>
  <c r="R679" i="7"/>
  <c r="O679" i="7"/>
  <c r="M679" i="7"/>
  <c r="N679" i="7"/>
  <c r="L679" i="7"/>
  <c r="S679" i="7"/>
  <c r="T679" i="7" s="1"/>
  <c r="P630" i="7"/>
  <c r="K630" i="7"/>
  <c r="L630" i="7"/>
  <c r="Q630" i="7"/>
  <c r="M630" i="7"/>
  <c r="N630" i="7"/>
  <c r="R630" i="7"/>
  <c r="O630" i="7"/>
  <c r="S630" i="7"/>
  <c r="T630" i="7" s="1"/>
  <c r="M761" i="7"/>
  <c r="P761" i="7"/>
  <c r="N761" i="7"/>
  <c r="O761" i="7"/>
  <c r="S761" i="7"/>
  <c r="T761" i="7" s="1"/>
  <c r="K761" i="7"/>
  <c r="L761" i="7"/>
  <c r="R761" i="7"/>
  <c r="Q761" i="7"/>
  <c r="N782" i="7"/>
  <c r="O782" i="7"/>
  <c r="P782" i="7"/>
  <c r="S782" i="7"/>
  <c r="T782" i="7" s="1"/>
  <c r="M782" i="7"/>
  <c r="K782" i="7"/>
  <c r="L782" i="7"/>
  <c r="R782" i="7"/>
  <c r="Q782" i="7"/>
  <c r="K672" i="7"/>
  <c r="Q672" i="7"/>
  <c r="L672" i="7"/>
  <c r="M672" i="7"/>
  <c r="N672" i="7"/>
  <c r="R672" i="7"/>
  <c r="S672" i="7"/>
  <c r="T672" i="7" s="1"/>
  <c r="O672" i="7"/>
  <c r="P672" i="7"/>
  <c r="M724" i="7"/>
  <c r="N724" i="7"/>
  <c r="O724" i="7"/>
  <c r="P724" i="7"/>
  <c r="R724" i="7"/>
  <c r="Q724" i="7"/>
  <c r="L724" i="7"/>
  <c r="K724" i="7"/>
  <c r="S724" i="7"/>
  <c r="T724" i="7" s="1"/>
  <c r="K703" i="7"/>
  <c r="N703" i="7"/>
  <c r="M703" i="7"/>
  <c r="O703" i="7"/>
  <c r="P703" i="7"/>
  <c r="L703" i="7"/>
  <c r="Q703" i="7"/>
  <c r="R703" i="7"/>
  <c r="S703" i="7"/>
  <c r="T703" i="7" s="1"/>
  <c r="R656" i="7"/>
  <c r="Q656" i="7"/>
  <c r="P656" i="7"/>
  <c r="O656" i="7"/>
  <c r="K656" i="7"/>
  <c r="S656" i="7"/>
  <c r="T656" i="7" s="1"/>
  <c r="M656" i="7"/>
  <c r="N656" i="7"/>
  <c r="L656" i="7"/>
  <c r="R759" i="7"/>
  <c r="Q759" i="7"/>
  <c r="O759" i="7"/>
  <c r="P759" i="7"/>
  <c r="M759" i="7"/>
  <c r="K759" i="7"/>
  <c r="S759" i="7"/>
  <c r="T759" i="7" s="1"/>
  <c r="L759" i="7"/>
  <c r="N759" i="7"/>
  <c r="L718" i="7"/>
  <c r="O718" i="7"/>
  <c r="K718" i="7"/>
  <c r="P718" i="7"/>
  <c r="Q718" i="7"/>
  <c r="R718" i="7"/>
  <c r="M718" i="7"/>
  <c r="S718" i="7"/>
  <c r="T718" i="7" s="1"/>
  <c r="N718" i="7"/>
  <c r="Q773" i="7"/>
  <c r="N773" i="7"/>
  <c r="S773" i="7"/>
  <c r="T773" i="7" s="1"/>
  <c r="K773" i="7"/>
  <c r="M773" i="7"/>
  <c r="L773" i="7"/>
  <c r="O773" i="7"/>
  <c r="P773" i="7"/>
  <c r="R773" i="7"/>
  <c r="L372" i="7"/>
  <c r="S372" i="7"/>
  <c r="T372" i="7" s="1"/>
  <c r="Q372" i="7"/>
  <c r="R372" i="7"/>
  <c r="P372" i="7"/>
  <c r="O372" i="7"/>
  <c r="M372" i="7"/>
  <c r="N372" i="7"/>
  <c r="K372" i="7"/>
  <c r="M684" i="7"/>
  <c r="S684" i="7"/>
  <c r="T684" i="7" s="1"/>
  <c r="N684" i="7"/>
  <c r="K684" i="7"/>
  <c r="O684" i="7"/>
  <c r="L684" i="7"/>
  <c r="R684" i="7"/>
  <c r="Q684" i="7"/>
  <c r="P684" i="7"/>
  <c r="P768" i="7"/>
  <c r="N768" i="7"/>
  <c r="R768" i="7"/>
  <c r="O768" i="7"/>
  <c r="Q768" i="7"/>
  <c r="S768" i="7"/>
  <c r="T768" i="7" s="1"/>
  <c r="K768" i="7"/>
  <c r="L768" i="7"/>
  <c r="M768" i="7"/>
  <c r="K722" i="7"/>
  <c r="S722" i="7"/>
  <c r="T722" i="7" s="1"/>
  <c r="Q722" i="7"/>
  <c r="R722" i="7"/>
  <c r="N722" i="7"/>
  <c r="O722" i="7"/>
  <c r="P722" i="7"/>
  <c r="L722" i="7"/>
  <c r="M722" i="7"/>
  <c r="O763" i="7"/>
  <c r="P763" i="7"/>
  <c r="N763" i="7"/>
  <c r="Q763" i="7"/>
  <c r="R763" i="7"/>
  <c r="S763" i="7"/>
  <c r="T763" i="7" s="1"/>
  <c r="M763" i="7"/>
  <c r="L763" i="7"/>
  <c r="K763" i="7"/>
  <c r="S723" i="7"/>
  <c r="T723" i="7" s="1"/>
  <c r="P723" i="7"/>
  <c r="Q723" i="7"/>
  <c r="R723" i="7"/>
  <c r="K723" i="7"/>
  <c r="N723" i="7"/>
  <c r="O723" i="7"/>
  <c r="M723" i="7"/>
  <c r="L723" i="7"/>
  <c r="L640" i="7"/>
  <c r="N640" i="7"/>
  <c r="P640" i="7"/>
  <c r="Q640" i="7"/>
  <c r="R640" i="7"/>
  <c r="O640" i="7"/>
  <c r="M640" i="7"/>
  <c r="K640" i="7"/>
  <c r="S640" i="7"/>
  <c r="T640" i="7" s="1"/>
  <c r="P792" i="7"/>
  <c r="K792" i="7"/>
  <c r="L792" i="7"/>
  <c r="O792" i="7"/>
  <c r="R792" i="7"/>
  <c r="N792" i="7"/>
  <c r="S792" i="7"/>
  <c r="T792" i="7" s="1"/>
  <c r="M792" i="7"/>
  <c r="Q792" i="7"/>
  <c r="Q750" i="7"/>
  <c r="K750" i="7"/>
  <c r="S750" i="7"/>
  <c r="T750" i="7" s="1"/>
  <c r="O750" i="7"/>
  <c r="M750" i="7"/>
  <c r="R750" i="7"/>
  <c r="N750" i="7"/>
  <c r="P750" i="7"/>
  <c r="L750" i="7"/>
  <c r="O749" i="7"/>
  <c r="K749" i="7"/>
  <c r="L749" i="7"/>
  <c r="M749" i="7"/>
  <c r="P749" i="7"/>
  <c r="Q749" i="7"/>
  <c r="S749" i="7"/>
  <c r="T749" i="7" s="1"/>
  <c r="N749" i="7"/>
  <c r="R749" i="7"/>
  <c r="P668" i="7"/>
  <c r="Q668" i="7"/>
  <c r="R668" i="7"/>
  <c r="K668" i="7"/>
  <c r="S668" i="7"/>
  <c r="T668" i="7" s="1"/>
  <c r="L668" i="7"/>
  <c r="N668" i="7"/>
  <c r="M668" i="7"/>
  <c r="O668" i="7"/>
  <c r="N767" i="7"/>
  <c r="P767" i="7"/>
  <c r="R767" i="7"/>
  <c r="O767" i="7"/>
  <c r="K767" i="7"/>
  <c r="M767" i="7"/>
  <c r="S767" i="7"/>
  <c r="T767" i="7" s="1"/>
  <c r="L767" i="7"/>
  <c r="Q767" i="7"/>
  <c r="M748" i="7"/>
  <c r="K748" i="7"/>
  <c r="Q748" i="7"/>
  <c r="O748" i="7"/>
  <c r="P748" i="7"/>
  <c r="S748" i="7"/>
  <c r="T748" i="7" s="1"/>
  <c r="L748" i="7"/>
  <c r="N748" i="7"/>
  <c r="R748" i="7"/>
  <c r="L645" i="7"/>
  <c r="M645" i="7"/>
  <c r="K645" i="7"/>
  <c r="N645" i="7"/>
  <c r="O645" i="7"/>
  <c r="S645" i="7"/>
  <c r="T645" i="7" s="1"/>
  <c r="Q645" i="7"/>
  <c r="R645" i="7"/>
  <c r="P645" i="7"/>
  <c r="L374" i="7"/>
  <c r="K374" i="7"/>
  <c r="O374" i="7"/>
  <c r="P374" i="7"/>
  <c r="Q374" i="7"/>
  <c r="M374" i="7"/>
  <c r="R374" i="7"/>
  <c r="S374" i="7"/>
  <c r="T374" i="7" s="1"/>
  <c r="N374" i="7"/>
  <c r="N766" i="7"/>
  <c r="L766" i="7"/>
  <c r="S766" i="7"/>
  <c r="T766" i="7" s="1"/>
  <c r="K766" i="7"/>
  <c r="M766" i="7"/>
  <c r="R766" i="7"/>
  <c r="Q766" i="7"/>
  <c r="P766" i="7"/>
  <c r="O766" i="7"/>
  <c r="K727" i="7"/>
  <c r="P727" i="7"/>
  <c r="O727" i="7"/>
  <c r="Q727" i="7"/>
  <c r="R727" i="7"/>
  <c r="N727" i="7"/>
  <c r="L727" i="7"/>
  <c r="M727" i="7"/>
  <c r="S727" i="7"/>
  <c r="T727" i="7" s="1"/>
  <c r="M595" i="7"/>
  <c r="P595" i="7"/>
  <c r="Q595" i="7"/>
  <c r="R595" i="7"/>
  <c r="O595" i="7"/>
  <c r="N595" i="7"/>
  <c r="S595" i="7"/>
  <c r="T595" i="7" s="1"/>
  <c r="L595" i="7"/>
  <c r="K595" i="7"/>
  <c r="K709" i="7"/>
  <c r="O709" i="7"/>
  <c r="R709" i="7"/>
  <c r="N709" i="7"/>
  <c r="M709" i="7"/>
  <c r="L709" i="7"/>
  <c r="P709" i="7"/>
  <c r="Q709" i="7"/>
  <c r="S709" i="7"/>
  <c r="T709" i="7" s="1"/>
  <c r="R677" i="7"/>
  <c r="P677" i="7"/>
  <c r="O677" i="7"/>
  <c r="N677" i="7"/>
  <c r="Q677" i="7"/>
  <c r="L677" i="7"/>
  <c r="K677" i="7"/>
  <c r="M677" i="7"/>
  <c r="S677" i="7"/>
  <c r="T677" i="7" s="1"/>
  <c r="O741" i="7"/>
  <c r="K741" i="7"/>
  <c r="N741" i="7"/>
  <c r="M741" i="7"/>
  <c r="S741" i="7"/>
  <c r="T741" i="7" s="1"/>
  <c r="L741" i="7"/>
  <c r="P741" i="7"/>
  <c r="Q741" i="7"/>
  <c r="R741" i="7"/>
  <c r="R752" i="7"/>
  <c r="N752" i="7"/>
  <c r="Q752" i="7"/>
  <c r="S752" i="7"/>
  <c r="T752" i="7" s="1"/>
  <c r="L752" i="7"/>
  <c r="O752" i="7"/>
  <c r="P752" i="7"/>
  <c r="M752" i="7"/>
  <c r="K752" i="7"/>
  <c r="K647" i="7"/>
  <c r="L647" i="7"/>
  <c r="S647" i="7"/>
  <c r="T647" i="7" s="1"/>
  <c r="R647" i="7"/>
  <c r="Q647" i="7"/>
  <c r="N647" i="7"/>
  <c r="M647" i="7"/>
  <c r="O647" i="7"/>
  <c r="P647" i="7"/>
  <c r="L747" i="7"/>
  <c r="K747" i="7"/>
  <c r="R747" i="7"/>
  <c r="M747" i="7"/>
  <c r="N747" i="7"/>
  <c r="O747" i="7"/>
  <c r="P747" i="7"/>
  <c r="S747" i="7"/>
  <c r="T747" i="7" s="1"/>
  <c r="Q747" i="7"/>
  <c r="K733" i="7"/>
  <c r="Q733" i="7"/>
  <c r="M733" i="7"/>
  <c r="S733" i="7"/>
  <c r="T733" i="7" s="1"/>
  <c r="R733" i="7"/>
  <c r="L733" i="7"/>
  <c r="P733" i="7"/>
  <c r="N733" i="7"/>
  <c r="O733" i="7"/>
  <c r="S634" i="7"/>
  <c r="T634" i="7" s="1"/>
  <c r="M634" i="7"/>
  <c r="O634" i="7"/>
  <c r="P634" i="7"/>
  <c r="R634" i="7"/>
  <c r="Q634" i="7"/>
  <c r="N634" i="7"/>
  <c r="L634" i="7"/>
  <c r="K634" i="7"/>
  <c r="N798" i="7"/>
  <c r="K798" i="7"/>
  <c r="P798" i="7"/>
  <c r="M798" i="7"/>
  <c r="O798" i="7"/>
  <c r="Q798" i="7"/>
  <c r="L798" i="7"/>
  <c r="R798" i="7"/>
  <c r="S798" i="7"/>
  <c r="T798" i="7" s="1"/>
  <c r="K711" i="7"/>
  <c r="O711" i="7"/>
  <c r="L711" i="7"/>
  <c r="M711" i="7"/>
  <c r="N711" i="7"/>
  <c r="P711" i="7"/>
  <c r="Q711" i="7"/>
  <c r="R711" i="7"/>
  <c r="S711" i="7"/>
  <c r="T711" i="7" s="1"/>
  <c r="R715" i="7"/>
  <c r="S715" i="7"/>
  <c r="T715" i="7" s="1"/>
  <c r="K715" i="7"/>
  <c r="L715" i="7"/>
  <c r="M715" i="7"/>
  <c r="P715" i="7"/>
  <c r="Q715" i="7"/>
  <c r="O715" i="7"/>
  <c r="N715" i="7"/>
  <c r="P729" i="7"/>
  <c r="O729" i="7"/>
  <c r="N729" i="7"/>
  <c r="K729" i="7"/>
  <c r="M729" i="7"/>
  <c r="R729" i="7"/>
  <c r="S729" i="7"/>
  <c r="T729" i="7" s="1"/>
  <c r="Q729" i="7"/>
  <c r="L729" i="7"/>
  <c r="K669" i="7"/>
  <c r="S669" i="7"/>
  <c r="T669" i="7" s="1"/>
  <c r="R669" i="7"/>
  <c r="M669" i="7"/>
  <c r="P669" i="7"/>
  <c r="Q669" i="7"/>
  <c r="O669" i="7"/>
  <c r="L669" i="7"/>
  <c r="N669" i="7"/>
  <c r="K671" i="7"/>
  <c r="O671" i="7"/>
  <c r="R671" i="7"/>
  <c r="Q671" i="7"/>
  <c r="L671" i="7"/>
  <c r="M671" i="7"/>
  <c r="N671" i="7"/>
  <c r="P671" i="7"/>
  <c r="S671" i="7"/>
  <c r="T671" i="7" s="1"/>
  <c r="Q713" i="7"/>
  <c r="K713" i="7"/>
  <c r="L713" i="7"/>
  <c r="O713" i="7"/>
  <c r="S713" i="7"/>
  <c r="T713" i="7" s="1"/>
  <c r="P713" i="7"/>
  <c r="N713" i="7"/>
  <c r="R713" i="7"/>
  <c r="M713" i="7"/>
  <c r="Q728" i="7"/>
  <c r="K728" i="7"/>
  <c r="L728" i="7"/>
  <c r="M728" i="7"/>
  <c r="N728" i="7"/>
  <c r="O728" i="7"/>
  <c r="P728" i="7"/>
  <c r="R728" i="7"/>
  <c r="S728" i="7"/>
  <c r="T728" i="7" s="1"/>
  <c r="K655" i="7"/>
  <c r="R655" i="7"/>
  <c r="L655" i="7"/>
  <c r="Q655" i="7"/>
  <c r="S655" i="7"/>
  <c r="T655" i="7" s="1"/>
  <c r="N655" i="7"/>
  <c r="O655" i="7"/>
  <c r="P655" i="7"/>
  <c r="M655" i="7"/>
  <c r="L764" i="7"/>
  <c r="O764" i="7"/>
  <c r="K764" i="7"/>
  <c r="N764" i="7"/>
  <c r="P764" i="7"/>
  <c r="Q764" i="7"/>
  <c r="M764" i="7"/>
  <c r="S764" i="7"/>
  <c r="T764" i="7" s="1"/>
  <c r="R764" i="7"/>
  <c r="O636" i="7"/>
  <c r="N636" i="7"/>
  <c r="M636" i="7"/>
  <c r="P636" i="7"/>
  <c r="Q636" i="7"/>
  <c r="L636" i="7"/>
  <c r="R636" i="7"/>
  <c r="S636" i="7"/>
  <c r="T636" i="7" s="1"/>
  <c r="K636" i="7"/>
  <c r="O371" i="7"/>
  <c r="Q371" i="7"/>
  <c r="R371" i="7"/>
  <c r="S371" i="7"/>
  <c r="T371" i="7" s="1"/>
  <c r="P371" i="7"/>
  <c r="M371" i="7"/>
  <c r="N371" i="7"/>
  <c r="L371" i="7"/>
  <c r="K371" i="7"/>
  <c r="R791" i="7"/>
  <c r="L791" i="7"/>
  <c r="M791" i="7"/>
  <c r="N791" i="7"/>
  <c r="S791" i="7"/>
  <c r="T791" i="7" s="1"/>
  <c r="Q791" i="7"/>
  <c r="K791" i="7"/>
  <c r="O791" i="7"/>
  <c r="P791" i="7"/>
  <c r="R674" i="7"/>
  <c r="O674" i="7"/>
  <c r="P674" i="7"/>
  <c r="Q674" i="7"/>
  <c r="N674" i="7"/>
  <c r="K674" i="7"/>
  <c r="L674" i="7"/>
  <c r="M674" i="7"/>
  <c r="S674" i="7"/>
  <c r="T674" i="7" s="1"/>
  <c r="P700" i="7"/>
  <c r="M700" i="7"/>
  <c r="N700" i="7"/>
  <c r="O700" i="7"/>
  <c r="S700" i="7"/>
  <c r="T700" i="7" s="1"/>
  <c r="Q700" i="7"/>
  <c r="K700" i="7"/>
  <c r="L700" i="7"/>
  <c r="R700" i="7"/>
  <c r="N708" i="7"/>
  <c r="O708" i="7"/>
  <c r="P708" i="7"/>
  <c r="M708" i="7"/>
  <c r="Q708" i="7"/>
  <c r="S708" i="7"/>
  <c r="T708" i="7" s="1"/>
  <c r="L708" i="7"/>
  <c r="K708" i="7"/>
  <c r="R708" i="7"/>
  <c r="M769" i="7"/>
  <c r="N769" i="7"/>
  <c r="L769" i="7"/>
  <c r="O769" i="7"/>
  <c r="K769" i="7"/>
  <c r="P769" i="7"/>
  <c r="Q769" i="7"/>
  <c r="S769" i="7"/>
  <c r="T769" i="7" s="1"/>
  <c r="R769" i="7"/>
  <c r="Q781" i="7"/>
  <c r="P781" i="7"/>
  <c r="S781" i="7"/>
  <c r="T781" i="7" s="1"/>
  <c r="N781" i="7"/>
  <c r="O781" i="7"/>
  <c r="R781" i="7"/>
  <c r="K781" i="7"/>
  <c r="L781" i="7"/>
  <c r="M781" i="7"/>
  <c r="S625" i="7"/>
  <c r="T625" i="7" s="1"/>
  <c r="M625" i="7"/>
  <c r="L625" i="7"/>
  <c r="K625" i="7"/>
  <c r="N625" i="7"/>
  <c r="P625" i="7"/>
  <c r="O625" i="7"/>
  <c r="Q625" i="7"/>
  <c r="R625" i="7"/>
  <c r="K642" i="7"/>
  <c r="S642" i="7"/>
  <c r="T642" i="7" s="1"/>
  <c r="L642" i="7"/>
  <c r="N642" i="7"/>
  <c r="R642" i="7"/>
  <c r="O642" i="7"/>
  <c r="M642" i="7"/>
  <c r="P642" i="7"/>
  <c r="Q642" i="7"/>
  <c r="L690" i="7"/>
  <c r="S690" i="7"/>
  <c r="T690" i="7" s="1"/>
  <c r="K690" i="7"/>
  <c r="M690" i="7"/>
  <c r="R690" i="7"/>
  <c r="Q690" i="7"/>
  <c r="O690" i="7"/>
  <c r="P690" i="7"/>
  <c r="N690" i="7"/>
  <c r="N774" i="7"/>
  <c r="M774" i="7"/>
  <c r="K774" i="7"/>
  <c r="L774" i="7"/>
  <c r="S774" i="7"/>
  <c r="T774" i="7" s="1"/>
  <c r="Q774" i="7"/>
  <c r="R774" i="7"/>
  <c r="P774" i="7"/>
  <c r="O774" i="7"/>
  <c r="K695" i="7"/>
  <c r="L695" i="7"/>
  <c r="N695" i="7"/>
  <c r="O695" i="7"/>
  <c r="P695" i="7"/>
  <c r="M695" i="7"/>
  <c r="Q695" i="7"/>
  <c r="R695" i="7"/>
  <c r="S695" i="7"/>
  <c r="T695" i="7" s="1"/>
  <c r="P666" i="7"/>
  <c r="O666" i="7"/>
  <c r="Q666" i="7"/>
  <c r="R666" i="7"/>
  <c r="N666" i="7"/>
  <c r="M666" i="7"/>
  <c r="L666" i="7"/>
  <c r="S666" i="7"/>
  <c r="T666" i="7" s="1"/>
  <c r="K666" i="7"/>
  <c r="K705" i="7"/>
  <c r="S705" i="7"/>
  <c r="T705" i="7" s="1"/>
  <c r="O705" i="7"/>
  <c r="P705" i="7"/>
  <c r="R705" i="7"/>
  <c r="Q705" i="7"/>
  <c r="L705" i="7"/>
  <c r="M705" i="7"/>
  <c r="N705" i="7"/>
  <c r="L370" i="7"/>
  <c r="P370" i="7"/>
  <c r="Q370" i="7"/>
  <c r="R370" i="7"/>
  <c r="O370" i="7"/>
  <c r="N370" i="7"/>
  <c r="K370" i="7"/>
  <c r="M370" i="7"/>
  <c r="S370" i="7"/>
  <c r="T370" i="7" s="1"/>
  <c r="S717" i="7"/>
  <c r="T717" i="7" s="1"/>
  <c r="K717" i="7"/>
  <c r="L717" i="7"/>
  <c r="M717" i="7"/>
  <c r="N717" i="7"/>
  <c r="O717" i="7"/>
  <c r="R717" i="7"/>
  <c r="P717" i="7"/>
  <c r="Q717" i="7"/>
  <c r="S744" i="7"/>
  <c r="T744" i="7" s="1"/>
  <c r="N744" i="7"/>
  <c r="Q744" i="7"/>
  <c r="M744" i="7"/>
  <c r="R744" i="7"/>
  <c r="K744" i="7"/>
  <c r="L744" i="7"/>
  <c r="P744" i="7"/>
  <c r="O744" i="7"/>
  <c r="Q797" i="7"/>
  <c r="O797" i="7"/>
  <c r="K797" i="7"/>
  <c r="N797" i="7"/>
  <c r="M797" i="7"/>
  <c r="S797" i="7"/>
  <c r="T797" i="7" s="1"/>
  <c r="P797" i="7"/>
  <c r="R797" i="7"/>
  <c r="L797" i="7"/>
  <c r="K638" i="7"/>
  <c r="S638" i="7"/>
  <c r="T638" i="7" s="1"/>
  <c r="P638" i="7"/>
  <c r="M638" i="7"/>
  <c r="L638" i="7"/>
  <c r="R638" i="7"/>
  <c r="Q638" i="7"/>
  <c r="N638" i="7"/>
  <c r="O638" i="7"/>
  <c r="O787" i="7"/>
  <c r="K787" i="7"/>
  <c r="L787" i="7"/>
  <c r="M787" i="7"/>
  <c r="S787" i="7"/>
  <c r="T787" i="7" s="1"/>
  <c r="R787" i="7"/>
  <c r="Q787" i="7"/>
  <c r="P787" i="7"/>
  <c r="N787" i="7"/>
  <c r="O725" i="7"/>
  <c r="R725" i="7"/>
  <c r="S725" i="7"/>
  <c r="T725" i="7" s="1"/>
  <c r="N725" i="7"/>
  <c r="P725" i="7"/>
  <c r="Q725" i="7"/>
  <c r="M725" i="7"/>
  <c r="L725" i="7"/>
  <c r="K725" i="7"/>
  <c r="P633" i="7"/>
  <c r="M633" i="7"/>
  <c r="N633" i="7"/>
  <c r="L633" i="7"/>
  <c r="K633" i="7"/>
  <c r="O633" i="7"/>
  <c r="S633" i="7"/>
  <c r="T633" i="7" s="1"/>
  <c r="Q633" i="7"/>
  <c r="R633" i="7"/>
  <c r="R706" i="7"/>
  <c r="K706" i="7"/>
  <c r="L706" i="7"/>
  <c r="M706" i="7"/>
  <c r="S706" i="7"/>
  <c r="T706" i="7" s="1"/>
  <c r="P706" i="7"/>
  <c r="Q706" i="7"/>
  <c r="N706" i="7"/>
  <c r="O706" i="7"/>
  <c r="O652" i="7"/>
  <c r="Q652" i="7"/>
  <c r="R652" i="7"/>
  <c r="S652" i="7"/>
  <c r="T652" i="7" s="1"/>
  <c r="P652" i="7"/>
  <c r="N652" i="7"/>
  <c r="M652" i="7"/>
  <c r="L652" i="7"/>
  <c r="K652" i="7"/>
  <c r="R712" i="7"/>
  <c r="L712" i="7"/>
  <c r="K712" i="7"/>
  <c r="S712" i="7"/>
  <c r="T712" i="7" s="1"/>
  <c r="O712" i="7"/>
  <c r="P712" i="7"/>
  <c r="N712" i="7"/>
  <c r="Q712" i="7"/>
  <c r="M712" i="7"/>
  <c r="Q789" i="7"/>
  <c r="O789" i="7"/>
  <c r="P789" i="7"/>
  <c r="R789" i="7"/>
  <c r="S789" i="7"/>
  <c r="T789" i="7" s="1"/>
  <c r="N789" i="7"/>
  <c r="M789" i="7"/>
  <c r="L789" i="7"/>
  <c r="K789" i="7"/>
  <c r="K778" i="7"/>
  <c r="S778" i="7"/>
  <c r="T778" i="7" s="1"/>
  <c r="R778" i="7"/>
  <c r="M778" i="7"/>
  <c r="N778" i="7"/>
  <c r="L778" i="7"/>
  <c r="O778" i="7"/>
  <c r="P778" i="7"/>
  <c r="Q778" i="7"/>
  <c r="N804" i="7"/>
  <c r="O804" i="7"/>
  <c r="P804" i="7"/>
  <c r="M804" i="7"/>
  <c r="Q804" i="7"/>
  <c r="L804" i="7"/>
  <c r="R804" i="7"/>
  <c r="S804" i="7"/>
  <c r="T804" i="7" s="1"/>
  <c r="K804" i="7"/>
  <c r="P810" i="7"/>
  <c r="N810" i="7"/>
  <c r="S810" i="7"/>
  <c r="T810" i="7" s="1"/>
  <c r="M810" i="7"/>
  <c r="L810" i="7"/>
  <c r="K810" i="7"/>
  <c r="R810" i="7"/>
  <c r="O810" i="7"/>
  <c r="Q810" i="7"/>
  <c r="K801" i="7"/>
  <c r="L801" i="7"/>
  <c r="N801" i="7"/>
  <c r="M801" i="7"/>
  <c r="R801" i="7"/>
  <c r="O801" i="7"/>
  <c r="P801" i="7"/>
  <c r="Q801" i="7"/>
  <c r="S801" i="7"/>
  <c r="T801" i="7" s="1"/>
  <c r="K809" i="7"/>
  <c r="O809" i="7"/>
  <c r="P809" i="7"/>
  <c r="R809" i="7"/>
  <c r="Q809" i="7"/>
  <c r="N809" i="7"/>
  <c r="M809" i="7"/>
  <c r="L809" i="7"/>
  <c r="S809" i="7"/>
  <c r="T809" i="7" s="1"/>
  <c r="L808" i="7"/>
  <c r="K808" i="7"/>
  <c r="S808" i="7"/>
  <c r="T808" i="7" s="1"/>
  <c r="N808" i="7"/>
  <c r="O808" i="7"/>
  <c r="Q808" i="7"/>
  <c r="P808" i="7"/>
  <c r="M808" i="7"/>
  <c r="R808" i="7"/>
  <c r="Q807" i="7"/>
  <c r="S807" i="7"/>
  <c r="T807" i="7" s="1"/>
  <c r="K807" i="7"/>
  <c r="O807" i="7"/>
  <c r="M807" i="7"/>
  <c r="N807" i="7"/>
  <c r="L807" i="7"/>
  <c r="P807" i="7"/>
  <c r="R807" i="7"/>
  <c r="K812" i="7"/>
  <c r="S812" i="7"/>
  <c r="T812" i="7" s="1"/>
  <c r="L812" i="7"/>
  <c r="M812" i="7"/>
  <c r="R812" i="7"/>
  <c r="N812" i="7"/>
  <c r="Q812" i="7"/>
  <c r="O812" i="7"/>
  <c r="P812" i="7"/>
  <c r="P802" i="7"/>
  <c r="M802" i="7"/>
  <c r="K802" i="7"/>
  <c r="L802" i="7"/>
  <c r="N802" i="7"/>
  <c r="S802" i="7"/>
  <c r="T802" i="7" s="1"/>
  <c r="Q802" i="7"/>
  <c r="R802" i="7"/>
  <c r="O802" i="7"/>
  <c r="R811" i="7"/>
  <c r="K811" i="7"/>
  <c r="P811" i="7"/>
  <c r="Q811" i="7"/>
  <c r="M811" i="7"/>
  <c r="N811" i="7"/>
  <c r="O811" i="7"/>
  <c r="L811" i="7"/>
  <c r="S811" i="7"/>
  <c r="T811" i="7" s="1"/>
  <c r="K805" i="7"/>
  <c r="L805" i="7"/>
  <c r="M805" i="7"/>
  <c r="R805" i="7"/>
  <c r="S805" i="7"/>
  <c r="T805" i="7" s="1"/>
  <c r="O805" i="7"/>
  <c r="P805" i="7"/>
  <c r="Q805" i="7"/>
  <c r="N805" i="7"/>
  <c r="O970" i="7"/>
  <c r="N970" i="7"/>
  <c r="P803" i="7"/>
  <c r="Q803" i="7"/>
  <c r="S803" i="7"/>
  <c r="T803" i="7" s="1"/>
  <c r="R803" i="7"/>
  <c r="K803" i="7"/>
  <c r="M803" i="7"/>
  <c r="N803" i="7"/>
  <c r="O803" i="7"/>
  <c r="L803" i="7"/>
  <c r="Q806" i="7"/>
  <c r="R806" i="7"/>
  <c r="P806" i="7"/>
  <c r="O806" i="7"/>
  <c r="K806" i="7"/>
  <c r="S806" i="7"/>
  <c r="T806" i="7" s="1"/>
  <c r="L806" i="7"/>
  <c r="M806" i="7"/>
  <c r="N806" i="7"/>
  <c r="P870" i="7"/>
  <c r="M870" i="7"/>
  <c r="R870" i="7"/>
  <c r="K870" i="7"/>
  <c r="L870" i="7"/>
  <c r="O870" i="7"/>
  <c r="Q870" i="7"/>
  <c r="S870" i="7"/>
  <c r="T870" i="7" s="1"/>
  <c r="K863" i="7"/>
  <c r="L863" i="7"/>
  <c r="O863" i="7"/>
  <c r="P863" i="7"/>
  <c r="M863" i="7"/>
  <c r="S863" i="7"/>
  <c r="T863" i="7" s="1"/>
  <c r="Q863" i="7"/>
  <c r="R863" i="7"/>
  <c r="L875" i="7"/>
  <c r="K875" i="7"/>
  <c r="M875" i="7"/>
  <c r="P875" i="7"/>
  <c r="S875" i="7"/>
  <c r="T875" i="7" s="1"/>
  <c r="Q875" i="7"/>
  <c r="O875" i="7"/>
  <c r="R875" i="7"/>
  <c r="K836" i="7"/>
  <c r="O836" i="7"/>
  <c r="P836" i="7"/>
  <c r="Q836" i="7"/>
  <c r="R836" i="7"/>
  <c r="S836" i="7"/>
  <c r="T836" i="7" s="1"/>
  <c r="M836" i="7"/>
  <c r="L836" i="7"/>
  <c r="K892" i="7"/>
  <c r="L892" i="7"/>
  <c r="O892" i="7"/>
  <c r="P892" i="7"/>
  <c r="Q892" i="7"/>
  <c r="R892" i="7"/>
  <c r="M892" i="7"/>
  <c r="S892" i="7"/>
  <c r="T892" i="7" s="1"/>
  <c r="S842" i="7"/>
  <c r="T842" i="7" s="1"/>
  <c r="M842" i="7"/>
  <c r="Q842" i="7"/>
  <c r="R842" i="7"/>
  <c r="K842" i="7"/>
  <c r="O842" i="7"/>
  <c r="L842" i="7"/>
  <c r="P842" i="7"/>
  <c r="K848" i="7"/>
  <c r="Q848" i="7"/>
  <c r="P848" i="7"/>
  <c r="R848" i="7"/>
  <c r="S848" i="7"/>
  <c r="T848" i="7" s="1"/>
  <c r="O848" i="7"/>
  <c r="L848" i="7"/>
  <c r="M848" i="7"/>
  <c r="S823" i="7"/>
  <c r="T823" i="7" s="1"/>
  <c r="Q823" i="7"/>
  <c r="K823" i="7"/>
  <c r="R823" i="7"/>
  <c r="O823" i="7"/>
  <c r="L823" i="7"/>
  <c r="M823" i="7"/>
  <c r="P823" i="7"/>
  <c r="K822" i="7"/>
  <c r="L822" i="7"/>
  <c r="R822" i="7"/>
  <c r="M822" i="7"/>
  <c r="S822" i="7"/>
  <c r="T822" i="7" s="1"/>
  <c r="P822" i="7"/>
  <c r="O822" i="7"/>
  <c r="Q822" i="7"/>
  <c r="M871" i="7"/>
  <c r="O871" i="7"/>
  <c r="L871" i="7"/>
  <c r="P871" i="7"/>
  <c r="Q871" i="7"/>
  <c r="K871" i="7"/>
  <c r="R871" i="7"/>
  <c r="S871" i="7"/>
  <c r="T871" i="7" s="1"/>
  <c r="Q814" i="7"/>
  <c r="R814" i="7"/>
  <c r="S814" i="7"/>
  <c r="T814" i="7" s="1"/>
  <c r="M814" i="7"/>
  <c r="O814" i="7"/>
  <c r="P814" i="7"/>
  <c r="L814" i="7"/>
  <c r="K814" i="7"/>
  <c r="K883" i="7"/>
  <c r="P883" i="7"/>
  <c r="L883" i="7"/>
  <c r="O883" i="7"/>
  <c r="Q883" i="7"/>
  <c r="S883" i="7"/>
  <c r="T883" i="7" s="1"/>
  <c r="M883" i="7"/>
  <c r="R883" i="7"/>
  <c r="S867" i="7"/>
  <c r="T867" i="7" s="1"/>
  <c r="P867" i="7"/>
  <c r="Q867" i="7"/>
  <c r="R867" i="7"/>
  <c r="L867" i="7"/>
  <c r="O867" i="7"/>
  <c r="K867" i="7"/>
  <c r="M867" i="7"/>
  <c r="M894" i="7"/>
  <c r="L894" i="7"/>
  <c r="K894" i="7"/>
  <c r="Q894" i="7"/>
  <c r="P894" i="7"/>
  <c r="O894" i="7"/>
  <c r="R894" i="7"/>
  <c r="S894" i="7"/>
  <c r="T894" i="7" s="1"/>
  <c r="Q889" i="7"/>
  <c r="S889" i="7"/>
  <c r="T889" i="7" s="1"/>
  <c r="O889" i="7"/>
  <c r="P889" i="7"/>
  <c r="R889" i="7"/>
  <c r="L889" i="7"/>
  <c r="M889" i="7"/>
  <c r="K889" i="7"/>
  <c r="M839" i="7"/>
  <c r="Q839" i="7"/>
  <c r="R839" i="7"/>
  <c r="K839" i="7"/>
  <c r="L839" i="7"/>
  <c r="O839" i="7"/>
  <c r="P839" i="7"/>
  <c r="S839" i="7"/>
  <c r="T839" i="7" s="1"/>
  <c r="S835" i="7"/>
  <c r="T835" i="7" s="1"/>
  <c r="Q835" i="7"/>
  <c r="R835" i="7"/>
  <c r="P835" i="7"/>
  <c r="M835" i="7"/>
  <c r="L835" i="7"/>
  <c r="O835" i="7"/>
  <c r="K835" i="7"/>
  <c r="O878" i="7"/>
  <c r="K878" i="7"/>
  <c r="L878" i="7"/>
  <c r="S878" i="7"/>
  <c r="T878" i="7" s="1"/>
  <c r="M878" i="7"/>
  <c r="R878" i="7"/>
  <c r="Q878" i="7"/>
  <c r="P878" i="7"/>
  <c r="Q825" i="7"/>
  <c r="P825" i="7"/>
  <c r="O825" i="7"/>
  <c r="S825" i="7"/>
  <c r="T825" i="7" s="1"/>
  <c r="R825" i="7"/>
  <c r="L825" i="7"/>
  <c r="M825" i="7"/>
  <c r="K825" i="7"/>
  <c r="L820" i="7"/>
  <c r="S820" i="7"/>
  <c r="T820" i="7" s="1"/>
  <c r="M820" i="7"/>
  <c r="O820" i="7"/>
  <c r="K820" i="7"/>
  <c r="Q820" i="7"/>
  <c r="R820" i="7"/>
  <c r="P820" i="7"/>
  <c r="P872" i="7"/>
  <c r="L872" i="7"/>
  <c r="M872" i="7"/>
  <c r="O872" i="7"/>
  <c r="K872" i="7"/>
  <c r="R872" i="7"/>
  <c r="S872" i="7"/>
  <c r="T872" i="7" s="1"/>
  <c r="Q872" i="7"/>
  <c r="P826" i="7"/>
  <c r="R826" i="7"/>
  <c r="S826" i="7"/>
  <c r="T826" i="7" s="1"/>
  <c r="Q826" i="7"/>
  <c r="M826" i="7"/>
  <c r="O826" i="7"/>
  <c r="L826" i="7"/>
  <c r="K826" i="7"/>
  <c r="S844" i="7"/>
  <c r="T844" i="7" s="1"/>
  <c r="R844" i="7"/>
  <c r="L844" i="7"/>
  <c r="Q844" i="7"/>
  <c r="P844" i="7"/>
  <c r="O844" i="7"/>
  <c r="M844" i="7"/>
  <c r="K844" i="7"/>
  <c r="M853" i="7"/>
  <c r="K853" i="7"/>
  <c r="L853" i="7"/>
  <c r="R853" i="7"/>
  <c r="S853" i="7"/>
  <c r="T853" i="7" s="1"/>
  <c r="P853" i="7"/>
  <c r="O853" i="7"/>
  <c r="Q853" i="7"/>
  <c r="O831" i="7"/>
  <c r="K831" i="7"/>
  <c r="L831" i="7"/>
  <c r="M831" i="7"/>
  <c r="Q831" i="7"/>
  <c r="R831" i="7"/>
  <c r="P831" i="7"/>
  <c r="S831" i="7"/>
  <c r="T831" i="7" s="1"/>
  <c r="R869" i="7"/>
  <c r="M869" i="7"/>
  <c r="P869" i="7"/>
  <c r="O869" i="7"/>
  <c r="Q869" i="7"/>
  <c r="S869" i="7"/>
  <c r="T869" i="7" s="1"/>
  <c r="L869" i="7"/>
  <c r="K869" i="7"/>
  <c r="L843" i="7"/>
  <c r="K843" i="7"/>
  <c r="R843" i="7"/>
  <c r="M843" i="7"/>
  <c r="P843" i="7"/>
  <c r="S843" i="7"/>
  <c r="T843" i="7" s="1"/>
  <c r="Q843" i="7"/>
  <c r="O843" i="7"/>
  <c r="O846" i="7"/>
  <c r="P846" i="7"/>
  <c r="L846" i="7"/>
  <c r="R846" i="7"/>
  <c r="M846" i="7"/>
  <c r="S846" i="7"/>
  <c r="T846" i="7" s="1"/>
  <c r="K846" i="7"/>
  <c r="Q846" i="7"/>
  <c r="L854" i="7"/>
  <c r="R854" i="7"/>
  <c r="S854" i="7"/>
  <c r="T854" i="7" s="1"/>
  <c r="K854" i="7"/>
  <c r="P854" i="7"/>
  <c r="O854" i="7"/>
  <c r="M854" i="7"/>
  <c r="Q854" i="7"/>
  <c r="R817" i="7"/>
  <c r="L817" i="7"/>
  <c r="P817" i="7"/>
  <c r="O817" i="7"/>
  <c r="Q817" i="7"/>
  <c r="S817" i="7"/>
  <c r="T817" i="7" s="1"/>
  <c r="M817" i="7"/>
  <c r="K817" i="7"/>
  <c r="K845" i="7"/>
  <c r="P845" i="7"/>
  <c r="Q845" i="7"/>
  <c r="S845" i="7"/>
  <c r="T845" i="7" s="1"/>
  <c r="M845" i="7"/>
  <c r="O845" i="7"/>
  <c r="L845" i="7"/>
  <c r="R845" i="7"/>
  <c r="R881" i="7"/>
  <c r="S881" i="7"/>
  <c r="T881" i="7" s="1"/>
  <c r="K881" i="7"/>
  <c r="L881" i="7"/>
  <c r="M881" i="7"/>
  <c r="Q881" i="7"/>
  <c r="O881" i="7"/>
  <c r="P881" i="7"/>
  <c r="K830" i="7"/>
  <c r="S830" i="7"/>
  <c r="T830" i="7" s="1"/>
  <c r="R830" i="7"/>
  <c r="Q830" i="7"/>
  <c r="O830" i="7"/>
  <c r="P830" i="7"/>
  <c r="M830" i="7"/>
  <c r="L830" i="7"/>
  <c r="K873" i="7"/>
  <c r="M873" i="7"/>
  <c r="O873" i="7"/>
  <c r="L873" i="7"/>
  <c r="P873" i="7"/>
  <c r="R873" i="7"/>
  <c r="Q873" i="7"/>
  <c r="S873" i="7"/>
  <c r="T873" i="7" s="1"/>
  <c r="M815" i="7"/>
  <c r="O815" i="7"/>
  <c r="P815" i="7"/>
  <c r="Q815" i="7"/>
  <c r="R815" i="7"/>
  <c r="S815" i="7"/>
  <c r="T815" i="7" s="1"/>
  <c r="K815" i="7"/>
  <c r="L815" i="7"/>
  <c r="P818" i="7"/>
  <c r="L818" i="7"/>
  <c r="R818" i="7"/>
  <c r="Q818" i="7"/>
  <c r="K818" i="7"/>
  <c r="M818" i="7"/>
  <c r="O818" i="7"/>
  <c r="S818" i="7"/>
  <c r="T818" i="7" s="1"/>
  <c r="S821" i="7"/>
  <c r="T821" i="7" s="1"/>
  <c r="K821" i="7"/>
  <c r="M821" i="7"/>
  <c r="R821" i="7"/>
  <c r="L821" i="7"/>
  <c r="P821" i="7"/>
  <c r="Q821" i="7"/>
  <c r="O821" i="7"/>
  <c r="O852" i="7"/>
  <c r="S852" i="7"/>
  <c r="T852" i="7" s="1"/>
  <c r="K852" i="7"/>
  <c r="M852" i="7"/>
  <c r="Q852" i="7"/>
  <c r="R852" i="7"/>
  <c r="P852" i="7"/>
  <c r="L852" i="7"/>
  <c r="M819" i="7"/>
  <c r="O819" i="7"/>
  <c r="K819" i="7"/>
  <c r="L819" i="7"/>
  <c r="P819" i="7"/>
  <c r="S819" i="7"/>
  <c r="T819" i="7" s="1"/>
  <c r="R819" i="7"/>
  <c r="Q819" i="7"/>
  <c r="M841" i="7"/>
  <c r="K841" i="7"/>
  <c r="L841" i="7"/>
  <c r="O841" i="7"/>
  <c r="Q841" i="7"/>
  <c r="S841" i="7"/>
  <c r="T841" i="7" s="1"/>
  <c r="P841" i="7"/>
  <c r="R841" i="7"/>
  <c r="P882" i="7"/>
  <c r="K882" i="7"/>
  <c r="M882" i="7"/>
  <c r="O882" i="7"/>
  <c r="Q882" i="7"/>
  <c r="L882" i="7"/>
  <c r="R882" i="7"/>
  <c r="S882" i="7"/>
  <c r="T882" i="7" s="1"/>
  <c r="R861" i="7"/>
  <c r="L861" i="7"/>
  <c r="Q861" i="7"/>
  <c r="K861" i="7"/>
  <c r="M861" i="7"/>
  <c r="O861" i="7"/>
  <c r="P861" i="7"/>
  <c r="S861" i="7"/>
  <c r="T861" i="7" s="1"/>
  <c r="S864" i="7"/>
  <c r="T864" i="7" s="1"/>
  <c r="L864" i="7"/>
  <c r="M864" i="7"/>
  <c r="R864" i="7"/>
  <c r="K864" i="7"/>
  <c r="P864" i="7"/>
  <c r="Q864" i="7"/>
  <c r="O864" i="7"/>
  <c r="S885" i="7"/>
  <c r="T885" i="7" s="1"/>
  <c r="M885" i="7"/>
  <c r="K885" i="7"/>
  <c r="L885" i="7"/>
  <c r="Q885" i="7"/>
  <c r="R885" i="7"/>
  <c r="P885" i="7"/>
  <c r="O885" i="7"/>
  <c r="R866" i="7"/>
  <c r="K866" i="7"/>
  <c r="Q866" i="7"/>
  <c r="P866" i="7"/>
  <c r="M866" i="7"/>
  <c r="S866" i="7"/>
  <c r="T866" i="7" s="1"/>
  <c r="O866" i="7"/>
  <c r="L866" i="7"/>
  <c r="K860" i="7"/>
  <c r="L860" i="7"/>
  <c r="R860" i="7"/>
  <c r="P860" i="7"/>
  <c r="Q860" i="7"/>
  <c r="O860" i="7"/>
  <c r="M860" i="7"/>
  <c r="S860" i="7"/>
  <c r="T860" i="7" s="1"/>
  <c r="M879" i="7"/>
  <c r="S879" i="7"/>
  <c r="T879" i="7" s="1"/>
  <c r="R879" i="7"/>
  <c r="Q879" i="7"/>
  <c r="P879" i="7"/>
  <c r="O879" i="7"/>
  <c r="L879" i="7"/>
  <c r="K879" i="7"/>
  <c r="M891" i="7"/>
  <c r="S891" i="7"/>
  <c r="T891" i="7" s="1"/>
  <c r="Q891" i="7"/>
  <c r="R891" i="7"/>
  <c r="K891" i="7"/>
  <c r="L891" i="7"/>
  <c r="O891" i="7"/>
  <c r="P891" i="7"/>
  <c r="P850" i="7"/>
  <c r="K850" i="7"/>
  <c r="L850" i="7"/>
  <c r="Q850" i="7"/>
  <c r="R850" i="7"/>
  <c r="M850" i="7"/>
  <c r="O850" i="7"/>
  <c r="S850" i="7"/>
  <c r="T850" i="7" s="1"/>
  <c r="R886" i="7"/>
  <c r="K886" i="7"/>
  <c r="L886" i="7"/>
  <c r="S886" i="7"/>
  <c r="T886" i="7" s="1"/>
  <c r="P886" i="7"/>
  <c r="O886" i="7"/>
  <c r="Q886" i="7"/>
  <c r="M886" i="7"/>
  <c r="R829" i="7"/>
  <c r="M829" i="7"/>
  <c r="Q829" i="7"/>
  <c r="O829" i="7"/>
  <c r="P829" i="7"/>
  <c r="L829" i="7"/>
  <c r="K829" i="7"/>
  <c r="S829" i="7"/>
  <c r="T829" i="7" s="1"/>
  <c r="P858" i="7"/>
  <c r="O858" i="7"/>
  <c r="M858" i="7"/>
  <c r="Q858" i="7"/>
  <c r="R858" i="7"/>
  <c r="S858" i="7"/>
  <c r="T858" i="7" s="1"/>
  <c r="K858" i="7"/>
  <c r="L858" i="7"/>
  <c r="S876" i="7"/>
  <c r="T876" i="7" s="1"/>
  <c r="L876" i="7"/>
  <c r="Q876" i="7"/>
  <c r="R876" i="7"/>
  <c r="O876" i="7"/>
  <c r="P876" i="7"/>
  <c r="M876" i="7"/>
  <c r="K876" i="7"/>
  <c r="M859" i="7"/>
  <c r="K859" i="7"/>
  <c r="Q859" i="7"/>
  <c r="L859" i="7"/>
  <c r="O859" i="7"/>
  <c r="P859" i="7"/>
  <c r="R859" i="7"/>
  <c r="S859" i="7"/>
  <c r="T859" i="7" s="1"/>
  <c r="Q865" i="7"/>
  <c r="P865" i="7"/>
  <c r="M865" i="7"/>
  <c r="K865" i="7"/>
  <c r="S865" i="7"/>
  <c r="T865" i="7" s="1"/>
  <c r="R865" i="7"/>
  <c r="O865" i="7"/>
  <c r="L865" i="7"/>
  <c r="L862" i="7"/>
  <c r="K862" i="7"/>
  <c r="P862" i="7"/>
  <c r="S862" i="7"/>
  <c r="T862" i="7" s="1"/>
  <c r="Q862" i="7"/>
  <c r="M862" i="7"/>
  <c r="R862" i="7"/>
  <c r="O862" i="7"/>
  <c r="K816" i="7"/>
  <c r="M816" i="7"/>
  <c r="P816" i="7"/>
  <c r="L816" i="7"/>
  <c r="O816" i="7"/>
  <c r="Q816" i="7"/>
  <c r="R816" i="7"/>
  <c r="S816" i="7"/>
  <c r="T816" i="7" s="1"/>
  <c r="M874" i="7"/>
  <c r="K874" i="7"/>
  <c r="R874" i="7"/>
  <c r="O874" i="7"/>
  <c r="S874" i="7"/>
  <c r="T874" i="7" s="1"/>
  <c r="P874" i="7"/>
  <c r="Q874" i="7"/>
  <c r="L874" i="7"/>
  <c r="K828" i="7"/>
  <c r="M828" i="7"/>
  <c r="P828" i="7"/>
  <c r="L828" i="7"/>
  <c r="O828" i="7"/>
  <c r="Q828" i="7"/>
  <c r="R828" i="7"/>
  <c r="S828" i="7"/>
  <c r="T828" i="7" s="1"/>
  <c r="R837" i="7"/>
  <c r="P837" i="7"/>
  <c r="M837" i="7"/>
  <c r="Q837" i="7"/>
  <c r="S837" i="7"/>
  <c r="T837" i="7" s="1"/>
  <c r="O837" i="7"/>
  <c r="K837" i="7"/>
  <c r="L837" i="7"/>
  <c r="S888" i="7"/>
  <c r="T888" i="7" s="1"/>
  <c r="P888" i="7"/>
  <c r="Q888" i="7"/>
  <c r="O888" i="7"/>
  <c r="L888" i="7"/>
  <c r="K888" i="7"/>
  <c r="M888" i="7"/>
  <c r="R888" i="7"/>
  <c r="K834" i="7"/>
  <c r="Q834" i="7"/>
  <c r="P834" i="7"/>
  <c r="S834" i="7"/>
  <c r="T834" i="7" s="1"/>
  <c r="M834" i="7"/>
  <c r="O834" i="7"/>
  <c r="L834" i="7"/>
  <c r="R834" i="7"/>
  <c r="S857" i="7"/>
  <c r="T857" i="7" s="1"/>
  <c r="Q857" i="7"/>
  <c r="O857" i="7"/>
  <c r="P857" i="7"/>
  <c r="M857" i="7"/>
  <c r="K857" i="7"/>
  <c r="R857" i="7"/>
  <c r="L857" i="7"/>
  <c r="P838" i="7"/>
  <c r="Q838" i="7"/>
  <c r="O838" i="7"/>
  <c r="S838" i="7"/>
  <c r="T838" i="7" s="1"/>
  <c r="M838" i="7"/>
  <c r="R838" i="7"/>
  <c r="K838" i="7"/>
  <c r="L838" i="7"/>
  <c r="Q877" i="7"/>
  <c r="S877" i="7"/>
  <c r="T877" i="7" s="1"/>
  <c r="M877" i="7"/>
  <c r="P877" i="7"/>
  <c r="K877" i="7"/>
  <c r="R877" i="7"/>
  <c r="O877" i="7"/>
  <c r="L877" i="7"/>
  <c r="R893" i="7"/>
  <c r="K893" i="7"/>
  <c r="L893" i="7"/>
  <c r="M893" i="7"/>
  <c r="O893" i="7"/>
  <c r="P893" i="7"/>
  <c r="Q893" i="7"/>
  <c r="S893" i="7"/>
  <c r="T893" i="7" s="1"/>
  <c r="K851" i="7"/>
  <c r="O851" i="7"/>
  <c r="P851" i="7"/>
  <c r="L851" i="7"/>
  <c r="M851" i="7"/>
  <c r="R851" i="7"/>
  <c r="S851" i="7"/>
  <c r="T851" i="7" s="1"/>
  <c r="Q851" i="7"/>
  <c r="M827" i="7"/>
  <c r="L827" i="7"/>
  <c r="O827" i="7"/>
  <c r="S827" i="7"/>
  <c r="T827" i="7" s="1"/>
  <c r="K827" i="7"/>
  <c r="P827" i="7"/>
  <c r="Q827" i="7"/>
  <c r="R827" i="7"/>
  <c r="R887" i="7"/>
  <c r="S887" i="7"/>
  <c r="T887" i="7" s="1"/>
  <c r="Q887" i="7"/>
  <c r="P887" i="7"/>
  <c r="L887" i="7"/>
  <c r="M887" i="7"/>
  <c r="O887" i="7"/>
  <c r="K887" i="7"/>
  <c r="P890" i="7"/>
  <c r="R890" i="7"/>
  <c r="M890" i="7"/>
  <c r="O890" i="7"/>
  <c r="Q890" i="7"/>
  <c r="S890" i="7"/>
  <c r="T890" i="7" s="1"/>
  <c r="K890" i="7"/>
  <c r="L890" i="7"/>
  <c r="Q833" i="7"/>
  <c r="S833" i="7"/>
  <c r="T833" i="7" s="1"/>
  <c r="R833" i="7"/>
  <c r="L833" i="7"/>
  <c r="O833" i="7"/>
  <c r="P833" i="7"/>
  <c r="M833" i="7"/>
  <c r="K833" i="7"/>
  <c r="S832" i="7"/>
  <c r="T832" i="7" s="1"/>
  <c r="R832" i="7"/>
  <c r="M832" i="7"/>
  <c r="L832" i="7"/>
  <c r="K832" i="7"/>
  <c r="O832" i="7"/>
  <c r="P832" i="7"/>
  <c r="Q832" i="7"/>
  <c r="R849" i="7"/>
  <c r="Q849" i="7"/>
  <c r="S849" i="7"/>
  <c r="T849" i="7" s="1"/>
  <c r="P849" i="7"/>
  <c r="K849" i="7"/>
  <c r="L849" i="7"/>
  <c r="M849" i="7"/>
  <c r="O849" i="7"/>
  <c r="R824" i="7"/>
  <c r="S824" i="7"/>
  <c r="T824" i="7" s="1"/>
  <c r="L824" i="7"/>
  <c r="M824" i="7"/>
  <c r="P824" i="7"/>
  <c r="O824" i="7"/>
  <c r="Q824" i="7"/>
  <c r="K824" i="7"/>
  <c r="P884" i="7"/>
  <c r="S884" i="7"/>
  <c r="T884" i="7" s="1"/>
  <c r="L884" i="7"/>
  <c r="K884" i="7"/>
  <c r="Q884" i="7"/>
  <c r="R884" i="7"/>
  <c r="O884" i="7"/>
  <c r="M884" i="7"/>
  <c r="M847" i="7"/>
  <c r="P847" i="7"/>
  <c r="O847" i="7"/>
  <c r="Q847" i="7"/>
  <c r="R847" i="7"/>
  <c r="S847" i="7"/>
  <c r="T847" i="7" s="1"/>
  <c r="K847" i="7"/>
  <c r="L847" i="7"/>
  <c r="O840" i="7"/>
  <c r="M840" i="7"/>
  <c r="L840" i="7"/>
  <c r="R840" i="7"/>
  <c r="S840" i="7"/>
  <c r="T840" i="7" s="1"/>
  <c r="Q840" i="7"/>
  <c r="P840" i="7"/>
  <c r="K840" i="7"/>
  <c r="K868" i="7"/>
  <c r="P868" i="7"/>
  <c r="Q868" i="7"/>
  <c r="R868" i="7"/>
  <c r="S868" i="7"/>
  <c r="T868" i="7" s="1"/>
  <c r="O868" i="7"/>
  <c r="M868" i="7"/>
  <c r="L868" i="7"/>
  <c r="K880" i="7"/>
  <c r="S880" i="7"/>
  <c r="T880" i="7" s="1"/>
  <c r="L880" i="7"/>
  <c r="M880" i="7"/>
  <c r="O880" i="7"/>
  <c r="P880" i="7"/>
  <c r="Q880" i="7"/>
  <c r="R880" i="7"/>
  <c r="Q813" i="7"/>
  <c r="S813" i="7"/>
  <c r="T813" i="7" s="1"/>
  <c r="K813" i="7"/>
  <c r="P813" i="7"/>
  <c r="R813" i="7"/>
  <c r="M813" i="7"/>
  <c r="O813" i="7"/>
  <c r="L813" i="7"/>
  <c r="K855" i="7"/>
  <c r="Q855" i="7"/>
  <c r="S855" i="7"/>
  <c r="T855" i="7" s="1"/>
  <c r="R855" i="7"/>
  <c r="L855" i="7"/>
  <c r="M855" i="7"/>
  <c r="O855" i="7"/>
  <c r="P855" i="7"/>
  <c r="L856" i="7"/>
  <c r="S856" i="7"/>
  <c r="T856" i="7" s="1"/>
  <c r="K856" i="7"/>
  <c r="M856" i="7"/>
  <c r="P856" i="7"/>
  <c r="Q856" i="7"/>
  <c r="O856" i="7"/>
  <c r="R856" i="7"/>
  <c r="Z15" i="7"/>
  <c r="P970" i="7"/>
  <c r="L970" i="7"/>
  <c r="R970" i="7"/>
  <c r="S970" i="7"/>
  <c r="K970" i="7"/>
  <c r="M970" i="7"/>
  <c r="Q970" i="7"/>
  <c r="P4" i="6"/>
  <c r="P3" i="6"/>
  <c r="B3" i="6" s="1"/>
  <c r="C3" i="6" s="1"/>
  <c r="P7" i="6"/>
  <c r="P9" i="6"/>
  <c r="P15" i="6"/>
  <c r="P12" i="6"/>
  <c r="P10" i="6"/>
  <c r="P20" i="6"/>
  <c r="P19" i="6"/>
  <c r="P16" i="6"/>
  <c r="P21" i="6"/>
  <c r="P11" i="6"/>
  <c r="P14" i="6"/>
  <c r="P17" i="6"/>
  <c r="P13" i="6"/>
  <c r="P18" i="6"/>
  <c r="P5" i="6"/>
  <c r="P6" i="6"/>
  <c r="P8" i="6"/>
  <c r="P49" i="7" l="1"/>
  <c r="L49" i="7"/>
  <c r="N49" i="7"/>
  <c r="M49" i="7"/>
  <c r="O49" i="7"/>
  <c r="Q49" i="7"/>
  <c r="K49" i="7"/>
  <c r="Q53" i="7"/>
  <c r="M53" i="7"/>
  <c r="P53" i="7"/>
  <c r="O53" i="7"/>
  <c r="K53" i="7"/>
  <c r="L53" i="7"/>
  <c r="N53" i="7"/>
  <c r="Q55" i="7"/>
  <c r="M55" i="7"/>
  <c r="P55" i="7"/>
  <c r="L55" i="7"/>
  <c r="O55" i="7"/>
  <c r="K55" i="7"/>
  <c r="N55" i="7"/>
  <c r="Q151" i="7"/>
  <c r="M151" i="7"/>
  <c r="P151" i="7"/>
  <c r="L151" i="7"/>
  <c r="O151" i="7"/>
  <c r="K151" i="7"/>
  <c r="B189" i="18" s="1"/>
  <c r="N151" i="7"/>
  <c r="P116" i="7"/>
  <c r="L116" i="7"/>
  <c r="O116" i="7"/>
  <c r="K116" i="7"/>
  <c r="N116" i="7"/>
  <c r="M116" i="7"/>
  <c r="Q116" i="7"/>
  <c r="O34" i="7"/>
  <c r="K34" i="7"/>
  <c r="N34" i="7"/>
  <c r="L34" i="7"/>
  <c r="P34" i="7"/>
  <c r="Q34" i="7"/>
  <c r="M34" i="7"/>
  <c r="Q42" i="7"/>
  <c r="M42" i="7"/>
  <c r="P42" i="7"/>
  <c r="O42" i="7"/>
  <c r="L42" i="7"/>
  <c r="K42" i="7"/>
  <c r="N42" i="7"/>
  <c r="N126" i="7"/>
  <c r="Q126" i="7"/>
  <c r="K126" i="7"/>
  <c r="O126" i="7"/>
  <c r="M126" i="7"/>
  <c r="P126" i="7"/>
  <c r="L126" i="7"/>
  <c r="O141" i="7"/>
  <c r="K141" i="7"/>
  <c r="B179" i="18" s="1"/>
  <c r="Q141" i="7"/>
  <c r="M141" i="7"/>
  <c r="P141" i="7"/>
  <c r="N141" i="7"/>
  <c r="L141" i="7"/>
  <c r="O16" i="7"/>
  <c r="K16" i="7"/>
  <c r="N16" i="7"/>
  <c r="Q16" i="7"/>
  <c r="M16" i="7"/>
  <c r="L16" i="7"/>
  <c r="P16" i="7"/>
  <c r="O194" i="7"/>
  <c r="L194" i="7"/>
  <c r="P194" i="7"/>
  <c r="Q194" i="7"/>
  <c r="N194" i="7"/>
  <c r="M194" i="7"/>
  <c r="K194" i="7"/>
  <c r="Q69" i="7"/>
  <c r="M69" i="7"/>
  <c r="P69" i="7"/>
  <c r="O69" i="7"/>
  <c r="K69" i="7"/>
  <c r="N69" i="7"/>
  <c r="L69" i="7"/>
  <c r="O127" i="7"/>
  <c r="K127" i="7"/>
  <c r="N127" i="7"/>
  <c r="Q127" i="7"/>
  <c r="M127" i="7"/>
  <c r="P127" i="7"/>
  <c r="L127" i="7"/>
  <c r="P70" i="7"/>
  <c r="L70" i="7"/>
  <c r="O70" i="7"/>
  <c r="Q70" i="7"/>
  <c r="M70" i="7"/>
  <c r="N70" i="7"/>
  <c r="K70" i="7"/>
  <c r="P195" i="7"/>
  <c r="L195" i="7"/>
  <c r="O195" i="7"/>
  <c r="N195" i="7"/>
  <c r="Q195" i="7"/>
  <c r="M195" i="7"/>
  <c r="K195" i="7"/>
  <c r="B248" i="1" s="1"/>
  <c r="Q58" i="7"/>
  <c r="M58" i="7"/>
  <c r="P58" i="7"/>
  <c r="O58" i="7"/>
  <c r="L58" i="7"/>
  <c r="K58" i="7"/>
  <c r="B96" i="18" s="1"/>
  <c r="N58" i="7"/>
  <c r="P54" i="7"/>
  <c r="L54" i="7"/>
  <c r="O54" i="7"/>
  <c r="M54" i="7"/>
  <c r="K54" i="7"/>
  <c r="Q54" i="7"/>
  <c r="N54" i="7"/>
  <c r="Q197" i="7"/>
  <c r="M197" i="7"/>
  <c r="P197" i="7"/>
  <c r="O197" i="7"/>
  <c r="K197" i="7"/>
  <c r="B250" i="1" s="1"/>
  <c r="L197" i="7"/>
  <c r="N197" i="7"/>
  <c r="N60" i="7"/>
  <c r="Q60" i="7"/>
  <c r="M60" i="7"/>
  <c r="P60" i="7"/>
  <c r="K60" i="7"/>
  <c r="O60" i="7"/>
  <c r="L60" i="7"/>
  <c r="Q6" i="7"/>
  <c r="P6" i="7"/>
  <c r="L6" i="7"/>
  <c r="O6" i="7"/>
  <c r="M6" i="7"/>
  <c r="K6" i="7"/>
  <c r="N6" i="7"/>
  <c r="O159" i="7"/>
  <c r="K159" i="7"/>
  <c r="N159" i="7"/>
  <c r="Q159" i="7"/>
  <c r="M159" i="7"/>
  <c r="P159" i="7"/>
  <c r="L159" i="7"/>
  <c r="P36" i="7"/>
  <c r="L36" i="7"/>
  <c r="O36" i="7"/>
  <c r="K36" i="7"/>
  <c r="B89" i="1" s="1"/>
  <c r="M36" i="7"/>
  <c r="N36" i="7"/>
  <c r="Q36" i="7"/>
  <c r="N169" i="7"/>
  <c r="Q169" i="7"/>
  <c r="P169" i="7"/>
  <c r="L169" i="7"/>
  <c r="M169" i="7"/>
  <c r="O169" i="7"/>
  <c r="K169" i="7"/>
  <c r="Q119" i="7"/>
  <c r="M119" i="7"/>
  <c r="P119" i="7"/>
  <c r="L119" i="7"/>
  <c r="O119" i="7"/>
  <c r="N119" i="7"/>
  <c r="K119" i="7"/>
  <c r="P33" i="7"/>
  <c r="L33" i="7"/>
  <c r="N33" i="7"/>
  <c r="O33" i="7"/>
  <c r="K33" i="7"/>
  <c r="B71" i="18" s="1"/>
  <c r="Q33" i="7"/>
  <c r="M33" i="7"/>
  <c r="Q136" i="7"/>
  <c r="M136" i="7"/>
  <c r="P136" i="7"/>
  <c r="L136" i="7"/>
  <c r="N136" i="7"/>
  <c r="K136" i="7"/>
  <c r="O136" i="7"/>
  <c r="P193" i="7"/>
  <c r="L193" i="7"/>
  <c r="N193" i="7"/>
  <c r="O193" i="7"/>
  <c r="Q193" i="7"/>
  <c r="M193" i="7"/>
  <c r="K193" i="7"/>
  <c r="B246" i="1" s="1"/>
  <c r="P97" i="7"/>
  <c r="L97" i="7"/>
  <c r="N97" i="7"/>
  <c r="K97" i="7"/>
  <c r="Q97" i="7"/>
  <c r="O97" i="7"/>
  <c r="M97" i="7"/>
  <c r="Q184" i="7"/>
  <c r="M184" i="7"/>
  <c r="P184" i="7"/>
  <c r="L184" i="7"/>
  <c r="K184" i="7"/>
  <c r="B237" i="1" s="1"/>
  <c r="N184" i="7"/>
  <c r="O184" i="7"/>
  <c r="Q56" i="7"/>
  <c r="M56" i="7"/>
  <c r="P56" i="7"/>
  <c r="L56" i="7"/>
  <c r="O56" i="7"/>
  <c r="K56" i="7"/>
  <c r="N56" i="7"/>
  <c r="Q10" i="7"/>
  <c r="M10" i="7"/>
  <c r="P10" i="7"/>
  <c r="L10" i="7"/>
  <c r="K10" i="7"/>
  <c r="O10" i="7"/>
  <c r="N10" i="7"/>
  <c r="Q186" i="7"/>
  <c r="M186" i="7"/>
  <c r="P186" i="7"/>
  <c r="O186" i="7"/>
  <c r="K186" i="7"/>
  <c r="N186" i="7"/>
  <c r="L186" i="7"/>
  <c r="N139" i="7"/>
  <c r="Q139" i="7"/>
  <c r="M139" i="7"/>
  <c r="P139" i="7"/>
  <c r="L139" i="7"/>
  <c r="K139" i="7"/>
  <c r="B177" i="18" s="1"/>
  <c r="O139" i="7"/>
  <c r="O93" i="7"/>
  <c r="K93" i="7"/>
  <c r="Q93" i="7"/>
  <c r="M93" i="7"/>
  <c r="P93" i="7"/>
  <c r="L93" i="7"/>
  <c r="N93" i="7"/>
  <c r="Q90" i="7"/>
  <c r="M90" i="7"/>
  <c r="P90" i="7"/>
  <c r="O90" i="7"/>
  <c r="L90" i="7"/>
  <c r="N90" i="7"/>
  <c r="K90" i="7"/>
  <c r="B143" i="1" s="1"/>
  <c r="P164" i="7"/>
  <c r="L164" i="7"/>
  <c r="O164" i="7"/>
  <c r="K164" i="7"/>
  <c r="B202" i="18" s="1"/>
  <c r="M164" i="7"/>
  <c r="N164" i="7"/>
  <c r="Q164" i="7"/>
  <c r="N91" i="7"/>
  <c r="Q91" i="7"/>
  <c r="M91" i="7"/>
  <c r="P91" i="7"/>
  <c r="L91" i="7"/>
  <c r="K91" i="7"/>
  <c r="O91" i="7"/>
  <c r="N57" i="7"/>
  <c r="Q57" i="7"/>
  <c r="P57" i="7"/>
  <c r="L57" i="7"/>
  <c r="O57" i="7"/>
  <c r="M57" i="7"/>
  <c r="K57" i="7"/>
  <c r="P150" i="7"/>
  <c r="L150" i="7"/>
  <c r="O150" i="7"/>
  <c r="N150" i="7"/>
  <c r="M150" i="7"/>
  <c r="Q150" i="7"/>
  <c r="K150" i="7"/>
  <c r="B203" i="1" s="1"/>
  <c r="O77" i="7"/>
  <c r="K77" i="7"/>
  <c r="B115" i="18" s="1"/>
  <c r="Q77" i="7"/>
  <c r="M77" i="7"/>
  <c r="L77" i="7"/>
  <c r="N77" i="7"/>
  <c r="P77" i="7"/>
  <c r="O64" i="7"/>
  <c r="K64" i="7"/>
  <c r="N64" i="7"/>
  <c r="Q64" i="7"/>
  <c r="L64" i="7"/>
  <c r="P64" i="7"/>
  <c r="M64" i="7"/>
  <c r="Q7" i="7"/>
  <c r="M7" i="7"/>
  <c r="P7" i="7"/>
  <c r="L7" i="7"/>
  <c r="O7" i="7"/>
  <c r="K7" i="7"/>
  <c r="N7" i="7"/>
  <c r="N156" i="7"/>
  <c r="Q156" i="7"/>
  <c r="M156" i="7"/>
  <c r="P156" i="7"/>
  <c r="O156" i="7"/>
  <c r="K156" i="7"/>
  <c r="B209" i="1" s="1"/>
  <c r="L156" i="7"/>
  <c r="O157" i="7"/>
  <c r="K157" i="7"/>
  <c r="B195" i="18" s="1"/>
  <c r="Q157" i="7"/>
  <c r="M157" i="7"/>
  <c r="P157" i="7"/>
  <c r="N157" i="7"/>
  <c r="L157" i="7"/>
  <c r="N105" i="7"/>
  <c r="Q105" i="7"/>
  <c r="P105" i="7"/>
  <c r="L105" i="7"/>
  <c r="M105" i="7"/>
  <c r="K105" i="7"/>
  <c r="B143" i="18" s="1"/>
  <c r="O105" i="7"/>
  <c r="O96" i="7"/>
  <c r="K96" i="7"/>
  <c r="N96" i="7"/>
  <c r="Q96" i="7"/>
  <c r="L96" i="7"/>
  <c r="P96" i="7"/>
  <c r="M96" i="7"/>
  <c r="Q167" i="7"/>
  <c r="M167" i="7"/>
  <c r="P167" i="7"/>
  <c r="L167" i="7"/>
  <c r="O167" i="7"/>
  <c r="K167" i="7"/>
  <c r="B205" i="18" s="1"/>
  <c r="N167" i="7"/>
  <c r="Q24" i="7"/>
  <c r="M24" i="7"/>
  <c r="P24" i="7"/>
  <c r="L24" i="7"/>
  <c r="O24" i="7"/>
  <c r="N24" i="7"/>
  <c r="K24" i="7"/>
  <c r="B62" i="18" s="1"/>
  <c r="Q37" i="7"/>
  <c r="M37" i="7"/>
  <c r="P37" i="7"/>
  <c r="O37" i="7"/>
  <c r="K37" i="7"/>
  <c r="L37" i="7"/>
  <c r="N37" i="7"/>
  <c r="N25" i="7"/>
  <c r="Q25" i="7"/>
  <c r="P25" i="7"/>
  <c r="L25" i="7"/>
  <c r="M25" i="7"/>
  <c r="O25" i="7"/>
  <c r="K25" i="7"/>
  <c r="P196" i="7"/>
  <c r="L196" i="7"/>
  <c r="O196" i="7"/>
  <c r="M196" i="7"/>
  <c r="K196" i="7"/>
  <c r="Q196" i="7"/>
  <c r="N196" i="7"/>
  <c r="O162" i="7"/>
  <c r="K162" i="7"/>
  <c r="L162" i="7"/>
  <c r="P162" i="7"/>
  <c r="N162" i="7"/>
  <c r="Q162" i="7"/>
  <c r="M162" i="7"/>
  <c r="N185" i="7"/>
  <c r="Q185" i="7"/>
  <c r="P185" i="7"/>
  <c r="L185" i="7"/>
  <c r="K185" i="7"/>
  <c r="B223" i="18" s="1"/>
  <c r="M185" i="7"/>
  <c r="O185" i="7"/>
  <c r="Q8" i="7"/>
  <c r="M8" i="7"/>
  <c r="P8" i="7"/>
  <c r="L8" i="7"/>
  <c r="O8" i="7"/>
  <c r="K8" i="7"/>
  <c r="B61" i="1" s="1"/>
  <c r="N8" i="7"/>
  <c r="P145" i="7"/>
  <c r="L145" i="7"/>
  <c r="N145" i="7"/>
  <c r="M145" i="7"/>
  <c r="Q145" i="7"/>
  <c r="K145" i="7"/>
  <c r="O145" i="7"/>
  <c r="P161" i="7"/>
  <c r="L161" i="7"/>
  <c r="N161" i="7"/>
  <c r="O161" i="7"/>
  <c r="K161" i="7"/>
  <c r="B214" i="1" s="1"/>
  <c r="Q161" i="7"/>
  <c r="M161" i="7"/>
  <c r="P131" i="7"/>
  <c r="L131" i="7"/>
  <c r="O131" i="7"/>
  <c r="K131" i="7"/>
  <c r="N131" i="7"/>
  <c r="Q131" i="7"/>
  <c r="M131" i="7"/>
  <c r="O111" i="7"/>
  <c r="K111" i="7"/>
  <c r="B149" i="18" s="1"/>
  <c r="N111" i="7"/>
  <c r="Q111" i="7"/>
  <c r="M111" i="7"/>
  <c r="L111" i="7"/>
  <c r="P111" i="7"/>
  <c r="N28" i="7"/>
  <c r="Q28" i="7"/>
  <c r="M28" i="7"/>
  <c r="P28" i="7"/>
  <c r="K28" i="7"/>
  <c r="L28" i="7"/>
  <c r="O28" i="7"/>
  <c r="N30" i="7"/>
  <c r="Q30" i="7"/>
  <c r="P30" i="7"/>
  <c r="K30" i="7"/>
  <c r="M30" i="7"/>
  <c r="L30" i="7"/>
  <c r="O30" i="7"/>
  <c r="P180" i="7"/>
  <c r="L180" i="7"/>
  <c r="O180" i="7"/>
  <c r="K180" i="7"/>
  <c r="Q180" i="7"/>
  <c r="N180" i="7"/>
  <c r="M180" i="7"/>
  <c r="N44" i="7"/>
  <c r="Q44" i="7"/>
  <c r="M44" i="7"/>
  <c r="P44" i="7"/>
  <c r="O44" i="7"/>
  <c r="L44" i="7"/>
  <c r="K44" i="7"/>
  <c r="O79" i="7"/>
  <c r="K79" i="7"/>
  <c r="B117" i="18" s="1"/>
  <c r="N79" i="7"/>
  <c r="Q79" i="7"/>
  <c r="M79" i="7"/>
  <c r="P79" i="7"/>
  <c r="L79" i="7"/>
  <c r="O98" i="7"/>
  <c r="K98" i="7"/>
  <c r="B136" i="18" s="1"/>
  <c r="N98" i="7"/>
  <c r="L98" i="7"/>
  <c r="P98" i="7"/>
  <c r="Q98" i="7"/>
  <c r="M98" i="7"/>
  <c r="N11" i="7"/>
  <c r="Q11" i="7"/>
  <c r="M11" i="7"/>
  <c r="P11" i="7"/>
  <c r="L11" i="7"/>
  <c r="K11" i="7"/>
  <c r="O11" i="7"/>
  <c r="O63" i="7"/>
  <c r="K63" i="7"/>
  <c r="B101" i="18" s="1"/>
  <c r="N63" i="7"/>
  <c r="Q63" i="7"/>
  <c r="M63" i="7"/>
  <c r="P63" i="7"/>
  <c r="L63" i="7"/>
  <c r="Q39" i="7"/>
  <c r="M39" i="7"/>
  <c r="P39" i="7"/>
  <c r="L39" i="7"/>
  <c r="O39" i="7"/>
  <c r="K39" i="7"/>
  <c r="N39" i="7"/>
  <c r="N110" i="7"/>
  <c r="Q110" i="7"/>
  <c r="O110" i="7"/>
  <c r="M110" i="7"/>
  <c r="L110" i="7"/>
  <c r="P110" i="7"/>
  <c r="K110" i="7"/>
  <c r="B148" i="18" s="1"/>
  <c r="O29" i="7"/>
  <c r="K29" i="7"/>
  <c r="B67" i="18" s="1"/>
  <c r="Q29" i="7"/>
  <c r="M29" i="7"/>
  <c r="N29" i="7"/>
  <c r="L29" i="7"/>
  <c r="P29" i="7"/>
  <c r="N75" i="7"/>
  <c r="Q75" i="7"/>
  <c r="M75" i="7"/>
  <c r="P75" i="7"/>
  <c r="L75" i="7"/>
  <c r="O75" i="7"/>
  <c r="K75" i="7"/>
  <c r="N153" i="7"/>
  <c r="Q153" i="7"/>
  <c r="P153" i="7"/>
  <c r="L153" i="7"/>
  <c r="O153" i="7"/>
  <c r="K153" i="7"/>
  <c r="B191" i="18" s="1"/>
  <c r="M153" i="7"/>
  <c r="Q40" i="7"/>
  <c r="M40" i="7"/>
  <c r="P40" i="7"/>
  <c r="L40" i="7"/>
  <c r="O40" i="7"/>
  <c r="K40" i="7"/>
  <c r="B78" i="18" s="1"/>
  <c r="N40" i="7"/>
  <c r="O128" i="7"/>
  <c r="K128" i="7"/>
  <c r="B181" i="1" s="1"/>
  <c r="N128" i="7"/>
  <c r="Q128" i="7"/>
  <c r="P128" i="7"/>
  <c r="L128" i="7"/>
  <c r="M128" i="7"/>
  <c r="O13" i="7"/>
  <c r="K13" i="7"/>
  <c r="Q13" i="7"/>
  <c r="M13" i="7"/>
  <c r="L13" i="7"/>
  <c r="P13" i="7"/>
  <c r="N13" i="7"/>
  <c r="Q170" i="7"/>
  <c r="M170" i="7"/>
  <c r="P170" i="7"/>
  <c r="N170" i="7"/>
  <c r="L170" i="7"/>
  <c r="O170" i="7"/>
  <c r="K170" i="7"/>
  <c r="N137" i="7"/>
  <c r="Q137" i="7"/>
  <c r="P137" i="7"/>
  <c r="L137" i="7"/>
  <c r="M137" i="7"/>
  <c r="K137" i="7"/>
  <c r="B190" i="1" s="1"/>
  <c r="O137" i="7"/>
  <c r="Q181" i="7"/>
  <c r="M181" i="7"/>
  <c r="P181" i="7"/>
  <c r="O181" i="7"/>
  <c r="K181" i="7"/>
  <c r="B219" i="18" s="1"/>
  <c r="N181" i="7"/>
  <c r="L181" i="7"/>
  <c r="P113" i="7"/>
  <c r="L113" i="7"/>
  <c r="N113" i="7"/>
  <c r="O113" i="7"/>
  <c r="M113" i="7"/>
  <c r="Q113" i="7"/>
  <c r="K113" i="7"/>
  <c r="B166" i="1" s="1"/>
  <c r="O61" i="7"/>
  <c r="K61" i="7"/>
  <c r="B114" i="1" s="1"/>
  <c r="Q61" i="7"/>
  <c r="M61" i="7"/>
  <c r="N61" i="7"/>
  <c r="P61" i="7"/>
  <c r="L61" i="7"/>
  <c r="P115" i="7"/>
  <c r="L115" i="7"/>
  <c r="O115" i="7"/>
  <c r="K115" i="7"/>
  <c r="B168" i="1" s="1"/>
  <c r="N115" i="7"/>
  <c r="M115" i="7"/>
  <c r="Q115" i="7"/>
  <c r="O114" i="7"/>
  <c r="K114" i="7"/>
  <c r="N114" i="7"/>
  <c r="M114" i="7"/>
  <c r="L114" i="7"/>
  <c r="P114" i="7"/>
  <c r="Q114" i="7"/>
  <c r="N62" i="7"/>
  <c r="Q62" i="7"/>
  <c r="K62" i="7"/>
  <c r="B100" i="18" s="1"/>
  <c r="P62" i="7"/>
  <c r="O62" i="7"/>
  <c r="M62" i="7"/>
  <c r="L62" i="7"/>
  <c r="Q23" i="7"/>
  <c r="M23" i="7"/>
  <c r="P23" i="7"/>
  <c r="L23" i="7"/>
  <c r="O23" i="7"/>
  <c r="K23" i="7"/>
  <c r="N23" i="7"/>
  <c r="N172" i="7"/>
  <c r="Q172" i="7"/>
  <c r="M172" i="7"/>
  <c r="P172" i="7"/>
  <c r="L172" i="7"/>
  <c r="O172" i="7"/>
  <c r="K172" i="7"/>
  <c r="Q101" i="7"/>
  <c r="M101" i="7"/>
  <c r="P101" i="7"/>
  <c r="O101" i="7"/>
  <c r="K101" i="7"/>
  <c r="B139" i="18" s="1"/>
  <c r="N101" i="7"/>
  <c r="L101" i="7"/>
  <c r="P100" i="7"/>
  <c r="L100" i="7"/>
  <c r="O100" i="7"/>
  <c r="K100" i="7"/>
  <c r="M100" i="7"/>
  <c r="Q100" i="7"/>
  <c r="N100" i="7"/>
  <c r="N171" i="7"/>
  <c r="Q171" i="7"/>
  <c r="M171" i="7"/>
  <c r="P171" i="7"/>
  <c r="L171" i="7"/>
  <c r="O171" i="7"/>
  <c r="K171" i="7"/>
  <c r="B209" i="18" s="1"/>
  <c r="P65" i="7"/>
  <c r="L65" i="7"/>
  <c r="N65" i="7"/>
  <c r="K65" i="7"/>
  <c r="B103" i="18" s="1"/>
  <c r="O65" i="7"/>
  <c r="Q65" i="7"/>
  <c r="M65" i="7"/>
  <c r="O175" i="7"/>
  <c r="K175" i="7"/>
  <c r="B213" i="18" s="1"/>
  <c r="N175" i="7"/>
  <c r="Q175" i="7"/>
  <c r="M175" i="7"/>
  <c r="L175" i="7"/>
  <c r="P175" i="7"/>
  <c r="O125" i="7"/>
  <c r="K125" i="7"/>
  <c r="Q125" i="7"/>
  <c r="M125" i="7"/>
  <c r="N125" i="7"/>
  <c r="P125" i="7"/>
  <c r="L125" i="7"/>
  <c r="N107" i="7"/>
  <c r="Q107" i="7"/>
  <c r="M107" i="7"/>
  <c r="P107" i="7"/>
  <c r="L107" i="7"/>
  <c r="K107" i="7"/>
  <c r="O107" i="7"/>
  <c r="N108" i="7"/>
  <c r="Q108" i="7"/>
  <c r="M108" i="7"/>
  <c r="P108" i="7"/>
  <c r="L108" i="7"/>
  <c r="K108" i="7"/>
  <c r="O108" i="7"/>
  <c r="O47" i="7"/>
  <c r="K47" i="7"/>
  <c r="B100" i="1" s="1"/>
  <c r="N47" i="7"/>
  <c r="Q47" i="7"/>
  <c r="M47" i="7"/>
  <c r="P47" i="7"/>
  <c r="L47" i="7"/>
  <c r="P182" i="7"/>
  <c r="L182" i="7"/>
  <c r="O182" i="7"/>
  <c r="K182" i="7"/>
  <c r="Q182" i="7"/>
  <c r="N182" i="7"/>
  <c r="M182" i="7"/>
  <c r="P19" i="7"/>
  <c r="L19" i="7"/>
  <c r="O19" i="7"/>
  <c r="K19" i="7"/>
  <c r="N19" i="7"/>
  <c r="Q19" i="7"/>
  <c r="M19" i="7"/>
  <c r="N123" i="7"/>
  <c r="Q123" i="7"/>
  <c r="M123" i="7"/>
  <c r="P123" i="7"/>
  <c r="L123" i="7"/>
  <c r="K123" i="7"/>
  <c r="B176" i="1" s="1"/>
  <c r="O123" i="7"/>
  <c r="N76" i="7"/>
  <c r="Q76" i="7"/>
  <c r="M76" i="7"/>
  <c r="P76" i="7"/>
  <c r="O76" i="7"/>
  <c r="L76" i="7"/>
  <c r="K76" i="7"/>
  <c r="N121" i="7"/>
  <c r="Q121" i="7"/>
  <c r="P121" i="7"/>
  <c r="L121" i="7"/>
  <c r="K121" i="7"/>
  <c r="O121" i="7"/>
  <c r="M121" i="7"/>
  <c r="P148" i="7"/>
  <c r="L148" i="7"/>
  <c r="O148" i="7"/>
  <c r="K148" i="7"/>
  <c r="B201" i="1" s="1"/>
  <c r="N148" i="7"/>
  <c r="M148" i="7"/>
  <c r="Q148" i="7"/>
  <c r="O112" i="7"/>
  <c r="K112" i="7"/>
  <c r="B150" i="18" s="1"/>
  <c r="N112" i="7"/>
  <c r="Q112" i="7"/>
  <c r="M112" i="7"/>
  <c r="L112" i="7"/>
  <c r="P112" i="7"/>
  <c r="Q122" i="7"/>
  <c r="M122" i="7"/>
  <c r="P122" i="7"/>
  <c r="K122" i="7"/>
  <c r="O122" i="7"/>
  <c r="N122" i="7"/>
  <c r="L122" i="7"/>
  <c r="O50" i="7"/>
  <c r="K50" i="7"/>
  <c r="N50" i="7"/>
  <c r="M50" i="7"/>
  <c r="P50" i="7"/>
  <c r="Q50" i="7"/>
  <c r="L50" i="7"/>
  <c r="N174" i="7"/>
  <c r="Q174" i="7"/>
  <c r="M174" i="7"/>
  <c r="L174" i="7"/>
  <c r="O174" i="7"/>
  <c r="P174" i="7"/>
  <c r="K174" i="7"/>
  <c r="P52" i="7"/>
  <c r="L52" i="7"/>
  <c r="O52" i="7"/>
  <c r="K52" i="7"/>
  <c r="B105" i="1" s="1"/>
  <c r="M52" i="7"/>
  <c r="N52" i="7"/>
  <c r="Q52" i="7"/>
  <c r="P20" i="7"/>
  <c r="L20" i="7"/>
  <c r="O20" i="7"/>
  <c r="K20" i="7"/>
  <c r="Q20" i="7"/>
  <c r="M20" i="7"/>
  <c r="N20" i="7"/>
  <c r="N14" i="7"/>
  <c r="Q14" i="7"/>
  <c r="M14" i="7"/>
  <c r="L14" i="7"/>
  <c r="K14" i="7"/>
  <c r="B52" i="18" s="1"/>
  <c r="O14" i="7"/>
  <c r="P14" i="7"/>
  <c r="P179" i="7"/>
  <c r="L179" i="7"/>
  <c r="O179" i="7"/>
  <c r="K179" i="7"/>
  <c r="B217" i="18" s="1"/>
  <c r="N179" i="7"/>
  <c r="Q179" i="7"/>
  <c r="M179" i="7"/>
  <c r="P198" i="7"/>
  <c r="L198" i="7"/>
  <c r="O198" i="7"/>
  <c r="M198" i="7"/>
  <c r="K198" i="7"/>
  <c r="B236" i="18" s="1"/>
  <c r="Q198" i="7"/>
  <c r="N198" i="7"/>
  <c r="Q117" i="7"/>
  <c r="M117" i="7"/>
  <c r="P117" i="7"/>
  <c r="O117" i="7"/>
  <c r="K117" i="7"/>
  <c r="B155" i="18" s="1"/>
  <c r="N117" i="7"/>
  <c r="L117" i="7"/>
  <c r="Q154" i="7"/>
  <c r="M154" i="7"/>
  <c r="P154" i="7"/>
  <c r="O154" i="7"/>
  <c r="K154" i="7"/>
  <c r="N154" i="7"/>
  <c r="L154" i="7"/>
  <c r="N59" i="7"/>
  <c r="Q59" i="7"/>
  <c r="M59" i="7"/>
  <c r="P59" i="7"/>
  <c r="L59" i="7"/>
  <c r="O59" i="7"/>
  <c r="K59" i="7"/>
  <c r="B97" i="18" s="1"/>
  <c r="Q106" i="7"/>
  <c r="M106" i="7"/>
  <c r="P106" i="7"/>
  <c r="L106" i="7"/>
  <c r="N106" i="7"/>
  <c r="K106" i="7"/>
  <c r="O106" i="7"/>
  <c r="P102" i="7"/>
  <c r="L102" i="7"/>
  <c r="O102" i="7"/>
  <c r="N102" i="7"/>
  <c r="M102" i="7"/>
  <c r="K102" i="7"/>
  <c r="B140" i="18" s="1"/>
  <c r="Q102" i="7"/>
  <c r="P166" i="7"/>
  <c r="L166" i="7"/>
  <c r="O166" i="7"/>
  <c r="M166" i="7"/>
  <c r="K166" i="7"/>
  <c r="B219" i="1" s="1"/>
  <c r="N166" i="7"/>
  <c r="Q166" i="7"/>
  <c r="P67" i="7"/>
  <c r="L67" i="7"/>
  <c r="O67" i="7"/>
  <c r="K67" i="7"/>
  <c r="B120" i="1" s="1"/>
  <c r="N67" i="7"/>
  <c r="Q67" i="7"/>
  <c r="M67" i="7"/>
  <c r="O130" i="7"/>
  <c r="K130" i="7"/>
  <c r="B168" i="18" s="1"/>
  <c r="N130" i="7"/>
  <c r="P130" i="7"/>
  <c r="L130" i="7"/>
  <c r="Q130" i="7"/>
  <c r="M130" i="7"/>
  <c r="P83" i="7"/>
  <c r="L83" i="7"/>
  <c r="O83" i="7"/>
  <c r="K83" i="7"/>
  <c r="B121" i="18" s="1"/>
  <c r="N83" i="7"/>
  <c r="Q83" i="7"/>
  <c r="M83" i="7"/>
  <c r="P22" i="7"/>
  <c r="L22" i="7"/>
  <c r="O22" i="7"/>
  <c r="Q22" i="7"/>
  <c r="M22" i="7"/>
  <c r="K22" i="7"/>
  <c r="B60" i="18" s="1"/>
  <c r="N22" i="7"/>
  <c r="O45" i="7"/>
  <c r="K45" i="7"/>
  <c r="Q45" i="7"/>
  <c r="M45" i="7"/>
  <c r="P45" i="7"/>
  <c r="L45" i="7"/>
  <c r="N45" i="7"/>
  <c r="O95" i="7"/>
  <c r="K95" i="7"/>
  <c r="N95" i="7"/>
  <c r="Q95" i="7"/>
  <c r="M95" i="7"/>
  <c r="P95" i="7"/>
  <c r="L95" i="7"/>
  <c r="P132" i="7"/>
  <c r="L132" i="7"/>
  <c r="O132" i="7"/>
  <c r="K132" i="7"/>
  <c r="M132" i="7"/>
  <c r="Q132" i="7"/>
  <c r="N132" i="7"/>
  <c r="O32" i="7"/>
  <c r="K32" i="7"/>
  <c r="N32" i="7"/>
  <c r="Q32" i="7"/>
  <c r="L32" i="7"/>
  <c r="P32" i="7"/>
  <c r="M32" i="7"/>
  <c r="Q168" i="7"/>
  <c r="M168" i="7"/>
  <c r="P168" i="7"/>
  <c r="L168" i="7"/>
  <c r="N168" i="7"/>
  <c r="O168" i="7"/>
  <c r="K168" i="7"/>
  <c r="Q26" i="7"/>
  <c r="M26" i="7"/>
  <c r="P26" i="7"/>
  <c r="N26" i="7"/>
  <c r="L26" i="7"/>
  <c r="O26" i="7"/>
  <c r="K26" i="7"/>
  <c r="B64" i="18" s="1"/>
  <c r="O192" i="7"/>
  <c r="N192" i="7"/>
  <c r="Q192" i="7"/>
  <c r="L192" i="7"/>
  <c r="P192" i="7"/>
  <c r="M192" i="7"/>
  <c r="K192" i="7"/>
  <c r="B245" i="1" s="1"/>
  <c r="Q85" i="7"/>
  <c r="M85" i="7"/>
  <c r="P85" i="7"/>
  <c r="O85" i="7"/>
  <c r="K85" i="7"/>
  <c r="N85" i="7"/>
  <c r="L85" i="7"/>
  <c r="N43" i="7"/>
  <c r="Q43" i="7"/>
  <c r="M43" i="7"/>
  <c r="P43" i="7"/>
  <c r="L43" i="7"/>
  <c r="O43" i="7"/>
  <c r="K43" i="7"/>
  <c r="B81" i="18" s="1"/>
  <c r="N124" i="7"/>
  <c r="Q124" i="7"/>
  <c r="M124" i="7"/>
  <c r="P124" i="7"/>
  <c r="K124" i="7"/>
  <c r="O124" i="7"/>
  <c r="L124" i="7"/>
  <c r="O66" i="7"/>
  <c r="K66" i="7"/>
  <c r="N66" i="7"/>
  <c r="L66" i="7"/>
  <c r="P66" i="7"/>
  <c r="Q66" i="7"/>
  <c r="M66" i="7"/>
  <c r="O176" i="7"/>
  <c r="K176" i="7"/>
  <c r="B229" i="1" s="1"/>
  <c r="N176" i="7"/>
  <c r="Q176" i="7"/>
  <c r="M176" i="7"/>
  <c r="L176" i="7"/>
  <c r="P176" i="7"/>
  <c r="Q21" i="7"/>
  <c r="M21" i="7"/>
  <c r="P21" i="7"/>
  <c r="O21" i="7"/>
  <c r="K21" i="7"/>
  <c r="B59" i="18" s="1"/>
  <c r="L21" i="7"/>
  <c r="N21" i="7"/>
  <c r="O15" i="7"/>
  <c r="K15" i="7"/>
  <c r="B53" i="18" s="1"/>
  <c r="N15" i="7"/>
  <c r="Q15" i="7"/>
  <c r="M15" i="7"/>
  <c r="L15" i="7"/>
  <c r="P15" i="7"/>
  <c r="N89" i="7"/>
  <c r="Q89" i="7"/>
  <c r="P89" i="7"/>
  <c r="L89" i="7"/>
  <c r="O89" i="7"/>
  <c r="M89" i="7"/>
  <c r="K89" i="7"/>
  <c r="B142" i="1" s="1"/>
  <c r="Q149" i="7"/>
  <c r="M149" i="7"/>
  <c r="P149" i="7"/>
  <c r="O149" i="7"/>
  <c r="K149" i="7"/>
  <c r="B187" i="18" s="1"/>
  <c r="N149" i="7"/>
  <c r="L149" i="7"/>
  <c r="N94" i="7"/>
  <c r="Q94" i="7"/>
  <c r="K94" i="7"/>
  <c r="P94" i="7"/>
  <c r="O94" i="7"/>
  <c r="M94" i="7"/>
  <c r="L94" i="7"/>
  <c r="P38" i="7"/>
  <c r="L38" i="7"/>
  <c r="O38" i="7"/>
  <c r="M38" i="7"/>
  <c r="K38" i="7"/>
  <c r="N38" i="7"/>
  <c r="Q38" i="7"/>
  <c r="P134" i="7"/>
  <c r="L134" i="7"/>
  <c r="O134" i="7"/>
  <c r="M134" i="7"/>
  <c r="Q134" i="7"/>
  <c r="K134" i="7"/>
  <c r="B172" i="18" s="1"/>
  <c r="N134" i="7"/>
  <c r="N190" i="7"/>
  <c r="Q190" i="7"/>
  <c r="P190" i="7"/>
  <c r="O190" i="7"/>
  <c r="K190" i="7"/>
  <c r="M190" i="7"/>
  <c r="L190" i="7"/>
  <c r="Q74" i="7"/>
  <c r="M74" i="7"/>
  <c r="P74" i="7"/>
  <c r="L74" i="7"/>
  <c r="N74" i="7"/>
  <c r="K74" i="7"/>
  <c r="O74" i="7"/>
  <c r="Q120" i="7"/>
  <c r="M120" i="7"/>
  <c r="P120" i="7"/>
  <c r="L120" i="7"/>
  <c r="O120" i="7"/>
  <c r="N120" i="7"/>
  <c r="K120" i="7"/>
  <c r="Q87" i="7"/>
  <c r="M87" i="7"/>
  <c r="P87" i="7"/>
  <c r="L87" i="7"/>
  <c r="O87" i="7"/>
  <c r="N87" i="7"/>
  <c r="K87" i="7"/>
  <c r="B125" i="18" s="1"/>
  <c r="O191" i="7"/>
  <c r="N191" i="7"/>
  <c r="Q191" i="7"/>
  <c r="M191" i="7"/>
  <c r="P191" i="7"/>
  <c r="K191" i="7"/>
  <c r="L191" i="7"/>
  <c r="P163" i="7"/>
  <c r="L163" i="7"/>
  <c r="O163" i="7"/>
  <c r="K163" i="7"/>
  <c r="B201" i="18" s="1"/>
  <c r="N163" i="7"/>
  <c r="Q163" i="7"/>
  <c r="M163" i="7"/>
  <c r="N9" i="7"/>
  <c r="Q9" i="7"/>
  <c r="P9" i="7"/>
  <c r="L9" i="7"/>
  <c r="M9" i="7"/>
  <c r="K9" i="7"/>
  <c r="B47" i="18" s="1"/>
  <c r="O9" i="7"/>
  <c r="Q2" i="7"/>
  <c r="P2" i="7"/>
  <c r="O2" i="7"/>
  <c r="N2" i="7"/>
  <c r="M2" i="7"/>
  <c r="L2" i="7"/>
  <c r="R2" i="7"/>
  <c r="S2" i="7"/>
  <c r="T2" i="7" s="1"/>
  <c r="K2" i="7"/>
  <c r="B40" i="18" s="1"/>
  <c r="P68" i="7"/>
  <c r="L68" i="7"/>
  <c r="O68" i="7"/>
  <c r="K68" i="7"/>
  <c r="B106" i="18" s="1"/>
  <c r="Q68" i="7"/>
  <c r="M68" i="7"/>
  <c r="N68" i="7"/>
  <c r="N78" i="7"/>
  <c r="Q78" i="7"/>
  <c r="O78" i="7"/>
  <c r="M78" i="7"/>
  <c r="L78" i="7"/>
  <c r="K78" i="7"/>
  <c r="B131" i="1" s="1"/>
  <c r="P78" i="7"/>
  <c r="P177" i="7"/>
  <c r="L177" i="7"/>
  <c r="N177" i="7"/>
  <c r="Q177" i="7"/>
  <c r="K177" i="7"/>
  <c r="B215" i="18" s="1"/>
  <c r="M177" i="7"/>
  <c r="O177" i="7"/>
  <c r="P35" i="7"/>
  <c r="L35" i="7"/>
  <c r="O35" i="7"/>
  <c r="K35" i="7"/>
  <c r="B73" i="18" s="1"/>
  <c r="N35" i="7"/>
  <c r="Q35" i="7"/>
  <c r="M35" i="7"/>
  <c r="O146" i="7"/>
  <c r="K146" i="7"/>
  <c r="N146" i="7"/>
  <c r="P146" i="7"/>
  <c r="M146" i="7"/>
  <c r="Q146" i="7"/>
  <c r="L146" i="7"/>
  <c r="P84" i="7"/>
  <c r="L84" i="7"/>
  <c r="O84" i="7"/>
  <c r="K84" i="7"/>
  <c r="B137" i="1" s="1"/>
  <c r="Q84" i="7"/>
  <c r="N84" i="7"/>
  <c r="M84" i="7"/>
  <c r="N140" i="7"/>
  <c r="Q140" i="7"/>
  <c r="M140" i="7"/>
  <c r="P140" i="7"/>
  <c r="L140" i="7"/>
  <c r="K140" i="7"/>
  <c r="B193" i="1" s="1"/>
  <c r="O140" i="7"/>
  <c r="O160" i="7"/>
  <c r="K160" i="7"/>
  <c r="N160" i="7"/>
  <c r="Q160" i="7"/>
  <c r="L160" i="7"/>
  <c r="P160" i="7"/>
  <c r="M160" i="7"/>
  <c r="N73" i="7"/>
  <c r="Q73" i="7"/>
  <c r="P73" i="7"/>
  <c r="L73" i="7"/>
  <c r="M73" i="7"/>
  <c r="K73" i="7"/>
  <c r="O73" i="7"/>
  <c r="N27" i="7"/>
  <c r="Q27" i="7"/>
  <c r="M27" i="7"/>
  <c r="P27" i="7"/>
  <c r="L27" i="7"/>
  <c r="O27" i="7"/>
  <c r="K27" i="7"/>
  <c r="Q183" i="7"/>
  <c r="M183" i="7"/>
  <c r="P183" i="7"/>
  <c r="L183" i="7"/>
  <c r="O183" i="7"/>
  <c r="K183" i="7"/>
  <c r="B221" i="18" s="1"/>
  <c r="N183" i="7"/>
  <c r="Q88" i="7"/>
  <c r="M88" i="7"/>
  <c r="P88" i="7"/>
  <c r="L88" i="7"/>
  <c r="O88" i="7"/>
  <c r="N88" i="7"/>
  <c r="K88" i="7"/>
  <c r="O80" i="7"/>
  <c r="K80" i="7"/>
  <c r="N80" i="7"/>
  <c r="Q80" i="7"/>
  <c r="P80" i="7"/>
  <c r="M80" i="7"/>
  <c r="L80" i="7"/>
  <c r="P17" i="7"/>
  <c r="L17" i="7"/>
  <c r="O17" i="7"/>
  <c r="N17" i="7"/>
  <c r="Q17" i="7"/>
  <c r="M17" i="7"/>
  <c r="K17" i="7"/>
  <c r="B55" i="18" s="1"/>
  <c r="Q4" i="7"/>
  <c r="P4" i="7"/>
  <c r="L4" i="7"/>
  <c r="O4" i="7"/>
  <c r="K4" i="7"/>
  <c r="B57" i="1" s="1"/>
  <c r="M4" i="7"/>
  <c r="N4" i="7"/>
  <c r="O189" i="7"/>
  <c r="Q189" i="7"/>
  <c r="M189" i="7"/>
  <c r="P189" i="7"/>
  <c r="K189" i="7"/>
  <c r="B227" i="18" s="1"/>
  <c r="N189" i="7"/>
  <c r="L189" i="7"/>
  <c r="O48" i="7"/>
  <c r="K48" i="7"/>
  <c r="N48" i="7"/>
  <c r="Q48" i="7"/>
  <c r="M48" i="7"/>
  <c r="P48" i="7"/>
  <c r="L48" i="7"/>
  <c r="Q104" i="7"/>
  <c r="M104" i="7"/>
  <c r="P104" i="7"/>
  <c r="L104" i="7"/>
  <c r="N104" i="7"/>
  <c r="K104" i="7"/>
  <c r="B157" i="1" s="1"/>
  <c r="O104" i="7"/>
  <c r="O144" i="7"/>
  <c r="K144" i="7"/>
  <c r="B197" i="1" s="1"/>
  <c r="N144" i="7"/>
  <c r="Q144" i="7"/>
  <c r="M144" i="7"/>
  <c r="P144" i="7"/>
  <c r="L144" i="7"/>
  <c r="O173" i="7"/>
  <c r="K173" i="7"/>
  <c r="Q173" i="7"/>
  <c r="M173" i="7"/>
  <c r="N173" i="7"/>
  <c r="L173" i="7"/>
  <c r="P173" i="7"/>
  <c r="N46" i="7"/>
  <c r="Q46" i="7"/>
  <c r="M46" i="7"/>
  <c r="P46" i="7"/>
  <c r="O46" i="7"/>
  <c r="L46" i="7"/>
  <c r="K46" i="7"/>
  <c r="B99" i="1" s="1"/>
  <c r="O109" i="7"/>
  <c r="K109" i="7"/>
  <c r="Q109" i="7"/>
  <c r="M109" i="7"/>
  <c r="N109" i="7"/>
  <c r="L109" i="7"/>
  <c r="P109" i="7"/>
  <c r="P86" i="7"/>
  <c r="L86" i="7"/>
  <c r="O86" i="7"/>
  <c r="Q86" i="7"/>
  <c r="M86" i="7"/>
  <c r="N86" i="7"/>
  <c r="K86" i="7"/>
  <c r="B139" i="1" s="1"/>
  <c r="N188" i="7"/>
  <c r="Q188" i="7"/>
  <c r="M188" i="7"/>
  <c r="P188" i="7"/>
  <c r="O188" i="7"/>
  <c r="K188" i="7"/>
  <c r="L188" i="7"/>
  <c r="Q72" i="7"/>
  <c r="M72" i="7"/>
  <c r="P72" i="7"/>
  <c r="L72" i="7"/>
  <c r="K72" i="7"/>
  <c r="N72" i="7"/>
  <c r="O72" i="7"/>
  <c r="Q152" i="7"/>
  <c r="M152" i="7"/>
  <c r="P152" i="7"/>
  <c r="L152" i="7"/>
  <c r="O152" i="7"/>
  <c r="K152" i="7"/>
  <c r="B190" i="18" s="1"/>
  <c r="N152" i="7"/>
  <c r="O143" i="7"/>
  <c r="K143" i="7"/>
  <c r="N143" i="7"/>
  <c r="Q143" i="7"/>
  <c r="M143" i="7"/>
  <c r="P143" i="7"/>
  <c r="L143" i="7"/>
  <c r="N92" i="7"/>
  <c r="Q92" i="7"/>
  <c r="M92" i="7"/>
  <c r="P92" i="7"/>
  <c r="K92" i="7"/>
  <c r="B130" i="18" s="1"/>
  <c r="O92" i="7"/>
  <c r="L92" i="7"/>
  <c r="O178" i="7"/>
  <c r="P178" i="7"/>
  <c r="Q178" i="7"/>
  <c r="K178" i="7"/>
  <c r="B216" i="18" s="1"/>
  <c r="N178" i="7"/>
  <c r="M178" i="7"/>
  <c r="L178" i="7"/>
  <c r="P118" i="7"/>
  <c r="L118" i="7"/>
  <c r="O118" i="7"/>
  <c r="Q118" i="7"/>
  <c r="N118" i="7"/>
  <c r="M118" i="7"/>
  <c r="K118" i="7"/>
  <c r="B156" i="18" s="1"/>
  <c r="P99" i="7"/>
  <c r="L99" i="7"/>
  <c r="O99" i="7"/>
  <c r="K99" i="7"/>
  <c r="B137" i="18" s="1"/>
  <c r="N99" i="7"/>
  <c r="Q99" i="7"/>
  <c r="M99" i="7"/>
  <c r="Q71" i="7"/>
  <c r="M71" i="7"/>
  <c r="P71" i="7"/>
  <c r="L71" i="7"/>
  <c r="O71" i="7"/>
  <c r="K71" i="7"/>
  <c r="B109" i="18" s="1"/>
  <c r="N71" i="7"/>
  <c r="P81" i="7"/>
  <c r="L81" i="7"/>
  <c r="N81" i="7"/>
  <c r="Q81" i="7"/>
  <c r="O81" i="7"/>
  <c r="M81" i="7"/>
  <c r="K81" i="7"/>
  <c r="P129" i="7"/>
  <c r="L129" i="7"/>
  <c r="N129" i="7"/>
  <c r="Q129" i="7"/>
  <c r="K129" i="7"/>
  <c r="B167" i="18" s="1"/>
  <c r="O129" i="7"/>
  <c r="M129" i="7"/>
  <c r="N12" i="7"/>
  <c r="Q12" i="7"/>
  <c r="M12" i="7"/>
  <c r="P12" i="7"/>
  <c r="L12" i="7"/>
  <c r="K12" i="7"/>
  <c r="B65" i="1" s="1"/>
  <c r="O12" i="7"/>
  <c r="Q5" i="7"/>
  <c r="M5" i="7"/>
  <c r="P5" i="7"/>
  <c r="O5" i="7"/>
  <c r="K5" i="7"/>
  <c r="B43" i="18" s="1"/>
  <c r="L5" i="7"/>
  <c r="N5" i="7"/>
  <c r="N187" i="7"/>
  <c r="Q187" i="7"/>
  <c r="M187" i="7"/>
  <c r="P187" i="7"/>
  <c r="L187" i="7"/>
  <c r="O187" i="7"/>
  <c r="K187" i="7"/>
  <c r="B225" i="18" s="1"/>
  <c r="O31" i="7"/>
  <c r="K31" i="7"/>
  <c r="N31" i="7"/>
  <c r="Q31" i="7"/>
  <c r="M31" i="7"/>
  <c r="P31" i="7"/>
  <c r="L31" i="7"/>
  <c r="N155" i="7"/>
  <c r="Q155" i="7"/>
  <c r="M155" i="7"/>
  <c r="P155" i="7"/>
  <c r="L155" i="7"/>
  <c r="O155" i="7"/>
  <c r="K155" i="7"/>
  <c r="B208" i="1" s="1"/>
  <c r="Q133" i="7"/>
  <c r="M133" i="7"/>
  <c r="P133" i="7"/>
  <c r="O133" i="7"/>
  <c r="K133" i="7"/>
  <c r="B186" i="1" s="1"/>
  <c r="L133" i="7"/>
  <c r="N133" i="7"/>
  <c r="N41" i="7"/>
  <c r="Q41" i="7"/>
  <c r="P41" i="7"/>
  <c r="L41" i="7"/>
  <c r="O41" i="7"/>
  <c r="M41" i="7"/>
  <c r="K41" i="7"/>
  <c r="Q138" i="7"/>
  <c r="M138" i="7"/>
  <c r="P138" i="7"/>
  <c r="N138" i="7"/>
  <c r="L138" i="7"/>
  <c r="K138" i="7"/>
  <c r="B176" i="18" s="1"/>
  <c r="O138" i="7"/>
  <c r="P147" i="7"/>
  <c r="L147" i="7"/>
  <c r="O147" i="7"/>
  <c r="K147" i="7"/>
  <c r="N147" i="7"/>
  <c r="M147" i="7"/>
  <c r="Q147" i="7"/>
  <c r="N142" i="7"/>
  <c r="Q142" i="7"/>
  <c r="P142" i="7"/>
  <c r="M142" i="7"/>
  <c r="L142" i="7"/>
  <c r="K142" i="7"/>
  <c r="B195" i="1" s="1"/>
  <c r="O142" i="7"/>
  <c r="N158" i="7"/>
  <c r="Q158" i="7"/>
  <c r="O158" i="7"/>
  <c r="K158" i="7"/>
  <c r="P158" i="7"/>
  <c r="M158" i="7"/>
  <c r="L158" i="7"/>
  <c r="Q135" i="7"/>
  <c r="M135" i="7"/>
  <c r="P135" i="7"/>
  <c r="L135" i="7"/>
  <c r="O135" i="7"/>
  <c r="N135" i="7"/>
  <c r="K135" i="7"/>
  <c r="Q103" i="7"/>
  <c r="M103" i="7"/>
  <c r="P103" i="7"/>
  <c r="L103" i="7"/>
  <c r="O103" i="7"/>
  <c r="N103" i="7"/>
  <c r="K103" i="7"/>
  <c r="B156" i="1" s="1"/>
  <c r="Q165" i="7"/>
  <c r="M165" i="7"/>
  <c r="P165" i="7"/>
  <c r="O165" i="7"/>
  <c r="K165" i="7"/>
  <c r="L165" i="7"/>
  <c r="N165" i="7"/>
  <c r="P51" i="7"/>
  <c r="L51" i="7"/>
  <c r="O51" i="7"/>
  <c r="K51" i="7"/>
  <c r="B89" i="18" s="1"/>
  <c r="N51" i="7"/>
  <c r="M51" i="7"/>
  <c r="Q51" i="7"/>
  <c r="O82" i="7"/>
  <c r="K82" i="7"/>
  <c r="N82" i="7"/>
  <c r="P82" i="7"/>
  <c r="Q82" i="7"/>
  <c r="M82" i="7"/>
  <c r="L82" i="7"/>
  <c r="O18" i="7"/>
  <c r="K18" i="7"/>
  <c r="N18" i="7"/>
  <c r="Q18" i="7"/>
  <c r="M18" i="7"/>
  <c r="L18" i="7"/>
  <c r="P18" i="7"/>
  <c r="Q3" i="7"/>
  <c r="P3" i="7"/>
  <c r="L3" i="7"/>
  <c r="O3" i="7"/>
  <c r="K3" i="7"/>
  <c r="B41" i="18" s="1"/>
  <c r="N3" i="7"/>
  <c r="M3" i="7"/>
  <c r="F396" i="1"/>
  <c r="F404" i="1"/>
  <c r="D394" i="1"/>
  <c r="H372" i="1"/>
  <c r="E392" i="1"/>
  <c r="F384" i="1"/>
  <c r="E375" i="1"/>
  <c r="C368" i="1"/>
  <c r="J393" i="1"/>
  <c r="C396" i="1"/>
  <c r="I370" i="1"/>
  <c r="J377" i="1"/>
  <c r="I386" i="1"/>
  <c r="E376" i="1"/>
  <c r="C395" i="1"/>
  <c r="G403" i="1"/>
  <c r="J394" i="1"/>
  <c r="G400" i="1"/>
  <c r="G381" i="1"/>
  <c r="E403" i="1"/>
  <c r="G392" i="1"/>
  <c r="G369" i="1"/>
  <c r="J369" i="1"/>
  <c r="C383" i="1"/>
  <c r="G382" i="1"/>
  <c r="G398" i="1"/>
  <c r="I379" i="1"/>
  <c r="I385" i="1"/>
  <c r="E394" i="1"/>
  <c r="H384" i="1"/>
  <c r="D390" i="1"/>
  <c r="F389" i="1"/>
  <c r="I402" i="1"/>
  <c r="H378" i="1"/>
  <c r="C373" i="1"/>
  <c r="I397" i="1"/>
  <c r="H389" i="1"/>
  <c r="J378" i="1"/>
  <c r="C386" i="1"/>
  <c r="I399" i="1"/>
  <c r="G401" i="1"/>
  <c r="C371" i="1"/>
  <c r="G370" i="1"/>
  <c r="G397" i="1"/>
  <c r="D377" i="1"/>
  <c r="E372" i="1"/>
  <c r="H376" i="1"/>
  <c r="E395" i="1"/>
  <c r="E368" i="1"/>
  <c r="H375" i="1"/>
  <c r="D401" i="1"/>
  <c r="J390" i="1"/>
  <c r="H403" i="1"/>
  <c r="C402" i="1"/>
  <c r="J400" i="1"/>
  <c r="G379" i="1"/>
  <c r="F385" i="1"/>
  <c r="H395" i="1"/>
  <c r="D387" i="1"/>
  <c r="E378" i="1"/>
  <c r="D397" i="1"/>
  <c r="I388" i="1"/>
  <c r="C385" i="1"/>
  <c r="D381" i="1"/>
  <c r="F388" i="1"/>
  <c r="F397" i="1"/>
  <c r="I380" i="1"/>
  <c r="D389" i="1"/>
  <c r="B261" i="1"/>
  <c r="C391" i="1"/>
  <c r="F387" i="1"/>
  <c r="H394" i="1"/>
  <c r="G390" i="1"/>
  <c r="D371" i="1"/>
  <c r="C370" i="1"/>
  <c r="J392" i="1"/>
  <c r="F372" i="1"/>
  <c r="J386" i="1"/>
  <c r="C400" i="1"/>
  <c r="C381" i="1"/>
  <c r="D382" i="1"/>
  <c r="I376" i="1"/>
  <c r="F395" i="1"/>
  <c r="E391" i="1"/>
  <c r="I368" i="1"/>
  <c r="C375" i="1"/>
  <c r="B256" i="1"/>
  <c r="H371" i="1"/>
  <c r="C392" i="1"/>
  <c r="E379" i="1"/>
  <c r="G395" i="1"/>
  <c r="G391" i="1"/>
  <c r="G368" i="1"/>
  <c r="D393" i="1"/>
  <c r="D375" i="1"/>
  <c r="C390" i="1"/>
  <c r="E402" i="1"/>
  <c r="G377" i="1"/>
  <c r="D400" i="1"/>
  <c r="J398" i="1"/>
  <c r="J384" i="1"/>
  <c r="J391" i="1"/>
  <c r="B237" i="18"/>
  <c r="D373" i="1"/>
  <c r="G402" i="1"/>
  <c r="E383" i="1"/>
  <c r="E380" i="1"/>
  <c r="J385" i="1"/>
  <c r="B245" i="18"/>
  <c r="H388" i="1"/>
  <c r="G399" i="1"/>
  <c r="I396" i="1"/>
  <c r="H373" i="1"/>
  <c r="G383" i="1"/>
  <c r="B373" i="1"/>
  <c r="B357" i="1"/>
  <c r="B360" i="1"/>
  <c r="H392" i="1"/>
  <c r="I382" i="1"/>
  <c r="C379" i="1"/>
  <c r="C378" i="1"/>
  <c r="I391" i="1"/>
  <c r="E369" i="1"/>
  <c r="D384" i="1"/>
  <c r="D399" i="1"/>
  <c r="H396" i="1"/>
  <c r="I404" i="1"/>
  <c r="G373" i="1"/>
  <c r="B386" i="1"/>
  <c r="F369" i="1"/>
  <c r="G384" i="1"/>
  <c r="E388" i="1"/>
  <c r="C376" i="1"/>
  <c r="C398" i="1"/>
  <c r="D396" i="1"/>
  <c r="B366" i="1"/>
  <c r="G385" i="1"/>
  <c r="E377" i="1"/>
  <c r="D385" i="1"/>
  <c r="F378" i="1"/>
  <c r="F393" i="1"/>
  <c r="E373" i="1"/>
  <c r="E371" i="1"/>
  <c r="D370" i="1"/>
  <c r="H383" i="1"/>
  <c r="I395" i="1"/>
  <c r="B349" i="18"/>
  <c r="B254" i="1"/>
  <c r="C372" i="1"/>
  <c r="D386" i="1"/>
  <c r="B367" i="1"/>
  <c r="B396" i="1"/>
  <c r="B372" i="1"/>
  <c r="T330" i="7"/>
  <c r="K371" i="1" s="1"/>
  <c r="F344" i="18"/>
  <c r="F359" i="1"/>
  <c r="C243" i="18"/>
  <c r="C258" i="1"/>
  <c r="R96" i="7"/>
  <c r="R251" i="7"/>
  <c r="R24" i="7"/>
  <c r="N311" i="7"/>
  <c r="H238" i="18"/>
  <c r="H253" i="1"/>
  <c r="F241" i="18"/>
  <c r="F256" i="1"/>
  <c r="F338" i="18"/>
  <c r="F353" i="1"/>
  <c r="K296" i="7"/>
  <c r="B325" i="18" s="1"/>
  <c r="D242" i="18"/>
  <c r="D257" i="1"/>
  <c r="H393" i="1"/>
  <c r="P286" i="7"/>
  <c r="R29" i="7"/>
  <c r="S153" i="7"/>
  <c r="T153" i="7" s="1"/>
  <c r="M224" i="7"/>
  <c r="G386" i="1"/>
  <c r="H243" i="18"/>
  <c r="H258" i="1"/>
  <c r="T355" i="7"/>
  <c r="K396" i="1" s="1"/>
  <c r="T327" i="7"/>
  <c r="K368" i="1" s="1"/>
  <c r="T351" i="7"/>
  <c r="K392" i="1" s="1"/>
  <c r="G239" i="18"/>
  <c r="G254" i="1"/>
  <c r="D391" i="1"/>
  <c r="F244" i="18"/>
  <c r="F259" i="1"/>
  <c r="R50" i="7"/>
  <c r="F390" i="1"/>
  <c r="D402" i="1"/>
  <c r="T323" i="7"/>
  <c r="K349" i="18" s="1"/>
  <c r="I238" i="18"/>
  <c r="I253" i="1"/>
  <c r="F392" i="1"/>
  <c r="I237" i="18"/>
  <c r="I252" i="1"/>
  <c r="J246" i="18"/>
  <c r="J261" i="1"/>
  <c r="I372" i="1"/>
  <c r="I254" i="1"/>
  <c r="I239" i="18"/>
  <c r="C346" i="18"/>
  <c r="C361" i="1"/>
  <c r="D339" i="18"/>
  <c r="D354" i="1"/>
  <c r="D350" i="18"/>
  <c r="D365" i="1"/>
  <c r="H400" i="1"/>
  <c r="D347" i="18"/>
  <c r="D362" i="1"/>
  <c r="J258" i="1"/>
  <c r="J243" i="18"/>
  <c r="J382" i="1"/>
  <c r="J379" i="1"/>
  <c r="H385" i="1"/>
  <c r="D378" i="1"/>
  <c r="F403" i="1"/>
  <c r="H398" i="1"/>
  <c r="D368" i="1"/>
  <c r="E244" i="18"/>
  <c r="E259" i="1"/>
  <c r="F352" i="18"/>
  <c r="F367" i="1"/>
  <c r="D343" i="18"/>
  <c r="D358" i="1"/>
  <c r="C351" i="18"/>
  <c r="C366" i="1"/>
  <c r="I375" i="1"/>
  <c r="E396" i="1"/>
  <c r="G404" i="1"/>
  <c r="F394" i="1"/>
  <c r="M280" i="7"/>
  <c r="S198" i="7"/>
  <c r="T198" i="7" s="1"/>
  <c r="L246" i="7"/>
  <c r="M298" i="7"/>
  <c r="M260" i="7"/>
  <c r="N240" i="7"/>
  <c r="R102" i="7"/>
  <c r="R166" i="7"/>
  <c r="M218" i="7"/>
  <c r="B378" i="1"/>
  <c r="B257" i="1"/>
  <c r="B355" i="1"/>
  <c r="B346" i="18"/>
  <c r="D238" i="18"/>
  <c r="D253" i="1"/>
  <c r="J342" i="18"/>
  <c r="J357" i="1"/>
  <c r="T340" i="7"/>
  <c r="K381" i="1" s="1"/>
  <c r="T346" i="7"/>
  <c r="K387" i="1" s="1"/>
  <c r="E240" i="18"/>
  <c r="E255" i="1"/>
  <c r="J245" i="18"/>
  <c r="J260" i="1"/>
  <c r="D244" i="18"/>
  <c r="D259" i="1"/>
  <c r="E351" i="18"/>
  <c r="E366" i="1"/>
  <c r="H240" i="18"/>
  <c r="H255" i="1"/>
  <c r="K285" i="7"/>
  <c r="B314" i="18" s="1"/>
  <c r="Q234" i="7"/>
  <c r="R243" i="7"/>
  <c r="D403" i="1"/>
  <c r="H241" i="18"/>
  <c r="H256" i="1"/>
  <c r="D352" i="18"/>
  <c r="D367" i="1"/>
  <c r="I351" i="18"/>
  <c r="I366" i="1"/>
  <c r="S254" i="7"/>
  <c r="L220" i="7"/>
  <c r="T329" i="7"/>
  <c r="K370" i="1" s="1"/>
  <c r="T331" i="7"/>
  <c r="K372" i="1" s="1"/>
  <c r="T318" i="7"/>
  <c r="K344" i="18" s="1"/>
  <c r="I242" i="18"/>
  <c r="I257" i="1"/>
  <c r="D241" i="18"/>
  <c r="D256" i="1"/>
  <c r="I352" i="18"/>
  <c r="I367" i="1"/>
  <c r="G351" i="18"/>
  <c r="G366" i="1"/>
  <c r="J255" i="1"/>
  <c r="J240" i="18"/>
  <c r="S295" i="7"/>
  <c r="M282" i="7"/>
  <c r="N219" i="7"/>
  <c r="G372" i="1"/>
  <c r="F365" i="1"/>
  <c r="F350" i="18"/>
  <c r="T362" i="7"/>
  <c r="K403" i="1" s="1"/>
  <c r="I244" i="18"/>
  <c r="I259" i="1"/>
  <c r="T325" i="7"/>
  <c r="K351" i="18" s="1"/>
  <c r="J372" i="1"/>
  <c r="J346" i="18"/>
  <c r="J361" i="1"/>
  <c r="T321" i="7"/>
  <c r="K347" i="18" s="1"/>
  <c r="J368" i="1"/>
  <c r="E390" i="1"/>
  <c r="J402" i="1"/>
  <c r="I364" i="1"/>
  <c r="I349" i="18"/>
  <c r="G238" i="18"/>
  <c r="G253" i="1"/>
  <c r="I392" i="1"/>
  <c r="C237" i="18"/>
  <c r="C252" i="1"/>
  <c r="I261" i="1"/>
  <c r="I246" i="18"/>
  <c r="J383" i="1"/>
  <c r="C254" i="1"/>
  <c r="C239" i="18"/>
  <c r="T320" i="7"/>
  <c r="K346" i="18" s="1"/>
  <c r="C339" i="18"/>
  <c r="C354" i="1"/>
  <c r="G365" i="1"/>
  <c r="G350" i="18"/>
  <c r="E400" i="1"/>
  <c r="F362" i="1"/>
  <c r="F347" i="18"/>
  <c r="D388" i="1"/>
  <c r="H382" i="1"/>
  <c r="D379" i="1"/>
  <c r="E385" i="1"/>
  <c r="I378" i="1"/>
  <c r="J403" i="1"/>
  <c r="T350" i="7"/>
  <c r="K391" i="1" s="1"/>
  <c r="D398" i="1"/>
  <c r="C369" i="1"/>
  <c r="F340" i="18"/>
  <c r="F355" i="1"/>
  <c r="H352" i="18"/>
  <c r="H367" i="1"/>
  <c r="C384" i="1"/>
  <c r="F343" i="18"/>
  <c r="F358" i="1"/>
  <c r="H351" i="18"/>
  <c r="H366" i="1"/>
  <c r="F375" i="1"/>
  <c r="G396" i="1"/>
  <c r="C404" i="1"/>
  <c r="M248" i="7"/>
  <c r="M302" i="7"/>
  <c r="M247" i="7"/>
  <c r="N237" i="7"/>
  <c r="L233" i="7"/>
  <c r="K304" i="7"/>
  <c r="Q277" i="7"/>
  <c r="R21" i="7"/>
  <c r="B253" i="1"/>
  <c r="B400" i="1"/>
  <c r="I371" i="1"/>
  <c r="H402" i="1"/>
  <c r="H349" i="18"/>
  <c r="H364" i="1"/>
  <c r="G341" i="18"/>
  <c r="G356" i="1"/>
  <c r="H397" i="1"/>
  <c r="E246" i="18"/>
  <c r="E261" i="1"/>
  <c r="F383" i="1"/>
  <c r="G357" i="1"/>
  <c r="G342" i="18"/>
  <c r="H359" i="1"/>
  <c r="H344" i="18"/>
  <c r="I346" i="18"/>
  <c r="I361" i="1"/>
  <c r="J339" i="18"/>
  <c r="J354" i="1"/>
  <c r="T339" i="7"/>
  <c r="K380" i="1" s="1"/>
  <c r="E381" i="1"/>
  <c r="H242" i="18"/>
  <c r="H257" i="1"/>
  <c r="H347" i="18"/>
  <c r="H362" i="1"/>
  <c r="J388" i="1"/>
  <c r="J389" i="1"/>
  <c r="T335" i="7"/>
  <c r="K376" i="1" s="1"/>
  <c r="G345" i="18"/>
  <c r="G360" i="1"/>
  <c r="D245" i="18"/>
  <c r="D260" i="1"/>
  <c r="J241" i="18"/>
  <c r="J256" i="1"/>
  <c r="T328" i="7"/>
  <c r="K369" i="1" s="1"/>
  <c r="T314" i="7"/>
  <c r="K355" i="1" s="1"/>
  <c r="G338" i="18"/>
  <c r="G353" i="1"/>
  <c r="I384" i="1"/>
  <c r="G343" i="18"/>
  <c r="G358" i="1"/>
  <c r="T358" i="7"/>
  <c r="K399" i="1" s="1"/>
  <c r="F401" i="1"/>
  <c r="I255" i="1"/>
  <c r="I240" i="18"/>
  <c r="H404" i="1"/>
  <c r="R53" i="7"/>
  <c r="L264" i="7"/>
  <c r="M236" i="7"/>
  <c r="L229" i="7"/>
  <c r="Q235" i="7"/>
  <c r="N265" i="7"/>
  <c r="P222" i="7"/>
  <c r="Q268" i="7"/>
  <c r="B390" i="1"/>
  <c r="B258" i="1"/>
  <c r="B368" i="1"/>
  <c r="B356" i="1"/>
  <c r="B402" i="1"/>
  <c r="I350" i="18"/>
  <c r="I365" i="1"/>
  <c r="J345" i="18"/>
  <c r="J360" i="1"/>
  <c r="E353" i="1"/>
  <c r="E338" i="18"/>
  <c r="O238" i="7"/>
  <c r="H386" i="1"/>
  <c r="F242" i="18"/>
  <c r="F257" i="1"/>
  <c r="I393" i="1"/>
  <c r="I377" i="1"/>
  <c r="E239" i="18"/>
  <c r="E254" i="1"/>
  <c r="H365" i="1"/>
  <c r="H350" i="18"/>
  <c r="G243" i="18"/>
  <c r="G258" i="1"/>
  <c r="J387" i="1"/>
  <c r="T360" i="7"/>
  <c r="K401" i="1" s="1"/>
  <c r="R39" i="7"/>
  <c r="L275" i="7"/>
  <c r="N241" i="7"/>
  <c r="J254" i="1"/>
  <c r="J239" i="18"/>
  <c r="G376" i="1"/>
  <c r="R170" i="7"/>
  <c r="D346" i="18"/>
  <c r="D361" i="1"/>
  <c r="E258" i="1"/>
  <c r="E243" i="18"/>
  <c r="H387" i="1"/>
  <c r="C240" i="18"/>
  <c r="C255" i="1"/>
  <c r="L306" i="7"/>
  <c r="B371" i="1"/>
  <c r="I390" i="1"/>
  <c r="E237" i="18"/>
  <c r="E252" i="1"/>
  <c r="F386" i="1"/>
  <c r="C352" i="18"/>
  <c r="C367" i="1"/>
  <c r="F351" i="18"/>
  <c r="F366" i="1"/>
  <c r="F341" i="18"/>
  <c r="F356" i="1"/>
  <c r="H261" i="1"/>
  <c r="H246" i="18"/>
  <c r="E346" i="18"/>
  <c r="E361" i="1"/>
  <c r="I400" i="1"/>
  <c r="C347" i="18"/>
  <c r="C362" i="1"/>
  <c r="T319" i="7"/>
  <c r="K360" i="1" s="1"/>
  <c r="G352" i="18"/>
  <c r="G367" i="1"/>
  <c r="C343" i="18"/>
  <c r="C358" i="1"/>
  <c r="R94" i="7"/>
  <c r="O284" i="7"/>
  <c r="S256" i="7"/>
  <c r="T256" i="7" s="1"/>
  <c r="M230" i="7"/>
  <c r="E349" i="18"/>
  <c r="E364" i="1"/>
  <c r="H237" i="18"/>
  <c r="H252" i="1"/>
  <c r="T342" i="7"/>
  <c r="K383" i="1" s="1"/>
  <c r="H346" i="18"/>
  <c r="H361" i="1"/>
  <c r="T359" i="7"/>
  <c r="K400" i="1" s="1"/>
  <c r="D369" i="1"/>
  <c r="J352" i="18"/>
  <c r="J367" i="1"/>
  <c r="E404" i="1"/>
  <c r="R78" i="7"/>
  <c r="S146" i="7"/>
  <c r="T146" i="7" s="1"/>
  <c r="B240" i="18"/>
  <c r="H341" i="18"/>
  <c r="H356" i="1"/>
  <c r="G346" i="18"/>
  <c r="G361" i="1"/>
  <c r="T313" i="7"/>
  <c r="K339" i="18" s="1"/>
  <c r="E362" i="1"/>
  <c r="E347" i="18"/>
  <c r="F379" i="1"/>
  <c r="C345" i="18"/>
  <c r="C360" i="1"/>
  <c r="T357" i="7"/>
  <c r="K398" i="1" s="1"/>
  <c r="J401" i="1"/>
  <c r="B385" i="1"/>
  <c r="G349" i="18"/>
  <c r="G364" i="1"/>
  <c r="D237" i="18"/>
  <c r="D252" i="1"/>
  <c r="I357" i="1"/>
  <c r="I342" i="18"/>
  <c r="E354" i="1"/>
  <c r="E339" i="18"/>
  <c r="I369" i="1"/>
  <c r="E384" i="1"/>
  <c r="I401" i="1"/>
  <c r="M297" i="7"/>
  <c r="S133" i="7"/>
  <c r="T133" i="7" s="1"/>
  <c r="Q294" i="7"/>
  <c r="R82" i="7"/>
  <c r="B244" i="18"/>
  <c r="B383" i="1"/>
  <c r="C364" i="1"/>
  <c r="C349" i="18"/>
  <c r="E341" i="18"/>
  <c r="E356" i="1"/>
  <c r="C397" i="1"/>
  <c r="H377" i="1"/>
  <c r="G261" i="1"/>
  <c r="G246" i="18"/>
  <c r="E357" i="1"/>
  <c r="E342" i="18"/>
  <c r="D359" i="1"/>
  <c r="D344" i="18"/>
  <c r="F354" i="1"/>
  <c r="F339" i="18"/>
  <c r="J380" i="1"/>
  <c r="H381" i="1"/>
  <c r="E242" i="18"/>
  <c r="E257" i="1"/>
  <c r="G362" i="1"/>
  <c r="G347" i="18"/>
  <c r="G388" i="1"/>
  <c r="C389" i="1"/>
  <c r="D376" i="1"/>
  <c r="G378" i="1"/>
  <c r="H345" i="18"/>
  <c r="H360" i="1"/>
  <c r="H245" i="18"/>
  <c r="H260" i="1"/>
  <c r="G256" i="1"/>
  <c r="G241" i="18"/>
  <c r="H369" i="1"/>
  <c r="D340" i="18"/>
  <c r="D355" i="1"/>
  <c r="T312" i="7"/>
  <c r="K353" i="1" s="1"/>
  <c r="C393" i="1"/>
  <c r="E387" i="1"/>
  <c r="J343" i="18"/>
  <c r="J358" i="1"/>
  <c r="E399" i="1"/>
  <c r="C401" i="1"/>
  <c r="D240" i="18"/>
  <c r="D255" i="1"/>
  <c r="J404" i="1"/>
  <c r="F373" i="1"/>
  <c r="P270" i="7"/>
  <c r="O272" i="7"/>
  <c r="N291" i="7"/>
  <c r="M225" i="7"/>
  <c r="Q257" i="7"/>
  <c r="L239" i="7"/>
  <c r="M226" i="7"/>
  <c r="B376" i="1"/>
  <c r="B343" i="18"/>
  <c r="B243" i="18"/>
  <c r="B404" i="1"/>
  <c r="B365" i="1"/>
  <c r="C341" i="18"/>
  <c r="C356" i="1"/>
  <c r="E245" i="18"/>
  <c r="E260" i="1"/>
  <c r="J244" i="18"/>
  <c r="J259" i="1"/>
  <c r="J351" i="18"/>
  <c r="J366" i="1"/>
  <c r="T316" i="7"/>
  <c r="K357" i="1" s="1"/>
  <c r="F382" i="1"/>
  <c r="E238" i="18"/>
  <c r="E253" i="1"/>
  <c r="J350" i="18"/>
  <c r="J365" i="1"/>
  <c r="E382" i="1"/>
  <c r="G244" i="18"/>
  <c r="G259" i="1"/>
  <c r="K228" i="7"/>
  <c r="B272" i="1" s="1"/>
  <c r="K271" i="7"/>
  <c r="B315" i="1" s="1"/>
  <c r="H370" i="1"/>
  <c r="F252" i="1"/>
  <c r="F237" i="18"/>
  <c r="C242" i="18"/>
  <c r="C257" i="1"/>
  <c r="F391" i="1"/>
  <c r="I394" i="1"/>
  <c r="R19" i="7"/>
  <c r="F370" i="1"/>
  <c r="C382" i="1"/>
  <c r="F398" i="1"/>
  <c r="T349" i="7"/>
  <c r="K390" i="1" s="1"/>
  <c r="H239" i="18"/>
  <c r="H254" i="1"/>
  <c r="I339" i="18"/>
  <c r="I354" i="1"/>
  <c r="T347" i="7"/>
  <c r="K388" i="1" s="1"/>
  <c r="G340" i="18"/>
  <c r="G355" i="1"/>
  <c r="J375" i="1"/>
  <c r="O261" i="7"/>
  <c r="S190" i="7"/>
  <c r="T190" i="7" s="1"/>
  <c r="S293" i="7"/>
  <c r="B381" i="1"/>
  <c r="F402" i="1"/>
  <c r="D341" i="18"/>
  <c r="D356" i="1"/>
  <c r="F246" i="18"/>
  <c r="F261" i="1"/>
  <c r="F239" i="18"/>
  <c r="F254" i="1"/>
  <c r="H339" i="18"/>
  <c r="H354" i="1"/>
  <c r="I347" i="18"/>
  <c r="I362" i="1"/>
  <c r="H379" i="1"/>
  <c r="F345" i="18"/>
  <c r="F360" i="1"/>
  <c r="I398" i="1"/>
  <c r="I338" i="18"/>
  <c r="I353" i="1"/>
  <c r="E358" i="1"/>
  <c r="E343" i="18"/>
  <c r="S177" i="7"/>
  <c r="T177" i="7" s="1"/>
  <c r="M278" i="7"/>
  <c r="O245" i="7"/>
  <c r="L303" i="7"/>
  <c r="S223" i="7"/>
  <c r="T223" i="7" s="1"/>
  <c r="K290" i="7"/>
  <c r="B319" i="18" s="1"/>
  <c r="B379" i="1"/>
  <c r="C246" i="18"/>
  <c r="C261" i="1"/>
  <c r="F357" i="1"/>
  <c r="F342" i="18"/>
  <c r="D380" i="1"/>
  <c r="C245" i="18"/>
  <c r="C260" i="1"/>
  <c r="H340" i="18"/>
  <c r="H355" i="1"/>
  <c r="E352" i="18"/>
  <c r="E367" i="1"/>
  <c r="C399" i="1"/>
  <c r="D404" i="1"/>
  <c r="R118" i="7"/>
  <c r="B391" i="1"/>
  <c r="B375" i="1"/>
  <c r="J371" i="1"/>
  <c r="F346" i="18"/>
  <c r="F361" i="1"/>
  <c r="J347" i="18"/>
  <c r="J362" i="1"/>
  <c r="E345" i="18"/>
  <c r="E360" i="1"/>
  <c r="G245" i="18"/>
  <c r="G260" i="1"/>
  <c r="E340" i="18"/>
  <c r="E355" i="1"/>
  <c r="T352" i="7"/>
  <c r="K393" i="1" s="1"/>
  <c r="H399" i="1"/>
  <c r="T363" i="7"/>
  <c r="K404" i="1" s="1"/>
  <c r="N269" i="7"/>
  <c r="G371" i="1"/>
  <c r="J370" i="1"/>
  <c r="D349" i="18"/>
  <c r="D364" i="1"/>
  <c r="T315" i="7"/>
  <c r="K341" i="18" s="1"/>
  <c r="J397" i="1"/>
  <c r="T336" i="7"/>
  <c r="K377" i="1" s="1"/>
  <c r="D383" i="1"/>
  <c r="D357" i="1"/>
  <c r="D342" i="18"/>
  <c r="J344" i="18"/>
  <c r="J359" i="1"/>
  <c r="G339" i="18"/>
  <c r="G354" i="1"/>
  <c r="F380" i="1"/>
  <c r="J381" i="1"/>
  <c r="J257" i="1"/>
  <c r="J242" i="18"/>
  <c r="F243" i="18"/>
  <c r="F258" i="1"/>
  <c r="C388" i="1"/>
  <c r="I389" i="1"/>
  <c r="F376" i="1"/>
  <c r="D395" i="1"/>
  <c r="T337" i="7"/>
  <c r="K378" i="1" s="1"/>
  <c r="I345" i="18"/>
  <c r="I360" i="1"/>
  <c r="I245" i="18"/>
  <c r="I260" i="1"/>
  <c r="E241" i="18"/>
  <c r="E256" i="1"/>
  <c r="H368" i="1"/>
  <c r="C340" i="18"/>
  <c r="C355" i="1"/>
  <c r="J338" i="18"/>
  <c r="J353" i="1"/>
  <c r="E393" i="1"/>
  <c r="G387" i="1"/>
  <c r="H343" i="18"/>
  <c r="H358" i="1"/>
  <c r="J399" i="1"/>
  <c r="H401" i="1"/>
  <c r="G240" i="18"/>
  <c r="G255" i="1"/>
  <c r="C394" i="1"/>
  <c r="I373" i="1"/>
  <c r="M267" i="7"/>
  <c r="P249" i="7"/>
  <c r="L273" i="7"/>
  <c r="R33" i="7"/>
  <c r="L255" i="7"/>
  <c r="S227" i="7"/>
  <c r="R97" i="7"/>
  <c r="M288" i="7"/>
  <c r="B394" i="1"/>
  <c r="B395" i="1"/>
  <c r="B354" i="1"/>
  <c r="B362" i="1"/>
  <c r="B392" i="1"/>
  <c r="I241" i="18"/>
  <c r="I256" i="1"/>
  <c r="O258" i="7"/>
  <c r="M231" i="7"/>
  <c r="G344" i="18"/>
  <c r="G359" i="1"/>
  <c r="T324" i="7"/>
  <c r="K350" i="18" s="1"/>
  <c r="T348" i="7"/>
  <c r="K389" i="1" s="1"/>
  <c r="Q266" i="7"/>
  <c r="R253" i="7"/>
  <c r="F238" i="18"/>
  <c r="F253" i="1"/>
  <c r="T356" i="7"/>
  <c r="K397" i="1" s="1"/>
  <c r="C344" i="18"/>
  <c r="C359" i="1"/>
  <c r="T338" i="7"/>
  <c r="K379" i="1" s="1"/>
  <c r="H244" i="18"/>
  <c r="H259" i="1"/>
  <c r="C377" i="1"/>
  <c r="F400" i="1"/>
  <c r="I387" i="1"/>
  <c r="G394" i="1"/>
  <c r="T345" i="7"/>
  <c r="K386" i="1" s="1"/>
  <c r="T341" i="7"/>
  <c r="K382" i="1" s="1"/>
  <c r="T354" i="7"/>
  <c r="K395" i="1" s="1"/>
  <c r="T326" i="7"/>
  <c r="K367" i="1" s="1"/>
  <c r="T334" i="7"/>
  <c r="K375" i="1" s="1"/>
  <c r="P310" i="7"/>
  <c r="O242" i="7"/>
  <c r="K322" i="7"/>
  <c r="B348" i="18" s="1"/>
  <c r="C238" i="18"/>
  <c r="C253" i="1"/>
  <c r="E365" i="1"/>
  <c r="E350" i="18"/>
  <c r="D258" i="1"/>
  <c r="D243" i="18"/>
  <c r="C403" i="1"/>
  <c r="O292" i="7"/>
  <c r="L259" i="7"/>
  <c r="J364" i="1"/>
  <c r="J349" i="18"/>
  <c r="J237" i="18"/>
  <c r="J252" i="1"/>
  <c r="E398" i="1"/>
  <c r="C244" i="18"/>
  <c r="C259" i="1"/>
  <c r="N276" i="7"/>
  <c r="Q309" i="7"/>
  <c r="S289" i="7"/>
  <c r="M262" i="7"/>
  <c r="B255" i="1"/>
  <c r="D392" i="1"/>
  <c r="H342" i="18"/>
  <c r="H357" i="1"/>
  <c r="H380" i="1"/>
  <c r="H391" i="1"/>
  <c r="I340" i="18"/>
  <c r="I355" i="1"/>
  <c r="T343" i="7"/>
  <c r="K384" i="1" s="1"/>
  <c r="G375" i="1"/>
  <c r="N221" i="7"/>
  <c r="K281" i="7"/>
  <c r="H390" i="1"/>
  <c r="F349" i="18"/>
  <c r="F364" i="1"/>
  <c r="G237" i="18"/>
  <c r="G252" i="1"/>
  <c r="D254" i="1"/>
  <c r="D239" i="18"/>
  <c r="F381" i="1"/>
  <c r="E389" i="1"/>
  <c r="C338" i="18"/>
  <c r="C353" i="1"/>
  <c r="T317" i="7"/>
  <c r="K358" i="1" s="1"/>
  <c r="J396" i="1"/>
  <c r="R279" i="7"/>
  <c r="T361" i="7"/>
  <c r="K402" i="1" s="1"/>
  <c r="J341" i="18"/>
  <c r="J356" i="1"/>
  <c r="D246" i="18"/>
  <c r="D261" i="1"/>
  <c r="E359" i="1"/>
  <c r="E344" i="18"/>
  <c r="G380" i="1"/>
  <c r="T344" i="7"/>
  <c r="K385" i="1" s="1"/>
  <c r="D353" i="1"/>
  <c r="D338" i="18"/>
  <c r="I343" i="18"/>
  <c r="I358" i="1"/>
  <c r="T332" i="7"/>
  <c r="K373" i="1" s="1"/>
  <c r="S283" i="7"/>
  <c r="P898" i="7"/>
  <c r="F371" i="1"/>
  <c r="E370" i="1"/>
  <c r="J238" i="18"/>
  <c r="J253" i="1"/>
  <c r="I341" i="18"/>
  <c r="I356" i="1"/>
  <c r="E397" i="1"/>
  <c r="F377" i="1"/>
  <c r="D372" i="1"/>
  <c r="I383" i="1"/>
  <c r="C342" i="18"/>
  <c r="C357" i="1"/>
  <c r="I344" i="18"/>
  <c r="I359" i="1"/>
  <c r="E386" i="1"/>
  <c r="C350" i="18"/>
  <c r="C365" i="1"/>
  <c r="C380" i="1"/>
  <c r="I381" i="1"/>
  <c r="G242" i="18"/>
  <c r="G257" i="1"/>
  <c r="I243" i="18"/>
  <c r="I258" i="1"/>
  <c r="G389" i="1"/>
  <c r="J376" i="1"/>
  <c r="J395" i="1"/>
  <c r="I403" i="1"/>
  <c r="D345" i="18"/>
  <c r="D360" i="1"/>
  <c r="F245" i="18"/>
  <c r="F260" i="1"/>
  <c r="C241" i="18"/>
  <c r="C256" i="1"/>
  <c r="F368" i="1"/>
  <c r="J340" i="18"/>
  <c r="J355" i="1"/>
  <c r="H338" i="18"/>
  <c r="H353" i="1"/>
  <c r="G393" i="1"/>
  <c r="C387" i="1"/>
  <c r="D351" i="18"/>
  <c r="D366" i="1"/>
  <c r="F399" i="1"/>
  <c r="E401" i="1"/>
  <c r="F240" i="18"/>
  <c r="F255" i="1"/>
  <c r="T353" i="7"/>
  <c r="K394" i="1" s="1"/>
  <c r="J373" i="1"/>
  <c r="R307" i="7"/>
  <c r="P308" i="7"/>
  <c r="P305" i="7"/>
  <c r="O232" i="7"/>
  <c r="R263" i="7"/>
  <c r="R150" i="7"/>
  <c r="B45" i="18"/>
  <c r="B359" i="1"/>
  <c r="B353" i="1"/>
  <c r="B339" i="18"/>
  <c r="B347" i="18"/>
  <c r="B370" i="1"/>
  <c r="B401" i="1"/>
  <c r="T216" i="7"/>
  <c r="K245" i="18" s="1"/>
  <c r="T211" i="7"/>
  <c r="K255" i="1" s="1"/>
  <c r="T208" i="7"/>
  <c r="K237" i="18" s="1"/>
  <c r="T209" i="7"/>
  <c r="K238" i="18" s="1"/>
  <c r="T210" i="7"/>
  <c r="K239" i="18" s="1"/>
  <c r="T212" i="7"/>
  <c r="K241" i="18" s="1"/>
  <c r="T217" i="7"/>
  <c r="K246" i="18" s="1"/>
  <c r="T215" i="7"/>
  <c r="T214" i="7"/>
  <c r="K243" i="18" s="1"/>
  <c r="T213" i="7"/>
  <c r="K257" i="1" s="1"/>
  <c r="R609" i="7"/>
  <c r="K989" i="7"/>
  <c r="M914" i="7"/>
  <c r="P914" i="7"/>
  <c r="L907" i="7"/>
  <c r="P616" i="7"/>
  <c r="M959" i="7"/>
  <c r="S907" i="7"/>
  <c r="S954" i="7"/>
  <c r="Q621" i="7"/>
  <c r="R4" i="7"/>
  <c r="Q985" i="7"/>
  <c r="M907" i="7"/>
  <c r="R949" i="7"/>
  <c r="P907" i="7"/>
  <c r="Q949" i="7"/>
  <c r="R907" i="7"/>
  <c r="K949" i="7"/>
  <c r="Q907" i="7"/>
  <c r="O907" i="7"/>
  <c r="S898" i="7"/>
  <c r="S985" i="7"/>
  <c r="N985" i="7"/>
  <c r="O985" i="7"/>
  <c r="Q898" i="7"/>
  <c r="R959" i="7"/>
  <c r="L898" i="7"/>
  <c r="K959" i="7"/>
  <c r="O898" i="7"/>
  <c r="M985" i="7"/>
  <c r="P985" i="7"/>
  <c r="O959" i="7"/>
  <c r="M898" i="7"/>
  <c r="R616" i="7"/>
  <c r="K907" i="7"/>
  <c r="L954" i="7"/>
  <c r="K954" i="7"/>
  <c r="Q954" i="7"/>
  <c r="K611" i="7"/>
  <c r="O954" i="7"/>
  <c r="R954" i="7"/>
  <c r="P613" i="7"/>
  <c r="N979" i="7"/>
  <c r="R979" i="7"/>
  <c r="K958" i="7"/>
  <c r="S979" i="7"/>
  <c r="Q979" i="7"/>
  <c r="P958" i="7"/>
  <c r="O613" i="7"/>
  <c r="P979" i="7"/>
  <c r="L979" i="7"/>
  <c r="Q958" i="7"/>
  <c r="R947" i="7"/>
  <c r="R958" i="7"/>
  <c r="M621" i="7"/>
  <c r="R613" i="7"/>
  <c r="K979" i="7"/>
  <c r="P621" i="7"/>
  <c r="N613" i="7"/>
  <c r="R621" i="7"/>
  <c r="N989" i="7"/>
  <c r="R926" i="7"/>
  <c r="Q623" i="7"/>
  <c r="K947" i="7"/>
  <c r="R914" i="7"/>
  <c r="L609" i="7"/>
  <c r="K623" i="7"/>
  <c r="R5" i="7"/>
  <c r="P623" i="7"/>
  <c r="O623" i="7"/>
  <c r="Q928" i="7"/>
  <c r="M992" i="7"/>
  <c r="L926" i="7"/>
  <c r="R928" i="7"/>
  <c r="S992" i="7"/>
  <c r="N609" i="7"/>
  <c r="M991" i="7"/>
  <c r="O926" i="7"/>
  <c r="K926" i="7"/>
  <c r="M989" i="7"/>
  <c r="S926" i="7"/>
  <c r="O979" i="7"/>
  <c r="S611" i="7"/>
  <c r="S621" i="7"/>
  <c r="K613" i="7"/>
  <c r="Q616" i="7"/>
  <c r="L958" i="7"/>
  <c r="R985" i="7"/>
  <c r="O621" i="7"/>
  <c r="Q613" i="7"/>
  <c r="L985" i="7"/>
  <c r="P952" i="7"/>
  <c r="K621" i="7"/>
  <c r="K991" i="7"/>
  <c r="L947" i="7"/>
  <c r="L992" i="7"/>
  <c r="M947" i="7"/>
  <c r="R992" i="7"/>
  <c r="K914" i="7"/>
  <c r="N991" i="7"/>
  <c r="Q609" i="7"/>
  <c r="R989" i="7"/>
  <c r="Q914" i="7"/>
  <c r="O989" i="7"/>
  <c r="P609" i="7"/>
  <c r="S609" i="7"/>
  <c r="R623" i="7"/>
  <c r="Q989" i="7"/>
  <c r="L914" i="7"/>
  <c r="O991" i="7"/>
  <c r="Q607" i="7"/>
  <c r="N263" i="7"/>
  <c r="R15" i="7"/>
  <c r="R233" i="7"/>
  <c r="R18" i="7"/>
  <c r="S176" i="7"/>
  <c r="R611" i="7"/>
  <c r="R103" i="7"/>
  <c r="S233" i="7"/>
  <c r="O952" i="7"/>
  <c r="P954" i="7"/>
  <c r="M949" i="7"/>
  <c r="R898" i="7"/>
  <c r="N621" i="7"/>
  <c r="M613" i="7"/>
  <c r="M990" i="7"/>
  <c r="Q959" i="7"/>
  <c r="S952" i="7"/>
  <c r="M954" i="7"/>
  <c r="L949" i="7"/>
  <c r="K898" i="7"/>
  <c r="Q611" i="7"/>
  <c r="L613" i="7"/>
  <c r="L990" i="7"/>
  <c r="Q992" i="7"/>
  <c r="K992" i="7"/>
  <c r="M926" i="7"/>
  <c r="P928" i="7"/>
  <c r="P601" i="7"/>
  <c r="O604" i="7"/>
  <c r="P991" i="7"/>
  <c r="P992" i="7"/>
  <c r="Q947" i="7"/>
  <c r="Q926" i="7"/>
  <c r="S928" i="7"/>
  <c r="N992" i="7"/>
  <c r="L601" i="7"/>
  <c r="P604" i="7"/>
  <c r="R991" i="7"/>
  <c r="P989" i="7"/>
  <c r="S947" i="7"/>
  <c r="M928" i="7"/>
  <c r="S601" i="7"/>
  <c r="N604" i="7"/>
  <c r="Q991" i="7"/>
  <c r="L989" i="7"/>
  <c r="P947" i="7"/>
  <c r="L928" i="7"/>
  <c r="S914" i="7"/>
  <c r="R601" i="7"/>
  <c r="S991" i="7"/>
  <c r="O947" i="7"/>
  <c r="K928" i="7"/>
  <c r="O914" i="7"/>
  <c r="M601" i="7"/>
  <c r="P926" i="7"/>
  <c r="O928" i="7"/>
  <c r="M604" i="7"/>
  <c r="N623" i="7"/>
  <c r="K609" i="7"/>
  <c r="S115" i="7"/>
  <c r="R176" i="7"/>
  <c r="M233" i="7"/>
  <c r="M263" i="7"/>
  <c r="L263" i="7"/>
  <c r="K263" i="7"/>
  <c r="B292" i="18" s="1"/>
  <c r="O263" i="7"/>
  <c r="P233" i="7"/>
  <c r="R12" i="7"/>
  <c r="P218" i="7"/>
  <c r="O233" i="7"/>
  <c r="K218" i="7"/>
  <c r="N218" i="7"/>
  <c r="P896" i="7"/>
  <c r="M899" i="7"/>
  <c r="S983" i="7"/>
  <c r="K896" i="7"/>
  <c r="K899" i="7"/>
  <c r="K983" i="7"/>
  <c r="R34" i="7"/>
  <c r="R309" i="7"/>
  <c r="R3" i="7"/>
  <c r="P976" i="7"/>
  <c r="O936" i="7"/>
  <c r="Q896" i="7"/>
  <c r="O608" i="7"/>
  <c r="R899" i="7"/>
  <c r="K990" i="7"/>
  <c r="M977" i="7"/>
  <c r="S608" i="7"/>
  <c r="R976" i="7"/>
  <c r="K976" i="7"/>
  <c r="M612" i="7"/>
  <c r="Q612" i="7"/>
  <c r="L977" i="7"/>
  <c r="R936" i="7"/>
  <c r="O990" i="7"/>
  <c r="R977" i="7"/>
  <c r="O896" i="7"/>
  <c r="R896" i="7"/>
  <c r="S977" i="7"/>
  <c r="L896" i="7"/>
  <c r="R612" i="7"/>
  <c r="P977" i="7"/>
  <c r="L612" i="7"/>
  <c r="K608" i="7"/>
  <c r="K936" i="7"/>
  <c r="Q936" i="7"/>
  <c r="Q977" i="7"/>
  <c r="S612" i="7"/>
  <c r="K309" i="7"/>
  <c r="M309" i="7"/>
  <c r="P309" i="7"/>
  <c r="S263" i="7"/>
  <c r="Q931" i="7"/>
  <c r="P927" i="7"/>
  <c r="P942" i="7"/>
  <c r="K942" i="7"/>
  <c r="R931" i="7"/>
  <c r="P615" i="7"/>
  <c r="S942" i="7"/>
  <c r="M615" i="7"/>
  <c r="M988" i="7"/>
  <c r="P612" i="7"/>
  <c r="Q233" i="7"/>
  <c r="N977" i="7"/>
  <c r="O977" i="7"/>
  <c r="R115" i="7"/>
  <c r="N233" i="7"/>
  <c r="O322" i="7"/>
  <c r="R990" i="7"/>
  <c r="N608" i="7"/>
  <c r="M983" i="7"/>
  <c r="N990" i="7"/>
  <c r="Q608" i="7"/>
  <c r="R322" i="7"/>
  <c r="Q263" i="7"/>
  <c r="K233" i="7"/>
  <c r="B277" i="1" s="1"/>
  <c r="Q322" i="7"/>
  <c r="O615" i="7"/>
  <c r="P263" i="7"/>
  <c r="R62" i="7"/>
  <c r="M322" i="7"/>
  <c r="N309" i="7"/>
  <c r="O257" i="7"/>
  <c r="M897" i="7"/>
  <c r="R933" i="7"/>
  <c r="S988" i="7"/>
  <c r="Q942" i="7"/>
  <c r="P919" i="7"/>
  <c r="M927" i="7"/>
  <c r="Q615" i="7"/>
  <c r="O931" i="7"/>
  <c r="L931" i="7"/>
  <c r="R135" i="7"/>
  <c r="P931" i="7"/>
  <c r="Q933" i="7"/>
  <c r="M987" i="7"/>
  <c r="L910" i="7"/>
  <c r="R987" i="7"/>
  <c r="P910" i="7"/>
  <c r="P911" i="7"/>
  <c r="L987" i="7"/>
  <c r="R927" i="7"/>
  <c r="K981" i="7"/>
  <c r="M910" i="7"/>
  <c r="S987" i="7"/>
  <c r="K988" i="7"/>
  <c r="Q927" i="7"/>
  <c r="N981" i="7"/>
  <c r="Q988" i="7"/>
  <c r="R942" i="7"/>
  <c r="K927" i="7"/>
  <c r="O981" i="7"/>
  <c r="R615" i="7"/>
  <c r="P322" i="7"/>
  <c r="S309" i="7"/>
  <c r="N322" i="7"/>
  <c r="R983" i="7"/>
  <c r="Q964" i="7"/>
  <c r="N976" i="7"/>
  <c r="P608" i="7"/>
  <c r="N612" i="7"/>
  <c r="L976" i="7"/>
  <c r="M896" i="7"/>
  <c r="O899" i="7"/>
  <c r="O976" i="7"/>
  <c r="R608" i="7"/>
  <c r="O612" i="7"/>
  <c r="P990" i="7"/>
  <c r="M976" i="7"/>
  <c r="P983" i="7"/>
  <c r="S936" i="7"/>
  <c r="L913" i="7"/>
  <c r="S899" i="7"/>
  <c r="N983" i="7"/>
  <c r="M608" i="7"/>
  <c r="K624" i="7"/>
  <c r="S990" i="7"/>
  <c r="S896" i="7"/>
  <c r="Q899" i="7"/>
  <c r="L983" i="7"/>
  <c r="M936" i="7"/>
  <c r="S976" i="7"/>
  <c r="Q983" i="7"/>
  <c r="P936" i="7"/>
  <c r="Q913" i="7"/>
  <c r="L899" i="7"/>
  <c r="S610" i="7"/>
  <c r="S150" i="7"/>
  <c r="R218" i="7"/>
  <c r="O913" i="7"/>
  <c r="R14" i="7"/>
  <c r="Q218" i="7"/>
  <c r="L936" i="7"/>
  <c r="P899" i="7"/>
  <c r="L322" i="7"/>
  <c r="O309" i="7"/>
  <c r="S932" i="7"/>
  <c r="L932" i="7"/>
  <c r="P932" i="7"/>
  <c r="K275" i="7"/>
  <c r="B319" i="1" s="1"/>
  <c r="N610" i="7"/>
  <c r="O620" i="7"/>
  <c r="R49" i="7"/>
  <c r="S120" i="7"/>
  <c r="S275" i="7"/>
  <c r="M271" i="7"/>
  <c r="K232" i="7"/>
  <c r="B276" i="1" s="1"/>
  <c r="O271" i="7"/>
  <c r="S142" i="7"/>
  <c r="S119" i="7"/>
  <c r="L607" i="7"/>
  <c r="Q275" i="7"/>
  <c r="N607" i="7"/>
  <c r="M620" i="7"/>
  <c r="N232" i="7"/>
  <c r="M275" i="7"/>
  <c r="K248" i="7"/>
  <c r="B277" i="18" s="1"/>
  <c r="L271" i="7"/>
  <c r="N275" i="7"/>
  <c r="R99" i="7"/>
  <c r="P607" i="7"/>
  <c r="R607" i="7"/>
  <c r="Q610" i="7"/>
  <c r="R168" i="7"/>
  <c r="R91" i="7"/>
  <c r="N305" i="7"/>
  <c r="R275" i="7"/>
  <c r="S188" i="7"/>
  <c r="S136" i="7"/>
  <c r="B157" i="18"/>
  <c r="R106" i="7"/>
  <c r="P610" i="7"/>
  <c r="S294" i="7"/>
  <c r="K294" i="7"/>
  <c r="B323" i="18" s="1"/>
  <c r="N248" i="7"/>
  <c r="O248" i="7"/>
  <c r="Q248" i="7"/>
  <c r="L308" i="7"/>
  <c r="M308" i="7"/>
  <c r="N308" i="7"/>
  <c r="S308" i="7"/>
  <c r="R308" i="7"/>
  <c r="P946" i="7"/>
  <c r="M624" i="7"/>
  <c r="R248" i="7"/>
  <c r="P219" i="7"/>
  <c r="O308" i="7"/>
  <c r="O218" i="7"/>
  <c r="Q987" i="7"/>
  <c r="K931" i="7"/>
  <c r="L294" i="7"/>
  <c r="M307" i="7"/>
  <c r="P987" i="7"/>
  <c r="L981" i="7"/>
  <c r="L988" i="7"/>
  <c r="R910" i="7"/>
  <c r="L933" i="7"/>
  <c r="M931" i="7"/>
  <c r="L927" i="7"/>
  <c r="M963" i="7"/>
  <c r="L617" i="7"/>
  <c r="K615" i="7"/>
  <c r="P271" i="7"/>
  <c r="P275" i="7"/>
  <c r="O294" i="7"/>
  <c r="R119" i="7"/>
  <c r="S307" i="7"/>
  <c r="P248" i="7"/>
  <c r="Q219" i="7"/>
  <c r="Q308" i="7"/>
  <c r="S271" i="7"/>
  <c r="M294" i="7"/>
  <c r="Q307" i="7"/>
  <c r="L305" i="7"/>
  <c r="S248" i="7"/>
  <c r="R219" i="7"/>
  <c r="S269" i="7"/>
  <c r="S135" i="7"/>
  <c r="M981" i="7"/>
  <c r="R988" i="7"/>
  <c r="K987" i="7"/>
  <c r="R981" i="7"/>
  <c r="P988" i="7"/>
  <c r="O910" i="7"/>
  <c r="O927" i="7"/>
  <c r="K963" i="7"/>
  <c r="N987" i="7"/>
  <c r="N988" i="7"/>
  <c r="Q617" i="7"/>
  <c r="S615" i="7"/>
  <c r="S981" i="7"/>
  <c r="Q910" i="7"/>
  <c r="O942" i="7"/>
  <c r="P933" i="7"/>
  <c r="N617" i="7"/>
  <c r="N615" i="7"/>
  <c r="Q271" i="7"/>
  <c r="O275" i="7"/>
  <c r="P294" i="7"/>
  <c r="N307" i="7"/>
  <c r="O305" i="7"/>
  <c r="S219" i="7"/>
  <c r="O240" i="7"/>
  <c r="R40" i="7"/>
  <c r="M269" i="7"/>
  <c r="S247" i="7"/>
  <c r="S927" i="7"/>
  <c r="S933" i="7"/>
  <c r="Q981" i="7"/>
  <c r="K910" i="7"/>
  <c r="M942" i="7"/>
  <c r="R271" i="7"/>
  <c r="N294" i="7"/>
  <c r="O307" i="7"/>
  <c r="R305" i="7"/>
  <c r="O219" i="7"/>
  <c r="R142" i="7"/>
  <c r="Q232" i="7"/>
  <c r="P269" i="7"/>
  <c r="R247" i="7"/>
  <c r="R85" i="7"/>
  <c r="S910" i="7"/>
  <c r="M933" i="7"/>
  <c r="S931" i="7"/>
  <c r="O933" i="7"/>
  <c r="Q932" i="7"/>
  <c r="L942" i="7"/>
  <c r="K933" i="7"/>
  <c r="N271" i="7"/>
  <c r="R188" i="7"/>
  <c r="P307" i="7"/>
  <c r="K305" i="7"/>
  <c r="B346" i="1" s="1"/>
  <c r="L219" i="7"/>
  <c r="L232" i="7"/>
  <c r="O269" i="7"/>
  <c r="L218" i="7"/>
  <c r="P247" i="7"/>
  <c r="L307" i="7"/>
  <c r="M305" i="7"/>
  <c r="S232" i="7"/>
  <c r="K269" i="7"/>
  <c r="B298" i="18" s="1"/>
  <c r="K247" i="7"/>
  <c r="R61" i="7"/>
  <c r="R30" i="7"/>
  <c r="R266" i="7"/>
  <c r="Q305" i="7"/>
  <c r="M219" i="7"/>
  <c r="P232" i="7"/>
  <c r="L269" i="7"/>
  <c r="O247" i="7"/>
  <c r="K266" i="7"/>
  <c r="O932" i="7"/>
  <c r="S305" i="7"/>
  <c r="K219" i="7"/>
  <c r="B248" i="18" s="1"/>
  <c r="R32" i="7"/>
  <c r="K308" i="7"/>
  <c r="N247" i="7"/>
  <c r="L265" i="7"/>
  <c r="K929" i="7"/>
  <c r="Q956" i="7"/>
  <c r="P964" i="7"/>
  <c r="O964" i="7"/>
  <c r="R916" i="7"/>
  <c r="R964" i="7"/>
  <c r="S964" i="7"/>
  <c r="M932" i="7"/>
  <c r="L974" i="7"/>
  <c r="O919" i="7"/>
  <c r="P906" i="7"/>
  <c r="S974" i="7"/>
  <c r="M906" i="7"/>
  <c r="R945" i="7"/>
  <c r="O266" i="7"/>
  <c r="R932" i="7"/>
  <c r="K945" i="7"/>
  <c r="P266" i="7"/>
  <c r="L911" i="7"/>
  <c r="M955" i="7"/>
  <c r="O911" i="7"/>
  <c r="N968" i="7"/>
  <c r="Q968" i="7"/>
  <c r="K968" i="7"/>
  <c r="M968" i="7"/>
  <c r="P968" i="7"/>
  <c r="R968" i="7"/>
  <c r="S193" i="7"/>
  <c r="R67" i="7"/>
  <c r="S617" i="7"/>
  <c r="O617" i="7"/>
  <c r="K617" i="7"/>
  <c r="R617" i="7"/>
  <c r="M617" i="7"/>
  <c r="R81" i="7"/>
  <c r="N963" i="7"/>
  <c r="Q963" i="7"/>
  <c r="S963" i="7"/>
  <c r="R963" i="7"/>
  <c r="O963" i="7"/>
  <c r="P963" i="7"/>
  <c r="R128" i="7"/>
  <c r="R56" i="7"/>
  <c r="L624" i="7"/>
  <c r="N624" i="7"/>
  <c r="O624" i="7"/>
  <c r="S624" i="7"/>
  <c r="Q624" i="7"/>
  <c r="R624" i="7"/>
  <c r="R22" i="7"/>
  <c r="R13" i="7"/>
  <c r="M978" i="7"/>
  <c r="S978" i="7"/>
  <c r="Q978" i="7"/>
  <c r="L978" i="7"/>
  <c r="R978" i="7"/>
  <c r="K978" i="7"/>
  <c r="N978" i="7"/>
  <c r="S189" i="7"/>
  <c r="R189" i="7"/>
  <c r="M602" i="7"/>
  <c r="S602" i="7"/>
  <c r="K602" i="7"/>
  <c r="P602" i="7"/>
  <c r="O602" i="7"/>
  <c r="N913" i="7"/>
  <c r="P913" i="7"/>
  <c r="K913" i="7"/>
  <c r="R913" i="7"/>
  <c r="R36" i="7"/>
  <c r="N955" i="7"/>
  <c r="P955" i="7"/>
  <c r="S955" i="7"/>
  <c r="Q955" i="7"/>
  <c r="L955" i="7"/>
  <c r="K955" i="7"/>
  <c r="R955" i="7"/>
  <c r="N911" i="7"/>
  <c r="Q911" i="7"/>
  <c r="S911" i="7"/>
  <c r="R911" i="7"/>
  <c r="R169" i="7"/>
  <c r="R59" i="7"/>
  <c r="R152" i="7"/>
  <c r="S152" i="7"/>
  <c r="L274" i="7"/>
  <c r="Q274" i="7"/>
  <c r="O274" i="7"/>
  <c r="S274" i="7"/>
  <c r="P274" i="7"/>
  <c r="P978" i="7"/>
  <c r="K911" i="7"/>
  <c r="O968" i="7"/>
  <c r="O978" i="7"/>
  <c r="Q602" i="7"/>
  <c r="S169" i="7"/>
  <c r="P241" i="7"/>
  <c r="M241" i="7"/>
  <c r="Q241" i="7"/>
  <c r="O241" i="7"/>
  <c r="R241" i="7"/>
  <c r="S241" i="7"/>
  <c r="L241" i="7"/>
  <c r="S913" i="7"/>
  <c r="S968" i="7"/>
  <c r="N602" i="7"/>
  <c r="L602" i="7"/>
  <c r="Q282" i="7"/>
  <c r="N282" i="7"/>
  <c r="Q295" i="7"/>
  <c r="O282" i="7"/>
  <c r="L959" i="7"/>
  <c r="P949" i="7"/>
  <c r="O949" i="7"/>
  <c r="P297" i="7"/>
  <c r="S959" i="7"/>
  <c r="Q952" i="7"/>
  <c r="S949" i="7"/>
  <c r="N611" i="7"/>
  <c r="N616" i="7"/>
  <c r="N297" i="7"/>
  <c r="R282" i="7"/>
  <c r="R295" i="7"/>
  <c r="R137" i="7"/>
  <c r="R297" i="7"/>
  <c r="S282" i="7"/>
  <c r="L295" i="7"/>
  <c r="R43" i="7"/>
  <c r="S297" i="7"/>
  <c r="K282" i="7"/>
  <c r="M295" i="7"/>
  <c r="R138" i="7"/>
  <c r="M952" i="7"/>
  <c r="L611" i="7"/>
  <c r="S616" i="7"/>
  <c r="R45" i="7"/>
  <c r="R164" i="7"/>
  <c r="P959" i="7"/>
  <c r="R952" i="7"/>
  <c r="P611" i="7"/>
  <c r="K616" i="7"/>
  <c r="M958" i="7"/>
  <c r="L952" i="7"/>
  <c r="M611" i="7"/>
  <c r="M616" i="7"/>
  <c r="S168" i="7"/>
  <c r="O958" i="7"/>
  <c r="K952" i="7"/>
  <c r="L616" i="7"/>
  <c r="S958" i="7"/>
  <c r="L297" i="7"/>
  <c r="L282" i="7"/>
  <c r="P295" i="7"/>
  <c r="R192" i="7"/>
  <c r="S137" i="7"/>
  <c r="P282" i="7"/>
  <c r="R93" i="7"/>
  <c r="S192" i="7"/>
  <c r="S164" i="7"/>
  <c r="L247" i="7"/>
  <c r="P929" i="7"/>
  <c r="O956" i="7"/>
  <c r="O264" i="7"/>
  <c r="O929" i="7"/>
  <c r="S929" i="7"/>
  <c r="S956" i="7"/>
  <c r="Q929" i="7"/>
  <c r="L956" i="7"/>
  <c r="O904" i="7"/>
  <c r="R956" i="7"/>
  <c r="R274" i="7"/>
  <c r="S128" i="7"/>
  <c r="R184" i="7"/>
  <c r="R193" i="7"/>
  <c r="R294" i="7"/>
  <c r="S118" i="7"/>
  <c r="K307" i="7"/>
  <c r="B333" i="18" s="1"/>
  <c r="K241" i="7"/>
  <c r="B270" i="18" s="1"/>
  <c r="R104" i="7"/>
  <c r="L248" i="7"/>
  <c r="R64" i="7"/>
  <c r="M274" i="7"/>
  <c r="M232" i="7"/>
  <c r="Q269" i="7"/>
  <c r="R23" i="7"/>
  <c r="S184" i="7"/>
  <c r="R133" i="7"/>
  <c r="R51" i="7"/>
  <c r="R269" i="7"/>
  <c r="R66" i="7"/>
  <c r="K274" i="7"/>
  <c r="R232" i="7"/>
  <c r="S292" i="7"/>
  <c r="E21" i="18"/>
  <c r="H21" i="18" s="1"/>
  <c r="E22" i="1"/>
  <c r="H22" i="1" s="1"/>
  <c r="O297" i="7"/>
  <c r="O295" i="7"/>
  <c r="K295" i="7"/>
  <c r="B339" i="1" s="1"/>
  <c r="K297" i="7"/>
  <c r="N295" i="7"/>
  <c r="S138" i="7"/>
  <c r="Q297" i="7"/>
  <c r="R126" i="7"/>
  <c r="L939" i="7"/>
  <c r="R60" i="7"/>
  <c r="R11" i="7"/>
  <c r="O908" i="7"/>
  <c r="P908" i="7"/>
  <c r="S291" i="7"/>
  <c r="M266" i="7"/>
  <c r="R20" i="7"/>
  <c r="R940" i="7"/>
  <c r="R919" i="7"/>
  <c r="Q226" i="7"/>
  <c r="K932" i="7"/>
  <c r="P974" i="7"/>
  <c r="K919" i="7"/>
  <c r="Q945" i="7"/>
  <c r="Q974" i="7"/>
  <c r="S919" i="7"/>
  <c r="P945" i="7"/>
  <c r="L941" i="7"/>
  <c r="O945" i="7"/>
  <c r="O920" i="7"/>
  <c r="S965" i="7"/>
  <c r="N974" i="7"/>
  <c r="S140" i="7"/>
  <c r="M941" i="7"/>
  <c r="S953" i="7"/>
  <c r="M965" i="7"/>
  <c r="R26" i="7"/>
  <c r="R943" i="7"/>
  <c r="S908" i="7"/>
  <c r="K953" i="7"/>
  <c r="B174" i="18"/>
  <c r="R136" i="7"/>
  <c r="L943" i="7"/>
  <c r="M599" i="7"/>
  <c r="R993" i="7"/>
  <c r="O944" i="7"/>
  <c r="N994" i="7"/>
  <c r="Q997" i="7"/>
  <c r="O902" i="7"/>
  <c r="M944" i="7"/>
  <c r="K908" i="7"/>
  <c r="S993" i="7"/>
  <c r="S943" i="7"/>
  <c r="P997" i="7"/>
  <c r="R900" i="7"/>
  <c r="K944" i="7"/>
  <c r="K277" i="7"/>
  <c r="B306" i="18" s="1"/>
  <c r="R962" i="7"/>
  <c r="Q238" i="7"/>
  <c r="K934" i="7"/>
  <c r="L915" i="7"/>
  <c r="M614" i="7"/>
  <c r="P900" i="7"/>
  <c r="M960" i="7"/>
  <c r="M940" i="7"/>
  <c r="Q247" i="7"/>
  <c r="K997" i="7"/>
  <c r="M900" i="7"/>
  <c r="R242" i="7"/>
  <c r="R31" i="7"/>
  <c r="Q971" i="7"/>
  <c r="Q940" i="7"/>
  <c r="Q293" i="7"/>
  <c r="R37" i="7"/>
  <c r="R8" i="7"/>
  <c r="P228" i="7"/>
  <c r="O303" i="7"/>
  <c r="Q303" i="7"/>
  <c r="R163" i="7"/>
  <c r="M971" i="7"/>
  <c r="S238" i="7"/>
  <c r="N293" i="7"/>
  <c r="N596" i="7"/>
  <c r="S191" i="7"/>
  <c r="Q614" i="7"/>
  <c r="O918" i="7"/>
  <c r="M962" i="7"/>
  <c r="P939" i="7"/>
  <c r="M596" i="7"/>
  <c r="S935" i="7"/>
  <c r="P902" i="7"/>
  <c r="N975" i="7"/>
  <c r="P242" i="7"/>
  <c r="K293" i="7"/>
  <c r="B322" i="18" s="1"/>
  <c r="K596" i="7"/>
  <c r="P975" i="7"/>
  <c r="N971" i="7"/>
  <c r="R909" i="7"/>
  <c r="S915" i="7"/>
  <c r="Q902" i="7"/>
  <c r="K918" i="7"/>
  <c r="L934" i="7"/>
  <c r="S939" i="7"/>
  <c r="O975" i="7"/>
  <c r="P918" i="7"/>
  <c r="M909" i="7"/>
  <c r="M975" i="7"/>
  <c r="S596" i="7"/>
  <c r="T596" i="7" s="1"/>
  <c r="K975" i="7"/>
  <c r="S909" i="7"/>
  <c r="R915" i="7"/>
  <c r="K935" i="7"/>
  <c r="M902" i="7"/>
  <c r="M918" i="7"/>
  <c r="R934" i="7"/>
  <c r="N614" i="7"/>
  <c r="O596" i="7"/>
  <c r="R191" i="7"/>
  <c r="M242" i="7"/>
  <c r="R238" i="7"/>
  <c r="Q975" i="7"/>
  <c r="Q935" i="7"/>
  <c r="O293" i="7"/>
  <c r="S918" i="7"/>
  <c r="L614" i="7"/>
  <c r="R935" i="7"/>
  <c r="O971" i="7"/>
  <c r="K614" i="7"/>
  <c r="K962" i="7"/>
  <c r="Q909" i="7"/>
  <c r="M915" i="7"/>
  <c r="P935" i="7"/>
  <c r="L902" i="7"/>
  <c r="R918" i="7"/>
  <c r="S934" i="7"/>
  <c r="P614" i="7"/>
  <c r="L596" i="7"/>
  <c r="N242" i="7"/>
  <c r="P238" i="7"/>
  <c r="R975" i="7"/>
  <c r="O909" i="7"/>
  <c r="O939" i="7"/>
  <c r="L918" i="7"/>
  <c r="P909" i="7"/>
  <c r="Q915" i="7"/>
  <c r="S902" i="7"/>
  <c r="M939" i="7"/>
  <c r="Q962" i="7"/>
  <c r="Q918" i="7"/>
  <c r="L971" i="7"/>
  <c r="O962" i="7"/>
  <c r="M935" i="7"/>
  <c r="P261" i="7"/>
  <c r="P971" i="7"/>
  <c r="S975" i="7"/>
  <c r="P915" i="7"/>
  <c r="O935" i="7"/>
  <c r="M934" i="7"/>
  <c r="S982" i="7"/>
  <c r="Q934" i="7"/>
  <c r="O614" i="7"/>
  <c r="Q596" i="7"/>
  <c r="Q242" i="7"/>
  <c r="K238" i="7"/>
  <c r="Q982" i="7"/>
  <c r="R971" i="7"/>
  <c r="L962" i="7"/>
  <c r="L909" i="7"/>
  <c r="O915" i="7"/>
  <c r="R902" i="7"/>
  <c r="O934" i="7"/>
  <c r="K939" i="7"/>
  <c r="R614" i="7"/>
  <c r="P596" i="7"/>
  <c r="K242" i="7"/>
  <c r="B271" i="18" s="1"/>
  <c r="N238" i="7"/>
  <c r="R939" i="7"/>
  <c r="S242" i="7"/>
  <c r="L238" i="7"/>
  <c r="L242" i="7"/>
  <c r="K971" i="7"/>
  <c r="L935" i="7"/>
  <c r="P962" i="7"/>
  <c r="S962" i="7"/>
  <c r="K909" i="7"/>
  <c r="K915" i="7"/>
  <c r="K902" i="7"/>
  <c r="P934" i="7"/>
  <c r="Q939" i="7"/>
  <c r="M238" i="7"/>
  <c r="R293" i="7"/>
  <c r="Q900" i="7"/>
  <c r="N993" i="7"/>
  <c r="L997" i="7"/>
  <c r="P993" i="7"/>
  <c r="Q953" i="7"/>
  <c r="Q944" i="7"/>
  <c r="S941" i="7"/>
  <c r="Q599" i="7"/>
  <c r="M993" i="7"/>
  <c r="O993" i="7"/>
  <c r="P599" i="7"/>
  <c r="M237" i="7"/>
  <c r="M901" i="7"/>
  <c r="L908" i="7"/>
  <c r="S997" i="7"/>
  <c r="Q908" i="7"/>
  <c r="P953" i="7"/>
  <c r="S944" i="7"/>
  <c r="R941" i="7"/>
  <c r="R997" i="7"/>
  <c r="L993" i="7"/>
  <c r="O960" i="7"/>
  <c r="M908" i="7"/>
  <c r="M953" i="7"/>
  <c r="L944" i="7"/>
  <c r="Q941" i="7"/>
  <c r="N599" i="7"/>
  <c r="L293" i="7"/>
  <c r="R237" i="7"/>
  <c r="R16" i="7"/>
  <c r="K925" i="7"/>
  <c r="R960" i="7"/>
  <c r="L953" i="7"/>
  <c r="K599" i="7"/>
  <c r="R923" i="7"/>
  <c r="O953" i="7"/>
  <c r="N997" i="7"/>
  <c r="L599" i="7"/>
  <c r="Q943" i="7"/>
  <c r="S960" i="7"/>
  <c r="K940" i="7"/>
  <c r="S599" i="7"/>
  <c r="L960" i="7"/>
  <c r="L940" i="7"/>
  <c r="M982" i="7"/>
  <c r="M943" i="7"/>
  <c r="S940" i="7"/>
  <c r="R158" i="7"/>
  <c r="R139" i="7"/>
  <c r="P982" i="7"/>
  <c r="K984" i="7"/>
  <c r="S277" i="7"/>
  <c r="P951" i="7"/>
  <c r="P950" i="7"/>
  <c r="N261" i="7"/>
  <c r="P292" i="7"/>
  <c r="S924" i="7"/>
  <c r="K969" i="7"/>
  <c r="M922" i="7"/>
  <c r="L917" i="7"/>
  <c r="K917" i="7"/>
  <c r="M937" i="7"/>
  <c r="L984" i="7"/>
  <c r="K924" i="7"/>
  <c r="S912" i="7"/>
  <c r="P901" i="7"/>
  <c r="L924" i="7"/>
  <c r="M966" i="7"/>
  <c r="O298" i="7"/>
  <c r="S114" i="7"/>
  <c r="S237" i="7"/>
  <c r="R277" i="7"/>
  <c r="S139" i="7"/>
  <c r="S304" i="7"/>
  <c r="M961" i="7"/>
  <c r="R10" i="7"/>
  <c r="O277" i="7"/>
  <c r="R63" i="7"/>
  <c r="M895" i="7"/>
  <c r="L903" i="7"/>
  <c r="O982" i="7"/>
  <c r="R895" i="7"/>
  <c r="P903" i="7"/>
  <c r="S228" i="7"/>
  <c r="M293" i="7"/>
  <c r="M261" i="7"/>
  <c r="N921" i="7"/>
  <c r="S921" i="7"/>
  <c r="R921" i="7"/>
  <c r="L921" i="7"/>
  <c r="M921" i="7"/>
  <c r="N966" i="7"/>
  <c r="K966" i="7"/>
  <c r="L966" i="7"/>
  <c r="S966" i="7"/>
  <c r="N969" i="7"/>
  <c r="M969" i="7"/>
  <c r="S969" i="7"/>
  <c r="P969" i="7"/>
  <c r="R969" i="7"/>
  <c r="O966" i="7"/>
  <c r="R88" i="7"/>
  <c r="S221" i="7"/>
  <c r="S145" i="7"/>
  <c r="K250" i="7"/>
  <c r="B279" i="18" s="1"/>
  <c r="P250" i="7"/>
  <c r="M250" i="7"/>
  <c r="O250" i="7"/>
  <c r="Q250" i="7"/>
  <c r="N250" i="7"/>
  <c r="O252" i="7"/>
  <c r="L252" i="7"/>
  <c r="P252" i="7"/>
  <c r="M252" i="7"/>
  <c r="N252" i="7"/>
  <c r="N950" i="7"/>
  <c r="R950" i="7"/>
  <c r="S950" i="7"/>
  <c r="M950" i="7"/>
  <c r="L950" i="7"/>
  <c r="R197" i="7"/>
  <c r="N912" i="7"/>
  <c r="Q912" i="7"/>
  <c r="L912" i="7"/>
  <c r="M912" i="7"/>
  <c r="O912" i="7"/>
  <c r="R972" i="7"/>
  <c r="P600" i="7"/>
  <c r="K618" i="7"/>
  <c r="N937" i="7"/>
  <c r="Q937" i="7"/>
  <c r="P937" i="7"/>
  <c r="O937" i="7"/>
  <c r="K937" i="7"/>
  <c r="N961" i="7"/>
  <c r="O961" i="7"/>
  <c r="Q961" i="7"/>
  <c r="R961" i="7"/>
  <c r="S961" i="7"/>
  <c r="L961" i="7"/>
  <c r="N922" i="7"/>
  <c r="O922" i="7"/>
  <c r="K922" i="7"/>
  <c r="S922" i="7"/>
  <c r="Q922" i="7"/>
  <c r="R922" i="7"/>
  <c r="R223" i="7"/>
  <c r="K223" i="7"/>
  <c r="B267" i="1" s="1"/>
  <c r="O223" i="7"/>
  <c r="M223" i="7"/>
  <c r="N223" i="7"/>
  <c r="P972" i="7"/>
  <c r="M972" i="7"/>
  <c r="S972" i="7"/>
  <c r="O972" i="7"/>
  <c r="K972" i="7"/>
  <c r="N972" i="7"/>
  <c r="Q972" i="7"/>
  <c r="K912" i="7"/>
  <c r="K961" i="7"/>
  <c r="K600" i="7"/>
  <c r="L223" i="7"/>
  <c r="S197" i="7"/>
  <c r="Q252" i="7"/>
  <c r="P223" i="7"/>
  <c r="R112" i="7"/>
  <c r="S252" i="7"/>
  <c r="Q618" i="7"/>
  <c r="S618" i="7"/>
  <c r="P618" i="7"/>
  <c r="L618" i="7"/>
  <c r="M618" i="7"/>
  <c r="R250" i="7"/>
  <c r="P966" i="7"/>
  <c r="R600" i="7"/>
  <c r="O618" i="7"/>
  <c r="P921" i="7"/>
  <c r="N618" i="7"/>
  <c r="Q223" i="7"/>
  <c r="N287" i="7"/>
  <c r="S287" i="7"/>
  <c r="Q221" i="7"/>
  <c r="P221" i="7"/>
  <c r="M221" i="7"/>
  <c r="L221" i="7"/>
  <c r="O221" i="7"/>
  <c r="R121" i="7"/>
  <c r="R84" i="7"/>
  <c r="S195" i="7"/>
  <c r="R195" i="7"/>
  <c r="S245" i="7"/>
  <c r="R245" i="7"/>
  <c r="P245" i="7"/>
  <c r="S600" i="7"/>
  <c r="N600" i="7"/>
  <c r="O600" i="7"/>
  <c r="M600" i="7"/>
  <c r="K221" i="7"/>
  <c r="B265" i="1" s="1"/>
  <c r="O950" i="7"/>
  <c r="K921" i="7"/>
  <c r="R937" i="7"/>
  <c r="Q969" i="7"/>
  <c r="R44" i="7"/>
  <c r="Q921" i="7"/>
  <c r="L600" i="7"/>
  <c r="P912" i="7"/>
  <c r="P922" i="7"/>
  <c r="K950" i="7"/>
  <c r="O921" i="7"/>
  <c r="R966" i="7"/>
  <c r="S937" i="7"/>
  <c r="L969" i="7"/>
  <c r="L982" i="7"/>
  <c r="S984" i="7"/>
  <c r="R982" i="7"/>
  <c r="S994" i="7"/>
  <c r="P917" i="7"/>
  <c r="K982" i="7"/>
  <c r="M994" i="7"/>
  <c r="K923" i="7"/>
  <c r="R917" i="7"/>
  <c r="S900" i="7"/>
  <c r="O943" i="7"/>
  <c r="Q960" i="7"/>
  <c r="R944" i="7"/>
  <c r="K941" i="7"/>
  <c r="L237" i="7"/>
  <c r="L283" i="7"/>
  <c r="N303" i="7"/>
  <c r="O253" i="7"/>
  <c r="P938" i="7"/>
  <c r="O951" i="7"/>
  <c r="R901" i="7"/>
  <c r="M997" i="7"/>
  <c r="R938" i="7"/>
  <c r="K901" i="7"/>
  <c r="O900" i="7"/>
  <c r="K960" i="7"/>
  <c r="R953" i="7"/>
  <c r="P940" i="7"/>
  <c r="R114" i="7"/>
  <c r="Q237" i="7"/>
  <c r="L277" i="7"/>
  <c r="R228" i="7"/>
  <c r="Q292" i="7"/>
  <c r="R183" i="7"/>
  <c r="M228" i="7"/>
  <c r="R304" i="7"/>
  <c r="N277" i="7"/>
  <c r="S226" i="7"/>
  <c r="N304" i="7"/>
  <c r="R54" i="7"/>
  <c r="P226" i="7"/>
  <c r="R147" i="7"/>
  <c r="N226" i="7"/>
  <c r="R80" i="7"/>
  <c r="R58" i="7"/>
  <c r="R129" i="7"/>
  <c r="K226" i="7"/>
  <c r="B270" i="1" s="1"/>
  <c r="P283" i="7"/>
  <c r="B107" i="1"/>
  <c r="K255" i="7"/>
  <c r="R287" i="7"/>
  <c r="M245" i="7"/>
  <c r="S174" i="7"/>
  <c r="K245" i="7"/>
  <c r="Q245" i="7"/>
  <c r="M287" i="7"/>
  <c r="K252" i="7"/>
  <c r="K287" i="7"/>
  <c r="B316" i="18" s="1"/>
  <c r="Q287" i="7"/>
  <c r="R145" i="7"/>
  <c r="R221" i="7"/>
  <c r="S250" i="7"/>
  <c r="R252" i="7"/>
  <c r="S121" i="7"/>
  <c r="P287" i="7"/>
  <c r="R6" i="7"/>
  <c r="R98" i="7"/>
  <c r="L245" i="7"/>
  <c r="L287" i="7"/>
  <c r="R174" i="7"/>
  <c r="B59" i="1"/>
  <c r="L250" i="7"/>
  <c r="N245" i="7"/>
  <c r="O287" i="7"/>
  <c r="S163" i="7"/>
  <c r="M229" i="7"/>
  <c r="R185" i="7"/>
  <c r="B69" i="1"/>
  <c r="P293" i="7"/>
  <c r="L261" i="7"/>
  <c r="R108" i="7"/>
  <c r="S185" i="7"/>
  <c r="R25" i="7"/>
  <c r="R55" i="7"/>
  <c r="N283" i="7"/>
  <c r="R261" i="7"/>
  <c r="S302" i="7"/>
  <c r="Q302" i="7"/>
  <c r="O302" i="7"/>
  <c r="N302" i="7"/>
  <c r="S186" i="7"/>
  <c r="K302" i="7"/>
  <c r="B328" i="18" s="1"/>
  <c r="R186" i="7"/>
  <c r="R65" i="7"/>
  <c r="R9" i="7"/>
  <c r="K610" i="7"/>
  <c r="P620" i="7"/>
  <c r="R120" i="7"/>
  <c r="L309" i="7"/>
  <c r="S141" i="7"/>
  <c r="L622" i="7"/>
  <c r="P240" i="7"/>
  <c r="K240" i="7"/>
  <c r="B269" i="18" s="1"/>
  <c r="K267" i="7"/>
  <c r="S178" i="7"/>
  <c r="R117" i="7"/>
  <c r="R71" i="7"/>
  <c r="N288" i="7"/>
  <c r="S117" i="7"/>
  <c r="R302" i="7"/>
  <c r="M227" i="7"/>
  <c r="O227" i="7"/>
  <c r="P288" i="7"/>
  <c r="R288" i="7"/>
  <c r="R75" i="7"/>
  <c r="R240" i="7"/>
  <c r="Q288" i="7"/>
  <c r="N229" i="7"/>
  <c r="L302" i="7"/>
  <c r="P302" i="7"/>
  <c r="S261" i="7"/>
  <c r="R144" i="7"/>
  <c r="M268" i="7"/>
  <c r="Q283" i="7"/>
  <c r="R283" i="7"/>
  <c r="L304" i="7"/>
  <c r="O304" i="7"/>
  <c r="R7" i="7"/>
  <c r="O228" i="7"/>
  <c r="R77" i="7"/>
  <c r="Q261" i="7"/>
  <c r="M240" i="7"/>
  <c r="O267" i="7"/>
  <c r="Q240" i="7"/>
  <c r="M257" i="7"/>
  <c r="N274" i="7"/>
  <c r="Q255" i="7"/>
  <c r="O268" i="7"/>
  <c r="R255" i="7"/>
  <c r="S905" i="7"/>
  <c r="N272" i="7"/>
  <c r="M905" i="7"/>
  <c r="K973" i="7"/>
  <c r="N255" i="7"/>
  <c r="K606" i="7"/>
  <c r="M622" i="7"/>
  <c r="R606" i="7"/>
  <c r="S161" i="7"/>
  <c r="R46" i="7"/>
  <c r="P255" i="7"/>
  <c r="R154" i="7"/>
  <c r="P973" i="7"/>
  <c r="S986" i="7"/>
  <c r="R86" i="7"/>
  <c r="R198" i="7"/>
  <c r="O255" i="7"/>
  <c r="S619" i="7"/>
  <c r="O598" i="7"/>
  <c r="K261" i="7"/>
  <c r="B290" i="18" s="1"/>
  <c r="S255" i="7"/>
  <c r="S154" i="7"/>
  <c r="R967" i="7"/>
  <c r="M619" i="7"/>
  <c r="M255" i="7"/>
  <c r="M605" i="7"/>
  <c r="Q306" i="7"/>
  <c r="Q967" i="7"/>
  <c r="L980" i="7"/>
  <c r="R177" i="7"/>
  <c r="R141" i="7"/>
  <c r="R100" i="7"/>
  <c r="S240" i="7"/>
  <c r="O288" i="7"/>
  <c r="S288" i="7"/>
  <c r="K280" i="7"/>
  <c r="B324" i="1" s="1"/>
  <c r="P224" i="7"/>
  <c r="R224" i="7"/>
  <c r="S303" i="7"/>
  <c r="N220" i="7"/>
  <c r="S187" i="7"/>
  <c r="R155" i="7"/>
  <c r="K306" i="7"/>
  <c r="P306" i="7"/>
  <c r="S155" i="7"/>
  <c r="R181" i="7"/>
  <c r="R187" i="7"/>
  <c r="R162" i="7"/>
  <c r="S181" i="7"/>
  <c r="R111" i="7"/>
  <c r="L268" i="7"/>
  <c r="N285" i="7"/>
  <c r="O229" i="7"/>
  <c r="K256" i="7"/>
  <c r="R229" i="7"/>
  <c r="P229" i="7"/>
  <c r="S306" i="7"/>
  <c r="S258" i="7"/>
  <c r="P268" i="7"/>
  <c r="N306" i="7"/>
  <c r="R190" i="7"/>
  <c r="M258" i="7"/>
  <c r="S159" i="7"/>
  <c r="R280" i="7"/>
  <c r="N227" i="7"/>
  <c r="Q220" i="7"/>
  <c r="L240" i="7"/>
  <c r="R148" i="7"/>
  <c r="Q258" i="7"/>
  <c r="R89" i="7"/>
  <c r="R87" i="7"/>
  <c r="N268" i="7"/>
  <c r="R306" i="7"/>
  <c r="R258" i="7"/>
  <c r="Q229" i="7"/>
  <c r="K249" i="7"/>
  <c r="S151" i="7"/>
  <c r="O296" i="7"/>
  <c r="N270" i="7"/>
  <c r="P303" i="7"/>
  <c r="N236" i="7"/>
  <c r="M254" i="7"/>
  <c r="O283" i="7"/>
  <c r="R124" i="7"/>
  <c r="N249" i="7"/>
  <c r="N601" i="7"/>
  <c r="R604" i="7"/>
  <c r="L623" i="7"/>
  <c r="K607" i="7"/>
  <c r="S607" i="7"/>
  <c r="Q601" i="7"/>
  <c r="L604" i="7"/>
  <c r="L603" i="7"/>
  <c r="O607" i="7"/>
  <c r="K605" i="7"/>
  <c r="O609" i="7"/>
  <c r="K601" i="7"/>
  <c r="S604" i="7"/>
  <c r="S623" i="7"/>
  <c r="N598" i="7"/>
  <c r="Q604" i="7"/>
  <c r="K620" i="7"/>
  <c r="R610" i="7"/>
  <c r="S620" i="7"/>
  <c r="O311" i="7"/>
  <c r="O610" i="7"/>
  <c r="Q620" i="7"/>
  <c r="M610" i="7"/>
  <c r="L620" i="7"/>
  <c r="R620" i="7"/>
  <c r="S285" i="7"/>
  <c r="L288" i="7"/>
  <c r="N296" i="7"/>
  <c r="N280" i="7"/>
  <c r="Q227" i="7"/>
  <c r="K220" i="7"/>
  <c r="S144" i="7"/>
  <c r="N224" i="7"/>
  <c r="S249" i="7"/>
  <c r="M980" i="7"/>
  <c r="P967" i="7"/>
  <c r="R905" i="7"/>
  <c r="N973" i="7"/>
  <c r="Q622" i="7"/>
  <c r="L619" i="7"/>
  <c r="P606" i="7"/>
  <c r="Q605" i="7"/>
  <c r="M598" i="7"/>
  <c r="K257" i="7"/>
  <c r="B301" i="1" s="1"/>
  <c r="R161" i="7"/>
  <c r="R285" i="7"/>
  <c r="M296" i="7"/>
  <c r="R980" i="7"/>
  <c r="M996" i="7"/>
  <c r="M986" i="7"/>
  <c r="S967" i="7"/>
  <c r="P905" i="7"/>
  <c r="O973" i="7"/>
  <c r="K622" i="7"/>
  <c r="K619" i="7"/>
  <c r="L606" i="7"/>
  <c r="P605" i="7"/>
  <c r="Q598" i="7"/>
  <c r="P257" i="7"/>
  <c r="K288" i="7"/>
  <c r="B332" i="1" s="1"/>
  <c r="P280" i="7"/>
  <c r="K227" i="7"/>
  <c r="B256" i="18" s="1"/>
  <c r="M220" i="7"/>
  <c r="Q224" i="7"/>
  <c r="M249" i="7"/>
  <c r="N980" i="7"/>
  <c r="O622" i="7"/>
  <c r="M272" i="7"/>
  <c r="L257" i="7"/>
  <c r="S166" i="7"/>
  <c r="R28" i="7"/>
  <c r="R159" i="7"/>
  <c r="L280" i="7"/>
  <c r="R227" i="7"/>
  <c r="S259" i="7"/>
  <c r="L224" i="7"/>
  <c r="R83" i="7"/>
  <c r="L249" i="7"/>
  <c r="O967" i="7"/>
  <c r="R603" i="7"/>
  <c r="K967" i="7"/>
  <c r="Q905" i="7"/>
  <c r="L897" i="7"/>
  <c r="O980" i="7"/>
  <c r="P622" i="7"/>
  <c r="N606" i="7"/>
  <c r="O605" i="7"/>
  <c r="Q603" i="7"/>
  <c r="R52" i="7"/>
  <c r="Q272" i="7"/>
  <c r="R257" i="7"/>
  <c r="O280" i="7"/>
  <c r="P227" i="7"/>
  <c r="K224" i="7"/>
  <c r="B253" i="18" s="1"/>
  <c r="Q249" i="7"/>
  <c r="L996" i="7"/>
  <c r="K980" i="7"/>
  <c r="L967" i="7"/>
  <c r="K905" i="7"/>
  <c r="P897" i="7"/>
  <c r="R622" i="7"/>
  <c r="M606" i="7"/>
  <c r="N605" i="7"/>
  <c r="P603" i="7"/>
  <c r="R272" i="7"/>
  <c r="S257" i="7"/>
  <c r="S127" i="7"/>
  <c r="R194" i="7"/>
  <c r="R249" i="7"/>
  <c r="K986" i="7"/>
  <c r="L986" i="7"/>
  <c r="O897" i="7"/>
  <c r="N996" i="7"/>
  <c r="S622" i="7"/>
  <c r="S606" i="7"/>
  <c r="S605" i="7"/>
  <c r="S603" i="7"/>
  <c r="L272" i="7"/>
  <c r="R127" i="7"/>
  <c r="S220" i="7"/>
  <c r="O249" i="7"/>
  <c r="P279" i="7"/>
  <c r="S996" i="7"/>
  <c r="Q980" i="7"/>
  <c r="P980" i="7"/>
  <c r="Q986" i="7"/>
  <c r="R897" i="7"/>
  <c r="O996" i="7"/>
  <c r="R619" i="7"/>
  <c r="Q606" i="7"/>
  <c r="L605" i="7"/>
  <c r="R598" i="7"/>
  <c r="K603" i="7"/>
  <c r="K272" i="7"/>
  <c r="B301" i="18" s="1"/>
  <c r="P278" i="7"/>
  <c r="O220" i="7"/>
  <c r="N279" i="7"/>
  <c r="P619" i="7"/>
  <c r="R986" i="7"/>
  <c r="R996" i="7"/>
  <c r="L973" i="7"/>
  <c r="P986" i="7"/>
  <c r="Q619" i="7"/>
  <c r="S598" i="7"/>
  <c r="O603" i="7"/>
  <c r="P272" i="7"/>
  <c r="P285" i="7"/>
  <c r="S280" i="7"/>
  <c r="Q278" i="7"/>
  <c r="P220" i="7"/>
  <c r="S224" i="7"/>
  <c r="R110" i="7"/>
  <c r="O279" i="7"/>
  <c r="Q996" i="7"/>
  <c r="S973" i="7"/>
  <c r="N986" i="7"/>
  <c r="K598" i="7"/>
  <c r="S272" i="7"/>
  <c r="N257" i="7"/>
  <c r="Q285" i="7"/>
  <c r="Q280" i="7"/>
  <c r="L227" i="7"/>
  <c r="R220" i="7"/>
  <c r="R122" i="7"/>
  <c r="O224" i="7"/>
  <c r="Q279" i="7"/>
  <c r="L905" i="7"/>
  <c r="K996" i="7"/>
  <c r="M973" i="7"/>
  <c r="Q973" i="7"/>
  <c r="K897" i="7"/>
  <c r="S897" i="7"/>
  <c r="O619" i="7"/>
  <c r="N603" i="7"/>
  <c r="M967" i="7"/>
  <c r="O905" i="7"/>
  <c r="Q897" i="7"/>
  <c r="L598" i="7"/>
  <c r="O285" i="7"/>
  <c r="M285" i="7"/>
  <c r="S278" i="7"/>
  <c r="L278" i="7"/>
  <c r="R259" i="7"/>
  <c r="R296" i="7"/>
  <c r="R278" i="7"/>
  <c r="L285" i="7"/>
  <c r="Q296" i="7"/>
  <c r="R17" i="7"/>
  <c r="R290" i="7"/>
  <c r="P290" i="7"/>
  <c r="R79" i="7"/>
  <c r="S296" i="7"/>
  <c r="O290" i="7"/>
  <c r="R146" i="7"/>
  <c r="S194" i="7"/>
  <c r="P296" i="7"/>
  <c r="Q290" i="7"/>
  <c r="L296" i="7"/>
  <c r="N278" i="7"/>
  <c r="O235" i="7"/>
  <c r="L236" i="7"/>
  <c r="O278" i="7"/>
  <c r="S162" i="7"/>
  <c r="R151" i="7"/>
  <c r="S268" i="7"/>
  <c r="R107" i="7"/>
  <c r="L258" i="7"/>
  <c r="R236" i="7"/>
  <c r="K235" i="7"/>
  <c r="Q311" i="7"/>
  <c r="R268" i="7"/>
  <c r="O306" i="7"/>
  <c r="K258" i="7"/>
  <c r="B287" i="18" s="1"/>
  <c r="O236" i="7"/>
  <c r="N235" i="7"/>
  <c r="S311" i="7"/>
  <c r="P258" i="7"/>
  <c r="P236" i="7"/>
  <c r="R156" i="7"/>
  <c r="P235" i="7"/>
  <c r="M311" i="7"/>
  <c r="K268" i="7"/>
  <c r="B297" i="18" s="1"/>
  <c r="M306" i="7"/>
  <c r="N258" i="7"/>
  <c r="S236" i="7"/>
  <c r="R235" i="7"/>
  <c r="P311" i="7"/>
  <c r="R134" i="7"/>
  <c r="Q236" i="7"/>
  <c r="S156" i="7"/>
  <c r="M235" i="7"/>
  <c r="L311" i="7"/>
  <c r="S235" i="7"/>
  <c r="K311" i="7"/>
  <c r="B352" i="1" s="1"/>
  <c r="K236" i="7"/>
  <c r="B280" i="1" s="1"/>
  <c r="L235" i="7"/>
  <c r="R311" i="7"/>
  <c r="L279" i="7"/>
  <c r="M265" i="7"/>
  <c r="S134" i="7"/>
  <c r="K279" i="7"/>
  <c r="S231" i="7"/>
  <c r="S126" i="7"/>
  <c r="N231" i="7"/>
  <c r="O265" i="7"/>
  <c r="S265" i="7"/>
  <c r="N289" i="7"/>
  <c r="K265" i="7"/>
  <c r="P289" i="7"/>
  <c r="K262" i="7"/>
  <c r="R262" i="7"/>
  <c r="O597" i="7"/>
  <c r="M597" i="7"/>
  <c r="P597" i="7"/>
  <c r="Q597" i="7"/>
  <c r="P284" i="7"/>
  <c r="K284" i="7"/>
  <c r="B313" i="18" s="1"/>
  <c r="S284" i="7"/>
  <c r="N284" i="7"/>
  <c r="M284" i="7"/>
  <c r="R35" i="7"/>
  <c r="O291" i="7"/>
  <c r="L291" i="7"/>
  <c r="K291" i="7"/>
  <c r="K965" i="7"/>
  <c r="P920" i="7"/>
  <c r="S930" i="7"/>
  <c r="P930" i="7"/>
  <c r="Q906" i="7"/>
  <c r="P904" i="7"/>
  <c r="R946" i="7"/>
  <c r="L597" i="7"/>
  <c r="R264" i="7"/>
  <c r="P291" i="7"/>
  <c r="R284" i="7"/>
  <c r="S157" i="7"/>
  <c r="R157" i="7"/>
  <c r="P244" i="7"/>
  <c r="R244" i="7"/>
  <c r="Q244" i="7"/>
  <c r="M244" i="7"/>
  <c r="O244" i="7"/>
  <c r="S244" i="7"/>
  <c r="K244" i="7"/>
  <c r="B288" i="1" s="1"/>
  <c r="L995" i="7"/>
  <c r="Q995" i="7"/>
  <c r="R995" i="7"/>
  <c r="R70" i="7"/>
  <c r="S276" i="7"/>
  <c r="N965" i="7"/>
  <c r="P965" i="7"/>
  <c r="O965" i="7"/>
  <c r="Q965" i="7"/>
  <c r="L965" i="7"/>
  <c r="S948" i="7"/>
  <c r="N995" i="7"/>
  <c r="P276" i="7"/>
  <c r="K264" i="7"/>
  <c r="B293" i="18" s="1"/>
  <c r="Q291" i="7"/>
  <c r="S175" i="7"/>
  <c r="N916" i="7"/>
  <c r="S916" i="7"/>
  <c r="N264" i="7"/>
  <c r="S148" i="7"/>
  <c r="O995" i="7"/>
  <c r="Q276" i="7"/>
  <c r="R131" i="7"/>
  <c r="R68" i="7"/>
  <c r="O948" i="7"/>
  <c r="L904" i="7"/>
  <c r="K930" i="7"/>
  <c r="R948" i="7"/>
  <c r="K995" i="7"/>
  <c r="O930" i="7"/>
  <c r="M916" i="7"/>
  <c r="P948" i="7"/>
  <c r="R276" i="7"/>
  <c r="R149" i="7"/>
  <c r="S149" i="7"/>
  <c r="N906" i="7"/>
  <c r="K906" i="7"/>
  <c r="S906" i="7"/>
  <c r="O906" i="7"/>
  <c r="L276" i="7"/>
  <c r="R140" i="7"/>
  <c r="N946" i="7"/>
  <c r="S946" i="7"/>
  <c r="M946" i="7"/>
  <c r="L946" i="7"/>
  <c r="Q264" i="7"/>
  <c r="S264" i="7"/>
  <c r="P264" i="7"/>
  <c r="S116" i="7"/>
  <c r="R116" i="7"/>
  <c r="Q916" i="7"/>
  <c r="R69" i="7"/>
  <c r="N920" i="7"/>
  <c r="R920" i="7"/>
  <c r="S920" i="7"/>
  <c r="K920" i="7"/>
  <c r="M264" i="7"/>
  <c r="R74" i="7"/>
  <c r="N244" i="7"/>
  <c r="L916" i="7"/>
  <c r="K957" i="7"/>
  <c r="M930" i="7"/>
  <c r="L948" i="7"/>
  <c r="P957" i="7"/>
  <c r="K948" i="7"/>
  <c r="K597" i="7"/>
  <c r="R175" i="7"/>
  <c r="S123" i="7"/>
  <c r="N930" i="7"/>
  <c r="R930" i="7"/>
  <c r="R73" i="7"/>
  <c r="P995" i="7"/>
  <c r="R291" i="7"/>
  <c r="M995" i="7"/>
  <c r="Q930" i="7"/>
  <c r="M948" i="7"/>
  <c r="S597" i="7"/>
  <c r="T597" i="7" s="1"/>
  <c r="R123" i="7"/>
  <c r="S172" i="7"/>
  <c r="R172" i="7"/>
  <c r="R38" i="7"/>
  <c r="N904" i="7"/>
  <c r="S904" i="7"/>
  <c r="R904" i="7"/>
  <c r="K904" i="7"/>
  <c r="N957" i="7"/>
  <c r="O957" i="7"/>
  <c r="L957" i="7"/>
  <c r="M957" i="7"/>
  <c r="K946" i="7"/>
  <c r="L284" i="7"/>
  <c r="S131" i="7"/>
  <c r="K276" i="7"/>
  <c r="O276" i="7"/>
  <c r="M276" i="7"/>
  <c r="S171" i="7"/>
  <c r="R171" i="7"/>
  <c r="S251" i="7"/>
  <c r="L251" i="7"/>
  <c r="M251" i="7"/>
  <c r="O251" i="7"/>
  <c r="Q251" i="7"/>
  <c r="P251" i="7"/>
  <c r="K251" i="7"/>
  <c r="N251" i="7"/>
  <c r="L244" i="7"/>
  <c r="L920" i="7"/>
  <c r="Q904" i="7"/>
  <c r="K916" i="7"/>
  <c r="P916" i="7"/>
  <c r="S995" i="7"/>
  <c r="M920" i="7"/>
  <c r="Q957" i="7"/>
  <c r="Q948" i="7"/>
  <c r="N597" i="7"/>
  <c r="R906" i="7"/>
  <c r="S957" i="7"/>
  <c r="O946" i="7"/>
  <c r="R597" i="7"/>
  <c r="M291" i="7"/>
  <c r="Q284" i="7"/>
  <c r="N262" i="7"/>
  <c r="N222" i="7"/>
  <c r="L289" i="7"/>
  <c r="R292" i="7"/>
  <c r="L243" i="7"/>
  <c r="Q231" i="7"/>
  <c r="O289" i="7"/>
  <c r="S183" i="7"/>
  <c r="N230" i="7"/>
  <c r="P265" i="7"/>
  <c r="N292" i="7"/>
  <c r="M253" i="7"/>
  <c r="P243" i="7"/>
  <c r="K231" i="7"/>
  <c r="B260" i="18" s="1"/>
  <c r="S222" i="7"/>
  <c r="Q289" i="7"/>
  <c r="K230" i="7"/>
  <c r="B259" i="18" s="1"/>
  <c r="L226" i="7"/>
  <c r="K974" i="7"/>
  <c r="M929" i="7"/>
  <c r="M919" i="7"/>
  <c r="K956" i="7"/>
  <c r="K964" i="7"/>
  <c r="M945" i="7"/>
  <c r="R226" i="7"/>
  <c r="M303" i="7"/>
  <c r="R974" i="7"/>
  <c r="L929" i="7"/>
  <c r="L919" i="7"/>
  <c r="P956" i="7"/>
  <c r="M964" i="7"/>
  <c r="L945" i="7"/>
  <c r="N266" i="7"/>
  <c r="O226" i="7"/>
  <c r="R303" i="7"/>
  <c r="R265" i="7"/>
  <c r="K253" i="7"/>
  <c r="O243" i="7"/>
  <c r="R231" i="7"/>
  <c r="M222" i="7"/>
  <c r="M289" i="7"/>
  <c r="R230" i="7"/>
  <c r="L266" i="7"/>
  <c r="O974" i="7"/>
  <c r="S266" i="7"/>
  <c r="R929" i="7"/>
  <c r="Q919" i="7"/>
  <c r="M956" i="7"/>
  <c r="L964" i="7"/>
  <c r="S945" i="7"/>
  <c r="K303" i="7"/>
  <c r="B329" i="18" s="1"/>
  <c r="Q265" i="7"/>
  <c r="R196" i="7"/>
  <c r="P253" i="7"/>
  <c r="N243" i="7"/>
  <c r="O231" i="7"/>
  <c r="S262" i="7"/>
  <c r="O222" i="7"/>
  <c r="K289" i="7"/>
  <c r="B333" i="1" s="1"/>
  <c r="P230" i="7"/>
  <c r="Q253" i="7"/>
  <c r="K243" i="7"/>
  <c r="L231" i="7"/>
  <c r="Q262" i="7"/>
  <c r="K222" i="7"/>
  <c r="B251" i="18" s="1"/>
  <c r="R289" i="7"/>
  <c r="Q230" i="7"/>
  <c r="M292" i="7"/>
  <c r="N253" i="7"/>
  <c r="Q243" i="7"/>
  <c r="P231" i="7"/>
  <c r="P262" i="7"/>
  <c r="R222" i="7"/>
  <c r="L230" i="7"/>
  <c r="K292" i="7"/>
  <c r="B321" i="18" s="1"/>
  <c r="S196" i="7"/>
  <c r="L253" i="7"/>
  <c r="M243" i="7"/>
  <c r="O262" i="7"/>
  <c r="Q222" i="7"/>
  <c r="O230" i="7"/>
  <c r="R47" i="7"/>
  <c r="L292" i="7"/>
  <c r="S253" i="7"/>
  <c r="S243" i="7"/>
  <c r="L262" i="7"/>
  <c r="L222" i="7"/>
  <c r="S230" i="7"/>
  <c r="Q993" i="7"/>
  <c r="L900" i="7"/>
  <c r="K943" i="7"/>
  <c r="R908" i="7"/>
  <c r="O941" i="7"/>
  <c r="O599" i="7"/>
  <c r="S170" i="7"/>
  <c r="K237" i="7"/>
  <c r="B281" i="1" s="1"/>
  <c r="P277" i="7"/>
  <c r="Q228" i="7"/>
  <c r="K283" i="7"/>
  <c r="B327" i="1" s="1"/>
  <c r="P304" i="7"/>
  <c r="K900" i="7"/>
  <c r="P943" i="7"/>
  <c r="P960" i="7"/>
  <c r="P944" i="7"/>
  <c r="O940" i="7"/>
  <c r="P941" i="7"/>
  <c r="S158" i="7"/>
  <c r="R95" i="7"/>
  <c r="S147" i="7"/>
  <c r="R57" i="7"/>
  <c r="O237" i="7"/>
  <c r="L228" i="7"/>
  <c r="S132" i="7"/>
  <c r="M304" i="7"/>
  <c r="P237" i="7"/>
  <c r="N228" i="7"/>
  <c r="R132" i="7"/>
  <c r="Q304" i="7"/>
  <c r="R113" i="7"/>
  <c r="S124" i="7"/>
  <c r="R41" i="7"/>
  <c r="R90" i="7"/>
  <c r="M277" i="7"/>
  <c r="M283" i="7"/>
  <c r="R165" i="7"/>
  <c r="S165" i="7"/>
  <c r="S279" i="7"/>
  <c r="O286" i="7"/>
  <c r="R153" i="7"/>
  <c r="N273" i="7"/>
  <c r="S246" i="7"/>
  <c r="R924" i="7"/>
  <c r="M925" i="7"/>
  <c r="N984" i="7"/>
  <c r="S298" i="7"/>
  <c r="R267" i="7"/>
  <c r="R173" i="7"/>
  <c r="R984" i="7"/>
  <c r="Q895" i="7"/>
  <c r="L923" i="7"/>
  <c r="O917" i="7"/>
  <c r="M951" i="7"/>
  <c r="O901" i="7"/>
  <c r="M924" i="7"/>
  <c r="L925" i="7"/>
  <c r="O984" i="7"/>
  <c r="R179" i="7"/>
  <c r="S267" i="7"/>
  <c r="K273" i="7"/>
  <c r="Q286" i="7"/>
  <c r="N246" i="7"/>
  <c r="S260" i="7"/>
  <c r="P246" i="7"/>
  <c r="R143" i="7"/>
  <c r="Q984" i="7"/>
  <c r="P895" i="7"/>
  <c r="Q923" i="7"/>
  <c r="S917" i="7"/>
  <c r="R951" i="7"/>
  <c r="S901" i="7"/>
  <c r="Q924" i="7"/>
  <c r="O925" i="7"/>
  <c r="O994" i="7"/>
  <c r="N267" i="7"/>
  <c r="Q273" i="7"/>
  <c r="P984" i="7"/>
  <c r="O895" i="7"/>
  <c r="M923" i="7"/>
  <c r="M938" i="7"/>
  <c r="Q951" i="7"/>
  <c r="S903" i="7"/>
  <c r="R925" i="7"/>
  <c r="Q298" i="7"/>
  <c r="P267" i="7"/>
  <c r="Q254" i="7"/>
  <c r="S273" i="7"/>
  <c r="N260" i="7"/>
  <c r="K246" i="7"/>
  <c r="R903" i="7"/>
  <c r="K298" i="7"/>
  <c r="Q267" i="7"/>
  <c r="S173" i="7"/>
  <c r="O254" i="7"/>
  <c r="R273" i="7"/>
  <c r="L260" i="7"/>
  <c r="Q994" i="7"/>
  <c r="K895" i="7"/>
  <c r="O923" i="7"/>
  <c r="Q903" i="7"/>
  <c r="P925" i="7"/>
  <c r="P298" i="7"/>
  <c r="M273" i="7"/>
  <c r="R72" i="7"/>
  <c r="Q260" i="7"/>
  <c r="L286" i="7"/>
  <c r="L895" i="7"/>
  <c r="L938" i="7"/>
  <c r="S951" i="7"/>
  <c r="L994" i="7"/>
  <c r="L267" i="7"/>
  <c r="L254" i="7"/>
  <c r="K994" i="7"/>
  <c r="S895" i="7"/>
  <c r="T895" i="7" s="1"/>
  <c r="P923" i="7"/>
  <c r="S938" i="7"/>
  <c r="L951" i="7"/>
  <c r="O903" i="7"/>
  <c r="S925" i="7"/>
  <c r="R109" i="7"/>
  <c r="N298" i="7"/>
  <c r="S129" i="7"/>
  <c r="R254" i="7"/>
  <c r="R48" i="7"/>
  <c r="P273" i="7"/>
  <c r="R260" i="7"/>
  <c r="K286" i="7"/>
  <c r="S923" i="7"/>
  <c r="Q925" i="7"/>
  <c r="O938" i="7"/>
  <c r="K951" i="7"/>
  <c r="R178" i="7"/>
  <c r="R994" i="7"/>
  <c r="Q917" i="7"/>
  <c r="Q938" i="7"/>
  <c r="L901" i="7"/>
  <c r="K903" i="7"/>
  <c r="O924" i="7"/>
  <c r="R298" i="7"/>
  <c r="K254" i="7"/>
  <c r="O273" i="7"/>
  <c r="P260" i="7"/>
  <c r="N286" i="7"/>
  <c r="R246" i="7"/>
  <c r="L298" i="7"/>
  <c r="N254" i="7"/>
  <c r="O260" i="7"/>
  <c r="R286" i="7"/>
  <c r="Q246" i="7"/>
  <c r="R130" i="7"/>
  <c r="K260" i="7"/>
  <c r="M286" i="7"/>
  <c r="O246" i="7"/>
  <c r="M917" i="7"/>
  <c r="K938" i="7"/>
  <c r="Q901" i="7"/>
  <c r="M903" i="7"/>
  <c r="P924" i="7"/>
  <c r="S179" i="7"/>
  <c r="P254" i="7"/>
  <c r="S286" i="7"/>
  <c r="M246" i="7"/>
  <c r="S143" i="7"/>
  <c r="S130" i="7"/>
  <c r="R160" i="7"/>
  <c r="M270" i="7"/>
  <c r="S180" i="7"/>
  <c r="S270" i="7"/>
  <c r="R270" i="7"/>
  <c r="R281" i="7"/>
  <c r="L270" i="7"/>
  <c r="P281" i="7"/>
  <c r="K270" i="7"/>
  <c r="N281" i="7"/>
  <c r="O281" i="7"/>
  <c r="L281" i="7"/>
  <c r="R27" i="7"/>
  <c r="S281" i="7"/>
  <c r="S160" i="7"/>
  <c r="Q270" i="7"/>
  <c r="Q281" i="7"/>
  <c r="O270" i="7"/>
  <c r="R180" i="7"/>
  <c r="M281" i="7"/>
  <c r="P256" i="7"/>
  <c r="R125" i="7"/>
  <c r="S229" i="7"/>
  <c r="O256" i="7"/>
  <c r="R105" i="7"/>
  <c r="K229" i="7"/>
  <c r="B258" i="18" s="1"/>
  <c r="M310" i="7"/>
  <c r="R256" i="7"/>
  <c r="N310" i="7"/>
  <c r="L256" i="7"/>
  <c r="R182" i="7"/>
  <c r="O310" i="7"/>
  <c r="M256" i="7"/>
  <c r="S125" i="7"/>
  <c r="R101" i="7"/>
  <c r="R167" i="7"/>
  <c r="Q310" i="7"/>
  <c r="S182" i="7"/>
  <c r="S167" i="7"/>
  <c r="K310" i="7"/>
  <c r="L310" i="7"/>
  <c r="R310" i="7"/>
  <c r="R42" i="7"/>
  <c r="S310" i="7"/>
  <c r="N256" i="7"/>
  <c r="Q256" i="7"/>
  <c r="K278" i="7"/>
  <c r="N290" i="7"/>
  <c r="O259" i="7"/>
  <c r="N239" i="7"/>
  <c r="R225" i="7"/>
  <c r="K259" i="7"/>
  <c r="K225" i="7"/>
  <c r="R234" i="7"/>
  <c r="M290" i="7"/>
  <c r="S122" i="7"/>
  <c r="M259" i="7"/>
  <c r="S225" i="7"/>
  <c r="P234" i="7"/>
  <c r="K239" i="7"/>
  <c r="S290" i="7"/>
  <c r="P259" i="7"/>
  <c r="P225" i="7"/>
  <c r="K234" i="7"/>
  <c r="B263" i="18" s="1"/>
  <c r="Q239" i="7"/>
  <c r="L290" i="7"/>
  <c r="Q259" i="7"/>
  <c r="N225" i="7"/>
  <c r="S234" i="7"/>
  <c r="R239" i="7"/>
  <c r="Q225" i="7"/>
  <c r="L234" i="7"/>
  <c r="O239" i="7"/>
  <c r="O225" i="7"/>
  <c r="N234" i="7"/>
  <c r="P239" i="7"/>
  <c r="L225" i="7"/>
  <c r="M234" i="7"/>
  <c r="M239" i="7"/>
  <c r="N259" i="7"/>
  <c r="R76" i="7"/>
  <c r="O234" i="7"/>
  <c r="S239" i="7"/>
  <c r="R92" i="7"/>
  <c r="M279" i="7"/>
  <c r="J3" i="6"/>
  <c r="D27" i="1"/>
  <c r="D26" i="18"/>
  <c r="B4" i="6"/>
  <c r="C4" i="6" s="1"/>
  <c r="F3" i="6"/>
  <c r="H40" i="18" l="1"/>
  <c r="I40" i="18"/>
  <c r="B334" i="1"/>
  <c r="B300" i="18"/>
  <c r="B257" i="18"/>
  <c r="K343" i="18"/>
  <c r="B68" i="1"/>
  <c r="B90" i="18"/>
  <c r="B124" i="18"/>
  <c r="K342" i="18"/>
  <c r="B128" i="18"/>
  <c r="K354" i="1"/>
  <c r="K361" i="1"/>
  <c r="B340" i="1"/>
  <c r="B183" i="1"/>
  <c r="K352" i="18"/>
  <c r="B220" i="1"/>
  <c r="K356" i="1"/>
  <c r="B192" i="1"/>
  <c r="B86" i="1"/>
  <c r="B171" i="1"/>
  <c r="B286" i="18"/>
  <c r="B262" i="18"/>
  <c r="K242" i="18"/>
  <c r="B130" i="1"/>
  <c r="B286" i="1"/>
  <c r="B199" i="18"/>
  <c r="B96" i="1"/>
  <c r="B140" i="1"/>
  <c r="K258" i="1"/>
  <c r="B206" i="1"/>
  <c r="B182" i="1"/>
  <c r="B328" i="1"/>
  <c r="B329" i="1"/>
  <c r="B193" i="18"/>
  <c r="B234" i="1"/>
  <c r="B317" i="18"/>
  <c r="B228" i="1"/>
  <c r="B202" i="1"/>
  <c r="B122" i="18"/>
  <c r="B194" i="18"/>
  <c r="B44" i="18"/>
  <c r="B84" i="18"/>
  <c r="B56" i="1"/>
  <c r="K364" i="1"/>
  <c r="B191" i="1"/>
  <c r="B273" i="18"/>
  <c r="B58" i="1"/>
  <c r="B42" i="18"/>
  <c r="B77" i="1"/>
  <c r="B363" i="1"/>
  <c r="B231" i="1"/>
  <c r="B235" i="18"/>
  <c r="B104" i="1"/>
  <c r="B178" i="18"/>
  <c r="B60" i="1"/>
  <c r="B93" i="1"/>
  <c r="B105" i="18"/>
  <c r="B348" i="1"/>
  <c r="K256" i="1"/>
  <c r="B189" i="1"/>
  <c r="B141" i="18"/>
  <c r="B54" i="18"/>
  <c r="B74" i="1"/>
  <c r="K240" i="18"/>
  <c r="B67" i="1"/>
  <c r="B154" i="1"/>
  <c r="B233" i="18"/>
  <c r="B70" i="1"/>
  <c r="B238" i="1"/>
  <c r="K362" i="1"/>
  <c r="B115" i="1"/>
  <c r="B232" i="1"/>
  <c r="B194" i="1"/>
  <c r="B230" i="18"/>
  <c r="B284" i="1"/>
  <c r="K261" i="1"/>
  <c r="B309" i="18"/>
  <c r="B343" i="1"/>
  <c r="B74" i="18"/>
  <c r="B216" i="1"/>
  <c r="K365" i="1"/>
  <c r="B316" i="1"/>
  <c r="B171" i="18"/>
  <c r="B204" i="1"/>
  <c r="B163" i="1"/>
  <c r="B170" i="1"/>
  <c r="K345" i="18"/>
  <c r="B312" i="1"/>
  <c r="K340" i="18"/>
  <c r="B79" i="1"/>
  <c r="B99" i="18"/>
  <c r="B188" i="18"/>
  <c r="B166" i="18"/>
  <c r="K253" i="1"/>
  <c r="B304" i="18"/>
  <c r="B318" i="18"/>
  <c r="B118" i="1"/>
  <c r="B172" i="1"/>
  <c r="K366" i="1"/>
  <c r="B112" i="1"/>
  <c r="K254" i="1"/>
  <c r="K359" i="1"/>
  <c r="B210" i="1"/>
  <c r="B75" i="1"/>
  <c r="B186" i="18"/>
  <c r="C163" i="18"/>
  <c r="C178" i="1"/>
  <c r="B163" i="18"/>
  <c r="B178" i="1"/>
  <c r="G77" i="18"/>
  <c r="G92" i="1"/>
  <c r="D211" i="18"/>
  <c r="D226" i="1"/>
  <c r="I315" i="18"/>
  <c r="I330" i="1"/>
  <c r="I318" i="18"/>
  <c r="I333" i="1"/>
  <c r="J161" i="18"/>
  <c r="J176" i="1"/>
  <c r="G320" i="18"/>
  <c r="G335" i="1"/>
  <c r="D287" i="18"/>
  <c r="D302" i="1"/>
  <c r="C180" i="1"/>
  <c r="C165" i="18"/>
  <c r="B180" i="1"/>
  <c r="F265" i="18"/>
  <c r="F280" i="1"/>
  <c r="J197" i="1"/>
  <c r="J182" i="18"/>
  <c r="D80" i="18"/>
  <c r="D95" i="1"/>
  <c r="C284" i="18"/>
  <c r="C299" i="1"/>
  <c r="B284" i="18"/>
  <c r="B299" i="1"/>
  <c r="I212" i="18"/>
  <c r="I227" i="1"/>
  <c r="I271" i="18"/>
  <c r="I286" i="1"/>
  <c r="J174" i="18"/>
  <c r="J189" i="1"/>
  <c r="D94" i="18"/>
  <c r="D109" i="1"/>
  <c r="J326" i="18"/>
  <c r="J341" i="1"/>
  <c r="J242" i="1"/>
  <c r="J227" i="18"/>
  <c r="H313" i="1"/>
  <c r="H298" i="18"/>
  <c r="G247" i="18"/>
  <c r="G262" i="1"/>
  <c r="E149" i="1"/>
  <c r="E134" i="18"/>
  <c r="H102" i="18"/>
  <c r="H117" i="1"/>
  <c r="I325" i="1"/>
  <c r="I310" i="18"/>
  <c r="C110" i="18"/>
  <c r="C125" i="1"/>
  <c r="B125" i="1"/>
  <c r="I133" i="18"/>
  <c r="I148" i="1"/>
  <c r="F75" i="18"/>
  <c r="F90" i="1"/>
  <c r="F112" i="18"/>
  <c r="F127" i="1"/>
  <c r="C66" i="18"/>
  <c r="C81" i="1"/>
  <c r="B66" i="18"/>
  <c r="B81" i="1"/>
  <c r="J309" i="18"/>
  <c r="J324" i="1"/>
  <c r="C192" i="18"/>
  <c r="C207" i="1"/>
  <c r="B192" i="18"/>
  <c r="E256" i="18"/>
  <c r="E271" i="1"/>
  <c r="G64" i="1"/>
  <c r="G49" i="18"/>
  <c r="G159" i="18"/>
  <c r="G174" i="1"/>
  <c r="I223" i="18"/>
  <c r="I238" i="1"/>
  <c r="D311" i="18"/>
  <c r="D326" i="1"/>
  <c r="D207" i="18"/>
  <c r="D222" i="1"/>
  <c r="F223" i="18"/>
  <c r="F238" i="1"/>
  <c r="C114" i="18"/>
  <c r="C129" i="1"/>
  <c r="D65" i="18"/>
  <c r="D80" i="1"/>
  <c r="I140" i="18"/>
  <c r="I155" i="1"/>
  <c r="I282" i="18"/>
  <c r="I297" i="1"/>
  <c r="F291" i="18"/>
  <c r="F306" i="1"/>
  <c r="F108" i="18"/>
  <c r="F123" i="1"/>
  <c r="I286" i="18"/>
  <c r="I301" i="1"/>
  <c r="B207" i="1"/>
  <c r="I80" i="18"/>
  <c r="I95" i="1"/>
  <c r="E135" i="18"/>
  <c r="E150" i="1"/>
  <c r="G167" i="18"/>
  <c r="G182" i="1"/>
  <c r="G168" i="18"/>
  <c r="G183" i="1"/>
  <c r="C120" i="18"/>
  <c r="C135" i="1"/>
  <c r="B135" i="1"/>
  <c r="E234" i="18"/>
  <c r="E249" i="1"/>
  <c r="D280" i="18"/>
  <c r="D295" i="1"/>
  <c r="J228" i="1"/>
  <c r="J213" i="18"/>
  <c r="C124" i="18"/>
  <c r="C139" i="1"/>
  <c r="I303" i="1"/>
  <c r="I288" i="18"/>
  <c r="I143" i="18"/>
  <c r="I158" i="1"/>
  <c r="E139" i="18"/>
  <c r="E154" i="1"/>
  <c r="T281" i="7"/>
  <c r="K310" i="18" s="1"/>
  <c r="D299" i="18"/>
  <c r="D314" i="1"/>
  <c r="C135" i="18"/>
  <c r="C150" i="1"/>
  <c r="B135" i="18"/>
  <c r="B150" i="1"/>
  <c r="J327" i="18"/>
  <c r="J342" i="1"/>
  <c r="C315" i="18"/>
  <c r="C330" i="1"/>
  <c r="B330" i="1"/>
  <c r="B315" i="18"/>
  <c r="D315" i="18"/>
  <c r="D330" i="1"/>
  <c r="D181" i="18"/>
  <c r="D196" i="1"/>
  <c r="E120" i="18"/>
  <c r="E135" i="1"/>
  <c r="D257" i="18"/>
  <c r="D272" i="1"/>
  <c r="D85" i="18"/>
  <c r="D100" i="1"/>
  <c r="J344" i="1"/>
  <c r="J329" i="18"/>
  <c r="F321" i="18"/>
  <c r="F336" i="1"/>
  <c r="D169" i="18"/>
  <c r="D184" i="1"/>
  <c r="F88" i="18"/>
  <c r="F103" i="1"/>
  <c r="C107" i="18"/>
  <c r="C122" i="1"/>
  <c r="B122" i="1"/>
  <c r="B107" i="18"/>
  <c r="I186" i="18"/>
  <c r="I201" i="1"/>
  <c r="T284" i="7"/>
  <c r="K328" i="1" s="1"/>
  <c r="D164" i="18"/>
  <c r="D179" i="1"/>
  <c r="I172" i="18"/>
  <c r="I187" i="1"/>
  <c r="G307" i="18"/>
  <c r="G322" i="1"/>
  <c r="H189" i="18"/>
  <c r="H204" i="1"/>
  <c r="G253" i="18"/>
  <c r="G268" i="1"/>
  <c r="H55" i="18"/>
  <c r="H70" i="1"/>
  <c r="D253" i="18"/>
  <c r="D268" i="1"/>
  <c r="E215" i="18"/>
  <c r="E230" i="1"/>
  <c r="G136" i="1"/>
  <c r="G121" i="18"/>
  <c r="G325" i="18"/>
  <c r="G340" i="1"/>
  <c r="E287" i="18"/>
  <c r="E302" i="1"/>
  <c r="G193" i="18"/>
  <c r="G208" i="1"/>
  <c r="J179" i="18"/>
  <c r="J194" i="1"/>
  <c r="J236" i="18"/>
  <c r="J251" i="1"/>
  <c r="G99" i="1"/>
  <c r="G84" i="18"/>
  <c r="C170" i="18"/>
  <c r="C185" i="1"/>
  <c r="B185" i="1"/>
  <c r="E219" i="1"/>
  <c r="E204" i="18"/>
  <c r="C69" i="18"/>
  <c r="C84" i="1"/>
  <c r="B69" i="18"/>
  <c r="B84" i="1"/>
  <c r="F133" i="18"/>
  <c r="F148" i="1"/>
  <c r="E146" i="18"/>
  <c r="E161" i="1"/>
  <c r="C212" i="18"/>
  <c r="C227" i="1"/>
  <c r="B212" i="18"/>
  <c r="G211" i="18"/>
  <c r="G226" i="1"/>
  <c r="F330" i="18"/>
  <c r="F345" i="1"/>
  <c r="C250" i="18"/>
  <c r="C265" i="1"/>
  <c r="B250" i="18"/>
  <c r="I250" i="18"/>
  <c r="I265" i="1"/>
  <c r="E183" i="18"/>
  <c r="E198" i="1"/>
  <c r="E152" i="18"/>
  <c r="E167" i="1"/>
  <c r="B120" i="18"/>
  <c r="I114" i="18"/>
  <c r="I129" i="1"/>
  <c r="T254" i="7"/>
  <c r="K283" i="18" s="1"/>
  <c r="B336" i="1"/>
  <c r="G52" i="18"/>
  <c r="G67" i="1"/>
  <c r="B274" i="1"/>
  <c r="J208" i="18"/>
  <c r="J223" i="1"/>
  <c r="F105" i="18"/>
  <c r="F120" i="1"/>
  <c r="C325" i="18"/>
  <c r="C340" i="1"/>
  <c r="I285" i="18"/>
  <c r="I300" i="1"/>
  <c r="E77" i="18"/>
  <c r="E92" i="1"/>
  <c r="H203" i="18"/>
  <c r="H218" i="1"/>
  <c r="H85" i="18"/>
  <c r="H100" i="1"/>
  <c r="C280" i="18"/>
  <c r="C295" i="1"/>
  <c r="B280" i="18"/>
  <c r="B295" i="1"/>
  <c r="E187" i="18"/>
  <c r="E202" i="1"/>
  <c r="H139" i="18"/>
  <c r="H154" i="1"/>
  <c r="G197" i="18"/>
  <c r="G212" i="1"/>
  <c r="F256" i="18"/>
  <c r="F271" i="1"/>
  <c r="F84" i="18"/>
  <c r="F99" i="1"/>
  <c r="F200" i="1"/>
  <c r="F185" i="18"/>
  <c r="H159" i="18"/>
  <c r="H174" i="1"/>
  <c r="F122" i="18"/>
  <c r="F137" i="1"/>
  <c r="F64" i="18"/>
  <c r="F79" i="1"/>
  <c r="G329" i="18"/>
  <c r="G344" i="1"/>
  <c r="F57" i="18"/>
  <c r="F72" i="1"/>
  <c r="H341" i="1"/>
  <c r="H326" i="18"/>
  <c r="D51" i="18"/>
  <c r="D66" i="1"/>
  <c r="F61" i="18"/>
  <c r="F76" i="1"/>
  <c r="F292" i="1"/>
  <c r="F277" i="18"/>
  <c r="F41" i="18"/>
  <c r="F56" i="1"/>
  <c r="H143" i="18"/>
  <c r="H158" i="1"/>
  <c r="D168" i="18"/>
  <c r="D183" i="1"/>
  <c r="E92" i="18"/>
  <c r="E107" i="1"/>
  <c r="G108" i="18"/>
  <c r="G123" i="1"/>
  <c r="J200" i="18"/>
  <c r="J215" i="1"/>
  <c r="I86" i="1"/>
  <c r="I71" i="18"/>
  <c r="C311" i="1"/>
  <c r="C296" i="18"/>
  <c r="J224" i="18"/>
  <c r="J239" i="1"/>
  <c r="E54" i="18"/>
  <c r="E69" i="1"/>
  <c r="G190" i="18"/>
  <c r="G205" i="1"/>
  <c r="E61" i="18"/>
  <c r="E76" i="1"/>
  <c r="G97" i="18"/>
  <c r="G112" i="1"/>
  <c r="H205" i="18"/>
  <c r="H220" i="1"/>
  <c r="T286" i="7"/>
  <c r="K330" i="1" s="1"/>
  <c r="E330" i="18"/>
  <c r="E345" i="1"/>
  <c r="E280" i="18"/>
  <c r="E295" i="1"/>
  <c r="H107" i="18"/>
  <c r="H122" i="1"/>
  <c r="C254" i="18"/>
  <c r="C269" i="1"/>
  <c r="B254" i="18"/>
  <c r="B269" i="1"/>
  <c r="C289" i="18"/>
  <c r="C304" i="1"/>
  <c r="B304" i="1"/>
  <c r="B289" i="18"/>
  <c r="E168" i="18"/>
  <c r="E183" i="1"/>
  <c r="I168" i="18"/>
  <c r="I183" i="1"/>
  <c r="H211" i="18"/>
  <c r="H226" i="1"/>
  <c r="I330" i="18"/>
  <c r="I345" i="1"/>
  <c r="H291" i="18"/>
  <c r="H306" i="1"/>
  <c r="J255" i="18"/>
  <c r="J270" i="1"/>
  <c r="F76" i="18"/>
  <c r="F91" i="1"/>
  <c r="E122" i="1"/>
  <c r="E107" i="18"/>
  <c r="C213" i="18"/>
  <c r="C228" i="1"/>
  <c r="E208" i="1"/>
  <c r="E193" i="18"/>
  <c r="H83" i="18"/>
  <c r="H98" i="1"/>
  <c r="B129" i="1"/>
  <c r="F288" i="18"/>
  <c r="F303" i="1"/>
  <c r="C288" i="18"/>
  <c r="C303" i="1"/>
  <c r="B288" i="18"/>
  <c r="B303" i="1"/>
  <c r="J205" i="18"/>
  <c r="J220" i="1"/>
  <c r="D63" i="18"/>
  <c r="D78" i="1"/>
  <c r="E191" i="18"/>
  <c r="E206" i="1"/>
  <c r="F147" i="18"/>
  <c r="F162" i="1"/>
  <c r="D289" i="18"/>
  <c r="D304" i="1"/>
  <c r="J170" i="18"/>
  <c r="J185" i="1"/>
  <c r="H79" i="18"/>
  <c r="H94" i="1"/>
  <c r="H260" i="18"/>
  <c r="H275" i="1"/>
  <c r="C76" i="18"/>
  <c r="C91" i="1"/>
  <c r="B76" i="18"/>
  <c r="H213" i="18"/>
  <c r="H228" i="1"/>
  <c r="F176" i="1"/>
  <c r="F161" i="18"/>
  <c r="I169" i="18"/>
  <c r="I184" i="1"/>
  <c r="H320" i="1"/>
  <c r="H305" i="18"/>
  <c r="F195" i="18"/>
  <c r="F210" i="1"/>
  <c r="G294" i="18"/>
  <c r="G309" i="1"/>
  <c r="C145" i="18"/>
  <c r="C160" i="1"/>
  <c r="B145" i="18"/>
  <c r="B160" i="1"/>
  <c r="I189" i="18"/>
  <c r="I204" i="1"/>
  <c r="E314" i="18"/>
  <c r="E329" i="1"/>
  <c r="E55" i="18"/>
  <c r="E70" i="1"/>
  <c r="J286" i="18"/>
  <c r="J301" i="1"/>
  <c r="H184" i="18"/>
  <c r="H199" i="1"/>
  <c r="C138" i="18"/>
  <c r="C153" i="1"/>
  <c r="B138" i="18"/>
  <c r="B153" i="1"/>
  <c r="E127" i="18"/>
  <c r="E142" i="1"/>
  <c r="T303" i="7"/>
  <c r="K329" i="18" s="1"/>
  <c r="F284" i="18"/>
  <c r="F299" i="1"/>
  <c r="G207" i="1"/>
  <c r="G192" i="18"/>
  <c r="F258" i="18"/>
  <c r="F273" i="1"/>
  <c r="H174" i="18"/>
  <c r="H189" i="1"/>
  <c r="G328" i="18"/>
  <c r="G343" i="1"/>
  <c r="E258" i="18"/>
  <c r="E273" i="1"/>
  <c r="J167" i="18"/>
  <c r="J182" i="1"/>
  <c r="D321" i="1"/>
  <c r="D306" i="18"/>
  <c r="H248" i="1"/>
  <c r="H233" i="18"/>
  <c r="I150" i="18"/>
  <c r="I165" i="1"/>
  <c r="H131" i="18"/>
  <c r="H146" i="1"/>
  <c r="D329" i="18"/>
  <c r="D344" i="1"/>
  <c r="G290" i="18"/>
  <c r="G305" i="1"/>
  <c r="B110" i="18"/>
  <c r="I312" i="1"/>
  <c r="I297" i="18"/>
  <c r="E93" i="1"/>
  <c r="E78" i="18"/>
  <c r="J280" i="18"/>
  <c r="J295" i="1"/>
  <c r="J275" i="1"/>
  <c r="J260" i="18"/>
  <c r="E305" i="18"/>
  <c r="E320" i="1"/>
  <c r="G112" i="18"/>
  <c r="G127" i="1"/>
  <c r="I319" i="18"/>
  <c r="I334" i="1"/>
  <c r="G225" i="18"/>
  <c r="G240" i="1"/>
  <c r="D84" i="18"/>
  <c r="D99" i="1"/>
  <c r="C93" i="18"/>
  <c r="C108" i="1"/>
  <c r="B93" i="18"/>
  <c r="H170" i="18"/>
  <c r="H185" i="1"/>
  <c r="E279" i="18"/>
  <c r="E294" i="1"/>
  <c r="J190" i="18"/>
  <c r="J205" i="1"/>
  <c r="C119" i="18"/>
  <c r="C134" i="1"/>
  <c r="B119" i="18"/>
  <c r="B134" i="1"/>
  <c r="F276" i="18"/>
  <c r="F291" i="1"/>
  <c r="C87" i="18"/>
  <c r="C102" i="1"/>
  <c r="B87" i="18"/>
  <c r="B102" i="1"/>
  <c r="H72" i="18"/>
  <c r="H87" i="1"/>
  <c r="C310" i="18"/>
  <c r="C325" i="1"/>
  <c r="B310" i="18"/>
  <c r="B325" i="1"/>
  <c r="F184" i="18"/>
  <c r="F199" i="1"/>
  <c r="H236" i="18"/>
  <c r="H251" i="1"/>
  <c r="H75" i="18"/>
  <c r="H90" i="1"/>
  <c r="E226" i="18"/>
  <c r="E241" i="1"/>
  <c r="D277" i="18"/>
  <c r="D292" i="1"/>
  <c r="C175" i="18"/>
  <c r="C190" i="1"/>
  <c r="B175" i="18"/>
  <c r="I66" i="1"/>
  <c r="I51" i="18"/>
  <c r="E180" i="1"/>
  <c r="E165" i="18"/>
  <c r="D139" i="18"/>
  <c r="D154" i="1"/>
  <c r="C300" i="18"/>
  <c r="C315" i="1"/>
  <c r="T298" i="7"/>
  <c r="K327" i="18" s="1"/>
  <c r="H234" i="18"/>
  <c r="H249" i="1"/>
  <c r="I75" i="18"/>
  <c r="I90" i="1"/>
  <c r="E73" i="18"/>
  <c r="E88" i="1"/>
  <c r="G88" i="1"/>
  <c r="G73" i="18"/>
  <c r="E293" i="18"/>
  <c r="E308" i="1"/>
  <c r="E177" i="18"/>
  <c r="E192" i="1"/>
  <c r="G321" i="18"/>
  <c r="G336" i="1"/>
  <c r="G271" i="18"/>
  <c r="G286" i="1"/>
  <c r="H278" i="18"/>
  <c r="H293" i="1"/>
  <c r="F320" i="18"/>
  <c r="F335" i="1"/>
  <c r="D332" i="18"/>
  <c r="D347" i="1"/>
  <c r="B266" i="1"/>
  <c r="G189" i="18"/>
  <c r="G204" i="1"/>
  <c r="H172" i="18"/>
  <c r="H187" i="1"/>
  <c r="B311" i="1"/>
  <c r="B227" i="1"/>
  <c r="B108" i="1"/>
  <c r="B296" i="18"/>
  <c r="H160" i="18"/>
  <c r="H175" i="1"/>
  <c r="H251" i="18"/>
  <c r="H266" i="1"/>
  <c r="F104" i="18"/>
  <c r="F119" i="1"/>
  <c r="E79" i="1"/>
  <c r="E64" i="18"/>
  <c r="G146" i="18"/>
  <c r="G161" i="1"/>
  <c r="G214" i="1"/>
  <c r="G199" i="18"/>
  <c r="E288" i="18"/>
  <c r="E303" i="1"/>
  <c r="F283" i="18"/>
  <c r="F298" i="1"/>
  <c r="D163" i="18"/>
  <c r="D178" i="1"/>
  <c r="E100" i="1"/>
  <c r="E85" i="18"/>
  <c r="T272" i="7"/>
  <c r="K301" i="18" s="1"/>
  <c r="J332" i="18"/>
  <c r="J347" i="1"/>
  <c r="E44" i="18"/>
  <c r="E59" i="1"/>
  <c r="J274" i="18"/>
  <c r="J289" i="1"/>
  <c r="F128" i="18"/>
  <c r="F143" i="1"/>
  <c r="J164" i="18"/>
  <c r="J179" i="1"/>
  <c r="G207" i="18"/>
  <c r="G222" i="1"/>
  <c r="D47" i="18"/>
  <c r="D62" i="1"/>
  <c r="F310" i="18"/>
  <c r="F325" i="1"/>
  <c r="C327" i="18"/>
  <c r="C342" i="1"/>
  <c r="B327" i="18"/>
  <c r="B342" i="1"/>
  <c r="G162" i="18"/>
  <c r="G177" i="1"/>
  <c r="H280" i="18"/>
  <c r="H295" i="1"/>
  <c r="F264" i="18"/>
  <c r="F279" i="1"/>
  <c r="J266" i="1"/>
  <c r="J251" i="18"/>
  <c r="I196" i="18"/>
  <c r="I211" i="1"/>
  <c r="C160" i="18"/>
  <c r="C175" i="1"/>
  <c r="B175" i="1"/>
  <c r="B160" i="18"/>
  <c r="I65" i="18"/>
  <c r="I80" i="1"/>
  <c r="J330" i="1"/>
  <c r="J315" i="18"/>
  <c r="F86" i="18"/>
  <c r="F101" i="1"/>
  <c r="F296" i="18"/>
  <c r="F311" i="1"/>
  <c r="H152" i="18"/>
  <c r="H167" i="1"/>
  <c r="F203" i="18"/>
  <c r="F218" i="1"/>
  <c r="F106" i="18"/>
  <c r="F121" i="1"/>
  <c r="C154" i="18"/>
  <c r="C169" i="1"/>
  <c r="B154" i="18"/>
  <c r="B169" i="1"/>
  <c r="I162" i="18"/>
  <c r="I177" i="1"/>
  <c r="H287" i="18"/>
  <c r="H302" i="1"/>
  <c r="D325" i="18"/>
  <c r="D340" i="1"/>
  <c r="H90" i="18"/>
  <c r="H105" i="1"/>
  <c r="I307" i="18"/>
  <c r="I322" i="1"/>
  <c r="G55" i="18"/>
  <c r="G70" i="1"/>
  <c r="C213" i="1"/>
  <c r="C198" i="18"/>
  <c r="B213" i="1"/>
  <c r="B198" i="18"/>
  <c r="D297" i="18"/>
  <c r="D312" i="1"/>
  <c r="H192" i="18"/>
  <c r="H207" i="1"/>
  <c r="J192" i="18"/>
  <c r="J207" i="1"/>
  <c r="C71" i="18"/>
  <c r="C86" i="1"/>
  <c r="J317" i="18"/>
  <c r="J332" i="1"/>
  <c r="E153" i="1"/>
  <c r="E138" i="18"/>
  <c r="H155" i="18"/>
  <c r="H170" i="1"/>
  <c r="H149" i="18"/>
  <c r="H164" i="1"/>
  <c r="H143" i="1"/>
  <c r="H128" i="18"/>
  <c r="D281" i="1"/>
  <c r="D266" i="18"/>
  <c r="C48" i="18"/>
  <c r="C63" i="1"/>
  <c r="B48" i="18"/>
  <c r="B63" i="1"/>
  <c r="H271" i="18"/>
  <c r="H286" i="1"/>
  <c r="E230" i="18"/>
  <c r="E245" i="1"/>
  <c r="J298" i="18"/>
  <c r="J313" i="1"/>
  <c r="J303" i="18"/>
  <c r="J318" i="1"/>
  <c r="F311" i="18"/>
  <c r="F326" i="1"/>
  <c r="D298" i="18"/>
  <c r="D313" i="1"/>
  <c r="G118" i="18"/>
  <c r="G133" i="1"/>
  <c r="H323" i="18"/>
  <c r="H338" i="1"/>
  <c r="H304" i="18"/>
  <c r="H319" i="1"/>
  <c r="E334" i="18"/>
  <c r="E349" i="1"/>
  <c r="H175" i="18"/>
  <c r="H190" i="1"/>
  <c r="I98" i="1"/>
  <c r="I83" i="18"/>
  <c r="G226" i="18"/>
  <c r="G241" i="1"/>
  <c r="C70" i="18"/>
  <c r="C85" i="1"/>
  <c r="B70" i="18"/>
  <c r="B85" i="1"/>
  <c r="F134" i="18"/>
  <c r="F149" i="1"/>
  <c r="C72" i="18"/>
  <c r="C87" i="1"/>
  <c r="B72" i="18"/>
  <c r="B87" i="1"/>
  <c r="D104" i="1"/>
  <c r="D89" i="18"/>
  <c r="I115" i="1"/>
  <c r="I100" i="18"/>
  <c r="C50" i="18"/>
  <c r="C65" i="1"/>
  <c r="B50" i="18"/>
  <c r="C292" i="18"/>
  <c r="C307" i="1"/>
  <c r="B307" i="1"/>
  <c r="J262" i="18"/>
  <c r="J277" i="1"/>
  <c r="T227" i="7"/>
  <c r="K271" i="1" s="1"/>
  <c r="E311" i="1"/>
  <c r="E296" i="18"/>
  <c r="E233" i="18"/>
  <c r="E248" i="1"/>
  <c r="E141" i="18"/>
  <c r="E156" i="1"/>
  <c r="C86" i="18"/>
  <c r="C101" i="1"/>
  <c r="B86" i="18"/>
  <c r="B101" i="1"/>
  <c r="F270" i="18"/>
  <c r="F285" i="1"/>
  <c r="H95" i="1"/>
  <c r="H80" i="18"/>
  <c r="G283" i="1"/>
  <c r="G268" i="18"/>
  <c r="H198" i="18"/>
  <c r="H213" i="1"/>
  <c r="F232" i="1"/>
  <c r="F217" i="18"/>
  <c r="E203" i="18"/>
  <c r="E218" i="1"/>
  <c r="I85" i="18"/>
  <c r="I100" i="1"/>
  <c r="C75" i="18"/>
  <c r="C90" i="1"/>
  <c r="B90" i="1"/>
  <c r="B75" i="18"/>
  <c r="D107" i="18"/>
  <c r="D122" i="1"/>
  <c r="T276" i="7"/>
  <c r="K320" i="1" s="1"/>
  <c r="H209" i="1"/>
  <c r="H194" i="18"/>
  <c r="J258" i="18"/>
  <c r="J273" i="1"/>
  <c r="G256" i="18"/>
  <c r="G271" i="1"/>
  <c r="F69" i="1"/>
  <c r="F54" i="18"/>
  <c r="F93" i="18"/>
  <c r="F108" i="1"/>
  <c r="J229" i="18"/>
  <c r="J244" i="1"/>
  <c r="F142" i="18"/>
  <c r="F157" i="1"/>
  <c r="H324" i="18"/>
  <c r="H339" i="1"/>
  <c r="G89" i="1"/>
  <c r="G74" i="18"/>
  <c r="I105" i="18"/>
  <c r="I120" i="1"/>
  <c r="D144" i="18"/>
  <c r="D159" i="1"/>
  <c r="C261" i="18"/>
  <c r="C276" i="1"/>
  <c r="G68" i="1"/>
  <c r="G53" i="18"/>
  <c r="E198" i="18"/>
  <c r="E213" i="1"/>
  <c r="G130" i="18"/>
  <c r="G145" i="1"/>
  <c r="J220" i="18"/>
  <c r="J235" i="1"/>
  <c r="G216" i="18"/>
  <c r="G231" i="1"/>
  <c r="H120" i="18"/>
  <c r="H135" i="1"/>
  <c r="I291" i="18"/>
  <c r="I306" i="1"/>
  <c r="I96" i="18"/>
  <c r="I111" i="1"/>
  <c r="I161" i="18"/>
  <c r="I176" i="1"/>
  <c r="E178" i="18"/>
  <c r="E193" i="1"/>
  <c r="I325" i="18"/>
  <c r="I340" i="1"/>
  <c r="H308" i="18"/>
  <c r="H323" i="1"/>
  <c r="E189" i="18"/>
  <c r="E204" i="1"/>
  <c r="G78" i="18"/>
  <c r="G93" i="1"/>
  <c r="D330" i="18"/>
  <c r="D345" i="1"/>
  <c r="G133" i="18"/>
  <c r="G148" i="1"/>
  <c r="D290" i="18"/>
  <c r="D305" i="1"/>
  <c r="C281" i="18"/>
  <c r="C296" i="1"/>
  <c r="B281" i="18"/>
  <c r="B296" i="1"/>
  <c r="J279" i="18"/>
  <c r="J294" i="1"/>
  <c r="E281" i="18"/>
  <c r="E296" i="1"/>
  <c r="G229" i="18"/>
  <c r="G244" i="1"/>
  <c r="H257" i="18"/>
  <c r="H272" i="1"/>
  <c r="I341" i="1"/>
  <c r="I326" i="18"/>
  <c r="C207" i="18"/>
  <c r="C222" i="1"/>
  <c r="B222" i="1"/>
  <c r="B207" i="18"/>
  <c r="D258" i="18"/>
  <c r="D273" i="1"/>
  <c r="E315" i="18"/>
  <c r="E330" i="1"/>
  <c r="D140" i="18"/>
  <c r="D155" i="1"/>
  <c r="D124" i="1"/>
  <c r="D109" i="18"/>
  <c r="E297" i="1"/>
  <c r="E282" i="18"/>
  <c r="B114" i="18"/>
  <c r="E63" i="18"/>
  <c r="E78" i="1"/>
  <c r="J320" i="18"/>
  <c r="J335" i="1"/>
  <c r="H283" i="1"/>
  <c r="H268" i="18"/>
  <c r="G205" i="18"/>
  <c r="G220" i="1"/>
  <c r="E325" i="1"/>
  <c r="E310" i="18"/>
  <c r="E211" i="18"/>
  <c r="E226" i="1"/>
  <c r="I86" i="18"/>
  <c r="I101" i="1"/>
  <c r="F302" i="18"/>
  <c r="F317" i="1"/>
  <c r="C152" i="18"/>
  <c r="C167" i="1"/>
  <c r="B152" i="18"/>
  <c r="B167" i="1"/>
  <c r="E272" i="18"/>
  <c r="E287" i="1"/>
  <c r="G260" i="18"/>
  <c r="G275" i="1"/>
  <c r="D272" i="18"/>
  <c r="D287" i="1"/>
  <c r="H154" i="18"/>
  <c r="H169" i="1"/>
  <c r="C112" i="18"/>
  <c r="C127" i="1"/>
  <c r="B127" i="1"/>
  <c r="I288" i="1"/>
  <c r="I273" i="18"/>
  <c r="D264" i="18"/>
  <c r="D279" i="1"/>
  <c r="J172" i="18"/>
  <c r="J187" i="1"/>
  <c r="C264" i="18"/>
  <c r="C279" i="1"/>
  <c r="B264" i="18"/>
  <c r="B279" i="1"/>
  <c r="H319" i="18"/>
  <c r="H334" i="1"/>
  <c r="J303" i="1"/>
  <c r="J288" i="18"/>
  <c r="F204" i="18"/>
  <c r="F219" i="1"/>
  <c r="E148" i="18"/>
  <c r="E163" i="1"/>
  <c r="E249" i="18"/>
  <c r="E264" i="1"/>
  <c r="I113" i="18"/>
  <c r="I128" i="1"/>
  <c r="F189" i="18"/>
  <c r="F204" i="1"/>
  <c r="F113" i="18"/>
  <c r="F128" i="1"/>
  <c r="E225" i="18"/>
  <c r="E240" i="1"/>
  <c r="D121" i="18"/>
  <c r="D136" i="1"/>
  <c r="G124" i="18"/>
  <c r="G139" i="1"/>
  <c r="H45" i="18"/>
  <c r="H60" i="1"/>
  <c r="F239" i="1"/>
  <c r="F224" i="18"/>
  <c r="D220" i="18"/>
  <c r="D235" i="1"/>
  <c r="C82" i="18"/>
  <c r="C97" i="1"/>
  <c r="B82" i="18"/>
  <c r="B97" i="1"/>
  <c r="J265" i="1"/>
  <c r="J250" i="18"/>
  <c r="F270" i="1"/>
  <c r="F255" i="18"/>
  <c r="D48" i="18"/>
  <c r="D63" i="1"/>
  <c r="I82" i="18"/>
  <c r="I97" i="1"/>
  <c r="I122" i="18"/>
  <c r="I137" i="1"/>
  <c r="J252" i="18"/>
  <c r="J267" i="1"/>
  <c r="E149" i="18"/>
  <c r="E164" i="1"/>
  <c r="F126" i="18"/>
  <c r="F141" i="1"/>
  <c r="I63" i="18"/>
  <c r="I78" i="1"/>
  <c r="I152" i="18"/>
  <c r="I167" i="1"/>
  <c r="C173" i="18"/>
  <c r="C188" i="1"/>
  <c r="B188" i="1"/>
  <c r="B173" i="18"/>
  <c r="E261" i="18"/>
  <c r="E276" i="1"/>
  <c r="J230" i="18"/>
  <c r="J245" i="1"/>
  <c r="E270" i="18"/>
  <c r="E285" i="1"/>
  <c r="J207" i="18"/>
  <c r="J222" i="1"/>
  <c r="E231" i="18"/>
  <c r="E246" i="1"/>
  <c r="E338" i="1"/>
  <c r="E323" i="18"/>
  <c r="F278" i="1"/>
  <c r="F263" i="18"/>
  <c r="C268" i="18"/>
  <c r="C283" i="1"/>
  <c r="F319" i="18"/>
  <c r="F334" i="1"/>
  <c r="I163" i="18"/>
  <c r="I178" i="1"/>
  <c r="G336" i="18"/>
  <c r="G351" i="1"/>
  <c r="C258" i="18"/>
  <c r="C273" i="1"/>
  <c r="B273" i="1"/>
  <c r="J218" i="18"/>
  <c r="J233" i="1"/>
  <c r="I198" i="18"/>
  <c r="I213" i="1"/>
  <c r="E299" i="18"/>
  <c r="E314" i="1"/>
  <c r="G289" i="18"/>
  <c r="G304" i="1"/>
  <c r="H289" i="18"/>
  <c r="H304" i="1"/>
  <c r="J283" i="18"/>
  <c r="J298" i="1"/>
  <c r="D283" i="18"/>
  <c r="D298" i="1"/>
  <c r="F167" i="18"/>
  <c r="F182" i="1"/>
  <c r="H231" i="1"/>
  <c r="H216" i="18"/>
  <c r="I283" i="18"/>
  <c r="I298" i="1"/>
  <c r="E232" i="1"/>
  <c r="E217" i="18"/>
  <c r="H77" i="18"/>
  <c r="H92" i="1"/>
  <c r="J191" i="18"/>
  <c r="J206" i="1"/>
  <c r="D208" i="18"/>
  <c r="D223" i="1"/>
  <c r="E208" i="18"/>
  <c r="E223" i="1"/>
  <c r="E69" i="18"/>
  <c r="E84" i="1"/>
  <c r="H306" i="18"/>
  <c r="H321" i="1"/>
  <c r="G203" i="18"/>
  <c r="G218" i="1"/>
  <c r="D282" i="18"/>
  <c r="D297" i="1"/>
  <c r="I259" i="18"/>
  <c r="I274" i="1"/>
  <c r="F272" i="18"/>
  <c r="F287" i="1"/>
  <c r="I221" i="18"/>
  <c r="I236" i="1"/>
  <c r="D270" i="1"/>
  <c r="D255" i="18"/>
  <c r="C234" i="18"/>
  <c r="C249" i="1"/>
  <c r="B234" i="18"/>
  <c r="B249" i="1"/>
  <c r="H106" i="18"/>
  <c r="H121" i="1"/>
  <c r="E209" i="18"/>
  <c r="E224" i="1"/>
  <c r="H210" i="18"/>
  <c r="H225" i="1"/>
  <c r="H293" i="18"/>
  <c r="H308" i="1"/>
  <c r="B261" i="18"/>
  <c r="C224" i="18"/>
  <c r="C239" i="1"/>
  <c r="B239" i="1"/>
  <c r="B224" i="18"/>
  <c r="H118" i="18"/>
  <c r="H133" i="1"/>
  <c r="C202" i="1"/>
  <c r="C187" i="18"/>
  <c r="B283" i="1"/>
  <c r="B112" i="18"/>
  <c r="G80" i="1"/>
  <c r="G65" i="18"/>
  <c r="D185" i="18"/>
  <c r="D200" i="1"/>
  <c r="I116" i="18"/>
  <c r="I131" i="1"/>
  <c r="E161" i="18"/>
  <c r="E176" i="1"/>
  <c r="J328" i="1"/>
  <c r="J313" i="18"/>
  <c r="T311" i="7"/>
  <c r="K337" i="18" s="1"/>
  <c r="H307" i="18"/>
  <c r="H322" i="1"/>
  <c r="D215" i="18"/>
  <c r="D230" i="1"/>
  <c r="G317" i="18"/>
  <c r="G332" i="1"/>
  <c r="G330" i="18"/>
  <c r="G345" i="1"/>
  <c r="H179" i="18"/>
  <c r="H194" i="1"/>
  <c r="D92" i="18"/>
  <c r="D107" i="1"/>
  <c r="D159" i="18"/>
  <c r="D174" i="1"/>
  <c r="F281" i="18"/>
  <c r="F296" i="1"/>
  <c r="D201" i="18"/>
  <c r="D216" i="1"/>
  <c r="H74" i="18"/>
  <c r="H89" i="1"/>
  <c r="F231" i="18"/>
  <c r="F246" i="1"/>
  <c r="E331" i="18"/>
  <c r="E346" i="1"/>
  <c r="F87" i="18"/>
  <c r="F102" i="1"/>
  <c r="C262" i="1"/>
  <c r="C247" i="18"/>
  <c r="B262" i="1"/>
  <c r="H315" i="18"/>
  <c r="H330" i="1"/>
  <c r="F154" i="1"/>
  <c r="F139" i="18"/>
  <c r="G272" i="18"/>
  <c r="G287" i="1"/>
  <c r="G305" i="18"/>
  <c r="G320" i="1"/>
  <c r="G116" i="18"/>
  <c r="G131" i="1"/>
  <c r="H333" i="1"/>
  <c r="H318" i="18"/>
  <c r="H314" i="18"/>
  <c r="H329" i="1"/>
  <c r="H199" i="18"/>
  <c r="H214" i="1"/>
  <c r="E151" i="18"/>
  <c r="E166" i="1"/>
  <c r="C332" i="18"/>
  <c r="C347" i="1"/>
  <c r="B332" i="18"/>
  <c r="B347" i="1"/>
  <c r="G182" i="18"/>
  <c r="G197" i="1"/>
  <c r="I69" i="18"/>
  <c r="I84" i="1"/>
  <c r="C92" i="18"/>
  <c r="C107" i="1"/>
  <c r="B92" i="18"/>
  <c r="J281" i="1"/>
  <c r="J266" i="18"/>
  <c r="I123" i="18"/>
  <c r="I138" i="1"/>
  <c r="J175" i="18"/>
  <c r="J190" i="1"/>
  <c r="E74" i="18"/>
  <c r="E89" i="1"/>
  <c r="I263" i="18"/>
  <c r="I278" i="1"/>
  <c r="T283" i="7"/>
  <c r="K327" i="1" s="1"/>
  <c r="I50" i="18"/>
  <c r="I65" i="1"/>
  <c r="C65" i="18"/>
  <c r="C80" i="1"/>
  <c r="B65" i="18"/>
  <c r="C211" i="18"/>
  <c r="C226" i="1"/>
  <c r="B211" i="18"/>
  <c r="B226" i="1"/>
  <c r="G140" i="18"/>
  <c r="G155" i="1"/>
  <c r="D130" i="18"/>
  <c r="D145" i="1"/>
  <c r="D291" i="18"/>
  <c r="D306" i="1"/>
  <c r="J294" i="18"/>
  <c r="J309" i="1"/>
  <c r="H178" i="18"/>
  <c r="H193" i="1"/>
  <c r="G76" i="18"/>
  <c r="G91" i="1"/>
  <c r="E219" i="18"/>
  <c r="E234" i="1"/>
  <c r="F254" i="18"/>
  <c r="F269" i="1"/>
  <c r="I336" i="18"/>
  <c r="I351" i="1"/>
  <c r="H325" i="1"/>
  <c r="H310" i="18"/>
  <c r="D327" i="18"/>
  <c r="D342" i="1"/>
  <c r="H168" i="18"/>
  <c r="H183" i="1"/>
  <c r="T290" i="7"/>
  <c r="K334" i="1" s="1"/>
  <c r="E285" i="18"/>
  <c r="E300" i="1"/>
  <c r="I139" i="18"/>
  <c r="I154" i="1"/>
  <c r="F315" i="18"/>
  <c r="F330" i="1"/>
  <c r="G283" i="18"/>
  <c r="G298" i="1"/>
  <c r="F110" i="18"/>
  <c r="F125" i="1"/>
  <c r="D128" i="18"/>
  <c r="D143" i="1"/>
  <c r="H177" i="18"/>
  <c r="H192" i="1"/>
  <c r="F100" i="1"/>
  <c r="F85" i="18"/>
  <c r="J259" i="18"/>
  <c r="J274" i="1"/>
  <c r="I98" i="18"/>
  <c r="I113" i="1"/>
  <c r="C210" i="18"/>
  <c r="C225" i="1"/>
  <c r="B225" i="1"/>
  <c r="G91" i="18"/>
  <c r="G106" i="1"/>
  <c r="E308" i="18"/>
  <c r="E323" i="1"/>
  <c r="H114" i="18"/>
  <c r="H129" i="1"/>
  <c r="H263" i="18"/>
  <c r="H278" i="1"/>
  <c r="C322" i="1"/>
  <c r="C307" i="18"/>
  <c r="B307" i="18"/>
  <c r="B322" i="1"/>
  <c r="C220" i="18"/>
  <c r="C235" i="1"/>
  <c r="B220" i="18"/>
  <c r="B235" i="1"/>
  <c r="E205" i="18"/>
  <c r="E220" i="1"/>
  <c r="G63" i="18"/>
  <c r="G78" i="1"/>
  <c r="G299" i="18"/>
  <c r="G314" i="1"/>
  <c r="G310" i="18"/>
  <c r="G325" i="1"/>
  <c r="E65" i="18"/>
  <c r="E80" i="1"/>
  <c r="I135" i="18"/>
  <c r="I150" i="1"/>
  <c r="F135" i="18"/>
  <c r="F150" i="1"/>
  <c r="J216" i="18"/>
  <c r="J231" i="1"/>
  <c r="E216" i="18"/>
  <c r="E231" i="1"/>
  <c r="D311" i="1"/>
  <c r="D296" i="18"/>
  <c r="H327" i="18"/>
  <c r="H342" i="1"/>
  <c r="F216" i="18"/>
  <c r="F231" i="1"/>
  <c r="G181" i="18"/>
  <c r="G196" i="1"/>
  <c r="G330" i="1"/>
  <c r="G315" i="18"/>
  <c r="G120" i="18"/>
  <c r="G135" i="1"/>
  <c r="C203" i="18"/>
  <c r="C218" i="1"/>
  <c r="B218" i="1"/>
  <c r="B203" i="18"/>
  <c r="H208" i="18"/>
  <c r="H223" i="1"/>
  <c r="C266" i="18"/>
  <c r="C281" i="1"/>
  <c r="B266" i="18"/>
  <c r="D86" i="18"/>
  <c r="D101" i="1"/>
  <c r="G221" i="18"/>
  <c r="G236" i="1"/>
  <c r="H282" i="18"/>
  <c r="H297" i="1"/>
  <c r="E318" i="18"/>
  <c r="E333" i="1"/>
  <c r="C259" i="18"/>
  <c r="C274" i="1"/>
  <c r="J321" i="18"/>
  <c r="J336" i="1"/>
  <c r="D288" i="1"/>
  <c r="D273" i="18"/>
  <c r="H209" i="18"/>
  <c r="H224" i="1"/>
  <c r="C111" i="18"/>
  <c r="C126" i="1"/>
  <c r="B111" i="18"/>
  <c r="B126" i="1"/>
  <c r="E116" i="18"/>
  <c r="E131" i="1"/>
  <c r="J305" i="18"/>
  <c r="J320" i="1"/>
  <c r="J169" i="18"/>
  <c r="J184" i="1"/>
  <c r="H112" i="18"/>
  <c r="H127" i="1"/>
  <c r="H273" i="18"/>
  <c r="H288" i="1"/>
  <c r="C73" i="18"/>
  <c r="C88" i="1"/>
  <c r="B88" i="1"/>
  <c r="C320" i="18"/>
  <c r="C335" i="1"/>
  <c r="B335" i="1"/>
  <c r="B320" i="18"/>
  <c r="C306" i="1"/>
  <c r="C291" i="18"/>
  <c r="B291" i="18"/>
  <c r="G234" i="18"/>
  <c r="G249" i="1"/>
  <c r="C265" i="18"/>
  <c r="C280" i="1"/>
  <c r="B265" i="18"/>
  <c r="J264" i="18"/>
  <c r="J279" i="1"/>
  <c r="D172" i="18"/>
  <c r="D187" i="1"/>
  <c r="D194" i="18"/>
  <c r="D209" i="1"/>
  <c r="G66" i="18"/>
  <c r="G81" i="1"/>
  <c r="F117" i="18"/>
  <c r="F132" i="1"/>
  <c r="G209" i="1"/>
  <c r="G194" i="18"/>
  <c r="E214" i="1"/>
  <c r="E199" i="18"/>
  <c r="F197" i="18"/>
  <c r="F212" i="1"/>
  <c r="D132" i="1"/>
  <c r="D117" i="18"/>
  <c r="E197" i="18"/>
  <c r="E212" i="1"/>
  <c r="G184" i="18"/>
  <c r="G199" i="1"/>
  <c r="H309" i="18"/>
  <c r="H324" i="1"/>
  <c r="D317" i="18"/>
  <c r="D332" i="1"/>
  <c r="E283" i="18"/>
  <c r="E298" i="1"/>
  <c r="I258" i="18"/>
  <c r="I273" i="1"/>
  <c r="D269" i="18"/>
  <c r="D284" i="1"/>
  <c r="H258" i="18"/>
  <c r="H273" i="1"/>
  <c r="C200" i="18"/>
  <c r="C215" i="1"/>
  <c r="B200" i="18"/>
  <c r="B215" i="1"/>
  <c r="F219" i="18"/>
  <c r="F234" i="1"/>
  <c r="T288" i="7"/>
  <c r="K332" i="1" s="1"/>
  <c r="I124" i="18"/>
  <c r="I139" i="1"/>
  <c r="F88" i="1"/>
  <c r="F73" i="18"/>
  <c r="F303" i="18"/>
  <c r="F318" i="1"/>
  <c r="E297" i="18"/>
  <c r="E312" i="1"/>
  <c r="C113" i="18"/>
  <c r="C128" i="1"/>
  <c r="B113" i="18"/>
  <c r="B128" i="1"/>
  <c r="G179" i="18"/>
  <c r="G194" i="1"/>
  <c r="G138" i="18"/>
  <c r="G153" i="1"/>
  <c r="C185" i="18"/>
  <c r="C200" i="1"/>
  <c r="B185" i="18"/>
  <c r="B200" i="1"/>
  <c r="E239" i="1"/>
  <c r="E224" i="18"/>
  <c r="H146" i="18"/>
  <c r="H161" i="1"/>
  <c r="I149" i="18"/>
  <c r="I164" i="1"/>
  <c r="J212" i="18"/>
  <c r="J227" i="1"/>
  <c r="I316" i="18"/>
  <c r="I331" i="1"/>
  <c r="J316" i="18"/>
  <c r="J331" i="1"/>
  <c r="J185" i="18"/>
  <c r="J200" i="1"/>
  <c r="D151" i="18"/>
  <c r="D166" i="1"/>
  <c r="G147" i="18"/>
  <c r="G162" i="1"/>
  <c r="E97" i="1"/>
  <c r="E82" i="18"/>
  <c r="J174" i="1"/>
  <c r="J159" i="18"/>
  <c r="E235" i="18"/>
  <c r="E250" i="1"/>
  <c r="I279" i="18"/>
  <c r="I294" i="1"/>
  <c r="I54" i="18"/>
  <c r="I69" i="1"/>
  <c r="D170" i="18"/>
  <c r="D185" i="1"/>
  <c r="F290" i="18"/>
  <c r="F305" i="1"/>
  <c r="D152" i="18"/>
  <c r="D167" i="1"/>
  <c r="D271" i="18"/>
  <c r="D286" i="1"/>
  <c r="B80" i="1"/>
  <c r="B306" i="1"/>
  <c r="H88" i="1"/>
  <c r="H73" i="18"/>
  <c r="B268" i="18"/>
  <c r="B91" i="1"/>
  <c r="B210" i="18"/>
  <c r="D262" i="18"/>
  <c r="D277" i="1"/>
  <c r="B170" i="18"/>
  <c r="B247" i="18"/>
  <c r="E130" i="18"/>
  <c r="E145" i="1"/>
  <c r="H178" i="1"/>
  <c r="H163" i="18"/>
  <c r="H191" i="18"/>
  <c r="H206" i="1"/>
  <c r="I217" i="18"/>
  <c r="I232" i="1"/>
  <c r="T279" i="7"/>
  <c r="K323" i="1" s="1"/>
  <c r="C266" i="1"/>
  <c r="C251" i="18"/>
  <c r="I335" i="1"/>
  <c r="I320" i="18"/>
  <c r="C337" i="18"/>
  <c r="C352" i="1"/>
  <c r="B337" i="18"/>
  <c r="D55" i="18"/>
  <c r="D70" i="1"/>
  <c r="D204" i="18"/>
  <c r="D219" i="1"/>
  <c r="D236" i="18"/>
  <c r="D251" i="1"/>
  <c r="D274" i="18"/>
  <c r="D289" i="1"/>
  <c r="I93" i="18"/>
  <c r="I108" i="1"/>
  <c r="G341" i="1"/>
  <c r="G326" i="18"/>
  <c r="E171" i="18"/>
  <c r="E186" i="1"/>
  <c r="H94" i="18"/>
  <c r="H109" i="1"/>
  <c r="E248" i="18"/>
  <c r="E263" i="1"/>
  <c r="I173" i="18"/>
  <c r="I188" i="1"/>
  <c r="J206" i="18"/>
  <c r="J221" i="1"/>
  <c r="B165" i="18"/>
  <c r="D263" i="18"/>
  <c r="D278" i="1"/>
  <c r="E220" i="18"/>
  <c r="E235" i="1"/>
  <c r="C283" i="18"/>
  <c r="C298" i="1"/>
  <c r="B283" i="18"/>
  <c r="B298" i="1"/>
  <c r="I327" i="18"/>
  <c r="I342" i="1"/>
  <c r="D120" i="18"/>
  <c r="D135" i="1"/>
  <c r="I294" i="18"/>
  <c r="I309" i="1"/>
  <c r="H320" i="18"/>
  <c r="H335" i="1"/>
  <c r="H325" i="18"/>
  <c r="H340" i="1"/>
  <c r="C197" i="18"/>
  <c r="C212" i="1"/>
  <c r="B197" i="18"/>
  <c r="B212" i="1"/>
  <c r="F66" i="18"/>
  <c r="F81" i="1"/>
  <c r="F297" i="18"/>
  <c r="F312" i="1"/>
  <c r="H44" i="18"/>
  <c r="H59" i="1"/>
  <c r="D98" i="18"/>
  <c r="D113" i="1"/>
  <c r="H212" i="18"/>
  <c r="H227" i="1"/>
  <c r="H294" i="1"/>
  <c r="H279" i="18"/>
  <c r="C196" i="18"/>
  <c r="C211" i="1"/>
  <c r="B196" i="18"/>
  <c r="B211" i="1"/>
  <c r="H68" i="18"/>
  <c r="H83" i="1"/>
  <c r="C319" i="18"/>
  <c r="C334" i="1"/>
  <c r="E327" i="18"/>
  <c r="E342" i="1"/>
  <c r="G263" i="18"/>
  <c r="G278" i="1"/>
  <c r="D205" i="18"/>
  <c r="D220" i="1"/>
  <c r="E167" i="18"/>
  <c r="E182" i="1"/>
  <c r="F140" i="18"/>
  <c r="F155" i="1"/>
  <c r="J296" i="18"/>
  <c r="J311" i="1"/>
  <c r="D118" i="18"/>
  <c r="D133" i="1"/>
  <c r="G213" i="18"/>
  <c r="G228" i="1"/>
  <c r="H130" i="18"/>
  <c r="H145" i="1"/>
  <c r="G254" i="18"/>
  <c r="G269" i="1"/>
  <c r="F143" i="18"/>
  <c r="F158" i="1"/>
  <c r="C336" i="18"/>
  <c r="C351" i="1"/>
  <c r="B336" i="18"/>
  <c r="B351" i="1"/>
  <c r="G80" i="18"/>
  <c r="G95" i="1"/>
  <c r="H65" i="18"/>
  <c r="H80" i="1"/>
  <c r="I218" i="18"/>
  <c r="I233" i="1"/>
  <c r="J198" i="18"/>
  <c r="J213" i="1"/>
  <c r="G191" i="18"/>
  <c r="G206" i="1"/>
  <c r="G302" i="18"/>
  <c r="G317" i="1"/>
  <c r="H232" i="1"/>
  <c r="H217" i="18"/>
  <c r="E109" i="18"/>
  <c r="E124" i="1"/>
  <c r="H147" i="18"/>
  <c r="H162" i="1"/>
  <c r="I296" i="18"/>
  <c r="I311" i="1"/>
  <c r="H311" i="1"/>
  <c r="H296" i="18"/>
  <c r="F275" i="18"/>
  <c r="F290" i="1"/>
  <c r="C181" i="18"/>
  <c r="C196" i="1"/>
  <c r="B196" i="1"/>
  <c r="B181" i="18"/>
  <c r="E158" i="1"/>
  <c r="E143" i="18"/>
  <c r="F120" i="18"/>
  <c r="F135" i="1"/>
  <c r="I110" i="1"/>
  <c r="I95" i="18"/>
  <c r="I218" i="1"/>
  <c r="I203" i="18"/>
  <c r="C321" i="18"/>
  <c r="C336" i="1"/>
  <c r="J318" i="18"/>
  <c r="J333" i="1"/>
  <c r="J234" i="18"/>
  <c r="J249" i="1"/>
  <c r="E266" i="1"/>
  <c r="E251" i="18"/>
  <c r="C221" i="18"/>
  <c r="C236" i="1"/>
  <c r="B236" i="1"/>
  <c r="F164" i="18"/>
  <c r="F179" i="1"/>
  <c r="F280" i="18"/>
  <c r="F295" i="1"/>
  <c r="I209" i="18"/>
  <c r="I224" i="1"/>
  <c r="C123" i="1"/>
  <c r="C108" i="18"/>
  <c r="B108" i="18"/>
  <c r="B123" i="1"/>
  <c r="C116" i="18"/>
  <c r="C131" i="1"/>
  <c r="B116" i="18"/>
  <c r="I293" i="18"/>
  <c r="I308" i="1"/>
  <c r="D202" i="1"/>
  <c r="D187" i="18"/>
  <c r="F116" i="18"/>
  <c r="F131" i="1"/>
  <c r="C184" i="1"/>
  <c r="C169" i="18"/>
  <c r="B169" i="18"/>
  <c r="B184" i="1"/>
  <c r="C68" i="18"/>
  <c r="C83" i="1"/>
  <c r="B83" i="1"/>
  <c r="B68" i="18"/>
  <c r="E112" i="18"/>
  <c r="E127" i="1"/>
  <c r="F169" i="18"/>
  <c r="F184" i="1"/>
  <c r="D320" i="18"/>
  <c r="D335" i="1"/>
  <c r="E164" i="18"/>
  <c r="E179" i="1"/>
  <c r="C323" i="1"/>
  <c r="C308" i="18"/>
  <c r="B323" i="1"/>
  <c r="B308" i="18"/>
  <c r="F62" i="18"/>
  <c r="F77" i="1"/>
  <c r="H132" i="18"/>
  <c r="H147" i="1"/>
  <c r="D62" i="18"/>
  <c r="D77" i="1"/>
  <c r="J265" i="18"/>
  <c r="J280" i="1"/>
  <c r="F145" i="18"/>
  <c r="F160" i="1"/>
  <c r="J319" i="18"/>
  <c r="J334" i="1"/>
  <c r="D307" i="18"/>
  <c r="D322" i="1"/>
  <c r="F301" i="1"/>
  <c r="F286" i="18"/>
  <c r="C219" i="1"/>
  <c r="C204" i="18"/>
  <c r="B204" i="18"/>
  <c r="G249" i="18"/>
  <c r="G264" i="1"/>
  <c r="F232" i="18"/>
  <c r="F247" i="1"/>
  <c r="G165" i="18"/>
  <c r="G180" i="1"/>
  <c r="H113" i="18"/>
  <c r="H128" i="1"/>
  <c r="T285" i="7"/>
  <c r="K329" i="1" s="1"/>
  <c r="C79" i="18"/>
  <c r="C94" i="1"/>
  <c r="B79" i="18"/>
  <c r="B94" i="1"/>
  <c r="J287" i="18"/>
  <c r="J302" i="1"/>
  <c r="I249" i="18"/>
  <c r="I264" i="1"/>
  <c r="H200" i="18"/>
  <c r="H215" i="1"/>
  <c r="C219" i="18"/>
  <c r="C234" i="1"/>
  <c r="H193" i="18"/>
  <c r="H208" i="1"/>
  <c r="E121" i="18"/>
  <c r="E136" i="1"/>
  <c r="I332" i="18"/>
  <c r="I347" i="1"/>
  <c r="C290" i="18"/>
  <c r="C305" i="1"/>
  <c r="B305" i="1"/>
  <c r="H101" i="18"/>
  <c r="H116" i="1"/>
  <c r="J284" i="18"/>
  <c r="J299" i="1"/>
  <c r="E301" i="1"/>
  <c r="E286" i="18"/>
  <c r="G151" i="18"/>
  <c r="G166" i="1"/>
  <c r="F125" i="18"/>
  <c r="F140" i="1"/>
  <c r="H317" i="18"/>
  <c r="H332" i="1"/>
  <c r="F174" i="18"/>
  <c r="F189" i="1"/>
  <c r="D177" i="18"/>
  <c r="D192" i="1"/>
  <c r="I138" i="18"/>
  <c r="I153" i="1"/>
  <c r="D224" i="18"/>
  <c r="D239" i="1"/>
  <c r="H223" i="18"/>
  <c r="H238" i="1"/>
  <c r="F216" i="1"/>
  <c r="F201" i="18"/>
  <c r="E159" i="18"/>
  <c r="E174" i="1"/>
  <c r="D331" i="1"/>
  <c r="D316" i="18"/>
  <c r="C316" i="18"/>
  <c r="C331" i="1"/>
  <c r="B331" i="1"/>
  <c r="I159" i="18"/>
  <c r="I174" i="1"/>
  <c r="E133" i="18"/>
  <c r="E148" i="1"/>
  <c r="J330" i="18"/>
  <c r="J345" i="1"/>
  <c r="F82" i="18"/>
  <c r="F97" i="1"/>
  <c r="H82" i="18"/>
  <c r="H97" i="1"/>
  <c r="H274" i="18"/>
  <c r="H289" i="1"/>
  <c r="F159" i="18"/>
  <c r="F174" i="1"/>
  <c r="G279" i="18"/>
  <c r="G294" i="1"/>
  <c r="E322" i="18"/>
  <c r="E337" i="1"/>
  <c r="G306" i="18"/>
  <c r="G321" i="1"/>
  <c r="E128" i="18"/>
  <c r="E143" i="1"/>
  <c r="C208" i="18"/>
  <c r="C223" i="1"/>
  <c r="B223" i="1"/>
  <c r="B208" i="18"/>
  <c r="D267" i="18"/>
  <c r="D282" i="1"/>
  <c r="C267" i="18"/>
  <c r="C282" i="1"/>
  <c r="B267" i="18"/>
  <c r="B282" i="1"/>
  <c r="E271" i="18"/>
  <c r="E286" i="1"/>
  <c r="I344" i="1"/>
  <c r="I329" i="18"/>
  <c r="J271" i="18"/>
  <c r="J286" i="1"/>
  <c r="E57" i="18"/>
  <c r="E72" i="1"/>
  <c r="H46" i="18"/>
  <c r="H61" i="1"/>
  <c r="D131" i="18"/>
  <c r="D146" i="1"/>
  <c r="C303" i="18"/>
  <c r="C318" i="1"/>
  <c r="B303" i="18"/>
  <c r="B318" i="1"/>
  <c r="J186" i="1"/>
  <c r="J171" i="18"/>
  <c r="C195" i="1"/>
  <c r="C180" i="18"/>
  <c r="B180" i="18"/>
  <c r="H57" i="18"/>
  <c r="H72" i="1"/>
  <c r="G176" i="18"/>
  <c r="G191" i="1"/>
  <c r="T282" i="7"/>
  <c r="K311" i="18" s="1"/>
  <c r="E202" i="18"/>
  <c r="E217" i="1"/>
  <c r="F156" i="18"/>
  <c r="F171" i="1"/>
  <c r="C190" i="18"/>
  <c r="C205" i="1"/>
  <c r="B205" i="1"/>
  <c r="H205" i="1"/>
  <c r="H190" i="18"/>
  <c r="E207" i="18"/>
  <c r="E222" i="1"/>
  <c r="I142" i="18"/>
  <c r="I157" i="1"/>
  <c r="F227" i="18"/>
  <c r="F242" i="1"/>
  <c r="E51" i="18"/>
  <c r="E66" i="1"/>
  <c r="E119" i="18"/>
  <c r="E134" i="1"/>
  <c r="G231" i="18"/>
  <c r="G246" i="1"/>
  <c r="G227" i="18"/>
  <c r="G242" i="1"/>
  <c r="C104" i="18"/>
  <c r="C119" i="1"/>
  <c r="B119" i="1"/>
  <c r="B104" i="18"/>
  <c r="D102" i="18"/>
  <c r="D117" i="1"/>
  <c r="I180" i="18"/>
  <c r="I195" i="1"/>
  <c r="C331" i="18"/>
  <c r="C346" i="1"/>
  <c r="B331" i="18"/>
  <c r="J276" i="18"/>
  <c r="J291" i="1"/>
  <c r="I300" i="18"/>
  <c r="I315" i="1"/>
  <c r="D171" i="18"/>
  <c r="D186" i="1"/>
  <c r="G61" i="18"/>
  <c r="G76" i="1"/>
  <c r="G277" i="18"/>
  <c r="G292" i="1"/>
  <c r="I144" i="1"/>
  <c r="I129" i="18"/>
  <c r="I149" i="1"/>
  <c r="I134" i="18"/>
  <c r="G103" i="18"/>
  <c r="G118" i="1"/>
  <c r="F146" i="1"/>
  <c r="F131" i="18"/>
  <c r="F59" i="18"/>
  <c r="F74" i="1"/>
  <c r="E348" i="18"/>
  <c r="E363" i="1"/>
  <c r="E72" i="18"/>
  <c r="E87" i="1"/>
  <c r="C335" i="18"/>
  <c r="C350" i="1"/>
  <c r="B350" i="1"/>
  <c r="B335" i="18"/>
  <c r="F247" i="18"/>
  <c r="F262" i="1"/>
  <c r="D292" i="18"/>
  <c r="D307" i="1"/>
  <c r="F292" i="18"/>
  <c r="F307" i="1"/>
  <c r="D43" i="18"/>
  <c r="D58" i="1"/>
  <c r="K244" i="18"/>
  <c r="K259" i="1"/>
  <c r="H202" i="18"/>
  <c r="H217" i="1"/>
  <c r="E291" i="18"/>
  <c r="E306" i="1"/>
  <c r="H236" i="1"/>
  <c r="H221" i="18"/>
  <c r="I55" i="18"/>
  <c r="I70" i="1"/>
  <c r="D210" i="18"/>
  <c r="D225" i="1"/>
  <c r="D162" i="18"/>
  <c r="D177" i="1"/>
  <c r="I170" i="18"/>
  <c r="I185" i="1"/>
  <c r="E309" i="18"/>
  <c r="E324" i="1"/>
  <c r="C105" i="1"/>
  <c r="C90" i="18"/>
  <c r="E94" i="18"/>
  <c r="E109" i="1"/>
  <c r="H119" i="18"/>
  <c r="H134" i="1"/>
  <c r="D231" i="18"/>
  <c r="D246" i="1"/>
  <c r="C105" i="18"/>
  <c r="C120" i="1"/>
  <c r="C334" i="18"/>
  <c r="C349" i="1"/>
  <c r="B334" i="18"/>
  <c r="B349" i="1"/>
  <c r="I331" i="18"/>
  <c r="I346" i="1"/>
  <c r="I144" i="18"/>
  <c r="I159" i="1"/>
  <c r="H333" i="18"/>
  <c r="H348" i="1"/>
  <c r="I261" i="18"/>
  <c r="I276" i="1"/>
  <c r="E298" i="18"/>
  <c r="E313" i="1"/>
  <c r="C61" i="18"/>
  <c r="C76" i="1"/>
  <c r="G349" i="1"/>
  <c r="G334" i="18"/>
  <c r="F137" i="18"/>
  <c r="F152" i="1"/>
  <c r="I206" i="18"/>
  <c r="I221" i="1"/>
  <c r="F261" i="18"/>
  <c r="F276" i="1"/>
  <c r="D226" i="18"/>
  <c r="D241" i="1"/>
  <c r="E50" i="18"/>
  <c r="E65" i="1"/>
  <c r="G144" i="1"/>
  <c r="G129" i="18"/>
  <c r="H307" i="1"/>
  <c r="H292" i="18"/>
  <c r="E89" i="18"/>
  <c r="E104" i="1"/>
  <c r="D72" i="18"/>
  <c r="D87" i="1"/>
  <c r="E41" i="18"/>
  <c r="E56" i="1"/>
  <c r="G262" i="18"/>
  <c r="G277" i="1"/>
  <c r="H214" i="18"/>
  <c r="H229" i="1"/>
  <c r="C153" i="18"/>
  <c r="C168" i="1"/>
  <c r="G261" i="18"/>
  <c r="G276" i="1"/>
  <c r="F305" i="18"/>
  <c r="F320" i="1"/>
  <c r="C139" i="18"/>
  <c r="C154" i="1"/>
  <c r="H167" i="18"/>
  <c r="H182" i="1"/>
  <c r="D293" i="18"/>
  <c r="D308" i="1"/>
  <c r="C53" i="18"/>
  <c r="C68" i="1"/>
  <c r="F248" i="18"/>
  <c r="F263" i="1"/>
  <c r="B153" i="18"/>
  <c r="I269" i="1"/>
  <c r="I254" i="18"/>
  <c r="E334" i="1"/>
  <c r="E319" i="18"/>
  <c r="F285" i="18"/>
  <c r="F300" i="1"/>
  <c r="D127" i="18"/>
  <c r="D142" i="1"/>
  <c r="D285" i="18"/>
  <c r="D300" i="1"/>
  <c r="G285" i="18"/>
  <c r="G300" i="1"/>
  <c r="D218" i="18"/>
  <c r="D233" i="1"/>
  <c r="F218" i="18"/>
  <c r="F233" i="1"/>
  <c r="F181" i="18"/>
  <c r="F196" i="1"/>
  <c r="H124" i="1"/>
  <c r="H109" i="18"/>
  <c r="D216" i="18"/>
  <c r="D231" i="1"/>
  <c r="D217" i="18"/>
  <c r="D232" i="1"/>
  <c r="C162" i="1"/>
  <c r="C147" i="18"/>
  <c r="B147" i="18"/>
  <c r="I147" i="18"/>
  <c r="I162" i="1"/>
  <c r="C302" i="18"/>
  <c r="C317" i="1"/>
  <c r="B302" i="18"/>
  <c r="G109" i="18"/>
  <c r="G124" i="1"/>
  <c r="J218" i="1"/>
  <c r="J203" i="18"/>
  <c r="I79" i="18"/>
  <c r="I94" i="1"/>
  <c r="G152" i="18"/>
  <c r="G167" i="1"/>
  <c r="D259" i="18"/>
  <c r="D274" i="1"/>
  <c r="D260" i="18"/>
  <c r="D275" i="1"/>
  <c r="C329" i="18"/>
  <c r="C344" i="1"/>
  <c r="C282" i="18"/>
  <c r="C297" i="1"/>
  <c r="B282" i="18"/>
  <c r="E329" i="18"/>
  <c r="E344" i="1"/>
  <c r="C260" i="18"/>
  <c r="C275" i="1"/>
  <c r="D318" i="18"/>
  <c r="D333" i="1"/>
  <c r="I295" i="1"/>
  <c r="I280" i="18"/>
  <c r="C305" i="18"/>
  <c r="C320" i="1"/>
  <c r="B305" i="18"/>
  <c r="B320" i="1"/>
  <c r="I107" i="18"/>
  <c r="I122" i="1"/>
  <c r="B217" i="1"/>
  <c r="F176" i="18"/>
  <c r="F191" i="1"/>
  <c r="F250" i="18"/>
  <c r="F265" i="1"/>
  <c r="C201" i="18"/>
  <c r="C216" i="1"/>
  <c r="G175" i="18"/>
  <c r="G190" i="1"/>
  <c r="I74" i="18"/>
  <c r="I89" i="1"/>
  <c r="G301" i="18"/>
  <c r="G316" i="1"/>
  <c r="D203" i="18"/>
  <c r="D218" i="1"/>
  <c r="B152" i="1"/>
  <c r="G313" i="18"/>
  <c r="G328" i="1"/>
  <c r="E70" i="18"/>
  <c r="E85" i="1"/>
  <c r="J204" i="18"/>
  <c r="J219" i="1"/>
  <c r="G168" i="1"/>
  <c r="G153" i="18"/>
  <c r="G68" i="18"/>
  <c r="G83" i="1"/>
  <c r="J268" i="18"/>
  <c r="J283" i="1"/>
  <c r="J263" i="18"/>
  <c r="J278" i="1"/>
  <c r="T310" i="7"/>
  <c r="K336" i="18" s="1"/>
  <c r="F178" i="1"/>
  <c r="F163" i="18"/>
  <c r="F336" i="18"/>
  <c r="F351" i="1"/>
  <c r="E80" i="18"/>
  <c r="E95" i="1"/>
  <c r="I299" i="18"/>
  <c r="I314" i="1"/>
  <c r="C299" i="18"/>
  <c r="C314" i="1"/>
  <c r="B299" i="18"/>
  <c r="B314" i="1"/>
  <c r="E275" i="18"/>
  <c r="E290" i="1"/>
  <c r="G290" i="1"/>
  <c r="G275" i="18"/>
  <c r="I211" i="18"/>
  <c r="I226" i="1"/>
  <c r="C109" i="18"/>
  <c r="C124" i="1"/>
  <c r="B124" i="1"/>
  <c r="F327" i="18"/>
  <c r="F342" i="1"/>
  <c r="H86" i="18"/>
  <c r="H101" i="1"/>
  <c r="J211" i="18"/>
  <c r="J226" i="1"/>
  <c r="I135" i="1"/>
  <c r="I120" i="18"/>
  <c r="C162" i="18"/>
  <c r="C177" i="1"/>
  <c r="B162" i="18"/>
  <c r="B177" i="1"/>
  <c r="G69" i="18"/>
  <c r="G84" i="1"/>
  <c r="D251" i="18"/>
  <c r="D266" i="1"/>
  <c r="F221" i="18"/>
  <c r="F236" i="1"/>
  <c r="C272" i="18"/>
  <c r="C287" i="1"/>
  <c r="B272" i="18"/>
  <c r="B287" i="1"/>
  <c r="I234" i="18"/>
  <c r="I249" i="1"/>
  <c r="C98" i="18"/>
  <c r="C113" i="1"/>
  <c r="B98" i="18"/>
  <c r="B113" i="1"/>
  <c r="H287" i="1"/>
  <c r="H272" i="18"/>
  <c r="F266" i="1"/>
  <c r="F251" i="18"/>
  <c r="G280" i="18"/>
  <c r="G295" i="1"/>
  <c r="D111" i="18"/>
  <c r="D126" i="1"/>
  <c r="D76" i="18"/>
  <c r="D91" i="1"/>
  <c r="F213" i="18"/>
  <c r="F228" i="1"/>
  <c r="F273" i="18"/>
  <c r="F288" i="1"/>
  <c r="G107" i="18"/>
  <c r="G122" i="1"/>
  <c r="C102" i="18"/>
  <c r="C117" i="1"/>
  <c r="B117" i="1"/>
  <c r="B102" i="18"/>
  <c r="B275" i="1"/>
  <c r="G174" i="18"/>
  <c r="G189" i="1"/>
  <c r="D197" i="18"/>
  <c r="D212" i="1"/>
  <c r="I109" i="18"/>
  <c r="I124" i="1"/>
  <c r="C84" i="18"/>
  <c r="C99" i="1"/>
  <c r="B344" i="1"/>
  <c r="D200" i="18"/>
  <c r="D215" i="1"/>
  <c r="G82" i="18"/>
  <c r="G97" i="1"/>
  <c r="H186" i="18"/>
  <c r="H201" i="1"/>
  <c r="E42" i="18"/>
  <c r="E57" i="1"/>
  <c r="I42" i="18"/>
  <c r="I57" i="1"/>
  <c r="H115" i="18"/>
  <c r="H130" i="1"/>
  <c r="C216" i="18"/>
  <c r="C231" i="1"/>
  <c r="H117" i="18"/>
  <c r="H132" i="1"/>
  <c r="J156" i="18"/>
  <c r="J171" i="1"/>
  <c r="B242" i="1"/>
  <c r="D143" i="18"/>
  <c r="D158" i="1"/>
  <c r="K338" i="18"/>
  <c r="I110" i="18"/>
  <c r="I125" i="1"/>
  <c r="D234" i="18"/>
  <c r="D249" i="1"/>
  <c r="D54" i="18"/>
  <c r="D69" i="1"/>
  <c r="I306" i="18"/>
  <c r="I321" i="1"/>
  <c r="D155" i="18"/>
  <c r="D170" i="1"/>
  <c r="D42" i="18"/>
  <c r="D57" i="1"/>
  <c r="I335" i="18"/>
  <c r="I350" i="1"/>
  <c r="B297" i="1"/>
  <c r="E317" i="18"/>
  <c r="E332" i="1"/>
  <c r="B317" i="1"/>
  <c r="F298" i="18"/>
  <c r="F313" i="1"/>
  <c r="B145" i="1"/>
  <c r="B337" i="1"/>
  <c r="B162" i="1"/>
  <c r="E163" i="18"/>
  <c r="E178" i="1"/>
  <c r="E93" i="18"/>
  <c r="E108" i="1"/>
  <c r="F266" i="18"/>
  <c r="F281" i="1"/>
  <c r="B136" i="1"/>
  <c r="F284" i="1"/>
  <c r="F269" i="18"/>
  <c r="B251" i="1"/>
  <c r="K260" i="1"/>
  <c r="C49" i="18"/>
  <c r="C64" i="1"/>
  <c r="B49" i="18"/>
  <c r="E173" i="18"/>
  <c r="E188" i="1"/>
  <c r="H166" i="18"/>
  <c r="H181" i="1"/>
  <c r="G82" i="1"/>
  <c r="G67" i="18"/>
  <c r="C144" i="18"/>
  <c r="C159" i="1"/>
  <c r="I87" i="18"/>
  <c r="I102" i="1"/>
  <c r="D334" i="1"/>
  <c r="D319" i="18"/>
  <c r="G158" i="1"/>
  <c r="G143" i="18"/>
  <c r="D147" i="18"/>
  <c r="D162" i="1"/>
  <c r="C275" i="18"/>
  <c r="C290" i="1"/>
  <c r="B275" i="18"/>
  <c r="B290" i="1"/>
  <c r="F272" i="1"/>
  <c r="F257" i="18"/>
  <c r="E114" i="18"/>
  <c r="E129" i="1"/>
  <c r="H294" i="18"/>
  <c r="H309" i="1"/>
  <c r="I210" i="18"/>
  <c r="I225" i="1"/>
  <c r="F91" i="18"/>
  <c r="F106" i="1"/>
  <c r="G164" i="18"/>
  <c r="G179" i="1"/>
  <c r="D265" i="18"/>
  <c r="D280" i="1"/>
  <c r="C184" i="18"/>
  <c r="C199" i="1"/>
  <c r="B184" i="18"/>
  <c r="B199" i="1"/>
  <c r="F199" i="18"/>
  <c r="F214" i="1"/>
  <c r="J225" i="18"/>
  <c r="J240" i="1"/>
  <c r="G71" i="18"/>
  <c r="G86" i="1"/>
  <c r="I317" i="18"/>
  <c r="I332" i="1"/>
  <c r="D103" i="18"/>
  <c r="D118" i="1"/>
  <c r="G92" i="18"/>
  <c r="G107" i="1"/>
  <c r="F150" i="18"/>
  <c r="F165" i="1"/>
  <c r="E64" i="1"/>
  <c r="E49" i="18"/>
  <c r="D270" i="18"/>
  <c r="D285" i="1"/>
  <c r="G222" i="18"/>
  <c r="G237" i="1"/>
  <c r="H226" i="18"/>
  <c r="H241" i="1"/>
  <c r="F338" i="1"/>
  <c r="F323" i="18"/>
  <c r="C137" i="18"/>
  <c r="C152" i="1"/>
  <c r="D206" i="18"/>
  <c r="D221" i="1"/>
  <c r="D175" i="18"/>
  <c r="D190" i="1"/>
  <c r="C63" i="18"/>
  <c r="C78" i="1"/>
  <c r="B63" i="18"/>
  <c r="B78" i="1"/>
  <c r="D77" i="18"/>
  <c r="D92" i="1"/>
  <c r="D135" i="18"/>
  <c r="D150" i="1"/>
  <c r="E110" i="18"/>
  <c r="E125" i="1"/>
  <c r="F289" i="18"/>
  <c r="F304" i="1"/>
  <c r="I77" i="18"/>
  <c r="I92" i="1"/>
  <c r="J217" i="18"/>
  <c r="J232" i="1"/>
  <c r="E312" i="18"/>
  <c r="E327" i="1"/>
  <c r="I177" i="18"/>
  <c r="I192" i="1"/>
  <c r="G281" i="1"/>
  <c r="G266" i="18"/>
  <c r="H330" i="18"/>
  <c r="H345" i="1"/>
  <c r="I272" i="18"/>
  <c r="I287" i="1"/>
  <c r="E221" i="18"/>
  <c r="E236" i="1"/>
  <c r="I118" i="18"/>
  <c r="I133" i="1"/>
  <c r="F259" i="18"/>
  <c r="F274" i="1"/>
  <c r="E320" i="18"/>
  <c r="E335" i="1"/>
  <c r="I68" i="18"/>
  <c r="I83" i="1"/>
  <c r="J209" i="18"/>
  <c r="J224" i="1"/>
  <c r="G176" i="1"/>
  <c r="G161" i="18"/>
  <c r="H76" i="18"/>
  <c r="H91" i="1"/>
  <c r="I111" i="18"/>
  <c r="I126" i="1"/>
  <c r="I228" i="1"/>
  <c r="I213" i="18"/>
  <c r="D88" i="18"/>
  <c r="D103" i="1"/>
  <c r="J178" i="18"/>
  <c r="J193" i="1"/>
  <c r="I106" i="18"/>
  <c r="I121" i="1"/>
  <c r="I91" i="18"/>
  <c r="I106" i="1"/>
  <c r="F293" i="18"/>
  <c r="F308" i="1"/>
  <c r="C273" i="18"/>
  <c r="C288" i="1"/>
  <c r="C195" i="18"/>
  <c r="C210" i="1"/>
  <c r="H313" i="18"/>
  <c r="H328" i="1"/>
  <c r="C164" i="18"/>
  <c r="C179" i="1"/>
  <c r="B164" i="18"/>
  <c r="B179" i="1"/>
  <c r="G187" i="1"/>
  <c r="G172" i="18"/>
  <c r="C132" i="18"/>
  <c r="C147" i="1"/>
  <c r="B147" i="1"/>
  <c r="H279" i="1"/>
  <c r="H264" i="18"/>
  <c r="J312" i="1"/>
  <c r="J297" i="18"/>
  <c r="E66" i="18"/>
  <c r="E81" i="1"/>
  <c r="C55" i="18"/>
  <c r="C70" i="1"/>
  <c r="J307" i="18"/>
  <c r="J322" i="1"/>
  <c r="J175" i="1"/>
  <c r="J160" i="18"/>
  <c r="H182" i="18"/>
  <c r="H197" i="1"/>
  <c r="C232" i="18"/>
  <c r="C247" i="1"/>
  <c r="I184" i="18"/>
  <c r="I199" i="1"/>
  <c r="I293" i="1"/>
  <c r="I278" i="18"/>
  <c r="J256" i="18"/>
  <c r="J271" i="1"/>
  <c r="D148" i="18"/>
  <c r="D163" i="1"/>
  <c r="H301" i="1"/>
  <c r="H286" i="18"/>
  <c r="C230" i="1"/>
  <c r="C215" i="18"/>
  <c r="B230" i="1"/>
  <c r="G149" i="18"/>
  <c r="G164" i="1"/>
  <c r="I200" i="18"/>
  <c r="I215" i="1"/>
  <c r="F347" i="1"/>
  <c r="F332" i="18"/>
  <c r="H228" i="18"/>
  <c r="H243" i="1"/>
  <c r="J219" i="18"/>
  <c r="J234" i="1"/>
  <c r="G96" i="18"/>
  <c r="G111" i="1"/>
  <c r="I215" i="18"/>
  <c r="I230" i="1"/>
  <c r="H99" i="1"/>
  <c r="H84" i="18"/>
  <c r="G236" i="18"/>
  <c r="G251" i="1"/>
  <c r="F71" i="18"/>
  <c r="F86" i="1"/>
  <c r="E269" i="18"/>
  <c r="E284" i="1"/>
  <c r="I45" i="18"/>
  <c r="I60" i="1"/>
  <c r="J269" i="18"/>
  <c r="J284" i="1"/>
  <c r="G127" i="18"/>
  <c r="G142" i="1"/>
  <c r="E170" i="1"/>
  <c r="E155" i="18"/>
  <c r="G72" i="18"/>
  <c r="G87" i="1"/>
  <c r="G128" i="18"/>
  <c r="G143" i="1"/>
  <c r="I328" i="18"/>
  <c r="I343" i="1"/>
  <c r="D146" i="18"/>
  <c r="D161" i="1"/>
  <c r="C161" i="1"/>
  <c r="C146" i="18"/>
  <c r="B146" i="18"/>
  <c r="B161" i="1"/>
  <c r="F274" i="18"/>
  <c r="F289" i="1"/>
  <c r="J281" i="18"/>
  <c r="J296" i="1"/>
  <c r="C167" i="18"/>
  <c r="C182" i="1"/>
  <c r="C118" i="18"/>
  <c r="C133" i="1"/>
  <c r="B133" i="1"/>
  <c r="J152" i="18"/>
  <c r="J167" i="1"/>
  <c r="F329" i="18"/>
  <c r="F344" i="1"/>
  <c r="E48" i="18"/>
  <c r="E63" i="1"/>
  <c r="E126" i="18"/>
  <c r="E141" i="1"/>
  <c r="G248" i="1"/>
  <c r="G233" i="18"/>
  <c r="T287" i="7"/>
  <c r="K331" i="1" s="1"/>
  <c r="D235" i="18"/>
  <c r="D250" i="1"/>
  <c r="F252" i="18"/>
  <c r="F267" i="1"/>
  <c r="F235" i="18"/>
  <c r="F250" i="1"/>
  <c r="G150" i="18"/>
  <c r="G165" i="1"/>
  <c r="F198" i="1"/>
  <c r="F183" i="18"/>
  <c r="G232" i="1"/>
  <c r="G217" i="18"/>
  <c r="E201" i="18"/>
  <c r="E216" i="1"/>
  <c r="H216" i="1"/>
  <c r="H201" i="18"/>
  <c r="C240" i="1"/>
  <c r="C225" i="18"/>
  <c r="T291" i="7"/>
  <c r="K335" i="1" s="1"/>
  <c r="H230" i="18"/>
  <c r="H245" i="1"/>
  <c r="E222" i="18"/>
  <c r="E237" i="1"/>
  <c r="H225" i="18"/>
  <c r="H240" i="1"/>
  <c r="J231" i="18"/>
  <c r="J246" i="1"/>
  <c r="D57" i="18"/>
  <c r="D72" i="1"/>
  <c r="G131" i="18"/>
  <c r="G146" i="1"/>
  <c r="D83" i="18"/>
  <c r="D98" i="1"/>
  <c r="J176" i="18"/>
  <c r="J191" i="1"/>
  <c r="G83" i="18"/>
  <c r="G98" i="1"/>
  <c r="T274" i="7"/>
  <c r="K318" i="1" s="1"/>
  <c r="C97" i="18"/>
  <c r="C112" i="1"/>
  <c r="H60" i="18"/>
  <c r="H75" i="1"/>
  <c r="F166" i="18"/>
  <c r="F181" i="1"/>
  <c r="D222" i="18"/>
  <c r="D237" i="1"/>
  <c r="I171" i="1"/>
  <c r="I156" i="18"/>
  <c r="F67" i="18"/>
  <c r="F82" i="1"/>
  <c r="C57" i="18"/>
  <c r="C72" i="1"/>
  <c r="B57" i="18"/>
  <c r="B72" i="1"/>
  <c r="G123" i="18"/>
  <c r="G138" i="1"/>
  <c r="D247" i="18"/>
  <c r="D262" i="1"/>
  <c r="J300" i="18"/>
  <c r="J315" i="1"/>
  <c r="H137" i="18"/>
  <c r="H152" i="1"/>
  <c r="J263" i="1"/>
  <c r="J248" i="18"/>
  <c r="T307" i="7"/>
  <c r="K333" i="18" s="1"/>
  <c r="E333" i="18"/>
  <c r="E348" i="1"/>
  <c r="J334" i="18"/>
  <c r="J349" i="1"/>
  <c r="F70" i="18"/>
  <c r="F85" i="1"/>
  <c r="J304" i="18"/>
  <c r="J319" i="1"/>
  <c r="D300" i="18"/>
  <c r="D315" i="1"/>
  <c r="I304" i="18"/>
  <c r="I319" i="1"/>
  <c r="C158" i="18"/>
  <c r="C173" i="1"/>
  <c r="B158" i="18"/>
  <c r="B173" i="1"/>
  <c r="G335" i="18"/>
  <c r="G350" i="1"/>
  <c r="J173" i="18"/>
  <c r="J188" i="1"/>
  <c r="I307" i="1"/>
  <c r="I292" i="18"/>
  <c r="J153" i="18"/>
  <c r="J168" i="1"/>
  <c r="G115" i="1"/>
  <c r="G100" i="18"/>
  <c r="E262" i="18"/>
  <c r="E277" i="1"/>
  <c r="H71" i="1"/>
  <c r="H56" i="18"/>
  <c r="C348" i="18"/>
  <c r="C363" i="1"/>
  <c r="E166" i="18"/>
  <c r="E181" i="1"/>
  <c r="B222" i="18"/>
  <c r="H242" i="1"/>
  <c r="H227" i="18"/>
  <c r="G111" i="18"/>
  <c r="G126" i="1"/>
  <c r="F122" i="1"/>
  <c r="F107" i="18"/>
  <c r="H185" i="18"/>
  <c r="H200" i="1"/>
  <c r="B121" i="1"/>
  <c r="B62" i="1"/>
  <c r="B132" i="18"/>
  <c r="G99" i="18"/>
  <c r="G114" i="1"/>
  <c r="E289" i="18"/>
  <c r="E304" i="1"/>
  <c r="K252" i="1"/>
  <c r="H89" i="18"/>
  <c r="H104" i="1"/>
  <c r="D230" i="18"/>
  <c r="D245" i="1"/>
  <c r="H206" i="18"/>
  <c r="H221" i="1"/>
  <c r="I49" i="18"/>
  <c r="I64" i="1"/>
  <c r="G333" i="18"/>
  <c r="G348" i="1"/>
  <c r="H277" i="18"/>
  <c r="H292" i="1"/>
  <c r="H144" i="18"/>
  <c r="H159" i="1"/>
  <c r="F153" i="18"/>
  <c r="F168" i="1"/>
  <c r="D50" i="18"/>
  <c r="D65" i="1"/>
  <c r="H53" i="18"/>
  <c r="H68" i="1"/>
  <c r="F114" i="18"/>
  <c r="F129" i="1"/>
  <c r="G163" i="18"/>
  <c r="G178" i="1"/>
  <c r="H283" i="18"/>
  <c r="H298" i="1"/>
  <c r="J289" i="18"/>
  <c r="J304" i="1"/>
  <c r="H162" i="18"/>
  <c r="H177" i="1"/>
  <c r="H259" i="18"/>
  <c r="H274" i="1"/>
  <c r="D209" i="18"/>
  <c r="D224" i="1"/>
  <c r="D213" i="18"/>
  <c r="D228" i="1"/>
  <c r="E108" i="18"/>
  <c r="E123" i="1"/>
  <c r="D186" i="18"/>
  <c r="D201" i="1"/>
  <c r="I77" i="1"/>
  <c r="I62" i="18"/>
  <c r="G319" i="18"/>
  <c r="G334" i="1"/>
  <c r="D182" i="18"/>
  <c r="D197" i="1"/>
  <c r="I316" i="1"/>
  <c r="I301" i="18"/>
  <c r="J314" i="18"/>
  <c r="J329" i="1"/>
  <c r="G186" i="18"/>
  <c r="G201" i="1"/>
  <c r="F314" i="18"/>
  <c r="F329" i="1"/>
  <c r="E236" i="18"/>
  <c r="E251" i="1"/>
  <c r="G204" i="18"/>
  <c r="G219" i="1"/>
  <c r="I224" i="18"/>
  <c r="I239" i="1"/>
  <c r="C136" i="18"/>
  <c r="C151" i="1"/>
  <c r="I266" i="18"/>
  <c r="I281" i="1"/>
  <c r="C150" i="18"/>
  <c r="C165" i="1"/>
  <c r="B165" i="1"/>
  <c r="H93" i="18"/>
  <c r="H108" i="1"/>
  <c r="I208" i="18"/>
  <c r="I223" i="1"/>
  <c r="I171" i="18"/>
  <c r="I186" i="1"/>
  <c r="F175" i="18"/>
  <c r="F190" i="1"/>
  <c r="E97" i="18"/>
  <c r="E112" i="1"/>
  <c r="G156" i="18"/>
  <c r="G171" i="1"/>
  <c r="H188" i="18"/>
  <c r="H203" i="1"/>
  <c r="E99" i="18"/>
  <c r="E114" i="1"/>
  <c r="F304" i="18"/>
  <c r="F319" i="1"/>
  <c r="I102" i="18"/>
  <c r="I117" i="1"/>
  <c r="I72" i="18"/>
  <c r="I87" i="1"/>
  <c r="G129" i="1"/>
  <c r="G114" i="18"/>
  <c r="C263" i="18"/>
  <c r="C278" i="1"/>
  <c r="B278" i="1"/>
  <c r="F268" i="18"/>
  <c r="F283" i="1"/>
  <c r="C143" i="18"/>
  <c r="C158" i="1"/>
  <c r="B158" i="1"/>
  <c r="C127" i="18"/>
  <c r="C142" i="1"/>
  <c r="B127" i="18"/>
  <c r="J300" i="1"/>
  <c r="J285" i="18"/>
  <c r="H285" i="18"/>
  <c r="H300" i="1"/>
  <c r="C187" i="1"/>
  <c r="C172" i="18"/>
  <c r="F198" i="18"/>
  <c r="F213" i="1"/>
  <c r="I167" i="18"/>
  <c r="I182" i="1"/>
  <c r="J168" i="18"/>
  <c r="J183" i="1"/>
  <c r="F183" i="1"/>
  <c r="F168" i="18"/>
  <c r="H110" i="18"/>
  <c r="H125" i="1"/>
  <c r="J302" i="18"/>
  <c r="J317" i="1"/>
  <c r="D110" i="18"/>
  <c r="D125" i="1"/>
  <c r="J181" i="18"/>
  <c r="J196" i="1"/>
  <c r="E115" i="18"/>
  <c r="E130" i="1"/>
  <c r="H281" i="1"/>
  <c r="H266" i="18"/>
  <c r="C312" i="18"/>
  <c r="C327" i="1"/>
  <c r="G259" i="18"/>
  <c r="G274" i="1"/>
  <c r="F297" i="1"/>
  <c r="F282" i="18"/>
  <c r="C318" i="18"/>
  <c r="C333" i="1"/>
  <c r="G255" i="18"/>
  <c r="G270" i="1"/>
  <c r="C176" i="1"/>
  <c r="C161" i="18"/>
  <c r="B161" i="18"/>
  <c r="E68" i="18"/>
  <c r="E83" i="1"/>
  <c r="G209" i="18"/>
  <c r="G224" i="1"/>
  <c r="G225" i="1"/>
  <c r="G210" i="18"/>
  <c r="I76" i="18"/>
  <c r="I91" i="1"/>
  <c r="F111" i="18"/>
  <c r="F126" i="1"/>
  <c r="E213" i="18"/>
  <c r="E228" i="1"/>
  <c r="G88" i="18"/>
  <c r="G103" i="1"/>
  <c r="I154" i="18"/>
  <c r="I169" i="1"/>
  <c r="D305" i="18"/>
  <c r="D320" i="1"/>
  <c r="D116" i="18"/>
  <c r="D131" i="1"/>
  <c r="H106" i="1"/>
  <c r="H91" i="18"/>
  <c r="H116" i="18"/>
  <c r="H131" i="1"/>
  <c r="J210" i="1"/>
  <c r="J195" i="18"/>
  <c r="G90" i="1"/>
  <c r="G75" i="18"/>
  <c r="H88" i="18"/>
  <c r="H103" i="1"/>
  <c r="D132" i="18"/>
  <c r="D147" i="1"/>
  <c r="F132" i="18"/>
  <c r="F147" i="1"/>
  <c r="D204" i="1"/>
  <c r="D189" i="18"/>
  <c r="G264" i="18"/>
  <c r="G279" i="1"/>
  <c r="T296" i="7"/>
  <c r="K325" i="18" s="1"/>
  <c r="F55" i="18"/>
  <c r="F70" i="1"/>
  <c r="J249" i="18"/>
  <c r="J264" i="1"/>
  <c r="I117" i="18"/>
  <c r="I132" i="1"/>
  <c r="J165" i="18"/>
  <c r="J180" i="1"/>
  <c r="G148" i="18"/>
  <c r="G163" i="1"/>
  <c r="D309" i="18"/>
  <c r="D324" i="1"/>
  <c r="I121" i="18"/>
  <c r="I136" i="1"/>
  <c r="D105" i="1"/>
  <c r="D90" i="18"/>
  <c r="J199" i="18"/>
  <c r="J214" i="1"/>
  <c r="C249" i="18"/>
  <c r="C264" i="1"/>
  <c r="B249" i="18"/>
  <c r="B264" i="1"/>
  <c r="F278" i="18"/>
  <c r="F293" i="1"/>
  <c r="D198" i="18"/>
  <c r="D213" i="1"/>
  <c r="I287" i="18"/>
  <c r="I302" i="1"/>
  <c r="H297" i="18"/>
  <c r="H312" i="1"/>
  <c r="D228" i="18"/>
  <c r="D243" i="1"/>
  <c r="J253" i="18"/>
  <c r="J268" i="1"/>
  <c r="F101" i="18"/>
  <c r="F116" i="1"/>
  <c r="C199" i="18"/>
  <c r="C214" i="1"/>
  <c r="E86" i="1"/>
  <c r="E71" i="18"/>
  <c r="F90" i="18"/>
  <c r="F105" i="1"/>
  <c r="E60" i="1"/>
  <c r="E45" i="18"/>
  <c r="D60" i="1"/>
  <c r="D45" i="18"/>
  <c r="F155" i="18"/>
  <c r="F170" i="1"/>
  <c r="F109" i="18"/>
  <c r="F124" i="1"/>
  <c r="E200" i="18"/>
  <c r="E215" i="1"/>
  <c r="F208" i="18"/>
  <c r="F223" i="1"/>
  <c r="I158" i="18"/>
  <c r="I173" i="1"/>
  <c r="T302" i="7"/>
  <c r="K328" i="18" s="1"/>
  <c r="C238" i="1"/>
  <c r="C223" i="18"/>
  <c r="F146" i="18"/>
  <c r="F161" i="1"/>
  <c r="C159" i="18"/>
  <c r="C174" i="1"/>
  <c r="B159" i="18"/>
  <c r="B174" i="1"/>
  <c r="H235" i="18"/>
  <c r="H250" i="1"/>
  <c r="C274" i="18"/>
  <c r="C289" i="1"/>
  <c r="B274" i="18"/>
  <c r="B289" i="1"/>
  <c r="H98" i="18"/>
  <c r="H113" i="1"/>
  <c r="G208" i="18"/>
  <c r="G223" i="1"/>
  <c r="D312" i="18"/>
  <c r="D327" i="1"/>
  <c r="I126" i="18"/>
  <c r="I141" i="1"/>
  <c r="E122" i="18"/>
  <c r="E137" i="1"/>
  <c r="F316" i="18"/>
  <c r="F331" i="1"/>
  <c r="E252" i="18"/>
  <c r="E267" i="1"/>
  <c r="I235" i="18"/>
  <c r="I250" i="1"/>
  <c r="H150" i="18"/>
  <c r="H165" i="1"/>
  <c r="C183" i="18"/>
  <c r="C198" i="1"/>
  <c r="D97" i="1"/>
  <c r="D82" i="18"/>
  <c r="D133" i="18"/>
  <c r="D148" i="1"/>
  <c r="J177" i="18"/>
  <c r="J192" i="1"/>
  <c r="H267" i="18"/>
  <c r="H282" i="1"/>
  <c r="D75" i="18"/>
  <c r="D90" i="1"/>
  <c r="H176" i="18"/>
  <c r="H191" i="1"/>
  <c r="C138" i="1"/>
  <c r="C123" i="18"/>
  <c r="B123" i="18"/>
  <c r="B138" i="1"/>
  <c r="H173" i="18"/>
  <c r="H188" i="1"/>
  <c r="I298" i="18"/>
  <c r="I313" i="1"/>
  <c r="C130" i="18"/>
  <c r="C145" i="1"/>
  <c r="D202" i="18"/>
  <c r="D217" i="1"/>
  <c r="E324" i="18"/>
  <c r="E339" i="1"/>
  <c r="C206" i="18"/>
  <c r="C221" i="1"/>
  <c r="B206" i="18"/>
  <c r="B221" i="1"/>
  <c r="G311" i="18"/>
  <c r="G326" i="1"/>
  <c r="J270" i="18"/>
  <c r="J285" i="1"/>
  <c r="G303" i="18"/>
  <c r="G318" i="1"/>
  <c r="E124" i="18"/>
  <c r="E139" i="1"/>
  <c r="D60" i="18"/>
  <c r="D75" i="1"/>
  <c r="H222" i="18"/>
  <c r="H237" i="1"/>
  <c r="E156" i="18"/>
  <c r="E171" i="1"/>
  <c r="C295" i="18"/>
  <c r="C310" i="1"/>
  <c r="B295" i="18"/>
  <c r="B310" i="1"/>
  <c r="G298" i="18"/>
  <c r="G313" i="1"/>
  <c r="F333" i="18"/>
  <c r="F348" i="1"/>
  <c r="I226" i="18"/>
  <c r="I241" i="1"/>
  <c r="D323" i="18"/>
  <c r="D338" i="1"/>
  <c r="I99" i="18"/>
  <c r="I114" i="1"/>
  <c r="D195" i="1"/>
  <c r="D180" i="18"/>
  <c r="F331" i="18"/>
  <c r="F346" i="1"/>
  <c r="D176" i="18"/>
  <c r="D191" i="1"/>
  <c r="H129" i="18"/>
  <c r="H144" i="1"/>
  <c r="D348" i="18"/>
  <c r="D363" i="1"/>
  <c r="E103" i="18"/>
  <c r="E118" i="1"/>
  <c r="G102" i="18"/>
  <c r="G117" i="1"/>
  <c r="E153" i="18"/>
  <c r="E168" i="1"/>
  <c r="C214" i="18"/>
  <c r="C229" i="1"/>
  <c r="B214" i="18"/>
  <c r="J214" i="18"/>
  <c r="J229" i="1"/>
  <c r="E68" i="1"/>
  <c r="E53" i="18"/>
  <c r="I56" i="18"/>
  <c r="I71" i="1"/>
  <c r="J188" i="18"/>
  <c r="J203" i="1"/>
  <c r="C128" i="18"/>
  <c r="C143" i="1"/>
  <c r="J308" i="18"/>
  <c r="J323" i="1"/>
  <c r="I295" i="18"/>
  <c r="I310" i="1"/>
  <c r="C205" i="18"/>
  <c r="C220" i="1"/>
  <c r="T293" i="7"/>
  <c r="K337" i="1" s="1"/>
  <c r="B198" i="1"/>
  <c r="E194" i="18"/>
  <c r="E209" i="1"/>
  <c r="D96" i="18"/>
  <c r="D111" i="1"/>
  <c r="B247" i="1"/>
  <c r="I323" i="18"/>
  <c r="I338" i="1"/>
  <c r="F211" i="18"/>
  <c r="F226" i="1"/>
  <c r="H164" i="18"/>
  <c r="H179" i="1"/>
  <c r="I264" i="18"/>
  <c r="I279" i="1"/>
  <c r="C330" i="18"/>
  <c r="C345" i="1"/>
  <c r="B330" i="18"/>
  <c r="B345" i="1"/>
  <c r="B159" i="1"/>
  <c r="K236" i="18"/>
  <c r="K251" i="1"/>
  <c r="H196" i="18"/>
  <c r="H211" i="1"/>
  <c r="E196" i="18"/>
  <c r="E211" i="1"/>
  <c r="C202" i="18"/>
  <c r="C217" i="1"/>
  <c r="C222" i="18"/>
  <c r="C237" i="1"/>
  <c r="H58" i="18"/>
  <c r="H73" i="1"/>
  <c r="F99" i="18"/>
  <c r="F114" i="1"/>
  <c r="F47" i="18"/>
  <c r="F62" i="1"/>
  <c r="J336" i="18"/>
  <c r="J351" i="1"/>
  <c r="G233" i="1"/>
  <c r="G218" i="18"/>
  <c r="E140" i="18"/>
  <c r="E155" i="1"/>
  <c r="H135" i="18"/>
  <c r="H150" i="1"/>
  <c r="D167" i="18"/>
  <c r="D182" i="1"/>
  <c r="F177" i="18"/>
  <c r="F192" i="1"/>
  <c r="D321" i="18"/>
  <c r="D336" i="1"/>
  <c r="E98" i="18"/>
  <c r="E113" i="1"/>
  <c r="J154" i="18"/>
  <c r="J169" i="1"/>
  <c r="C313" i="18"/>
  <c r="C328" i="1"/>
  <c r="G347" i="1"/>
  <c r="G332" i="18"/>
  <c r="G314" i="18"/>
  <c r="G329" i="1"/>
  <c r="I197" i="18"/>
  <c r="I212" i="1"/>
  <c r="E278" i="18"/>
  <c r="E293" i="1"/>
  <c r="J228" i="18"/>
  <c r="J243" i="1"/>
  <c r="J215" i="18"/>
  <c r="J230" i="1"/>
  <c r="C236" i="18"/>
  <c r="C251" i="1"/>
  <c r="H269" i="18"/>
  <c r="H284" i="1"/>
  <c r="E136" i="18"/>
  <c r="E151" i="1"/>
  <c r="G297" i="1"/>
  <c r="G282" i="18"/>
  <c r="E223" i="18"/>
  <c r="E238" i="1"/>
  <c r="C326" i="18"/>
  <c r="C341" i="1"/>
  <c r="B326" i="18"/>
  <c r="B341" i="1"/>
  <c r="J323" i="18"/>
  <c r="J338" i="1"/>
  <c r="G81" i="18"/>
  <c r="G96" i="1"/>
  <c r="H303" i="18"/>
  <c r="H318" i="1"/>
  <c r="I60" i="18"/>
  <c r="I75" i="1"/>
  <c r="D67" i="18"/>
  <c r="D82" i="1"/>
  <c r="F104" i="1"/>
  <c r="F89" i="18"/>
  <c r="C47" i="18"/>
  <c r="C62" i="1"/>
  <c r="F202" i="18"/>
  <c r="F217" i="1"/>
  <c r="J335" i="18"/>
  <c r="J350" i="1"/>
  <c r="H262" i="18"/>
  <c r="H277" i="1"/>
  <c r="F53" i="18"/>
  <c r="F68" i="1"/>
  <c r="I268" i="18"/>
  <c r="I283" i="1"/>
  <c r="F205" i="18"/>
  <c r="F220" i="1"/>
  <c r="J163" i="18"/>
  <c r="J178" i="1"/>
  <c r="I216" i="18"/>
  <c r="I231" i="1"/>
  <c r="G135" i="18"/>
  <c r="G150" i="1"/>
  <c r="D254" i="18"/>
  <c r="D269" i="1"/>
  <c r="H254" i="18"/>
  <c r="H269" i="1"/>
  <c r="D114" i="18"/>
  <c r="D129" i="1"/>
  <c r="G220" i="18"/>
  <c r="G235" i="1"/>
  <c r="E336" i="18"/>
  <c r="E351" i="1"/>
  <c r="I220" i="1"/>
  <c r="I205" i="18"/>
  <c r="D325" i="1"/>
  <c r="D310" i="18"/>
  <c r="T270" i="7"/>
  <c r="K299" i="18" s="1"/>
  <c r="E181" i="18"/>
  <c r="E196" i="1"/>
  <c r="H181" i="18"/>
  <c r="H196" i="1"/>
  <c r="H317" i="1"/>
  <c r="H302" i="18"/>
  <c r="E302" i="18"/>
  <c r="E317" i="1"/>
  <c r="D191" i="18"/>
  <c r="D206" i="1"/>
  <c r="T273" i="7"/>
  <c r="K302" i="18" s="1"/>
  <c r="I317" i="1"/>
  <c r="I302" i="18"/>
  <c r="H275" i="18"/>
  <c r="H290" i="1"/>
  <c r="G110" i="18"/>
  <c r="G125" i="1"/>
  <c r="E306" i="18"/>
  <c r="E321" i="1"/>
  <c r="D95" i="18"/>
  <c r="D110" i="1"/>
  <c r="G170" i="18"/>
  <c r="G185" i="1"/>
  <c r="I251" i="18"/>
  <c r="I266" i="1"/>
  <c r="F234" i="18"/>
  <c r="F249" i="1"/>
  <c r="G251" i="18"/>
  <c r="G266" i="1"/>
  <c r="E133" i="1"/>
  <c r="E118" i="18"/>
  <c r="F295" i="18"/>
  <c r="F310" i="1"/>
  <c r="G333" i="1"/>
  <c r="G318" i="18"/>
  <c r="C106" i="18"/>
  <c r="C121" i="1"/>
  <c r="F209" i="18"/>
  <c r="F224" i="1"/>
  <c r="J210" i="18"/>
  <c r="J225" i="1"/>
  <c r="E111" i="18"/>
  <c r="E126" i="1"/>
  <c r="D108" i="18"/>
  <c r="D123" i="1"/>
  <c r="I88" i="18"/>
  <c r="I103" i="1"/>
  <c r="E154" i="18"/>
  <c r="E169" i="1"/>
  <c r="C186" i="18"/>
  <c r="C201" i="1"/>
  <c r="E91" i="18"/>
  <c r="E106" i="1"/>
  <c r="C91" i="18"/>
  <c r="C106" i="1"/>
  <c r="B91" i="18"/>
  <c r="B106" i="1"/>
  <c r="G273" i="18"/>
  <c r="G288" i="1"/>
  <c r="E195" i="18"/>
  <c r="E210" i="1"/>
  <c r="C62" i="18"/>
  <c r="C77" i="1"/>
  <c r="I132" i="18"/>
  <c r="I147" i="1"/>
  <c r="J194" i="18"/>
  <c r="J209" i="1"/>
  <c r="H62" i="18"/>
  <c r="H77" i="1"/>
  <c r="G160" i="18"/>
  <c r="G175" i="1"/>
  <c r="E232" i="18"/>
  <c r="E247" i="1"/>
  <c r="J325" i="18"/>
  <c r="J340" i="1"/>
  <c r="D256" i="18"/>
  <c r="D271" i="1"/>
  <c r="F175" i="1"/>
  <c r="F160" i="18"/>
  <c r="F215" i="18"/>
  <c r="F230" i="1"/>
  <c r="H215" i="18"/>
  <c r="H230" i="1"/>
  <c r="C253" i="18"/>
  <c r="C268" i="1"/>
  <c r="B268" i="1"/>
  <c r="E113" i="18"/>
  <c r="E128" i="1"/>
  <c r="I253" i="18"/>
  <c r="I268" i="1"/>
  <c r="C301" i="1"/>
  <c r="C286" i="18"/>
  <c r="I256" i="18"/>
  <c r="I271" i="1"/>
  <c r="J162" i="18"/>
  <c r="J177" i="1"/>
  <c r="D149" i="18"/>
  <c r="D164" i="1"/>
  <c r="D113" i="18"/>
  <c r="D128" i="1"/>
  <c r="E96" i="18"/>
  <c r="E111" i="1"/>
  <c r="C228" i="18"/>
  <c r="C243" i="1"/>
  <c r="I219" i="18"/>
  <c r="I234" i="1"/>
  <c r="I92" i="18"/>
  <c r="I107" i="1"/>
  <c r="I236" i="18"/>
  <c r="I251" i="1"/>
  <c r="I145" i="18"/>
  <c r="I160" i="1"/>
  <c r="E101" i="18"/>
  <c r="E116" i="1"/>
  <c r="G228" i="18"/>
  <c r="G243" i="1"/>
  <c r="F45" i="18"/>
  <c r="F60" i="1"/>
  <c r="C121" i="18"/>
  <c r="C136" i="1"/>
  <c r="F317" i="18"/>
  <c r="F332" i="1"/>
  <c r="C64" i="18"/>
  <c r="C79" i="1"/>
  <c r="J290" i="18"/>
  <c r="J305" i="1"/>
  <c r="E228" i="18"/>
  <c r="E243" i="1"/>
  <c r="C250" i="1"/>
  <c r="C235" i="18"/>
  <c r="H136" i="18"/>
  <c r="H151" i="1"/>
  <c r="F306" i="18"/>
  <c r="F321" i="1"/>
  <c r="D79" i="1"/>
  <c r="D64" i="18"/>
  <c r="F64" i="1"/>
  <c r="F49" i="18"/>
  <c r="F136" i="18"/>
  <c r="F151" i="1"/>
  <c r="C126" i="18"/>
  <c r="C141" i="1"/>
  <c r="B126" i="18"/>
  <c r="B141" i="1"/>
  <c r="G137" i="1"/>
  <c r="G122" i="18"/>
  <c r="D165" i="1"/>
  <c r="D150" i="18"/>
  <c r="H252" i="18"/>
  <c r="H267" i="1"/>
  <c r="G252" i="18"/>
  <c r="G267" i="1"/>
  <c r="J235" i="18"/>
  <c r="J250" i="1"/>
  <c r="F149" i="18"/>
  <c r="F164" i="1"/>
  <c r="G48" i="18"/>
  <c r="G63" i="1"/>
  <c r="G95" i="18"/>
  <c r="G110" i="1"/>
  <c r="F271" i="18"/>
  <c r="F286" i="1"/>
  <c r="G322" i="18"/>
  <c r="G337" i="1"/>
  <c r="C229" i="18"/>
  <c r="C244" i="1"/>
  <c r="B229" i="18"/>
  <c r="B244" i="1"/>
  <c r="I322" i="18"/>
  <c r="I337" i="1"/>
  <c r="D58" i="18"/>
  <c r="D73" i="1"/>
  <c r="C324" i="18"/>
  <c r="C339" i="1"/>
  <c r="C193" i="18"/>
  <c r="C208" i="1"/>
  <c r="D225" i="18"/>
  <c r="D240" i="1"/>
  <c r="D70" i="18"/>
  <c r="D85" i="1"/>
  <c r="J222" i="18"/>
  <c r="J237" i="1"/>
  <c r="G293" i="18"/>
  <c r="G308" i="1"/>
  <c r="C311" i="18"/>
  <c r="C326" i="1"/>
  <c r="B311" i="18"/>
  <c r="B326" i="1"/>
  <c r="C81" i="18"/>
  <c r="C96" i="1"/>
  <c r="G270" i="18"/>
  <c r="G285" i="1"/>
  <c r="I303" i="18"/>
  <c r="I318" i="1"/>
  <c r="H124" i="18"/>
  <c r="H139" i="1"/>
  <c r="F222" i="18"/>
  <c r="F237" i="1"/>
  <c r="C156" i="18"/>
  <c r="C171" i="1"/>
  <c r="C58" i="18"/>
  <c r="C73" i="1"/>
  <c r="B73" i="1"/>
  <c r="B58" i="18"/>
  <c r="H119" i="1"/>
  <c r="H104" i="18"/>
  <c r="C276" i="18"/>
  <c r="C291" i="1"/>
  <c r="B276" i="18"/>
  <c r="D261" i="18"/>
  <c r="D276" i="1"/>
  <c r="C226" i="18"/>
  <c r="C241" i="1"/>
  <c r="B226" i="18"/>
  <c r="B241" i="1"/>
  <c r="D346" i="1"/>
  <c r="D331" i="18"/>
  <c r="J157" i="18"/>
  <c r="J172" i="1"/>
  <c r="D129" i="18"/>
  <c r="D144" i="1"/>
  <c r="T308" i="7"/>
  <c r="K334" i="18" s="1"/>
  <c r="G159" i="1"/>
  <c r="G144" i="18"/>
  <c r="E137" i="18"/>
  <c r="E152" i="1"/>
  <c r="C292" i="1"/>
  <c r="C277" i="18"/>
  <c r="B292" i="1"/>
  <c r="C134" i="18"/>
  <c r="C149" i="1"/>
  <c r="B134" i="18"/>
  <c r="B149" i="1"/>
  <c r="I52" i="18"/>
  <c r="I67" i="1"/>
  <c r="F348" i="18"/>
  <c r="F363" i="1"/>
  <c r="G141" i="18"/>
  <c r="G156" i="1"/>
  <c r="G292" i="18"/>
  <c r="G307" i="1"/>
  <c r="E56" i="18"/>
  <c r="E71" i="1"/>
  <c r="F214" i="18"/>
  <c r="F229" i="1"/>
  <c r="C95" i="18"/>
  <c r="C110" i="1"/>
  <c r="B110" i="1"/>
  <c r="B95" i="18"/>
  <c r="G211" i="1"/>
  <c r="G196" i="18"/>
  <c r="F158" i="18"/>
  <c r="F173" i="1"/>
  <c r="G79" i="18"/>
  <c r="G94" i="1"/>
  <c r="B243" i="1"/>
  <c r="B61" i="18"/>
  <c r="B183" i="18"/>
  <c r="G44" i="18"/>
  <c r="G59" i="1"/>
  <c r="B232" i="18"/>
  <c r="D106" i="18"/>
  <c r="D121" i="1"/>
  <c r="H62" i="1"/>
  <c r="H47" i="18"/>
  <c r="H138" i="18"/>
  <c r="H153" i="1"/>
  <c r="C230" i="18"/>
  <c r="C245" i="1"/>
  <c r="E277" i="18"/>
  <c r="E292" i="1"/>
  <c r="B324" i="18"/>
  <c r="B144" i="18"/>
  <c r="E253" i="18"/>
  <c r="E268" i="1"/>
  <c r="J306" i="18"/>
  <c r="J321" i="1"/>
  <c r="I178" i="18"/>
  <c r="I193" i="1"/>
  <c r="D123" i="18"/>
  <c r="D138" i="1"/>
  <c r="F341" i="1"/>
  <c r="F326" i="18"/>
  <c r="F112" i="1"/>
  <c r="F97" i="18"/>
  <c r="D156" i="18"/>
  <c r="D171" i="1"/>
  <c r="T269" i="7"/>
  <c r="K313" i="1" s="1"/>
  <c r="C129" i="18"/>
  <c r="C144" i="1"/>
  <c r="B129" i="18"/>
  <c r="B144" i="1"/>
  <c r="H70" i="18"/>
  <c r="H85" i="1"/>
  <c r="F173" i="18"/>
  <c r="F188" i="1"/>
  <c r="D100" i="18"/>
  <c r="D115" i="1"/>
  <c r="G41" i="18"/>
  <c r="G56" i="1"/>
  <c r="F230" i="18"/>
  <c r="F245" i="1"/>
  <c r="E268" i="18"/>
  <c r="E283" i="1"/>
  <c r="J310" i="18"/>
  <c r="J325" i="1"/>
  <c r="C140" i="18"/>
  <c r="C155" i="1"/>
  <c r="B155" i="1"/>
  <c r="I289" i="18"/>
  <c r="I304" i="1"/>
  <c r="H155" i="1"/>
  <c r="H140" i="18"/>
  <c r="C151" i="18"/>
  <c r="C166" i="1"/>
  <c r="B151" i="18"/>
  <c r="I328" i="1"/>
  <c r="I313" i="18"/>
  <c r="D313" i="18"/>
  <c r="D328" i="1"/>
  <c r="E88" i="18"/>
  <c r="E103" i="1"/>
  <c r="D195" i="18"/>
  <c r="D210" i="1"/>
  <c r="F260" i="18"/>
  <c r="F275" i="1"/>
  <c r="E337" i="18"/>
  <c r="E352" i="1"/>
  <c r="G132" i="1"/>
  <c r="G117" i="18"/>
  <c r="J232" i="18"/>
  <c r="J247" i="1"/>
  <c r="F253" i="18"/>
  <c r="F268" i="1"/>
  <c r="H78" i="18"/>
  <c r="H93" i="1"/>
  <c r="E84" i="18"/>
  <c r="E99" i="1"/>
  <c r="I185" i="18"/>
  <c r="I200" i="1"/>
  <c r="J158" i="18"/>
  <c r="J173" i="1"/>
  <c r="G316" i="18"/>
  <c r="G331" i="1"/>
  <c r="G98" i="18"/>
  <c r="G113" i="1"/>
  <c r="H126" i="18"/>
  <c r="H141" i="1"/>
  <c r="D183" i="18"/>
  <c r="D198" i="1"/>
  <c r="I57" i="18"/>
  <c r="I72" i="1"/>
  <c r="H64" i="18"/>
  <c r="H79" i="1"/>
  <c r="I193" i="18"/>
  <c r="I208" i="1"/>
  <c r="E176" i="18"/>
  <c r="E191" i="1"/>
  <c r="G166" i="18"/>
  <c r="G181" i="1"/>
  <c r="H295" i="18"/>
  <c r="H310" i="1"/>
  <c r="H276" i="18"/>
  <c r="H291" i="1"/>
  <c r="G346" i="1"/>
  <c r="G331" i="18"/>
  <c r="H134" i="18"/>
  <c r="H149" i="1"/>
  <c r="E278" i="1"/>
  <c r="E263" i="18"/>
  <c r="J254" i="18"/>
  <c r="J269" i="1"/>
  <c r="F220" i="18"/>
  <c r="F235" i="1"/>
  <c r="J299" i="18"/>
  <c r="J314" i="1"/>
  <c r="F77" i="18"/>
  <c r="F92" i="1"/>
  <c r="E160" i="18"/>
  <c r="E175" i="1"/>
  <c r="H303" i="1"/>
  <c r="H288" i="18"/>
  <c r="G288" i="18"/>
  <c r="G303" i="1"/>
  <c r="D351" i="1"/>
  <c r="D336" i="18"/>
  <c r="I220" i="18"/>
  <c r="I235" i="1"/>
  <c r="F80" i="18"/>
  <c r="F95" i="1"/>
  <c r="C80" i="18"/>
  <c r="C95" i="1"/>
  <c r="B80" i="18"/>
  <c r="B95" i="1"/>
  <c r="C218" i="18"/>
  <c r="C233" i="1"/>
  <c r="B218" i="18"/>
  <c r="B233" i="1"/>
  <c r="G198" i="18"/>
  <c r="G213" i="1"/>
  <c r="I275" i="18"/>
  <c r="I290" i="1"/>
  <c r="J275" i="18"/>
  <c r="J290" i="1"/>
  <c r="I191" i="18"/>
  <c r="I206" i="1"/>
  <c r="C191" i="18"/>
  <c r="C206" i="1"/>
  <c r="G86" i="18"/>
  <c r="G101" i="1"/>
  <c r="F191" i="18"/>
  <c r="F206" i="1"/>
  <c r="E86" i="18"/>
  <c r="E101" i="1"/>
  <c r="C77" i="18"/>
  <c r="C92" i="1"/>
  <c r="B77" i="18"/>
  <c r="B92" i="1"/>
  <c r="C133" i="18"/>
  <c r="C148" i="1"/>
  <c r="B148" i="1"/>
  <c r="I257" i="18"/>
  <c r="I272" i="1"/>
  <c r="G291" i="18"/>
  <c r="G306" i="1"/>
  <c r="E321" i="18"/>
  <c r="E336" i="1"/>
  <c r="D295" i="18"/>
  <c r="D310" i="1"/>
  <c r="I260" i="18"/>
  <c r="I275" i="1"/>
  <c r="G106" i="18"/>
  <c r="G121" i="1"/>
  <c r="C209" i="18"/>
  <c r="C224" i="1"/>
  <c r="B224" i="1"/>
  <c r="F210" i="18"/>
  <c r="F225" i="1"/>
  <c r="H111" i="18"/>
  <c r="H126" i="1"/>
  <c r="E210" i="18"/>
  <c r="E225" i="1"/>
  <c r="C88" i="18"/>
  <c r="C103" i="1"/>
  <c r="B88" i="18"/>
  <c r="B103" i="1"/>
  <c r="G154" i="18"/>
  <c r="G169" i="1"/>
  <c r="H161" i="18"/>
  <c r="H176" i="1"/>
  <c r="D154" i="18"/>
  <c r="D169" i="1"/>
  <c r="E288" i="1"/>
  <c r="E273" i="18"/>
  <c r="G195" i="18"/>
  <c r="G210" i="1"/>
  <c r="E79" i="18"/>
  <c r="E94" i="1"/>
  <c r="J352" i="1"/>
  <c r="J337" i="18"/>
  <c r="I265" i="18"/>
  <c r="I280" i="1"/>
  <c r="H265" i="18"/>
  <c r="H280" i="1"/>
  <c r="I337" i="18"/>
  <c r="I352" i="1"/>
  <c r="F307" i="18"/>
  <c r="F322" i="1"/>
  <c r="I232" i="18"/>
  <c r="I247" i="1"/>
  <c r="I309" i="18"/>
  <c r="I324" i="1"/>
  <c r="H249" i="18"/>
  <c r="H264" i="1"/>
  <c r="F308" i="18"/>
  <c r="F323" i="1"/>
  <c r="D301" i="18"/>
  <c r="D316" i="1"/>
  <c r="D199" i="18"/>
  <c r="D214" i="1"/>
  <c r="H256" i="18"/>
  <c r="H271" i="1"/>
  <c r="J197" i="18"/>
  <c r="J212" i="1"/>
  <c r="C182" i="18"/>
  <c r="C197" i="1"/>
  <c r="B182" i="18"/>
  <c r="G90" i="18"/>
  <c r="G105" i="1"/>
  <c r="F309" i="18"/>
  <c r="F324" i="1"/>
  <c r="D79" i="18"/>
  <c r="D94" i="1"/>
  <c r="H169" i="18"/>
  <c r="H184" i="1"/>
  <c r="D179" i="18"/>
  <c r="D194" i="1"/>
  <c r="G125" i="18"/>
  <c r="G140" i="1"/>
  <c r="F193" i="18"/>
  <c r="F208" i="1"/>
  <c r="H253" i="18"/>
  <c r="H268" i="1"/>
  <c r="I130" i="18"/>
  <c r="I145" i="1"/>
  <c r="G139" i="18"/>
  <c r="G154" i="1"/>
  <c r="F236" i="18"/>
  <c r="F251" i="1"/>
  <c r="I290" i="18"/>
  <c r="I305" i="1"/>
  <c r="E162" i="18"/>
  <c r="E177" i="1"/>
  <c r="F78" i="18"/>
  <c r="F93" i="1"/>
  <c r="F312" i="18"/>
  <c r="F327" i="1"/>
  <c r="I201" i="18"/>
  <c r="I216" i="1"/>
  <c r="C96" i="18"/>
  <c r="C111" i="1"/>
  <c r="B111" i="1"/>
  <c r="D279" i="18"/>
  <c r="D294" i="1"/>
  <c r="C233" i="18"/>
  <c r="C248" i="1"/>
  <c r="E212" i="18"/>
  <c r="E227" i="1"/>
  <c r="I115" i="18"/>
  <c r="I130" i="1"/>
  <c r="F95" i="18"/>
  <c r="F110" i="1"/>
  <c r="F211" i="1"/>
  <c r="F196" i="18"/>
  <c r="C115" i="18"/>
  <c r="C130" i="1"/>
  <c r="G136" i="18"/>
  <c r="G151" i="1"/>
  <c r="I252" i="18"/>
  <c r="I267" i="1"/>
  <c r="I281" i="18"/>
  <c r="I296" i="1"/>
  <c r="C252" i="18"/>
  <c r="C267" i="1"/>
  <c r="B252" i="18"/>
  <c r="C149" i="18"/>
  <c r="C164" i="1"/>
  <c r="B164" i="1"/>
  <c r="G141" i="1"/>
  <c r="G126" i="18"/>
  <c r="G327" i="18"/>
  <c r="G342" i="1"/>
  <c r="J196" i="18"/>
  <c r="J211" i="1"/>
  <c r="H290" i="18"/>
  <c r="H305" i="1"/>
  <c r="I229" i="18"/>
  <c r="I244" i="1"/>
  <c r="C322" i="18"/>
  <c r="C337" i="1"/>
  <c r="F322" i="18"/>
  <c r="F337" i="1"/>
  <c r="F69" i="18"/>
  <c r="F84" i="1"/>
  <c r="I267" i="18"/>
  <c r="I282" i="1"/>
  <c r="C131" i="18"/>
  <c r="C146" i="1"/>
  <c r="B146" i="1"/>
  <c r="E104" i="18"/>
  <c r="E119" i="1"/>
  <c r="C82" i="1"/>
  <c r="C67" i="18"/>
  <c r="B82" i="1"/>
  <c r="G119" i="18"/>
  <c r="G134" i="1"/>
  <c r="E83" i="18"/>
  <c r="E98" i="1"/>
  <c r="T297" i="7"/>
  <c r="K341" i="1" s="1"/>
  <c r="I324" i="18"/>
  <c r="I339" i="1"/>
  <c r="I270" i="18"/>
  <c r="I285" i="1"/>
  <c r="D303" i="18"/>
  <c r="D318" i="1"/>
  <c r="D124" i="18"/>
  <c r="D139" i="1"/>
  <c r="C51" i="18"/>
  <c r="C66" i="1"/>
  <c r="B66" i="1"/>
  <c r="B51" i="18"/>
  <c r="C231" i="18"/>
  <c r="C246" i="1"/>
  <c r="B231" i="18"/>
  <c r="G295" i="18"/>
  <c r="G310" i="1"/>
  <c r="G276" i="18"/>
  <c r="G291" i="1"/>
  <c r="C298" i="18"/>
  <c r="C313" i="1"/>
  <c r="B313" i="1"/>
  <c r="G188" i="18"/>
  <c r="G203" i="1"/>
  <c r="F157" i="18"/>
  <c r="F172" i="1"/>
  <c r="I333" i="18"/>
  <c r="I348" i="1"/>
  <c r="G338" i="1"/>
  <c r="G323" i="18"/>
  <c r="F349" i="1"/>
  <c r="F334" i="18"/>
  <c r="F103" i="18"/>
  <c r="F118" i="1"/>
  <c r="E158" i="18"/>
  <c r="E173" i="1"/>
  <c r="I152" i="1"/>
  <c r="I137" i="18"/>
  <c r="D134" i="18"/>
  <c r="D149" i="1"/>
  <c r="C227" i="18"/>
  <c r="C242" i="1"/>
  <c r="G47" i="18"/>
  <c r="G62" i="1"/>
  <c r="T309" i="7"/>
  <c r="K335" i="18" s="1"/>
  <c r="H52" i="18"/>
  <c r="H67" i="1"/>
  <c r="F102" i="18"/>
  <c r="F117" i="1"/>
  <c r="D188" i="18"/>
  <c r="D203" i="1"/>
  <c r="F179" i="18"/>
  <c r="F194" i="1"/>
  <c r="I262" i="18"/>
  <c r="I277" i="1"/>
  <c r="I214" i="18"/>
  <c r="I229" i="1"/>
  <c r="C141" i="18"/>
  <c r="C156" i="1"/>
  <c r="B131" i="18"/>
  <c r="B312" i="18"/>
  <c r="B118" i="18"/>
  <c r="B187" i="1"/>
  <c r="D288" i="18"/>
  <c r="D303" i="1"/>
  <c r="H145" i="18"/>
  <c r="H160" i="1"/>
  <c r="E157" i="18"/>
  <c r="E172" i="1"/>
  <c r="B240" i="1"/>
  <c r="I196" i="1"/>
  <c r="I181" i="18"/>
  <c r="E307" i="18"/>
  <c r="E322" i="1"/>
  <c r="B228" i="18"/>
  <c r="B76" i="1"/>
  <c r="E270" i="1"/>
  <c r="E255" i="18"/>
  <c r="G232" i="18"/>
  <c r="G247" i="1"/>
  <c r="H244" i="1"/>
  <c r="H229" i="18"/>
  <c r="G113" i="18"/>
  <c r="G128" i="1"/>
  <c r="B151" i="1"/>
  <c r="B291" i="1"/>
  <c r="B133" i="18"/>
  <c r="T295" i="7"/>
  <c r="K339" i="1" s="1"/>
  <c r="E144" i="18"/>
  <c r="E159" i="1"/>
  <c r="B64" i="1"/>
  <c r="F178" i="18"/>
  <c r="F193" i="1"/>
  <c r="I187" i="18"/>
  <c r="I202" i="1"/>
  <c r="J288" i="1"/>
  <c r="J273" i="18"/>
  <c r="F186" i="18"/>
  <c r="F201" i="1"/>
  <c r="J291" i="18"/>
  <c r="J306" i="1"/>
  <c r="C209" i="1"/>
  <c r="C194" i="18"/>
  <c r="H337" i="18"/>
  <c r="H352" i="1"/>
  <c r="G160" i="1"/>
  <c r="G145" i="18"/>
  <c r="G132" i="18"/>
  <c r="G147" i="1"/>
  <c r="D232" i="18"/>
  <c r="D247" i="1"/>
  <c r="G62" i="18"/>
  <c r="G77" i="1"/>
  <c r="C117" i="18"/>
  <c r="C132" i="1"/>
  <c r="I314" i="18"/>
  <c r="I329" i="1"/>
  <c r="T280" i="7"/>
  <c r="K309" i="18" s="1"/>
  <c r="I182" i="18"/>
  <c r="I197" i="1"/>
  <c r="J316" i="1"/>
  <c r="J301" i="18"/>
  <c r="G309" i="18"/>
  <c r="G324" i="1"/>
  <c r="C271" i="1"/>
  <c r="C256" i="18"/>
  <c r="F325" i="18"/>
  <c r="F340" i="1"/>
  <c r="G312" i="18"/>
  <c r="G327" i="1"/>
  <c r="C278" i="18"/>
  <c r="C293" i="1"/>
  <c r="J186" i="18"/>
  <c r="J201" i="1"/>
  <c r="T306" i="7"/>
  <c r="K347" i="1" s="1"/>
  <c r="H332" i="18"/>
  <c r="H347" i="1"/>
  <c r="C309" i="18"/>
  <c r="C324" i="1"/>
  <c r="C101" i="18"/>
  <c r="C116" i="1"/>
  <c r="F200" i="18"/>
  <c r="F215" i="1"/>
  <c r="H284" i="18"/>
  <c r="H299" i="1"/>
  <c r="F316" i="1"/>
  <c r="F301" i="18"/>
  <c r="F139" i="1"/>
  <c r="F124" i="18"/>
  <c r="G257" i="18"/>
  <c r="G272" i="1"/>
  <c r="F162" i="18"/>
  <c r="F177" i="1"/>
  <c r="F121" i="18"/>
  <c r="F136" i="1"/>
  <c r="J155" i="18"/>
  <c r="J170" i="1"/>
  <c r="F138" i="18"/>
  <c r="F153" i="1"/>
  <c r="E170" i="18"/>
  <c r="E185" i="1"/>
  <c r="G224" i="18"/>
  <c r="G239" i="1"/>
  <c r="C177" i="18"/>
  <c r="C192" i="1"/>
  <c r="G223" i="18"/>
  <c r="G238" i="1"/>
  <c r="I59" i="1"/>
  <c r="I44" i="18"/>
  <c r="C44" i="18"/>
  <c r="C59" i="1"/>
  <c r="J183" i="18"/>
  <c r="J198" i="1"/>
  <c r="E274" i="18"/>
  <c r="E289" i="1"/>
  <c r="E95" i="18"/>
  <c r="E110" i="1"/>
  <c r="D69" i="18"/>
  <c r="D84" i="1"/>
  <c r="I48" i="18"/>
  <c r="I63" i="1"/>
  <c r="D137" i="1"/>
  <c r="D122" i="18"/>
  <c r="D252" i="18"/>
  <c r="D267" i="1"/>
  <c r="F279" i="18"/>
  <c r="F294" i="1"/>
  <c r="E290" i="18"/>
  <c r="E305" i="1"/>
  <c r="I146" i="18"/>
  <c r="I161" i="1"/>
  <c r="H321" i="18"/>
  <c r="H336" i="1"/>
  <c r="G69" i="1"/>
  <c r="G54" i="18"/>
  <c r="C306" i="18"/>
  <c r="C321" i="1"/>
  <c r="G79" i="1"/>
  <c r="G64" i="18"/>
  <c r="C61" i="1"/>
  <c r="C46" i="18"/>
  <c r="H49" i="18"/>
  <c r="H64" i="1"/>
  <c r="I176" i="18"/>
  <c r="I191" i="1"/>
  <c r="F225" i="18"/>
  <c r="F240" i="1"/>
  <c r="D59" i="18"/>
  <c r="D74" i="1"/>
  <c r="E303" i="18"/>
  <c r="E318" i="1"/>
  <c r="C94" i="18"/>
  <c r="C109" i="1"/>
  <c r="G230" i="18"/>
  <c r="G245" i="1"/>
  <c r="C176" i="18"/>
  <c r="C191" i="1"/>
  <c r="I164" i="18"/>
  <c r="I179" i="1"/>
  <c r="F81" i="18"/>
  <c r="F96" i="1"/>
  <c r="H285" i="1"/>
  <c r="H270" i="18"/>
  <c r="F190" i="18"/>
  <c r="F205" i="1"/>
  <c r="H207" i="18"/>
  <c r="H222" i="1"/>
  <c r="C142" i="18"/>
  <c r="C157" i="1"/>
  <c r="E227" i="18"/>
  <c r="E242" i="1"/>
  <c r="H66" i="1"/>
  <c r="H51" i="18"/>
  <c r="G70" i="18"/>
  <c r="G85" i="1"/>
  <c r="E203" i="1"/>
  <c r="E188" i="18"/>
  <c r="E180" i="18"/>
  <c r="E195" i="1"/>
  <c r="F50" i="18"/>
  <c r="F65" i="1"/>
  <c r="T271" i="7"/>
  <c r="K315" i="1" s="1"/>
  <c r="H300" i="18"/>
  <c r="H315" i="1"/>
  <c r="E59" i="18"/>
  <c r="E74" i="1"/>
  <c r="D334" i="18"/>
  <c r="D349" i="1"/>
  <c r="H158" i="18"/>
  <c r="H173" i="1"/>
  <c r="F83" i="18"/>
  <c r="F98" i="1"/>
  <c r="D172" i="1"/>
  <c r="D157" i="18"/>
  <c r="G158" i="18"/>
  <c r="G173" i="1"/>
  <c r="H348" i="18"/>
  <c r="H363" i="1"/>
  <c r="I74" i="1"/>
  <c r="I59" i="18"/>
  <c r="G301" i="1"/>
  <c r="G286" i="18"/>
  <c r="E47" i="18"/>
  <c r="E62" i="1"/>
  <c r="H335" i="18"/>
  <c r="H350" i="1"/>
  <c r="I53" i="18"/>
  <c r="I68" i="1"/>
  <c r="D229" i="1"/>
  <c r="D214" i="18"/>
  <c r="I43" i="18"/>
  <c r="I58" i="1"/>
  <c r="J333" i="18"/>
  <c r="J348" i="1"/>
  <c r="T289" i="7"/>
  <c r="K318" i="18" s="1"/>
  <c r="B294" i="1"/>
  <c r="I225" i="18"/>
  <c r="I240" i="1"/>
  <c r="F130" i="18"/>
  <c r="F145" i="1"/>
  <c r="B142" i="18"/>
  <c r="H122" i="18"/>
  <c r="H137" i="1"/>
  <c r="K228" i="18"/>
  <c r="K243" i="1"/>
  <c r="B46" i="18"/>
  <c r="B255" i="18"/>
  <c r="F92" i="18"/>
  <c r="F107" i="1"/>
  <c r="H41" i="18"/>
  <c r="H56" i="1"/>
  <c r="B338" i="1"/>
  <c r="G137" i="18"/>
  <c r="G152" i="1"/>
  <c r="E76" i="18"/>
  <c r="E91" i="1"/>
  <c r="B285" i="1"/>
  <c r="F154" i="18"/>
  <c r="F169" i="1"/>
  <c r="E328" i="18"/>
  <c r="E343" i="1"/>
  <c r="B263" i="1"/>
  <c r="C314" i="18"/>
  <c r="C329" i="1"/>
  <c r="E247" i="18"/>
  <c r="E262" i="1"/>
  <c r="K191" i="18"/>
  <c r="K206" i="1"/>
  <c r="J267" i="18"/>
  <c r="J282" i="1"/>
  <c r="J201" i="18"/>
  <c r="J216" i="1"/>
  <c r="D196" i="18"/>
  <c r="D211" i="1"/>
  <c r="D115" i="18"/>
  <c r="D130" i="1"/>
  <c r="I255" i="18"/>
  <c r="I270" i="1"/>
  <c r="G324" i="18"/>
  <c r="G339" i="1"/>
  <c r="J261" i="18"/>
  <c r="J276" i="1"/>
  <c r="E142" i="18"/>
  <c r="E157" i="1"/>
  <c r="D276" i="18"/>
  <c r="D291" i="1"/>
  <c r="E81" i="18"/>
  <c r="E96" i="1"/>
  <c r="D324" i="18"/>
  <c r="D339" i="1"/>
  <c r="I311" i="18"/>
  <c r="I326" i="1"/>
  <c r="F51" i="18"/>
  <c r="F66" i="1"/>
  <c r="D190" i="18"/>
  <c r="D205" i="1"/>
  <c r="F207" i="18"/>
  <c r="F222" i="1"/>
  <c r="G142" i="18"/>
  <c r="G157" i="1"/>
  <c r="I242" i="1"/>
  <c r="I227" i="18"/>
  <c r="G66" i="1"/>
  <c r="G51" i="18"/>
  <c r="H231" i="18"/>
  <c r="H246" i="1"/>
  <c r="G73" i="1"/>
  <c r="G58" i="18"/>
  <c r="D309" i="1"/>
  <c r="D294" i="18"/>
  <c r="H261" i="18"/>
  <c r="H276" i="1"/>
  <c r="E189" i="1"/>
  <c r="E174" i="18"/>
  <c r="D248" i="18"/>
  <c r="D263" i="1"/>
  <c r="D114" i="1"/>
  <c r="D99" i="18"/>
  <c r="G104" i="18"/>
  <c r="G119" i="1"/>
  <c r="G304" i="18"/>
  <c r="G319" i="1"/>
  <c r="G59" i="18"/>
  <c r="G74" i="1"/>
  <c r="D173" i="18"/>
  <c r="D188" i="1"/>
  <c r="I277" i="18"/>
  <c r="I292" i="1"/>
  <c r="T294" i="7"/>
  <c r="K338" i="1" s="1"/>
  <c r="H87" i="18"/>
  <c r="H102" i="1"/>
  <c r="E304" i="18"/>
  <c r="E319" i="1"/>
  <c r="G300" i="18"/>
  <c r="G315" i="1"/>
  <c r="I247" i="18"/>
  <c r="I262" i="1"/>
  <c r="E52" i="18"/>
  <c r="E67" i="1"/>
  <c r="D52" i="18"/>
  <c r="D67" i="1"/>
  <c r="E102" i="18"/>
  <c r="E117" i="1"/>
  <c r="F335" i="18"/>
  <c r="F350" i="1"/>
  <c r="H141" i="18"/>
  <c r="H156" i="1"/>
  <c r="E350" i="1"/>
  <c r="E335" i="18"/>
  <c r="E214" i="18"/>
  <c r="E229" i="1"/>
  <c r="E43" i="18"/>
  <c r="E58" i="1"/>
  <c r="H331" i="18"/>
  <c r="H346" i="1"/>
  <c r="H180" i="18"/>
  <c r="H195" i="1"/>
  <c r="E182" i="18"/>
  <c r="E197" i="1"/>
  <c r="I103" i="18"/>
  <c r="I118" i="1"/>
  <c r="B132" i="1"/>
  <c r="B271" i="1"/>
  <c r="D302" i="18"/>
  <c r="D317" i="1"/>
  <c r="H142" i="18"/>
  <c r="H157" i="1"/>
  <c r="K252" i="18"/>
  <c r="K267" i="1"/>
  <c r="D161" i="18"/>
  <c r="D176" i="1"/>
  <c r="C257" i="18"/>
  <c r="C272" i="1"/>
  <c r="F46" i="18"/>
  <c r="F61" i="1"/>
  <c r="B321" i="1"/>
  <c r="E276" i="18"/>
  <c r="E291" i="1"/>
  <c r="H151" i="18"/>
  <c r="H166" i="1"/>
  <c r="C217" i="18"/>
  <c r="C232" i="1"/>
  <c r="D49" i="18"/>
  <c r="D64" i="1"/>
  <c r="H187" i="18"/>
  <c r="H202" i="1"/>
  <c r="I320" i="1"/>
  <c r="I305" i="18"/>
  <c r="F68" i="18"/>
  <c r="F83" i="1"/>
  <c r="H123" i="1"/>
  <c r="H108" i="18"/>
  <c r="I127" i="1"/>
  <c r="I112" i="18"/>
  <c r="D68" i="18"/>
  <c r="D83" i="1"/>
  <c r="D88" i="1"/>
  <c r="D73" i="18"/>
  <c r="C85" i="18"/>
  <c r="C100" i="1"/>
  <c r="E294" i="18"/>
  <c r="E309" i="1"/>
  <c r="F194" i="18"/>
  <c r="F209" i="1"/>
  <c r="F287" i="18"/>
  <c r="F302" i="1"/>
  <c r="E132" i="18"/>
  <c r="E147" i="1"/>
  <c r="H232" i="18"/>
  <c r="H247" i="1"/>
  <c r="E117" i="18"/>
  <c r="E132" i="1"/>
  <c r="H316" i="1"/>
  <c r="H301" i="18"/>
  <c r="I204" i="18"/>
  <c r="I219" i="1"/>
  <c r="G278" i="18"/>
  <c r="G293" i="1"/>
  <c r="I151" i="18"/>
  <c r="I166" i="1"/>
  <c r="D286" i="18"/>
  <c r="D301" i="1"/>
  <c r="H204" i="18"/>
  <c r="H219" i="1"/>
  <c r="H329" i="18"/>
  <c r="H344" i="1"/>
  <c r="C189" i="18"/>
  <c r="C204" i="1"/>
  <c r="C285" i="18"/>
  <c r="C300" i="1"/>
  <c r="H125" i="18"/>
  <c r="H140" i="1"/>
  <c r="D219" i="18"/>
  <c r="D234" i="1"/>
  <c r="E284" i="18"/>
  <c r="E299" i="1"/>
  <c r="D192" i="18"/>
  <c r="D207" i="1"/>
  <c r="H71" i="18"/>
  <c r="H86" i="1"/>
  <c r="F228" i="18"/>
  <c r="F243" i="1"/>
  <c r="J312" i="18"/>
  <c r="J327" i="1"/>
  <c r="D138" i="18"/>
  <c r="D153" i="1"/>
  <c r="J328" i="18"/>
  <c r="J343" i="1"/>
  <c r="D93" i="1"/>
  <c r="D78" i="18"/>
  <c r="E179" i="18"/>
  <c r="E194" i="1"/>
  <c r="H103" i="18"/>
  <c r="H118" i="1"/>
  <c r="C328" i="18"/>
  <c r="C343" i="1"/>
  <c r="I228" i="18"/>
  <c r="I243" i="1"/>
  <c r="D93" i="18"/>
  <c r="D108" i="1"/>
  <c r="F44" i="18"/>
  <c r="F59" i="1"/>
  <c r="G235" i="18"/>
  <c r="G250" i="1"/>
  <c r="H96" i="18"/>
  <c r="H111" i="1"/>
  <c r="F118" i="18"/>
  <c r="F133" i="1"/>
  <c r="E272" i="1"/>
  <c r="E257" i="18"/>
  <c r="D248" i="1"/>
  <c r="D233" i="18"/>
  <c r="G265" i="1"/>
  <c r="G250" i="18"/>
  <c r="G198" i="1"/>
  <c r="G183" i="18"/>
  <c r="H296" i="1"/>
  <c r="H281" i="18"/>
  <c r="C279" i="18"/>
  <c r="C294" i="1"/>
  <c r="H110" i="1"/>
  <c r="H95" i="18"/>
  <c r="F151" i="18"/>
  <c r="F166" i="1"/>
  <c r="T277" i="7"/>
  <c r="K306" i="18" s="1"/>
  <c r="D322" i="18"/>
  <c r="D337" i="1"/>
  <c r="F267" i="18"/>
  <c r="F282" i="1"/>
  <c r="H54" i="18"/>
  <c r="H69" i="1"/>
  <c r="E229" i="18"/>
  <c r="E244" i="1"/>
  <c r="G46" i="18"/>
  <c r="G61" i="1"/>
  <c r="G171" i="18"/>
  <c r="G186" i="1"/>
  <c r="C174" i="18"/>
  <c r="C189" i="1"/>
  <c r="I46" i="18"/>
  <c r="I61" i="1"/>
  <c r="I230" i="18"/>
  <c r="I245" i="1"/>
  <c r="D74" i="18"/>
  <c r="D89" i="1"/>
  <c r="D166" i="18"/>
  <c r="D181" i="1"/>
  <c r="D326" i="18"/>
  <c r="D341" i="1"/>
  <c r="J202" i="18"/>
  <c r="J217" i="1"/>
  <c r="I81" i="18"/>
  <c r="I96" i="1"/>
  <c r="C83" i="18"/>
  <c r="C98" i="1"/>
  <c r="C74" i="18"/>
  <c r="C89" i="1"/>
  <c r="I205" i="1"/>
  <c r="I190" i="18"/>
  <c r="D227" i="18"/>
  <c r="D242" i="1"/>
  <c r="G60" i="18"/>
  <c r="G75" i="1"/>
  <c r="D105" i="18"/>
  <c r="D120" i="1"/>
  <c r="I231" i="18"/>
  <c r="I246" i="1"/>
  <c r="D142" i="18"/>
  <c r="D157" i="1"/>
  <c r="F144" i="18"/>
  <c r="F159" i="1"/>
  <c r="D333" i="18"/>
  <c r="D348" i="1"/>
  <c r="J226" i="18"/>
  <c r="J241" i="1"/>
  <c r="C188" i="18"/>
  <c r="C203" i="1"/>
  <c r="H59" i="18"/>
  <c r="H74" i="1"/>
  <c r="I349" i="1"/>
  <c r="I334" i="18"/>
  <c r="H248" i="18"/>
  <c r="H263" i="1"/>
  <c r="E175" i="18"/>
  <c r="E190" i="1"/>
  <c r="C103" i="18"/>
  <c r="C118" i="1"/>
  <c r="G157" i="18"/>
  <c r="G172" i="1"/>
  <c r="G149" i="1"/>
  <c r="G134" i="18"/>
  <c r="F73" i="1"/>
  <c r="F58" i="18"/>
  <c r="D61" i="18"/>
  <c r="D76" i="1"/>
  <c r="D153" i="18"/>
  <c r="D168" i="1"/>
  <c r="G348" i="18"/>
  <c r="G363" i="1"/>
  <c r="D41" i="18"/>
  <c r="D56" i="1"/>
  <c r="H247" i="18"/>
  <c r="H262" i="1"/>
  <c r="G71" i="1"/>
  <c r="G56" i="18"/>
  <c r="C56" i="18"/>
  <c r="C71" i="1"/>
  <c r="I153" i="18"/>
  <c r="I168" i="1"/>
  <c r="G42" i="18"/>
  <c r="G57" i="1"/>
  <c r="F43" i="18"/>
  <c r="F58" i="1"/>
  <c r="J307" i="1"/>
  <c r="J292" i="18"/>
  <c r="B116" i="1"/>
  <c r="E260" i="18"/>
  <c r="E275" i="1"/>
  <c r="F48" i="18"/>
  <c r="F63" i="1"/>
  <c r="C43" i="18"/>
  <c r="C58" i="1"/>
  <c r="H42" i="18"/>
  <c r="H57" i="1"/>
  <c r="D268" i="18"/>
  <c r="D283" i="1"/>
  <c r="K171" i="18"/>
  <c r="K186" i="1"/>
  <c r="C178" i="18"/>
  <c r="C193" i="1"/>
  <c r="E259" i="18"/>
  <c r="E274" i="1"/>
  <c r="B85" i="18"/>
  <c r="D304" i="18"/>
  <c r="D319" i="1"/>
  <c r="D136" i="18"/>
  <c r="D151" i="1"/>
  <c r="G267" i="18"/>
  <c r="G282" i="1"/>
  <c r="F72" i="18"/>
  <c r="F87" i="1"/>
  <c r="G87" i="18"/>
  <c r="G102" i="1"/>
  <c r="D96" i="1"/>
  <c r="D81" i="18"/>
  <c r="F100" i="18"/>
  <c r="F115" i="1"/>
  <c r="G169" i="18"/>
  <c r="G184" i="1"/>
  <c r="H121" i="18"/>
  <c r="H136" i="1"/>
  <c r="F207" i="1"/>
  <c r="F192" i="18"/>
  <c r="G187" i="18"/>
  <c r="G202" i="1"/>
  <c r="D91" i="18"/>
  <c r="D106" i="1"/>
  <c r="D112" i="18"/>
  <c r="D127" i="1"/>
  <c r="D178" i="18"/>
  <c r="D193" i="1"/>
  <c r="I73" i="18"/>
  <c r="I88" i="1"/>
  <c r="C294" i="18"/>
  <c r="C309" i="1"/>
  <c r="F172" i="18"/>
  <c r="F187" i="1"/>
  <c r="E62" i="18"/>
  <c r="E77" i="1"/>
  <c r="E145" i="18"/>
  <c r="E160" i="1"/>
  <c r="I194" i="18"/>
  <c r="I209" i="1"/>
  <c r="J189" i="18"/>
  <c r="J204" i="1"/>
  <c r="H66" i="18"/>
  <c r="H81" i="1"/>
  <c r="D184" i="18"/>
  <c r="D199" i="1"/>
  <c r="D160" i="18"/>
  <c r="D175" i="1"/>
  <c r="F79" i="18"/>
  <c r="F94" i="1"/>
  <c r="H163" i="1"/>
  <c r="H148" i="18"/>
  <c r="F165" i="18"/>
  <c r="F180" i="1"/>
  <c r="D278" i="18"/>
  <c r="D293" i="1"/>
  <c r="E301" i="18"/>
  <c r="E316" i="1"/>
  <c r="C317" i="18"/>
  <c r="C332" i="1"/>
  <c r="F96" i="18"/>
  <c r="F111" i="1"/>
  <c r="G200" i="18"/>
  <c r="G215" i="1"/>
  <c r="H197" i="18"/>
  <c r="H212" i="1"/>
  <c r="G258" i="18"/>
  <c r="G273" i="1"/>
  <c r="H219" i="18"/>
  <c r="H234" i="1"/>
  <c r="J193" i="18"/>
  <c r="J208" i="1"/>
  <c r="I192" i="18"/>
  <c r="I207" i="1"/>
  <c r="D101" i="18"/>
  <c r="D116" i="1"/>
  <c r="G284" i="18"/>
  <c r="G299" i="1"/>
  <c r="G312" i="1"/>
  <c r="G297" i="18"/>
  <c r="I269" i="18"/>
  <c r="I284" i="1"/>
  <c r="F170" i="18"/>
  <c r="F185" i="1"/>
  <c r="D174" i="18"/>
  <c r="D189" i="1"/>
  <c r="C78" i="18"/>
  <c r="C93" i="1"/>
  <c r="I78" i="18"/>
  <c r="I93" i="1"/>
  <c r="G177" i="18"/>
  <c r="G192" i="1"/>
  <c r="E184" i="1"/>
  <c r="E169" i="18"/>
  <c r="H63" i="18"/>
  <c r="H78" i="1"/>
  <c r="H322" i="18"/>
  <c r="H337" i="1"/>
  <c r="E218" i="18"/>
  <c r="E233" i="1"/>
  <c r="D212" i="18"/>
  <c r="D227" i="1"/>
  <c r="E316" i="18"/>
  <c r="E331" i="1"/>
  <c r="H312" i="18"/>
  <c r="H327" i="1"/>
  <c r="F115" i="18"/>
  <c r="F130" i="1"/>
  <c r="J221" i="18"/>
  <c r="J236" i="1"/>
  <c r="H48" i="18"/>
  <c r="H63" i="1"/>
  <c r="F248" i="1"/>
  <c r="F233" i="18"/>
  <c r="D250" i="18"/>
  <c r="D265" i="1"/>
  <c r="D281" i="18"/>
  <c r="D296" i="1"/>
  <c r="T304" i="7"/>
  <c r="K330" i="18" s="1"/>
  <c r="G200" i="1"/>
  <c r="G185" i="18"/>
  <c r="I128" i="18"/>
  <c r="I143" i="1"/>
  <c r="J322" i="18"/>
  <c r="J337" i="1"/>
  <c r="C271" i="18"/>
  <c r="C286" i="1"/>
  <c r="D61" i="1"/>
  <c r="D46" i="18"/>
  <c r="H99" i="18"/>
  <c r="H114" i="1"/>
  <c r="I64" i="18"/>
  <c r="I79" i="1"/>
  <c r="T292" i="7"/>
  <c r="K336" i="1" s="1"/>
  <c r="I89" i="18"/>
  <c r="I104" i="1"/>
  <c r="D71" i="18"/>
  <c r="D86" i="1"/>
  <c r="C270" i="18"/>
  <c r="C285" i="1"/>
  <c r="H311" i="18"/>
  <c r="H326" i="1"/>
  <c r="J324" i="18"/>
  <c r="J339" i="1"/>
  <c r="G206" i="18"/>
  <c r="G221" i="1"/>
  <c r="I207" i="18"/>
  <c r="I222" i="1"/>
  <c r="E190" i="18"/>
  <c r="E205" i="1"/>
  <c r="F89" i="1"/>
  <c r="F74" i="18"/>
  <c r="G94" i="18"/>
  <c r="G109" i="1"/>
  <c r="F60" i="18"/>
  <c r="F75" i="1"/>
  <c r="I166" i="18"/>
  <c r="I181" i="1"/>
  <c r="I119" i="18"/>
  <c r="I134" i="1"/>
  <c r="G105" i="18"/>
  <c r="G120" i="1"/>
  <c r="I82" i="1"/>
  <c r="I67" i="18"/>
  <c r="I58" i="18"/>
  <c r="I73" i="1"/>
  <c r="F195" i="1"/>
  <c r="F180" i="18"/>
  <c r="E129" i="18"/>
  <c r="E144" i="1"/>
  <c r="H157" i="18"/>
  <c r="H172" i="1"/>
  <c r="I157" i="18"/>
  <c r="I172" i="1"/>
  <c r="J180" i="18"/>
  <c r="J195" i="1"/>
  <c r="F188" i="18"/>
  <c r="F203" i="1"/>
  <c r="I104" i="18"/>
  <c r="I119" i="1"/>
  <c r="I188" i="18"/>
  <c r="I203" i="1"/>
  <c r="J277" i="18"/>
  <c r="J292" i="1"/>
  <c r="D158" i="18"/>
  <c r="D173" i="1"/>
  <c r="I70" i="18"/>
  <c r="I85" i="1"/>
  <c r="D87" i="18"/>
  <c r="D102" i="1"/>
  <c r="E300" i="18"/>
  <c r="E315" i="1"/>
  <c r="C304" i="18"/>
  <c r="C319" i="1"/>
  <c r="E87" i="18"/>
  <c r="E102" i="1"/>
  <c r="F52" i="18"/>
  <c r="F67" i="1"/>
  <c r="H81" i="18"/>
  <c r="H96" i="1"/>
  <c r="C41" i="18"/>
  <c r="C56" i="1"/>
  <c r="I156" i="1"/>
  <c r="I141" i="18"/>
  <c r="D141" i="18"/>
  <c r="D156" i="1"/>
  <c r="D56" i="18"/>
  <c r="D71" i="1"/>
  <c r="F141" i="18"/>
  <c r="F156" i="1"/>
  <c r="F42" i="18"/>
  <c r="F57" i="1"/>
  <c r="C45" i="18"/>
  <c r="C60" i="1"/>
  <c r="B71" i="1"/>
  <c r="F80" i="1"/>
  <c r="F65" i="18"/>
  <c r="I125" i="18"/>
  <c r="I140" i="1"/>
  <c r="G101" i="18"/>
  <c r="G116" i="1"/>
  <c r="J297" i="1"/>
  <c r="J282" i="18"/>
  <c r="B302" i="1"/>
  <c r="B109" i="1"/>
  <c r="K215" i="18"/>
  <c r="K230" i="1"/>
  <c r="I142" i="1"/>
  <c r="I127" i="18"/>
  <c r="E254" i="18"/>
  <c r="E269" i="1"/>
  <c r="C89" i="18"/>
  <c r="C104" i="1"/>
  <c r="E147" i="18"/>
  <c r="E162" i="1"/>
  <c r="B300" i="1"/>
  <c r="G85" i="18"/>
  <c r="G100" i="1"/>
  <c r="I179" i="18"/>
  <c r="I194" i="1"/>
  <c r="B309" i="1"/>
  <c r="E265" i="18"/>
  <c r="E280" i="1"/>
  <c r="G214" i="18"/>
  <c r="G229" i="1"/>
  <c r="H133" i="18"/>
  <c r="H148" i="1"/>
  <c r="H220" i="18"/>
  <c r="H235" i="1"/>
  <c r="F148" i="18"/>
  <c r="F163" i="1"/>
  <c r="F337" i="18"/>
  <c r="F352" i="1"/>
  <c r="I108" i="18"/>
  <c r="I123" i="1"/>
  <c r="J187" i="18"/>
  <c r="J202" i="1"/>
  <c r="G178" i="18"/>
  <c r="G193" i="1"/>
  <c r="H195" i="18"/>
  <c r="H210" i="1"/>
  <c r="J293" i="18"/>
  <c r="J308" i="1"/>
  <c r="E313" i="18"/>
  <c r="E328" i="1"/>
  <c r="F318" i="18"/>
  <c r="F333" i="1"/>
  <c r="D323" i="1"/>
  <c r="D308" i="18"/>
  <c r="D337" i="18"/>
  <c r="D352" i="1"/>
  <c r="E332" i="18"/>
  <c r="E347" i="1"/>
  <c r="G265" i="18"/>
  <c r="G280" i="1"/>
  <c r="D145" i="18"/>
  <c r="D160" i="1"/>
  <c r="D180" i="1"/>
  <c r="D165" i="18"/>
  <c r="T278" i="7"/>
  <c r="K322" i="1" s="1"/>
  <c r="I165" i="18"/>
  <c r="I180" i="1"/>
  <c r="F182" i="18"/>
  <c r="F197" i="1"/>
  <c r="J278" i="18"/>
  <c r="J293" i="1"/>
  <c r="G230" i="1"/>
  <c r="G215" i="18"/>
  <c r="I148" i="18"/>
  <c r="I163" i="1"/>
  <c r="I90" i="18"/>
  <c r="I105" i="1"/>
  <c r="E184" i="18"/>
  <c r="E199" i="1"/>
  <c r="E125" i="18"/>
  <c r="E140" i="1"/>
  <c r="E192" i="18"/>
  <c r="E207" i="1"/>
  <c r="H127" i="18"/>
  <c r="H142" i="1"/>
  <c r="D208" i="1"/>
  <c r="D193" i="18"/>
  <c r="C140" i="1"/>
  <c r="C125" i="18"/>
  <c r="I84" i="18"/>
  <c r="I99" i="1"/>
  <c r="E90" i="18"/>
  <c r="E105" i="1"/>
  <c r="G155" i="18"/>
  <c r="G170" i="1"/>
  <c r="G45" i="18"/>
  <c r="G60" i="1"/>
  <c r="H328" i="18"/>
  <c r="H343" i="1"/>
  <c r="C269" i="18"/>
  <c r="C284" i="1"/>
  <c r="E200" i="1"/>
  <c r="E185" i="18"/>
  <c r="C179" i="18"/>
  <c r="C194" i="1"/>
  <c r="F328" i="18"/>
  <c r="F343" i="1"/>
  <c r="F63" i="18"/>
  <c r="F78" i="1"/>
  <c r="C54" i="18"/>
  <c r="C69" i="1"/>
  <c r="G212" i="18"/>
  <c r="G227" i="1"/>
  <c r="F212" i="18"/>
  <c r="F227" i="1"/>
  <c r="I136" i="18"/>
  <c r="I151" i="1"/>
  <c r="G115" i="18"/>
  <c r="G130" i="1"/>
  <c r="H255" i="18"/>
  <c r="H270" i="1"/>
  <c r="I336" i="1"/>
  <c r="I321" i="18"/>
  <c r="J233" i="18"/>
  <c r="J248" i="1"/>
  <c r="E250" i="18"/>
  <c r="E265" i="1"/>
  <c r="G281" i="18"/>
  <c r="G296" i="1"/>
  <c r="I183" i="18"/>
  <c r="I198" i="1"/>
  <c r="G201" i="18"/>
  <c r="G216" i="1"/>
  <c r="D221" i="18"/>
  <c r="D236" i="1"/>
  <c r="E266" i="18"/>
  <c r="E281" i="1"/>
  <c r="E267" i="18"/>
  <c r="E282" i="1"/>
  <c r="F229" i="18"/>
  <c r="F244" i="1"/>
  <c r="E61" i="1"/>
  <c r="E46" i="18"/>
  <c r="I291" i="1"/>
  <c r="I276" i="18"/>
  <c r="E295" i="18"/>
  <c r="E310" i="1"/>
  <c r="F324" i="18"/>
  <c r="F339" i="1"/>
  <c r="H186" i="1"/>
  <c r="H171" i="18"/>
  <c r="C186" i="1"/>
  <c r="C171" i="18"/>
  <c r="C114" i="1"/>
  <c r="C99" i="18"/>
  <c r="C333" i="18"/>
  <c r="C348" i="1"/>
  <c r="I202" i="18"/>
  <c r="I217" i="1"/>
  <c r="F206" i="18"/>
  <c r="F221" i="1"/>
  <c r="J311" i="18"/>
  <c r="J326" i="1"/>
  <c r="E60" i="18"/>
  <c r="E75" i="1"/>
  <c r="J181" i="1"/>
  <c r="J166" i="18"/>
  <c r="F119" i="18"/>
  <c r="F134" i="1"/>
  <c r="H105" i="18"/>
  <c r="H120" i="1"/>
  <c r="H67" i="18"/>
  <c r="H82" i="1"/>
  <c r="E105" i="18"/>
  <c r="E120" i="1"/>
  <c r="C248" i="18"/>
  <c r="C263" i="1"/>
  <c r="J295" i="18"/>
  <c r="J310" i="1"/>
  <c r="G89" i="18"/>
  <c r="G104" i="1"/>
  <c r="H50" i="18"/>
  <c r="H65" i="1"/>
  <c r="G248" i="18"/>
  <c r="G263" i="1"/>
  <c r="G269" i="18"/>
  <c r="G284" i="1"/>
  <c r="I155" i="18"/>
  <c r="I170" i="1"/>
  <c r="D137" i="18"/>
  <c r="D152" i="1"/>
  <c r="H97" i="18"/>
  <c r="H112" i="1"/>
  <c r="C157" i="18"/>
  <c r="C172" i="1"/>
  <c r="T275" i="7"/>
  <c r="K304" i="18" s="1"/>
  <c r="H61" i="18"/>
  <c r="H76" i="1"/>
  <c r="C52" i="18"/>
  <c r="C67" i="1"/>
  <c r="C59" i="18"/>
  <c r="C74" i="1"/>
  <c r="I348" i="18"/>
  <c r="I363" i="1"/>
  <c r="F277" i="1"/>
  <c r="F262" i="18"/>
  <c r="I41" i="18"/>
  <c r="I56" i="1"/>
  <c r="E100" i="18"/>
  <c r="E115" i="1"/>
  <c r="E292" i="18"/>
  <c r="E307" i="1"/>
  <c r="H153" i="18"/>
  <c r="H168" i="1"/>
  <c r="C57" i="1"/>
  <c r="C42" i="18"/>
  <c r="G43" i="18"/>
  <c r="G58" i="1"/>
  <c r="H349" i="1"/>
  <c r="H334" i="18"/>
  <c r="B56" i="18"/>
  <c r="H69" i="18"/>
  <c r="H84" i="1"/>
  <c r="H336" i="18"/>
  <c r="H351" i="1"/>
  <c r="B94" i="18"/>
  <c r="B293" i="1"/>
  <c r="G173" i="18"/>
  <c r="G188" i="1"/>
  <c r="G274" i="18"/>
  <c r="G289" i="1"/>
  <c r="E58" i="18"/>
  <c r="E73" i="1"/>
  <c r="E90" i="1"/>
  <c r="E75" i="18"/>
  <c r="H299" i="18"/>
  <c r="H314" i="1"/>
  <c r="B285" i="18"/>
  <c r="B294" i="18"/>
  <c r="E221" i="1"/>
  <c r="E206" i="18"/>
  <c r="B98" i="1"/>
  <c r="J272" i="18"/>
  <c r="J287" i="1"/>
  <c r="H218" i="18"/>
  <c r="H233" i="1"/>
  <c r="E106" i="18"/>
  <c r="E121" i="1"/>
  <c r="F187" i="18"/>
  <c r="F202" i="1"/>
  <c r="E186" i="18"/>
  <c r="E201" i="1"/>
  <c r="C293" i="18"/>
  <c r="C308" i="1"/>
  <c r="I195" i="18"/>
  <c r="I210" i="1"/>
  <c r="F313" i="18"/>
  <c r="F328" i="1"/>
  <c r="E172" i="18"/>
  <c r="E187" i="1"/>
  <c r="E279" i="1"/>
  <c r="E264" i="18"/>
  <c r="C297" i="18"/>
  <c r="C312" i="1"/>
  <c r="C302" i="1"/>
  <c r="C287" i="18"/>
  <c r="I160" i="18"/>
  <c r="I175" i="1"/>
  <c r="J184" i="18"/>
  <c r="J199" i="1"/>
  <c r="D314" i="18"/>
  <c r="D329" i="1"/>
  <c r="I66" i="18"/>
  <c r="I81" i="1"/>
  <c r="I308" i="18"/>
  <c r="I323" i="1"/>
  <c r="G308" i="18"/>
  <c r="G323" i="1"/>
  <c r="C316" i="1"/>
  <c r="C301" i="18"/>
  <c r="C148" i="18"/>
  <c r="C163" i="1"/>
  <c r="I214" i="1"/>
  <c r="I199" i="18"/>
  <c r="H165" i="18"/>
  <c r="H180" i="1"/>
  <c r="E325" i="18"/>
  <c r="E340" i="1"/>
  <c r="G337" i="18"/>
  <c r="G352" i="1"/>
  <c r="F299" i="18"/>
  <c r="F314" i="1"/>
  <c r="D125" i="18"/>
  <c r="D140" i="1"/>
  <c r="F127" i="18"/>
  <c r="F142" i="1"/>
  <c r="H92" i="18"/>
  <c r="H107" i="1"/>
  <c r="G219" i="18"/>
  <c r="G234" i="1"/>
  <c r="F249" i="18"/>
  <c r="F264" i="1"/>
  <c r="I116" i="1"/>
  <c r="I101" i="18"/>
  <c r="I284" i="18"/>
  <c r="I299" i="1"/>
  <c r="G296" i="18"/>
  <c r="G311" i="1"/>
  <c r="I312" i="18"/>
  <c r="I327" i="1"/>
  <c r="D328" i="18"/>
  <c r="D343" i="1"/>
  <c r="I174" i="18"/>
  <c r="I189" i="1"/>
  <c r="C155" i="18"/>
  <c r="C170" i="1"/>
  <c r="D335" i="18"/>
  <c r="D350" i="1"/>
  <c r="I62" i="1"/>
  <c r="I47" i="18"/>
  <c r="H224" i="18"/>
  <c r="H239" i="1"/>
  <c r="D223" i="18"/>
  <c r="D238" i="1"/>
  <c r="J223" i="18"/>
  <c r="J238" i="1"/>
  <c r="D44" i="18"/>
  <c r="D59" i="1"/>
  <c r="H316" i="18"/>
  <c r="H331" i="1"/>
  <c r="I274" i="18"/>
  <c r="I289" i="1"/>
  <c r="C270" i="1"/>
  <c r="C255" i="18"/>
  <c r="J257" i="18"/>
  <c r="J272" i="1"/>
  <c r="I233" i="18"/>
  <c r="I248" i="1"/>
  <c r="H265" i="1"/>
  <c r="H250" i="18"/>
  <c r="E165" i="1"/>
  <c r="E150" i="18"/>
  <c r="H183" i="18"/>
  <c r="H198" i="1"/>
  <c r="C137" i="1"/>
  <c r="C122" i="18"/>
  <c r="G108" i="1"/>
  <c r="G93" i="18"/>
  <c r="D229" i="18"/>
  <c r="D244" i="1"/>
  <c r="F152" i="18"/>
  <c r="F167" i="1"/>
  <c r="I131" i="18"/>
  <c r="I146" i="1"/>
  <c r="F123" i="18"/>
  <c r="F138" i="1"/>
  <c r="I222" i="18"/>
  <c r="I237" i="1"/>
  <c r="D104" i="18"/>
  <c r="D119" i="1"/>
  <c r="I97" i="18"/>
  <c r="I112" i="1"/>
  <c r="G57" i="18"/>
  <c r="G72" i="1"/>
  <c r="F171" i="18"/>
  <c r="F186" i="1"/>
  <c r="G202" i="18"/>
  <c r="G217" i="1"/>
  <c r="I175" i="18"/>
  <c r="I190" i="1"/>
  <c r="D97" i="18"/>
  <c r="D112" i="1"/>
  <c r="C60" i="18"/>
  <c r="C75" i="1"/>
  <c r="C166" i="18"/>
  <c r="C181" i="1"/>
  <c r="D119" i="18"/>
  <c r="D134" i="1"/>
  <c r="H171" i="1"/>
  <c r="H156" i="18"/>
  <c r="E67" i="18"/>
  <c r="E82" i="1"/>
  <c r="I94" i="18"/>
  <c r="I109" i="1"/>
  <c r="T305" i="7"/>
  <c r="K331" i="18" s="1"/>
  <c r="H123" i="18"/>
  <c r="H138" i="1"/>
  <c r="F300" i="18"/>
  <c r="F315" i="1"/>
  <c r="J346" i="1"/>
  <c r="J331" i="18"/>
  <c r="G180" i="18"/>
  <c r="G195" i="1"/>
  <c r="I61" i="18"/>
  <c r="I76" i="1"/>
  <c r="I248" i="18"/>
  <c r="I263" i="1"/>
  <c r="C323" i="18"/>
  <c r="C338" i="1"/>
  <c r="E146" i="1"/>
  <c r="E131" i="18"/>
  <c r="C277" i="1"/>
  <c r="C262" i="18"/>
  <c r="C100" i="18"/>
  <c r="C115" i="1"/>
  <c r="H115" i="1"/>
  <c r="H100" i="18"/>
  <c r="G50" i="18"/>
  <c r="G65" i="1"/>
  <c r="D68" i="1"/>
  <c r="D53" i="18"/>
  <c r="H43" i="18"/>
  <c r="H58" i="1"/>
  <c r="F144" i="1"/>
  <c r="F129" i="18"/>
  <c r="F71" i="1"/>
  <c r="F56" i="18"/>
  <c r="G287" i="18"/>
  <c r="G302" i="1"/>
  <c r="F94" i="18"/>
  <c r="F109" i="1"/>
  <c r="D284" i="18"/>
  <c r="D299" i="1"/>
  <c r="B278" i="18"/>
  <c r="F226" i="18"/>
  <c r="F241" i="1"/>
  <c r="D141" i="1"/>
  <c r="D126" i="18"/>
  <c r="F98" i="18"/>
  <c r="F113" i="1"/>
  <c r="E341" i="1"/>
  <c r="E326" i="18"/>
  <c r="K184" i="18"/>
  <c r="K199" i="1"/>
  <c r="K285" i="18"/>
  <c r="K300" i="1"/>
  <c r="D66" i="18"/>
  <c r="D81" i="1"/>
  <c r="F294" i="18"/>
  <c r="F309" i="1"/>
  <c r="B308" i="1"/>
  <c r="E123" i="18"/>
  <c r="E138" i="1"/>
  <c r="B83" i="18"/>
  <c r="E311" i="18"/>
  <c r="E326" i="1"/>
  <c r="D249" i="18"/>
  <c r="D264" i="1"/>
  <c r="C168" i="18"/>
  <c r="C183" i="1"/>
  <c r="D275" i="18"/>
  <c r="D290" i="1"/>
  <c r="T134" i="7"/>
  <c r="K187" i="1" s="1"/>
  <c r="T123" i="7"/>
  <c r="K161" i="18" s="1"/>
  <c r="T268" i="7"/>
  <c r="K297" i="18" s="1"/>
  <c r="T233" i="7"/>
  <c r="K262" i="18" s="1"/>
  <c r="T234" i="7"/>
  <c r="K263" i="18" s="1"/>
  <c r="T135" i="7"/>
  <c r="K173" i="18" s="1"/>
  <c r="T220" i="7"/>
  <c r="K249" i="18" s="1"/>
  <c r="T120" i="7"/>
  <c r="K158" i="18" s="1"/>
  <c r="T267" i="7"/>
  <c r="K296" i="18" s="1"/>
  <c r="T253" i="7"/>
  <c r="K282" i="18" s="1"/>
  <c r="T121" i="7"/>
  <c r="K159" i="18" s="1"/>
  <c r="T255" i="7"/>
  <c r="K284" i="18" s="1"/>
  <c r="T116" i="7"/>
  <c r="K169" i="1" s="1"/>
  <c r="T144" i="7"/>
  <c r="K182" i="18" s="1"/>
  <c r="T237" i="7"/>
  <c r="K266" i="18" s="1"/>
  <c r="T241" i="7"/>
  <c r="K270" i="18" s="1"/>
  <c r="T130" i="7"/>
  <c r="K183" i="1" s="1"/>
  <c r="T222" i="7"/>
  <c r="K251" i="18" s="1"/>
  <c r="T143" i="7"/>
  <c r="K181" i="18" s="1"/>
  <c r="T161" i="7"/>
  <c r="K199" i="18" s="1"/>
  <c r="T239" i="7"/>
  <c r="K268" i="18" s="1"/>
  <c r="T182" i="7"/>
  <c r="K220" i="18" s="1"/>
  <c r="T229" i="7"/>
  <c r="K273" i="1" s="1"/>
  <c r="T118" i="7"/>
  <c r="K156" i="18" s="1"/>
  <c r="T163" i="7"/>
  <c r="K201" i="18" s="1"/>
  <c r="T266" i="7"/>
  <c r="K295" i="18" s="1"/>
  <c r="T246" i="7"/>
  <c r="K275" i="18" s="1"/>
  <c r="T183" i="7"/>
  <c r="K221" i="18" s="1"/>
  <c r="T244" i="7"/>
  <c r="K288" i="1" s="1"/>
  <c r="T127" i="7"/>
  <c r="K180" i="1" s="1"/>
  <c r="T155" i="7"/>
  <c r="K193" i="18" s="1"/>
  <c r="T226" i="7"/>
  <c r="K255" i="18" s="1"/>
  <c r="T191" i="7"/>
  <c r="K229" i="18" s="1"/>
  <c r="T168" i="7"/>
  <c r="K206" i="18" s="1"/>
  <c r="T248" i="7"/>
  <c r="K292" i="1" s="1"/>
  <c r="T122" i="7"/>
  <c r="K160" i="18" s="1"/>
  <c r="T228" i="7"/>
  <c r="K257" i="18" s="1"/>
  <c r="T189" i="7"/>
  <c r="K242" i="1" s="1"/>
  <c r="T159" i="7"/>
  <c r="K197" i="18" s="1"/>
  <c r="T145" i="7"/>
  <c r="K198" i="1" s="1"/>
  <c r="T187" i="7"/>
  <c r="K225" i="18" s="1"/>
  <c r="T243" i="7"/>
  <c r="K287" i="1" s="1"/>
  <c r="T136" i="7"/>
  <c r="K189" i="1" s="1"/>
  <c r="T219" i="7"/>
  <c r="K248" i="18" s="1"/>
  <c r="T179" i="7"/>
  <c r="K217" i="18" s="1"/>
  <c r="T147" i="7"/>
  <c r="K185" i="18" s="1"/>
  <c r="T126" i="7"/>
  <c r="K164" i="18" s="1"/>
  <c r="T250" i="7"/>
  <c r="K279" i="18" s="1"/>
  <c r="T221" i="7"/>
  <c r="K250" i="18" s="1"/>
  <c r="T114" i="7"/>
  <c r="K167" i="1" s="1"/>
  <c r="T137" i="7"/>
  <c r="K175" i="18" s="1"/>
  <c r="T119" i="7"/>
  <c r="K157" i="18" s="1"/>
  <c r="T158" i="7"/>
  <c r="K196" i="18" s="1"/>
  <c r="T235" i="7"/>
  <c r="K264" i="18" s="1"/>
  <c r="T194" i="7"/>
  <c r="K232" i="18" s="1"/>
  <c r="T170" i="7"/>
  <c r="K223" i="1" s="1"/>
  <c r="T162" i="7"/>
  <c r="K215" i="1" s="1"/>
  <c r="T265" i="7"/>
  <c r="K294" i="18" s="1"/>
  <c r="T251" i="7"/>
  <c r="K280" i="18" s="1"/>
  <c r="T154" i="7"/>
  <c r="K192" i="18" s="1"/>
  <c r="T150" i="7"/>
  <c r="K188" i="18" s="1"/>
  <c r="T125" i="7"/>
  <c r="K178" i="1" s="1"/>
  <c r="T260" i="7"/>
  <c r="K289" i="18" s="1"/>
  <c r="T262" i="7"/>
  <c r="K291" i="18" s="1"/>
  <c r="T175" i="7"/>
  <c r="K213" i="18" s="1"/>
  <c r="T151" i="7"/>
  <c r="K189" i="18" s="1"/>
  <c r="T141" i="7"/>
  <c r="K179" i="18" s="1"/>
  <c r="T128" i="7"/>
  <c r="K166" i="18" s="1"/>
  <c r="T263" i="7"/>
  <c r="K307" i="1" s="1"/>
  <c r="T181" i="7"/>
  <c r="K234" i="1" s="1"/>
  <c r="T242" i="7"/>
  <c r="K286" i="1" s="1"/>
  <c r="T184" i="7"/>
  <c r="K237" i="1" s="1"/>
  <c r="T129" i="7"/>
  <c r="K167" i="18" s="1"/>
  <c r="T149" i="7"/>
  <c r="K187" i="18" s="1"/>
  <c r="T236" i="7"/>
  <c r="K280" i="1" s="1"/>
  <c r="T245" i="7"/>
  <c r="K274" i="18" s="1"/>
  <c r="T169" i="7"/>
  <c r="K222" i="1" s="1"/>
  <c r="T186" i="7"/>
  <c r="K224" i="18" s="1"/>
  <c r="T249" i="7"/>
  <c r="K278" i="18" s="1"/>
  <c r="T139" i="7"/>
  <c r="K177" i="18" s="1"/>
  <c r="T131" i="7"/>
  <c r="K169" i="18" s="1"/>
  <c r="T252" i="7"/>
  <c r="K281" i="18" s="1"/>
  <c r="T180" i="7"/>
  <c r="K218" i="18" s="1"/>
  <c r="T171" i="7"/>
  <c r="K209" i="18" s="1"/>
  <c r="T172" i="7"/>
  <c r="K210" i="18" s="1"/>
  <c r="T157" i="7"/>
  <c r="K195" i="18" s="1"/>
  <c r="T257" i="7"/>
  <c r="K286" i="18" s="1"/>
  <c r="T258" i="7"/>
  <c r="K287" i="18" s="1"/>
  <c r="T174" i="7"/>
  <c r="K227" i="1" s="1"/>
  <c r="T197" i="7"/>
  <c r="K235" i="18" s="1"/>
  <c r="T238" i="7"/>
  <c r="K267" i="18" s="1"/>
  <c r="T140" i="7"/>
  <c r="K193" i="1" s="1"/>
  <c r="T152" i="7"/>
  <c r="K190" i="18" s="1"/>
  <c r="T232" i="7"/>
  <c r="K261" i="18" s="1"/>
  <c r="T115" i="7"/>
  <c r="K168" i="1" s="1"/>
  <c r="T164" i="7"/>
  <c r="K217" i="1" s="1"/>
  <c r="T165" i="7"/>
  <c r="K203" i="18" s="1"/>
  <c r="T261" i="7"/>
  <c r="K290" i="18" s="1"/>
  <c r="T192" i="7"/>
  <c r="K230" i="18" s="1"/>
  <c r="T230" i="7"/>
  <c r="K259" i="18" s="1"/>
  <c r="T240" i="7"/>
  <c r="K269" i="18" s="1"/>
  <c r="T124" i="7"/>
  <c r="K162" i="18" s="1"/>
  <c r="T156" i="7"/>
  <c r="K194" i="18" s="1"/>
  <c r="T185" i="7"/>
  <c r="K223" i="18" s="1"/>
  <c r="T166" i="7"/>
  <c r="K204" i="18" s="1"/>
  <c r="T193" i="7"/>
  <c r="K231" i="18" s="1"/>
  <c r="T142" i="7"/>
  <c r="K180" i="18" s="1"/>
  <c r="T225" i="7"/>
  <c r="K254" i="18" s="1"/>
  <c r="T247" i="7"/>
  <c r="K276" i="18" s="1"/>
  <c r="T167" i="7"/>
  <c r="K205" i="18" s="1"/>
  <c r="T178" i="7"/>
  <c r="K231" i="1" s="1"/>
  <c r="T138" i="7"/>
  <c r="K191" i="1" s="1"/>
  <c r="T148" i="7"/>
  <c r="K186" i="18" s="1"/>
  <c r="T117" i="7"/>
  <c r="K170" i="1" s="1"/>
  <c r="T160" i="7"/>
  <c r="K213" i="1" s="1"/>
  <c r="T132" i="7"/>
  <c r="K170" i="18" s="1"/>
  <c r="T224" i="7"/>
  <c r="K268" i="1" s="1"/>
  <c r="T259" i="7"/>
  <c r="K303" i="1" s="1"/>
  <c r="T195" i="7"/>
  <c r="K248" i="1" s="1"/>
  <c r="T188" i="7"/>
  <c r="K226" i="18" s="1"/>
  <c r="T176" i="7"/>
  <c r="K214" i="18" s="1"/>
  <c r="T231" i="7"/>
  <c r="K260" i="18" s="1"/>
  <c r="T173" i="7"/>
  <c r="K211" i="18" s="1"/>
  <c r="T196" i="7"/>
  <c r="K249" i="1" s="1"/>
  <c r="T264" i="7"/>
  <c r="K308" i="1" s="1"/>
  <c r="H55" i="1"/>
  <c r="D55" i="1"/>
  <c r="G55" i="1"/>
  <c r="C55" i="1"/>
  <c r="D40" i="18"/>
  <c r="E55" i="1"/>
  <c r="B55" i="1"/>
  <c r="C40" i="18"/>
  <c r="I55" i="1"/>
  <c r="G40" i="18"/>
  <c r="F55" i="1"/>
  <c r="E40" i="18"/>
  <c r="F40" i="18"/>
  <c r="T896" i="7"/>
  <c r="T897" i="7"/>
  <c r="T898" i="7" s="1"/>
  <c r="T899" i="7" s="1"/>
  <c r="T900" i="7" s="1"/>
  <c r="T901" i="7" s="1"/>
  <c r="T902" i="7" s="1"/>
  <c r="T903" i="7" s="1"/>
  <c r="T904" i="7" s="1"/>
  <c r="T905" i="7" s="1"/>
  <c r="T906" i="7" s="1"/>
  <c r="T907" i="7" s="1"/>
  <c r="T908" i="7" s="1"/>
  <c r="T909" i="7" s="1"/>
  <c r="T910" i="7" s="1"/>
  <c r="T911" i="7" s="1"/>
  <c r="T912" i="7" s="1"/>
  <c r="T913" i="7" s="1"/>
  <c r="T914" i="7" s="1"/>
  <c r="T915" i="7" s="1"/>
  <c r="T916" i="7" s="1"/>
  <c r="T917" i="7" s="1"/>
  <c r="T918" i="7" s="1"/>
  <c r="T919" i="7" s="1"/>
  <c r="T920" i="7" s="1"/>
  <c r="T921" i="7" s="1"/>
  <c r="T922" i="7" s="1"/>
  <c r="T923" i="7" s="1"/>
  <c r="T924" i="7" s="1"/>
  <c r="T925" i="7" s="1"/>
  <c r="T926" i="7" s="1"/>
  <c r="T927" i="7" s="1"/>
  <c r="T928" i="7" s="1"/>
  <c r="T929" i="7" s="1"/>
  <c r="T930" i="7" s="1"/>
  <c r="T931" i="7" s="1"/>
  <c r="T932" i="7" s="1"/>
  <c r="T933" i="7" s="1"/>
  <c r="T934" i="7" s="1"/>
  <c r="T935" i="7" s="1"/>
  <c r="T936" i="7" s="1"/>
  <c r="T937" i="7" s="1"/>
  <c r="T938" i="7" s="1"/>
  <c r="T939" i="7" s="1"/>
  <c r="T940" i="7" s="1"/>
  <c r="T941" i="7" s="1"/>
  <c r="T942" i="7" s="1"/>
  <c r="T943" i="7" s="1"/>
  <c r="T944" i="7" s="1"/>
  <c r="T945" i="7" s="1"/>
  <c r="T946" i="7" s="1"/>
  <c r="T947" i="7" s="1"/>
  <c r="T948" i="7" s="1"/>
  <c r="T949" i="7" s="1"/>
  <c r="T950" i="7" s="1"/>
  <c r="T951" i="7" s="1"/>
  <c r="T952" i="7" s="1"/>
  <c r="T953" i="7" s="1"/>
  <c r="T954" i="7" s="1"/>
  <c r="T955" i="7" s="1"/>
  <c r="T956" i="7" s="1"/>
  <c r="T957" i="7" s="1"/>
  <c r="T958" i="7" s="1"/>
  <c r="T959" i="7" s="1"/>
  <c r="T960" i="7" s="1"/>
  <c r="T961" i="7" s="1"/>
  <c r="T962" i="7" s="1"/>
  <c r="T963" i="7" s="1"/>
  <c r="T964" i="7" s="1"/>
  <c r="T965" i="7" s="1"/>
  <c r="T966" i="7" s="1"/>
  <c r="T967" i="7" s="1"/>
  <c r="T968" i="7" s="1"/>
  <c r="T969" i="7" s="1"/>
  <c r="T598" i="7"/>
  <c r="T599" i="7" s="1"/>
  <c r="T600" i="7" s="1"/>
  <c r="T601" i="7" s="1"/>
  <c r="T602" i="7" s="1"/>
  <c r="T603" i="7" s="1"/>
  <c r="T604" i="7" s="1"/>
  <c r="T605" i="7" s="1"/>
  <c r="T606" i="7" s="1"/>
  <c r="T607" i="7" s="1"/>
  <c r="T608" i="7" s="1"/>
  <c r="T609" i="7" s="1"/>
  <c r="T610" i="7" s="1"/>
  <c r="T611" i="7" s="1"/>
  <c r="T612" i="7" s="1"/>
  <c r="T613" i="7" s="1"/>
  <c r="T614" i="7" s="1"/>
  <c r="T615" i="7" s="1"/>
  <c r="T616" i="7" s="1"/>
  <c r="T617" i="7" s="1"/>
  <c r="T618" i="7" s="1"/>
  <c r="T619" i="7" s="1"/>
  <c r="T620" i="7" s="1"/>
  <c r="T621" i="7" s="1"/>
  <c r="T622" i="7" s="1"/>
  <c r="T623" i="7" s="1"/>
  <c r="T624" i="7" s="1"/>
  <c r="AB27" i="7"/>
  <c r="AA26" i="7"/>
  <c r="Y25" i="7"/>
  <c r="Y27" i="7"/>
  <c r="AA25" i="7"/>
  <c r="AA24" i="7"/>
  <c r="Y26" i="7"/>
  <c r="Y24" i="7"/>
  <c r="E26" i="1"/>
  <c r="H26" i="1" s="1"/>
  <c r="K316" i="18" l="1"/>
  <c r="K333" i="1"/>
  <c r="K320" i="18"/>
  <c r="K298" i="18"/>
  <c r="K312" i="18"/>
  <c r="K317" i="18"/>
  <c r="K319" i="1"/>
  <c r="K348" i="1"/>
  <c r="K332" i="18"/>
  <c r="K308" i="18"/>
  <c r="K346" i="1"/>
  <c r="K324" i="18"/>
  <c r="K321" i="1"/>
  <c r="K195" i="1"/>
  <c r="K326" i="18"/>
  <c r="K342" i="1"/>
  <c r="K233" i="18"/>
  <c r="K291" i="1"/>
  <c r="K319" i="18"/>
  <c r="K163" i="18"/>
  <c r="K321" i="18"/>
  <c r="K200" i="18"/>
  <c r="K220" i="1"/>
  <c r="K276" i="1"/>
  <c r="K176" i="18"/>
  <c r="K326" i="1"/>
  <c r="K201" i="1"/>
  <c r="K306" i="1"/>
  <c r="K349" i="1"/>
  <c r="K299" i="1"/>
  <c r="K232" i="1"/>
  <c r="K351" i="1"/>
  <c r="K174" i="1"/>
  <c r="K210" i="1"/>
  <c r="K179" i="1"/>
  <c r="K293" i="18"/>
  <c r="K174" i="18"/>
  <c r="K322" i="18"/>
  <c r="K216" i="18"/>
  <c r="K218" i="1"/>
  <c r="K293" i="1"/>
  <c r="K270" i="1"/>
  <c r="K295" i="1"/>
  <c r="K350" i="1"/>
  <c r="K343" i="1"/>
  <c r="K235" i="1"/>
  <c r="K305" i="18"/>
  <c r="K316" i="1"/>
  <c r="K192" i="1"/>
  <c r="K155" i="18"/>
  <c r="K312" i="1"/>
  <c r="K323" i="18"/>
  <c r="K216" i="1"/>
  <c r="K314" i="1"/>
  <c r="K219" i="18"/>
  <c r="K271" i="18"/>
  <c r="K282" i="1"/>
  <c r="K288" i="18"/>
  <c r="K181" i="1"/>
  <c r="K303" i="18"/>
  <c r="K208" i="18"/>
  <c r="K207" i="18"/>
  <c r="K245" i="1"/>
  <c r="K171" i="1"/>
  <c r="K222" i="18"/>
  <c r="K238" i="1"/>
  <c r="K236" i="1"/>
  <c r="K290" i="1"/>
  <c r="K281" i="1"/>
  <c r="K279" i="1"/>
  <c r="K298" i="1"/>
  <c r="K173" i="1"/>
  <c r="K307" i="18"/>
  <c r="K285" i="1"/>
  <c r="K205" i="1"/>
  <c r="K183" i="18"/>
  <c r="K239" i="1"/>
  <c r="K300" i="18"/>
  <c r="K203" i="1"/>
  <c r="K177" i="1"/>
  <c r="K226" i="1"/>
  <c r="K212" i="1"/>
  <c r="K256" i="18"/>
  <c r="K247" i="1"/>
  <c r="K188" i="1"/>
  <c r="K204" i="1"/>
  <c r="K208" i="1"/>
  <c r="K310" i="1"/>
  <c r="K302" i="1"/>
  <c r="K202" i="1"/>
  <c r="K311" i="1"/>
  <c r="K258" i="18"/>
  <c r="K264" i="1"/>
  <c r="K273" i="18"/>
  <c r="K344" i="1"/>
  <c r="K184" i="1"/>
  <c r="K325" i="1"/>
  <c r="K304" i="1"/>
  <c r="K198" i="18"/>
  <c r="K309" i="1"/>
  <c r="K324" i="1"/>
  <c r="K152" i="18"/>
  <c r="K277" i="18"/>
  <c r="K221" i="1"/>
  <c r="K340" i="1"/>
  <c r="K296" i="1"/>
  <c r="K197" i="1"/>
  <c r="K229" i="1"/>
  <c r="K352" i="1"/>
  <c r="K209" i="1"/>
  <c r="K315" i="18"/>
  <c r="K277" i="1"/>
  <c r="K246" i="1"/>
  <c r="K294" i="1"/>
  <c r="K244" i="1"/>
  <c r="K227" i="18"/>
  <c r="K250" i="1"/>
  <c r="K194" i="1"/>
  <c r="K172" i="1"/>
  <c r="K317" i="1"/>
  <c r="K185" i="1"/>
  <c r="K225" i="1"/>
  <c r="K313" i="18"/>
  <c r="K272" i="18"/>
  <c r="K275" i="1"/>
  <c r="K190" i="1"/>
  <c r="K265" i="1"/>
  <c r="K269" i="1"/>
  <c r="K278" i="1"/>
  <c r="K284" i="1"/>
  <c r="K263" i="1"/>
  <c r="K272" i="1"/>
  <c r="K224" i="1"/>
  <c r="K283" i="1"/>
  <c r="K176" i="1"/>
  <c r="K314" i="18"/>
  <c r="K182" i="1"/>
  <c r="K207" i="1"/>
  <c r="K202" i="18"/>
  <c r="K289" i="1"/>
  <c r="K175" i="1"/>
  <c r="K292" i="18"/>
  <c r="K274" i="1"/>
  <c r="K214" i="1"/>
  <c r="K165" i="18"/>
  <c r="K253" i="18"/>
  <c r="K219" i="1"/>
  <c r="K154" i="18"/>
  <c r="K196" i="1"/>
  <c r="K234" i="18"/>
  <c r="K168" i="18"/>
  <c r="K153" i="18"/>
  <c r="K212" i="18"/>
  <c r="K345" i="1"/>
  <c r="K240" i="1"/>
  <c r="K228" i="1"/>
  <c r="K241" i="1"/>
  <c r="K211" i="1"/>
  <c r="K266" i="1"/>
  <c r="K233" i="1"/>
  <c r="K301" i="1"/>
  <c r="K178" i="18"/>
  <c r="K305" i="1"/>
  <c r="K265" i="18"/>
  <c r="K297" i="1"/>
  <c r="K172" i="18"/>
  <c r="K200" i="1"/>
  <c r="AA28" i="7"/>
  <c r="Y28" i="7"/>
  <c r="AA15" i="7"/>
  <c r="E25" i="1"/>
  <c r="H25" i="1" s="1"/>
  <c r="B246" i="6"/>
  <c r="B331" i="6"/>
  <c r="K331" i="6" s="1"/>
  <c r="B292" i="6"/>
  <c r="C292" i="6" s="1"/>
  <c r="B253" i="6"/>
  <c r="K253" i="6" s="1"/>
  <c r="B12" i="6"/>
  <c r="D12" i="6" s="1"/>
  <c r="B314" i="6"/>
  <c r="G314" i="6" s="1"/>
  <c r="B278" i="6"/>
  <c r="G278" i="6" s="1"/>
  <c r="B305" i="6"/>
  <c r="B183" i="6"/>
  <c r="B55" i="6"/>
  <c r="B135" i="6"/>
  <c r="G135" i="6" s="1"/>
  <c r="B139" i="6"/>
  <c r="G139" i="6" s="1"/>
  <c r="B306" i="6"/>
  <c r="I306" i="6" s="1"/>
  <c r="B302" i="6"/>
  <c r="J302" i="6" s="1"/>
  <c r="B138" i="6"/>
  <c r="C138" i="6" s="1"/>
  <c r="B158" i="6"/>
  <c r="B311" i="6"/>
  <c r="K311" i="6" s="1"/>
  <c r="B233" i="6"/>
  <c r="F233" i="6" s="1"/>
  <c r="B72" i="6"/>
  <c r="K72" i="6" s="1"/>
  <c r="B107" i="6"/>
  <c r="I107" i="6" s="1"/>
  <c r="B252" i="6"/>
  <c r="B280" i="6"/>
  <c r="H280" i="6" s="1"/>
  <c r="B75" i="6"/>
  <c r="F75" i="6" s="1"/>
  <c r="B264" i="6"/>
  <c r="B189" i="6"/>
  <c r="B106" i="6"/>
  <c r="I106" i="6" s="1"/>
  <c r="B80" i="6"/>
  <c r="D80" i="6" s="1"/>
  <c r="B359" i="6"/>
  <c r="C359" i="6" s="1"/>
  <c r="B291" i="6"/>
  <c r="F291" i="6" s="1"/>
  <c r="B360" i="6"/>
  <c r="I360" i="6" s="1"/>
  <c r="B202" i="6"/>
  <c r="H202" i="6" s="1"/>
  <c r="B118" i="6"/>
  <c r="B277" i="6"/>
  <c r="G277" i="6" s="1"/>
  <c r="B130" i="6"/>
  <c r="I130" i="6" s="1"/>
  <c r="B180" i="6"/>
  <c r="F180" i="6" s="1"/>
  <c r="B11" i="6"/>
  <c r="G11" i="6" s="1"/>
  <c r="B293" i="6"/>
  <c r="G293" i="6" s="1"/>
  <c r="B111" i="6"/>
  <c r="J111" i="6" s="1"/>
  <c r="B248" i="6"/>
  <c r="C248" i="6" s="1"/>
  <c r="B148" i="6"/>
  <c r="B99" i="6"/>
  <c r="H99" i="6" s="1"/>
  <c r="B286" i="6"/>
  <c r="J286" i="6" s="1"/>
  <c r="B324" i="6"/>
  <c r="D324" i="6" s="1"/>
  <c r="B238" i="6"/>
  <c r="K238" i="6" s="1"/>
  <c r="B288" i="6"/>
  <c r="K288" i="6" s="1"/>
  <c r="B346" i="6"/>
  <c r="K346" i="6" s="1"/>
  <c r="B351" i="6"/>
  <c r="C351" i="6" s="1"/>
  <c r="B322" i="6"/>
  <c r="B249" i="6"/>
  <c r="H249" i="6" s="1"/>
  <c r="B316" i="6"/>
  <c r="D316" i="6" s="1"/>
  <c r="B258" i="6"/>
  <c r="G258" i="6" s="1"/>
  <c r="B289" i="6"/>
  <c r="D289" i="6" s="1"/>
  <c r="B29" i="6"/>
  <c r="J29" i="6" s="1"/>
  <c r="B222" i="6"/>
  <c r="H222" i="6" s="1"/>
  <c r="B128" i="6"/>
  <c r="J128" i="6" s="1"/>
  <c r="B199" i="6"/>
  <c r="B155" i="6"/>
  <c r="H155" i="6" s="1"/>
  <c r="B320" i="6"/>
  <c r="I320" i="6" s="1"/>
  <c r="B209" i="6"/>
  <c r="F209" i="6" s="1"/>
  <c r="B154" i="6"/>
  <c r="J154" i="6" s="1"/>
  <c r="B259" i="6"/>
  <c r="D259" i="6" s="1"/>
  <c r="B239" i="6"/>
  <c r="C239" i="6" s="1"/>
  <c r="B143" i="6"/>
  <c r="H143" i="6" s="1"/>
  <c r="B240" i="6"/>
  <c r="B301" i="6"/>
  <c r="F301" i="6" s="1"/>
  <c r="B16" i="6"/>
  <c r="B63" i="6"/>
  <c r="F63" i="6" s="1"/>
  <c r="B21" i="6"/>
  <c r="I21" i="6" s="1"/>
  <c r="B48" i="6"/>
  <c r="C48" i="6" s="1"/>
  <c r="B70" i="6"/>
  <c r="B267" i="6"/>
  <c r="C267" i="6" s="1"/>
  <c r="B177" i="6"/>
  <c r="B342" i="6"/>
  <c r="D342" i="6" s="1"/>
  <c r="B281" i="6"/>
  <c r="B254" i="6"/>
  <c r="F254" i="6" s="1"/>
  <c r="B74" i="6"/>
  <c r="H74" i="6" s="1"/>
  <c r="B60" i="6"/>
  <c r="H60" i="6" s="1"/>
  <c r="B321" i="6"/>
  <c r="J321" i="6" s="1"/>
  <c r="B182" i="6"/>
  <c r="B339" i="6"/>
  <c r="F339" i="6" s="1"/>
  <c r="B120" i="6"/>
  <c r="I120" i="6" s="1"/>
  <c r="B310" i="6"/>
  <c r="K310" i="6" s="1"/>
  <c r="B330" i="6"/>
  <c r="G330" i="6" s="1"/>
  <c r="B229" i="6"/>
  <c r="I229" i="6" s="1"/>
  <c r="B268" i="6"/>
  <c r="B39" i="6"/>
  <c r="K39" i="6" s="1"/>
  <c r="B113" i="6"/>
  <c r="B317" i="6"/>
  <c r="I317" i="6" s="1"/>
  <c r="B348" i="6"/>
  <c r="G348" i="6" s="1"/>
  <c r="B356" i="6"/>
  <c r="D356" i="6" s="1"/>
  <c r="B34" i="6"/>
  <c r="D34" i="6" s="1"/>
  <c r="B345" i="6"/>
  <c r="I345" i="6" s="1"/>
  <c r="B152" i="6"/>
  <c r="H152" i="6" s="1"/>
  <c r="B349" i="6"/>
  <c r="J349" i="6" s="1"/>
  <c r="B257" i="6"/>
  <c r="H257" i="6" s="1"/>
  <c r="B271" i="6"/>
  <c r="B30" i="6"/>
  <c r="I30" i="6" s="1"/>
  <c r="B194" i="6"/>
  <c r="J194" i="6" s="1"/>
  <c r="B227" i="6"/>
  <c r="I227" i="6" s="1"/>
  <c r="B168" i="6"/>
  <c r="J168" i="6" s="1"/>
  <c r="B231" i="6"/>
  <c r="H231" i="6" s="1"/>
  <c r="B309" i="6"/>
  <c r="C309" i="6" s="1"/>
  <c r="B175" i="6"/>
  <c r="K175" i="6" s="1"/>
  <c r="B157" i="6"/>
  <c r="B121" i="6"/>
  <c r="H121" i="6" s="1"/>
  <c r="B217" i="6"/>
  <c r="K217" i="6" s="1"/>
  <c r="B84" i="6"/>
  <c r="I84" i="6" s="1"/>
  <c r="B71" i="6"/>
  <c r="C71" i="6" s="1"/>
  <c r="B263" i="6"/>
  <c r="K263" i="6" s="1"/>
  <c r="B169" i="6"/>
  <c r="H169" i="6" s="1"/>
  <c r="B164" i="6"/>
  <c r="D164" i="6" s="1"/>
  <c r="B266" i="6"/>
  <c r="B185" i="6"/>
  <c r="G185" i="6" s="1"/>
  <c r="B341" i="6"/>
  <c r="J341" i="6" s="1"/>
  <c r="B65" i="6"/>
  <c r="K65" i="6" s="1"/>
  <c r="B274" i="6"/>
  <c r="F274" i="6" s="1"/>
  <c r="B134" i="6"/>
  <c r="I134" i="6" s="1"/>
  <c r="B178" i="6"/>
  <c r="I178" i="6" s="1"/>
  <c r="B287" i="6"/>
  <c r="G287" i="6" s="1"/>
  <c r="B188" i="6"/>
  <c r="B205" i="6"/>
  <c r="C205" i="6" s="1"/>
  <c r="B270" i="6"/>
  <c r="I270" i="6" s="1"/>
  <c r="B153" i="6"/>
  <c r="J153" i="6" s="1"/>
  <c r="B347" i="6"/>
  <c r="J347" i="6" s="1"/>
  <c r="B47" i="6"/>
  <c r="J47" i="6" s="1"/>
  <c r="B94" i="6"/>
  <c r="D94" i="6" s="1"/>
  <c r="B256" i="6"/>
  <c r="I256" i="6" s="1"/>
  <c r="B81" i="6"/>
  <c r="B196" i="6"/>
  <c r="C196" i="6" s="1"/>
  <c r="B137" i="6"/>
  <c r="B45" i="6"/>
  <c r="I45" i="6" s="1"/>
  <c r="B76" i="6"/>
  <c r="B172" i="6"/>
  <c r="C172" i="6" s="1"/>
  <c r="B273" i="6"/>
  <c r="I273" i="6" s="1"/>
  <c r="B247" i="6"/>
  <c r="B95" i="6"/>
  <c r="G95" i="6" s="1"/>
  <c r="B319" i="6"/>
  <c r="I319" i="6" s="1"/>
  <c r="B22" i="6"/>
  <c r="K22" i="6" s="1"/>
  <c r="B133" i="6"/>
  <c r="J133" i="6" s="1"/>
  <c r="B156" i="6"/>
  <c r="C156" i="6" s="1"/>
  <c r="B211" i="6"/>
  <c r="D211" i="6" s="1"/>
  <c r="B241" i="6"/>
  <c r="D241" i="6" s="1"/>
  <c r="B210" i="6"/>
  <c r="J210" i="6" s="1"/>
  <c r="B19" i="6"/>
  <c r="B92" i="6"/>
  <c r="J92" i="6" s="1"/>
  <c r="B112" i="6"/>
  <c r="J112" i="6" s="1"/>
  <c r="B225" i="6"/>
  <c r="G225" i="6" s="1"/>
  <c r="B297" i="6"/>
  <c r="G297" i="6" s="1"/>
  <c r="B132" i="6"/>
  <c r="J132" i="6" s="1"/>
  <c r="B190" i="6"/>
  <c r="I190" i="6" s="1"/>
  <c r="B103" i="6"/>
  <c r="J103" i="6" s="1"/>
  <c r="B326" i="6"/>
  <c r="B140" i="6"/>
  <c r="F140" i="6" s="1"/>
  <c r="B234" i="6"/>
  <c r="K234" i="6" s="1"/>
  <c r="B64" i="6"/>
  <c r="B88" i="6"/>
  <c r="F88" i="6" s="1"/>
  <c r="B179" i="6"/>
  <c r="H179" i="6" s="1"/>
  <c r="B129" i="6"/>
  <c r="K129" i="6" s="1"/>
  <c r="B283" i="6"/>
  <c r="B184" i="6"/>
  <c r="B86" i="6"/>
  <c r="H86" i="6" s="1"/>
  <c r="B215" i="6"/>
  <c r="D215" i="6" s="1"/>
  <c r="B122" i="6"/>
  <c r="F122" i="6" s="1"/>
  <c r="F4" i="6"/>
  <c r="B219" i="6"/>
  <c r="K219" i="6" s="1"/>
  <c r="B5" i="6"/>
  <c r="G5" i="6" s="1"/>
  <c r="B127" i="6"/>
  <c r="K127" i="6" s="1"/>
  <c r="B338" i="6"/>
  <c r="C338" i="6" s="1"/>
  <c r="B174" i="6"/>
  <c r="K174" i="6" s="1"/>
  <c r="B38" i="6"/>
  <c r="I38" i="6" s="1"/>
  <c r="B300" i="6"/>
  <c r="D300" i="6" s="1"/>
  <c r="B214" i="6"/>
  <c r="C214" i="6" s="1"/>
  <c r="B96" i="6"/>
  <c r="D96" i="6" s="1"/>
  <c r="B344" i="6"/>
  <c r="G344" i="6" s="1"/>
  <c r="B51" i="6"/>
  <c r="F51" i="6" s="1"/>
  <c r="B207" i="6"/>
  <c r="C207" i="6" s="1"/>
  <c r="B218" i="6"/>
  <c r="C218" i="6" s="1"/>
  <c r="B224" i="6"/>
  <c r="F224" i="6" s="1"/>
  <c r="B162" i="6"/>
  <c r="G162" i="6" s="1"/>
  <c r="B85" i="6"/>
  <c r="G85" i="6" s="1"/>
  <c r="B236" i="6"/>
  <c r="B296" i="6"/>
  <c r="I296" i="6" s="1"/>
  <c r="B57" i="6"/>
  <c r="D57" i="6" s="1"/>
  <c r="B61" i="6"/>
  <c r="B290" i="6"/>
  <c r="K290" i="6" s="1"/>
  <c r="B328" i="6"/>
  <c r="F328" i="6" s="1"/>
  <c r="B357" i="6"/>
  <c r="F357" i="6" s="1"/>
  <c r="B304" i="6"/>
  <c r="J304" i="6" s="1"/>
  <c r="B18" i="6"/>
  <c r="F18" i="6" s="1"/>
  <c r="B279" i="6"/>
  <c r="G279" i="6" s="1"/>
  <c r="B275" i="6"/>
  <c r="B149" i="6"/>
  <c r="B32" i="6"/>
  <c r="H32" i="6" s="1"/>
  <c r="B41" i="6"/>
  <c r="H41" i="6" s="1"/>
  <c r="B228" i="6"/>
  <c r="G228" i="6" s="1"/>
  <c r="B82" i="6"/>
  <c r="K82" i="6" s="1"/>
  <c r="B160" i="6"/>
  <c r="F160" i="6" s="1"/>
  <c r="B78" i="6"/>
  <c r="G78" i="6" s="1"/>
  <c r="B73" i="6"/>
  <c r="B355" i="6"/>
  <c r="B313" i="6"/>
  <c r="J313" i="6" s="1"/>
  <c r="B358" i="6"/>
  <c r="G358" i="6" s="1"/>
  <c r="B276" i="6"/>
  <c r="B327" i="6"/>
  <c r="G327" i="6" s="1"/>
  <c r="B261" i="6"/>
  <c r="D261" i="6" s="1"/>
  <c r="B98" i="6"/>
  <c r="C98" i="6" s="1"/>
  <c r="B325" i="6"/>
  <c r="J325" i="6" s="1"/>
  <c r="B40" i="6"/>
  <c r="B42" i="6"/>
  <c r="K42" i="6" s="1"/>
  <c r="B170" i="6"/>
  <c r="H170" i="6" s="1"/>
  <c r="B125" i="6"/>
  <c r="H125" i="6" s="1"/>
  <c r="B24" i="6"/>
  <c r="J24" i="6" s="1"/>
  <c r="B312" i="6"/>
  <c r="B93" i="6"/>
  <c r="D93" i="6" s="1"/>
  <c r="B9" i="6"/>
  <c r="C9" i="6" s="1"/>
  <c r="B87" i="6"/>
  <c r="B116" i="6"/>
  <c r="D116" i="6" s="1"/>
  <c r="B166" i="6"/>
  <c r="K166" i="6" s="1"/>
  <c r="B28" i="6"/>
  <c r="K28" i="6" s="1"/>
  <c r="B49" i="6"/>
  <c r="K49" i="6" s="1"/>
  <c r="B17" i="6"/>
  <c r="J17" i="6" s="1"/>
  <c r="B243" i="6"/>
  <c r="K243" i="6" s="1"/>
  <c r="B144" i="6"/>
  <c r="G144" i="6" s="1"/>
  <c r="B350" i="6"/>
  <c r="B308" i="6"/>
  <c r="G308" i="6" s="1"/>
  <c r="B67" i="6"/>
  <c r="C67" i="6" s="1"/>
  <c r="B354" i="6"/>
  <c r="B315" i="6"/>
  <c r="B361" i="6"/>
  <c r="B89" i="6"/>
  <c r="F89" i="6" s="1"/>
  <c r="B285" i="6"/>
  <c r="B77" i="6"/>
  <c r="B230" i="6"/>
  <c r="C230" i="6" s="1"/>
  <c r="B242" i="6"/>
  <c r="D242" i="6" s="1"/>
  <c r="B13" i="6"/>
  <c r="B105" i="6"/>
  <c r="G105" i="6" s="1"/>
  <c r="B119" i="6"/>
  <c r="J119" i="6" s="1"/>
  <c r="B213" i="6"/>
  <c r="D213" i="6" s="1"/>
  <c r="B303" i="6"/>
  <c r="J303" i="6" s="1"/>
  <c r="B20" i="6"/>
  <c r="B58" i="6"/>
  <c r="I58" i="6" s="1"/>
  <c r="B117" i="6"/>
  <c r="H117" i="6" s="1"/>
  <c r="B200" i="6"/>
  <c r="F200" i="6" s="1"/>
  <c r="B124" i="6"/>
  <c r="H124" i="6" s="1"/>
  <c r="B100" i="6"/>
  <c r="J100" i="6" s="1"/>
  <c r="B223" i="6"/>
  <c r="I223" i="6" s="1"/>
  <c r="B69" i="6"/>
  <c r="I69" i="6" s="1"/>
  <c r="B26" i="6"/>
  <c r="K26" i="6" s="1"/>
  <c r="B221" i="6"/>
  <c r="B44" i="6"/>
  <c r="D44" i="6" s="1"/>
  <c r="B91" i="6"/>
  <c r="G91" i="6" s="1"/>
  <c r="B212" i="6"/>
  <c r="B204" i="6"/>
  <c r="G204" i="6" s="1"/>
  <c r="B167" i="6"/>
  <c r="H167" i="6" s="1"/>
  <c r="B147" i="6"/>
  <c r="B216" i="6"/>
  <c r="C216" i="6" s="1"/>
  <c r="B161" i="6"/>
  <c r="H161" i="6" s="1"/>
  <c r="B255" i="6"/>
  <c r="J255" i="6" s="1"/>
  <c r="B195" i="6"/>
  <c r="D195" i="6" s="1"/>
  <c r="B251" i="6"/>
  <c r="F251" i="6" s="1"/>
  <c r="B176" i="6"/>
  <c r="I176" i="6" s="1"/>
  <c r="B115" i="6"/>
  <c r="I115" i="6" s="1"/>
  <c r="B299" i="6"/>
  <c r="B237" i="6"/>
  <c r="F237" i="6" s="1"/>
  <c r="B123" i="6"/>
  <c r="G123" i="6" s="1"/>
  <c r="B186" i="6"/>
  <c r="J186" i="6" s="1"/>
  <c r="B109" i="6"/>
  <c r="J109" i="6" s="1"/>
  <c r="B10" i="6"/>
  <c r="B198" i="6"/>
  <c r="I198" i="6" s="1"/>
  <c r="B146" i="6"/>
  <c r="D146" i="6" s="1"/>
  <c r="B108" i="6"/>
  <c r="B35" i="6"/>
  <c r="C35" i="6" s="1"/>
  <c r="B50" i="6"/>
  <c r="F50" i="6" s="1"/>
  <c r="B260" i="6"/>
  <c r="J260" i="6" s="1"/>
  <c r="B150" i="6"/>
  <c r="C150" i="6" s="1"/>
  <c r="B31" i="6"/>
  <c r="B335" i="6"/>
  <c r="C335" i="6" s="1"/>
  <c r="B126" i="6"/>
  <c r="I126" i="6" s="1"/>
  <c r="B191" i="6"/>
  <c r="B101" i="6"/>
  <c r="H101" i="6" s="1"/>
  <c r="B114" i="6"/>
  <c r="I114" i="6" s="1"/>
  <c r="B52" i="6"/>
  <c r="D52" i="6" s="1"/>
  <c r="B56" i="6"/>
  <c r="K56" i="6" s="1"/>
  <c r="B53" i="6"/>
  <c r="I53" i="6" s="1"/>
  <c r="B262" i="6"/>
  <c r="B282" i="6"/>
  <c r="H282" i="6" s="1"/>
  <c r="B97" i="6"/>
  <c r="B265" i="6"/>
  <c r="B181" i="6"/>
  <c r="I181" i="6" s="1"/>
  <c r="B269" i="6"/>
  <c r="B340" i="6"/>
  <c r="J340" i="6" s="1"/>
  <c r="B362" i="6"/>
  <c r="I362" i="6" s="1"/>
  <c r="B329" i="6"/>
  <c r="H329" i="6" s="1"/>
  <c r="B145" i="6"/>
  <c r="K145" i="6" s="1"/>
  <c r="B232" i="6"/>
  <c r="F232" i="6" s="1"/>
  <c r="B25" i="6"/>
  <c r="B46" i="6"/>
  <c r="D46" i="6" s="1"/>
  <c r="B131" i="6"/>
  <c r="B187" i="6"/>
  <c r="C187" i="6" s="1"/>
  <c r="B33" i="6"/>
  <c r="F33" i="6" s="1"/>
  <c r="B235" i="6"/>
  <c r="B54" i="6"/>
  <c r="K54" i="6" s="1"/>
  <c r="B197" i="6"/>
  <c r="B68" i="6"/>
  <c r="B62" i="6"/>
  <c r="B352" i="6"/>
  <c r="G352" i="6" s="1"/>
  <c r="B245" i="6"/>
  <c r="D245" i="6" s="1"/>
  <c r="B110" i="6"/>
  <c r="H110" i="6" s="1"/>
  <c r="B90" i="6"/>
  <c r="C90" i="6" s="1"/>
  <c r="B14" i="6"/>
  <c r="G14" i="6" s="1"/>
  <c r="B337" i="6"/>
  <c r="B43" i="6"/>
  <c r="C43" i="6" s="1"/>
  <c r="B15" i="6"/>
  <c r="B159" i="6"/>
  <c r="D159" i="6" s="1"/>
  <c r="B336" i="6"/>
  <c r="C336" i="6" s="1"/>
  <c r="B59" i="6"/>
  <c r="J59" i="6" s="1"/>
  <c r="B36" i="6"/>
  <c r="F36" i="6" s="1"/>
  <c r="B136" i="6"/>
  <c r="C136" i="6" s="1"/>
  <c r="B141" i="6"/>
  <c r="B201" i="6"/>
  <c r="G201" i="6" s="1"/>
  <c r="B79" i="6"/>
  <c r="K79" i="6" s="1"/>
  <c r="B272" i="6"/>
  <c r="J272" i="6" s="1"/>
  <c r="B318" i="6"/>
  <c r="B226" i="6"/>
  <c r="B37" i="6"/>
  <c r="D37" i="6" s="1"/>
  <c r="B104" i="6"/>
  <c r="F104" i="6" s="1"/>
  <c r="B208" i="6"/>
  <c r="B193" i="6"/>
  <c r="B27" i="6"/>
  <c r="B6" i="6"/>
  <c r="I6" i="6" s="1"/>
  <c r="B165" i="6"/>
  <c r="D165" i="6" s="1"/>
  <c r="B220" i="6"/>
  <c r="B173" i="6"/>
  <c r="B307" i="6"/>
  <c r="B203" i="6"/>
  <c r="B151" i="6"/>
  <c r="B244" i="6"/>
  <c r="B142" i="6"/>
  <c r="D142" i="6" s="1"/>
  <c r="B163" i="6"/>
  <c r="H163" i="6" s="1"/>
  <c r="B298" i="6"/>
  <c r="B8" i="6"/>
  <c r="F8" i="6" s="1"/>
  <c r="B295" i="6"/>
  <c r="B206" i="6"/>
  <c r="B333" i="6"/>
  <c r="C333" i="6" s="1"/>
  <c r="B7" i="6"/>
  <c r="I7" i="6" s="1"/>
  <c r="B83" i="6"/>
  <c r="G83" i="6" s="1"/>
  <c r="B294" i="6"/>
  <c r="B66" i="6"/>
  <c r="D66" i="6" s="1"/>
  <c r="B250" i="6"/>
  <c r="B343" i="6"/>
  <c r="B334" i="6"/>
  <c r="B23" i="6"/>
  <c r="J23" i="6" s="1"/>
  <c r="B102" i="6"/>
  <c r="J102" i="6" s="1"/>
  <c r="B332" i="6"/>
  <c r="B192" i="6"/>
  <c r="B284" i="6"/>
  <c r="B323" i="6"/>
  <c r="B171" i="6"/>
  <c r="B353" i="6"/>
  <c r="J353" i="6" s="1"/>
  <c r="D155" i="6"/>
  <c r="I277" i="6"/>
  <c r="C277" i="6"/>
  <c r="K277" i="6"/>
  <c r="J277" i="6"/>
  <c r="H277" i="6"/>
  <c r="F277" i="6"/>
  <c r="D277" i="6"/>
  <c r="K301" i="6"/>
  <c r="G120" i="6"/>
  <c r="F120" i="6"/>
  <c r="J189" i="6"/>
  <c r="I189" i="6"/>
  <c r="C189" i="6"/>
  <c r="H189" i="6"/>
  <c r="G189" i="6"/>
  <c r="F189" i="6"/>
  <c r="D189" i="6"/>
  <c r="K189" i="6"/>
  <c r="C249" i="6"/>
  <c r="K249" i="6"/>
  <c r="D249" i="6"/>
  <c r="J249" i="6"/>
  <c r="G249" i="6"/>
  <c r="I249" i="6"/>
  <c r="F249" i="6"/>
  <c r="J30" i="6"/>
  <c r="D30" i="6"/>
  <c r="I246" i="6"/>
  <c r="F246" i="6"/>
  <c r="C246" i="6"/>
  <c r="G246" i="6"/>
  <c r="D246" i="6"/>
  <c r="K246" i="6"/>
  <c r="J246" i="6"/>
  <c r="H246" i="6"/>
  <c r="C135" i="6"/>
  <c r="D139" i="6"/>
  <c r="K139" i="6"/>
  <c r="G183" i="6"/>
  <c r="D183" i="6"/>
  <c r="C183" i="6"/>
  <c r="K183" i="6"/>
  <c r="J183" i="6"/>
  <c r="I183" i="6"/>
  <c r="H183" i="6"/>
  <c r="F183" i="6"/>
  <c r="I99" i="6"/>
  <c r="G99" i="6"/>
  <c r="G253" i="6"/>
  <c r="F253" i="6"/>
  <c r="D253" i="6"/>
  <c r="C253" i="6"/>
  <c r="K99" i="6" l="1"/>
  <c r="C99" i="6"/>
  <c r="H233" i="6"/>
  <c r="D311" i="6"/>
  <c r="C311" i="6"/>
  <c r="F311" i="6"/>
  <c r="J185" i="6"/>
  <c r="I311" i="6"/>
  <c r="J99" i="6"/>
  <c r="D185" i="6"/>
  <c r="H311" i="6"/>
  <c r="H348" i="6"/>
  <c r="H185" i="6"/>
  <c r="G311" i="6"/>
  <c r="J311" i="6"/>
  <c r="D99" i="6"/>
  <c r="I348" i="6"/>
  <c r="F99" i="6"/>
  <c r="C301" i="6"/>
  <c r="G346" i="6"/>
  <c r="J320" i="6"/>
  <c r="E27" i="1"/>
  <c r="E26" i="18"/>
  <c r="H26" i="18" s="1"/>
  <c r="K106" i="6"/>
  <c r="C106" i="6"/>
  <c r="H135" i="6"/>
  <c r="K135" i="6"/>
  <c r="J139" i="6"/>
  <c r="I314" i="6"/>
  <c r="C289" i="6"/>
  <c r="H139" i="6"/>
  <c r="C12" i="6"/>
  <c r="J135" i="6"/>
  <c r="H72" i="6"/>
  <c r="C72" i="6"/>
  <c r="H30" i="6"/>
  <c r="G121" i="6"/>
  <c r="F121" i="6"/>
  <c r="F194" i="6"/>
  <c r="K185" i="6"/>
  <c r="J107" i="6"/>
  <c r="C107" i="6"/>
  <c r="H238" i="6"/>
  <c r="F107" i="6"/>
  <c r="C21" i="6"/>
  <c r="I205" i="6"/>
  <c r="I302" i="6"/>
  <c r="D135" i="6"/>
  <c r="F72" i="6"/>
  <c r="G238" i="6"/>
  <c r="K63" i="6"/>
  <c r="G315" i="6"/>
  <c r="I356" i="6"/>
  <c r="K291" i="6"/>
  <c r="J252" i="6"/>
  <c r="K306" i="6"/>
  <c r="K252" i="6"/>
  <c r="H291" i="6"/>
  <c r="F259" i="6"/>
  <c r="J76" i="6"/>
  <c r="J196" i="6"/>
  <c r="K196" i="6"/>
  <c r="F196" i="6"/>
  <c r="G196" i="6"/>
  <c r="D348" i="6"/>
  <c r="H196" i="6"/>
  <c r="F30" i="6"/>
  <c r="D121" i="6"/>
  <c r="J120" i="6"/>
  <c r="C293" i="6"/>
  <c r="F288" i="6"/>
  <c r="C348" i="6"/>
  <c r="I156" i="6"/>
  <c r="C286" i="6"/>
  <c r="K120" i="6"/>
  <c r="H286" i="6"/>
  <c r="D32" i="6"/>
  <c r="I32" i="6"/>
  <c r="F76" i="6"/>
  <c r="F205" i="6"/>
  <c r="D229" i="6"/>
  <c r="D359" i="6"/>
  <c r="H205" i="6"/>
  <c r="I253" i="6"/>
  <c r="J238" i="6"/>
  <c r="F139" i="6"/>
  <c r="J345" i="6"/>
  <c r="F21" i="6"/>
  <c r="D107" i="6"/>
  <c r="I74" i="6"/>
  <c r="I139" i="6"/>
  <c r="C63" i="6"/>
  <c r="G107" i="6"/>
  <c r="C306" i="6"/>
  <c r="F11" i="6"/>
  <c r="H63" i="6"/>
  <c r="J32" i="6"/>
  <c r="K345" i="6"/>
  <c r="H359" i="6"/>
  <c r="H107" i="6"/>
  <c r="G72" i="6"/>
  <c r="G274" i="6"/>
  <c r="K209" i="6"/>
  <c r="F359" i="6"/>
  <c r="C29" i="6"/>
  <c r="C238" i="6"/>
  <c r="K348" i="6"/>
  <c r="I196" i="6"/>
  <c r="H21" i="6"/>
  <c r="F185" i="6"/>
  <c r="K30" i="6"/>
  <c r="K121" i="6"/>
  <c r="J74" i="6"/>
  <c r="G289" i="6"/>
  <c r="C120" i="6"/>
  <c r="J253" i="6"/>
  <c r="I238" i="6"/>
  <c r="C139" i="6"/>
  <c r="H76" i="6"/>
  <c r="D345" i="6"/>
  <c r="G205" i="6"/>
  <c r="K107" i="6"/>
  <c r="H306" i="6"/>
  <c r="K12" i="6"/>
  <c r="J258" i="6"/>
  <c r="H156" i="6"/>
  <c r="F48" i="6"/>
  <c r="C274" i="6"/>
  <c r="K229" i="6"/>
  <c r="I92" i="6"/>
  <c r="D45" i="6"/>
  <c r="G345" i="6"/>
  <c r="I274" i="6"/>
  <c r="H218" i="6"/>
  <c r="D238" i="6"/>
  <c r="J45" i="6"/>
  <c r="G152" i="6"/>
  <c r="I268" i="6"/>
  <c r="K258" i="6"/>
  <c r="G21" i="6"/>
  <c r="K359" i="6"/>
  <c r="I140" i="6"/>
  <c r="D154" i="6"/>
  <c r="D65" i="6"/>
  <c r="D11" i="6"/>
  <c r="F154" i="6"/>
  <c r="J288" i="6"/>
  <c r="F238" i="6"/>
  <c r="I63" i="6"/>
  <c r="G32" i="6"/>
  <c r="K137" i="6"/>
  <c r="C345" i="6"/>
  <c r="F341" i="6"/>
  <c r="G229" i="6"/>
  <c r="G359" i="6"/>
  <c r="D290" i="6"/>
  <c r="F217" i="6"/>
  <c r="K92" i="6"/>
  <c r="I254" i="6"/>
  <c r="J180" i="6"/>
  <c r="I259" i="6"/>
  <c r="G154" i="6"/>
  <c r="K154" i="6"/>
  <c r="I76" i="6"/>
  <c r="J274" i="6"/>
  <c r="J94" i="6"/>
  <c r="H290" i="6"/>
  <c r="F263" i="6"/>
  <c r="G60" i="6"/>
  <c r="H11" i="6"/>
  <c r="F289" i="6"/>
  <c r="C154" i="6"/>
  <c r="J229" i="6"/>
  <c r="D21" i="6"/>
  <c r="I218" i="6"/>
  <c r="J11" i="6"/>
  <c r="H289" i="6"/>
  <c r="J316" i="6"/>
  <c r="F290" i="6"/>
  <c r="D321" i="6"/>
  <c r="I289" i="6"/>
  <c r="G76" i="6"/>
  <c r="F345" i="6"/>
  <c r="F156" i="6"/>
  <c r="H65" i="6"/>
  <c r="F258" i="6"/>
  <c r="K94" i="6"/>
  <c r="G209" i="6"/>
  <c r="J359" i="6"/>
  <c r="C140" i="6"/>
  <c r="H92" i="6"/>
  <c r="F60" i="6"/>
  <c r="C180" i="6"/>
  <c r="G290" i="6"/>
  <c r="D74" i="6"/>
  <c r="K11" i="6"/>
  <c r="I258" i="6"/>
  <c r="F229" i="6"/>
  <c r="J21" i="6"/>
  <c r="I290" i="6"/>
  <c r="D140" i="6"/>
  <c r="F92" i="6"/>
  <c r="C297" i="6"/>
  <c r="K74" i="6"/>
  <c r="C11" i="6"/>
  <c r="J324" i="6"/>
  <c r="K105" i="6"/>
  <c r="G49" i="6"/>
  <c r="I48" i="6"/>
  <c r="F49" i="6"/>
  <c r="C185" i="6"/>
  <c r="D205" i="6"/>
  <c r="H140" i="6"/>
  <c r="J121" i="6"/>
  <c r="D218" i="6"/>
  <c r="J254" i="6"/>
  <c r="G324" i="6"/>
  <c r="D49" i="6"/>
  <c r="F85" i="6"/>
  <c r="I85" i="6"/>
  <c r="H297" i="6"/>
  <c r="G74" i="6"/>
  <c r="J289" i="6"/>
  <c r="I154" i="6"/>
  <c r="F80" i="6"/>
  <c r="C105" i="6"/>
  <c r="C82" i="6"/>
  <c r="J85" i="6"/>
  <c r="H105" i="6"/>
  <c r="D82" i="6"/>
  <c r="K85" i="6"/>
  <c r="D105" i="6"/>
  <c r="J63" i="6"/>
  <c r="F32" i="6"/>
  <c r="D76" i="6"/>
  <c r="H345" i="6"/>
  <c r="G156" i="6"/>
  <c r="H274" i="6"/>
  <c r="H48" i="6"/>
  <c r="H229" i="6"/>
  <c r="D209" i="6"/>
  <c r="I359" i="6"/>
  <c r="G82" i="6"/>
  <c r="D92" i="6"/>
  <c r="J218" i="6"/>
  <c r="K297" i="6"/>
  <c r="F74" i="6"/>
  <c r="I293" i="6"/>
  <c r="F324" i="6"/>
  <c r="K259" i="6"/>
  <c r="H80" i="6"/>
  <c r="I105" i="6"/>
  <c r="C124" i="6"/>
  <c r="F82" i="6"/>
  <c r="F124" i="6"/>
  <c r="C229" i="6"/>
  <c r="H49" i="6"/>
  <c r="K21" i="6"/>
  <c r="I209" i="6"/>
  <c r="H82" i="6"/>
  <c r="G140" i="6"/>
  <c r="G92" i="6"/>
  <c r="F218" i="6"/>
  <c r="I297" i="6"/>
  <c r="K293" i="6"/>
  <c r="I11" i="6"/>
  <c r="I180" i="6"/>
  <c r="H29" i="6"/>
  <c r="K289" i="6"/>
  <c r="H154" i="6"/>
  <c r="I80" i="6"/>
  <c r="H253" i="6"/>
  <c r="J348" i="6"/>
  <c r="F45" i="6"/>
  <c r="D156" i="6"/>
  <c r="J105" i="6"/>
  <c r="K274" i="6"/>
  <c r="F310" i="6"/>
  <c r="C49" i="6"/>
  <c r="C209" i="6"/>
  <c r="I185" i="6"/>
  <c r="C30" i="6"/>
  <c r="C290" i="6"/>
  <c r="J205" i="6"/>
  <c r="K140" i="6"/>
  <c r="C92" i="6"/>
  <c r="H85" i="6"/>
  <c r="K218" i="6"/>
  <c r="J297" i="6"/>
  <c r="C74" i="6"/>
  <c r="H324" i="6"/>
  <c r="H120" i="6"/>
  <c r="D141" i="6"/>
  <c r="J141" i="6"/>
  <c r="C141" i="6"/>
  <c r="K141" i="6"/>
  <c r="H141" i="6"/>
  <c r="F141" i="6"/>
  <c r="G141" i="6"/>
  <c r="H337" i="6"/>
  <c r="G337" i="6"/>
  <c r="D337" i="6"/>
  <c r="I337" i="6"/>
  <c r="J337" i="6"/>
  <c r="F337" i="6"/>
  <c r="C337" i="6"/>
  <c r="K337" i="6"/>
  <c r="G197" i="6"/>
  <c r="F197" i="6"/>
  <c r="J197" i="6"/>
  <c r="H197" i="6"/>
  <c r="I197" i="6"/>
  <c r="D197" i="6"/>
  <c r="C197" i="6"/>
  <c r="I232" i="6"/>
  <c r="J232" i="6"/>
  <c r="H232" i="6"/>
  <c r="C232" i="6"/>
  <c r="D232" i="6"/>
  <c r="K232" i="6"/>
  <c r="H97" i="6"/>
  <c r="G97" i="6"/>
  <c r="C97" i="6"/>
  <c r="K97" i="6"/>
  <c r="J97" i="6"/>
  <c r="I97" i="6"/>
  <c r="F97" i="6"/>
  <c r="H191" i="6"/>
  <c r="J191" i="6"/>
  <c r="I191" i="6"/>
  <c r="K191" i="6"/>
  <c r="G191" i="6"/>
  <c r="F191" i="6"/>
  <c r="D191" i="6"/>
  <c r="C191" i="6"/>
  <c r="G108" i="6"/>
  <c r="F108" i="6"/>
  <c r="D108" i="6"/>
  <c r="C108" i="6"/>
  <c r="J108" i="6"/>
  <c r="K108" i="6"/>
  <c r="I108" i="6"/>
  <c r="H108" i="6"/>
  <c r="C299" i="6"/>
  <c r="K299" i="6"/>
  <c r="J299" i="6"/>
  <c r="I299" i="6"/>
  <c r="H299" i="6"/>
  <c r="F299" i="6"/>
  <c r="D299" i="6"/>
  <c r="G299" i="6"/>
  <c r="F147" i="6"/>
  <c r="G147" i="6"/>
  <c r="D147" i="6"/>
  <c r="K147" i="6"/>
  <c r="J147" i="6"/>
  <c r="I147" i="6"/>
  <c r="H147" i="6"/>
  <c r="G20" i="6"/>
  <c r="K20" i="6"/>
  <c r="D20" i="6"/>
  <c r="J20" i="6"/>
  <c r="F20" i="6"/>
  <c r="C20" i="6"/>
  <c r="I20" i="6"/>
  <c r="K77" i="6"/>
  <c r="C77" i="6"/>
  <c r="J77" i="6"/>
  <c r="I77" i="6"/>
  <c r="G77" i="6"/>
  <c r="D77" i="6"/>
  <c r="D350" i="6"/>
  <c r="C350" i="6"/>
  <c r="K350" i="6"/>
  <c r="G350" i="6"/>
  <c r="I350" i="6"/>
  <c r="J350" i="6"/>
  <c r="H350" i="6"/>
  <c r="C87" i="6"/>
  <c r="D87" i="6"/>
  <c r="H87" i="6"/>
  <c r="G87" i="6"/>
  <c r="F87" i="6"/>
  <c r="J87" i="6"/>
  <c r="K87" i="6"/>
  <c r="K40" i="6"/>
  <c r="J40" i="6"/>
  <c r="C40" i="6"/>
  <c r="I40" i="6"/>
  <c r="H40" i="6"/>
  <c r="G40" i="6"/>
  <c r="F40" i="6"/>
  <c r="J355" i="6"/>
  <c r="G355" i="6"/>
  <c r="K355" i="6"/>
  <c r="D355" i="6"/>
  <c r="F355" i="6"/>
  <c r="C355" i="6"/>
  <c r="H355" i="6"/>
  <c r="I355" i="6"/>
  <c r="D149" i="6"/>
  <c r="K149" i="6"/>
  <c r="J149" i="6"/>
  <c r="I149" i="6"/>
  <c r="H149" i="6"/>
  <c r="F149" i="6"/>
  <c r="G149" i="6"/>
  <c r="D61" i="6"/>
  <c r="K61" i="6"/>
  <c r="I61" i="6"/>
  <c r="C61" i="6"/>
  <c r="I207" i="6"/>
  <c r="H207" i="6"/>
  <c r="D207" i="6"/>
  <c r="F207" i="6"/>
  <c r="K207" i="6"/>
  <c r="G207" i="6"/>
  <c r="J207" i="6"/>
  <c r="H184" i="6"/>
  <c r="G184" i="6"/>
  <c r="K184" i="6"/>
  <c r="C184" i="6"/>
  <c r="J184" i="6"/>
  <c r="I184" i="6"/>
  <c r="F184" i="6"/>
  <c r="I326" i="6"/>
  <c r="H326" i="6"/>
  <c r="D326" i="6"/>
  <c r="K326" i="6"/>
  <c r="J326" i="6"/>
  <c r="G326" i="6"/>
  <c r="F326" i="6"/>
  <c r="I19" i="6"/>
  <c r="K19" i="6"/>
  <c r="J19" i="6"/>
  <c r="H19" i="6"/>
  <c r="G19" i="6"/>
  <c r="C19" i="6"/>
  <c r="F19" i="6"/>
  <c r="D19" i="6"/>
  <c r="I81" i="6"/>
  <c r="H81" i="6"/>
  <c r="J81" i="6"/>
  <c r="G81" i="6"/>
  <c r="F81" i="6"/>
  <c r="D81" i="6"/>
  <c r="K81" i="6"/>
  <c r="H188" i="6"/>
  <c r="G188" i="6"/>
  <c r="I188" i="6"/>
  <c r="J266" i="6"/>
  <c r="I266" i="6"/>
  <c r="G266" i="6"/>
  <c r="C266" i="6"/>
  <c r="D266" i="6"/>
  <c r="H266" i="6"/>
  <c r="K266" i="6"/>
  <c r="F266" i="6"/>
  <c r="H157" i="6"/>
  <c r="G157" i="6"/>
  <c r="F157" i="6"/>
  <c r="K157" i="6"/>
  <c r="J157" i="6"/>
  <c r="I157" i="6"/>
  <c r="D157" i="6"/>
  <c r="F271" i="6"/>
  <c r="J271" i="6"/>
  <c r="H271" i="6"/>
  <c r="C271" i="6"/>
  <c r="I271" i="6"/>
  <c r="G271" i="6"/>
  <c r="K271" i="6"/>
  <c r="C317" i="6"/>
  <c r="K317" i="6"/>
  <c r="H317" i="6"/>
  <c r="F317" i="6"/>
  <c r="J317" i="6"/>
  <c r="G317" i="6"/>
  <c r="D317" i="6"/>
  <c r="J177" i="6"/>
  <c r="C177" i="6"/>
  <c r="H177" i="6"/>
  <c r="F177" i="6"/>
  <c r="D177" i="6"/>
  <c r="I177" i="6"/>
  <c r="G177" i="6"/>
  <c r="J240" i="6"/>
  <c r="I240" i="6"/>
  <c r="G199" i="6"/>
  <c r="D199" i="6"/>
  <c r="I199" i="6"/>
  <c r="H199" i="6"/>
  <c r="K322" i="6"/>
  <c r="J322" i="6"/>
  <c r="F322" i="6"/>
  <c r="C322" i="6"/>
  <c r="I322" i="6"/>
  <c r="G322" i="6"/>
  <c r="D322" i="6"/>
  <c r="H322" i="6"/>
  <c r="I148" i="6"/>
  <c r="K148" i="6"/>
  <c r="J148" i="6"/>
  <c r="F148" i="6"/>
  <c r="D148" i="6"/>
  <c r="I118" i="6"/>
  <c r="J118" i="6"/>
  <c r="K264" i="6"/>
  <c r="F264" i="6"/>
  <c r="D264" i="6"/>
  <c r="I264" i="6"/>
  <c r="C264" i="6"/>
  <c r="H264" i="6"/>
  <c r="G264" i="6"/>
  <c r="H158" i="6"/>
  <c r="G158" i="6"/>
  <c r="F158" i="6"/>
  <c r="D158" i="6"/>
  <c r="J158" i="6"/>
  <c r="C158" i="6"/>
  <c r="K158" i="6"/>
  <c r="D305" i="6"/>
  <c r="K305" i="6"/>
  <c r="G305" i="6"/>
  <c r="G3" i="6"/>
  <c r="H3" i="6"/>
  <c r="I3" i="6"/>
  <c r="D3" i="6"/>
  <c r="K3" i="6"/>
  <c r="D97" i="6"/>
  <c r="D271" i="6"/>
  <c r="D184" i="6"/>
  <c r="J264" i="6"/>
  <c r="C326" i="6"/>
  <c r="H77" i="6"/>
  <c r="C81" i="6"/>
  <c r="C149" i="6"/>
  <c r="K197" i="6"/>
  <c r="D40" i="6"/>
  <c r="E3" i="6"/>
  <c r="C157" i="6"/>
  <c r="I158" i="6"/>
  <c r="H20" i="6"/>
  <c r="I141" i="6"/>
  <c r="F350" i="6"/>
  <c r="G232" i="6"/>
  <c r="K177" i="6"/>
  <c r="I87" i="6"/>
  <c r="C147" i="6"/>
  <c r="H106" i="6"/>
  <c r="J55" i="6"/>
  <c r="C169" i="6"/>
  <c r="G25" i="6"/>
  <c r="K58" i="6"/>
  <c r="H25" i="6"/>
  <c r="C201" i="6"/>
  <c r="F116" i="6"/>
  <c r="J101" i="6"/>
  <c r="K101" i="6"/>
  <c r="J58" i="6"/>
  <c r="C101" i="6"/>
  <c r="F42" i="6"/>
  <c r="I25" i="6"/>
  <c r="G237" i="6"/>
  <c r="D201" i="6"/>
  <c r="F216" i="6"/>
  <c r="C313" i="6"/>
  <c r="F265" i="6"/>
  <c r="D43" i="6"/>
  <c r="D216" i="6"/>
  <c r="F313" i="6"/>
  <c r="J265" i="6"/>
  <c r="G58" i="6"/>
  <c r="G43" i="6"/>
  <c r="G265" i="6"/>
  <c r="K237" i="6"/>
  <c r="C25" i="6"/>
  <c r="I237" i="6"/>
  <c r="C58" i="6"/>
  <c r="H201" i="6"/>
  <c r="H116" i="6"/>
  <c r="I42" i="6"/>
  <c r="I313" i="6"/>
  <c r="C237" i="6"/>
  <c r="D58" i="6"/>
  <c r="I201" i="6"/>
  <c r="I116" i="6"/>
  <c r="F101" i="6"/>
  <c r="C42" i="6"/>
  <c r="I216" i="6"/>
  <c r="K313" i="6"/>
  <c r="K25" i="6"/>
  <c r="H265" i="6"/>
  <c r="D237" i="6"/>
  <c r="H68" i="6"/>
  <c r="G116" i="6"/>
  <c r="G101" i="6"/>
  <c r="D42" i="6"/>
  <c r="K216" i="6"/>
  <c r="D313" i="6"/>
  <c r="D25" i="6"/>
  <c r="K265" i="6"/>
  <c r="K68" i="6"/>
  <c r="H43" i="6"/>
  <c r="G42" i="6"/>
  <c r="G216" i="6"/>
  <c r="F25" i="6"/>
  <c r="D265" i="6"/>
  <c r="H237" i="6"/>
  <c r="F58" i="6"/>
  <c r="I43" i="6"/>
  <c r="J116" i="6"/>
  <c r="H42" i="6"/>
  <c r="H216" i="6"/>
  <c r="J25" i="6"/>
  <c r="I265" i="6"/>
  <c r="C265" i="6"/>
  <c r="F348" i="6"/>
  <c r="J237" i="6"/>
  <c r="K32" i="6"/>
  <c r="D196" i="6"/>
  <c r="H58" i="6"/>
  <c r="F68" i="6"/>
  <c r="G30" i="6"/>
  <c r="J290" i="6"/>
  <c r="K205" i="6"/>
  <c r="J140" i="6"/>
  <c r="I121" i="6"/>
  <c r="G218" i="6"/>
  <c r="C116" i="6"/>
  <c r="K116" i="6"/>
  <c r="I101" i="6"/>
  <c r="J42" i="6"/>
  <c r="J216" i="6"/>
  <c r="C32" i="6"/>
  <c r="I68" i="6"/>
  <c r="F43" i="6"/>
  <c r="C121" i="6"/>
  <c r="D101" i="6"/>
  <c r="D120" i="6"/>
  <c r="G313" i="6"/>
  <c r="G230" i="6"/>
  <c r="G124" i="6"/>
  <c r="K124" i="6"/>
  <c r="I124" i="6"/>
  <c r="F22" i="6"/>
  <c r="H215" i="6"/>
  <c r="G22" i="6"/>
  <c r="F234" i="6"/>
  <c r="I230" i="6"/>
  <c r="C112" i="6"/>
  <c r="K230" i="6"/>
  <c r="I340" i="6"/>
  <c r="J150" i="6"/>
  <c r="J137" i="6"/>
  <c r="I55" i="6"/>
  <c r="C194" i="6"/>
  <c r="I215" i="6"/>
  <c r="H112" i="6"/>
  <c r="D130" i="6"/>
  <c r="I331" i="6"/>
  <c r="H331" i="6"/>
  <c r="C137" i="6"/>
  <c r="I22" i="6"/>
  <c r="K55" i="6"/>
  <c r="G224" i="6"/>
  <c r="C356" i="6"/>
  <c r="J233" i="6"/>
  <c r="K130" i="6"/>
  <c r="G106" i="6"/>
  <c r="C331" i="6"/>
  <c r="K341" i="6"/>
  <c r="C310" i="6"/>
  <c r="H224" i="6"/>
  <c r="D234" i="6"/>
  <c r="G233" i="6"/>
  <c r="C130" i="6"/>
  <c r="J331" i="6"/>
  <c r="F331" i="6"/>
  <c r="C55" i="6"/>
  <c r="I310" i="6"/>
  <c r="G194" i="6"/>
  <c r="H320" i="6"/>
  <c r="K316" i="6"/>
  <c r="H310" i="6"/>
  <c r="J217" i="6"/>
  <c r="K320" i="6"/>
  <c r="D230" i="6"/>
  <c r="G111" i="6"/>
  <c r="H111" i="6"/>
  <c r="G39" i="6"/>
  <c r="G70" i="6"/>
  <c r="J222" i="6"/>
  <c r="I39" i="6"/>
  <c r="H70" i="6"/>
  <c r="G56" i="6"/>
  <c r="C360" i="6"/>
  <c r="I195" i="6"/>
  <c r="F239" i="6"/>
  <c r="D360" i="6"/>
  <c r="H239" i="6"/>
  <c r="K349" i="6"/>
  <c r="H230" i="6"/>
  <c r="J230" i="6"/>
  <c r="D150" i="6"/>
  <c r="K315" i="6"/>
  <c r="I245" i="6"/>
  <c r="F315" i="6"/>
  <c r="K245" i="6"/>
  <c r="D336" i="6"/>
  <c r="H150" i="6"/>
  <c r="J56" i="6"/>
  <c r="J195" i="6"/>
  <c r="F91" i="6"/>
  <c r="F109" i="6"/>
  <c r="H195" i="6"/>
  <c r="F340" i="6"/>
  <c r="D340" i="6"/>
  <c r="G109" i="6"/>
  <c r="F245" i="6"/>
  <c r="C56" i="6"/>
  <c r="K340" i="6"/>
  <c r="H109" i="6"/>
  <c r="J245" i="6"/>
  <c r="F56" i="6"/>
  <c r="H91" i="6"/>
  <c r="C308" i="6"/>
  <c r="H336" i="6"/>
  <c r="F150" i="6"/>
  <c r="D56" i="6"/>
  <c r="I336" i="6"/>
  <c r="G150" i="6"/>
  <c r="D109" i="6"/>
  <c r="H245" i="6"/>
  <c r="F336" i="6"/>
  <c r="F195" i="6"/>
  <c r="I91" i="6"/>
  <c r="H340" i="6"/>
  <c r="G336" i="6"/>
  <c r="G195" i="6"/>
  <c r="K91" i="6"/>
  <c r="K308" i="6"/>
  <c r="C340" i="6"/>
  <c r="I109" i="6"/>
  <c r="K76" i="6"/>
  <c r="J156" i="6"/>
  <c r="D124" i="6"/>
  <c r="G245" i="6"/>
  <c r="I49" i="6"/>
  <c r="I82" i="6"/>
  <c r="K336" i="6"/>
  <c r="I150" i="6"/>
  <c r="C85" i="6"/>
  <c r="H56" i="6"/>
  <c r="F297" i="6"/>
  <c r="D297" i="6"/>
  <c r="K195" i="6"/>
  <c r="C91" i="6"/>
  <c r="G340" i="6"/>
  <c r="K109" i="6"/>
  <c r="C76" i="6"/>
  <c r="K156" i="6"/>
  <c r="F105" i="6"/>
  <c r="C245" i="6"/>
  <c r="D274" i="6"/>
  <c r="J49" i="6"/>
  <c r="J82" i="6"/>
  <c r="J336" i="6"/>
  <c r="K150" i="6"/>
  <c r="D85" i="6"/>
  <c r="I56" i="6"/>
  <c r="C195" i="6"/>
  <c r="J91" i="6"/>
  <c r="C109" i="6"/>
  <c r="J124" i="6"/>
  <c r="D91" i="6"/>
  <c r="F304" i="6"/>
  <c r="G304" i="6"/>
  <c r="G132" i="6"/>
  <c r="D315" i="6"/>
  <c r="I304" i="6"/>
  <c r="H315" i="6"/>
  <c r="D304" i="6"/>
  <c r="J308" i="6"/>
  <c r="H313" i="6"/>
  <c r="I252" i="6"/>
  <c r="F230" i="6"/>
  <c r="I315" i="6"/>
  <c r="I308" i="6"/>
  <c r="I155" i="6"/>
  <c r="F358" i="6"/>
  <c r="J358" i="6"/>
  <c r="F308" i="6"/>
  <c r="J315" i="6"/>
  <c r="C304" i="6"/>
  <c r="I301" i="6"/>
  <c r="C315" i="6"/>
  <c r="K304" i="6"/>
  <c r="I328" i="6"/>
  <c r="K67" i="6"/>
  <c r="H308" i="6"/>
  <c r="H304" i="6"/>
  <c r="D308" i="6"/>
  <c r="J281" i="6"/>
  <c r="J117" i="6"/>
  <c r="K161" i="6"/>
  <c r="D67" i="6"/>
  <c r="D166" i="6"/>
  <c r="C161" i="6"/>
  <c r="H221" i="6"/>
  <c r="D117" i="6"/>
  <c r="C181" i="6"/>
  <c r="I117" i="6"/>
  <c r="K181" i="6"/>
  <c r="I221" i="6"/>
  <c r="F161" i="6"/>
  <c r="C242" i="6"/>
  <c r="C221" i="6"/>
  <c r="F117" i="6"/>
  <c r="D114" i="6"/>
  <c r="I242" i="6"/>
  <c r="F123" i="6"/>
  <c r="J123" i="6"/>
  <c r="I67" i="6"/>
  <c r="I62" i="6"/>
  <c r="C62" i="6"/>
  <c r="K62" i="6"/>
  <c r="D221" i="6"/>
  <c r="J221" i="6"/>
  <c r="G221" i="6"/>
  <c r="I358" i="6"/>
  <c r="H358" i="6"/>
  <c r="C358" i="6"/>
  <c r="G328" i="6"/>
  <c r="J328" i="6"/>
  <c r="K328" i="6"/>
  <c r="G215" i="6"/>
  <c r="F215" i="6"/>
  <c r="G112" i="6"/>
  <c r="F112" i="6"/>
  <c r="I137" i="6"/>
  <c r="H137" i="6"/>
  <c r="D194" i="6"/>
  <c r="J16" i="6"/>
  <c r="I16" i="6"/>
  <c r="D16" i="6"/>
  <c r="K16" i="6"/>
  <c r="D106" i="6"/>
  <c r="K221" i="6"/>
  <c r="J106" i="6"/>
  <c r="F221" i="6"/>
  <c r="I123" i="6"/>
  <c r="D137" i="6"/>
  <c r="D341" i="6"/>
  <c r="J114" i="6"/>
  <c r="K194" i="6"/>
  <c r="J67" i="6"/>
  <c r="I286" i="6"/>
  <c r="C215" i="6"/>
  <c r="H217" i="6"/>
  <c r="K112" i="6"/>
  <c r="G166" i="6"/>
  <c r="F356" i="6"/>
  <c r="F320" i="6"/>
  <c r="F16" i="6"/>
  <c r="G316" i="6"/>
  <c r="F242" i="6"/>
  <c r="H166" i="6"/>
  <c r="H234" i="6"/>
  <c r="G161" i="6"/>
  <c r="G320" i="6"/>
  <c r="H130" i="6"/>
  <c r="G16" i="6"/>
  <c r="D358" i="6"/>
  <c r="G242" i="6"/>
  <c r="H281" i="6"/>
  <c r="H16" i="6"/>
  <c r="H328" i="6"/>
  <c r="H341" i="6"/>
  <c r="G341" i="6"/>
  <c r="C233" i="6"/>
  <c r="D233" i="6"/>
  <c r="K233" i="6"/>
  <c r="F55" i="6"/>
  <c r="D55" i="6"/>
  <c r="D331" i="6"/>
  <c r="G331" i="6"/>
  <c r="I15" i="6"/>
  <c r="D15" i="6"/>
  <c r="C117" i="6"/>
  <c r="K117" i="6"/>
  <c r="K224" i="6"/>
  <c r="D224" i="6"/>
  <c r="J224" i="6"/>
  <c r="C234" i="6"/>
  <c r="I234" i="6"/>
  <c r="G234" i="6"/>
  <c r="J22" i="6"/>
  <c r="H22" i="6"/>
  <c r="G217" i="6"/>
  <c r="D217" i="6"/>
  <c r="G310" i="6"/>
  <c r="D310" i="6"/>
  <c r="C320" i="6"/>
  <c r="D320" i="6"/>
  <c r="J130" i="6"/>
  <c r="G130" i="6"/>
  <c r="F130" i="6"/>
  <c r="F106" i="6"/>
  <c r="F137" i="6"/>
  <c r="C22" i="6"/>
  <c r="I341" i="6"/>
  <c r="G55" i="6"/>
  <c r="J310" i="6"/>
  <c r="C114" i="6"/>
  <c r="H194" i="6"/>
  <c r="K215" i="6"/>
  <c r="C217" i="6"/>
  <c r="D112" i="6"/>
  <c r="I224" i="6"/>
  <c r="J234" i="6"/>
  <c r="I233" i="6"/>
  <c r="C16" i="6"/>
  <c r="K358" i="6"/>
  <c r="K123" i="6"/>
  <c r="D123" i="6"/>
  <c r="C123" i="6"/>
  <c r="J161" i="6"/>
  <c r="D161" i="6"/>
  <c r="I161" i="6"/>
  <c r="K242" i="6"/>
  <c r="J242" i="6"/>
  <c r="H242" i="6"/>
  <c r="H67" i="6"/>
  <c r="G67" i="6"/>
  <c r="J166" i="6"/>
  <c r="F166" i="6"/>
  <c r="I166" i="6"/>
  <c r="G356" i="6"/>
  <c r="K356" i="6"/>
  <c r="J356" i="6"/>
  <c r="H356" i="6"/>
  <c r="C281" i="6"/>
  <c r="G281" i="6"/>
  <c r="F281" i="6"/>
  <c r="D281" i="6"/>
  <c r="K281" i="6"/>
  <c r="I281" i="6"/>
  <c r="I316" i="6"/>
  <c r="C316" i="6"/>
  <c r="H316" i="6"/>
  <c r="D286" i="6"/>
  <c r="F286" i="6"/>
  <c r="K286" i="6"/>
  <c r="D181" i="6"/>
  <c r="H123" i="6"/>
  <c r="G137" i="6"/>
  <c r="D22" i="6"/>
  <c r="G117" i="6"/>
  <c r="C341" i="6"/>
  <c r="H55" i="6"/>
  <c r="I194" i="6"/>
  <c r="F67" i="6"/>
  <c r="G286" i="6"/>
  <c r="J215" i="6"/>
  <c r="C15" i="6"/>
  <c r="I217" i="6"/>
  <c r="I112" i="6"/>
  <c r="C224" i="6"/>
  <c r="C166" i="6"/>
  <c r="F316" i="6"/>
  <c r="C328" i="6"/>
  <c r="F77" i="6"/>
  <c r="C148" i="6"/>
  <c r="G61" i="6"/>
  <c r="K118" i="6"/>
  <c r="H305" i="6"/>
  <c r="J95" i="6"/>
  <c r="G240" i="6"/>
  <c r="C95" i="6"/>
  <c r="K240" i="6"/>
  <c r="F305" i="6"/>
  <c r="D62" i="6"/>
  <c r="F62" i="6"/>
  <c r="F15" i="6"/>
  <c r="J181" i="6"/>
  <c r="J62" i="6"/>
  <c r="D36" i="6"/>
  <c r="H148" i="6"/>
  <c r="H61" i="6"/>
  <c r="D118" i="6"/>
  <c r="C240" i="6"/>
  <c r="K199" i="6"/>
  <c r="J305" i="6"/>
  <c r="F118" i="6"/>
  <c r="J188" i="6"/>
  <c r="D240" i="6"/>
  <c r="J199" i="6"/>
  <c r="J339" i="6"/>
  <c r="G148" i="6"/>
  <c r="F61" i="6"/>
  <c r="H118" i="6"/>
  <c r="F199" i="6"/>
  <c r="G339" i="6"/>
  <c r="C235" i="6"/>
  <c r="C129" i="6"/>
  <c r="D329" i="6"/>
  <c r="C213" i="6"/>
  <c r="I98" i="6"/>
  <c r="C36" i="6"/>
  <c r="F213" i="6"/>
  <c r="D129" i="6"/>
  <c r="H235" i="6"/>
  <c r="J241" i="6"/>
  <c r="H279" i="6"/>
  <c r="H90" i="6"/>
  <c r="J204" i="6"/>
  <c r="C349" i="6"/>
  <c r="I90" i="6"/>
  <c r="C204" i="6"/>
  <c r="I344" i="6"/>
  <c r="J93" i="6"/>
  <c r="C279" i="6"/>
  <c r="F344" i="6"/>
  <c r="K190" i="6"/>
  <c r="H78" i="6"/>
  <c r="G178" i="6"/>
  <c r="I335" i="6"/>
  <c r="J335" i="6"/>
  <c r="H198" i="6"/>
  <c r="K262" i="6"/>
  <c r="C321" i="6"/>
  <c r="G176" i="6"/>
  <c r="J190" i="6"/>
  <c r="D178" i="6"/>
  <c r="D198" i="6"/>
  <c r="H89" i="6"/>
  <c r="C262" i="6"/>
  <c r="F35" i="6"/>
  <c r="C179" i="6"/>
  <c r="C96" i="6"/>
  <c r="K18" i="6"/>
  <c r="J61" i="6"/>
  <c r="G118" i="6"/>
  <c r="F95" i="6"/>
  <c r="H240" i="6"/>
  <c r="C199" i="6"/>
  <c r="I305" i="6"/>
  <c r="C339" i="6"/>
  <c r="C118" i="6"/>
  <c r="F338" i="6"/>
  <c r="F240" i="6"/>
  <c r="C305" i="6"/>
  <c r="K339" i="6"/>
  <c r="C312" i="6"/>
  <c r="J179" i="6"/>
  <c r="J96" i="6"/>
  <c r="D179" i="6"/>
  <c r="I338" i="6"/>
  <c r="F93" i="6"/>
  <c r="H236" i="6"/>
  <c r="F236" i="6"/>
  <c r="C291" i="6"/>
  <c r="J291" i="6"/>
  <c r="I291" i="6"/>
  <c r="J314" i="6"/>
  <c r="H93" i="6"/>
  <c r="K96" i="6"/>
  <c r="G321" i="6"/>
  <c r="D306" i="6"/>
  <c r="F12" i="6"/>
  <c r="H176" i="6"/>
  <c r="H259" i="6"/>
  <c r="F169" i="6"/>
  <c r="D98" i="6"/>
  <c r="G360" i="6"/>
  <c r="F360" i="6"/>
  <c r="F329" i="6"/>
  <c r="J98" i="6"/>
  <c r="K10" i="6"/>
  <c r="C10" i="6"/>
  <c r="F252" i="6"/>
  <c r="C252" i="6"/>
  <c r="D239" i="6"/>
  <c r="F349" i="6"/>
  <c r="K111" i="6"/>
  <c r="H268" i="6"/>
  <c r="F222" i="6"/>
  <c r="C18" i="6"/>
  <c r="G335" i="6"/>
  <c r="J78" i="6"/>
  <c r="I78" i="6"/>
  <c r="H302" i="6"/>
  <c r="G302" i="6"/>
  <c r="D349" i="6"/>
  <c r="C198" i="6"/>
  <c r="I70" i="6"/>
  <c r="C94" i="6"/>
  <c r="D222" i="6"/>
  <c r="I204" i="6"/>
  <c r="J89" i="6"/>
  <c r="H241" i="6"/>
  <c r="K302" i="6"/>
  <c r="D262" i="6"/>
  <c r="F78" i="6"/>
  <c r="J31" i="6"/>
  <c r="I160" i="6"/>
  <c r="G160" i="6"/>
  <c r="D60" i="6"/>
  <c r="C60" i="6"/>
  <c r="K60" i="6"/>
  <c r="G29" i="6"/>
  <c r="F29" i="6"/>
  <c r="G306" i="6"/>
  <c r="F306" i="6"/>
  <c r="J18" i="6"/>
  <c r="D39" i="6"/>
  <c r="G119" i="6"/>
  <c r="D90" i="6"/>
  <c r="F178" i="6"/>
  <c r="K204" i="6"/>
  <c r="J36" i="6"/>
  <c r="G190" i="6"/>
  <c r="J239" i="6"/>
  <c r="C288" i="6"/>
  <c r="H129" i="6"/>
  <c r="D10" i="6"/>
  <c r="D279" i="6"/>
  <c r="H178" i="6"/>
  <c r="J70" i="6"/>
  <c r="G48" i="6"/>
  <c r="G94" i="6"/>
  <c r="I222" i="6"/>
  <c r="C89" i="6"/>
  <c r="F302" i="6"/>
  <c r="C93" i="6"/>
  <c r="I60" i="6"/>
  <c r="D169" i="6"/>
  <c r="J329" i="6"/>
  <c r="K239" i="6"/>
  <c r="G349" i="6"/>
  <c r="I129" i="6"/>
  <c r="F314" i="6"/>
  <c r="J198" i="6"/>
  <c r="G10" i="6"/>
  <c r="D111" i="6"/>
  <c r="H39" i="6"/>
  <c r="C268" i="6"/>
  <c r="K90" i="6"/>
  <c r="D235" i="6"/>
  <c r="K70" i="6"/>
  <c r="K48" i="6"/>
  <c r="H94" i="6"/>
  <c r="K222" i="6"/>
  <c r="G36" i="6"/>
  <c r="D302" i="6"/>
  <c r="I262" i="6"/>
  <c r="H335" i="6"/>
  <c r="J60" i="6"/>
  <c r="H360" i="6"/>
  <c r="J306" i="6"/>
  <c r="D29" i="6"/>
  <c r="G98" i="6"/>
  <c r="H12" i="6"/>
  <c r="C259" i="6"/>
  <c r="H252" i="6"/>
  <c r="J176" i="6"/>
  <c r="D176" i="6"/>
  <c r="K176" i="6"/>
  <c r="C176" i="6"/>
  <c r="I89" i="6"/>
  <c r="G89" i="6"/>
  <c r="I93" i="6"/>
  <c r="G93" i="6"/>
  <c r="H344" i="6"/>
  <c r="J344" i="6"/>
  <c r="F190" i="6"/>
  <c r="H190" i="6"/>
  <c r="C190" i="6"/>
  <c r="K241" i="6"/>
  <c r="C241" i="6"/>
  <c r="I241" i="6"/>
  <c r="C178" i="6"/>
  <c r="I239" i="6"/>
  <c r="K314" i="6"/>
  <c r="I279" i="6"/>
  <c r="I111" i="6"/>
  <c r="K213" i="6"/>
  <c r="K235" i="6"/>
  <c r="F321" i="6"/>
  <c r="J360" i="6"/>
  <c r="F176" i="6"/>
  <c r="H288" i="6"/>
  <c r="I288" i="6"/>
  <c r="J293" i="6"/>
  <c r="D293" i="6"/>
  <c r="G329" i="6"/>
  <c r="D288" i="6"/>
  <c r="J48" i="6"/>
  <c r="D344" i="6"/>
  <c r="D204" i="6"/>
  <c r="H262" i="6"/>
  <c r="H321" i="6"/>
  <c r="F293" i="6"/>
  <c r="C78" i="6"/>
  <c r="G252" i="6"/>
  <c r="C329" i="6"/>
  <c r="G239" i="6"/>
  <c r="H314" i="6"/>
  <c r="F198" i="6"/>
  <c r="F279" i="6"/>
  <c r="J39" i="6"/>
  <c r="C100" i="6"/>
  <c r="I213" i="6"/>
  <c r="F90" i="6"/>
  <c r="F235" i="6"/>
  <c r="J178" i="6"/>
  <c r="D70" i="6"/>
  <c r="D48" i="6"/>
  <c r="F94" i="6"/>
  <c r="C222" i="6"/>
  <c r="F204" i="6"/>
  <c r="D89" i="6"/>
  <c r="C344" i="6"/>
  <c r="C134" i="6"/>
  <c r="F241" i="6"/>
  <c r="H293" i="6"/>
  <c r="I29" i="6"/>
  <c r="H98" i="6"/>
  <c r="D251" i="6"/>
  <c r="K78" i="6"/>
  <c r="D252" i="6"/>
  <c r="C296" i="6"/>
  <c r="H36" i="6"/>
  <c r="G262" i="6"/>
  <c r="F262" i="6"/>
  <c r="K169" i="6"/>
  <c r="J169" i="6"/>
  <c r="I321" i="6"/>
  <c r="C39" i="6"/>
  <c r="J90" i="6"/>
  <c r="I36" i="6"/>
  <c r="K335" i="6"/>
  <c r="G169" i="6"/>
  <c r="I212" i="6"/>
  <c r="G212" i="6"/>
  <c r="K231" i="6"/>
  <c r="I231" i="6"/>
  <c r="F268" i="6"/>
  <c r="D268" i="6"/>
  <c r="G259" i="6"/>
  <c r="J259" i="6"/>
  <c r="J12" i="6"/>
  <c r="I12" i="6"/>
  <c r="G129" i="6"/>
  <c r="K198" i="6"/>
  <c r="J172" i="6"/>
  <c r="K279" i="6"/>
  <c r="G213" i="6"/>
  <c r="J235" i="6"/>
  <c r="C70" i="6"/>
  <c r="H31" i="6"/>
  <c r="K89" i="6"/>
  <c r="C302" i="6"/>
  <c r="K329" i="6"/>
  <c r="D314" i="6"/>
  <c r="C111" i="6"/>
  <c r="H213" i="6"/>
  <c r="I235" i="6"/>
  <c r="K36" i="6"/>
  <c r="D335" i="6"/>
  <c r="K29" i="6"/>
  <c r="F98" i="6"/>
  <c r="G12" i="6"/>
  <c r="D346" i="6"/>
  <c r="H349" i="6"/>
  <c r="J129" i="6"/>
  <c r="I329" i="6"/>
  <c r="G288" i="6"/>
  <c r="I349" i="6"/>
  <c r="F129" i="6"/>
  <c r="C314" i="6"/>
  <c r="G198" i="6"/>
  <c r="J279" i="6"/>
  <c r="K152" i="6"/>
  <c r="F111" i="6"/>
  <c r="F39" i="6"/>
  <c r="J213" i="6"/>
  <c r="G90" i="6"/>
  <c r="G235" i="6"/>
  <c r="K178" i="6"/>
  <c r="F70" i="6"/>
  <c r="I94" i="6"/>
  <c r="G222" i="6"/>
  <c r="H204" i="6"/>
  <c r="K344" i="6"/>
  <c r="D190" i="6"/>
  <c r="F132" i="6"/>
  <c r="G241" i="6"/>
  <c r="K93" i="6"/>
  <c r="J262" i="6"/>
  <c r="F335" i="6"/>
  <c r="K321" i="6"/>
  <c r="K360" i="6"/>
  <c r="K98" i="6"/>
  <c r="I169" i="6"/>
  <c r="D78" i="6"/>
  <c r="D296" i="6"/>
  <c r="I59" i="6"/>
  <c r="H59" i="6"/>
  <c r="G110" i="6"/>
  <c r="D362" i="6"/>
  <c r="K110" i="6"/>
  <c r="D53" i="6"/>
  <c r="K33" i="6"/>
  <c r="H53" i="6"/>
  <c r="C33" i="6"/>
  <c r="G59" i="6"/>
  <c r="I361" i="6"/>
  <c r="C110" i="6"/>
  <c r="D110" i="6"/>
  <c r="J110" i="6"/>
  <c r="G53" i="6"/>
  <c r="F53" i="6"/>
  <c r="K251" i="6"/>
  <c r="H251" i="6"/>
  <c r="J251" i="6"/>
  <c r="F119" i="6"/>
  <c r="C119" i="6"/>
  <c r="K119" i="6"/>
  <c r="F211" i="6"/>
  <c r="C211" i="6"/>
  <c r="K211" i="6"/>
  <c r="I172" i="6"/>
  <c r="H172" i="6"/>
  <c r="F172" i="6"/>
  <c r="G134" i="6"/>
  <c r="F134" i="6"/>
  <c r="D134" i="6"/>
  <c r="D152" i="6"/>
  <c r="C152" i="6"/>
  <c r="D18" i="6"/>
  <c r="H211" i="6"/>
  <c r="D33" i="6"/>
  <c r="I110" i="6"/>
  <c r="J10" i="6"/>
  <c r="J152" i="6"/>
  <c r="K236" i="6"/>
  <c r="H362" i="6"/>
  <c r="G179" i="6"/>
  <c r="G172" i="6"/>
  <c r="F152" i="6"/>
  <c r="J211" i="6"/>
  <c r="H119" i="6"/>
  <c r="H134" i="6"/>
  <c r="C263" i="6"/>
  <c r="K132" i="6"/>
  <c r="C236" i="6"/>
  <c r="J53" i="6"/>
  <c r="G251" i="6"/>
  <c r="H33" i="6"/>
  <c r="I33" i="6"/>
  <c r="G33" i="6"/>
  <c r="J33" i="6"/>
  <c r="D31" i="6"/>
  <c r="I31" i="6"/>
  <c r="C31" i="6"/>
  <c r="K31" i="6"/>
  <c r="K212" i="6"/>
  <c r="F212" i="6"/>
  <c r="J212" i="6"/>
  <c r="H212" i="6"/>
  <c r="F100" i="6"/>
  <c r="I100" i="6"/>
  <c r="D100" i="6"/>
  <c r="H361" i="6"/>
  <c r="G361" i="6"/>
  <c r="J361" i="6"/>
  <c r="F361" i="6"/>
  <c r="J312" i="6"/>
  <c r="H312" i="6"/>
  <c r="I312" i="6"/>
  <c r="F312" i="6"/>
  <c r="I18" i="6"/>
  <c r="G18" i="6"/>
  <c r="G96" i="6"/>
  <c r="H96" i="6"/>
  <c r="F96" i="6"/>
  <c r="J231" i="6"/>
  <c r="F231" i="6"/>
  <c r="G231" i="6"/>
  <c r="D172" i="6"/>
  <c r="C231" i="6"/>
  <c r="I132" i="6"/>
  <c r="D312" i="6"/>
  <c r="H18" i="6"/>
  <c r="K312" i="6"/>
  <c r="K172" i="6"/>
  <c r="G211" i="6"/>
  <c r="K100" i="6"/>
  <c r="D119" i="6"/>
  <c r="F31" i="6"/>
  <c r="J134" i="6"/>
  <c r="G312" i="6"/>
  <c r="C53" i="6"/>
  <c r="I251" i="6"/>
  <c r="D212" i="6"/>
  <c r="K361" i="6"/>
  <c r="D59" i="6"/>
  <c r="C59" i="6"/>
  <c r="K59" i="6"/>
  <c r="K362" i="6"/>
  <c r="J362" i="6"/>
  <c r="F10" i="6"/>
  <c r="H160" i="6"/>
  <c r="C160" i="6"/>
  <c r="K160" i="6"/>
  <c r="J160" i="6"/>
  <c r="I236" i="6"/>
  <c r="G236" i="6"/>
  <c r="K179" i="6"/>
  <c r="F179" i="6"/>
  <c r="H132" i="6"/>
  <c r="D132" i="6"/>
  <c r="C132" i="6"/>
  <c r="G263" i="6"/>
  <c r="H263" i="6"/>
  <c r="J263" i="6"/>
  <c r="F362" i="6"/>
  <c r="H10" i="6"/>
  <c r="I152" i="6"/>
  <c r="I263" i="6"/>
  <c r="D236" i="6"/>
  <c r="D361" i="6"/>
  <c r="C362" i="6"/>
  <c r="I211" i="6"/>
  <c r="H100" i="6"/>
  <c r="D231" i="6"/>
  <c r="D263" i="6"/>
  <c r="F59" i="6"/>
  <c r="G362" i="6"/>
  <c r="I179" i="6"/>
  <c r="I10" i="6"/>
  <c r="G100" i="6"/>
  <c r="I119" i="6"/>
  <c r="G31" i="6"/>
  <c r="F110" i="6"/>
  <c r="K134" i="6"/>
  <c r="J236" i="6"/>
  <c r="I96" i="6"/>
  <c r="K53" i="6"/>
  <c r="C251" i="6"/>
  <c r="C212" i="6"/>
  <c r="D160" i="6"/>
  <c r="C361" i="6"/>
  <c r="J268" i="6"/>
  <c r="K268" i="6"/>
  <c r="G268" i="6"/>
  <c r="G342" i="6"/>
  <c r="G291" i="6"/>
  <c r="H342" i="6"/>
  <c r="H296" i="6"/>
  <c r="K296" i="6"/>
  <c r="G296" i="6"/>
  <c r="D170" i="6"/>
  <c r="D328" i="6"/>
  <c r="F342" i="6"/>
  <c r="G301" i="6"/>
  <c r="H338" i="6"/>
  <c r="H339" i="6"/>
  <c r="D291" i="6"/>
  <c r="J296" i="6"/>
  <c r="D301" i="6"/>
  <c r="F41" i="6"/>
  <c r="G38" i="6"/>
  <c r="C128" i="6"/>
  <c r="F113" i="6"/>
  <c r="C175" i="6"/>
  <c r="K287" i="6"/>
  <c r="J75" i="6"/>
  <c r="K278" i="6"/>
  <c r="D248" i="6"/>
  <c r="C38" i="6"/>
  <c r="G283" i="6"/>
  <c r="G138" i="6"/>
  <c r="F351" i="6"/>
  <c r="C170" i="6"/>
  <c r="D38" i="6"/>
  <c r="I330" i="6"/>
  <c r="C330" i="6"/>
  <c r="H330" i="6"/>
  <c r="J330" i="6"/>
  <c r="H34" i="6"/>
  <c r="H38" i="6"/>
  <c r="D84" i="6"/>
  <c r="G34" i="6"/>
  <c r="J65" i="6"/>
  <c r="D254" i="6"/>
  <c r="I34" i="6"/>
  <c r="F65" i="6"/>
  <c r="G254" i="6"/>
  <c r="F84" i="6"/>
  <c r="D330" i="6"/>
  <c r="C45" i="6"/>
  <c r="H254" i="6"/>
  <c r="K84" i="6"/>
  <c r="C270" i="6"/>
  <c r="H301" i="6"/>
  <c r="I170" i="6"/>
  <c r="I41" i="6"/>
  <c r="J342" i="6"/>
  <c r="G270" i="6"/>
  <c r="K303" i="6"/>
  <c r="I146" i="6"/>
  <c r="D95" i="6"/>
  <c r="J338" i="6"/>
  <c r="H95" i="6"/>
  <c r="F188" i="6"/>
  <c r="D339" i="6"/>
  <c r="C342" i="6"/>
  <c r="D86" i="6"/>
  <c r="F182" i="6"/>
  <c r="H115" i="6"/>
  <c r="J144" i="6"/>
  <c r="H71" i="6"/>
  <c r="D267" i="6"/>
  <c r="K342" i="6"/>
  <c r="I86" i="6"/>
  <c r="F282" i="6"/>
  <c r="I283" i="6"/>
  <c r="I278" i="6"/>
  <c r="J115" i="6"/>
  <c r="G275" i="6"/>
  <c r="K144" i="6"/>
  <c r="G113" i="6"/>
  <c r="D287" i="6"/>
  <c r="D128" i="6"/>
  <c r="I145" i="6"/>
  <c r="H248" i="6"/>
  <c r="G210" i="6"/>
  <c r="C287" i="6"/>
  <c r="I143" i="6"/>
  <c r="H127" i="6"/>
  <c r="I138" i="6"/>
  <c r="C283" i="6"/>
  <c r="J248" i="6"/>
  <c r="I127" i="6"/>
  <c r="G128" i="6"/>
  <c r="J351" i="6"/>
  <c r="G282" i="6"/>
  <c r="K257" i="6"/>
  <c r="C182" i="6"/>
  <c r="K138" i="6"/>
  <c r="D283" i="6"/>
  <c r="C278" i="6"/>
  <c r="G146" i="6"/>
  <c r="F144" i="6"/>
  <c r="F248" i="6"/>
  <c r="I303" i="6"/>
  <c r="J127" i="6"/>
  <c r="H128" i="6"/>
  <c r="H267" i="6"/>
  <c r="K351" i="6"/>
  <c r="I175" i="6"/>
  <c r="J143" i="6"/>
  <c r="F170" i="6"/>
  <c r="C41" i="6"/>
  <c r="J38" i="6"/>
  <c r="H145" i="6"/>
  <c r="F257" i="6"/>
  <c r="G182" i="6"/>
  <c r="J138" i="6"/>
  <c r="C146" i="6"/>
  <c r="F303" i="6"/>
  <c r="G351" i="6"/>
  <c r="I136" i="6"/>
  <c r="C202" i="6"/>
  <c r="I282" i="6"/>
  <c r="G257" i="6"/>
  <c r="H182" i="6"/>
  <c r="D138" i="6"/>
  <c r="J278" i="6"/>
  <c r="K115" i="6"/>
  <c r="J275" i="6"/>
  <c r="I113" i="6"/>
  <c r="G267" i="6"/>
  <c r="F73" i="6"/>
  <c r="J145" i="6"/>
  <c r="I257" i="6"/>
  <c r="I182" i="6"/>
  <c r="C275" i="6"/>
  <c r="C113" i="6"/>
  <c r="J267" i="6"/>
  <c r="G73" i="6"/>
  <c r="D351" i="6"/>
  <c r="C145" i="6"/>
  <c r="D257" i="6"/>
  <c r="K182" i="6"/>
  <c r="I248" i="6"/>
  <c r="D113" i="6"/>
  <c r="F128" i="6"/>
  <c r="F267" i="6"/>
  <c r="I73" i="6"/>
  <c r="D103" i="6"/>
  <c r="K143" i="6"/>
  <c r="C164" i="6"/>
  <c r="J257" i="6"/>
  <c r="J182" i="6"/>
  <c r="F278" i="6"/>
  <c r="H113" i="6"/>
  <c r="C303" i="6"/>
  <c r="H73" i="6"/>
  <c r="H175" i="6"/>
  <c r="D282" i="6"/>
  <c r="C257" i="6"/>
  <c r="D182" i="6"/>
  <c r="J88" i="6"/>
  <c r="G41" i="6"/>
  <c r="D270" i="6"/>
  <c r="H174" i="6"/>
  <c r="C174" i="6"/>
  <c r="I347" i="6"/>
  <c r="K95" i="6"/>
  <c r="K338" i="6"/>
  <c r="G338" i="6"/>
  <c r="C188" i="6"/>
  <c r="J155" i="6"/>
  <c r="J301" i="6"/>
  <c r="C227" i="6"/>
  <c r="D338" i="6"/>
  <c r="K188" i="6"/>
  <c r="D188" i="6"/>
  <c r="K155" i="6"/>
  <c r="I339" i="6"/>
  <c r="C155" i="6"/>
  <c r="I95" i="6"/>
  <c r="G174" i="6"/>
  <c r="F155" i="6"/>
  <c r="I342" i="6"/>
  <c r="I174" i="6"/>
  <c r="G155" i="6"/>
  <c r="G145" i="6"/>
  <c r="C54" i="6"/>
  <c r="I14" i="6"/>
  <c r="D210" i="6"/>
  <c r="H51" i="6"/>
  <c r="J174" i="6"/>
  <c r="J170" i="6"/>
  <c r="J41" i="6"/>
  <c r="H270" i="6"/>
  <c r="C352" i="6"/>
  <c r="F186" i="6"/>
  <c r="C88" i="6"/>
  <c r="D273" i="6"/>
  <c r="F269" i="6"/>
  <c r="H269" i="6"/>
  <c r="F52" i="6"/>
  <c r="I47" i="6"/>
  <c r="F44" i="6"/>
  <c r="D352" i="6"/>
  <c r="I352" i="6"/>
  <c r="D71" i="6"/>
  <c r="C47" i="6"/>
  <c r="H214" i="6"/>
  <c r="I186" i="6"/>
  <c r="J214" i="6"/>
  <c r="F159" i="6"/>
  <c r="K162" i="6"/>
  <c r="I88" i="6"/>
  <c r="F347" i="6"/>
  <c r="F136" i="6"/>
  <c r="C14" i="6"/>
  <c r="J14" i="6"/>
  <c r="J54" i="6"/>
  <c r="I54" i="6"/>
  <c r="H54" i="6"/>
  <c r="D126" i="6"/>
  <c r="K146" i="6"/>
  <c r="J146" i="6"/>
  <c r="D115" i="6"/>
  <c r="G115" i="6"/>
  <c r="C167" i="6"/>
  <c r="K167" i="6"/>
  <c r="D303" i="6"/>
  <c r="F285" i="6"/>
  <c r="K285" i="6"/>
  <c r="D285" i="6"/>
  <c r="I144" i="6"/>
  <c r="H144" i="6"/>
  <c r="H9" i="6"/>
  <c r="F9" i="6"/>
  <c r="F325" i="6"/>
  <c r="D325" i="6"/>
  <c r="K73" i="6"/>
  <c r="C73" i="6"/>
  <c r="J73" i="6"/>
  <c r="F275" i="6"/>
  <c r="I275" i="6"/>
  <c r="H275" i="6"/>
  <c r="I57" i="6"/>
  <c r="G57" i="6"/>
  <c r="H57" i="6"/>
  <c r="G127" i="6"/>
  <c r="F127" i="6"/>
  <c r="F283" i="6"/>
  <c r="J283" i="6"/>
  <c r="H103" i="6"/>
  <c r="G103" i="6"/>
  <c r="C210" i="6"/>
  <c r="K210" i="6"/>
  <c r="J247" i="6"/>
  <c r="K247" i="6"/>
  <c r="H247" i="6"/>
  <c r="J256" i="6"/>
  <c r="F287" i="6"/>
  <c r="K164" i="6"/>
  <c r="I164" i="6"/>
  <c r="J175" i="6"/>
  <c r="K113" i="6"/>
  <c r="J113" i="6"/>
  <c r="I267" i="6"/>
  <c r="K267" i="6"/>
  <c r="F143" i="6"/>
  <c r="K128" i="6"/>
  <c r="I128" i="6"/>
  <c r="I351" i="6"/>
  <c r="H351" i="6"/>
  <c r="G248" i="6"/>
  <c r="K248" i="6"/>
  <c r="J202" i="6"/>
  <c r="G202" i="6"/>
  <c r="D75" i="6"/>
  <c r="K75" i="6"/>
  <c r="F138" i="6"/>
  <c r="H138" i="6"/>
  <c r="H278" i="6"/>
  <c r="D278" i="6"/>
  <c r="G136" i="6"/>
  <c r="D14" i="6"/>
  <c r="I210" i="6"/>
  <c r="D9" i="6"/>
  <c r="K126" i="6"/>
  <c r="K325" i="6"/>
  <c r="K256" i="6"/>
  <c r="I167" i="6"/>
  <c r="G164" i="6"/>
  <c r="G285" i="6"/>
  <c r="C57" i="6"/>
  <c r="C75" i="6"/>
  <c r="K202" i="6"/>
  <c r="I51" i="6"/>
  <c r="H136" i="6"/>
  <c r="F14" i="6"/>
  <c r="C103" i="6"/>
  <c r="G9" i="6"/>
  <c r="C126" i="6"/>
  <c r="C325" i="6"/>
  <c r="G256" i="6"/>
  <c r="F167" i="6"/>
  <c r="H164" i="6"/>
  <c r="H285" i="6"/>
  <c r="F202" i="6"/>
  <c r="J51" i="6"/>
  <c r="F247" i="6"/>
  <c r="J126" i="6"/>
  <c r="H256" i="6"/>
  <c r="J164" i="6"/>
  <c r="J285" i="6"/>
  <c r="F57" i="6"/>
  <c r="I202" i="6"/>
  <c r="I247" i="6"/>
  <c r="D54" i="6"/>
  <c r="C247" i="6"/>
  <c r="D276" i="6"/>
  <c r="C276" i="6"/>
  <c r="H325" i="6"/>
  <c r="J167" i="6"/>
  <c r="C282" i="6"/>
  <c r="H283" i="6"/>
  <c r="F115" i="6"/>
  <c r="G303" i="6"/>
  <c r="D127" i="6"/>
  <c r="I287" i="6"/>
  <c r="D136" i="6"/>
  <c r="I103" i="6"/>
  <c r="D175" i="6"/>
  <c r="C143" i="6"/>
  <c r="I9" i="6"/>
  <c r="F126" i="6"/>
  <c r="G325" i="6"/>
  <c r="C256" i="6"/>
  <c r="D167" i="6"/>
  <c r="G75" i="6"/>
  <c r="D202" i="6"/>
  <c r="J136" i="6"/>
  <c r="H14" i="6"/>
  <c r="C285" i="6"/>
  <c r="K283" i="6"/>
  <c r="F146" i="6"/>
  <c r="C115" i="6"/>
  <c r="D275" i="6"/>
  <c r="C144" i="6"/>
  <c r="H303" i="6"/>
  <c r="F54" i="6"/>
  <c r="J287" i="6"/>
  <c r="K136" i="6"/>
  <c r="K14" i="6"/>
  <c r="K103" i="6"/>
  <c r="F175" i="6"/>
  <c r="K260" i="6"/>
  <c r="F210" i="6"/>
  <c r="D143" i="6"/>
  <c r="J9" i="6"/>
  <c r="G126" i="6"/>
  <c r="I325" i="6"/>
  <c r="D256" i="6"/>
  <c r="F164" i="6"/>
  <c r="I285" i="6"/>
  <c r="J57" i="6"/>
  <c r="I75" i="6"/>
  <c r="D145" i="6"/>
  <c r="J282" i="6"/>
  <c r="F145" i="6"/>
  <c r="K282" i="6"/>
  <c r="H146" i="6"/>
  <c r="K275" i="6"/>
  <c r="D144" i="6"/>
  <c r="G54" i="6"/>
  <c r="C127" i="6"/>
  <c r="H287" i="6"/>
  <c r="D73" i="6"/>
  <c r="F103" i="6"/>
  <c r="G175" i="6"/>
  <c r="C260" i="6"/>
  <c r="H210" i="6"/>
  <c r="G143" i="6"/>
  <c r="K9" i="6"/>
  <c r="H126" i="6"/>
  <c r="F256" i="6"/>
  <c r="G167" i="6"/>
  <c r="K57" i="6"/>
  <c r="H75" i="6"/>
  <c r="G51" i="6"/>
  <c r="F296" i="6"/>
  <c r="G170" i="6"/>
  <c r="H88" i="6"/>
  <c r="G273" i="6"/>
  <c r="C153" i="6"/>
  <c r="K270" i="6"/>
  <c r="K41" i="6"/>
  <c r="K38" i="6"/>
  <c r="J270" i="6"/>
  <c r="D280" i="6"/>
  <c r="F280" i="6"/>
  <c r="C280" i="6"/>
  <c r="I280" i="6"/>
  <c r="F133" i="6"/>
  <c r="I52" i="6"/>
  <c r="I357" i="6"/>
  <c r="J357" i="6"/>
  <c r="C273" i="6"/>
  <c r="F270" i="6"/>
  <c r="G280" i="6"/>
  <c r="J280" i="6"/>
  <c r="G255" i="6"/>
  <c r="I159" i="6"/>
  <c r="K352" i="6"/>
  <c r="J226" i="6"/>
  <c r="C346" i="6"/>
  <c r="J269" i="6"/>
  <c r="K133" i="6"/>
  <c r="G269" i="6"/>
  <c r="C159" i="6"/>
  <c r="K269" i="6"/>
  <c r="H260" i="6"/>
  <c r="K170" i="6"/>
  <c r="D88" i="6"/>
  <c r="I71" i="6"/>
  <c r="D41" i="6"/>
  <c r="H273" i="6"/>
  <c r="C347" i="6"/>
  <c r="F38" i="6"/>
  <c r="H352" i="6"/>
  <c r="J64" i="6"/>
  <c r="G159" i="6"/>
  <c r="G52" i="6"/>
  <c r="J352" i="6"/>
  <c r="H159" i="6"/>
  <c r="H52" i="6"/>
  <c r="G13" i="6"/>
  <c r="J227" i="6"/>
  <c r="C51" i="6"/>
  <c r="F71" i="6"/>
  <c r="D247" i="6"/>
  <c r="F47" i="6"/>
  <c r="D269" i="6"/>
  <c r="D200" i="6"/>
  <c r="F352" i="6"/>
  <c r="I300" i="6"/>
  <c r="G28" i="6"/>
  <c r="F276" i="6"/>
  <c r="J159" i="6"/>
  <c r="F225" i="6"/>
  <c r="C162" i="6"/>
  <c r="K228" i="6"/>
  <c r="H13" i="6"/>
  <c r="G357" i="6"/>
  <c r="H300" i="6"/>
  <c r="F28" i="6"/>
  <c r="K276" i="6"/>
  <c r="K159" i="6"/>
  <c r="D162" i="6"/>
  <c r="C228" i="6"/>
  <c r="J13" i="6"/>
  <c r="D354" i="6"/>
  <c r="C357" i="6"/>
  <c r="H64" i="6"/>
  <c r="H162" i="6"/>
  <c r="I13" i="6"/>
  <c r="G354" i="6"/>
  <c r="J71" i="6"/>
  <c r="K47" i="6"/>
  <c r="I346" i="6"/>
  <c r="C28" i="6"/>
  <c r="K15" i="6"/>
  <c r="J15" i="6"/>
  <c r="I260" i="6"/>
  <c r="J225" i="6"/>
  <c r="I228" i="6"/>
  <c r="K13" i="6"/>
  <c r="C269" i="6"/>
  <c r="G44" i="6"/>
  <c r="C186" i="6"/>
  <c r="G200" i="6"/>
  <c r="G62" i="6"/>
  <c r="F64" i="6"/>
  <c r="H15" i="6"/>
  <c r="F260" i="6"/>
  <c r="D260" i="6"/>
  <c r="I162" i="6"/>
  <c r="C52" i="6"/>
  <c r="J52" i="6"/>
  <c r="K354" i="6"/>
  <c r="H35" i="6"/>
  <c r="H346" i="6"/>
  <c r="I269" i="6"/>
  <c r="H44" i="6"/>
  <c r="H200" i="6"/>
  <c r="H62" i="6"/>
  <c r="F300" i="6"/>
  <c r="G64" i="6"/>
  <c r="G15" i="6"/>
  <c r="G260" i="6"/>
  <c r="K225" i="6"/>
  <c r="K52" i="6"/>
  <c r="K186" i="6"/>
  <c r="I200" i="6"/>
  <c r="C255" i="6"/>
  <c r="C300" i="6"/>
  <c r="H28" i="6"/>
  <c r="H225" i="6"/>
  <c r="H228" i="6"/>
  <c r="J44" i="6"/>
  <c r="G133" i="6"/>
  <c r="H255" i="6"/>
  <c r="F201" i="6"/>
  <c r="D225" i="6"/>
  <c r="H354" i="6"/>
  <c r="K357" i="6"/>
  <c r="G227" i="6"/>
  <c r="K51" i="6"/>
  <c r="K88" i="6"/>
  <c r="K71" i="6"/>
  <c r="K273" i="6"/>
  <c r="D214" i="6"/>
  <c r="D174" i="6"/>
  <c r="G86" i="6"/>
  <c r="K280" i="6"/>
  <c r="F346" i="6"/>
  <c r="J346" i="6"/>
  <c r="D51" i="6"/>
  <c r="G88" i="6"/>
  <c r="G247" i="6"/>
  <c r="G347" i="6"/>
  <c r="F174" i="6"/>
  <c r="F86" i="6"/>
  <c r="D292" i="6"/>
  <c r="D186" i="6"/>
  <c r="K45" i="6"/>
  <c r="F34" i="6"/>
  <c r="D133" i="6"/>
  <c r="C133" i="6"/>
  <c r="C200" i="6"/>
  <c r="J68" i="6"/>
  <c r="G65" i="6"/>
  <c r="C258" i="6"/>
  <c r="G114" i="6"/>
  <c r="D255" i="6"/>
  <c r="J209" i="6"/>
  <c r="G300" i="6"/>
  <c r="F102" i="6"/>
  <c r="D28" i="6"/>
  <c r="I64" i="6"/>
  <c r="J276" i="6"/>
  <c r="G276" i="6"/>
  <c r="J201" i="6"/>
  <c r="I225" i="6"/>
  <c r="J162" i="6"/>
  <c r="K254" i="6"/>
  <c r="H180" i="6"/>
  <c r="C84" i="6"/>
  <c r="D72" i="6"/>
  <c r="J228" i="6"/>
  <c r="G80" i="6"/>
  <c r="F13" i="6"/>
  <c r="F354" i="6"/>
  <c r="H357" i="6"/>
  <c r="F227" i="6"/>
  <c r="D153" i="6"/>
  <c r="G292" i="6"/>
  <c r="F292" i="6"/>
  <c r="K292" i="6"/>
  <c r="K44" i="6"/>
  <c r="K330" i="6"/>
  <c r="D63" i="6"/>
  <c r="G63" i="6"/>
  <c r="G186" i="6"/>
  <c r="G45" i="6"/>
  <c r="K34" i="6"/>
  <c r="H133" i="6"/>
  <c r="J200" i="6"/>
  <c r="C68" i="6"/>
  <c r="I65" i="6"/>
  <c r="D258" i="6"/>
  <c r="F114" i="6"/>
  <c r="I255" i="6"/>
  <c r="F255" i="6"/>
  <c r="H209" i="6"/>
  <c r="J300" i="6"/>
  <c r="I28" i="6"/>
  <c r="K64" i="6"/>
  <c r="D64" i="6"/>
  <c r="H276" i="6"/>
  <c r="K201" i="6"/>
  <c r="J43" i="6"/>
  <c r="C254" i="6"/>
  <c r="G180" i="6"/>
  <c r="D180" i="6"/>
  <c r="I324" i="6"/>
  <c r="G84" i="6"/>
  <c r="I72" i="6"/>
  <c r="D228" i="6"/>
  <c r="K80" i="6"/>
  <c r="C13" i="6"/>
  <c r="I354" i="6"/>
  <c r="D357" i="6"/>
  <c r="H227" i="6"/>
  <c r="G214" i="6"/>
  <c r="K347" i="6"/>
  <c r="I292" i="6"/>
  <c r="I44" i="6"/>
  <c r="G181" i="6"/>
  <c r="F330" i="6"/>
  <c r="H186" i="6"/>
  <c r="C34" i="6"/>
  <c r="C65" i="6"/>
  <c r="J28" i="6"/>
  <c r="C64" i="6"/>
  <c r="I276" i="6"/>
  <c r="K43" i="6"/>
  <c r="C225" i="6"/>
  <c r="F162" i="6"/>
  <c r="K180" i="6"/>
  <c r="K324" i="6"/>
  <c r="H84" i="6"/>
  <c r="J72" i="6"/>
  <c r="F228" i="6"/>
  <c r="C80" i="6"/>
  <c r="J80" i="6"/>
  <c r="D13" i="6"/>
  <c r="J354" i="6"/>
  <c r="K227" i="6"/>
  <c r="F153" i="6"/>
  <c r="J292" i="6"/>
  <c r="H292" i="6"/>
  <c r="F181" i="6"/>
  <c r="H181" i="6"/>
  <c r="C44" i="6"/>
  <c r="F135" i="6"/>
  <c r="I135" i="6"/>
  <c r="H45" i="6"/>
  <c r="J34" i="6"/>
  <c r="I133" i="6"/>
  <c r="K200" i="6"/>
  <c r="D68" i="6"/>
  <c r="H258" i="6"/>
  <c r="H114" i="6"/>
  <c r="K255" i="6"/>
  <c r="K300" i="6"/>
  <c r="G68" i="6"/>
  <c r="K114" i="6"/>
  <c r="C324" i="6"/>
  <c r="J84" i="6"/>
  <c r="C354" i="6"/>
  <c r="D227" i="6"/>
  <c r="I153" i="6"/>
  <c r="C86" i="6"/>
  <c r="F333" i="6"/>
  <c r="J122" i="6"/>
  <c r="J273" i="6"/>
  <c r="G47" i="6"/>
  <c r="F214" i="6"/>
  <c r="G153" i="6"/>
  <c r="I168" i="6"/>
  <c r="G71" i="6"/>
  <c r="D47" i="6"/>
  <c r="I214" i="6"/>
  <c r="H153" i="6"/>
  <c r="J5" i="6"/>
  <c r="F273" i="6"/>
  <c r="H47" i="6"/>
  <c r="H347" i="6"/>
  <c r="H4" i="6"/>
  <c r="G187" i="6"/>
  <c r="D5" i="6"/>
  <c r="J309" i="6"/>
  <c r="K168" i="6"/>
  <c r="K214" i="6"/>
  <c r="D347" i="6"/>
  <c r="K153" i="6"/>
  <c r="H122" i="6"/>
  <c r="H142" i="6"/>
  <c r="I122" i="6"/>
  <c r="J4" i="6"/>
  <c r="G122" i="6"/>
  <c r="G4" i="6"/>
  <c r="F187" i="6"/>
  <c r="E4" i="6"/>
  <c r="I187" i="6"/>
  <c r="J173" i="6"/>
  <c r="K5" i="6"/>
  <c r="F5" i="6"/>
  <c r="H168" i="6"/>
  <c r="J219" i="6"/>
  <c r="F173" i="6"/>
  <c r="H187" i="6"/>
  <c r="G219" i="6"/>
  <c r="K187" i="6"/>
  <c r="I219" i="6"/>
  <c r="E5" i="6"/>
  <c r="K4" i="6"/>
  <c r="I173" i="6"/>
  <c r="J187" i="6"/>
  <c r="I5" i="6"/>
  <c r="G17" i="6"/>
  <c r="D187" i="6"/>
  <c r="D23" i="6"/>
  <c r="I142" i="6"/>
  <c r="C173" i="6"/>
  <c r="F163" i="6"/>
  <c r="K173" i="6"/>
  <c r="J193" i="6"/>
  <c r="G50" i="6"/>
  <c r="C219" i="6"/>
  <c r="K122" i="6"/>
  <c r="G333" i="6"/>
  <c r="F142" i="6"/>
  <c r="H8" i="6"/>
  <c r="C50" i="6"/>
  <c r="G243" i="6"/>
  <c r="H24" i="6"/>
  <c r="F125" i="6"/>
  <c r="D219" i="6"/>
  <c r="D4" i="6"/>
  <c r="C122" i="6"/>
  <c r="K142" i="6"/>
  <c r="H173" i="6"/>
  <c r="H261" i="6"/>
  <c r="H219" i="6"/>
  <c r="D122" i="6"/>
  <c r="G142" i="6"/>
  <c r="G173" i="6"/>
  <c r="D173" i="6"/>
  <c r="C17" i="6"/>
  <c r="H243" i="6"/>
  <c r="C6" i="6"/>
  <c r="C168" i="6"/>
  <c r="C5" i="6"/>
  <c r="F219" i="6"/>
  <c r="I4" i="6"/>
  <c r="D309" i="6"/>
  <c r="D168" i="6"/>
  <c r="F168" i="6"/>
  <c r="H5" i="6"/>
  <c r="F261" i="6"/>
  <c r="G168" i="6"/>
  <c r="G165" i="6"/>
  <c r="I243" i="6"/>
  <c r="J26" i="6"/>
  <c r="J86" i="6"/>
  <c r="D333" i="6"/>
  <c r="H319" i="6"/>
  <c r="I26" i="6"/>
  <c r="C319" i="6"/>
  <c r="H6" i="6"/>
  <c r="F26" i="6"/>
  <c r="G223" i="6"/>
  <c r="G272" i="6"/>
  <c r="K8" i="6"/>
  <c r="F319" i="6"/>
  <c r="K319" i="6"/>
  <c r="D353" i="6"/>
  <c r="F353" i="6"/>
  <c r="K46" i="6"/>
  <c r="K86" i="6"/>
  <c r="J333" i="6"/>
  <c r="H353" i="6"/>
  <c r="K309" i="6"/>
  <c r="G309" i="6"/>
  <c r="C165" i="6"/>
  <c r="I23" i="6"/>
  <c r="F309" i="6"/>
  <c r="G104" i="6"/>
  <c r="D131" i="6"/>
  <c r="I261" i="6"/>
  <c r="C142" i="6"/>
  <c r="K69" i="6"/>
  <c r="I8" i="6"/>
  <c r="H131" i="6"/>
  <c r="C24" i="6"/>
  <c r="J319" i="6"/>
  <c r="D319" i="6"/>
  <c r="H309" i="6"/>
  <c r="K17" i="6"/>
  <c r="J261" i="6"/>
  <c r="I309" i="6"/>
  <c r="J142" i="6"/>
  <c r="E8" i="6"/>
  <c r="C8" i="6"/>
  <c r="F223" i="6"/>
  <c r="G319" i="6"/>
  <c r="K261" i="6"/>
  <c r="H333" i="6"/>
  <c r="D7" i="6"/>
  <c r="D327" i="6"/>
  <c r="J79" i="6"/>
  <c r="J327" i="6"/>
  <c r="F327" i="6"/>
  <c r="J7" i="6"/>
  <c r="J83" i="6"/>
  <c r="F7" i="6"/>
  <c r="D6" i="6"/>
  <c r="G226" i="6"/>
  <c r="D163" i="6"/>
  <c r="J163" i="6"/>
  <c r="C163" i="6"/>
  <c r="H7" i="6"/>
  <c r="K327" i="6"/>
  <c r="K333" i="6"/>
  <c r="E7" i="6"/>
  <c r="C79" i="6"/>
  <c r="I35" i="6"/>
  <c r="F131" i="6"/>
  <c r="D24" i="6"/>
  <c r="K163" i="6"/>
  <c r="C7" i="6"/>
  <c r="C104" i="6"/>
  <c r="I50" i="6"/>
  <c r="J8" i="6"/>
  <c r="H66" i="6"/>
  <c r="K66" i="6"/>
  <c r="D26" i="6"/>
  <c r="F46" i="6"/>
  <c r="K50" i="6"/>
  <c r="K353" i="6"/>
  <c r="H193" i="6"/>
  <c r="F69" i="6"/>
  <c r="C46" i="6"/>
  <c r="I125" i="6"/>
  <c r="D50" i="6"/>
  <c r="C327" i="6"/>
  <c r="C26" i="6"/>
  <c r="H69" i="6"/>
  <c r="K193" i="6"/>
  <c r="G46" i="6"/>
  <c r="J125" i="6"/>
  <c r="I66" i="6"/>
  <c r="I46" i="6"/>
  <c r="H26" i="6"/>
  <c r="G66" i="6"/>
  <c r="G26" i="6"/>
  <c r="C66" i="6"/>
  <c r="D243" i="6"/>
  <c r="F243" i="6"/>
  <c r="J243" i="6"/>
  <c r="C243" i="6"/>
  <c r="E6" i="6"/>
  <c r="J131" i="6"/>
  <c r="K131" i="6"/>
  <c r="C131" i="6"/>
  <c r="G353" i="6"/>
  <c r="F17" i="6"/>
  <c r="I165" i="6"/>
  <c r="H223" i="6"/>
  <c r="I193" i="6"/>
  <c r="G261" i="6"/>
  <c r="K226" i="6"/>
  <c r="I226" i="6"/>
  <c r="F6" i="6"/>
  <c r="D69" i="6"/>
  <c r="C69" i="6"/>
  <c r="J69" i="6"/>
  <c r="D79" i="6"/>
  <c r="I79" i="6"/>
  <c r="H79" i="6"/>
  <c r="G79" i="6"/>
  <c r="F79" i="6"/>
  <c r="J46" i="6"/>
  <c r="H46" i="6"/>
  <c r="F24" i="6"/>
  <c r="I24" i="6"/>
  <c r="G24" i="6"/>
  <c r="K24" i="6"/>
  <c r="H327" i="6"/>
  <c r="I327" i="6"/>
  <c r="I17" i="6"/>
  <c r="G69" i="6"/>
  <c r="D193" i="6"/>
  <c r="D223" i="6"/>
  <c r="C261" i="6"/>
  <c r="H50" i="6"/>
  <c r="C125" i="6"/>
  <c r="G125" i="6"/>
  <c r="D125" i="6"/>
  <c r="K125" i="6"/>
  <c r="D17" i="6"/>
  <c r="H17" i="6"/>
  <c r="K6" i="6"/>
  <c r="J223" i="6"/>
  <c r="I131" i="6"/>
  <c r="G131" i="6"/>
  <c r="J50" i="6"/>
  <c r="G35" i="6"/>
  <c r="D35" i="6"/>
  <c r="K35" i="6"/>
  <c r="J35" i="6"/>
  <c r="C193" i="6"/>
  <c r="K223" i="6"/>
  <c r="C223" i="6"/>
  <c r="K104" i="6"/>
  <c r="J104" i="6"/>
  <c r="H104" i="6"/>
  <c r="D104" i="6"/>
  <c r="I104" i="6"/>
  <c r="I318" i="6"/>
  <c r="C318" i="6"/>
  <c r="G318" i="6"/>
  <c r="D318" i="6"/>
  <c r="F318" i="6"/>
  <c r="K318" i="6"/>
  <c r="H318" i="6"/>
  <c r="J318" i="6"/>
  <c r="H272" i="6"/>
  <c r="K272" i="6"/>
  <c r="F272" i="6"/>
  <c r="D272" i="6"/>
  <c r="C272" i="6"/>
  <c r="I272" i="6"/>
  <c r="D27" i="6"/>
  <c r="G27" i="6"/>
  <c r="C27" i="6"/>
  <c r="I27" i="6"/>
  <c r="H27" i="6"/>
  <c r="J27" i="6"/>
  <c r="F27" i="6"/>
  <c r="K27" i="6"/>
  <c r="F37" i="6"/>
  <c r="K37" i="6"/>
  <c r="G37" i="6"/>
  <c r="J37" i="6"/>
  <c r="K102" i="6"/>
  <c r="I37" i="6"/>
  <c r="F226" i="6"/>
  <c r="D226" i="6"/>
  <c r="C226" i="6"/>
  <c r="H226" i="6"/>
  <c r="H37" i="6"/>
  <c r="G102" i="6"/>
  <c r="C23" i="6"/>
  <c r="F193" i="6"/>
  <c r="G193" i="6"/>
  <c r="C37" i="6"/>
  <c r="J208" i="6"/>
  <c r="H208" i="6"/>
  <c r="F208" i="6"/>
  <c r="I208" i="6"/>
  <c r="G208" i="6"/>
  <c r="D208" i="6"/>
  <c r="K208" i="6"/>
  <c r="C208" i="6"/>
  <c r="F250" i="6"/>
  <c r="C250" i="6"/>
  <c r="G250" i="6"/>
  <c r="K250" i="6"/>
  <c r="H250" i="6"/>
  <c r="D250" i="6"/>
  <c r="J250" i="6"/>
  <c r="I250" i="6"/>
  <c r="G294" i="6"/>
  <c r="J294" i="6"/>
  <c r="H294" i="6"/>
  <c r="F294" i="6"/>
  <c r="I294" i="6"/>
  <c r="K294" i="6"/>
  <c r="D294" i="6"/>
  <c r="C294" i="6"/>
  <c r="G206" i="6"/>
  <c r="I206" i="6"/>
  <c r="H206" i="6"/>
  <c r="F206" i="6"/>
  <c r="C206" i="6"/>
  <c r="J206" i="6"/>
  <c r="K206" i="6"/>
  <c r="D206" i="6"/>
  <c r="H295" i="6"/>
  <c r="D295" i="6"/>
  <c r="J295" i="6"/>
  <c r="C295" i="6"/>
  <c r="K295" i="6"/>
  <c r="G295" i="6"/>
  <c r="F295" i="6"/>
  <c r="I295" i="6"/>
  <c r="C102" i="6"/>
  <c r="H102" i="6"/>
  <c r="D102" i="6"/>
  <c r="I102" i="6"/>
  <c r="I353" i="6"/>
  <c r="J66" i="6"/>
  <c r="I333" i="6"/>
  <c r="G163" i="6"/>
  <c r="G6" i="6"/>
  <c r="I163" i="6"/>
  <c r="K7" i="6"/>
  <c r="D8" i="6"/>
  <c r="G8" i="6"/>
  <c r="J6" i="6"/>
  <c r="G7" i="6"/>
  <c r="H83" i="6"/>
  <c r="D83" i="6"/>
  <c r="C83" i="6"/>
  <c r="K83" i="6"/>
  <c r="F83" i="6"/>
  <c r="I83" i="6"/>
  <c r="H165" i="6"/>
  <c r="F165" i="6"/>
  <c r="K165" i="6"/>
  <c r="J165" i="6"/>
  <c r="G151" i="6"/>
  <c r="C151" i="6"/>
  <c r="I151" i="6"/>
  <c r="H151" i="6"/>
  <c r="K151" i="6"/>
  <c r="J151" i="6"/>
  <c r="F151" i="6"/>
  <c r="D151" i="6"/>
  <c r="F66" i="6"/>
  <c r="F298" i="6"/>
  <c r="D298" i="6"/>
  <c r="G298" i="6"/>
  <c r="C298" i="6"/>
  <c r="H298" i="6"/>
  <c r="K298" i="6"/>
  <c r="J298" i="6"/>
  <c r="I298" i="6"/>
  <c r="F203" i="6"/>
  <c r="I203" i="6"/>
  <c r="J203" i="6"/>
  <c r="D203" i="6"/>
  <c r="H203" i="6"/>
  <c r="G203" i="6"/>
  <c r="K203" i="6"/>
  <c r="C203" i="6"/>
  <c r="F307" i="6"/>
  <c r="D307" i="6"/>
  <c r="H307" i="6"/>
  <c r="K307" i="6"/>
  <c r="J307" i="6"/>
  <c r="G307" i="6"/>
  <c r="I307" i="6"/>
  <c r="C307" i="6"/>
  <c r="H244" i="6"/>
  <c r="K244" i="6"/>
  <c r="J244" i="6"/>
  <c r="G244" i="6"/>
  <c r="I244" i="6"/>
  <c r="F244" i="6"/>
  <c r="D244" i="6"/>
  <c r="C244" i="6"/>
  <c r="I220" i="6"/>
  <c r="H220" i="6"/>
  <c r="J220" i="6"/>
  <c r="C220" i="6"/>
  <c r="F220" i="6"/>
  <c r="D220" i="6"/>
  <c r="G220" i="6"/>
  <c r="K220" i="6"/>
  <c r="G284" i="6"/>
  <c r="I284" i="6"/>
  <c r="H284" i="6"/>
  <c r="F284" i="6"/>
  <c r="D284" i="6"/>
  <c r="C284" i="6"/>
  <c r="J284" i="6"/>
  <c r="K284" i="6"/>
  <c r="K334" i="6"/>
  <c r="J334" i="6"/>
  <c r="C334" i="6"/>
  <c r="H334" i="6"/>
  <c r="D334" i="6"/>
  <c r="G334" i="6"/>
  <c r="I334" i="6"/>
  <c r="F334" i="6"/>
  <c r="H192" i="6"/>
  <c r="D192" i="6"/>
  <c r="C192" i="6"/>
  <c r="K192" i="6"/>
  <c r="J192" i="6"/>
  <c r="I192" i="6"/>
  <c r="F192" i="6"/>
  <c r="G192" i="6"/>
  <c r="H343" i="6"/>
  <c r="D343" i="6"/>
  <c r="J343" i="6"/>
  <c r="K343" i="6"/>
  <c r="C343" i="6"/>
  <c r="I343" i="6"/>
  <c r="F343" i="6"/>
  <c r="G343" i="6"/>
  <c r="D332" i="6"/>
  <c r="H332" i="6"/>
  <c r="I332" i="6"/>
  <c r="C332" i="6"/>
  <c r="K332" i="6"/>
  <c r="J332" i="6"/>
  <c r="G332" i="6"/>
  <c r="F332" i="6"/>
  <c r="G171" i="6"/>
  <c r="D171" i="6"/>
  <c r="J171" i="6"/>
  <c r="I171" i="6"/>
  <c r="H171" i="6"/>
  <c r="F171" i="6"/>
  <c r="C171" i="6"/>
  <c r="K171" i="6"/>
  <c r="F23" i="6"/>
  <c r="H23" i="6"/>
  <c r="G23" i="6"/>
  <c r="K23" i="6"/>
  <c r="C353" i="6"/>
  <c r="G323" i="6"/>
  <c r="J323" i="6"/>
  <c r="H323" i="6"/>
  <c r="D323" i="6"/>
  <c r="C323" i="6"/>
  <c r="F323" i="6"/>
  <c r="K323" i="6"/>
  <c r="I323" i="6"/>
  <c r="H27" i="1" l="1"/>
  <c r="O1064" i="6"/>
  <c r="O1063" i="6"/>
  <c r="O1062" i="6"/>
  <c r="H14" i="18" l="1"/>
  <c r="H15" i="1"/>
  <c r="H17" i="1" l="1"/>
  <c r="C30" i="1" s="1"/>
  <c r="H16" i="18"/>
  <c r="C29" i="18" s="1"/>
  <c r="I4" i="19"/>
  <c r="P16" i="18" s="1"/>
  <c r="AB8" i="19"/>
  <c r="F2" i="7" s="1"/>
  <c r="S113" i="7" l="1"/>
  <c r="S218" i="7"/>
  <c r="C30" i="18"/>
  <c r="C31" i="1"/>
  <c r="J247" i="18" l="1"/>
  <c r="J262" i="1"/>
  <c r="J151" i="18"/>
  <c r="J166" i="1"/>
  <c r="C31" i="18"/>
  <c r="C34" i="18" s="1"/>
  <c r="T218" i="7"/>
  <c r="K247" i="18" s="1"/>
  <c r="E263" i="6"/>
  <c r="S322" i="7"/>
  <c r="S594" i="7"/>
  <c r="T594" i="7" s="1"/>
  <c r="S3" i="7"/>
  <c r="T113" i="7"/>
  <c r="K151" i="18" s="1"/>
  <c r="S111" i="7"/>
  <c r="S112" i="7"/>
  <c r="S109" i="7"/>
  <c r="S110" i="7"/>
  <c r="S107" i="7"/>
  <c r="S108" i="7"/>
  <c r="S105" i="7"/>
  <c r="S106" i="7"/>
  <c r="S23" i="7"/>
  <c r="S103" i="7"/>
  <c r="S104" i="7"/>
  <c r="S101" i="7"/>
  <c r="S102" i="7"/>
  <c r="S99" i="7"/>
  <c r="S100" i="7"/>
  <c r="S97" i="7"/>
  <c r="S98" i="7"/>
  <c r="S95" i="7"/>
  <c r="S96" i="7"/>
  <c r="S93" i="7"/>
  <c r="S94" i="7"/>
  <c r="S91" i="7"/>
  <c r="S92" i="7"/>
  <c r="S89" i="7"/>
  <c r="S90" i="7"/>
  <c r="S87" i="7"/>
  <c r="S88" i="7"/>
  <c r="S85" i="7"/>
  <c r="S86" i="7"/>
  <c r="S83" i="7"/>
  <c r="S84" i="7"/>
  <c r="S81" i="7"/>
  <c r="S82" i="7"/>
  <c r="S79" i="7"/>
  <c r="S80" i="7"/>
  <c r="S77" i="7"/>
  <c r="S78" i="7"/>
  <c r="S75" i="7"/>
  <c r="S76" i="7"/>
  <c r="S73" i="7"/>
  <c r="S74" i="7"/>
  <c r="S71" i="7"/>
  <c r="S72" i="7"/>
  <c r="S69" i="7"/>
  <c r="S70" i="7"/>
  <c r="S67" i="7"/>
  <c r="S68" i="7"/>
  <c r="S65" i="7"/>
  <c r="S66" i="7"/>
  <c r="S63" i="7"/>
  <c r="S64" i="7"/>
  <c r="S61" i="7"/>
  <c r="S62" i="7"/>
  <c r="S59" i="7"/>
  <c r="S60" i="7"/>
  <c r="S57" i="7"/>
  <c r="S58" i="7"/>
  <c r="S55" i="7"/>
  <c r="S56" i="7"/>
  <c r="S53" i="7"/>
  <c r="S54" i="7"/>
  <c r="S51" i="7"/>
  <c r="S52" i="7"/>
  <c r="S49" i="7"/>
  <c r="S50" i="7"/>
  <c r="S47" i="7"/>
  <c r="S48" i="7"/>
  <c r="S45" i="7"/>
  <c r="S46" i="7"/>
  <c r="S43" i="7"/>
  <c r="S44" i="7"/>
  <c r="S41" i="7"/>
  <c r="S42" i="7"/>
  <c r="S39" i="7"/>
  <c r="S40" i="7"/>
  <c r="S37" i="7"/>
  <c r="S38" i="7"/>
  <c r="S35" i="7"/>
  <c r="S36" i="7"/>
  <c r="S33" i="7"/>
  <c r="S34" i="7"/>
  <c r="S29" i="7"/>
  <c r="S31" i="7"/>
  <c r="S32" i="7"/>
  <c r="S28" i="7"/>
  <c r="S30" i="7"/>
  <c r="S26" i="7"/>
  <c r="S27" i="7"/>
  <c r="S24" i="7"/>
  <c r="S25" i="7"/>
  <c r="S22" i="7"/>
  <c r="S20" i="7"/>
  <c r="S21" i="7"/>
  <c r="S19" i="7"/>
  <c r="S18" i="7"/>
  <c r="S16" i="7"/>
  <c r="E360" i="6"/>
  <c r="S17" i="7"/>
  <c r="S15" i="7"/>
  <c r="S13" i="7"/>
  <c r="E183" i="6"/>
  <c r="S14" i="7"/>
  <c r="E255" i="6"/>
  <c r="S12" i="7"/>
  <c r="E343" i="6"/>
  <c r="E199" i="6"/>
  <c r="S10" i="7"/>
  <c r="S11" i="7"/>
  <c r="S9" i="7"/>
  <c r="E98" i="6"/>
  <c r="S8" i="7"/>
  <c r="S7" i="7"/>
  <c r="E361" i="6"/>
  <c r="S6" i="7"/>
  <c r="E214" i="6"/>
  <c r="E140" i="6"/>
  <c r="E66" i="6"/>
  <c r="E36" i="6"/>
  <c r="E95" i="6"/>
  <c r="E44" i="6"/>
  <c r="E112" i="6"/>
  <c r="E159" i="6"/>
  <c r="E141" i="6"/>
  <c r="E136" i="6"/>
  <c r="E47" i="6"/>
  <c r="E50" i="6"/>
  <c r="E278" i="6"/>
  <c r="E35" i="6"/>
  <c r="E331" i="6"/>
  <c r="E238" i="6"/>
  <c r="E15" i="6"/>
  <c r="E108" i="6"/>
  <c r="E247" i="6"/>
  <c r="S4" i="7"/>
  <c r="S5" i="7"/>
  <c r="E153" i="6"/>
  <c r="E251" i="6"/>
  <c r="E347" i="6"/>
  <c r="E129" i="6"/>
  <c r="E187" i="6"/>
  <c r="E275" i="6"/>
  <c r="E354" i="6"/>
  <c r="E130" i="6"/>
  <c r="E49" i="6"/>
  <c r="E105" i="6"/>
  <c r="E358" i="6"/>
  <c r="E322" i="6"/>
  <c r="E45" i="6"/>
  <c r="E179" i="6"/>
  <c r="E68" i="6"/>
  <c r="E115" i="6"/>
  <c r="E154" i="6"/>
  <c r="E341" i="6"/>
  <c r="E245" i="6"/>
  <c r="E217" i="6"/>
  <c r="E192" i="6"/>
  <c r="E242" i="6"/>
  <c r="E228" i="6"/>
  <c r="E23" i="6"/>
  <c r="E266" i="6"/>
  <c r="E121" i="6"/>
  <c r="E125" i="6"/>
  <c r="E323" i="6"/>
  <c r="E356" i="6"/>
  <c r="E85" i="6"/>
  <c r="E92" i="6"/>
  <c r="E132" i="6"/>
  <c r="E339" i="6"/>
  <c r="E316" i="6"/>
  <c r="E241" i="6"/>
  <c r="E250" i="6"/>
  <c r="E39" i="6"/>
  <c r="E205" i="6"/>
  <c r="E329" i="6"/>
  <c r="E196" i="6"/>
  <c r="E53" i="6"/>
  <c r="E202" i="6"/>
  <c r="E109" i="6"/>
  <c r="E176" i="6"/>
  <c r="E234" i="6"/>
  <c r="E21" i="6"/>
  <c r="E32" i="6"/>
  <c r="E20" i="6"/>
  <c r="E320" i="6"/>
  <c r="E113" i="6"/>
  <c r="E12" i="6"/>
  <c r="E171" i="6"/>
  <c r="E359" i="6"/>
  <c r="E260" i="6"/>
  <c r="E284" i="6"/>
  <c r="E328" i="6"/>
  <c r="E264" i="6"/>
  <c r="E326" i="6"/>
  <c r="E83" i="6"/>
  <c r="E124" i="6"/>
  <c r="E302" i="6"/>
  <c r="E195" i="6"/>
  <c r="E314" i="6"/>
  <c r="E156" i="6"/>
  <c r="E321" i="6"/>
  <c r="E101" i="6"/>
  <c r="E131" i="6"/>
  <c r="E25" i="6"/>
  <c r="E254" i="6"/>
  <c r="E51" i="6"/>
  <c r="E189" i="6"/>
  <c r="E299" i="6"/>
  <c r="E114" i="6"/>
  <c r="E79" i="6"/>
  <c r="E167" i="6"/>
  <c r="E90" i="6"/>
  <c r="E126" i="6"/>
  <c r="E344" i="6"/>
  <c r="E100" i="6"/>
  <c r="E41" i="6"/>
  <c r="E134" i="6"/>
  <c r="E88" i="6"/>
  <c r="E165" i="6"/>
  <c r="E57" i="6"/>
  <c r="E300" i="6"/>
  <c r="E207" i="6"/>
  <c r="E268" i="6"/>
  <c r="E346" i="6"/>
  <c r="E27" i="6"/>
  <c r="E55" i="6"/>
  <c r="E304" i="6"/>
  <c r="E22" i="6"/>
  <c r="E197" i="6"/>
  <c r="E327" i="6"/>
  <c r="E286" i="6"/>
  <c r="E178" i="6"/>
  <c r="E315" i="6"/>
  <c r="E94" i="6"/>
  <c r="E152" i="6"/>
  <c r="E59" i="6"/>
  <c r="E292" i="6"/>
  <c r="E43" i="6"/>
  <c r="E97" i="6"/>
  <c r="E307" i="6"/>
  <c r="E236" i="6"/>
  <c r="E355" i="6"/>
  <c r="E48" i="6"/>
  <c r="E175" i="6"/>
  <c r="E133" i="6"/>
  <c r="E282" i="6"/>
  <c r="E56" i="6"/>
  <c r="E308" i="6"/>
  <c r="E11" i="6"/>
  <c r="E335" i="6"/>
  <c r="E357" i="6"/>
  <c r="E54" i="6"/>
  <c r="E212" i="6"/>
  <c r="E137" i="6"/>
  <c r="E342" i="6"/>
  <c r="E206" i="6"/>
  <c r="E306" i="6"/>
  <c r="E172" i="6"/>
  <c r="E222" i="6"/>
  <c r="E74" i="6"/>
  <c r="E288" i="6"/>
  <c r="E204" i="6"/>
  <c r="E221" i="6"/>
  <c r="E162" i="6"/>
  <c r="E170" i="6"/>
  <c r="E220" i="6"/>
  <c r="E120" i="6"/>
  <c r="E166" i="6"/>
  <c r="E276" i="6"/>
  <c r="E16" i="6"/>
  <c r="E73" i="6"/>
  <c r="E164" i="6"/>
  <c r="E180" i="6"/>
  <c r="E310" i="6"/>
  <c r="E185" i="6"/>
  <c r="E10" i="6"/>
  <c r="E24" i="6"/>
  <c r="E194" i="6"/>
  <c r="E42" i="6"/>
  <c r="E219" i="6"/>
  <c r="E67" i="6"/>
  <c r="E338" i="6"/>
  <c r="E9" i="6"/>
  <c r="E188" i="6"/>
  <c r="E169" i="6"/>
  <c r="E91" i="6"/>
  <c r="E147" i="6"/>
  <c r="E223" i="6"/>
  <c r="E297" i="6"/>
  <c r="E330" i="6"/>
  <c r="E30" i="6"/>
  <c r="E106" i="6"/>
  <c r="E224" i="6"/>
  <c r="E353" i="6"/>
  <c r="E290" i="6"/>
  <c r="E158" i="6"/>
  <c r="E279" i="6"/>
  <c r="E160" i="6"/>
  <c r="E258" i="6"/>
  <c r="E211" i="6"/>
  <c r="E256" i="6"/>
  <c r="E311" i="6"/>
  <c r="E345" i="6"/>
  <c r="E218" i="6"/>
  <c r="E71" i="6"/>
  <c r="E28" i="6"/>
  <c r="E235" i="6"/>
  <c r="E19" i="6"/>
  <c r="E281" i="6"/>
  <c r="E285" i="6"/>
  <c r="E191" i="6"/>
  <c r="E81" i="6"/>
  <c r="E151" i="6"/>
  <c r="E230" i="6"/>
  <c r="E277" i="6"/>
  <c r="E350" i="6"/>
  <c r="E351" i="6"/>
  <c r="E296" i="6"/>
  <c r="E249" i="6"/>
  <c r="E273" i="6"/>
  <c r="E280" i="6"/>
  <c r="E143" i="6"/>
  <c r="E82" i="6"/>
  <c r="E200" i="6"/>
  <c r="E99" i="6"/>
  <c r="E262" i="6"/>
  <c r="E77" i="6"/>
  <c r="E244" i="6"/>
  <c r="E145" i="6"/>
  <c r="E317" i="6"/>
  <c r="E259" i="6"/>
  <c r="E272" i="6"/>
  <c r="E291" i="6"/>
  <c r="E17" i="6"/>
  <c r="E86" i="6"/>
  <c r="E26" i="6"/>
  <c r="E216" i="6"/>
  <c r="E72" i="6"/>
  <c r="E225" i="6"/>
  <c r="E174" i="6"/>
  <c r="E186" i="6"/>
  <c r="E325" i="6"/>
  <c r="E261" i="6"/>
  <c r="E243" i="6"/>
  <c r="E138" i="6"/>
  <c r="E161" i="6"/>
  <c r="E305" i="6"/>
  <c r="E62" i="6"/>
  <c r="E29" i="6"/>
  <c r="E232" i="6"/>
  <c r="E269" i="6"/>
  <c r="E333" i="6"/>
  <c r="E313" i="6"/>
  <c r="E76" i="6"/>
  <c r="E267" i="6"/>
  <c r="E210" i="6"/>
  <c r="E270" i="6"/>
  <c r="E324" i="6"/>
  <c r="E123" i="6"/>
  <c r="E157" i="6"/>
  <c r="E31" i="6"/>
  <c r="E349" i="6"/>
  <c r="E111" i="6"/>
  <c r="E215" i="6"/>
  <c r="E233" i="6"/>
  <c r="E61" i="6"/>
  <c r="E293" i="6"/>
  <c r="E78" i="6"/>
  <c r="E182" i="6"/>
  <c r="E84" i="6"/>
  <c r="E128" i="6"/>
  <c r="E60" i="6"/>
  <c r="E155" i="6"/>
  <c r="E352" i="6"/>
  <c r="E122" i="6"/>
  <c r="E64" i="6"/>
  <c r="E257" i="6"/>
  <c r="E127" i="6"/>
  <c r="E14" i="6"/>
  <c r="E38" i="6"/>
  <c r="E168" i="6"/>
  <c r="E70" i="6"/>
  <c r="E117" i="6"/>
  <c r="E33" i="6"/>
  <c r="E231" i="6"/>
  <c r="E116" i="6"/>
  <c r="E37" i="6"/>
  <c r="E110" i="6"/>
  <c r="E118" i="6"/>
  <c r="E298" i="6"/>
  <c r="E289" i="6"/>
  <c r="E181" i="6"/>
  <c r="E139" i="6"/>
  <c r="E163" i="6"/>
  <c r="E13" i="6"/>
  <c r="E340" i="6"/>
  <c r="E303" i="6"/>
  <c r="E332" i="6"/>
  <c r="E312" i="6"/>
  <c r="E149" i="6"/>
  <c r="E46" i="6"/>
  <c r="E69" i="6"/>
  <c r="E201" i="6"/>
  <c r="E63" i="6"/>
  <c r="E309" i="6"/>
  <c r="E40" i="6"/>
  <c r="E362" i="6"/>
  <c r="E295" i="6"/>
  <c r="E229" i="6"/>
  <c r="E213" i="6"/>
  <c r="E209" i="6"/>
  <c r="E87" i="6"/>
  <c r="E96" i="6"/>
  <c r="E80" i="6"/>
  <c r="E190" i="6"/>
  <c r="E265" i="6"/>
  <c r="E253" i="6"/>
  <c r="E198" i="6"/>
  <c r="E119" i="6"/>
  <c r="E135" i="6"/>
  <c r="E248" i="6"/>
  <c r="E18" i="6"/>
  <c r="E203" i="6"/>
  <c r="E271" i="6"/>
  <c r="E107" i="6"/>
  <c r="E226" i="6"/>
  <c r="E103" i="6"/>
  <c r="E348" i="6"/>
  <c r="E240" i="6"/>
  <c r="E337" i="6"/>
  <c r="E148" i="6"/>
  <c r="E146" i="6"/>
  <c r="E246" i="6"/>
  <c r="E34" i="6"/>
  <c r="E184" i="6"/>
  <c r="E65" i="6"/>
  <c r="E237" i="6"/>
  <c r="E58" i="6"/>
  <c r="E150" i="6"/>
  <c r="E173" i="6"/>
  <c r="E319" i="6"/>
  <c r="E227" i="6"/>
  <c r="E294" i="6"/>
  <c r="E334" i="6"/>
  <c r="E239" i="6"/>
  <c r="E274" i="6"/>
  <c r="E89" i="6"/>
  <c r="E144" i="6"/>
  <c r="E142" i="6"/>
  <c r="E287" i="6"/>
  <c r="E336" i="6"/>
  <c r="E93" i="6"/>
  <c r="E52" i="6"/>
  <c r="E301" i="6"/>
  <c r="E104" i="6"/>
  <c r="E102" i="6"/>
  <c r="E283" i="6"/>
  <c r="E252" i="6"/>
  <c r="E75" i="6"/>
  <c r="E177" i="6"/>
  <c r="E208" i="6"/>
  <c r="E193" i="6"/>
  <c r="E318" i="6"/>
  <c r="C32" i="1"/>
  <c r="C36" i="1" s="1"/>
  <c r="J47" i="18" l="1"/>
  <c r="J62" i="1"/>
  <c r="J58" i="18"/>
  <c r="J73" i="1"/>
  <c r="J75" i="18"/>
  <c r="J90" i="1"/>
  <c r="J106" i="1"/>
  <c r="J91" i="18"/>
  <c r="J107" i="18"/>
  <c r="J122" i="1"/>
  <c r="J123" i="18"/>
  <c r="J138" i="1"/>
  <c r="J154" i="1"/>
  <c r="J139" i="18"/>
  <c r="J136" i="18"/>
  <c r="J151" i="1"/>
  <c r="J54" i="18"/>
  <c r="J69" i="1"/>
  <c r="J150" i="1"/>
  <c r="J135" i="18"/>
  <c r="J90" i="18"/>
  <c r="J105" i="1"/>
  <c r="J121" i="18"/>
  <c r="J136" i="1"/>
  <c r="J74" i="1"/>
  <c r="J59" i="18"/>
  <c r="J64" i="1"/>
  <c r="J49" i="18"/>
  <c r="J75" i="1"/>
  <c r="J60" i="18"/>
  <c r="J109" i="1"/>
  <c r="J94" i="18"/>
  <c r="J126" i="18"/>
  <c r="J141" i="1"/>
  <c r="J78" i="1"/>
  <c r="J63" i="18"/>
  <c r="J77" i="18"/>
  <c r="J92" i="1"/>
  <c r="J93" i="18"/>
  <c r="J108" i="1"/>
  <c r="J109" i="18"/>
  <c r="J124" i="1"/>
  <c r="J125" i="18"/>
  <c r="J140" i="1"/>
  <c r="J141" i="18"/>
  <c r="J156" i="1"/>
  <c r="J149" i="18"/>
  <c r="J164" i="1"/>
  <c r="J103" i="18"/>
  <c r="J118" i="1"/>
  <c r="J137" i="1"/>
  <c r="J122" i="18"/>
  <c r="J73" i="18"/>
  <c r="J88" i="1"/>
  <c r="J155" i="1"/>
  <c r="J140" i="18"/>
  <c r="J48" i="18"/>
  <c r="J63" i="1"/>
  <c r="J93" i="1"/>
  <c r="J78" i="18"/>
  <c r="J110" i="18"/>
  <c r="J125" i="1"/>
  <c r="J142" i="18"/>
  <c r="J157" i="1"/>
  <c r="J62" i="18"/>
  <c r="J77" i="1"/>
  <c r="J95" i="1"/>
  <c r="J80" i="18"/>
  <c r="J96" i="18"/>
  <c r="J111" i="1"/>
  <c r="J127" i="1"/>
  <c r="J112" i="18"/>
  <c r="J128" i="18"/>
  <c r="J143" i="1"/>
  <c r="J61" i="18"/>
  <c r="J76" i="1"/>
  <c r="J41" i="18"/>
  <c r="J56" i="1"/>
  <c r="J76" i="18"/>
  <c r="J91" i="1"/>
  <c r="J79" i="18"/>
  <c r="J94" i="1"/>
  <c r="J128" i="1"/>
  <c r="J113" i="18"/>
  <c r="J144" i="1"/>
  <c r="J129" i="18"/>
  <c r="J146" i="18"/>
  <c r="J161" i="1"/>
  <c r="K166" i="1"/>
  <c r="J120" i="18"/>
  <c r="J135" i="1"/>
  <c r="J106" i="18"/>
  <c r="J121" i="1"/>
  <c r="J108" i="18"/>
  <c r="J123" i="1"/>
  <c r="J50" i="18"/>
  <c r="J65" i="1"/>
  <c r="J95" i="18"/>
  <c r="J110" i="1"/>
  <c r="J58" i="1"/>
  <c r="J43" i="18"/>
  <c r="J64" i="18"/>
  <c r="J79" i="1"/>
  <c r="J158" i="1"/>
  <c r="J143" i="18"/>
  <c r="J83" i="1"/>
  <c r="J68" i="18"/>
  <c r="J66" i="18"/>
  <c r="J81" i="1"/>
  <c r="J84" i="18"/>
  <c r="J99" i="1"/>
  <c r="J100" i="18"/>
  <c r="J115" i="1"/>
  <c r="J116" i="18"/>
  <c r="J131" i="1"/>
  <c r="J147" i="1"/>
  <c r="J132" i="18"/>
  <c r="J145" i="18"/>
  <c r="J160" i="1"/>
  <c r="J104" i="18"/>
  <c r="J119" i="1"/>
  <c r="J71" i="18"/>
  <c r="J86" i="1"/>
  <c r="J74" i="18"/>
  <c r="J89" i="1"/>
  <c r="J120" i="1"/>
  <c r="J105" i="18"/>
  <c r="J107" i="1"/>
  <c r="J92" i="18"/>
  <c r="J159" i="1"/>
  <c r="J144" i="18"/>
  <c r="J98" i="18"/>
  <c r="J113" i="1"/>
  <c r="J145" i="1"/>
  <c r="J130" i="18"/>
  <c r="J42" i="18"/>
  <c r="J57" i="1"/>
  <c r="J81" i="18"/>
  <c r="J96" i="1"/>
  <c r="J51" i="18"/>
  <c r="J66" i="1"/>
  <c r="J85" i="1"/>
  <c r="J70" i="18"/>
  <c r="J83" i="18"/>
  <c r="J98" i="1"/>
  <c r="J99" i="18"/>
  <c r="J114" i="1"/>
  <c r="J115" i="18"/>
  <c r="J130" i="1"/>
  <c r="J131" i="18"/>
  <c r="J146" i="1"/>
  <c r="J148" i="18"/>
  <c r="J163" i="1"/>
  <c r="J88" i="18"/>
  <c r="J103" i="1"/>
  <c r="J45" i="18"/>
  <c r="J60" i="1"/>
  <c r="J119" i="18"/>
  <c r="J134" i="1"/>
  <c r="J138" i="18"/>
  <c r="J153" i="1"/>
  <c r="J57" i="18"/>
  <c r="J72" i="1"/>
  <c r="J137" i="18"/>
  <c r="J152" i="1"/>
  <c r="T322" i="7"/>
  <c r="K348" i="18" s="1"/>
  <c r="J348" i="18"/>
  <c r="J363" i="1"/>
  <c r="J142" i="1"/>
  <c r="J127" i="18"/>
  <c r="J129" i="1"/>
  <c r="J114" i="18"/>
  <c r="J97" i="18"/>
  <c r="J112" i="1"/>
  <c r="J53" i="18"/>
  <c r="J68" i="1"/>
  <c r="J69" i="18"/>
  <c r="J84" i="1"/>
  <c r="J86" i="18"/>
  <c r="J101" i="1"/>
  <c r="J117" i="1"/>
  <c r="J102" i="18"/>
  <c r="J133" i="1"/>
  <c r="J118" i="18"/>
  <c r="J149" i="1"/>
  <c r="J134" i="18"/>
  <c r="J162" i="1"/>
  <c r="J147" i="18"/>
  <c r="K262" i="1"/>
  <c r="J72" i="18"/>
  <c r="J87" i="1"/>
  <c r="J102" i="1"/>
  <c r="J87" i="18"/>
  <c r="J46" i="18"/>
  <c r="J61" i="1"/>
  <c r="J56" i="18"/>
  <c r="J71" i="1"/>
  <c r="J89" i="18"/>
  <c r="J104" i="1"/>
  <c r="J124" i="18"/>
  <c r="J139" i="1"/>
  <c r="J80" i="1"/>
  <c r="J65" i="18"/>
  <c r="J126" i="1"/>
  <c r="J111" i="18"/>
  <c r="J82" i="18"/>
  <c r="J97" i="1"/>
  <c r="J52" i="18"/>
  <c r="J67" i="1"/>
  <c r="J59" i="1"/>
  <c r="J44" i="18"/>
  <c r="J55" i="18"/>
  <c r="J70" i="1"/>
  <c r="J67" i="18"/>
  <c r="J82" i="1"/>
  <c r="J85" i="18"/>
  <c r="J100" i="1"/>
  <c r="J101" i="18"/>
  <c r="J116" i="1"/>
  <c r="J117" i="18"/>
  <c r="J132" i="1"/>
  <c r="J133" i="18"/>
  <c r="J148" i="1"/>
  <c r="J165" i="1"/>
  <c r="J150" i="18"/>
  <c r="T45" i="7"/>
  <c r="K83" i="18" s="1"/>
  <c r="T31" i="7"/>
  <c r="K69" i="18" s="1"/>
  <c r="T29" i="7"/>
  <c r="K67" i="18" s="1"/>
  <c r="T33" i="7"/>
  <c r="K71" i="18" s="1"/>
  <c r="T83" i="7"/>
  <c r="K121" i="18" s="1"/>
  <c r="T101" i="7"/>
  <c r="K139" i="18" s="1"/>
  <c r="T10" i="7"/>
  <c r="K48" i="18" s="1"/>
  <c r="T93" i="7"/>
  <c r="K146" i="1" s="1"/>
  <c r="T79" i="7"/>
  <c r="K117" i="18" s="1"/>
  <c r="T49" i="7"/>
  <c r="K87" i="18" s="1"/>
  <c r="T8" i="7"/>
  <c r="K61" i="1" s="1"/>
  <c r="T67" i="7"/>
  <c r="K120" i="1" s="1"/>
  <c r="T3" i="7"/>
  <c r="K41" i="18" s="1"/>
  <c r="T39" i="7"/>
  <c r="K77" i="18" s="1"/>
  <c r="T55" i="7"/>
  <c r="K93" i="18" s="1"/>
  <c r="T71" i="7"/>
  <c r="K109" i="18" s="1"/>
  <c r="T87" i="7"/>
  <c r="K125" i="18" s="1"/>
  <c r="T103" i="7"/>
  <c r="K141" i="18" s="1"/>
  <c r="T61" i="7"/>
  <c r="K99" i="18" s="1"/>
  <c r="T47" i="7"/>
  <c r="K85" i="18" s="1"/>
  <c r="T111" i="7"/>
  <c r="K149" i="18" s="1"/>
  <c r="T81" i="7"/>
  <c r="K134" i="1" s="1"/>
  <c r="T35" i="7"/>
  <c r="K73" i="18" s="1"/>
  <c r="T85" i="7"/>
  <c r="K123" i="18" s="1"/>
  <c r="T7" i="7"/>
  <c r="K45" i="18" s="1"/>
  <c r="T51" i="7"/>
  <c r="K89" i="18" s="1"/>
  <c r="T41" i="7"/>
  <c r="K79" i="18" s="1"/>
  <c r="T57" i="7"/>
  <c r="K110" i="1" s="1"/>
  <c r="T73" i="7"/>
  <c r="K126" i="1" s="1"/>
  <c r="T89" i="7"/>
  <c r="K142" i="1" s="1"/>
  <c r="T65" i="7"/>
  <c r="K118" i="1" s="1"/>
  <c r="T53" i="7"/>
  <c r="K91" i="18" s="1"/>
  <c r="T105" i="7"/>
  <c r="K143" i="18" s="1"/>
  <c r="T63" i="7"/>
  <c r="K116" i="1" s="1"/>
  <c r="T14" i="7"/>
  <c r="K67" i="1" s="1"/>
  <c r="T43" i="7"/>
  <c r="K81" i="18" s="1"/>
  <c r="T59" i="7"/>
  <c r="K97" i="18" s="1"/>
  <c r="T75" i="7"/>
  <c r="K128" i="1" s="1"/>
  <c r="T91" i="7"/>
  <c r="K129" i="18" s="1"/>
  <c r="T77" i="7"/>
  <c r="K115" i="18" s="1"/>
  <c r="T109" i="7"/>
  <c r="K147" i="18" s="1"/>
  <c r="T95" i="7"/>
  <c r="K148" i="1" s="1"/>
  <c r="T97" i="7"/>
  <c r="K150" i="1" s="1"/>
  <c r="T99" i="7"/>
  <c r="K137" i="18" s="1"/>
  <c r="T37" i="7"/>
  <c r="K75" i="18" s="1"/>
  <c r="T28" i="7"/>
  <c r="K66" i="18" s="1"/>
  <c r="T107" i="7"/>
  <c r="K160" i="1" s="1"/>
  <c r="T20" i="7"/>
  <c r="K58" i="18" s="1"/>
  <c r="T26" i="7"/>
  <c r="K64" i="18" s="1"/>
  <c r="T25" i="7"/>
  <c r="K63" i="18" s="1"/>
  <c r="T24" i="7"/>
  <c r="K77" i="1" s="1"/>
  <c r="AB25" i="7"/>
  <c r="Z24" i="7"/>
  <c r="Z25" i="7"/>
  <c r="AB26" i="7"/>
  <c r="AB24" i="7"/>
  <c r="T112" i="7"/>
  <c r="K150" i="18" s="1"/>
  <c r="T110" i="7"/>
  <c r="K163" i="1" s="1"/>
  <c r="T23" i="7"/>
  <c r="K61" i="18" s="1"/>
  <c r="T108" i="7"/>
  <c r="K161" i="1" s="1"/>
  <c r="T106" i="7"/>
  <c r="K144" i="18" s="1"/>
  <c r="T104" i="7"/>
  <c r="K142" i="18" s="1"/>
  <c r="T102" i="7"/>
  <c r="K140" i="18" s="1"/>
  <c r="T100" i="7"/>
  <c r="K138" i="18" s="1"/>
  <c r="T98" i="7"/>
  <c r="K136" i="18" s="1"/>
  <c r="T96" i="7"/>
  <c r="K134" i="18" s="1"/>
  <c r="T94" i="7"/>
  <c r="K132" i="18" s="1"/>
  <c r="T92" i="7"/>
  <c r="K130" i="18" s="1"/>
  <c r="T90" i="7"/>
  <c r="K128" i="18" s="1"/>
  <c r="T88" i="7"/>
  <c r="K126" i="18" s="1"/>
  <c r="T86" i="7"/>
  <c r="K139" i="1" s="1"/>
  <c r="T84" i="7"/>
  <c r="K137" i="1" s="1"/>
  <c r="T82" i="7"/>
  <c r="K120" i="18" s="1"/>
  <c r="T80" i="7"/>
  <c r="K118" i="18" s="1"/>
  <c r="T78" i="7"/>
  <c r="K116" i="18" s="1"/>
  <c r="T76" i="7"/>
  <c r="K114" i="18" s="1"/>
  <c r="T74" i="7"/>
  <c r="K127" i="1" s="1"/>
  <c r="T22" i="7"/>
  <c r="K60" i="18" s="1"/>
  <c r="T72" i="7"/>
  <c r="K110" i="18" s="1"/>
  <c r="T69" i="7"/>
  <c r="K107" i="18" s="1"/>
  <c r="T70" i="7"/>
  <c r="K108" i="18" s="1"/>
  <c r="T68" i="7"/>
  <c r="K106" i="18" s="1"/>
  <c r="T66" i="7"/>
  <c r="K104" i="18" s="1"/>
  <c r="T64" i="7"/>
  <c r="K102" i="18" s="1"/>
  <c r="T62" i="7"/>
  <c r="K100" i="18" s="1"/>
  <c r="T60" i="7"/>
  <c r="K98" i="18" s="1"/>
  <c r="T58" i="7"/>
  <c r="K96" i="18" s="1"/>
  <c r="T56" i="7"/>
  <c r="K94" i="18" s="1"/>
  <c r="T54" i="7"/>
  <c r="K92" i="18" s="1"/>
  <c r="T52" i="7"/>
  <c r="K90" i="18" s="1"/>
  <c r="T50" i="7"/>
  <c r="K88" i="18" s="1"/>
  <c r="T48" i="7"/>
  <c r="K86" i="18" s="1"/>
  <c r="T46" i="7"/>
  <c r="K99" i="1" s="1"/>
  <c r="T44" i="7"/>
  <c r="K82" i="18" s="1"/>
  <c r="T42" i="7"/>
  <c r="K95" i="1" s="1"/>
  <c r="T40" i="7"/>
  <c r="K78" i="18" s="1"/>
  <c r="T38" i="7"/>
  <c r="K76" i="18" s="1"/>
  <c r="T36" i="7"/>
  <c r="K74" i="18" s="1"/>
  <c r="T34" i="7"/>
  <c r="K72" i="18" s="1"/>
  <c r="T32" i="7"/>
  <c r="K85" i="1" s="1"/>
  <c r="Z26" i="7"/>
  <c r="T30" i="7"/>
  <c r="K83" i="1" s="1"/>
  <c r="T27" i="7"/>
  <c r="K80" i="1" s="1"/>
  <c r="T19" i="7"/>
  <c r="K72" i="1" s="1"/>
  <c r="T21" i="7"/>
  <c r="K74" i="1" s="1"/>
  <c r="T18" i="7"/>
  <c r="K56" i="18" s="1"/>
  <c r="T16" i="7"/>
  <c r="K54" i="18" s="1"/>
  <c r="T17" i="7"/>
  <c r="K70" i="1" s="1"/>
  <c r="T13" i="7"/>
  <c r="K51" i="18" s="1"/>
  <c r="T15" i="7"/>
  <c r="K53" i="18" s="1"/>
  <c r="T12" i="7"/>
  <c r="K50" i="18" s="1"/>
  <c r="T11" i="7"/>
  <c r="K49" i="18" s="1"/>
  <c r="T9" i="7"/>
  <c r="K47" i="18" s="1"/>
  <c r="T6" i="7"/>
  <c r="K59" i="1" s="1"/>
  <c r="T5" i="7"/>
  <c r="K58" i="1" s="1"/>
  <c r="T4" i="7"/>
  <c r="K42" i="18" s="1"/>
  <c r="J55" i="1"/>
  <c r="K40" i="18"/>
  <c r="J40" i="18"/>
  <c r="Z27" i="7"/>
  <c r="K101" i="18" l="1"/>
  <c r="K44" i="18"/>
  <c r="K131" i="18"/>
  <c r="K52" i="18"/>
  <c r="K84" i="1"/>
  <c r="K144" i="1"/>
  <c r="K112" i="18"/>
  <c r="K115" i="1"/>
  <c r="K154" i="1"/>
  <c r="K65" i="1"/>
  <c r="K57" i="1"/>
  <c r="K92" i="1"/>
  <c r="K136" i="1"/>
  <c r="K119" i="1"/>
  <c r="K145" i="1"/>
  <c r="K157" i="1"/>
  <c r="K100" i="1"/>
  <c r="K125" i="1"/>
  <c r="K82" i="1"/>
  <c r="K65" i="18"/>
  <c r="K112" i="1"/>
  <c r="K156" i="1"/>
  <c r="K149" i="1"/>
  <c r="K84" i="18"/>
  <c r="K164" i="1"/>
  <c r="K111" i="1"/>
  <c r="K97" i="1"/>
  <c r="K129" i="1"/>
  <c r="K119" i="18"/>
  <c r="K117" i="1"/>
  <c r="K145" i="18"/>
  <c r="K90" i="1"/>
  <c r="K70" i="18"/>
  <c r="K127" i="18"/>
  <c r="K56" i="1"/>
  <c r="K75" i="1"/>
  <c r="K105" i="1"/>
  <c r="K111" i="18"/>
  <c r="K87" i="1"/>
  <c r="K101" i="1"/>
  <c r="K88" i="1"/>
  <c r="K146" i="18"/>
  <c r="K55" i="18"/>
  <c r="K105" i="18"/>
  <c r="K46" i="18"/>
  <c r="K153" i="1"/>
  <c r="K148" i="18"/>
  <c r="K98" i="1"/>
  <c r="K107" i="1"/>
  <c r="K158" i="1"/>
  <c r="K91" i="1"/>
  <c r="K155" i="1"/>
  <c r="K108" i="1"/>
  <c r="K109" i="1"/>
  <c r="K151" i="1"/>
  <c r="K106" i="1"/>
  <c r="K165" i="1"/>
  <c r="K124" i="18"/>
  <c r="K102" i="1"/>
  <c r="K133" i="1"/>
  <c r="K68" i="1"/>
  <c r="K363" i="1"/>
  <c r="K79" i="1"/>
  <c r="K123" i="1"/>
  <c r="K152" i="1"/>
  <c r="K60" i="1"/>
  <c r="K130" i="1"/>
  <c r="K66" i="1"/>
  <c r="K113" i="1"/>
  <c r="K89" i="1"/>
  <c r="K147" i="1"/>
  <c r="K81" i="1"/>
  <c r="K43" i="18"/>
  <c r="K121" i="1"/>
  <c r="K113" i="18"/>
  <c r="K76" i="1"/>
  <c r="K80" i="18"/>
  <c r="K93" i="1"/>
  <c r="K122" i="18"/>
  <c r="K140" i="1"/>
  <c r="K78" i="1"/>
  <c r="K64" i="1"/>
  <c r="K135" i="18"/>
  <c r="K138" i="1"/>
  <c r="K73" i="1"/>
  <c r="K132" i="1"/>
  <c r="K71" i="1"/>
  <c r="K133" i="18"/>
  <c r="K162" i="1"/>
  <c r="K57" i="18"/>
  <c r="K103" i="1"/>
  <c r="K114" i="1"/>
  <c r="K96" i="1"/>
  <c r="K159" i="1"/>
  <c r="K86" i="1"/>
  <c r="K131" i="1"/>
  <c r="K68" i="18"/>
  <c r="K95" i="18"/>
  <c r="K135" i="1"/>
  <c r="K94" i="1"/>
  <c r="K143" i="1"/>
  <c r="K62" i="18"/>
  <c r="K63" i="1"/>
  <c r="K103" i="18"/>
  <c r="K124" i="1"/>
  <c r="K141" i="1"/>
  <c r="K59" i="18"/>
  <c r="K69" i="1"/>
  <c r="K122" i="1"/>
  <c r="K62" i="1"/>
  <c r="K104" i="1"/>
  <c r="AB28" i="7"/>
  <c r="Z28" i="7"/>
  <c r="K55"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<sst xmlns="http://schemas.openxmlformats.org/spreadsheetml/2006/main" count="9488" uniqueCount="1601">
  <si>
    <t>Bruxelles le,</t>
  </si>
  <si>
    <t>Agripp sprl</t>
  </si>
  <si>
    <t>22 rue henri stacquet</t>
  </si>
  <si>
    <t>1030 Bruxelles</t>
  </si>
  <si>
    <t>Address</t>
  </si>
  <si>
    <t>Belgium</t>
  </si>
  <si>
    <t>VAT</t>
  </si>
  <si>
    <t>TVA : BE0719.313.396</t>
  </si>
  <si>
    <t>Contact Name</t>
  </si>
  <si>
    <t>IBAN : BE34 0689 3301 0590</t>
  </si>
  <si>
    <t>Phone</t>
  </si>
  <si>
    <t>BIC : GKCCBEBB</t>
  </si>
  <si>
    <t>e-mail</t>
  </si>
  <si>
    <t>Summary</t>
  </si>
  <si>
    <t>Sets</t>
  </si>
  <si>
    <t>Holds</t>
  </si>
  <si>
    <t>Price</t>
  </si>
  <si>
    <t>Discount</t>
  </si>
  <si>
    <t>Total</t>
  </si>
  <si>
    <t>HOLDS</t>
  </si>
  <si>
    <t>PE</t>
  </si>
  <si>
    <t>Macros</t>
  </si>
  <si>
    <t>Woods</t>
  </si>
  <si>
    <t>MACROS FIBERGLASS</t>
  </si>
  <si>
    <t>WOODS</t>
  </si>
  <si>
    <t>Total HT</t>
  </si>
  <si>
    <t>Total TTC</t>
  </si>
  <si>
    <t>General terms and conditions of sale :
This order form serves as a contract of sale.
You therefore undertake to pay the amount requested after receipt of the goods within 30 days.
For Prices displayed on this order are valid for 20 days from the date of receipt.
Changes in products, quantities, colours must be made by e-mail only, with a new order file. Please wait for our confirmation that the information has been sent to the manufacturer. If this is not respected we cannot be held responsible.
For shipments outside Europe:
The price is based on the current exchange rate between currencies.
The price does not change if the rate varies by plus or minus 2% compared to the calculated rate. Beyond this rate a correction will be made by us before the validation of your order.</t>
  </si>
  <si>
    <t>www.agripp.com</t>
  </si>
  <si>
    <t>Details of the order</t>
  </si>
  <si>
    <t>N°</t>
  </si>
  <si>
    <t>Sky blue</t>
  </si>
  <si>
    <t>Fluoro orange</t>
  </si>
  <si>
    <t>Fluoro green</t>
  </si>
  <si>
    <t>Fluoro pink</t>
  </si>
  <si>
    <t>Fluoro yellow</t>
  </si>
  <si>
    <t>Name</t>
  </si>
  <si>
    <t>Finition</t>
  </si>
  <si>
    <t>Size</t>
  </si>
  <si>
    <t>Standard (excl tax)</t>
  </si>
  <si>
    <t>Cost (excl tax)</t>
  </si>
  <si>
    <t>Luna 1</t>
  </si>
  <si>
    <t>S 1</t>
  </si>
  <si>
    <t>Dune</t>
  </si>
  <si>
    <t>S</t>
  </si>
  <si>
    <t>/</t>
  </si>
  <si>
    <t>Luna 2</t>
  </si>
  <si>
    <t>S 2</t>
  </si>
  <si>
    <t>Luna 3</t>
  </si>
  <si>
    <t>S 3</t>
  </si>
  <si>
    <t>Luna 4</t>
  </si>
  <si>
    <t>S 4</t>
  </si>
  <si>
    <t>M</t>
  </si>
  <si>
    <t>Luna 5</t>
  </si>
  <si>
    <t>S 5</t>
  </si>
  <si>
    <t>Luna 6</t>
  </si>
  <si>
    <t>S 6</t>
  </si>
  <si>
    <t>L</t>
  </si>
  <si>
    <t>Luna 7</t>
  </si>
  <si>
    <t>S 7</t>
  </si>
  <si>
    <t>XL</t>
  </si>
  <si>
    <t>Odon 1</t>
  </si>
  <si>
    <t>S 8</t>
  </si>
  <si>
    <t>Odon 2</t>
  </si>
  <si>
    <t>S 9</t>
  </si>
  <si>
    <t>Odon 3</t>
  </si>
  <si>
    <t>S 10</t>
  </si>
  <si>
    <t>Spoutnik 1</t>
  </si>
  <si>
    <t>S 11</t>
  </si>
  <si>
    <t>Spoutnik 2</t>
  </si>
  <si>
    <t>S 12</t>
  </si>
  <si>
    <t>Bolero 1</t>
  </si>
  <si>
    <t>S 13</t>
  </si>
  <si>
    <t>Sky 1</t>
  </si>
  <si>
    <t>S 14</t>
  </si>
  <si>
    <t>Sky 2</t>
  </si>
  <si>
    <t>S 15</t>
  </si>
  <si>
    <t>Butterfly 1</t>
  </si>
  <si>
    <t>S 16</t>
  </si>
  <si>
    <t>Butterfly 2</t>
  </si>
  <si>
    <t>S 17</t>
  </si>
  <si>
    <t>Butterfly 3</t>
  </si>
  <si>
    <t>S 18</t>
  </si>
  <si>
    <t>Nipper 1</t>
  </si>
  <si>
    <t>S 19</t>
  </si>
  <si>
    <t>Play 1</t>
  </si>
  <si>
    <t>S 20</t>
  </si>
  <si>
    <t>Huge 1</t>
  </si>
  <si>
    <t>S 21</t>
  </si>
  <si>
    <t>XXL</t>
  </si>
  <si>
    <t>Ninja 1</t>
  </si>
  <si>
    <t>S 22</t>
  </si>
  <si>
    <t>XS</t>
  </si>
  <si>
    <t>Ninja 2</t>
  </si>
  <si>
    <t>S 23</t>
  </si>
  <si>
    <t>Ninja 3</t>
  </si>
  <si>
    <t>S 24</t>
  </si>
  <si>
    <t>S-M</t>
  </si>
  <si>
    <t>Nemo 1</t>
  </si>
  <si>
    <t>S 25</t>
  </si>
  <si>
    <t>Nemo 2</t>
  </si>
  <si>
    <t>S 26</t>
  </si>
  <si>
    <t>Nemo 3</t>
  </si>
  <si>
    <t>S 27</t>
  </si>
  <si>
    <t>Nemo 4</t>
  </si>
  <si>
    <t>S 28</t>
  </si>
  <si>
    <t>Odon 4</t>
  </si>
  <si>
    <t>S 29</t>
  </si>
  <si>
    <t>Bolero 2</t>
  </si>
  <si>
    <t>S 30</t>
  </si>
  <si>
    <t>Moon 1</t>
  </si>
  <si>
    <t>S 31</t>
  </si>
  <si>
    <t>Moon 2</t>
  </si>
  <si>
    <t>S 32</t>
  </si>
  <si>
    <t>Bubble</t>
  </si>
  <si>
    <t>S 33</t>
  </si>
  <si>
    <t>Gus 2</t>
  </si>
  <si>
    <t>S 34</t>
  </si>
  <si>
    <t>Gus 1</t>
  </si>
  <si>
    <t>S 35</t>
  </si>
  <si>
    <t>Oxia</t>
  </si>
  <si>
    <t>S 36</t>
  </si>
  <si>
    <t>Huge 2</t>
  </si>
  <si>
    <t>S 37</t>
  </si>
  <si>
    <t>Wood</t>
  </si>
  <si>
    <t>WOOD</t>
  </si>
  <si>
    <t>Range</t>
  </si>
  <si>
    <t>Model</t>
  </si>
  <si>
    <t>Additional information</t>
  </si>
  <si>
    <t>Mesure (cm)</t>
  </si>
  <si>
    <t>COLORS</t>
  </si>
  <si>
    <t>Total Holds</t>
  </si>
  <si>
    <t>Total Sets</t>
  </si>
  <si>
    <t>Agora 3</t>
  </si>
  <si>
    <t>Agora 4</t>
  </si>
  <si>
    <t>Alpha</t>
  </si>
  <si>
    <t>Edges</t>
  </si>
  <si>
    <t>Android</t>
  </si>
  <si>
    <t>Feet</t>
  </si>
  <si>
    <t>Baransu</t>
  </si>
  <si>
    <t>Pinches</t>
  </si>
  <si>
    <t>MEGA</t>
  </si>
  <si>
    <t>H255</t>
  </si>
  <si>
    <t>Bolero</t>
  </si>
  <si>
    <t>Slopers</t>
  </si>
  <si>
    <t>H254</t>
  </si>
  <si>
    <t>Botan</t>
  </si>
  <si>
    <t>H253</t>
  </si>
  <si>
    <t>Chican</t>
  </si>
  <si>
    <t>Chilam</t>
  </si>
  <si>
    <t>Colos / Crater</t>
  </si>
  <si>
    <t>Chip</t>
  </si>
  <si>
    <t>Chuli</t>
  </si>
  <si>
    <t>Jugs</t>
  </si>
  <si>
    <t>Comix</t>
  </si>
  <si>
    <t>Conor</t>
  </si>
  <si>
    <t>Cosmic</t>
  </si>
  <si>
    <t>Balls</t>
  </si>
  <si>
    <t>Crux</t>
  </si>
  <si>
    <t>Pockets</t>
  </si>
  <si>
    <t>Daiya</t>
  </si>
  <si>
    <t>Domino</t>
  </si>
  <si>
    <t>Dune 1</t>
  </si>
  <si>
    <t>Dune 2</t>
  </si>
  <si>
    <t>Echo</t>
  </si>
  <si>
    <t>Enigma 1</t>
  </si>
  <si>
    <t>Enigma 2</t>
  </si>
  <si>
    <t>Eterna</t>
  </si>
  <si>
    <t>Fanatic 1</t>
  </si>
  <si>
    <t>Fanatic 2</t>
  </si>
  <si>
    <t>Fanatic 3</t>
  </si>
  <si>
    <t>Flashed 1</t>
  </si>
  <si>
    <t>Flashed 2</t>
  </si>
  <si>
    <t>Flashed 3</t>
  </si>
  <si>
    <t>Flye</t>
  </si>
  <si>
    <t>Focus 1</t>
  </si>
  <si>
    <t>Focus 2</t>
  </si>
  <si>
    <t>Focus 3</t>
  </si>
  <si>
    <t>Fuse</t>
  </si>
  <si>
    <t>Galeo</t>
  </si>
  <si>
    <t>Ganesh 1</t>
  </si>
  <si>
    <t>Genesis</t>
  </si>
  <si>
    <t>Gravity 2</t>
  </si>
  <si>
    <t>Ishi</t>
  </si>
  <si>
    <t>Jala</t>
  </si>
  <si>
    <t>Joker</t>
  </si>
  <si>
    <t>Luna</t>
  </si>
  <si>
    <t>Maniak 1</t>
  </si>
  <si>
    <t>Maniak 2</t>
  </si>
  <si>
    <t>Maniak 3</t>
  </si>
  <si>
    <t>Master</t>
  </si>
  <si>
    <t>Masu 1</t>
  </si>
  <si>
    <t>Masu 2</t>
  </si>
  <si>
    <t>Masu 3</t>
  </si>
  <si>
    <t>Mateo 1</t>
  </si>
  <si>
    <t>Mateo 2</t>
  </si>
  <si>
    <t>Millenium</t>
  </si>
  <si>
    <t>Moby</t>
  </si>
  <si>
    <t>Musata</t>
  </si>
  <si>
    <t>GIGA</t>
  </si>
  <si>
    <t>Mutan</t>
  </si>
  <si>
    <t>XXS</t>
  </si>
  <si>
    <t>Nabab</t>
  </si>
  <si>
    <t>Nexus</t>
  </si>
  <si>
    <t>M-L</t>
  </si>
  <si>
    <t>Noah</t>
  </si>
  <si>
    <t>Nova</t>
  </si>
  <si>
    <t>Octopus</t>
  </si>
  <si>
    <t>Odin</t>
  </si>
  <si>
    <t>Crimps</t>
  </si>
  <si>
    <t>Omm 1</t>
  </si>
  <si>
    <t>Omm 2</t>
  </si>
  <si>
    <t>Omm 3</t>
  </si>
  <si>
    <t>Oslo</t>
  </si>
  <si>
    <t>Push</t>
  </si>
  <si>
    <t>Pusi</t>
  </si>
  <si>
    <t>Rain</t>
  </si>
  <si>
    <t>Rex</t>
  </si>
  <si>
    <t>Rider</t>
  </si>
  <si>
    <t>Rival</t>
  </si>
  <si>
    <t>Rubis</t>
  </si>
  <si>
    <t>Samouraï 1</t>
  </si>
  <si>
    <t>Samouraï 2</t>
  </si>
  <si>
    <t>Samouraï 3</t>
  </si>
  <si>
    <t>Saruma 1</t>
  </si>
  <si>
    <t>Saruma 2</t>
  </si>
  <si>
    <t>Shine</t>
  </si>
  <si>
    <t>Sirena</t>
  </si>
  <si>
    <t>Sushi</t>
  </si>
  <si>
    <t>S-XL</t>
  </si>
  <si>
    <t>Targa</t>
  </si>
  <si>
    <t>Tension</t>
  </si>
  <si>
    <t>L - XL</t>
  </si>
  <si>
    <t>Tsuyo</t>
  </si>
  <si>
    <t>H149</t>
  </si>
  <si>
    <t>H148</t>
  </si>
  <si>
    <t>Ulysse</t>
  </si>
  <si>
    <t>H147</t>
  </si>
  <si>
    <t>Vector 1</t>
  </si>
  <si>
    <t>H146</t>
  </si>
  <si>
    <t>Vector 2</t>
  </si>
  <si>
    <t>H145</t>
  </si>
  <si>
    <t>Vector 3</t>
  </si>
  <si>
    <t>H144</t>
  </si>
  <si>
    <t>Vector 4</t>
  </si>
  <si>
    <t>H143</t>
  </si>
  <si>
    <t>Voltage</t>
  </si>
  <si>
    <t>Yama</t>
  </si>
  <si>
    <t>Yotsu</t>
  </si>
  <si>
    <t>Yumi</t>
  </si>
  <si>
    <t>Zen</t>
  </si>
  <si>
    <t>Hybrid</t>
  </si>
  <si>
    <t>Akro</t>
  </si>
  <si>
    <t>M / L / XL</t>
  </si>
  <si>
    <t>Aku</t>
  </si>
  <si>
    <t>Chaos</t>
  </si>
  <si>
    <t>Cosmos</t>
  </si>
  <si>
    <t>Dagger</t>
  </si>
  <si>
    <t>Dalton</t>
  </si>
  <si>
    <t>Dark</t>
  </si>
  <si>
    <t>Dogma</t>
  </si>
  <si>
    <t>M -&gt; XXL</t>
  </si>
  <si>
    <t>Elipse</t>
  </si>
  <si>
    <t>Festin</t>
  </si>
  <si>
    <t>Gecko</t>
  </si>
  <si>
    <t>Golem</t>
  </si>
  <si>
    <t>King</t>
  </si>
  <si>
    <t>Lotus</t>
  </si>
  <si>
    <t>Mandala</t>
  </si>
  <si>
    <t>Mandarin</t>
  </si>
  <si>
    <t>Mang</t>
  </si>
  <si>
    <t>Mental</t>
  </si>
  <si>
    <t>Mutter</t>
  </si>
  <si>
    <t>Nano</t>
  </si>
  <si>
    <t>Niake</t>
  </si>
  <si>
    <t>Nodo</t>
  </si>
  <si>
    <t>Olympus</t>
  </si>
  <si>
    <t>Opium</t>
  </si>
  <si>
    <t>Pegasus</t>
  </si>
  <si>
    <t>Punja</t>
  </si>
  <si>
    <t>Ramera</t>
  </si>
  <si>
    <t>Scopp</t>
  </si>
  <si>
    <t>Sendo</t>
  </si>
  <si>
    <t>Shia</t>
  </si>
  <si>
    <t>Tao</t>
  </si>
  <si>
    <t>Tribal</t>
  </si>
  <si>
    <t>Tricky</t>
  </si>
  <si>
    <t>Wasabi</t>
  </si>
  <si>
    <t>Woodoo</t>
  </si>
  <si>
    <t>Yung</t>
  </si>
  <si>
    <t>Karma</t>
  </si>
  <si>
    <t>Addic</t>
  </si>
  <si>
    <t>Alien</t>
  </si>
  <si>
    <t>Astral</t>
  </si>
  <si>
    <t>Attack</t>
  </si>
  <si>
    <t>M -&gt; XL</t>
  </si>
  <si>
    <t>Blade</t>
  </si>
  <si>
    <t>Bonzaï</t>
  </si>
  <si>
    <t>Buddha</t>
  </si>
  <si>
    <t>Bug</t>
  </si>
  <si>
    <t>Bulldog</t>
  </si>
  <si>
    <t>Cristal</t>
  </si>
  <si>
    <t>S/M</t>
  </si>
  <si>
    <t>Dragon</t>
  </si>
  <si>
    <t>Drakkar</t>
  </si>
  <si>
    <t>Efix</t>
  </si>
  <si>
    <t>Evo</t>
  </si>
  <si>
    <t>Galaxy</t>
  </si>
  <si>
    <t>Influ</t>
  </si>
  <si>
    <t>Iron</t>
  </si>
  <si>
    <t>Jurana</t>
  </si>
  <si>
    <t>Jurana 2</t>
  </si>
  <si>
    <t>Magic</t>
  </si>
  <si>
    <t>Maximus</t>
  </si>
  <si>
    <t>Origin</t>
  </si>
  <si>
    <t>Osiris</t>
  </si>
  <si>
    <t>Print</t>
  </si>
  <si>
    <t>Psyco</t>
  </si>
  <si>
    <t>Rambla</t>
  </si>
  <si>
    <t>Ride</t>
  </si>
  <si>
    <t>Sismic</t>
  </si>
  <si>
    <t>Solar</t>
  </si>
  <si>
    <t>Spirit 1</t>
  </si>
  <si>
    <t>Spirit 2</t>
  </si>
  <si>
    <t>Talisma</t>
  </si>
  <si>
    <t>Unicorn</t>
  </si>
  <si>
    <t>Velvet</t>
  </si>
  <si>
    <t>S -&gt; XL</t>
  </si>
  <si>
    <t>Walhalla</t>
  </si>
  <si>
    <t>Wave</t>
  </si>
  <si>
    <t>Wild</t>
  </si>
  <si>
    <t>Wolv</t>
  </si>
  <si>
    <t>RAL</t>
  </si>
  <si>
    <t>Pantone</t>
  </si>
  <si>
    <t>Traffic White</t>
  </si>
  <si>
    <t>Bright yellow</t>
  </si>
  <si>
    <t>116 C</t>
  </si>
  <si>
    <t>Yellow Green</t>
  </si>
  <si>
    <t>361C</t>
  </si>
  <si>
    <t>Leaf green</t>
  </si>
  <si>
    <t>349C</t>
  </si>
  <si>
    <t>Traffic Red</t>
  </si>
  <si>
    <t>186C</t>
  </si>
  <si>
    <t>Pastel Orange</t>
  </si>
  <si>
    <t>151C</t>
  </si>
  <si>
    <t>7461 C</t>
  </si>
  <si>
    <t>Silver Grey</t>
  </si>
  <si>
    <t>429 C</t>
  </si>
  <si>
    <t>Jet Black</t>
  </si>
  <si>
    <t>Blac C</t>
  </si>
  <si>
    <t>Signal Violet</t>
  </si>
  <si>
    <t>805C</t>
  </si>
  <si>
    <t>802C</t>
  </si>
  <si>
    <t>806 C</t>
  </si>
  <si>
    <t>803C</t>
  </si>
  <si>
    <t>Fluoro purple</t>
  </si>
  <si>
    <t>229C</t>
  </si>
  <si>
    <t>Details of the order n°</t>
  </si>
  <si>
    <t># ref</t>
  </si>
  <si>
    <t>Type</t>
  </si>
  <si>
    <t>Add</t>
  </si>
  <si>
    <t>Nbr products</t>
  </si>
  <si>
    <t>Nbr sets</t>
  </si>
  <si>
    <t>Ordre</t>
  </si>
  <si>
    <t>Somme</t>
  </si>
  <si>
    <t>ref</t>
  </si>
  <si>
    <t>Quantité</t>
  </si>
  <si>
    <t>Rang 1</t>
  </si>
  <si>
    <t>Rang 2</t>
  </si>
  <si>
    <t>A1</t>
  </si>
  <si>
    <t>A2</t>
  </si>
  <si>
    <t>A3</t>
  </si>
  <si>
    <t>A4</t>
  </si>
  <si>
    <t>A5</t>
  </si>
  <si>
    <t>A6</t>
  </si>
  <si>
    <t>A7</t>
  </si>
  <si>
    <t>A8</t>
  </si>
  <si>
    <t>A9</t>
  </si>
  <si>
    <t>A10</t>
  </si>
  <si>
    <t>A11</t>
  </si>
  <si>
    <t>A12</t>
  </si>
  <si>
    <t>A13</t>
  </si>
  <si>
    <t>A14</t>
  </si>
  <si>
    <t>A15</t>
  </si>
  <si>
    <t>A16</t>
  </si>
  <si>
    <t>A17</t>
  </si>
  <si>
    <t>A18</t>
  </si>
  <si>
    <t>A19</t>
  </si>
  <si>
    <t>TYPE</t>
  </si>
  <si>
    <t>RANGE</t>
  </si>
  <si>
    <t>W100</t>
  </si>
  <si>
    <t>W101</t>
  </si>
  <si>
    <t>W102</t>
  </si>
  <si>
    <t>W103</t>
  </si>
  <si>
    <t>W104</t>
  </si>
  <si>
    <t>W105</t>
  </si>
  <si>
    <t>W106</t>
  </si>
  <si>
    <t>W107</t>
  </si>
  <si>
    <t>W108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</si>
  <si>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</si>
  <si>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</si>
  <si>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</si>
  <si>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</si>
  <si>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</si>
  <si>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</si>
  <si>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</si>
  <si>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</si>
  <si>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</si>
  <si>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</si>
  <si>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</si>
  <si>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</si>
  <si>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</si>
  <si>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</si>
  <si>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</si>
  <si>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</si>
  <si>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</si>
  <si>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</si>
  <si>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</si>
  <si>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</si>
  <si>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</si>
  <si>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</si>
  <si>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</si>
  <si>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</si>
  <si>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</si>
  <si>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</si>
  <si>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</si>
  <si>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</si>
  <si>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</si>
  <si>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</si>
  <si>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</si>
  <si>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</si>
  <si>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</si>
  <si>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</si>
  <si>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</si>
  <si>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</si>
  <si>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</si>
  <si>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</si>
  <si>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</si>
  <si>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</si>
  <si>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</si>
  <si>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</si>
  <si>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</si>
  <si>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</si>
  <si>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</si>
  <si>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W154</t>
  </si>
  <si>
    <t>W155</t>
  </si>
  <si>
    <t>W156</t>
  </si>
  <si>
    <t>W157</t>
  </si>
  <si>
    <t>W158</t>
  </si>
  <si>
    <t>W159</t>
  </si>
  <si>
    <t>W160</t>
  </si>
  <si>
    <t>W161</t>
  </si>
  <si>
    <t>W162</t>
  </si>
  <si>
    <t>W163</t>
  </si>
  <si>
    <t>W164</t>
  </si>
  <si>
    <t>W165</t>
  </si>
  <si>
    <t>W166</t>
  </si>
  <si>
    <t>W167</t>
  </si>
  <si>
    <t>W168</t>
  </si>
  <si>
    <t>W169</t>
  </si>
  <si>
    <t>W170</t>
  </si>
  <si>
    <t>W171</t>
  </si>
  <si>
    <t>W172</t>
  </si>
  <si>
    <t>W173</t>
  </si>
  <si>
    <t>W174</t>
  </si>
  <si>
    <t>W175</t>
  </si>
  <si>
    <t>W176</t>
  </si>
  <si>
    <t>W177</t>
  </si>
  <si>
    <t>W178</t>
  </si>
  <si>
    <t>W179</t>
  </si>
  <si>
    <t>W180</t>
  </si>
  <si>
    <t>W181</t>
  </si>
  <si>
    <t>W182</t>
  </si>
  <si>
    <t>W183</t>
  </si>
  <si>
    <t>W184</t>
  </si>
  <si>
    <t>W185</t>
  </si>
  <si>
    <t>W186</t>
  </si>
  <si>
    <t>W187</t>
  </si>
  <si>
    <t>W188</t>
  </si>
  <si>
    <t>W189</t>
  </si>
  <si>
    <t>W190</t>
  </si>
  <si>
    <t>W191</t>
  </si>
  <si>
    <t>W192</t>
  </si>
  <si>
    <t>W193</t>
  </si>
  <si>
    <t>W194</t>
  </si>
  <si>
    <t>W195</t>
  </si>
  <si>
    <t>W196</t>
  </si>
  <si>
    <t>W197</t>
  </si>
  <si>
    <t>W198</t>
  </si>
  <si>
    <t>W199</t>
  </si>
  <si>
    <t>W200</t>
  </si>
  <si>
    <t>W201</t>
  </si>
  <si>
    <t>W202</t>
  </si>
  <si>
    <t>W203</t>
  </si>
  <si>
    <t>W204</t>
  </si>
  <si>
    <t>W205</t>
  </si>
  <si>
    <t>W206</t>
  </si>
  <si>
    <t>W207</t>
  </si>
  <si>
    <t>W208</t>
  </si>
  <si>
    <t>W209</t>
  </si>
  <si>
    <t>W210</t>
  </si>
  <si>
    <t>W211</t>
  </si>
  <si>
    <t>W212</t>
  </si>
  <si>
    <t>W213</t>
  </si>
  <si>
    <t>W214</t>
  </si>
  <si>
    <t>W215</t>
  </si>
  <si>
    <t>W216</t>
  </si>
  <si>
    <t>W217</t>
  </si>
  <si>
    <t>W218</t>
  </si>
  <si>
    <t>W219</t>
  </si>
  <si>
    <t>W220</t>
  </si>
  <si>
    <t>W221</t>
  </si>
  <si>
    <t>W222</t>
  </si>
  <si>
    <t>W223</t>
  </si>
  <si>
    <t>W224</t>
  </si>
  <si>
    <t>W225</t>
  </si>
  <si>
    <t>W226</t>
  </si>
  <si>
    <t>W227</t>
  </si>
  <si>
    <t>W228</t>
  </si>
  <si>
    <t>W229</t>
  </si>
  <si>
    <t>W230</t>
  </si>
  <si>
    <t>W231</t>
  </si>
  <si>
    <t>W232</t>
  </si>
  <si>
    <t>W233</t>
  </si>
  <si>
    <t>W234</t>
  </si>
  <si>
    <t>W235</t>
  </si>
  <si>
    <t>W236</t>
  </si>
  <si>
    <t>W237</t>
  </si>
  <si>
    <t>W238</t>
  </si>
  <si>
    <t>W239</t>
  </si>
  <si>
    <t>W240</t>
  </si>
  <si>
    <t>W241</t>
  </si>
  <si>
    <t>W242</t>
  </si>
  <si>
    <t>W243</t>
  </si>
  <si>
    <t>W244</t>
  </si>
  <si>
    <t>W245</t>
  </si>
  <si>
    <t>W246</t>
  </si>
  <si>
    <t>W247</t>
  </si>
  <si>
    <t>W248</t>
  </si>
  <si>
    <t>W249</t>
  </si>
  <si>
    <t>W250</t>
  </si>
  <si>
    <t>W251</t>
  </si>
  <si>
    <t>W252</t>
  </si>
  <si>
    <t>W253</t>
  </si>
  <si>
    <t>W254</t>
  </si>
  <si>
    <t>W255</t>
  </si>
  <si>
    <t>W256</t>
  </si>
  <si>
    <t>W257</t>
  </si>
  <si>
    <t>W258</t>
  </si>
  <si>
    <t>W259</t>
  </si>
  <si>
    <t>W260</t>
  </si>
  <si>
    <t>W261</t>
  </si>
  <si>
    <t>W262</t>
  </si>
  <si>
    <t>W263</t>
  </si>
  <si>
    <t>W264</t>
  </si>
  <si>
    <t>W265</t>
  </si>
  <si>
    <t>W266</t>
  </si>
  <si>
    <t>W267</t>
  </si>
  <si>
    <t>W268</t>
  </si>
  <si>
    <t>W269</t>
  </si>
  <si>
    <t>W270</t>
  </si>
  <si>
    <t>W271</t>
  </si>
  <si>
    <t>W272</t>
  </si>
  <si>
    <t>W273</t>
  </si>
  <si>
    <t>MACROS</t>
  </si>
  <si>
    <t>T20 Dune</t>
  </si>
  <si>
    <t>Fiberglass</t>
  </si>
  <si>
    <t>T21 Dune</t>
  </si>
  <si>
    <t>T21 Dune Dual</t>
  </si>
  <si>
    <t>H096</t>
  </si>
  <si>
    <t>H095</t>
  </si>
  <si>
    <t>H094</t>
  </si>
  <si>
    <t>H093</t>
  </si>
  <si>
    <t>H092</t>
  </si>
  <si>
    <t>H091</t>
  </si>
  <si>
    <t>H090</t>
  </si>
  <si>
    <t>H089</t>
  </si>
  <si>
    <t>H088</t>
  </si>
  <si>
    <t>H087</t>
  </si>
  <si>
    <t>H086</t>
  </si>
  <si>
    <t>H085</t>
  </si>
  <si>
    <t>H084</t>
  </si>
  <si>
    <t>H083</t>
  </si>
  <si>
    <t>H082</t>
  </si>
  <si>
    <t>H081</t>
  </si>
  <si>
    <t>H080</t>
  </si>
  <si>
    <t>H079</t>
  </si>
  <si>
    <t>H078</t>
  </si>
  <si>
    <t>H077</t>
  </si>
  <si>
    <t>H060</t>
  </si>
  <si>
    <t>H056</t>
  </si>
  <si>
    <t>H055</t>
  </si>
  <si>
    <t>H054</t>
  </si>
  <si>
    <t>H053</t>
  </si>
  <si>
    <t>H052</t>
  </si>
  <si>
    <t>H051</t>
  </si>
  <si>
    <t>H050</t>
  </si>
  <si>
    <t>H049</t>
  </si>
  <si>
    <t>H046</t>
  </si>
  <si>
    <t>H039</t>
  </si>
  <si>
    <t>H038</t>
  </si>
  <si>
    <t>H298</t>
  </si>
  <si>
    <t>H304</t>
  </si>
  <si>
    <t>H296</t>
  </si>
  <si>
    <t>H303</t>
  </si>
  <si>
    <t>H307</t>
  </si>
  <si>
    <t>H283</t>
  </si>
  <si>
    <t>H302</t>
  </si>
  <si>
    <t>H297</t>
  </si>
  <si>
    <t>H309</t>
  </si>
  <si>
    <t>H291</t>
  </si>
  <si>
    <t>H367</t>
  </si>
  <si>
    <t>H290</t>
  </si>
  <si>
    <t>H299</t>
  </si>
  <si>
    <t>H306</t>
  </si>
  <si>
    <t>H279</t>
  </si>
  <si>
    <t>H311</t>
  </si>
  <si>
    <t>H292</t>
  </si>
  <si>
    <t>H300</t>
  </si>
  <si>
    <t>H308</t>
  </si>
  <si>
    <t>H294</t>
  </si>
  <si>
    <t>H295</t>
  </si>
  <si>
    <t>H293</t>
  </si>
  <si>
    <t>H301</t>
  </si>
  <si>
    <t>W001</t>
  </si>
  <si>
    <t>W002</t>
  </si>
  <si>
    <t>W003</t>
  </si>
  <si>
    <t>W004</t>
  </si>
  <si>
    <t>W005</t>
  </si>
  <si>
    <t>W006</t>
  </si>
  <si>
    <t>W007</t>
  </si>
  <si>
    <t>W008</t>
  </si>
  <si>
    <t>W009</t>
  </si>
  <si>
    <t>W010</t>
  </si>
  <si>
    <t>W011</t>
  </si>
  <si>
    <t>W012</t>
  </si>
  <si>
    <t>W013</t>
  </si>
  <si>
    <t>W014</t>
  </si>
  <si>
    <t>W015</t>
  </si>
  <si>
    <t>W016</t>
  </si>
  <si>
    <t>W017</t>
  </si>
  <si>
    <t>W018</t>
  </si>
  <si>
    <t>W019</t>
  </si>
  <si>
    <t>W020</t>
  </si>
  <si>
    <t>W021</t>
  </si>
  <si>
    <t>W022</t>
  </si>
  <si>
    <t>W023</t>
  </si>
  <si>
    <t>W024</t>
  </si>
  <si>
    <t>W025</t>
  </si>
  <si>
    <t>W026</t>
  </si>
  <si>
    <t>W027</t>
  </si>
  <si>
    <t>W028</t>
  </si>
  <si>
    <t>W029</t>
  </si>
  <si>
    <t>W030</t>
  </si>
  <si>
    <t>W064</t>
  </si>
  <si>
    <t>W065</t>
  </si>
  <si>
    <t>W066</t>
  </si>
  <si>
    <t>W067</t>
  </si>
  <si>
    <t>W068</t>
  </si>
  <si>
    <t>W069</t>
  </si>
  <si>
    <t>W070</t>
  </si>
  <si>
    <t>W071</t>
  </si>
  <si>
    <t>W072</t>
  </si>
  <si>
    <t>W073</t>
  </si>
  <si>
    <t>W074</t>
  </si>
  <si>
    <t>W075</t>
  </si>
  <si>
    <t>W076</t>
  </si>
  <si>
    <t>W077</t>
  </si>
  <si>
    <t>W078</t>
  </si>
  <si>
    <t>W079</t>
  </si>
  <si>
    <t>W080</t>
  </si>
  <si>
    <t>W081</t>
  </si>
  <si>
    <t>W082</t>
  </si>
  <si>
    <t>W083</t>
  </si>
  <si>
    <t>W084</t>
  </si>
  <si>
    <t>W085</t>
  </si>
  <si>
    <t>W086</t>
  </si>
  <si>
    <t>W087</t>
  </si>
  <si>
    <t>W088</t>
  </si>
  <si>
    <t>W089</t>
  </si>
  <si>
    <t>W090</t>
  </si>
  <si>
    <t>W091</t>
  </si>
  <si>
    <t>W092</t>
  </si>
  <si>
    <t>W093</t>
  </si>
  <si>
    <t>W094</t>
  </si>
  <si>
    <t>W095</t>
  </si>
  <si>
    <t>W096</t>
  </si>
  <si>
    <t>W097</t>
  </si>
  <si>
    <t>W098</t>
  </si>
  <si>
    <t>W099</t>
  </si>
  <si>
    <t>M001</t>
  </si>
  <si>
    <t>M002</t>
  </si>
  <si>
    <t>M003</t>
  </si>
  <si>
    <t>M004</t>
  </si>
  <si>
    <t>M005</t>
  </si>
  <si>
    <t>M006</t>
  </si>
  <si>
    <t>M007</t>
  </si>
  <si>
    <t>M008</t>
  </si>
  <si>
    <t>M009</t>
  </si>
  <si>
    <t>M010</t>
  </si>
  <si>
    <t>M011</t>
  </si>
  <si>
    <t>M012</t>
  </si>
  <si>
    <t>M013</t>
  </si>
  <si>
    <t>M014</t>
  </si>
  <si>
    <t>M015</t>
  </si>
  <si>
    <t>M016</t>
  </si>
  <si>
    <t>M017</t>
  </si>
  <si>
    <t>M018</t>
  </si>
  <si>
    <t>M019</t>
  </si>
  <si>
    <t>M020</t>
  </si>
  <si>
    <t>M021</t>
  </si>
  <si>
    <t>M022</t>
  </si>
  <si>
    <t>M023</t>
  </si>
  <si>
    <t>M024</t>
  </si>
  <si>
    <t>M025</t>
  </si>
  <si>
    <t>M026</t>
  </si>
  <si>
    <t>M027</t>
  </si>
  <si>
    <t>M028</t>
  </si>
  <si>
    <t>M029</t>
  </si>
  <si>
    <t>M030</t>
  </si>
  <si>
    <t>M031</t>
  </si>
  <si>
    <t>M032</t>
  </si>
  <si>
    <t>M033</t>
  </si>
  <si>
    <t>M034</t>
  </si>
  <si>
    <t>M035</t>
  </si>
  <si>
    <t>M036</t>
  </si>
  <si>
    <t>M037</t>
  </si>
  <si>
    <t>REF SPL</t>
  </si>
  <si>
    <t>NAME</t>
  </si>
  <si>
    <t>FINITION</t>
  </si>
  <si>
    <t>SIZE</t>
  </si>
  <si>
    <t>NBR HOLDS/SET</t>
  </si>
  <si>
    <t>WEIGHT</t>
  </si>
  <si>
    <t>PRICE NORMAL</t>
  </si>
  <si>
    <t/>
  </si>
  <si>
    <t>S-M-L-xl</t>
  </si>
  <si>
    <t>REF AGRP</t>
  </si>
  <si>
    <t>Full friction</t>
  </si>
  <si>
    <t>Dual texture</t>
  </si>
  <si>
    <t>REF ORDER</t>
  </si>
  <si>
    <t>REF SPP</t>
  </si>
  <si>
    <t>Nbr of products/set</t>
  </si>
  <si>
    <t>REF AGRP WB</t>
  </si>
  <si>
    <t>Taux change</t>
  </si>
  <si>
    <t>Colonne1</t>
  </si>
  <si>
    <t>Colonne2</t>
  </si>
  <si>
    <t>Material</t>
  </si>
  <si>
    <t>Launch date</t>
  </si>
  <si>
    <t>CATEGORY</t>
  </si>
  <si>
    <t>PREHENSION</t>
  </si>
  <si>
    <t>ANGLE</t>
  </si>
  <si>
    <t>Woods dual</t>
  </si>
  <si>
    <t>Macros dual</t>
  </si>
  <si>
    <t>55X50X10</t>
  </si>
  <si>
    <t>62X37X11</t>
  </si>
  <si>
    <t>62X41X10</t>
  </si>
  <si>
    <t>61X43X14</t>
  </si>
  <si>
    <t>62X48X13</t>
  </si>
  <si>
    <t>75X46X15</t>
  </si>
  <si>
    <t>80X49X19</t>
  </si>
  <si>
    <t>60x27x12</t>
  </si>
  <si>
    <t>63x32x14</t>
  </si>
  <si>
    <t>108X48x16</t>
  </si>
  <si>
    <t>57X33X19</t>
  </si>
  <si>
    <t>72X38X20</t>
  </si>
  <si>
    <t>61X55X15</t>
  </si>
  <si>
    <t>54x38x17</t>
  </si>
  <si>
    <t>79x42x21</t>
  </si>
  <si>
    <t>62x39x14</t>
  </si>
  <si>
    <t>68x44x17</t>
  </si>
  <si>
    <t>80x26x25</t>
  </si>
  <si>
    <t>59x43x17</t>
  </si>
  <si>
    <t>70x45x20</t>
  </si>
  <si>
    <t>78x80x30</t>
  </si>
  <si>
    <t>52x28x10.5</t>
  </si>
  <si>
    <t>51x29x11</t>
  </si>
  <si>
    <t>66x30x14</t>
  </si>
  <si>
    <t>50x36x12</t>
  </si>
  <si>
    <t>48x35,5x16</t>
  </si>
  <si>
    <t>48x34x19</t>
  </si>
  <si>
    <t>47x43x19</t>
  </si>
  <si>
    <t>73x34x15</t>
  </si>
  <si>
    <t>61x53x12</t>
  </si>
  <si>
    <t>67x36,5x24</t>
  </si>
  <si>
    <t>66x46x19,5</t>
  </si>
  <si>
    <t>55x55x27</t>
  </si>
  <si>
    <t>84x40x19</t>
  </si>
  <si>
    <t>85x48x20</t>
  </si>
  <si>
    <t>85x52x20</t>
  </si>
  <si>
    <t>83x62x30</t>
  </si>
  <si>
    <t>EUR PRICE STANDARD</t>
  </si>
  <si>
    <t>CHANGE PRICE STANDARD</t>
  </si>
  <si>
    <t>EUR PRICE FLUO</t>
  </si>
  <si>
    <t>CHANGE PRICE FLUO</t>
  </si>
  <si>
    <t>Weight (KG)</t>
  </si>
  <si>
    <t>PU</t>
  </si>
  <si>
    <t>11 Fluo Orange-RAL 2005</t>
  </si>
  <si>
    <t>13 Fluo Pink-Pantone 806C</t>
  </si>
  <si>
    <t>55 Blue Lilac-RAL 4005</t>
  </si>
  <si>
    <t>10 Jet Black-RAL 9005</t>
  </si>
  <si>
    <t>16 Signal Violet-RAL 4008</t>
  </si>
  <si>
    <t>7 Sky Blue-RAL 5015</t>
  </si>
  <si>
    <t>77 US 16-16 green-RAL 0</t>
  </si>
  <si>
    <t>69 US 16-09 green-RAL 6018</t>
  </si>
  <si>
    <t>76 US 14-01 orange-RAL 0</t>
  </si>
  <si>
    <t>5 Traffic Red-RAL 3020</t>
  </si>
  <si>
    <t>79 Pure White-RAL 9010</t>
  </si>
  <si>
    <t>1 Traffic White-RAL 9016</t>
  </si>
  <si>
    <t>9 Silver Grey-RAL 7001</t>
  </si>
  <si>
    <t>12Fluo Green-PAN 802C</t>
  </si>
  <si>
    <t>13 Fluo Pink-PAN 806C</t>
  </si>
  <si>
    <t>14 Fluo Yellow-RAL 1026</t>
  </si>
  <si>
    <t>05 Traffic Red-RAL 3020</t>
  </si>
  <si>
    <t>07 Sky Blue-RAL 5015</t>
  </si>
  <si>
    <t>002 Wood</t>
  </si>
  <si>
    <t>003White</t>
  </si>
  <si>
    <t>004Black</t>
  </si>
  <si>
    <t>001Same as volume</t>
  </si>
  <si>
    <t>Category</t>
  </si>
  <si>
    <t>REF Invoice</t>
  </si>
  <si>
    <t>Fluo</t>
  </si>
  <si>
    <t>Colonne3</t>
  </si>
  <si>
    <t>Colonne4</t>
  </si>
  <si>
    <t>Colonne5</t>
  </si>
  <si>
    <t>Colonne6</t>
  </si>
  <si>
    <t>Colonne7</t>
  </si>
  <si>
    <t>Colonne8</t>
  </si>
  <si>
    <t>Colonne9</t>
  </si>
  <si>
    <t>Colonne10</t>
  </si>
  <si>
    <t>Colonne11</t>
  </si>
  <si>
    <t>Colonne12</t>
  </si>
  <si>
    <t>Colonne13</t>
  </si>
  <si>
    <t>Colonne14</t>
  </si>
  <si>
    <t>2 Bright Yellow-RAL 1023</t>
  </si>
  <si>
    <t>Standards</t>
  </si>
  <si>
    <t>Colonne15</t>
  </si>
  <si>
    <t>T20 Dune Dual</t>
  </si>
  <si>
    <t>Dual Option</t>
  </si>
  <si>
    <t>WHITE</t>
  </si>
  <si>
    <t>Same as volume (auto)</t>
  </si>
  <si>
    <t>Dune Dual</t>
  </si>
  <si>
    <t>WEIGHT KG</t>
  </si>
  <si>
    <t>ASIA</t>
  </si>
  <si>
    <t>Classic</t>
  </si>
  <si>
    <t>MD001</t>
  </si>
  <si>
    <t>MD002</t>
  </si>
  <si>
    <t>MD003</t>
  </si>
  <si>
    <t>MD004</t>
  </si>
  <si>
    <t>MD005</t>
  </si>
  <si>
    <t>MD006</t>
  </si>
  <si>
    <t>MD007</t>
  </si>
  <si>
    <t>MD008</t>
  </si>
  <si>
    <t>MD009</t>
  </si>
  <si>
    <t>MD010</t>
  </si>
  <si>
    <t>MD011</t>
  </si>
  <si>
    <t>MD012</t>
  </si>
  <si>
    <t>MD013</t>
  </si>
  <si>
    <t>MD014</t>
  </si>
  <si>
    <t>MD015</t>
  </si>
  <si>
    <t>MD016</t>
  </si>
  <si>
    <t>MD017</t>
  </si>
  <si>
    <t>MD018</t>
  </si>
  <si>
    <t>MD019</t>
  </si>
  <si>
    <t>MD020</t>
  </si>
  <si>
    <t>MD021</t>
  </si>
  <si>
    <t>MD022</t>
  </si>
  <si>
    <t>MD023</t>
  </si>
  <si>
    <t>MD024</t>
  </si>
  <si>
    <t>MD025</t>
  </si>
  <si>
    <t>MD026</t>
  </si>
  <si>
    <t>MD027</t>
  </si>
  <si>
    <t>MD028</t>
  </si>
  <si>
    <t>MD029</t>
  </si>
  <si>
    <t>MD030</t>
  </si>
  <si>
    <t>MD031</t>
  </si>
  <si>
    <t>MD032</t>
  </si>
  <si>
    <t>MD033</t>
  </si>
  <si>
    <t>MD034</t>
  </si>
  <si>
    <t>MD035</t>
  </si>
  <si>
    <t>MD036</t>
  </si>
  <si>
    <t>MD037</t>
  </si>
  <si>
    <t>HE001</t>
  </si>
  <si>
    <t>HE002</t>
  </si>
  <si>
    <t>HE003</t>
  </si>
  <si>
    <t>HE004</t>
  </si>
  <si>
    <t>HE005</t>
  </si>
  <si>
    <t>HE006</t>
  </si>
  <si>
    <t>HE007</t>
  </si>
  <si>
    <t>HE008</t>
  </si>
  <si>
    <t>HE009</t>
  </si>
  <si>
    <t>HE010</t>
  </si>
  <si>
    <t>HE011</t>
  </si>
  <si>
    <t>HE012</t>
  </si>
  <si>
    <t>HE013</t>
  </si>
  <si>
    <t>HE014</t>
  </si>
  <si>
    <t>HE015</t>
  </si>
  <si>
    <t>HE016</t>
  </si>
  <si>
    <t>HE017</t>
  </si>
  <si>
    <t>HE018</t>
  </si>
  <si>
    <t>HE019</t>
  </si>
  <si>
    <t>HE020</t>
  </si>
  <si>
    <t>HE021</t>
  </si>
  <si>
    <t>HE022</t>
  </si>
  <si>
    <t>HE023</t>
  </si>
  <si>
    <t>HE024</t>
  </si>
  <si>
    <t>HE025</t>
  </si>
  <si>
    <t>HE026</t>
  </si>
  <si>
    <t>HE027</t>
  </si>
  <si>
    <t>HE028</t>
  </si>
  <si>
    <t>HE029</t>
  </si>
  <si>
    <t>HE030</t>
  </si>
  <si>
    <t>HE031</t>
  </si>
  <si>
    <t>HE032</t>
  </si>
  <si>
    <t>HE033</t>
  </si>
  <si>
    <t>HE034</t>
  </si>
  <si>
    <t>HE035</t>
  </si>
  <si>
    <t>HE036</t>
  </si>
  <si>
    <t>HE037</t>
  </si>
  <si>
    <t>HE038</t>
  </si>
  <si>
    <t>HE039</t>
  </si>
  <si>
    <t>HE040</t>
  </si>
  <si>
    <t>HE041</t>
  </si>
  <si>
    <t>HE042</t>
  </si>
  <si>
    <t>HE043</t>
  </si>
  <si>
    <t>HE044</t>
  </si>
  <si>
    <t>HE045</t>
  </si>
  <si>
    <t>HE046</t>
  </si>
  <si>
    <t>HE047</t>
  </si>
  <si>
    <t>HE048</t>
  </si>
  <si>
    <t>HE049</t>
  </si>
  <si>
    <t>HE050</t>
  </si>
  <si>
    <t>HE051</t>
  </si>
  <si>
    <t>HE052</t>
  </si>
  <si>
    <t>HE053</t>
  </si>
  <si>
    <t>HE054</t>
  </si>
  <si>
    <t>HE055</t>
  </si>
  <si>
    <t>HE056</t>
  </si>
  <si>
    <t>HE057</t>
  </si>
  <si>
    <t>HE058</t>
  </si>
  <si>
    <t>HE059</t>
  </si>
  <si>
    <t>HE060</t>
  </si>
  <si>
    <t>HE061</t>
  </si>
  <si>
    <t>HE062</t>
  </si>
  <si>
    <t>HE063</t>
  </si>
  <si>
    <t>HE064</t>
  </si>
  <si>
    <t>HE065</t>
  </si>
  <si>
    <t>HE066</t>
  </si>
  <si>
    <t>HE067</t>
  </si>
  <si>
    <t>HE068</t>
  </si>
  <si>
    <t>HE069</t>
  </si>
  <si>
    <t>HE070</t>
  </si>
  <si>
    <t>HE071</t>
  </si>
  <si>
    <t>HE072</t>
  </si>
  <si>
    <t>HE073</t>
  </si>
  <si>
    <t>HE074</t>
  </si>
  <si>
    <t>HE075</t>
  </si>
  <si>
    <t>HE076</t>
  </si>
  <si>
    <t>HE077</t>
  </si>
  <si>
    <t>HE078</t>
  </si>
  <si>
    <t>HE079</t>
  </si>
  <si>
    <t>HE080</t>
  </si>
  <si>
    <t>HE081</t>
  </si>
  <si>
    <t>HE082</t>
  </si>
  <si>
    <t>HE083</t>
  </si>
  <si>
    <t>HE084</t>
  </si>
  <si>
    <t>HE085</t>
  </si>
  <si>
    <t>HE086</t>
  </si>
  <si>
    <t>HE087</t>
  </si>
  <si>
    <t>HE088</t>
  </si>
  <si>
    <t>HE089</t>
  </si>
  <si>
    <t>HE090</t>
  </si>
  <si>
    <t>HU001</t>
  </si>
  <si>
    <t>HU002</t>
  </si>
  <si>
    <t>HU003</t>
  </si>
  <si>
    <t>HU004</t>
  </si>
  <si>
    <t>HU005</t>
  </si>
  <si>
    <t>HU006</t>
  </si>
  <si>
    <t>HU007</t>
  </si>
  <si>
    <t>HU008</t>
  </si>
  <si>
    <t>HU009</t>
  </si>
  <si>
    <t>HU010</t>
  </si>
  <si>
    <t>HU011</t>
  </si>
  <si>
    <t>HU012</t>
  </si>
  <si>
    <t>HU013</t>
  </si>
  <si>
    <t>HU014</t>
  </si>
  <si>
    <t>HU015</t>
  </si>
  <si>
    <t>HU016</t>
  </si>
  <si>
    <t>HU017</t>
  </si>
  <si>
    <t>HU018</t>
  </si>
  <si>
    <t>HU019</t>
  </si>
  <si>
    <t>HU020</t>
  </si>
  <si>
    <t>HU021</t>
  </si>
  <si>
    <t>HU022</t>
  </si>
  <si>
    <t>HU023</t>
  </si>
  <si>
    <t>HU024</t>
  </si>
  <si>
    <t>HU025</t>
  </si>
  <si>
    <t>HU026</t>
  </si>
  <si>
    <t>HU027</t>
  </si>
  <si>
    <t>HU028</t>
  </si>
  <si>
    <t>HU029</t>
  </si>
  <si>
    <t>HU030</t>
  </si>
  <si>
    <t>HU031</t>
  </si>
  <si>
    <t>HU032</t>
  </si>
  <si>
    <t>HU033</t>
  </si>
  <si>
    <t>HU034</t>
  </si>
  <si>
    <t>HU035</t>
  </si>
  <si>
    <t>HU036</t>
  </si>
  <si>
    <t>HU037</t>
  </si>
  <si>
    <t>HU038</t>
  </si>
  <si>
    <t>HU039</t>
  </si>
  <si>
    <t>HU040</t>
  </si>
  <si>
    <t>HU041</t>
  </si>
  <si>
    <t>HU042</t>
  </si>
  <si>
    <t>HU043</t>
  </si>
  <si>
    <t>HU044</t>
  </si>
  <si>
    <t>HU045</t>
  </si>
  <si>
    <t>HU046</t>
  </si>
  <si>
    <t>HU047</t>
  </si>
  <si>
    <t>HU048</t>
  </si>
  <si>
    <t>HU049</t>
  </si>
  <si>
    <t>HU050</t>
  </si>
  <si>
    <t>HU051</t>
  </si>
  <si>
    <t>HU052</t>
  </si>
  <si>
    <t>HU053</t>
  </si>
  <si>
    <t>HU054</t>
  </si>
  <si>
    <t>HU055</t>
  </si>
  <si>
    <t>HU056</t>
  </si>
  <si>
    <t>HU057</t>
  </si>
  <si>
    <t>HU058</t>
  </si>
  <si>
    <t>HU059</t>
  </si>
  <si>
    <t>HU060</t>
  </si>
  <si>
    <t>HU061</t>
  </si>
  <si>
    <t>HU062</t>
  </si>
  <si>
    <t>HU063</t>
  </si>
  <si>
    <t>HU064</t>
  </si>
  <si>
    <t>HU065</t>
  </si>
  <si>
    <t>HU066</t>
  </si>
  <si>
    <t>HU067</t>
  </si>
  <si>
    <t>HU068</t>
  </si>
  <si>
    <t>HU069</t>
  </si>
  <si>
    <t>HU070</t>
  </si>
  <si>
    <t>HU071</t>
  </si>
  <si>
    <t>HU072</t>
  </si>
  <si>
    <t>HU073</t>
  </si>
  <si>
    <t>HU074</t>
  </si>
  <si>
    <t>HU075</t>
  </si>
  <si>
    <t>HU076</t>
  </si>
  <si>
    <t>HU077</t>
  </si>
  <si>
    <t>HU078</t>
  </si>
  <si>
    <t>HU079</t>
  </si>
  <si>
    <t>HU080</t>
  </si>
  <si>
    <t>HU081</t>
  </si>
  <si>
    <t>HU082</t>
  </si>
  <si>
    <t>HU083</t>
  </si>
  <si>
    <t>HU084</t>
  </si>
  <si>
    <t>HU085</t>
  </si>
  <si>
    <t>HU086</t>
  </si>
  <si>
    <t>HU087</t>
  </si>
  <si>
    <t>HU088</t>
  </si>
  <si>
    <t>HU089</t>
  </si>
  <si>
    <t>HU090</t>
  </si>
  <si>
    <t>HU091</t>
  </si>
  <si>
    <t>HU092</t>
  </si>
  <si>
    <t>HU093</t>
  </si>
  <si>
    <t>HU094</t>
  </si>
  <si>
    <t>HU095</t>
  </si>
  <si>
    <t>HU096</t>
  </si>
  <si>
    <t>HU097</t>
  </si>
  <si>
    <t>HU098</t>
  </si>
  <si>
    <t>HU099</t>
  </si>
  <si>
    <t>HU100</t>
  </si>
  <si>
    <t>HU101</t>
  </si>
  <si>
    <t>HU102</t>
  </si>
  <si>
    <t>HU103</t>
  </si>
  <si>
    <t>HU104</t>
  </si>
  <si>
    <t>HU105</t>
  </si>
  <si>
    <t>HU106</t>
  </si>
  <si>
    <t>HU107</t>
  </si>
  <si>
    <t>HU108</t>
  </si>
  <si>
    <t>HU109</t>
  </si>
  <si>
    <t>HU110</t>
  </si>
  <si>
    <t>HU111</t>
  </si>
  <si>
    <t>HU112</t>
  </si>
  <si>
    <t>HU113</t>
  </si>
  <si>
    <t>HU114</t>
  </si>
  <si>
    <t>HU115</t>
  </si>
  <si>
    <t>HU116</t>
  </si>
  <si>
    <t>HU117</t>
  </si>
  <si>
    <t>HU118</t>
  </si>
  <si>
    <t>HU119</t>
  </si>
  <si>
    <t>HU120</t>
  </si>
  <si>
    <t>HU121</t>
  </si>
  <si>
    <t>HU122</t>
  </si>
  <si>
    <t>HU123</t>
  </si>
  <si>
    <t>HU124</t>
  </si>
  <si>
    <t>HU125</t>
  </si>
  <si>
    <t>HU126</t>
  </si>
  <si>
    <t>HU127</t>
  </si>
  <si>
    <t>HU128</t>
  </si>
  <si>
    <t>HU129</t>
  </si>
  <si>
    <t>HU130</t>
  </si>
  <si>
    <t>HU131</t>
  </si>
  <si>
    <t>HU132</t>
  </si>
  <si>
    <t>HU133</t>
  </si>
  <si>
    <t>HU134</t>
  </si>
  <si>
    <t>HU135</t>
  </si>
  <si>
    <t>HU136</t>
  </si>
  <si>
    <t>HU137</t>
  </si>
  <si>
    <t>HU138</t>
  </si>
  <si>
    <t>HU139</t>
  </si>
  <si>
    <t>HU140</t>
  </si>
  <si>
    <t>HU141</t>
  </si>
  <si>
    <t>HU142</t>
  </si>
  <si>
    <t>HU143</t>
  </si>
  <si>
    <t>HU144</t>
  </si>
  <si>
    <t>HU145</t>
  </si>
  <si>
    <t>HU146</t>
  </si>
  <si>
    <t>HU147</t>
  </si>
  <si>
    <t>HU148</t>
  </si>
  <si>
    <t>HU149</t>
  </si>
  <si>
    <t>HU150</t>
  </si>
  <si>
    <t>HU151</t>
  </si>
  <si>
    <t>HU152</t>
  </si>
  <si>
    <t>HU153</t>
  </si>
  <si>
    <t>HU154</t>
  </si>
  <si>
    <t>HU155</t>
  </si>
  <si>
    <t>HU156</t>
  </si>
  <si>
    <t>HU157</t>
  </si>
  <si>
    <t>HU158</t>
  </si>
  <si>
    <t>HU159</t>
  </si>
  <si>
    <t>HU160</t>
  </si>
  <si>
    <t>HU161</t>
  </si>
  <si>
    <t>HU162</t>
  </si>
  <si>
    <t>HU163</t>
  </si>
  <si>
    <t>HU164</t>
  </si>
  <si>
    <t>HU165</t>
  </si>
  <si>
    <t>HU166</t>
  </si>
  <si>
    <t>HU167</t>
  </si>
  <si>
    <t>HU168</t>
  </si>
  <si>
    <t>HU169</t>
  </si>
  <si>
    <t>FULL FRICTION</t>
  </si>
  <si>
    <t>DUAL TEXTURE</t>
  </si>
  <si>
    <t>HU170</t>
  </si>
  <si>
    <t>HU171</t>
  </si>
  <si>
    <t>HU172</t>
  </si>
  <si>
    <t>HU173</t>
  </si>
  <si>
    <t>HU174</t>
  </si>
  <si>
    <t>HU175</t>
  </si>
  <si>
    <t>Agora 1</t>
  </si>
  <si>
    <t>Agora 2</t>
  </si>
  <si>
    <t>Agora 5</t>
  </si>
  <si>
    <t>Bowl 1</t>
  </si>
  <si>
    <t>Bowl 3</t>
  </si>
  <si>
    <t>Bowl 4</t>
  </si>
  <si>
    <t>Bowl 5</t>
  </si>
  <si>
    <t>Bowl 6</t>
  </si>
  <si>
    <t>Chama 1</t>
  </si>
  <si>
    <t>Chama 3</t>
  </si>
  <si>
    <t>Kong 1</t>
  </si>
  <si>
    <t>Move 1</t>
  </si>
  <si>
    <t>Move 2</t>
  </si>
  <si>
    <t>Omega 1</t>
  </si>
  <si>
    <t>Omega 2</t>
  </si>
  <si>
    <t>Triad 2</t>
  </si>
  <si>
    <t>HU176</t>
  </si>
  <si>
    <t>HU177</t>
  </si>
  <si>
    <t>HU178</t>
  </si>
  <si>
    <t>HU179</t>
  </si>
  <si>
    <t>HU180</t>
  </si>
  <si>
    <t>HU181</t>
  </si>
  <si>
    <t>HU182</t>
  </si>
  <si>
    <t>HU183</t>
  </si>
  <si>
    <t>HU184</t>
  </si>
  <si>
    <t>HU185</t>
  </si>
  <si>
    <t>HU186</t>
  </si>
  <si>
    <t>HU187</t>
  </si>
  <si>
    <t>HU188</t>
  </si>
  <si>
    <t>M -&gt; L</t>
  </si>
  <si>
    <t>Gravity 1</t>
  </si>
  <si>
    <t>PU EU</t>
  </si>
  <si>
    <t>Fiber</t>
  </si>
  <si>
    <t>NBR sets</t>
  </si>
  <si>
    <t>Shipping 1</t>
  </si>
  <si>
    <t>Shipping 2</t>
  </si>
  <si>
    <t>Volumes</t>
  </si>
  <si>
    <t>Agripp N°</t>
  </si>
  <si>
    <t>Ref</t>
  </si>
  <si>
    <t>Packs</t>
  </si>
  <si>
    <t>Prod/sets</t>
  </si>
  <si>
    <t>US</t>
  </si>
  <si>
    <t>Ref Agripp n°</t>
  </si>
  <si>
    <t>Weight KG</t>
  </si>
  <si>
    <t>Weight Kg</t>
  </si>
  <si>
    <t>Weight PU</t>
  </si>
  <si>
    <t>Weight PE</t>
  </si>
  <si>
    <t>KG</t>
  </si>
  <si>
    <t>By Range</t>
  </si>
  <si>
    <t>Price PU</t>
  </si>
  <si>
    <t>Price PE</t>
  </si>
  <si>
    <t>TOTAL</t>
  </si>
  <si>
    <t>Solaris</t>
  </si>
  <si>
    <t>Info@agripp.com</t>
  </si>
  <si>
    <t>HU189</t>
  </si>
  <si>
    <t>HU190</t>
  </si>
  <si>
    <t>HU191</t>
  </si>
  <si>
    <t>Bowl 2</t>
  </si>
  <si>
    <t>Kong 2</t>
  </si>
  <si>
    <t>Kong 3</t>
  </si>
  <si>
    <t>Opus 1</t>
  </si>
  <si>
    <t>Opus 2</t>
  </si>
  <si>
    <t>Triad 1</t>
  </si>
  <si>
    <t>HU192</t>
  </si>
  <si>
    <t>HU193</t>
  </si>
  <si>
    <t>Feets</t>
  </si>
  <si>
    <t>Knobs</t>
  </si>
  <si>
    <t>Jugs (Big)</t>
  </si>
  <si>
    <t>Craters</t>
  </si>
  <si>
    <t>Jugs (Small)</t>
  </si>
  <si>
    <t>HU194</t>
  </si>
  <si>
    <t>HU195</t>
  </si>
  <si>
    <t>Chama 2</t>
  </si>
  <si>
    <t>Omega 3</t>
  </si>
  <si>
    <t>HU196</t>
  </si>
  <si>
    <t>HU197</t>
  </si>
  <si>
    <t>Star</t>
  </si>
  <si>
    <t>Radian</t>
  </si>
  <si>
    <t>City,</t>
  </si>
  <si>
    <t>Country</t>
  </si>
  <si>
    <t xml:space="preserve">DELIVERY </t>
  </si>
  <si>
    <t>OFFICIAL DISTRIBUTOR</t>
  </si>
  <si>
    <t>Customise</t>
  </si>
  <si>
    <t>1EUR =</t>
  </si>
  <si>
    <t>Distributor discount</t>
  </si>
  <si>
    <t>EUR</t>
  </si>
  <si>
    <t>H044</t>
  </si>
  <si>
    <t>FINAL CUSTOMER INFORMATIONS</t>
  </si>
  <si>
    <t>Dune Gava</t>
  </si>
  <si>
    <t>P001</t>
  </si>
  <si>
    <t>P002</t>
  </si>
  <si>
    <t>P003</t>
  </si>
  <si>
    <t>P004</t>
  </si>
  <si>
    <t>Dune Classic</t>
  </si>
  <si>
    <t>ALL RANGE</t>
  </si>
  <si>
    <t>S-XXL</t>
  </si>
  <si>
    <t>P005</t>
  </si>
  <si>
    <t>P006</t>
  </si>
  <si>
    <t>P007</t>
  </si>
  <si>
    <t>P008</t>
  </si>
  <si>
    <t>P009</t>
  </si>
  <si>
    <t>P010</t>
  </si>
  <si>
    <t>P011</t>
  </si>
  <si>
    <t>P012</t>
  </si>
  <si>
    <t>P013</t>
  </si>
  <si>
    <t>Holds PU</t>
  </si>
  <si>
    <t>Holds PE</t>
  </si>
  <si>
    <t>Holds Asia</t>
  </si>
  <si>
    <t>Order form, not an invoice</t>
  </si>
  <si>
    <t>For T-nuts options and bicolor full friction contact us</t>
  </si>
  <si>
    <t>Rappel</t>
  </si>
  <si>
    <t>M038</t>
  </si>
  <si>
    <t>T22 Dune</t>
  </si>
  <si>
    <t>M039</t>
  </si>
  <si>
    <t>Shark 1</t>
  </si>
  <si>
    <t>Shark 2</t>
  </si>
  <si>
    <t>M040</t>
  </si>
  <si>
    <t>M041</t>
  </si>
  <si>
    <t>M042</t>
  </si>
  <si>
    <t>M043</t>
  </si>
  <si>
    <t>M044</t>
  </si>
  <si>
    <t>T22 Dune Dual</t>
  </si>
  <si>
    <t>MD039</t>
  </si>
  <si>
    <t>MD038</t>
  </si>
  <si>
    <t>MD040</t>
  </si>
  <si>
    <t>MD041</t>
  </si>
  <si>
    <t>MD042</t>
  </si>
  <si>
    <t>MD043</t>
  </si>
  <si>
    <t>MD044</t>
  </si>
  <si>
    <t>S 38</t>
  </si>
  <si>
    <t>S 40</t>
  </si>
  <si>
    <t>S 41</t>
  </si>
  <si>
    <t>S 42</t>
  </si>
  <si>
    <t>S 43</t>
  </si>
  <si>
    <t>S 44</t>
  </si>
  <si>
    <t>S 39</t>
  </si>
  <si>
    <t xml:space="preserve">Ninja 4 </t>
  </si>
  <si>
    <t xml:space="preserve">Shark 3 </t>
  </si>
  <si>
    <t xml:space="preserve">Ninja 5 </t>
  </si>
  <si>
    <t xml:space="preserve">Ninja 6 </t>
  </si>
  <si>
    <t xml:space="preserve">Ninja 7 </t>
  </si>
  <si>
    <t xml:space="preserve">Pinches </t>
  </si>
  <si>
    <t xml:space="preserve">Brown </t>
  </si>
  <si>
    <t>Mint</t>
  </si>
  <si>
    <t>17 Brown - RAL 8003</t>
  </si>
  <si>
    <t>18 Mint - RAL 6027</t>
  </si>
  <si>
    <t>Weight (KG)2</t>
  </si>
  <si>
    <t>01-Triangle</t>
  </si>
  <si>
    <t>SCREAMER</t>
  </si>
  <si>
    <t>BLIZZARD</t>
  </si>
  <si>
    <t>NUNATAK</t>
  </si>
  <si>
    <t>ALLEZ</t>
  </si>
  <si>
    <t>ASTEROID</t>
  </si>
  <si>
    <t>COMET</t>
  </si>
  <si>
    <t>MANTA L</t>
  </si>
  <si>
    <t>MANTA R</t>
  </si>
  <si>
    <t>RUNOUT</t>
  </si>
  <si>
    <t>SPITZKOPPE</t>
  </si>
  <si>
    <t>VERTIGO</t>
  </si>
  <si>
    <t>ICEBERG</t>
  </si>
  <si>
    <t>STORM</t>
  </si>
  <si>
    <t>TORNADO</t>
  </si>
  <si>
    <t>CRUX</t>
  </si>
  <si>
    <t>02-Quadrangle</t>
  </si>
  <si>
    <t>ISIS</t>
  </si>
  <si>
    <t>IMOTHEP</t>
  </si>
  <si>
    <t>CHEOPS</t>
  </si>
  <si>
    <t>DYNAMIC</t>
  </si>
  <si>
    <t>EPIC</t>
  </si>
  <si>
    <t>BUTTERFLY</t>
  </si>
  <si>
    <t>ONSIGHT</t>
  </si>
  <si>
    <t>CHEESE XL</t>
  </si>
  <si>
    <t>CHEESE L</t>
  </si>
  <si>
    <t>CHEESE M-1</t>
  </si>
  <si>
    <t>CHEESE M-2</t>
  </si>
  <si>
    <t>03-SPECIAL</t>
  </si>
  <si>
    <t>SUPERSTAR</t>
  </si>
  <si>
    <t>04-Asymetric</t>
  </si>
  <si>
    <t>TULIP</t>
  </si>
  <si>
    <t>ARROW R</t>
  </si>
  <si>
    <t>05-GIANT</t>
  </si>
  <si>
    <t>WING</t>
  </si>
  <si>
    <t>60x60x20</t>
  </si>
  <si>
    <t>30x30x10</t>
  </si>
  <si>
    <t>45x45x15</t>
  </si>
  <si>
    <t>45x30x15</t>
  </si>
  <si>
    <t>60x30x15</t>
  </si>
  <si>
    <t>90x60x15</t>
  </si>
  <si>
    <t>60/45/75x15</t>
  </si>
  <si>
    <t>60x60x30</t>
  </si>
  <si>
    <t>90x90x30</t>
  </si>
  <si>
    <t>45x45x20</t>
  </si>
  <si>
    <t>30x30x15</t>
  </si>
  <si>
    <t>25x25x10</t>
  </si>
  <si>
    <t>45x45x30</t>
  </si>
  <si>
    <t>90x45x20</t>
  </si>
  <si>
    <t>90x45x30</t>
  </si>
  <si>
    <t>90x60x30x15</t>
  </si>
  <si>
    <t>90x90x15</t>
  </si>
  <si>
    <t>60x60x15</t>
  </si>
  <si>
    <t>45x45x11</t>
  </si>
  <si>
    <t>60x30x20</t>
  </si>
  <si>
    <t>45x30x10</t>
  </si>
  <si>
    <t>90x60x20</t>
  </si>
  <si>
    <t>180x30x12</t>
  </si>
  <si>
    <t>C2119</t>
  </si>
  <si>
    <t>C2102</t>
  </si>
  <si>
    <t>C2105</t>
  </si>
  <si>
    <t>C2122</t>
  </si>
  <si>
    <t>C2121</t>
  </si>
  <si>
    <t>C2120</t>
  </si>
  <si>
    <t>C2165</t>
  </si>
  <si>
    <t>C2164</t>
  </si>
  <si>
    <t>C2109</t>
  </si>
  <si>
    <t>C2108</t>
  </si>
  <si>
    <t>C2107</t>
  </si>
  <si>
    <t>C2106</t>
  </si>
  <si>
    <t>C2104</t>
  </si>
  <si>
    <t>C2103</t>
  </si>
  <si>
    <t>C2101</t>
  </si>
  <si>
    <t>C2112</t>
  </si>
  <si>
    <t>C2113</t>
  </si>
  <si>
    <t>C2114</t>
  </si>
  <si>
    <t>C2115</t>
  </si>
  <si>
    <t>C2116</t>
  </si>
  <si>
    <t>C2117</t>
  </si>
  <si>
    <t>C2118</t>
  </si>
  <si>
    <t>C2166</t>
  </si>
  <si>
    <t>C2123</t>
  </si>
  <si>
    <t>C2161</t>
  </si>
  <si>
    <t>C2162</t>
  </si>
  <si>
    <t>C2131</t>
  </si>
  <si>
    <t>C2147</t>
  </si>
  <si>
    <t>C2148</t>
  </si>
  <si>
    <t>Invoice n°</t>
  </si>
  <si>
    <t>Price Macros</t>
  </si>
  <si>
    <t>3 Yellow Green-RAL 6018</t>
  </si>
  <si>
    <t>4 Leaf green-RAL 6002</t>
  </si>
  <si>
    <t>12 Fluo Green-PAN 802C</t>
  </si>
  <si>
    <t>HA282</t>
  </si>
  <si>
    <t>AGP0144-G8</t>
  </si>
  <si>
    <t>Orbital 1</t>
  </si>
  <si>
    <t>27,8x24,9x11,8</t>
  </si>
  <si>
    <t>HA283</t>
  </si>
  <si>
    <t>AGP0145-G7</t>
  </si>
  <si>
    <t>Orbital 2</t>
  </si>
  <si>
    <t>29,5x26,8x14,8</t>
  </si>
  <si>
    <t>HA284</t>
  </si>
  <si>
    <t>AGP0145-G8</t>
  </si>
  <si>
    <t>HA285</t>
  </si>
  <si>
    <t>AGP0146-G7</t>
  </si>
  <si>
    <t>Orbital 3</t>
  </si>
  <si>
    <t>32,2x31,8x15,2</t>
  </si>
  <si>
    <t xml:space="preserve">M </t>
  </si>
  <si>
    <t>HA286</t>
  </si>
  <si>
    <t>AGP0146-G8</t>
  </si>
  <si>
    <t>HA287</t>
  </si>
  <si>
    <t>AGP0147-G7</t>
  </si>
  <si>
    <t>Orbital 4</t>
  </si>
  <si>
    <t>39,8x29,8x15,3</t>
  </si>
  <si>
    <t>HA288</t>
  </si>
  <si>
    <t>AGP0147-G8</t>
  </si>
  <si>
    <t>HA289</t>
  </si>
  <si>
    <t>AGP0148-G7</t>
  </si>
  <si>
    <t>Orbital 5</t>
  </si>
  <si>
    <t>33,8x33,2x18,8</t>
  </si>
  <si>
    <t>HA290</t>
  </si>
  <si>
    <t>AGP0148-G8</t>
  </si>
  <si>
    <t>HA291</t>
  </si>
  <si>
    <t>AGP0149-G7</t>
  </si>
  <si>
    <t>Orbital 6</t>
  </si>
  <si>
    <t>34,0x33,2x21,1</t>
  </si>
  <si>
    <t>HA292</t>
  </si>
  <si>
    <t>AGP0149-G8</t>
  </si>
  <si>
    <t>HA293</t>
  </si>
  <si>
    <t>AGP0150-G7</t>
  </si>
  <si>
    <t>Aston 1</t>
  </si>
  <si>
    <t>43,8x20,0x13,2</t>
  </si>
  <si>
    <t>HA294</t>
  </si>
  <si>
    <t>AGP0150-G8</t>
  </si>
  <si>
    <t>HA295</t>
  </si>
  <si>
    <t>AGP0151-G7</t>
  </si>
  <si>
    <t>Aston 2</t>
  </si>
  <si>
    <t>43,0x 19,9x14,1</t>
  </si>
  <si>
    <t>HA296</t>
  </si>
  <si>
    <t>AGP0151-G8</t>
  </si>
  <si>
    <t>HA297</t>
  </si>
  <si>
    <t>AGP0152-G7</t>
  </si>
  <si>
    <t>Aston 3</t>
  </si>
  <si>
    <t>45,8x23,8x12,4</t>
  </si>
  <si>
    <t>HA298</t>
  </si>
  <si>
    <t>AGP0152-G8</t>
  </si>
  <si>
    <t>HA299</t>
  </si>
  <si>
    <t>AGP0153-G7</t>
  </si>
  <si>
    <t>Ray</t>
  </si>
  <si>
    <t>63,2x20,8x9,4</t>
  </si>
  <si>
    <t>Edge</t>
  </si>
  <si>
    <t>HA300</t>
  </si>
  <si>
    <t>AGP0153-G8</t>
  </si>
  <si>
    <t>HA301</t>
  </si>
  <si>
    <t>AGP0154-G7</t>
  </si>
  <si>
    <t>Volca 1</t>
  </si>
  <si>
    <t>35,3x33x10,2</t>
  </si>
  <si>
    <t>Pocket</t>
  </si>
  <si>
    <t>HA302</t>
  </si>
  <si>
    <t>AGP0154-G8</t>
  </si>
  <si>
    <t>HA303</t>
  </si>
  <si>
    <t>AGP0155-G7</t>
  </si>
  <si>
    <t>Volca 2</t>
  </si>
  <si>
    <t>28,9x28,5x10,9</t>
  </si>
  <si>
    <t>HA304</t>
  </si>
  <si>
    <t>AGP0155-G8</t>
  </si>
  <si>
    <t>HA305</t>
  </si>
  <si>
    <t>AGP0156-G7</t>
  </si>
  <si>
    <t>Fuze 1</t>
  </si>
  <si>
    <t>74x24x16,1</t>
  </si>
  <si>
    <t>Pinch</t>
  </si>
  <si>
    <t>HA306</t>
  </si>
  <si>
    <t>AGP0156-G8</t>
  </si>
  <si>
    <t>HA307</t>
  </si>
  <si>
    <t>AGP0157-G7</t>
  </si>
  <si>
    <t>Fuze 2</t>
  </si>
  <si>
    <t>62,9x25,3x12,2</t>
  </si>
  <si>
    <t>HA308</t>
  </si>
  <si>
    <t>AGP0157-G8</t>
  </si>
  <si>
    <t>HA309</t>
  </si>
  <si>
    <t>AGP0158-G7</t>
  </si>
  <si>
    <t>Fuze 3</t>
  </si>
  <si>
    <t>49,9x25,7x12,8</t>
  </si>
  <si>
    <t>HA310</t>
  </si>
  <si>
    <t>AGP0158-G8</t>
  </si>
  <si>
    <t>T22 Dune Asia</t>
  </si>
  <si>
    <t>T22 Dune Asia Dual</t>
  </si>
  <si>
    <t>6 Orange-RAL 2003</t>
  </si>
  <si>
    <t>HA281</t>
  </si>
  <si>
    <t>AGP0144-G7</t>
  </si>
  <si>
    <t>Taux échange Dollar</t>
  </si>
  <si>
    <t>Dollar price standard</t>
  </si>
  <si>
    <t>Arrondi dollar</t>
  </si>
  <si>
    <t>02 Bright Yellow-RAL 1023</t>
  </si>
  <si>
    <t>78 US Purple 17-13 RAL 4005</t>
  </si>
  <si>
    <r>
      <rPr>
        <b/>
        <sz val="12"/>
        <rFont val="Calibri"/>
        <family val="2"/>
        <scheme val="minor"/>
      </rPr>
      <t>Version eff.:</t>
    </r>
    <r>
      <rPr>
        <b/>
        <sz val="12"/>
        <color rgb="FFFFFFFF"/>
        <rFont val="Calibri"/>
        <family val="2"/>
        <scheme val="minor"/>
      </rPr>
      <t>f</t>
    </r>
  </si>
  <si>
    <t>Version 1.2</t>
  </si>
  <si>
    <t>Reglage de probleme d'affichage Macros dans Sumary , Data invoice.</t>
  </si>
  <si>
    <t>Changement de Prix de Woods -&gt; alignement avec le prix de vente de woods de Citywall</t>
  </si>
  <si>
    <t xml:space="preserve">Changement de Prix de GRPs -&gt; suite a la mis a jour de Citywall </t>
  </si>
  <si>
    <t>2024-1.3</t>
  </si>
  <si>
    <t>Bowl 7</t>
  </si>
  <si>
    <t>Bowl 8</t>
  </si>
  <si>
    <t>Bowl 9</t>
  </si>
  <si>
    <t>Triad 3</t>
  </si>
  <si>
    <t>Jug</t>
  </si>
  <si>
    <t>HU198</t>
  </si>
  <si>
    <t>HU199</t>
  </si>
  <si>
    <t>HU200</t>
  </si>
  <si>
    <t>HU201</t>
  </si>
  <si>
    <t>2024-1.4</t>
  </si>
  <si>
    <t>Ajout de Bowl 7, 8 ,9 et Triad 3</t>
  </si>
  <si>
    <t>Z ALL RANGE</t>
  </si>
  <si>
    <t>2024-1.5</t>
  </si>
  <si>
    <t>Weight (Kg)</t>
  </si>
  <si>
    <t>remise en format total + mise a jour de prix suite a la mis a jour du prix CX + Rajout de mint et modifications de couleurs pour woods et PE et PU/</t>
  </si>
  <si>
    <t>RAL 1018</t>
  </si>
  <si>
    <t>RAL 2004</t>
  </si>
  <si>
    <t>RAL 3020</t>
  </si>
  <si>
    <t>RAL 4008</t>
  </si>
  <si>
    <t>RAL 5015</t>
  </si>
  <si>
    <t>RAL 9010</t>
  </si>
  <si>
    <t>US 17-13</t>
  </si>
  <si>
    <t>US 16-16</t>
  </si>
  <si>
    <t>US 14-01</t>
  </si>
  <si>
    <t>US 16-09</t>
  </si>
  <si>
    <t>RAL 6027</t>
  </si>
  <si>
    <t>PAN 806C</t>
  </si>
  <si>
    <t>PAN 802C</t>
  </si>
  <si>
    <t>RAL 2005</t>
  </si>
  <si>
    <t>RAL 9005</t>
  </si>
  <si>
    <t>RAL 1023</t>
  </si>
  <si>
    <t>Bright Yellow</t>
  </si>
  <si>
    <t>Sky Blue</t>
  </si>
  <si>
    <t>Fluo Orange</t>
  </si>
  <si>
    <t>Fluo Green</t>
  </si>
  <si>
    <t>Fluo Pink</t>
  </si>
  <si>
    <t xml:space="preserve">Light Green (Mint) </t>
  </si>
  <si>
    <t xml:space="preserve">Lime Green </t>
  </si>
  <si>
    <t>Orange</t>
  </si>
  <si>
    <t>Green</t>
  </si>
  <si>
    <t>Purple</t>
  </si>
  <si>
    <t>Pure White</t>
  </si>
  <si>
    <t>RAL 6018</t>
  </si>
  <si>
    <t>RAL 7046</t>
  </si>
  <si>
    <t>RAL 7024</t>
  </si>
  <si>
    <t>Zinc Yellow</t>
  </si>
  <si>
    <t>Pure Orange</t>
  </si>
  <si>
    <t xml:space="preserve"> Traffic Red</t>
  </si>
  <si>
    <t>Telegrey 2</t>
  </si>
  <si>
    <t>Graphite grey</t>
  </si>
  <si>
    <t>Ref Invoice</t>
  </si>
  <si>
    <t>Nbr Volumes</t>
  </si>
  <si>
    <t>Volume/set</t>
  </si>
  <si>
    <t>Price with discount</t>
  </si>
  <si>
    <t>Europe</t>
  </si>
  <si>
    <t>Weight (kg)</t>
  </si>
  <si>
    <t>Price (Eur)</t>
  </si>
  <si>
    <t>Total Weight (Kg)</t>
  </si>
  <si>
    <t>Total:</t>
  </si>
  <si>
    <t>RAL 9016</t>
  </si>
  <si>
    <t>Ral 9005</t>
  </si>
  <si>
    <t>RAL4008</t>
  </si>
  <si>
    <t>RAL 6002</t>
  </si>
  <si>
    <t>RAL 7001</t>
  </si>
  <si>
    <t xml:space="preserve">PAN 806C </t>
  </si>
  <si>
    <t>RAL 1026</t>
  </si>
  <si>
    <t>Leef Green</t>
  </si>
  <si>
    <t xml:space="preserve"> Fluo Orange</t>
  </si>
  <si>
    <t>Fluo Yellow</t>
  </si>
  <si>
    <t>MACROS GRP</t>
  </si>
  <si>
    <t>Total Macros:</t>
  </si>
  <si>
    <t>Weight (Kg):</t>
  </si>
  <si>
    <t>Discount:</t>
  </si>
  <si>
    <t>Weight/ Set (Kg)</t>
  </si>
  <si>
    <t>Fluo (excl tax) (+10%)</t>
  </si>
  <si>
    <t>Total Macros</t>
  </si>
  <si>
    <t>With Discount (EUR)</t>
  </si>
  <si>
    <t>Total weight (Kg)</t>
  </si>
  <si>
    <t># Holds/Set</t>
  </si>
  <si>
    <t>Cost (excl tax, EUR)</t>
  </si>
  <si>
    <t>l</t>
  </si>
  <si>
    <t>PAN 116C</t>
  </si>
  <si>
    <t>RAL 2003</t>
  </si>
  <si>
    <t xml:space="preserve"> Fluo Yellow</t>
  </si>
  <si>
    <t xml:space="preserve">   HOLDS PE </t>
  </si>
  <si>
    <t>Ref invoice</t>
  </si>
  <si>
    <t>WEIGHT/ SET (Kg)</t>
  </si>
  <si>
    <t>Price (EUR)</t>
  </si>
  <si>
    <t># Macros/Set</t>
  </si>
  <si>
    <t>Rev invoice</t>
  </si>
  <si>
    <t xml:space="preserve">  HOLDS PU</t>
  </si>
  <si>
    <t>HE091</t>
  </si>
  <si>
    <t>HE092</t>
  </si>
  <si>
    <t>HE093</t>
  </si>
  <si>
    <t>HU202</t>
  </si>
  <si>
    <t>HU203</t>
  </si>
  <si>
    <t>HU204</t>
  </si>
  <si>
    <t>HU205</t>
  </si>
  <si>
    <t>HU206</t>
  </si>
  <si>
    <t>Dune Dual S24</t>
  </si>
  <si>
    <t>Lynx 1</t>
  </si>
  <si>
    <t>Lynx 2</t>
  </si>
  <si>
    <t>Lynx 3</t>
  </si>
  <si>
    <t>Track 1</t>
  </si>
  <si>
    <t>Track 2</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</si>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</sst>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4" formatCode="_-* #,##0.00\ &quot;€&quot;_-;\-* #,##0.00\ &quot;€&quot;_-;_-* &quot;-&quot;??\ &quot;€&quot;_-;_-@_-"/>
    <numFmt numFmtId="43" formatCode="_-* #,##0.00_-;\-* #,##0.00_-;_-* &quot;-&quot;??_-;_-@_-"/>
    <numFmt numFmtId="164" formatCode="#,##0\ &quot;€&quot;_);[Red]\(#,##0\ &quot;€&quot;\)"/>
    <numFmt numFmtId="165" formatCode="#,##0.00\ &quot;€&quot;_);[Red]\(#,##0.00\ &quot;€&quot;\)"/>
    <numFmt numFmtId="166" formatCode="_ * #,##0.00_)\ &quot;€&quot;_ ;_ * \(#,##0.00\)\ &quot;€&quot;_ ;_ * &quot;-&quot;??_)\ &quot;€&quot;_ ;_ @_ "/>
    <numFmt numFmtId="167" formatCode="_(&quot;$&quot;* #,##0.00_);_(&quot;$&quot;* \(#,##0.00\);_(&quot;$&quot;* &quot;-&quot;??_);_(@_)"/>
    <numFmt numFmtId="168" formatCode="_(* #,##0.00_);_(* \(#,##0.00\);_(* &quot;-&quot;??_);_(@_)"/>
    <numFmt numFmtId="169" formatCode="d/m/yyyy"/>
    <numFmt numFmtId="170" formatCode="#,##0.00\ _€"/>
    <numFmt numFmtId="171" formatCode="#,##0.00\ &quot;€&quot;"/>
    <numFmt numFmtId="172" formatCode="0.000"/>
    <numFmt numFmtId="173" formatCode="000"/>
    <numFmt numFmtId="174" formatCode="#,##0\ &quot;€&quot;"/>
    <numFmt numFmtId="175" formatCode="_ * #,##0.0000_)\ &quot;€&quot;_ ;_ * \(#,##0.0000\)\ &quot;€&quot;_ ;_ * &quot;-&quot;??_)\ &quot;€&quot;_ ;_ @_ "/>
    <numFmt numFmtId="176" formatCode="_ [$¥-804]* #,##0.00_ ;_ [$¥-804]* \-#,##0.00_ ;_ [$¥-804]* &quot;-&quot;??_ ;_ @_ "/>
    <numFmt numFmtId="177" formatCode="#.##0\.00\ &quot;€&quot;"/>
    <numFmt numFmtId="178" formatCode="[$$-409]#,##0.00"/>
    <numFmt numFmtId="179" formatCode="0.0%"/>
    <numFmt numFmtId="180" formatCode="#,##0.0\ &quot;€&quot;"/>
    <numFmt numFmtId="181" formatCode="0.0"/>
  </numFmts>
  <fonts count="116">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Avenir"/>
      <family val="2"/>
    </font>
    <font>
      <sz val="11"/>
      <color theme="1"/>
      <name val="Avenir"/>
      <family val="2"/>
    </font>
    <font>
      <b/>
      <sz val="12"/>
      <color theme="0"/>
      <name val="Avenir"/>
      <family val="2"/>
    </font>
    <font>
      <sz val="10"/>
      <color theme="0"/>
      <name val="Avenir"/>
      <family val="2"/>
    </font>
    <font>
      <sz val="10"/>
      <color theme="1"/>
      <name val="Avenir"/>
      <family val="2"/>
    </font>
    <font>
      <b/>
      <sz val="10"/>
      <color theme="1"/>
      <name val="Avenir"/>
      <family val="2"/>
    </font>
    <font>
      <b/>
      <sz val="12"/>
      <color theme="1"/>
      <name val="Avenir"/>
      <family val="2"/>
    </font>
    <font>
      <sz val="11"/>
      <color theme="1"/>
      <name val="Calibri"/>
      <family val="2"/>
    </font>
    <font>
      <b/>
      <sz val="11"/>
      <color rgb="FF000000"/>
      <name val="Arial"/>
      <family val="2"/>
    </font>
    <font>
      <b/>
      <sz val="12"/>
      <color rgb="FF000000"/>
      <name val="Calibri"/>
      <family val="2"/>
    </font>
    <font>
      <b/>
      <sz val="11"/>
      <color theme="1"/>
      <name val="Arial"/>
      <family val="2"/>
    </font>
    <font>
      <b/>
      <sz val="12"/>
      <color theme="1"/>
      <name val="Calibri"/>
      <family val="2"/>
    </font>
    <font>
      <b/>
      <sz val="11"/>
      <color rgb="FFFFFFFF"/>
      <name val="Arial"/>
      <family val="2"/>
    </font>
    <font>
      <b/>
      <sz val="12"/>
      <color rgb="FFFFFFFF"/>
      <name val="Calibri"/>
      <family val="2"/>
    </font>
    <font>
      <sz val="8"/>
      <name val="Arial"/>
      <family val="2"/>
    </font>
    <font>
      <sz val="11"/>
      <color theme="1"/>
      <name val="Arial"/>
      <family val="2"/>
    </font>
    <font>
      <sz val="8"/>
      <name val="Arial"/>
      <family val="2"/>
    </font>
    <font>
      <b/>
      <sz val="14"/>
      <color theme="1"/>
      <name val="Arial"/>
      <family val="2"/>
    </font>
    <font>
      <sz val="8"/>
      <name val="Arial"/>
      <family val="2"/>
    </font>
    <font>
      <sz val="10"/>
      <name val="Arial"/>
      <family val="2"/>
    </font>
    <font>
      <sz val="9"/>
      <name val="Calibri"/>
      <family val="2"/>
      <scheme val="major"/>
    </font>
    <font>
      <sz val="9"/>
      <color theme="0"/>
      <name val="Calibri"/>
      <family val="2"/>
      <scheme val="major"/>
    </font>
    <font>
      <sz val="9"/>
      <color rgb="FF000000"/>
      <name val="Calibri"/>
      <family val="2"/>
      <scheme val="major"/>
    </font>
    <font>
      <sz val="9"/>
      <color rgb="FFFFFFFF"/>
      <name val="Calibri"/>
      <family val="2"/>
      <scheme val="major"/>
    </font>
    <font>
      <sz val="11"/>
      <color theme="1"/>
      <name val="Calibri"/>
      <family val="2"/>
      <scheme val="minor"/>
    </font>
    <font>
      <b/>
      <sz val="11"/>
      <color theme="0"/>
      <name val="Calibri"/>
      <family val="2"/>
      <scheme val="minor"/>
    </font>
    <font>
      <sz val="11"/>
      <color theme="1"/>
      <name val="Arial"/>
      <family val="2"/>
    </font>
    <font>
      <sz val="12"/>
      <color theme="0"/>
      <name val="Calibri"/>
      <family val="2"/>
      <scheme val="minor"/>
    </font>
    <font>
      <sz val="11"/>
      <name val="Calibri"/>
      <family val="2"/>
      <scheme val="minor"/>
    </font>
    <font>
      <sz val="10"/>
      <color theme="1"/>
      <name val="Calibri"/>
      <family val="2"/>
      <scheme val="minor"/>
    </font>
    <font>
      <b/>
      <sz val="10"/>
      <color theme="1"/>
      <name val="Calibri"/>
      <family val="2"/>
      <scheme val="minor"/>
    </font>
    <font>
      <b/>
      <sz val="11"/>
      <color theme="4"/>
      <name val="Calibri"/>
      <family val="2"/>
      <scheme val="minor"/>
    </font>
    <font>
      <sz val="12"/>
      <color rgb="FFFFFFFF"/>
      <name val="Calibri"/>
      <family val="2"/>
      <scheme val="minor"/>
    </font>
    <font>
      <sz val="11"/>
      <color rgb="FFFFFFFF"/>
      <name val="Calibri"/>
      <family val="2"/>
      <scheme val="minor"/>
    </font>
    <font>
      <sz val="11"/>
      <color rgb="FF000000"/>
      <name val="Calibri"/>
      <family val="2"/>
      <scheme val="minor"/>
    </font>
    <font>
      <u/>
      <sz val="12"/>
      <color theme="1"/>
      <name val="Calibri"/>
      <family val="2"/>
      <scheme val="minor"/>
    </font>
    <font>
      <b/>
      <sz val="12"/>
      <name val="Calibri"/>
      <family val="2"/>
      <scheme val="minor"/>
    </font>
    <font>
      <sz val="10"/>
      <name val="Calibri"/>
      <family val="2"/>
      <scheme val="minor"/>
    </font>
    <font>
      <sz val="10"/>
      <color theme="0"/>
      <name val="Calibri"/>
      <family val="2"/>
      <scheme val="minor"/>
    </font>
    <font>
      <u/>
      <sz val="10"/>
      <color theme="1"/>
      <name val="Calibri"/>
      <family val="2"/>
      <scheme val="minor"/>
    </font>
    <font>
      <sz val="8"/>
      <color theme="1"/>
      <name val="Calibri"/>
      <family val="2"/>
      <scheme val="minor"/>
    </font>
    <font>
      <sz val="8"/>
      <color theme="0"/>
      <name val="Calibri"/>
      <family val="2"/>
      <scheme val="minor"/>
    </font>
    <font>
      <u/>
      <sz val="14"/>
      <color theme="10"/>
      <name val="Calibri"/>
      <family val="2"/>
      <scheme val="minor"/>
    </font>
    <font>
      <sz val="14"/>
      <color theme="0"/>
      <name val="Calibri"/>
      <family val="2"/>
      <scheme val="minor"/>
    </font>
    <font>
      <sz val="9"/>
      <color theme="1"/>
      <name val="Calibri"/>
      <family val="2"/>
      <scheme val="minor"/>
    </font>
    <font>
      <sz val="36"/>
      <color theme="0"/>
      <name val="Calibri"/>
      <family val="2"/>
      <scheme val="minor"/>
    </font>
    <font>
      <sz val="11"/>
      <color theme="0"/>
      <name val="Calibri"/>
      <family val="2"/>
      <scheme val="minor"/>
    </font>
    <font>
      <b/>
      <sz val="11"/>
      <name val="Calibri"/>
      <family val="2"/>
      <scheme val="minor"/>
    </font>
    <font>
      <b/>
      <sz val="11"/>
      <color rgb="FF000000"/>
      <name val="Calibri"/>
      <family val="2"/>
      <scheme val="minor"/>
    </font>
    <font>
      <b/>
      <sz val="11"/>
      <color rgb="FFFFFFFF"/>
      <name val="Calibri"/>
      <family val="2"/>
      <scheme val="minor"/>
    </font>
    <font>
      <sz val="11"/>
      <color rgb="FF3F3F3F"/>
      <name val="Calibri"/>
      <family val="2"/>
      <scheme val="minor"/>
    </font>
    <font>
      <sz val="11"/>
      <color theme="1" tint="0.34998626667073579"/>
      <name val="Calibri"/>
      <family val="2"/>
      <scheme val="minor"/>
    </font>
    <font>
      <sz val="11"/>
      <color theme="1" tint="0.499984740745262"/>
      <name val="Calibri"/>
      <family val="2"/>
      <scheme val="minor"/>
    </font>
    <font>
      <sz val="9"/>
      <name val="Calibri"/>
      <family val="2"/>
      <scheme val="minor"/>
    </font>
    <font>
      <sz val="9"/>
      <color theme="0"/>
      <name val="Calibri"/>
      <family val="2"/>
      <scheme val="minor"/>
    </font>
    <font>
      <sz val="9"/>
      <color rgb="FF000000"/>
      <name val="Calibri"/>
      <family val="2"/>
      <scheme val="minor"/>
    </font>
    <font>
      <sz val="9"/>
      <color rgb="FFFFFFFF"/>
      <name val="Calibri"/>
      <family val="2"/>
      <scheme val="minor"/>
    </font>
    <font>
      <b/>
      <sz val="11"/>
      <color theme="1"/>
      <name val="Calibri"/>
      <family val="2"/>
      <scheme val="minor"/>
    </font>
    <font>
      <b/>
      <sz val="11"/>
      <color theme="1" tint="0.34998626667073579"/>
      <name val="Calibri"/>
      <family val="2"/>
      <scheme val="minor"/>
    </font>
    <font>
      <u/>
      <sz val="11"/>
      <color theme="10"/>
      <name val="Arial"/>
      <family val="2"/>
    </font>
    <font>
      <sz val="14"/>
      <color theme="1"/>
      <name val="Calibri"/>
      <family val="2"/>
      <scheme val="minor"/>
    </font>
    <font>
      <b/>
      <sz val="14"/>
      <color rgb="FF000000"/>
      <name val="Calibri"/>
      <family val="2"/>
      <scheme val="minor"/>
    </font>
    <font>
      <sz val="18"/>
      <color theme="1"/>
      <name val="Calibri"/>
      <family val="2"/>
      <scheme val="minor"/>
    </font>
    <font>
      <sz val="8"/>
      <name val="Arial"/>
      <family val="2"/>
    </font>
    <font>
      <sz val="11"/>
      <color theme="1"/>
      <name val="Calibri (Corps)"/>
    </font>
    <font>
      <sz val="24"/>
      <color theme="0"/>
      <name val="Calibri"/>
      <family val="2"/>
      <scheme val="minor"/>
    </font>
    <font>
      <b/>
      <sz val="14"/>
      <color theme="0"/>
      <name val="Calibri"/>
      <family val="2"/>
      <scheme val="minor"/>
    </font>
    <font>
      <b/>
      <sz val="11"/>
      <color theme="1"/>
      <name val="Calibri (Corps)"/>
    </font>
    <font>
      <sz val="12"/>
      <name val="Calibri"/>
      <family val="2"/>
      <scheme val="minor"/>
    </font>
    <font>
      <b/>
      <sz val="9"/>
      <color theme="1"/>
      <name val="Calibri"/>
      <family val="2"/>
      <scheme val="minor"/>
    </font>
    <font>
      <b/>
      <sz val="12"/>
      <color theme="1"/>
      <name val="Calibri"/>
      <family val="2"/>
      <scheme val="minor"/>
    </font>
    <font>
      <sz val="11"/>
      <color rgb="FF000000"/>
      <name val="Calibri"/>
      <family val="2"/>
    </font>
    <font>
      <sz val="11"/>
      <color rgb="FF000000"/>
      <name val="Arial"/>
      <family val="2"/>
    </font>
    <font>
      <sz val="11"/>
      <color theme="1"/>
      <name val="Calibri"/>
      <family val="2"/>
      <charset val="186"/>
      <scheme val="minor"/>
    </font>
    <font>
      <sz val="9"/>
      <color rgb="FF00B050"/>
      <name val="Calibri"/>
      <family val="2"/>
      <scheme val="minor"/>
    </font>
    <font>
      <sz val="11"/>
      <color theme="2"/>
      <name val="Arial"/>
      <family val="2"/>
    </font>
    <font>
      <sz val="9"/>
      <color theme="2"/>
      <name val="Arial"/>
      <family val="2"/>
    </font>
    <font>
      <sz val="9"/>
      <name val="Arial"/>
      <family val="2"/>
    </font>
    <font>
      <sz val="9"/>
      <color theme="1"/>
      <name val="Calibri"/>
      <family val="2"/>
      <scheme val="major"/>
    </font>
    <font>
      <sz val="11"/>
      <color theme="1"/>
      <name val="Arial"/>
      <family val="2"/>
    </font>
    <font>
      <sz val="11"/>
      <color theme="0"/>
      <name val="Arial"/>
      <family val="2"/>
    </font>
    <font>
      <sz val="11"/>
      <color rgb="FFFF0000"/>
      <name val="Calibri"/>
      <family val="2"/>
      <scheme val="minor"/>
    </font>
    <font>
      <b/>
      <sz val="12"/>
      <color rgb="FFFFFFFF"/>
      <name val="Calibri"/>
      <family val="2"/>
      <scheme val="minor"/>
    </font>
    <font>
      <b/>
      <sz val="8"/>
      <name val="Calibri"/>
      <family val="2"/>
      <charset val="238"/>
      <scheme val="minor"/>
    </font>
    <font>
      <sz val="11"/>
      <color theme="1"/>
      <name val="Calibri"/>
      <family val="2"/>
      <charset val="238"/>
      <scheme val="minor"/>
    </font>
    <font>
      <b/>
      <sz val="8"/>
      <color theme="1"/>
      <name val="Arial Nova Cond"/>
      <family val="2"/>
      <charset val="238"/>
    </font>
    <font>
      <b/>
      <sz val="8"/>
      <color theme="0"/>
      <name val="Arial Nova Cond"/>
      <family val="2"/>
      <charset val="238"/>
    </font>
    <font>
      <b/>
      <sz val="12"/>
      <color theme="0"/>
      <name val="Calibri"/>
      <family val="2"/>
      <scheme val="minor"/>
    </font>
    <font>
      <b/>
      <i/>
      <sz val="22"/>
      <color theme="0"/>
      <name val="Calibri"/>
      <family val="2"/>
      <scheme val="minor"/>
    </font>
    <font>
      <i/>
      <sz val="36"/>
      <color theme="0"/>
      <name val="Calibri"/>
      <family val="2"/>
      <scheme val="minor"/>
    </font>
    <font>
      <i/>
      <sz val="24"/>
      <color theme="0"/>
      <name val="Calibri"/>
      <family val="2"/>
      <scheme val="minor"/>
    </font>
    <font>
      <b/>
      <sz val="11"/>
      <name val="Calibri"/>
      <family val="2"/>
      <scheme val="major"/>
    </font>
    <font>
      <b/>
      <sz val="11"/>
      <color theme="0"/>
      <name val="Calibri"/>
      <family val="2"/>
      <scheme val="major"/>
    </font>
    <font>
      <b/>
      <sz val="11"/>
      <color rgb="FF000000"/>
      <name val="Calibri"/>
      <family val="2"/>
      <scheme val="major"/>
    </font>
    <font>
      <b/>
      <sz val="11"/>
      <color rgb="FFFFFFFF"/>
      <name val="Calibri"/>
      <family val="2"/>
      <scheme val="major"/>
    </font>
    <font>
      <b/>
      <sz val="11"/>
      <color theme="1"/>
      <name val="Calibri"/>
      <family val="2"/>
      <scheme val="major"/>
    </font>
    <font>
      <b/>
      <sz val="11"/>
      <name val="Calibri"/>
      <family val="2"/>
      <charset val="238"/>
      <scheme val="minor"/>
    </font>
    <font>
      <b/>
      <i/>
      <sz val="24"/>
      <color theme="0"/>
      <name val="Calibri"/>
      <family val="2"/>
      <scheme val="minor"/>
    </font>
  </fonts>
  <fills count="76">
    <fill>
      <patternFill patternType="none"/>
    </fill>
    <fill>
      <patternFill patternType="gray125"/>
    </fill>
    <fill>
      <patternFill patternType="solid">
        <fgColor rgb="FFFF0000"/>
        <bgColor rgb="FFFF0000"/>
      </patternFill>
    </fill>
    <fill>
      <patternFill patternType="solid">
        <fgColor theme="0"/>
        <bgColor theme="0"/>
      </patternFill>
    </fill>
    <fill>
      <patternFill patternType="solid">
        <fgColor theme="1"/>
        <bgColor theme="1"/>
      </patternFill>
    </fill>
    <fill>
      <patternFill patternType="solid">
        <fgColor theme="4"/>
        <bgColor theme="4"/>
      </patternFill>
    </fill>
    <fill>
      <patternFill patternType="solid">
        <fgColor rgb="FFDEEAF6"/>
        <bgColor rgb="FFDEEAF6"/>
      </patternFill>
    </fill>
    <fill>
      <patternFill patternType="solid">
        <fgColor rgb="FF595959"/>
        <bgColor rgb="FF595959"/>
      </patternFill>
    </fill>
    <fill>
      <patternFill patternType="solid">
        <fgColor rgb="FF3F3F3F"/>
        <bgColor rgb="FF3F3F3F"/>
      </patternFill>
    </fill>
    <fill>
      <patternFill patternType="solid">
        <fgColor rgb="FFF2F9FF"/>
        <bgColor rgb="FFF2F9FF"/>
      </patternFill>
    </fill>
    <fill>
      <patternFill patternType="solid">
        <fgColor rgb="FFFCDB00"/>
        <bgColor rgb="FFFCDB00"/>
      </patternFill>
    </fill>
    <fill>
      <patternFill patternType="solid">
        <fgColor rgb="FF3366FF"/>
        <bgColor rgb="FF3366FF"/>
      </patternFill>
    </fill>
    <fill>
      <patternFill patternType="solid">
        <fgColor rgb="FF9552DE"/>
        <bgColor rgb="FF9552DE"/>
      </patternFill>
    </fill>
    <fill>
      <patternFill patternType="solid">
        <fgColor rgb="FFFF6600"/>
        <bgColor rgb="FFFF6600"/>
      </patternFill>
    </fill>
    <fill>
      <patternFill patternType="solid">
        <fgColor rgb="FF42DD2E"/>
        <bgColor rgb="FF42DD2E"/>
      </patternFill>
    </fill>
    <fill>
      <patternFill patternType="solid">
        <fgColor rgb="FFFF63C1"/>
        <bgColor rgb="FFFF63C1"/>
      </patternFill>
    </fill>
    <fill>
      <patternFill patternType="solid">
        <fgColor rgb="FFFFFF00"/>
        <bgColor rgb="FFFFFF00"/>
      </patternFill>
    </fill>
    <fill>
      <patternFill patternType="solid">
        <fgColor rgb="FF1CA84F"/>
        <bgColor rgb="FF1CA84F"/>
      </patternFill>
    </fill>
    <fill>
      <patternFill patternType="solid">
        <fgColor rgb="FF065636"/>
        <bgColor rgb="FF065636"/>
      </patternFill>
    </fill>
    <fill>
      <patternFill patternType="solid">
        <fgColor rgb="FFEA871C"/>
        <bgColor rgb="FFEA871C"/>
      </patternFill>
    </fill>
    <fill>
      <patternFill patternType="solid">
        <fgColor rgb="FF8C8C89"/>
        <bgColor rgb="FF8C8C89"/>
      </patternFill>
    </fill>
    <fill>
      <patternFill patternType="solid">
        <fgColor rgb="FF0C0C0C"/>
        <bgColor rgb="FF0C0C0C"/>
      </patternFill>
    </fill>
    <fill>
      <patternFill patternType="solid">
        <fgColor rgb="FFC074FF"/>
        <bgColor rgb="FFC074FF"/>
      </patternFill>
    </fill>
    <fill>
      <patternFill patternType="solid">
        <fgColor theme="1" tint="0.34998626667073579"/>
        <bgColor rgb="FF595959"/>
      </patternFill>
    </fill>
    <fill>
      <patternFill patternType="solid">
        <fgColor theme="1" tint="0.34998626667073579"/>
        <bgColor indexed="64"/>
      </patternFill>
    </fill>
    <fill>
      <patternFill patternType="solid">
        <fgColor rgb="FFFFFF00"/>
        <bgColor indexed="64"/>
      </patternFill>
    </fill>
    <fill>
      <patternFill patternType="solid">
        <fgColor rgb="FF00B0F0"/>
        <bgColor rgb="FF000000"/>
      </patternFill>
    </fill>
    <fill>
      <patternFill patternType="solid">
        <fgColor rgb="FF0A0A0A"/>
        <bgColor rgb="FF000000"/>
      </patternFill>
    </fill>
    <fill>
      <patternFill patternType="solid">
        <fgColor rgb="FFD7FF0D"/>
        <bgColor rgb="FF000000"/>
      </patternFill>
    </fill>
    <fill>
      <patternFill patternType="solid">
        <fgColor rgb="FFFCCF60"/>
        <bgColor rgb="FF000000"/>
      </patternFill>
    </fill>
    <fill>
      <patternFill patternType="solid">
        <fgColor rgb="FFFF89EE"/>
        <bgColor rgb="FF000000"/>
      </patternFill>
    </fill>
    <fill>
      <patternFill patternType="solid">
        <fgColor rgb="FF66FF33"/>
        <bgColor rgb="FF000000"/>
      </patternFill>
    </fill>
    <fill>
      <patternFill patternType="solid">
        <fgColor rgb="FF331435"/>
        <bgColor rgb="FF000000"/>
      </patternFill>
    </fill>
    <fill>
      <patternFill patternType="solid">
        <fgColor rgb="FF60497A"/>
        <bgColor rgb="FF000000"/>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rgb="FF00B050"/>
        <bgColor indexed="64"/>
      </patternFill>
    </fill>
    <fill>
      <patternFill patternType="solid">
        <fgColor theme="0" tint="-0.499984740745262"/>
        <bgColor indexed="64"/>
      </patternFill>
    </fill>
    <fill>
      <patternFill patternType="solid">
        <fgColor theme="1" tint="0.249977111117893"/>
        <bgColor rgb="FF595959"/>
      </patternFill>
    </fill>
    <fill>
      <patternFill patternType="solid">
        <fgColor theme="1" tint="0.249977111117893"/>
        <bgColor indexed="64"/>
      </patternFill>
    </fill>
    <fill>
      <patternFill patternType="solid">
        <fgColor theme="1" tint="0.499984740745262"/>
        <bgColor indexed="64"/>
      </patternFill>
    </fill>
    <fill>
      <patternFill patternType="solid">
        <fgColor rgb="FF00B0F0"/>
        <bgColor theme="4"/>
      </patternFill>
    </fill>
    <fill>
      <patternFill patternType="solid">
        <fgColor theme="1" tint="0.34998626667073579"/>
        <bgColor theme="0" tint="-0.14999847407452621"/>
      </patternFill>
    </fill>
    <fill>
      <patternFill patternType="solid">
        <fgColor theme="0"/>
        <bgColor indexed="64"/>
      </patternFill>
    </fill>
    <fill>
      <patternFill patternType="solid">
        <fgColor rgb="FF00B0F0"/>
        <bgColor indexed="64"/>
      </patternFill>
    </fill>
    <fill>
      <patternFill patternType="solid">
        <fgColor theme="4" tint="0.79998168889431442"/>
        <bgColor indexed="64"/>
      </patternFill>
    </fill>
    <fill>
      <patternFill patternType="solid">
        <fgColor rgb="FF92D050"/>
        <bgColor theme="4"/>
      </patternFill>
    </fill>
    <fill>
      <patternFill patternType="solid">
        <fgColor theme="9" tint="0.79998168889431442"/>
        <bgColor rgb="FFDEEAF6"/>
      </patternFill>
    </fill>
    <fill>
      <patternFill patternType="solid">
        <fgColor theme="0"/>
        <bgColor theme="4"/>
      </patternFill>
    </fill>
    <fill>
      <patternFill patternType="solid">
        <fgColor theme="0"/>
        <bgColor rgb="FFDEEAF6"/>
      </patternFill>
    </fill>
    <fill>
      <patternFill patternType="solid">
        <fgColor rgb="FFFF9600"/>
        <bgColor indexed="64"/>
      </patternFill>
    </fill>
    <fill>
      <patternFill patternType="solid">
        <fgColor theme="5" tint="-0.499984740745262"/>
        <bgColor indexed="64"/>
      </patternFill>
    </fill>
    <fill>
      <patternFill patternType="solid">
        <fgColor rgb="FF00FFFF"/>
        <bgColor indexed="64"/>
      </patternFill>
    </fill>
    <fill>
      <patternFill patternType="solid">
        <fgColor theme="3" tint="0.34998626667073579"/>
        <bgColor indexed="64"/>
      </patternFill>
    </fill>
    <fill>
      <patternFill patternType="solid">
        <fgColor theme="4" tint="0.79998168889431442"/>
        <bgColor rgb="FFDEEAF6"/>
      </patternFill>
    </fill>
    <fill>
      <patternFill patternType="solid">
        <fgColor theme="4" tint="0.79998168889431442"/>
        <bgColor theme="0"/>
      </patternFill>
    </fill>
    <fill>
      <patternFill patternType="solid">
        <fgColor rgb="FF66FFCC"/>
        <bgColor indexed="64"/>
      </patternFill>
    </fill>
    <fill>
      <patternFill patternType="solid">
        <fgColor rgb="FFD3B1D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rgb="FFFDA97B"/>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F3782D"/>
        <bgColor indexed="64"/>
      </patternFill>
    </fill>
    <fill>
      <patternFill patternType="solid">
        <fgColor rgb="FFF4BEDE"/>
        <bgColor indexed="64"/>
      </patternFill>
    </fill>
    <fill>
      <patternFill patternType="solid">
        <fgColor rgb="FF844C82"/>
        <bgColor indexed="64"/>
      </patternFill>
    </fill>
    <fill>
      <patternFill patternType="solid">
        <fgColor rgb="FF005B8C"/>
        <bgColor indexed="64"/>
      </patternFill>
    </fill>
    <fill>
      <patternFill patternType="solid">
        <fgColor rgb="FF61993B"/>
        <bgColor indexed="64"/>
      </patternFill>
    </fill>
    <fill>
      <patternFill patternType="solid">
        <fgColor rgb="FFF1ECE1"/>
        <bgColor indexed="64"/>
      </patternFill>
    </fill>
    <fill>
      <patternFill patternType="solid">
        <fgColor rgb="FF8C969D"/>
        <bgColor indexed="64"/>
      </patternFill>
    </fill>
    <fill>
      <patternFill patternType="solid">
        <fgColor rgb="FF0E0E10"/>
        <bgColor indexed="64"/>
      </patternFill>
    </fill>
    <fill>
      <patternFill patternType="solid">
        <fgColor theme="6" tint="0.79998168889431442"/>
        <bgColor theme="6" tint="0.79998168889431442"/>
      </patternFill>
    </fill>
  </fills>
  <borders count="100">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style="medium">
        <color theme="0"/>
      </left>
      <right/>
      <top style="medium">
        <color theme="0"/>
      </top>
      <bottom/>
      <diagonal/>
    </border>
    <border>
      <left/>
      <right/>
      <top style="medium">
        <color theme="0"/>
      </top>
      <bottom/>
      <diagonal/>
    </border>
    <border>
      <left/>
      <right/>
      <top style="medium">
        <color theme="0"/>
      </top>
      <bottom/>
      <diagonal/>
    </border>
    <border>
      <left/>
      <right/>
      <top/>
      <bottom/>
      <diagonal/>
    </border>
    <border>
      <left/>
      <right/>
      <top/>
      <bottom/>
      <diagonal/>
    </border>
    <border>
      <left style="medium">
        <color theme="0"/>
      </left>
      <right/>
      <top/>
      <bottom/>
      <diagonal/>
    </border>
    <border>
      <left style="medium">
        <color theme="0"/>
      </left>
      <right/>
      <top/>
      <bottom style="thin">
        <color rgb="FF000000"/>
      </bottom>
      <diagonal/>
    </border>
    <border>
      <left/>
      <right/>
      <top/>
      <bottom style="thin">
        <color rgb="FF000000"/>
      </bottom>
      <diagonal/>
    </border>
    <border>
      <left style="medium">
        <color theme="0"/>
      </left>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BFBFBF"/>
      </left>
      <right/>
      <top/>
      <bottom style="thin">
        <color rgb="FFBFBFBF"/>
      </bottom>
      <diagonal/>
    </border>
    <border>
      <left style="thin">
        <color rgb="FFBFBFBF"/>
      </left>
      <right/>
      <top style="thin">
        <color rgb="FFBFBFBF"/>
      </top>
      <bottom style="thin">
        <color rgb="FFBFBFBF"/>
      </bottom>
      <diagonal/>
    </border>
    <border>
      <left/>
      <right/>
      <top/>
      <bottom/>
      <diagonal/>
    </border>
    <border>
      <left/>
      <right/>
      <top style="thin">
        <color rgb="FF000000"/>
      </top>
      <bottom/>
      <diagonal/>
    </border>
    <border>
      <left/>
      <right/>
      <top/>
      <bottom style="thin">
        <color rgb="FF000000"/>
      </bottom>
      <diagonal/>
    </border>
    <border>
      <left style="thin">
        <color rgb="FFBFBFBF"/>
      </left>
      <right/>
      <top style="thin">
        <color rgb="FFBFBFBF"/>
      </top>
      <bottom/>
      <diagonal/>
    </border>
    <border>
      <left style="medium">
        <color rgb="FF000000"/>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theme="6" tint="0.39997558519241921"/>
      </left>
      <right/>
      <top style="thin">
        <color rgb="FF000000"/>
      </top>
      <bottom/>
      <diagonal/>
    </border>
    <border>
      <left/>
      <right/>
      <top style="thin">
        <color theme="6" tint="0.3999755851924192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style="thin">
        <color theme="4"/>
      </top>
      <bottom/>
      <diagonal/>
    </border>
    <border>
      <left style="thin">
        <color rgb="FFBFBFBF"/>
      </left>
      <right/>
      <top/>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rgb="FFBFBFBF"/>
      </top>
      <bottom/>
      <diagonal/>
    </border>
    <border>
      <left style="thin">
        <color rgb="FFEFEFEF"/>
      </left>
      <right style="thin">
        <color rgb="FFEFEFEF"/>
      </right>
      <top style="thin">
        <color rgb="FFEFEFEF"/>
      </top>
      <bottom style="thin">
        <color rgb="FFEFEFEF"/>
      </bottom>
      <diagonal/>
    </border>
    <border>
      <left style="thin">
        <color rgb="FFFFFFFF"/>
      </left>
      <right style="thin">
        <color rgb="FFFFFFFF"/>
      </right>
      <top style="thin">
        <color rgb="FFFFFFFF"/>
      </top>
      <bottom/>
      <diagonal/>
    </border>
    <border>
      <left style="thin">
        <color rgb="FFEFEFEF"/>
      </left>
      <right style="thin">
        <color rgb="FFEFEFEF"/>
      </right>
      <top style="thin">
        <color rgb="FFEFEFEF"/>
      </top>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9847407452621"/>
      </bottom>
      <diagonal/>
    </border>
    <border>
      <left style="thin">
        <color rgb="FFBFBFBF"/>
      </left>
      <right/>
      <top style="thin">
        <color rgb="FFBFBFBF"/>
      </top>
      <bottom style="thin">
        <color theme="3" tint="0.34998626667073579"/>
      </bottom>
      <diagonal/>
    </border>
    <border>
      <left/>
      <right/>
      <top/>
      <bottom style="thin">
        <color theme="3" tint="0.34998626667073579"/>
      </bottom>
      <diagonal/>
    </border>
    <border>
      <left style="thin">
        <color rgb="FFBFBFBF"/>
      </left>
      <right/>
      <top/>
      <bottom style="thin">
        <color theme="3" tint="0.34998626667073579"/>
      </bottom>
      <diagonal/>
    </border>
    <border>
      <left/>
      <right/>
      <top style="thin">
        <color theme="3" tint="0.34998626667073579"/>
      </top>
      <bottom style="thin">
        <color theme="3" tint="0.34998626667073579"/>
      </bottom>
      <diagonal/>
    </border>
    <border>
      <left/>
      <right/>
      <top style="thin">
        <color theme="3" tint="0.34998626667073579"/>
      </top>
      <bottom/>
      <diagonal/>
    </border>
    <border>
      <left style="thin">
        <color rgb="FFBFBFBF"/>
      </left>
      <right/>
      <top style="thin">
        <color theme="3" tint="0.34998626667073579"/>
      </top>
      <bottom/>
      <diagonal/>
    </border>
    <border>
      <left style="thin">
        <color rgb="FFBFBFBF"/>
      </left>
      <right/>
      <top style="thin">
        <color theme="3" tint="0.34998626667073579"/>
      </top>
      <bottom style="thin">
        <color theme="3" tint="0.34998626667073579"/>
      </bottom>
      <diagonal/>
    </border>
    <border>
      <left/>
      <right/>
      <top style="thin">
        <color theme="6" tint="0.39997558519241921"/>
      </top>
      <bottom style="thin">
        <color theme="3" tint="0.34998626667073579"/>
      </bottom>
      <diagonal/>
    </border>
    <border>
      <left style="thin">
        <color rgb="FFBFBFBF"/>
      </left>
      <right/>
      <top style="thin">
        <color rgb="FFBFBFBF"/>
      </top>
      <bottom style="thin">
        <color indexed="64"/>
      </bottom>
      <diagonal/>
    </border>
    <border>
      <left style="thin">
        <color indexed="64"/>
      </left>
      <right style="thin">
        <color indexed="64"/>
      </right>
      <top/>
      <bottom/>
      <diagonal/>
    </border>
    <border>
      <left/>
      <right/>
      <top style="medium">
        <color indexed="64"/>
      </top>
      <bottom style="thin">
        <color theme="0" tint="-0.499984740745262"/>
      </bottom>
      <diagonal/>
    </border>
    <border>
      <left/>
      <right style="thin">
        <color indexed="64"/>
      </right>
      <top style="medium">
        <color theme="1" tint="0.499984740745262"/>
      </top>
      <bottom style="thin">
        <color theme="1"/>
      </bottom>
      <diagonal/>
    </border>
    <border>
      <left style="thin">
        <color indexed="64"/>
      </left>
      <right style="thin">
        <color indexed="64"/>
      </right>
      <top/>
      <bottom style="thin">
        <color indexed="64"/>
      </bottom>
      <diagonal/>
    </border>
    <border>
      <left/>
      <right style="thin">
        <color theme="6"/>
      </right>
      <top style="thin">
        <color theme="6"/>
      </top>
      <bottom style="medium">
        <color theme="6"/>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top style="thin">
        <color theme="2"/>
      </top>
      <bottom style="thin">
        <color theme="2"/>
      </bottom>
      <diagonal/>
    </border>
    <border>
      <left style="thin">
        <color theme="2"/>
      </left>
      <right style="thin">
        <color theme="2"/>
      </right>
      <top style="thin">
        <color theme="2"/>
      </top>
      <bottom/>
      <diagonal/>
    </border>
    <border>
      <left/>
      <right/>
      <top/>
      <bottom style="thin">
        <color theme="2"/>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style="medium">
        <color theme="6"/>
      </bottom>
      <diagonal/>
    </border>
    <border>
      <left style="thin">
        <color theme="6"/>
      </left>
      <right style="thin">
        <color theme="6"/>
      </right>
      <top style="thin">
        <color theme="6"/>
      </top>
      <bottom style="thin">
        <color rgb="FFC9C9C9"/>
      </bottom>
      <diagonal/>
    </border>
    <border>
      <left style="thin">
        <color theme="2"/>
      </left>
      <right style="thin">
        <color theme="0"/>
      </right>
      <top style="thin">
        <color theme="2"/>
      </top>
      <bottom style="thin">
        <color theme="2"/>
      </bottom>
      <diagonal/>
    </border>
    <border>
      <left style="thin">
        <color theme="2"/>
      </left>
      <right style="thin">
        <color theme="0"/>
      </right>
      <top style="thin">
        <color theme="2"/>
      </top>
      <bottom/>
      <diagonal/>
    </border>
    <border>
      <left style="thin">
        <color theme="2"/>
      </left>
      <right/>
      <top style="thin">
        <color theme="0"/>
      </top>
      <bottom style="thin">
        <color theme="2"/>
      </bottom>
      <diagonal/>
    </border>
    <border>
      <left/>
      <right/>
      <top style="thin">
        <color theme="0"/>
      </top>
      <bottom style="thin">
        <color theme="2"/>
      </bottom>
      <diagonal/>
    </border>
    <border>
      <left/>
      <right style="thin">
        <color indexed="64"/>
      </right>
      <top style="thin">
        <color theme="0"/>
      </top>
      <bottom style="thin">
        <color theme="2"/>
      </bottom>
      <diagonal/>
    </border>
    <border>
      <left style="thin">
        <color indexed="64"/>
      </left>
      <right/>
      <top style="thin">
        <color theme="0"/>
      </top>
      <bottom/>
      <diagonal/>
    </border>
    <border>
      <left/>
      <right style="thin">
        <color theme="0"/>
      </right>
      <top style="thin">
        <color theme="0"/>
      </top>
      <bottom/>
      <diagonal/>
    </border>
    <border>
      <left style="thin">
        <color theme="2"/>
      </left>
      <right/>
      <top style="thin">
        <color theme="2"/>
      </top>
      <bottom style="thin">
        <color indexed="64"/>
      </bottom>
      <diagonal/>
    </border>
    <border>
      <left/>
      <right/>
      <top style="thin">
        <color theme="2"/>
      </top>
      <bottom style="thin">
        <color indexed="64"/>
      </bottom>
      <diagonal/>
    </border>
    <border>
      <left/>
      <right style="thin">
        <color theme="2"/>
      </right>
      <top style="thin">
        <color theme="2"/>
      </top>
      <bottom style="thin">
        <color indexed="64"/>
      </bottom>
      <diagonal/>
    </border>
    <border>
      <left style="thin">
        <color theme="0"/>
      </left>
      <right/>
      <top style="thin">
        <color theme="2"/>
      </top>
      <bottom style="thin">
        <color indexed="64"/>
      </bottom>
      <diagonal/>
    </border>
    <border>
      <left/>
      <right style="thin">
        <color theme="6" tint="0.39997558519241921"/>
      </right>
      <top style="thin">
        <color theme="6" tint="0.39997558519241921"/>
      </top>
      <bottom style="medium">
        <color theme="1"/>
      </bottom>
      <diagonal/>
    </border>
    <border>
      <left style="thin">
        <color theme="6"/>
      </left>
      <right style="thin">
        <color theme="6" tint="0.39997558519241921"/>
      </right>
      <top style="thin">
        <color theme="6" tint="0.39997558519241921"/>
      </top>
      <bottom style="medium">
        <color theme="1"/>
      </bottom>
      <diagonal/>
    </border>
    <border>
      <left style="thin">
        <color theme="2"/>
      </left>
      <right style="thin">
        <color theme="2"/>
      </right>
      <top style="thin">
        <color theme="2"/>
      </top>
      <bottom style="medium">
        <color theme="1"/>
      </bottom>
      <diagonal/>
    </border>
    <border>
      <left style="thin">
        <color theme="6"/>
      </left>
      <right style="thin">
        <color theme="6"/>
      </right>
      <top/>
      <bottom style="thin">
        <color theme="6"/>
      </bottom>
      <diagonal/>
    </border>
    <border>
      <left/>
      <right style="thin">
        <color theme="0"/>
      </right>
      <top/>
      <bottom/>
      <diagonal/>
    </border>
    <border>
      <left/>
      <right/>
      <top/>
      <bottom style="thin">
        <color theme="0"/>
      </bottom>
      <diagonal/>
    </border>
    <border>
      <left style="thin">
        <color theme="0"/>
      </left>
      <right/>
      <top style="thin">
        <color theme="0" tint="-0.14999847407452621"/>
      </top>
      <bottom style="thin">
        <color theme="0"/>
      </bottom>
      <diagonal/>
    </border>
    <border>
      <left/>
      <right style="thin">
        <color theme="0"/>
      </right>
      <top style="thin">
        <color theme="0" tint="-0.14999847407452621"/>
      </top>
      <bottom style="thin">
        <color theme="0"/>
      </bottom>
      <diagonal/>
    </border>
    <border>
      <left/>
      <right style="thin">
        <color theme="0"/>
      </right>
      <top/>
      <bottom style="thin">
        <color theme="0" tint="-0.14999847407452621"/>
      </bottom>
      <diagonal/>
    </border>
    <border>
      <left/>
      <right/>
      <top style="thin">
        <color theme="0"/>
      </top>
      <bottom style="thin">
        <color theme="0"/>
      </bottom>
      <diagonal/>
    </border>
  </borders>
  <cellStyleXfs count="12">
    <xf numFmtId="0" fontId="0" fillId="0" borderId="0"/>
    <xf numFmtId="176" fontId="37" fillId="0" borderId="16"/>
    <xf numFmtId="9" fontId="44" fillId="0" borderId="0" applyFont="0" applyFill="0" applyBorder="0" applyAlignment="0" applyProtection="0"/>
    <xf numFmtId="0" fontId="77" fillId="0" borderId="0" applyNumberFormat="0" applyFill="0" applyBorder="0" applyAlignment="0" applyProtection="0"/>
    <xf numFmtId="0" fontId="12" fillId="0" borderId="16"/>
    <xf numFmtId="167" fontId="12" fillId="0" borderId="16" applyFont="0" applyFill="0" applyBorder="0" applyAlignment="0" applyProtection="0"/>
    <xf numFmtId="0" fontId="91" fillId="0" borderId="16"/>
    <xf numFmtId="9" fontId="12" fillId="0" borderId="16" applyFont="0" applyFill="0" applyBorder="0" applyAlignment="0" applyProtection="0"/>
    <xf numFmtId="168" fontId="12" fillId="0" borderId="16" applyFont="0" applyFill="0" applyBorder="0" applyAlignment="0" applyProtection="0"/>
    <xf numFmtId="43" fontId="97" fillId="0" borderId="0" applyFont="0" applyFill="0" applyBorder="0" applyAlignment="0" applyProtection="0"/>
    <xf numFmtId="0" fontId="4" fillId="0" borderId="16"/>
    <xf numFmtId="0" fontId="102" fillId="0" borderId="16"/>
  </cellStyleXfs>
  <cellXfs count="1065">
    <xf numFmtId="0" fontId="0" fillId="0" borderId="0" xfId="0"/>
    <xf numFmtId="0" fontId="25" fillId="0" borderId="0" xfId="0" applyFont="1"/>
    <xf numFmtId="0" fontId="26" fillId="9" borderId="20" xfId="0" applyFont="1" applyFill="1" applyBorder="1" applyAlignment="1">
      <alignment horizontal="center" vertical="center" wrapText="1"/>
    </xf>
    <xf numFmtId="0" fontId="27" fillId="9" borderId="21" xfId="0" applyFont="1" applyFill="1" applyBorder="1" applyAlignment="1">
      <alignment horizontal="center" vertical="center" wrapText="1"/>
    </xf>
    <xf numFmtId="0" fontId="27" fillId="9" borderId="22" xfId="0" applyFont="1" applyFill="1" applyBorder="1" applyAlignment="1">
      <alignment horizontal="center" vertical="center" wrapText="1"/>
    </xf>
    <xf numFmtId="0" fontId="27" fillId="9" borderId="23" xfId="0" applyFont="1" applyFill="1" applyBorder="1" applyAlignment="1">
      <alignment horizontal="center" vertical="center" wrapText="1"/>
    </xf>
    <xf numFmtId="0" fontId="26" fillId="9" borderId="2"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9" fillId="10" borderId="24" xfId="0" applyFont="1" applyFill="1" applyBorder="1" applyAlignment="1">
      <alignment horizontal="center" vertical="center" wrapText="1"/>
    </xf>
    <xf numFmtId="1" fontId="29" fillId="10" borderId="13" xfId="0" applyNumberFormat="1" applyFont="1" applyFill="1" applyBorder="1" applyAlignment="1">
      <alignment horizontal="center" vertical="center" wrapText="1"/>
    </xf>
    <xf numFmtId="0" fontId="29" fillId="10" borderId="25" xfId="0" applyFont="1" applyFill="1" applyBorder="1" applyAlignment="1">
      <alignment horizontal="center" vertical="center" wrapText="1"/>
    </xf>
    <xf numFmtId="0" fontId="28" fillId="10" borderId="2" xfId="0" applyFont="1" applyFill="1" applyBorder="1" applyAlignment="1">
      <alignment horizontal="center" vertical="center" wrapText="1"/>
    </xf>
    <xf numFmtId="0" fontId="30" fillId="17" borderId="12"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31" fillId="17" borderId="1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30" fillId="17" borderId="2" xfId="0" applyFont="1" applyFill="1" applyBorder="1" applyAlignment="1">
      <alignment horizontal="center" vertical="center" wrapText="1"/>
    </xf>
    <xf numFmtId="0" fontId="30" fillId="18" borderId="12" xfId="0" applyFont="1" applyFill="1" applyBorder="1" applyAlignment="1">
      <alignment horizontal="center" vertical="center" wrapText="1"/>
    </xf>
    <xf numFmtId="0" fontId="31" fillId="18" borderId="24" xfId="0" applyFont="1" applyFill="1" applyBorder="1" applyAlignment="1">
      <alignment horizontal="center" vertical="center" wrapText="1"/>
    </xf>
    <xf numFmtId="0" fontId="31" fillId="18" borderId="13" xfId="0" applyFont="1" applyFill="1" applyBorder="1" applyAlignment="1">
      <alignment horizontal="center" vertical="center" wrapText="1"/>
    </xf>
    <xf numFmtId="0" fontId="31" fillId="18" borderId="25" xfId="0" applyFont="1" applyFill="1" applyBorder="1" applyAlignment="1">
      <alignment horizontal="center" vertical="center" wrapText="1"/>
    </xf>
    <xf numFmtId="0" fontId="30" fillId="18" borderId="2"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1" fillId="2" borderId="24" xfId="0"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19" borderId="12" xfId="0" applyFont="1" applyFill="1" applyBorder="1" applyAlignment="1">
      <alignment horizontal="center" vertical="center" wrapText="1"/>
    </xf>
    <xf numFmtId="0" fontId="31" fillId="19" borderId="24" xfId="0" applyFont="1" applyFill="1" applyBorder="1" applyAlignment="1">
      <alignment horizontal="center" vertical="center" wrapText="1"/>
    </xf>
    <xf numFmtId="0" fontId="31" fillId="19" borderId="13" xfId="0" applyFont="1" applyFill="1" applyBorder="1" applyAlignment="1">
      <alignment horizontal="center" vertical="center" wrapText="1"/>
    </xf>
    <xf numFmtId="0" fontId="31" fillId="19" borderId="25" xfId="0" applyFont="1" applyFill="1" applyBorder="1" applyAlignment="1">
      <alignment horizontal="center" vertical="center" wrapText="1"/>
    </xf>
    <xf numFmtId="0" fontId="30" fillId="19" borderId="2" xfId="0" applyFont="1" applyFill="1" applyBorder="1" applyAlignment="1">
      <alignment horizontal="center" vertical="center" wrapText="1"/>
    </xf>
    <xf numFmtId="0" fontId="30" fillId="11" borderId="12"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1" borderId="25" xfId="0" applyFont="1" applyFill="1" applyBorder="1" applyAlignment="1">
      <alignment horizontal="center" vertical="center" wrapText="1"/>
    </xf>
    <xf numFmtId="0" fontId="30" fillId="11" borderId="2" xfId="0" applyFont="1" applyFill="1" applyBorder="1" applyAlignment="1">
      <alignment horizontal="center" vertical="center" wrapText="1"/>
    </xf>
    <xf numFmtId="0" fontId="30" fillId="20" borderId="12" xfId="0" applyFont="1" applyFill="1" applyBorder="1" applyAlignment="1">
      <alignment horizontal="center" vertical="center" wrapText="1"/>
    </xf>
    <xf numFmtId="0" fontId="31" fillId="20" borderId="24" xfId="0" applyFont="1" applyFill="1" applyBorder="1" applyAlignment="1">
      <alignment horizontal="center" vertical="center" wrapText="1"/>
    </xf>
    <xf numFmtId="0" fontId="31" fillId="20" borderId="13" xfId="0" applyFont="1" applyFill="1" applyBorder="1" applyAlignment="1">
      <alignment horizontal="center" vertical="center" wrapText="1"/>
    </xf>
    <xf numFmtId="0" fontId="31" fillId="20" borderId="25" xfId="0" applyFont="1" applyFill="1" applyBorder="1" applyAlignment="1">
      <alignment horizontal="center" vertical="center" wrapText="1"/>
    </xf>
    <xf numFmtId="0" fontId="30" fillId="20" borderId="2" xfId="0" applyFont="1" applyFill="1" applyBorder="1" applyAlignment="1">
      <alignment horizontal="center" vertical="center" wrapText="1"/>
    </xf>
    <xf numFmtId="0" fontId="30" fillId="21" borderId="12" xfId="0" applyFont="1" applyFill="1" applyBorder="1" applyAlignment="1">
      <alignment horizontal="center" vertical="center" wrapText="1"/>
    </xf>
    <xf numFmtId="0" fontId="31" fillId="21" borderId="24"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5" xfId="0" applyFont="1" applyFill="1" applyBorder="1" applyAlignment="1">
      <alignment horizontal="center" vertical="center" wrapText="1"/>
    </xf>
    <xf numFmtId="0" fontId="30" fillId="21" borderId="2" xfId="0" applyFont="1" applyFill="1" applyBorder="1" applyAlignment="1">
      <alignment horizontal="center" vertical="center" wrapText="1"/>
    </xf>
    <xf numFmtId="0" fontId="30" fillId="12" borderId="12" xfId="0" applyFont="1" applyFill="1" applyBorder="1" applyAlignment="1">
      <alignment horizontal="center" vertical="center" wrapText="1"/>
    </xf>
    <xf numFmtId="0" fontId="31" fillId="12" borderId="24"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2" borderId="25" xfId="0" applyFont="1" applyFill="1" applyBorder="1" applyAlignment="1">
      <alignment horizontal="center" vertical="center" wrapText="1"/>
    </xf>
    <xf numFmtId="0" fontId="30" fillId="12" borderId="2" xfId="0" applyFont="1" applyFill="1" applyBorder="1" applyAlignment="1">
      <alignment horizontal="center" vertical="center" wrapText="1"/>
    </xf>
    <xf numFmtId="0" fontId="30" fillId="13" borderId="12" xfId="0" applyFont="1" applyFill="1" applyBorder="1" applyAlignment="1">
      <alignment horizontal="center" vertical="center" wrapText="1"/>
    </xf>
    <xf numFmtId="0" fontId="31" fillId="13" borderId="24"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4" borderId="12" xfId="0" applyFont="1" applyFill="1" applyBorder="1" applyAlignment="1">
      <alignment horizontal="center" vertical="center" wrapText="1"/>
    </xf>
    <xf numFmtId="0" fontId="31" fillId="14" borderId="24" xfId="0" applyFont="1" applyFill="1" applyBorder="1" applyAlignment="1">
      <alignment horizontal="center" vertical="center" wrapText="1"/>
    </xf>
    <xf numFmtId="0" fontId="31" fillId="14" borderId="13" xfId="0" applyFont="1" applyFill="1" applyBorder="1" applyAlignment="1">
      <alignment horizontal="center" vertical="center" wrapText="1"/>
    </xf>
    <xf numFmtId="0" fontId="31" fillId="14" borderId="25"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5" borderId="12" xfId="0" applyFont="1" applyFill="1" applyBorder="1" applyAlignment="1">
      <alignment horizontal="center" vertical="center" wrapText="1"/>
    </xf>
    <xf numFmtId="0" fontId="31" fillId="15" borderId="24" xfId="0" applyFont="1" applyFill="1" applyBorder="1" applyAlignment="1">
      <alignment horizontal="center" vertical="center" wrapText="1"/>
    </xf>
    <xf numFmtId="0" fontId="31" fillId="15" borderId="13" xfId="0" applyFont="1" applyFill="1" applyBorder="1" applyAlignment="1">
      <alignment horizontal="center" vertical="center" wrapText="1"/>
    </xf>
    <xf numFmtId="0" fontId="31" fillId="15" borderId="25" xfId="0" applyFont="1" applyFill="1" applyBorder="1" applyAlignment="1">
      <alignment horizontal="center" vertical="center" wrapText="1"/>
    </xf>
    <xf numFmtId="0" fontId="30" fillId="15" borderId="2" xfId="0" applyFont="1" applyFill="1" applyBorder="1" applyAlignment="1">
      <alignment horizontal="center" vertical="center" wrapText="1"/>
    </xf>
    <xf numFmtId="0" fontId="28" fillId="16" borderId="12" xfId="0" applyFont="1" applyFill="1" applyBorder="1" applyAlignment="1">
      <alignment horizontal="center" vertical="center" wrapText="1"/>
    </xf>
    <xf numFmtId="0" fontId="29" fillId="16" borderId="24" xfId="0" applyFont="1" applyFill="1" applyBorder="1" applyAlignment="1">
      <alignment horizontal="center" vertical="center" wrapText="1"/>
    </xf>
    <xf numFmtId="0" fontId="29" fillId="16" borderId="13" xfId="0" applyFont="1" applyFill="1" applyBorder="1" applyAlignment="1">
      <alignment horizontal="center" vertical="center" wrapText="1"/>
    </xf>
    <xf numFmtId="0" fontId="29" fillId="16" borderId="25" xfId="0" applyFont="1" applyFill="1" applyBorder="1" applyAlignment="1">
      <alignment horizontal="center" vertical="center" wrapText="1"/>
    </xf>
    <xf numFmtId="0" fontId="28" fillId="16" borderId="2" xfId="0" applyFont="1" applyFill="1" applyBorder="1" applyAlignment="1">
      <alignment horizontal="center" vertical="center" wrapText="1"/>
    </xf>
    <xf numFmtId="0" fontId="30" fillId="22" borderId="12" xfId="0" applyFont="1" applyFill="1" applyBorder="1" applyAlignment="1">
      <alignment horizontal="center" vertical="center" wrapText="1"/>
    </xf>
    <xf numFmtId="0" fontId="31" fillId="22" borderId="26" xfId="0" applyFont="1" applyFill="1" applyBorder="1" applyAlignment="1">
      <alignment horizontal="center" vertical="center" wrapText="1"/>
    </xf>
    <xf numFmtId="0" fontId="31" fillId="22" borderId="27" xfId="0" applyFont="1" applyFill="1" applyBorder="1" applyAlignment="1">
      <alignment horizontal="center" vertical="center" wrapText="1"/>
    </xf>
    <xf numFmtId="0" fontId="31" fillId="22" borderId="28" xfId="0" applyFont="1" applyFill="1" applyBorder="1" applyAlignment="1">
      <alignment horizontal="center" vertical="center" wrapText="1"/>
    </xf>
    <xf numFmtId="0" fontId="30" fillId="22" borderId="2" xfId="0" applyFont="1" applyFill="1" applyBorder="1" applyAlignment="1">
      <alignment horizontal="center" vertical="center" wrapText="1"/>
    </xf>
    <xf numFmtId="0" fontId="33" fillId="0" borderId="0" xfId="0" applyFont="1" applyAlignment="1">
      <alignment horizontal="left" vertical="center"/>
    </xf>
    <xf numFmtId="49" fontId="28" fillId="0" borderId="0" xfId="0" applyNumberFormat="1" applyFont="1" applyAlignment="1">
      <alignment horizontal="center" vertical="center"/>
    </xf>
    <xf numFmtId="0" fontId="28" fillId="0" borderId="0" xfId="0" applyFont="1" applyAlignment="1">
      <alignment horizontal="center" vertical="center"/>
    </xf>
    <xf numFmtId="2" fontId="28" fillId="0" borderId="0" xfId="0" applyNumberFormat="1" applyFont="1" applyAlignment="1">
      <alignment horizontal="center" vertical="center"/>
    </xf>
    <xf numFmtId="166" fontId="33" fillId="0" borderId="0" xfId="0" applyNumberFormat="1" applyFont="1" applyAlignment="1">
      <alignment horizontal="center" vertical="center"/>
    </xf>
    <xf numFmtId="0" fontId="33" fillId="0" borderId="0" xfId="0" applyFont="1"/>
    <xf numFmtId="0" fontId="33" fillId="0" borderId="0" xfId="0" applyFont="1" applyAlignment="1">
      <alignment horizontal="left" vertical="center" wrapText="1"/>
    </xf>
    <xf numFmtId="0" fontId="28" fillId="0" borderId="0" xfId="0" applyFont="1" applyAlignment="1">
      <alignment horizontal="center" vertical="center" wrapText="1"/>
    </xf>
    <xf numFmtId="2" fontId="28" fillId="0" borderId="0" xfId="0" applyNumberFormat="1" applyFont="1" applyAlignment="1">
      <alignment horizontal="center" vertical="center" wrapText="1"/>
    </xf>
    <xf numFmtId="0" fontId="33" fillId="0" borderId="0" xfId="0" applyFont="1" applyAlignment="1">
      <alignment horizontal="center" vertical="center"/>
    </xf>
    <xf numFmtId="1" fontId="33" fillId="0" borderId="0" xfId="0" applyNumberFormat="1" applyFont="1" applyAlignment="1">
      <alignment horizontal="center" vertical="center"/>
    </xf>
    <xf numFmtId="2" fontId="33" fillId="0" borderId="0" xfId="0" applyNumberFormat="1" applyFont="1" applyAlignment="1">
      <alignment horizontal="center" vertical="center"/>
    </xf>
    <xf numFmtId="1" fontId="33" fillId="0" borderId="0" xfId="0" applyNumberFormat="1" applyFont="1" applyAlignment="1">
      <alignment horizontal="left" vertical="center"/>
    </xf>
    <xf numFmtId="0" fontId="33" fillId="25" borderId="0" xfId="0" applyFont="1" applyFill="1" applyAlignment="1">
      <alignment horizontal="left" vertical="center"/>
    </xf>
    <xf numFmtId="0" fontId="33" fillId="25" borderId="0" xfId="0" applyFont="1" applyFill="1" applyAlignment="1">
      <alignment horizontal="center" vertical="center"/>
    </xf>
    <xf numFmtId="2" fontId="33" fillId="25" borderId="0" xfId="0" applyNumberFormat="1" applyFont="1" applyFill="1" applyAlignment="1">
      <alignment horizontal="center" vertical="center"/>
    </xf>
    <xf numFmtId="166" fontId="33" fillId="25" borderId="0" xfId="0" applyNumberFormat="1" applyFont="1" applyFill="1" applyAlignment="1">
      <alignment horizontal="center" vertical="center"/>
    </xf>
    <xf numFmtId="0" fontId="33" fillId="25" borderId="0" xfId="0" applyFont="1" applyFill="1"/>
    <xf numFmtId="0" fontId="33" fillId="0" borderId="16" xfId="0" applyFont="1" applyBorder="1" applyAlignment="1">
      <alignment horizontal="left" vertical="center"/>
    </xf>
    <xf numFmtId="0" fontId="18" fillId="0" borderId="16" xfId="0" applyFont="1" applyBorder="1" applyAlignment="1">
      <alignment horizontal="left" vertical="center"/>
    </xf>
    <xf numFmtId="0" fontId="22" fillId="0" borderId="16" xfId="0" applyFont="1" applyBorder="1" applyAlignment="1">
      <alignment horizontal="right" vertical="center"/>
    </xf>
    <xf numFmtId="170" fontId="22" fillId="0" borderId="16" xfId="0" applyNumberFormat="1" applyFont="1" applyBorder="1" applyAlignment="1">
      <alignment horizontal="right" vertical="center"/>
    </xf>
    <xf numFmtId="0" fontId="33" fillId="0" borderId="16" xfId="0" applyFont="1" applyBorder="1" applyAlignment="1">
      <alignment horizontal="left" vertical="center" wrapText="1"/>
    </xf>
    <xf numFmtId="166" fontId="18" fillId="0" borderId="16" xfId="0" applyNumberFormat="1" applyFont="1" applyBorder="1" applyAlignment="1">
      <alignment horizontal="left" vertical="center"/>
    </xf>
    <xf numFmtId="0" fontId="22" fillId="0" borderId="16" xfId="0" applyFont="1" applyBorder="1" applyAlignment="1">
      <alignment horizontal="center" vertical="center"/>
    </xf>
    <xf numFmtId="0" fontId="22" fillId="0" borderId="16" xfId="0" applyFont="1" applyBorder="1" applyAlignment="1">
      <alignment horizontal="left" vertical="center"/>
    </xf>
    <xf numFmtId="166" fontId="22" fillId="0" borderId="16" xfId="0" applyNumberFormat="1" applyFont="1" applyBorder="1" applyAlignment="1">
      <alignment horizontal="left" vertical="center"/>
    </xf>
    <xf numFmtId="9" fontId="23" fillId="0" borderId="16" xfId="0" applyNumberFormat="1" applyFont="1" applyBorder="1" applyAlignment="1">
      <alignment horizontal="center" vertical="center"/>
    </xf>
    <xf numFmtId="175" fontId="22" fillId="0" borderId="16" xfId="0" applyNumberFormat="1" applyFont="1" applyBorder="1" applyAlignment="1">
      <alignment horizontal="left" vertical="center"/>
    </xf>
    <xf numFmtId="9" fontId="19" fillId="0" borderId="16" xfId="0" applyNumberFormat="1" applyFont="1" applyBorder="1" applyAlignment="1">
      <alignment horizontal="center" vertical="center"/>
    </xf>
    <xf numFmtId="0" fontId="19" fillId="0" borderId="16" xfId="0" applyFont="1" applyBorder="1" applyAlignment="1">
      <alignment horizontal="left" vertical="center"/>
    </xf>
    <xf numFmtId="166" fontId="19" fillId="0" borderId="16" xfId="0" applyNumberFormat="1" applyFont="1" applyBorder="1" applyAlignment="1">
      <alignment horizontal="left" vertical="center"/>
    </xf>
    <xf numFmtId="9" fontId="22" fillId="0" borderId="16" xfId="0" applyNumberFormat="1" applyFont="1" applyBorder="1" applyAlignment="1">
      <alignment horizontal="center" vertical="center"/>
    </xf>
    <xf numFmtId="2" fontId="22" fillId="0" borderId="16" xfId="0" applyNumberFormat="1" applyFont="1" applyBorder="1" applyAlignment="1">
      <alignment vertical="center"/>
    </xf>
    <xf numFmtId="0" fontId="22" fillId="0" borderId="16" xfId="0" applyFont="1" applyBorder="1" applyAlignment="1">
      <alignment vertical="center"/>
    </xf>
    <xf numFmtId="0" fontId="24" fillId="0" borderId="16" xfId="0" applyFont="1" applyBorder="1" applyAlignment="1">
      <alignment horizontal="left" vertical="center"/>
    </xf>
    <xf numFmtId="0" fontId="23" fillId="0" borderId="16" xfId="0" applyFont="1" applyBorder="1" applyAlignment="1">
      <alignment horizontal="left" vertical="center"/>
    </xf>
    <xf numFmtId="166" fontId="33" fillId="0" borderId="16" xfId="0" applyNumberFormat="1" applyFont="1" applyBorder="1" applyAlignment="1">
      <alignment horizontal="center" vertical="center"/>
    </xf>
    <xf numFmtId="2" fontId="22" fillId="0" borderId="16" xfId="0" applyNumberFormat="1" applyFont="1" applyBorder="1" applyAlignment="1">
      <alignment horizontal="center" vertical="center"/>
    </xf>
    <xf numFmtId="1" fontId="22" fillId="0" borderId="16" xfId="0" applyNumberFormat="1" applyFont="1" applyBorder="1" applyAlignment="1">
      <alignment horizontal="center" vertical="center"/>
    </xf>
    <xf numFmtId="0" fontId="19" fillId="0" borderId="16" xfId="0" applyFont="1" applyBorder="1" applyAlignment="1">
      <alignment horizontal="center" vertical="center"/>
    </xf>
    <xf numFmtId="1" fontId="19" fillId="0" borderId="16" xfId="0" applyNumberFormat="1" applyFont="1" applyBorder="1" applyAlignment="1">
      <alignment horizontal="center" vertical="center"/>
    </xf>
    <xf numFmtId="0" fontId="18" fillId="0" borderId="16" xfId="0" applyFont="1" applyBorder="1" applyAlignment="1">
      <alignment horizontal="center" vertical="center"/>
    </xf>
    <xf numFmtId="0" fontId="33" fillId="0" borderId="16" xfId="0" applyFont="1" applyBorder="1"/>
    <xf numFmtId="170" fontId="18" fillId="0" borderId="16" xfId="0" applyNumberFormat="1" applyFont="1" applyBorder="1" applyAlignment="1">
      <alignment vertical="center"/>
    </xf>
    <xf numFmtId="2" fontId="18" fillId="0" borderId="16" xfId="0" applyNumberFormat="1" applyFont="1" applyBorder="1" applyAlignment="1">
      <alignment vertical="center"/>
    </xf>
    <xf numFmtId="2" fontId="19" fillId="0" borderId="16" xfId="0" applyNumberFormat="1" applyFont="1" applyBorder="1" applyAlignment="1">
      <alignment vertical="center"/>
    </xf>
    <xf numFmtId="0" fontId="33" fillId="0" borderId="0" xfId="0" applyFont="1" applyAlignment="1">
      <alignment horizontal="center" vertical="center" wrapText="1"/>
    </xf>
    <xf numFmtId="2" fontId="33" fillId="0" borderId="0" xfId="0" applyNumberFormat="1" applyFont="1" applyAlignment="1">
      <alignment horizontal="left" vertical="center" wrapText="1"/>
    </xf>
    <xf numFmtId="0" fontId="43" fillId="5" borderId="37" xfId="0" applyFont="1" applyFill="1" applyBorder="1" applyAlignment="1">
      <alignment horizontal="left" vertical="center" wrapText="1"/>
    </xf>
    <xf numFmtId="2" fontId="43" fillId="5" borderId="37" xfId="0" applyNumberFormat="1" applyFont="1" applyFill="1" applyBorder="1" applyAlignment="1">
      <alignment horizontal="left" vertical="center" wrapText="1"/>
    </xf>
    <xf numFmtId="0" fontId="20" fillId="4" borderId="3" xfId="0" applyFont="1" applyFill="1" applyBorder="1" applyAlignment="1">
      <alignment horizontal="left" vertical="center"/>
    </xf>
    <xf numFmtId="0" fontId="21" fillId="34" borderId="4" xfId="0" applyFont="1" applyFill="1" applyBorder="1" applyAlignment="1">
      <alignment horizontal="center" vertical="center"/>
    </xf>
    <xf numFmtId="0" fontId="21" fillId="34" borderId="5" xfId="0" applyFont="1" applyFill="1" applyBorder="1" applyAlignment="1">
      <alignment horizontal="center" vertical="center"/>
    </xf>
    <xf numFmtId="2" fontId="22" fillId="0" borderId="16" xfId="0" applyNumberFormat="1" applyFont="1" applyBorder="1" applyAlignment="1">
      <alignment horizontal="left" vertical="center"/>
    </xf>
    <xf numFmtId="0" fontId="25" fillId="0" borderId="2" xfId="0" applyFont="1" applyBorder="1" applyAlignment="1">
      <alignment horizontal="center" vertical="center"/>
    </xf>
    <xf numFmtId="0" fontId="25" fillId="0" borderId="2" xfId="0" applyFont="1" applyBorder="1" applyAlignment="1">
      <alignment horizontal="left" vertical="center"/>
    </xf>
    <xf numFmtId="2" fontId="25" fillId="0" borderId="2" xfId="0" applyNumberFormat="1" applyFont="1" applyBorder="1" applyAlignment="1">
      <alignment horizontal="left" vertical="center"/>
    </xf>
    <xf numFmtId="0" fontId="25" fillId="0" borderId="16" xfId="0" applyFont="1" applyBorder="1" applyAlignment="1">
      <alignment horizontal="left" vertical="center"/>
    </xf>
    <xf numFmtId="0" fontId="19" fillId="5" borderId="8" xfId="0" applyFont="1" applyFill="1" applyBorder="1" applyAlignment="1">
      <alignment horizontal="left" vertical="center"/>
    </xf>
    <xf numFmtId="0" fontId="18" fillId="5" borderId="2" xfId="0" applyFont="1" applyFill="1" applyBorder="1" applyAlignment="1">
      <alignment horizontal="left" vertical="center"/>
    </xf>
    <xf numFmtId="0" fontId="18" fillId="5" borderId="2" xfId="0" applyFont="1" applyFill="1" applyBorder="1" applyAlignment="1">
      <alignment horizontal="center" vertical="center"/>
    </xf>
    <xf numFmtId="0" fontId="22" fillId="3" borderId="8" xfId="0" applyFont="1" applyFill="1" applyBorder="1" applyAlignment="1">
      <alignment horizontal="left" vertical="center"/>
    </xf>
    <xf numFmtId="0" fontId="22" fillId="3" borderId="2" xfId="0" applyFont="1" applyFill="1" applyBorder="1" applyAlignment="1">
      <alignment horizontal="center" vertical="center"/>
    </xf>
    <xf numFmtId="4" fontId="22" fillId="3" borderId="2" xfId="0" applyNumberFormat="1" applyFont="1" applyFill="1" applyBorder="1" applyAlignment="1">
      <alignment horizontal="center" vertical="center"/>
    </xf>
    <xf numFmtId="0" fontId="23" fillId="6" borderId="10" xfId="0" applyFont="1" applyFill="1" applyBorder="1" applyAlignment="1">
      <alignment horizontal="left" vertical="center"/>
    </xf>
    <xf numFmtId="1" fontId="22" fillId="6" borderId="10" xfId="0" applyNumberFormat="1" applyFont="1" applyFill="1" applyBorder="1" applyAlignment="1">
      <alignment horizontal="center" vertical="center"/>
    </xf>
    <xf numFmtId="4" fontId="22" fillId="6" borderId="10" xfId="0" applyNumberFormat="1" applyFont="1" applyFill="1" applyBorder="1" applyAlignment="1">
      <alignment horizontal="center" vertical="center"/>
    </xf>
    <xf numFmtId="0" fontId="23" fillId="3" borderId="8" xfId="0" applyFont="1" applyFill="1" applyBorder="1" applyAlignment="1">
      <alignment horizontal="left" vertical="center"/>
    </xf>
    <xf numFmtId="1" fontId="22" fillId="3" borderId="2" xfId="0" applyNumberFormat="1" applyFont="1" applyFill="1" applyBorder="1" applyAlignment="1">
      <alignment horizontal="center" vertical="center"/>
    </xf>
    <xf numFmtId="2" fontId="22" fillId="3" borderId="2" xfId="0" applyNumberFormat="1" applyFont="1" applyFill="1" applyBorder="1" applyAlignment="1">
      <alignment horizontal="center" vertical="center"/>
    </xf>
    <xf numFmtId="9" fontId="22" fillId="0" borderId="16" xfId="0" applyNumberFormat="1" applyFont="1" applyBorder="1" applyAlignment="1">
      <alignment vertical="center"/>
    </xf>
    <xf numFmtId="0" fontId="19" fillId="5" borderId="2" xfId="0" applyFont="1" applyFill="1" applyBorder="1" applyAlignment="1">
      <alignment horizontal="center" vertical="center"/>
    </xf>
    <xf numFmtId="4" fontId="19" fillId="5" borderId="2" xfId="0" applyNumberFormat="1" applyFont="1" applyFill="1" applyBorder="1" applyAlignment="1">
      <alignment horizontal="center" vertical="center"/>
    </xf>
    <xf numFmtId="0" fontId="22" fillId="3" borderId="11" xfId="0" applyFont="1" applyFill="1" applyBorder="1" applyAlignment="1">
      <alignment horizontal="left" vertical="center"/>
    </xf>
    <xf numFmtId="1" fontId="22" fillId="3" borderId="12" xfId="0" applyNumberFormat="1" applyFont="1" applyFill="1" applyBorder="1" applyAlignment="1">
      <alignment horizontal="center" vertical="center"/>
    </xf>
    <xf numFmtId="1" fontId="22" fillId="3" borderId="39" xfId="0" applyNumberFormat="1" applyFont="1" applyFill="1" applyBorder="1" applyAlignment="1">
      <alignment horizontal="center" vertical="center"/>
    </xf>
    <xf numFmtId="4" fontId="22" fillId="3" borderId="39" xfId="0" applyNumberFormat="1" applyFont="1" applyFill="1" applyBorder="1" applyAlignment="1">
      <alignment horizontal="center" vertical="center"/>
    </xf>
    <xf numFmtId="4" fontId="22" fillId="3" borderId="12" xfId="0" applyNumberFormat="1" applyFont="1" applyFill="1" applyBorder="1" applyAlignment="1">
      <alignment horizontal="center" vertical="center"/>
    </xf>
    <xf numFmtId="1" fontId="22" fillId="3" borderId="16" xfId="0" applyNumberFormat="1" applyFont="1" applyFill="1" applyBorder="1" applyAlignment="1">
      <alignment horizontal="center" vertical="center"/>
    </xf>
    <xf numFmtId="4" fontId="22" fillId="3" borderId="16" xfId="0" applyNumberFormat="1" applyFont="1" applyFill="1" applyBorder="1" applyAlignment="1">
      <alignment horizontal="center" vertical="center"/>
    </xf>
    <xf numFmtId="0" fontId="23" fillId="6" borderId="9" xfId="0" applyFont="1" applyFill="1" applyBorder="1" applyAlignment="1">
      <alignment horizontal="left" vertical="center"/>
    </xf>
    <xf numFmtId="0" fontId="22" fillId="3" borderId="12" xfId="0" applyFont="1" applyFill="1" applyBorder="1" applyAlignment="1">
      <alignment horizontal="center" vertical="center"/>
    </xf>
    <xf numFmtId="0" fontId="22" fillId="0" borderId="0" xfId="0" applyFont="1" applyAlignment="1">
      <alignment horizontal="left" vertical="center"/>
    </xf>
    <xf numFmtId="0" fontId="22" fillId="0" borderId="0" xfId="0" applyFont="1" applyAlignment="1">
      <alignment vertical="center"/>
    </xf>
    <xf numFmtId="166" fontId="22" fillId="0" borderId="0" xfId="0" applyNumberFormat="1" applyFont="1" applyAlignment="1">
      <alignment horizontal="left" vertical="center"/>
    </xf>
    <xf numFmtId="0" fontId="33" fillId="0" borderId="0" xfId="0" applyFont="1" applyAlignment="1">
      <alignment vertical="center"/>
    </xf>
    <xf numFmtId="0" fontId="18" fillId="0" borderId="16" xfId="0" applyFont="1" applyBorder="1" applyAlignment="1">
      <alignment vertical="center"/>
    </xf>
    <xf numFmtId="0" fontId="33" fillId="0" borderId="16" xfId="0" applyFont="1" applyBorder="1" applyAlignment="1">
      <alignment vertical="center"/>
    </xf>
    <xf numFmtId="0" fontId="25" fillId="25" borderId="2" xfId="0" applyFont="1" applyFill="1" applyBorder="1" applyAlignment="1">
      <alignment horizontal="left" vertical="center"/>
    </xf>
    <xf numFmtId="0" fontId="33" fillId="25" borderId="0" xfId="0" applyFont="1" applyFill="1" applyAlignment="1">
      <alignment vertical="center"/>
    </xf>
    <xf numFmtId="1" fontId="33" fillId="25" borderId="0" xfId="0" applyNumberFormat="1" applyFont="1" applyFill="1" applyAlignment="1">
      <alignment horizontal="center" vertical="center"/>
    </xf>
    <xf numFmtId="2" fontId="25" fillId="25" borderId="2" xfId="0" applyNumberFormat="1" applyFont="1" applyFill="1" applyBorder="1" applyAlignment="1">
      <alignment horizontal="left" vertical="center"/>
    </xf>
    <xf numFmtId="0" fontId="25" fillId="25" borderId="16" xfId="0" applyFont="1" applyFill="1" applyBorder="1" applyAlignment="1">
      <alignment horizontal="left" vertical="center"/>
    </xf>
    <xf numFmtId="171" fontId="25" fillId="25" borderId="2" xfId="0" applyNumberFormat="1" applyFont="1" applyFill="1" applyBorder="1" applyAlignment="1">
      <alignment horizontal="left" vertical="center"/>
    </xf>
    <xf numFmtId="171" fontId="25" fillId="0" borderId="2" xfId="0" applyNumberFormat="1" applyFont="1" applyBorder="1" applyAlignment="1">
      <alignment horizontal="left" vertical="center"/>
    </xf>
    <xf numFmtId="2" fontId="33" fillId="0" borderId="0" xfId="0" applyNumberFormat="1" applyFont="1" applyAlignment="1">
      <alignment horizontal="left" vertical="center"/>
    </xf>
    <xf numFmtId="0" fontId="42" fillId="0" borderId="16" xfId="0" applyFont="1" applyBorder="1" applyAlignment="1">
      <alignment horizontal="left" vertical="center" wrapText="1"/>
    </xf>
    <xf numFmtId="0" fontId="42" fillId="0" borderId="16" xfId="0" applyFont="1" applyBorder="1" applyAlignment="1">
      <alignment horizontal="left" vertical="center"/>
    </xf>
    <xf numFmtId="0" fontId="42" fillId="0" borderId="16" xfId="0" applyFont="1" applyBorder="1" applyAlignment="1">
      <alignment horizontal="center" vertical="center"/>
    </xf>
    <xf numFmtId="2" fontId="42" fillId="0" borderId="16" xfId="0" applyNumberFormat="1" applyFont="1" applyBorder="1" applyAlignment="1">
      <alignment horizontal="center" vertical="center"/>
    </xf>
    <xf numFmtId="165" fontId="42" fillId="0" borderId="16" xfId="0" applyNumberFormat="1" applyFont="1" applyBorder="1" applyAlignment="1">
      <alignment horizontal="left" vertical="center"/>
    </xf>
    <xf numFmtId="165" fontId="25" fillId="0" borderId="2" xfId="0" applyNumberFormat="1" applyFont="1" applyBorder="1" applyAlignment="1">
      <alignment horizontal="left" vertical="center"/>
    </xf>
    <xf numFmtId="0" fontId="17" fillId="0" borderId="0" xfId="0" applyFont="1" applyAlignment="1">
      <alignment horizontal="left" vertical="center"/>
    </xf>
    <xf numFmtId="0" fontId="17" fillId="0" borderId="0" xfId="0" applyFont="1" applyAlignment="1">
      <alignment horizontal="right" vertical="center"/>
    </xf>
    <xf numFmtId="0" fontId="45" fillId="0" borderId="0" xfId="0" applyFont="1" applyAlignment="1">
      <alignment horizontal="left" vertical="center"/>
    </xf>
    <xf numFmtId="0" fontId="42" fillId="0" borderId="0" xfId="0" applyFont="1" applyAlignment="1">
      <alignment horizontal="left" vertical="center"/>
    </xf>
    <xf numFmtId="0" fontId="47" fillId="3" borderId="39" xfId="0" applyFont="1" applyFill="1" applyBorder="1" applyAlignment="1">
      <alignment horizontal="left" vertical="center"/>
    </xf>
    <xf numFmtId="0" fontId="42" fillId="3" borderId="45" xfId="0" applyFont="1" applyFill="1" applyBorder="1" applyAlignment="1">
      <alignment horizontal="left" vertical="center"/>
    </xf>
    <xf numFmtId="0" fontId="52" fillId="3" borderId="44" xfId="0" applyFont="1" applyFill="1" applyBorder="1" applyAlignment="1">
      <alignment vertical="center"/>
    </xf>
    <xf numFmtId="0" fontId="52" fillId="3" borderId="45" xfId="0" applyFont="1" applyFill="1" applyBorder="1" applyAlignment="1">
      <alignment vertical="center"/>
    </xf>
    <xf numFmtId="0" fontId="17" fillId="0" borderId="16" xfId="0" applyFont="1" applyBorder="1" applyAlignment="1">
      <alignment vertical="center"/>
    </xf>
    <xf numFmtId="0" fontId="16" fillId="3" borderId="33" xfId="0" applyFont="1" applyFill="1" applyBorder="1" applyAlignment="1">
      <alignment horizontal="left" vertical="center"/>
    </xf>
    <xf numFmtId="0" fontId="47" fillId="3" borderId="16" xfId="0" applyFont="1" applyFill="1" applyBorder="1" applyAlignment="1">
      <alignment horizontal="left" vertical="center"/>
    </xf>
    <xf numFmtId="0" fontId="42" fillId="3" borderId="36" xfId="0" applyFont="1" applyFill="1" applyBorder="1" applyAlignment="1">
      <alignment horizontal="left" vertical="center"/>
    </xf>
    <xf numFmtId="0" fontId="52" fillId="3" borderId="33" xfId="0" applyFont="1" applyFill="1" applyBorder="1" applyAlignment="1">
      <alignment vertical="center"/>
    </xf>
    <xf numFmtId="0" fontId="52" fillId="3" borderId="36" xfId="0" applyFont="1" applyFill="1" applyBorder="1" applyAlignment="1">
      <alignment vertical="center"/>
    </xf>
    <xf numFmtId="0" fontId="42" fillId="0" borderId="16" xfId="0" applyFont="1" applyBorder="1"/>
    <xf numFmtId="0" fontId="47" fillId="3" borderId="34" xfId="0" applyFont="1" applyFill="1" applyBorder="1" applyAlignment="1">
      <alignment horizontal="left" vertical="center"/>
    </xf>
    <xf numFmtId="0" fontId="42" fillId="3" borderId="46" xfId="0" applyFont="1" applyFill="1" applyBorder="1" applyAlignment="1">
      <alignment horizontal="left" vertical="center"/>
    </xf>
    <xf numFmtId="0" fontId="52" fillId="3" borderId="35" xfId="0" applyFont="1" applyFill="1" applyBorder="1" applyAlignment="1">
      <alignment vertical="center"/>
    </xf>
    <xf numFmtId="0" fontId="52" fillId="3" borderId="46" xfId="0" applyFont="1" applyFill="1" applyBorder="1" applyAlignment="1">
      <alignment vertical="center"/>
    </xf>
    <xf numFmtId="0" fontId="61" fillId="4" borderId="16" xfId="0" applyFont="1" applyFill="1" applyBorder="1" applyAlignment="1">
      <alignment horizontal="left" vertical="center"/>
    </xf>
    <xf numFmtId="0" fontId="56" fillId="4" borderId="16" xfId="0" applyFont="1" applyFill="1" applyBorder="1" applyAlignment="1">
      <alignment horizontal="center" vertical="center"/>
    </xf>
    <xf numFmtId="0" fontId="56" fillId="4" borderId="16" xfId="0" applyFont="1" applyFill="1" applyBorder="1" applyAlignment="1">
      <alignment horizontal="left" vertical="center"/>
    </xf>
    <xf numFmtId="0" fontId="62" fillId="3" borderId="16" xfId="0" applyFont="1" applyFill="1" applyBorder="1" applyAlignment="1">
      <alignment horizontal="center" vertical="center"/>
    </xf>
    <xf numFmtId="4" fontId="62" fillId="3" borderId="16" xfId="0" applyNumberFormat="1" applyFont="1" applyFill="1" applyBorder="1" applyAlignment="1">
      <alignment horizontal="center" vertical="center"/>
    </xf>
    <xf numFmtId="4" fontId="42" fillId="3" borderId="16" xfId="0" applyNumberFormat="1" applyFont="1" applyFill="1" applyBorder="1" applyAlignment="1">
      <alignment horizontal="left" vertical="center"/>
    </xf>
    <xf numFmtId="0" fontId="42" fillId="3" borderId="16" xfId="0" applyFont="1" applyFill="1" applyBorder="1" applyAlignment="1">
      <alignment horizontal="left" vertical="center"/>
    </xf>
    <xf numFmtId="0" fontId="56" fillId="0" borderId="0" xfId="0" applyFont="1" applyAlignment="1">
      <alignment horizontal="left" vertical="center"/>
    </xf>
    <xf numFmtId="2" fontId="42" fillId="6" borderId="40" xfId="0" applyNumberFormat="1" applyFont="1" applyFill="1" applyBorder="1" applyAlignment="1">
      <alignment horizontal="left" vertical="center"/>
    </xf>
    <xf numFmtId="1" fontId="42" fillId="3" borderId="16" xfId="0" applyNumberFormat="1" applyFont="1" applyFill="1" applyBorder="1" applyAlignment="1">
      <alignment horizontal="center" vertical="center"/>
    </xf>
    <xf numFmtId="4" fontId="42" fillId="3" borderId="16" xfId="0" applyNumberFormat="1" applyFont="1" applyFill="1" applyBorder="1" applyAlignment="1">
      <alignment horizontal="center" vertical="center"/>
    </xf>
    <xf numFmtId="9" fontId="42" fillId="0" borderId="16" xfId="0" applyNumberFormat="1" applyFont="1" applyBorder="1" applyAlignment="1">
      <alignment horizontal="left" vertical="center"/>
    </xf>
    <xf numFmtId="1" fontId="62" fillId="3" borderId="16" xfId="0" applyNumberFormat="1" applyFont="1" applyFill="1" applyBorder="1" applyAlignment="1">
      <alignment horizontal="center" vertical="center"/>
    </xf>
    <xf numFmtId="9" fontId="42" fillId="3" borderId="16" xfId="0" applyNumberFormat="1" applyFont="1" applyFill="1" applyBorder="1" applyAlignment="1">
      <alignment horizontal="left" vertical="center"/>
    </xf>
    <xf numFmtId="9" fontId="42" fillId="6" borderId="40" xfId="0" applyNumberFormat="1" applyFont="1" applyFill="1" applyBorder="1" applyAlignment="1">
      <alignment horizontal="left" vertical="center"/>
    </xf>
    <xf numFmtId="172" fontId="47" fillId="0" borderId="16" xfId="0" applyNumberFormat="1" applyFont="1" applyBorder="1" applyAlignment="1">
      <alignment horizontal="right" vertical="center" wrapText="1"/>
    </xf>
    <xf numFmtId="0" fontId="42" fillId="44" borderId="32" xfId="0" applyFont="1" applyFill="1" applyBorder="1" applyAlignment="1">
      <alignment horizontal="left" vertical="center"/>
    </xf>
    <xf numFmtId="2" fontId="64" fillId="7" borderId="2" xfId="0" applyNumberFormat="1" applyFont="1" applyFill="1" applyBorder="1" applyAlignment="1">
      <alignment horizontal="center" vertical="center"/>
    </xf>
    <xf numFmtId="2" fontId="64" fillId="7" borderId="16" xfId="0" applyNumberFormat="1" applyFont="1" applyFill="1" applyBorder="1" applyAlignment="1">
      <alignment horizontal="left" vertical="center" wrapText="1"/>
    </xf>
    <xf numFmtId="0" fontId="42" fillId="0" borderId="14" xfId="0" applyFont="1" applyBorder="1" applyAlignment="1">
      <alignment horizontal="left" vertical="center"/>
    </xf>
    <xf numFmtId="2" fontId="42" fillId="0" borderId="16" xfId="0" applyNumberFormat="1" applyFont="1" applyBorder="1" applyAlignment="1">
      <alignment horizontal="left" vertical="center"/>
    </xf>
    <xf numFmtId="0" fontId="42" fillId="0" borderId="15" xfId="0" applyFont="1" applyBorder="1" applyAlignment="1">
      <alignment horizontal="left" vertical="center"/>
    </xf>
    <xf numFmtId="0" fontId="42" fillId="0" borderId="19" xfId="0" applyFont="1" applyBorder="1" applyAlignment="1">
      <alignment horizontal="left" vertical="center"/>
    </xf>
    <xf numFmtId="0" fontId="64" fillId="7" borderId="2" xfId="0" applyFont="1" applyFill="1" applyBorder="1" applyAlignment="1">
      <alignment horizontal="left" vertical="center"/>
    </xf>
    <xf numFmtId="1" fontId="64" fillId="7" borderId="2" xfId="0" applyNumberFormat="1" applyFont="1" applyFill="1" applyBorder="1" applyAlignment="1">
      <alignment horizontal="center" vertical="center"/>
    </xf>
    <xf numFmtId="0" fontId="64" fillId="23" borderId="2" xfId="0" applyFont="1" applyFill="1" applyBorder="1" applyAlignment="1">
      <alignment horizontal="left" vertical="center"/>
    </xf>
    <xf numFmtId="0" fontId="64" fillId="7" borderId="2" xfId="0" applyFont="1" applyFill="1" applyBorder="1" applyAlignment="1">
      <alignment horizontal="center" vertical="center"/>
    </xf>
    <xf numFmtId="0" fontId="43" fillId="7" borderId="2" xfId="0" applyFont="1" applyFill="1" applyBorder="1" applyAlignment="1">
      <alignment horizontal="left" vertical="center"/>
    </xf>
    <xf numFmtId="174" fontId="43" fillId="23" borderId="16" xfId="0" applyNumberFormat="1" applyFont="1" applyFill="1" applyBorder="1" applyAlignment="1">
      <alignment horizontal="left" vertical="center"/>
    </xf>
    <xf numFmtId="174" fontId="64" fillId="23" borderId="16" xfId="0" applyNumberFormat="1" applyFont="1" applyFill="1" applyBorder="1" applyAlignment="1">
      <alignment horizontal="center" vertical="center"/>
    </xf>
    <xf numFmtId="2" fontId="64" fillId="7" borderId="16" xfId="0" applyNumberFormat="1" applyFont="1" applyFill="1" applyBorder="1" applyAlignment="1">
      <alignment horizontal="center" vertical="center" wrapText="1"/>
    </xf>
    <xf numFmtId="0" fontId="64" fillId="23" borderId="16" xfId="0" applyFont="1" applyFill="1" applyBorder="1" applyAlignment="1">
      <alignment horizontal="left" vertical="center"/>
    </xf>
    <xf numFmtId="0" fontId="64" fillId="7" borderId="16" xfId="0" applyFont="1" applyFill="1" applyBorder="1" applyAlignment="1">
      <alignment horizontal="left" vertical="center"/>
    </xf>
    <xf numFmtId="0" fontId="64" fillId="7" borderId="16" xfId="0" applyFont="1" applyFill="1" applyBorder="1" applyAlignment="1">
      <alignment horizontal="center" vertical="center" wrapText="1"/>
    </xf>
    <xf numFmtId="0" fontId="46" fillId="0" borderId="16" xfId="0" applyFont="1" applyBorder="1" applyAlignment="1">
      <alignment horizontal="left" vertical="center" wrapText="1"/>
    </xf>
    <xf numFmtId="0" fontId="43" fillId="7" borderId="2" xfId="0" applyFont="1" applyFill="1" applyBorder="1" applyAlignment="1">
      <alignment horizontal="left" vertical="center" wrapText="1"/>
    </xf>
    <xf numFmtId="2" fontId="64" fillId="7" borderId="2" xfId="0" applyNumberFormat="1" applyFont="1" applyFill="1" applyBorder="1" applyAlignment="1">
      <alignment horizontal="left" vertical="center"/>
    </xf>
    <xf numFmtId="0" fontId="64" fillId="7" borderId="2" xfId="0" applyFont="1" applyFill="1" applyBorder="1" applyAlignment="1" applyProtection="1">
      <alignment horizontal="left" vertical="center"/>
      <protection locked="0"/>
    </xf>
    <xf numFmtId="172" fontId="64" fillId="7" borderId="2" xfId="0" applyNumberFormat="1" applyFont="1" applyFill="1" applyBorder="1" applyAlignment="1" applyProtection="1">
      <alignment horizontal="left" vertical="center"/>
      <protection locked="0"/>
    </xf>
    <xf numFmtId="2" fontId="64" fillId="7" borderId="2" xfId="0" applyNumberFormat="1" applyFont="1" applyFill="1" applyBorder="1" applyAlignment="1">
      <alignment horizontal="center" vertical="center" wrapText="1"/>
    </xf>
    <xf numFmtId="0" fontId="42" fillId="0" borderId="2" xfId="0" applyFont="1" applyBorder="1" applyAlignment="1" applyProtection="1">
      <alignment horizontal="left" vertical="center"/>
      <protection locked="0"/>
    </xf>
    <xf numFmtId="171" fontId="64" fillId="7" borderId="2" xfId="0" applyNumberFormat="1" applyFont="1" applyFill="1" applyBorder="1" applyAlignment="1">
      <alignment horizontal="left" vertical="center"/>
    </xf>
    <xf numFmtId="0" fontId="43" fillId="7" borderId="29" xfId="0" applyFont="1" applyFill="1" applyBorder="1" applyAlignment="1" applyProtection="1">
      <alignment horizontal="left" vertical="center" wrapText="1"/>
      <protection locked="0"/>
    </xf>
    <xf numFmtId="0" fontId="43" fillId="7" borderId="17" xfId="0" applyFont="1" applyFill="1" applyBorder="1" applyAlignment="1" applyProtection="1">
      <alignment horizontal="left" vertical="center" wrapText="1"/>
      <protection locked="0"/>
    </xf>
    <xf numFmtId="171" fontId="43" fillId="7" borderId="17" xfId="0" applyNumberFormat="1" applyFont="1" applyFill="1" applyBorder="1" applyAlignment="1" applyProtection="1">
      <alignment horizontal="left" vertical="center" wrapText="1"/>
      <protection locked="0"/>
    </xf>
    <xf numFmtId="2" fontId="43" fillId="7" borderId="17" xfId="0" applyNumberFormat="1" applyFont="1" applyFill="1" applyBorder="1" applyAlignment="1" applyProtection="1">
      <alignment horizontal="left" vertical="center" wrapText="1"/>
      <protection locked="0"/>
    </xf>
    <xf numFmtId="0" fontId="43" fillId="8" borderId="30" xfId="0" applyFont="1" applyFill="1" applyBorder="1" applyAlignment="1" applyProtection="1">
      <alignment horizontal="center" vertical="center" wrapText="1"/>
      <protection locked="0"/>
    </xf>
    <xf numFmtId="0" fontId="64" fillId="7" borderId="2" xfId="0" applyFont="1" applyFill="1" applyBorder="1" applyAlignment="1" applyProtection="1">
      <alignment horizontal="center" vertical="center"/>
      <protection locked="0"/>
    </xf>
    <xf numFmtId="0" fontId="42" fillId="0" borderId="16" xfId="0" applyFont="1" applyBorder="1" applyAlignment="1" applyProtection="1">
      <alignment horizontal="left" vertical="center"/>
      <protection locked="0"/>
    </xf>
    <xf numFmtId="0" fontId="42" fillId="0" borderId="16" xfId="0" applyFont="1" applyBorder="1" applyAlignment="1" applyProtection="1">
      <alignment horizontal="center" vertical="center"/>
      <protection locked="0"/>
    </xf>
    <xf numFmtId="0" fontId="64" fillId="7" borderId="16" xfId="0" applyFont="1" applyFill="1" applyBorder="1" applyAlignment="1" applyProtection="1">
      <alignment horizontal="left" vertical="center"/>
      <protection locked="0"/>
    </xf>
    <xf numFmtId="0" fontId="65" fillId="0" borderId="1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171" fontId="64" fillId="7" borderId="2" xfId="0" applyNumberFormat="1" applyFont="1" applyFill="1" applyBorder="1" applyAlignment="1" applyProtection="1">
      <alignment horizontal="left" vertical="center"/>
      <protection locked="0"/>
    </xf>
    <xf numFmtId="2" fontId="64" fillId="7" borderId="16" xfId="0" applyNumberFormat="1" applyFont="1" applyFill="1" applyBorder="1" applyAlignment="1" applyProtection="1">
      <alignment horizontal="center" vertical="center" wrapText="1"/>
      <protection locked="0"/>
    </xf>
    <xf numFmtId="0" fontId="68" fillId="23" borderId="2" xfId="0" applyFont="1" applyFill="1" applyBorder="1" applyAlignment="1" applyProtection="1">
      <alignment horizontal="left" vertical="center" wrapText="1"/>
      <protection locked="0"/>
    </xf>
    <xf numFmtId="0" fontId="43" fillId="8" borderId="16" xfId="0" applyFont="1" applyFill="1" applyBorder="1" applyAlignment="1" applyProtection="1">
      <alignment horizontal="center" vertical="center" wrapText="1"/>
      <protection locked="0"/>
    </xf>
    <xf numFmtId="2" fontId="43" fillId="8" borderId="16" xfId="0" applyNumberFormat="1" applyFont="1" applyFill="1" applyBorder="1" applyAlignment="1" applyProtection="1">
      <alignment horizontal="center" vertical="center" wrapText="1"/>
      <protection locked="0"/>
    </xf>
    <xf numFmtId="0" fontId="42" fillId="0" borderId="30" xfId="0" applyFont="1" applyBorder="1" applyAlignment="1">
      <alignment horizontal="left" vertical="center"/>
    </xf>
    <xf numFmtId="0" fontId="64" fillId="7" borderId="16" xfId="0" applyFont="1" applyFill="1" applyBorder="1" applyAlignment="1">
      <alignment horizontal="center" vertical="center"/>
    </xf>
    <xf numFmtId="2" fontId="64" fillId="7" borderId="2" xfId="0" applyNumberFormat="1" applyFont="1" applyFill="1" applyBorder="1" applyAlignment="1" applyProtection="1">
      <alignment horizontal="left" vertical="center"/>
      <protection locked="0"/>
    </xf>
    <xf numFmtId="0" fontId="64" fillId="7" borderId="16" xfId="0" applyFont="1" applyFill="1" applyBorder="1" applyAlignment="1" applyProtection="1">
      <alignment horizontal="center" vertical="center"/>
      <protection locked="0"/>
    </xf>
    <xf numFmtId="0" fontId="64" fillId="41" borderId="2" xfId="0" applyFont="1" applyFill="1" applyBorder="1" applyAlignment="1" applyProtection="1">
      <alignment horizontal="left" vertical="center"/>
      <protection locked="0"/>
    </xf>
    <xf numFmtId="0" fontId="43" fillId="41" borderId="2" xfId="0" applyFont="1" applyFill="1" applyBorder="1" applyAlignment="1" applyProtection="1">
      <alignment horizontal="left" vertical="center"/>
      <protection locked="0"/>
    </xf>
    <xf numFmtId="171" fontId="64" fillId="41" borderId="16" xfId="0" applyNumberFormat="1" applyFont="1" applyFill="1" applyBorder="1" applyAlignment="1" applyProtection="1">
      <alignment horizontal="center" vertical="center"/>
      <protection locked="0"/>
    </xf>
    <xf numFmtId="0" fontId="42" fillId="0" borderId="0" xfId="0" applyFont="1" applyAlignment="1" applyProtection="1">
      <alignment horizontal="left" vertical="center"/>
      <protection locked="0"/>
    </xf>
    <xf numFmtId="2" fontId="42" fillId="0" borderId="0" xfId="0" applyNumberFormat="1" applyFont="1" applyAlignment="1">
      <alignment horizontal="left" vertical="center"/>
    </xf>
    <xf numFmtId="0" fontId="42" fillId="24" borderId="16" xfId="0" applyFont="1" applyFill="1" applyBorder="1" applyAlignment="1">
      <alignment horizontal="left" vertical="center"/>
    </xf>
    <xf numFmtId="0" fontId="42" fillId="24" borderId="0" xfId="0" applyFont="1" applyFill="1" applyAlignment="1">
      <alignment horizontal="left" vertical="center"/>
    </xf>
    <xf numFmtId="0" fontId="64" fillId="7" borderId="2" xfId="0" applyFont="1" applyFill="1" applyBorder="1" applyAlignment="1">
      <alignment horizontal="center" vertical="center" wrapText="1"/>
    </xf>
    <xf numFmtId="0" fontId="70" fillId="43" borderId="0" xfId="0" applyFont="1" applyFill="1" applyAlignment="1">
      <alignment horizontal="left" vertical="center"/>
    </xf>
    <xf numFmtId="2" fontId="64" fillId="7" borderId="16" xfId="0" applyNumberFormat="1" applyFont="1" applyFill="1" applyBorder="1" applyAlignment="1">
      <alignment horizontal="center" vertical="center"/>
    </xf>
    <xf numFmtId="0" fontId="42" fillId="0" borderId="0" xfId="0" applyFont="1" applyAlignment="1">
      <alignment horizontal="center" vertical="center"/>
    </xf>
    <xf numFmtId="165" fontId="43" fillId="7" borderId="2" xfId="0" applyNumberFormat="1" applyFont="1" applyFill="1" applyBorder="1" applyAlignment="1">
      <alignment horizontal="left" vertical="center"/>
    </xf>
    <xf numFmtId="0" fontId="64" fillId="24" borderId="0" xfId="0" applyFont="1" applyFill="1" applyAlignment="1">
      <alignment horizontal="left" vertical="center"/>
    </xf>
    <xf numFmtId="2" fontId="42" fillId="0" borderId="0" xfId="0" applyNumberFormat="1" applyFont="1" applyAlignment="1">
      <alignment horizontal="center" vertical="center"/>
    </xf>
    <xf numFmtId="0" fontId="46" fillId="42" borderId="16" xfId="0" applyFont="1" applyFill="1" applyBorder="1" applyAlignment="1">
      <alignment horizontal="center" vertical="center"/>
    </xf>
    <xf numFmtId="2" fontId="64" fillId="7" borderId="16" xfId="0" applyNumberFormat="1" applyFont="1" applyFill="1" applyBorder="1" applyAlignment="1" applyProtection="1">
      <alignment horizontal="center" vertical="center"/>
      <protection locked="0"/>
    </xf>
    <xf numFmtId="0" fontId="64" fillId="7" borderId="16" xfId="0" applyFont="1" applyFill="1" applyBorder="1" applyAlignment="1" applyProtection="1">
      <alignment horizontal="center" vertical="center" wrapText="1"/>
      <protection locked="0"/>
    </xf>
    <xf numFmtId="2" fontId="25" fillId="0" borderId="16" xfId="0" applyNumberFormat="1" applyFont="1" applyBorder="1" applyAlignment="1">
      <alignment horizontal="left" vertical="center"/>
    </xf>
    <xf numFmtId="0" fontId="42" fillId="23" borderId="2" xfId="0" applyFont="1" applyFill="1" applyBorder="1" applyAlignment="1">
      <alignment horizontal="left" vertical="center" wrapText="1"/>
    </xf>
    <xf numFmtId="0" fontId="64" fillId="23" borderId="2" xfId="0" applyFont="1" applyFill="1" applyBorder="1" applyAlignment="1">
      <alignment horizontal="center" vertical="center"/>
    </xf>
    <xf numFmtId="0" fontId="64" fillId="23" borderId="2" xfId="0" applyFont="1" applyFill="1" applyBorder="1" applyAlignment="1" applyProtection="1">
      <alignment horizontal="left" vertical="center"/>
      <protection locked="0"/>
    </xf>
    <xf numFmtId="0" fontId="42" fillId="24" borderId="0" xfId="0" applyFont="1" applyFill="1" applyAlignment="1">
      <alignment horizontal="left" vertical="center" wrapText="1"/>
    </xf>
    <xf numFmtId="0" fontId="75" fillId="23" borderId="2" xfId="0" applyFont="1" applyFill="1" applyBorder="1" applyAlignment="1">
      <alignment horizontal="left" vertical="center"/>
    </xf>
    <xf numFmtId="0" fontId="42" fillId="23" borderId="2" xfId="0" applyFont="1" applyFill="1" applyBorder="1" applyAlignment="1">
      <alignment horizontal="left" vertical="center"/>
    </xf>
    <xf numFmtId="0" fontId="69" fillId="23" borderId="2" xfId="0" applyFont="1" applyFill="1" applyBorder="1" applyAlignment="1" applyProtection="1">
      <alignment horizontal="left" vertical="center"/>
      <protection locked="0"/>
    </xf>
    <xf numFmtId="0" fontId="76" fillId="23" borderId="2" xfId="0" applyFont="1" applyFill="1" applyBorder="1" applyAlignment="1" applyProtection="1">
      <alignment horizontal="left" vertical="center"/>
      <protection locked="0"/>
    </xf>
    <xf numFmtId="172" fontId="69" fillId="23" borderId="2" xfId="0" applyNumberFormat="1" applyFont="1" applyFill="1" applyBorder="1" applyAlignment="1" applyProtection="1">
      <alignment horizontal="left" vertical="center"/>
      <protection locked="0"/>
    </xf>
    <xf numFmtId="0" fontId="75" fillId="23" borderId="2" xfId="0" applyFont="1" applyFill="1" applyBorder="1" applyAlignment="1" applyProtection="1">
      <alignment horizontal="left" vertical="center"/>
      <protection locked="0"/>
    </xf>
    <xf numFmtId="0" fontId="42" fillId="23" borderId="2" xfId="0" applyFont="1" applyFill="1" applyBorder="1" applyAlignment="1" applyProtection="1">
      <alignment horizontal="left" vertical="center"/>
      <protection locked="0"/>
    </xf>
    <xf numFmtId="0" fontId="42" fillId="23" borderId="2" xfId="0" applyFont="1" applyFill="1" applyBorder="1" applyAlignment="1" applyProtection="1">
      <alignment horizontal="left" vertical="center" wrapText="1"/>
      <protection locked="0"/>
    </xf>
    <xf numFmtId="0" fontId="42" fillId="23" borderId="16" xfId="0" applyFont="1" applyFill="1" applyBorder="1" applyAlignment="1" applyProtection="1">
      <alignment horizontal="left" vertical="center" wrapText="1"/>
      <protection locked="0"/>
    </xf>
    <xf numFmtId="171" fontId="75" fillId="23" borderId="2" xfId="0" applyNumberFormat="1" applyFont="1" applyFill="1" applyBorder="1" applyAlignment="1">
      <alignment horizontal="left" vertical="center"/>
    </xf>
    <xf numFmtId="0" fontId="33" fillId="0" borderId="16" xfId="0" applyFont="1" applyBorder="1" applyAlignment="1">
      <alignment horizontal="center" vertical="center"/>
    </xf>
    <xf numFmtId="2" fontId="33" fillId="0" borderId="16" xfId="0" applyNumberFormat="1" applyFont="1" applyBorder="1" applyAlignment="1">
      <alignment horizontal="center" vertical="center"/>
    </xf>
    <xf numFmtId="2" fontId="22" fillId="0" borderId="33" xfId="0" applyNumberFormat="1" applyFont="1" applyBorder="1" applyAlignment="1">
      <alignment horizontal="left" vertical="center"/>
    </xf>
    <xf numFmtId="166" fontId="18" fillId="0" borderId="33" xfId="0" applyNumberFormat="1" applyFont="1" applyBorder="1" applyAlignment="1">
      <alignment horizontal="left" vertical="center"/>
    </xf>
    <xf numFmtId="166" fontId="22" fillId="0" borderId="33" xfId="0" applyNumberFormat="1" applyFont="1" applyBorder="1" applyAlignment="1">
      <alignment horizontal="left" vertical="center"/>
    </xf>
    <xf numFmtId="166" fontId="19" fillId="0" borderId="33" xfId="0" applyNumberFormat="1" applyFont="1" applyBorder="1" applyAlignment="1">
      <alignment horizontal="left" vertical="center"/>
    </xf>
    <xf numFmtId="0" fontId="22" fillId="0" borderId="33" xfId="0" applyFont="1" applyBorder="1" applyAlignment="1">
      <alignment horizontal="left" vertical="center"/>
    </xf>
    <xf numFmtId="0" fontId="33" fillId="0" borderId="33" xfId="0" applyFont="1" applyBorder="1" applyAlignment="1">
      <alignment horizontal="left" vertical="center"/>
    </xf>
    <xf numFmtId="2" fontId="18" fillId="0" borderId="33" xfId="0" applyNumberFormat="1" applyFont="1" applyBorder="1" applyAlignment="1">
      <alignment horizontal="left" vertical="center"/>
    </xf>
    <xf numFmtId="0" fontId="33" fillId="25" borderId="33" xfId="0" applyFont="1" applyFill="1" applyBorder="1" applyAlignment="1">
      <alignment horizontal="left" vertical="center"/>
    </xf>
    <xf numFmtId="2" fontId="33" fillId="0" borderId="36" xfId="0" applyNumberFormat="1" applyFont="1" applyBorder="1" applyAlignment="1">
      <alignment horizontal="center" vertical="center"/>
    </xf>
    <xf numFmtId="170" fontId="15" fillId="47" borderId="44" xfId="0" applyNumberFormat="1" applyFont="1" applyFill="1" applyBorder="1" applyAlignment="1">
      <alignment vertical="center" wrapText="1"/>
    </xf>
    <xf numFmtId="170" fontId="17" fillId="47" borderId="39" xfId="0" applyNumberFormat="1" applyFont="1" applyFill="1" applyBorder="1" applyAlignment="1">
      <alignment vertical="center" wrapText="1"/>
    </xf>
    <xf numFmtId="170" fontId="17" fillId="47" borderId="45" xfId="0" applyNumberFormat="1" applyFont="1" applyFill="1" applyBorder="1" applyAlignment="1">
      <alignment vertical="center" wrapText="1"/>
    </xf>
    <xf numFmtId="170" fontId="47" fillId="0" borderId="33" xfId="0" applyNumberFormat="1" applyFont="1" applyBorder="1" applyAlignment="1">
      <alignment horizontal="right" vertical="center" wrapText="1"/>
    </xf>
    <xf numFmtId="170" fontId="47" fillId="0" borderId="36" xfId="0" applyNumberFormat="1" applyFont="1" applyBorder="1" applyAlignment="1">
      <alignment horizontal="right" vertical="center" wrapText="1"/>
    </xf>
    <xf numFmtId="170" fontId="47" fillId="48" borderId="32" xfId="0" applyNumberFormat="1" applyFont="1" applyFill="1" applyBorder="1" applyAlignment="1">
      <alignment horizontal="right" vertical="center"/>
    </xf>
    <xf numFmtId="172" fontId="47" fillId="48" borderId="41" xfId="0" applyNumberFormat="1" applyFont="1" applyFill="1" applyBorder="1" applyAlignment="1">
      <alignment horizontal="right" vertical="center"/>
    </xf>
    <xf numFmtId="170" fontId="57" fillId="48" borderId="40" xfId="0" applyNumberFormat="1" applyFont="1" applyFill="1" applyBorder="1" applyAlignment="1">
      <alignment horizontal="right" vertical="center"/>
    </xf>
    <xf numFmtId="0" fontId="33" fillId="47" borderId="44" xfId="0" applyFont="1" applyFill="1" applyBorder="1" applyAlignment="1">
      <alignment horizontal="left" vertical="center"/>
    </xf>
    <xf numFmtId="0" fontId="33" fillId="47" borderId="39" xfId="0" applyFont="1" applyFill="1" applyBorder="1" applyAlignment="1">
      <alignment horizontal="left" vertical="center"/>
    </xf>
    <xf numFmtId="0" fontId="33" fillId="47" borderId="45" xfId="0" applyFont="1" applyFill="1" applyBorder="1" applyAlignment="1">
      <alignment horizontal="left" vertical="center"/>
    </xf>
    <xf numFmtId="0" fontId="33" fillId="48" borderId="32" xfId="0" applyFont="1" applyFill="1" applyBorder="1" applyAlignment="1">
      <alignment horizontal="left" vertical="center"/>
    </xf>
    <xf numFmtId="0" fontId="33" fillId="48" borderId="41" xfId="0" applyFont="1" applyFill="1" applyBorder="1" applyAlignment="1">
      <alignment horizontal="center" vertical="center"/>
    </xf>
    <xf numFmtId="2" fontId="33" fillId="48" borderId="41" xfId="0" applyNumberFormat="1" applyFont="1" applyFill="1" applyBorder="1" applyAlignment="1">
      <alignment horizontal="center" vertical="center"/>
    </xf>
    <xf numFmtId="2" fontId="33" fillId="48" borderId="40" xfId="0" applyNumberFormat="1" applyFont="1" applyFill="1" applyBorder="1" applyAlignment="1">
      <alignment horizontal="center" vertical="center"/>
    </xf>
    <xf numFmtId="0" fontId="62" fillId="3" borderId="33" xfId="0" applyFont="1" applyFill="1" applyBorder="1" applyAlignment="1">
      <alignment horizontal="left" vertical="center"/>
    </xf>
    <xf numFmtId="0" fontId="42" fillId="44" borderId="41" xfId="0" applyFont="1" applyFill="1" applyBorder="1" applyAlignment="1">
      <alignment horizontal="center" vertical="center"/>
    </xf>
    <xf numFmtId="170" fontId="42" fillId="44" borderId="41" xfId="0" applyNumberFormat="1" applyFont="1" applyFill="1" applyBorder="1" applyAlignment="1">
      <alignment horizontal="center" vertical="center"/>
    </xf>
    <xf numFmtId="0" fontId="42" fillId="44" borderId="40" xfId="0" applyFont="1" applyFill="1" applyBorder="1" applyAlignment="1">
      <alignment horizontal="left" vertical="center"/>
    </xf>
    <xf numFmtId="0" fontId="42" fillId="6" borderId="32" xfId="0" applyFont="1" applyFill="1" applyBorder="1" applyAlignment="1">
      <alignment horizontal="left" vertical="center"/>
    </xf>
    <xf numFmtId="0" fontId="42" fillId="6" borderId="41" xfId="0" applyFont="1" applyFill="1" applyBorder="1" applyAlignment="1">
      <alignment horizontal="center" vertical="center"/>
    </xf>
    <xf numFmtId="1" fontId="42" fillId="6" borderId="41" xfId="0" applyNumberFormat="1" applyFont="1" applyFill="1" applyBorder="1" applyAlignment="1">
      <alignment horizontal="center" vertical="center"/>
    </xf>
    <xf numFmtId="4" fontId="42" fillId="6" borderId="41" xfId="0" applyNumberFormat="1" applyFont="1" applyFill="1" applyBorder="1" applyAlignment="1">
      <alignment horizontal="center" vertical="center"/>
    </xf>
    <xf numFmtId="9" fontId="42" fillId="6" borderId="41" xfId="2" applyFont="1" applyFill="1" applyBorder="1" applyAlignment="1" applyProtection="1">
      <alignment horizontal="center" vertical="center"/>
    </xf>
    <xf numFmtId="4" fontId="42" fillId="44" borderId="41" xfId="0" applyNumberFormat="1" applyFont="1" applyFill="1" applyBorder="1" applyAlignment="1">
      <alignment horizontal="center" vertical="center"/>
    </xf>
    <xf numFmtId="9" fontId="42" fillId="44" borderId="40" xfId="0" applyNumberFormat="1" applyFont="1" applyFill="1" applyBorder="1" applyAlignment="1">
      <alignment horizontal="left" vertical="center"/>
    </xf>
    <xf numFmtId="9" fontId="42" fillId="3" borderId="36" xfId="0" applyNumberFormat="1" applyFont="1" applyFill="1" applyBorder="1" applyAlignment="1">
      <alignment horizontal="left" vertical="center"/>
    </xf>
    <xf numFmtId="0" fontId="42" fillId="47" borderId="32" xfId="0" applyFont="1" applyFill="1" applyBorder="1"/>
    <xf numFmtId="0" fontId="42" fillId="47" borderId="41" xfId="0" applyFont="1" applyFill="1" applyBorder="1"/>
    <xf numFmtId="0" fontId="42" fillId="47" borderId="40" xfId="0" applyFont="1" applyFill="1" applyBorder="1"/>
    <xf numFmtId="0" fontId="42" fillId="46" borderId="33" xfId="0" applyFont="1" applyFill="1" applyBorder="1" applyAlignment="1">
      <alignment horizontal="left" vertical="center"/>
    </xf>
    <xf numFmtId="0" fontId="42" fillId="46" borderId="16" xfId="0" applyFont="1" applyFill="1" applyBorder="1" applyAlignment="1">
      <alignment horizontal="right" vertical="center"/>
    </xf>
    <xf numFmtId="0" fontId="42" fillId="46" borderId="36" xfId="0" applyFont="1" applyFill="1" applyBorder="1" applyAlignment="1">
      <alignment horizontal="left" vertical="center"/>
    </xf>
    <xf numFmtId="0" fontId="42" fillId="44" borderId="41" xfId="0" applyFont="1" applyFill="1" applyBorder="1" applyAlignment="1">
      <alignment horizontal="left" vertical="center"/>
    </xf>
    <xf numFmtId="2" fontId="42" fillId="6" borderId="41" xfId="0" applyNumberFormat="1" applyFont="1" applyFill="1" applyBorder="1" applyAlignment="1">
      <alignment horizontal="left" vertical="center"/>
    </xf>
    <xf numFmtId="9" fontId="42" fillId="44" borderId="41" xfId="0" applyNumberFormat="1" applyFont="1" applyFill="1" applyBorder="1" applyAlignment="1">
      <alignment horizontal="left" vertical="center"/>
    </xf>
    <xf numFmtId="9" fontId="42" fillId="6" borderId="41" xfId="0" applyNumberFormat="1" applyFont="1" applyFill="1" applyBorder="1" applyAlignment="1">
      <alignment horizontal="left" vertical="center"/>
    </xf>
    <xf numFmtId="0" fontId="69" fillId="23" borderId="2" xfId="0" applyFont="1" applyFill="1" applyBorder="1" applyAlignment="1">
      <alignment horizontal="left" vertical="center" wrapText="1"/>
    </xf>
    <xf numFmtId="0" fontId="69" fillId="23" borderId="2" xfId="0" applyFont="1" applyFill="1" applyBorder="1" applyAlignment="1" applyProtection="1">
      <alignment horizontal="left" vertical="center" wrapText="1"/>
      <protection locked="0"/>
    </xf>
    <xf numFmtId="2" fontId="69" fillId="23" borderId="2" xfId="0" applyNumberFormat="1" applyFont="1" applyFill="1" applyBorder="1" applyAlignment="1" applyProtection="1">
      <alignment horizontal="left" vertical="center"/>
      <protection locked="0"/>
    </xf>
    <xf numFmtId="171" fontId="69" fillId="23" borderId="2" xfId="0" applyNumberFormat="1" applyFont="1" applyFill="1" applyBorder="1" applyAlignment="1" applyProtection="1">
      <alignment horizontal="left" vertical="center"/>
      <protection locked="0"/>
    </xf>
    <xf numFmtId="172" fontId="69" fillId="45" borderId="16" xfId="0" applyNumberFormat="1" applyFont="1" applyFill="1" applyBorder="1" applyAlignment="1">
      <alignment horizontal="left" vertical="center"/>
    </xf>
    <xf numFmtId="0" fontId="69" fillId="24" borderId="0" xfId="0" applyFont="1" applyFill="1" applyAlignment="1">
      <alignment horizontal="left" vertical="center"/>
    </xf>
    <xf numFmtId="0" fontId="76" fillId="23" borderId="2" xfId="0" applyFont="1" applyFill="1" applyBorder="1" applyAlignment="1">
      <alignment horizontal="left" vertical="center"/>
    </xf>
    <xf numFmtId="2" fontId="69" fillId="23" borderId="2" xfId="0" applyNumberFormat="1" applyFont="1" applyFill="1" applyBorder="1" applyAlignment="1">
      <alignment horizontal="left" vertical="center"/>
    </xf>
    <xf numFmtId="171" fontId="69" fillId="23" borderId="2" xfId="0" applyNumberFormat="1" applyFont="1" applyFill="1" applyBorder="1" applyAlignment="1">
      <alignment horizontal="left" vertical="center"/>
    </xf>
    <xf numFmtId="0" fontId="69" fillId="24" borderId="0" xfId="0" applyFont="1" applyFill="1" applyAlignment="1">
      <alignment horizontal="left" vertical="center" wrapText="1"/>
    </xf>
    <xf numFmtId="0" fontId="77" fillId="3" borderId="33" xfId="3" applyFill="1" applyBorder="1" applyAlignment="1" applyProtection="1">
      <alignment horizontal="left" vertical="center"/>
    </xf>
    <xf numFmtId="173" fontId="42" fillId="0" borderId="49" xfId="0" applyNumberFormat="1" applyFont="1" applyBorder="1" applyAlignment="1">
      <alignment horizontal="left" vertical="center"/>
    </xf>
    <xf numFmtId="173" fontId="42" fillId="0" borderId="48" xfId="0" applyNumberFormat="1" applyFont="1" applyBorder="1" applyAlignment="1">
      <alignment horizontal="left" vertical="center"/>
    </xf>
    <xf numFmtId="173" fontId="42" fillId="0" borderId="50" xfId="0" applyNumberFormat="1" applyFont="1" applyBorder="1" applyAlignment="1">
      <alignment horizontal="left" vertical="center"/>
    </xf>
    <xf numFmtId="0" fontId="42" fillId="0" borderId="38" xfId="0" applyFont="1" applyBorder="1" applyAlignment="1">
      <alignment horizontal="left" vertical="center"/>
    </xf>
    <xf numFmtId="0" fontId="42" fillId="0" borderId="47" xfId="0" applyFont="1" applyBorder="1" applyAlignment="1">
      <alignment horizontal="left" vertical="center"/>
    </xf>
    <xf numFmtId="0" fontId="64" fillId="0" borderId="30" xfId="0" applyFont="1" applyBorder="1" applyAlignment="1">
      <alignment horizontal="left" vertical="center"/>
    </xf>
    <xf numFmtId="0" fontId="42" fillId="46" borderId="16" xfId="0" applyFont="1" applyFill="1" applyBorder="1" applyAlignment="1">
      <alignment horizontal="left" vertical="center"/>
    </xf>
    <xf numFmtId="0" fontId="75" fillId="6" borderId="32" xfId="0" applyFont="1" applyFill="1" applyBorder="1" applyAlignment="1">
      <alignment horizontal="left" vertical="center"/>
    </xf>
    <xf numFmtId="0" fontId="75" fillId="6" borderId="41" xfId="0" applyFont="1" applyFill="1" applyBorder="1" applyAlignment="1">
      <alignment horizontal="left" vertical="center"/>
    </xf>
    <xf numFmtId="0" fontId="75" fillId="6" borderId="40" xfId="0" applyFont="1" applyFill="1" applyBorder="1" applyAlignment="1">
      <alignment horizontal="left" vertical="center"/>
    </xf>
    <xf numFmtId="4" fontId="42" fillId="46" borderId="16" xfId="0" applyNumberFormat="1" applyFont="1" applyFill="1" applyBorder="1" applyAlignment="1">
      <alignment horizontal="right" vertical="center"/>
    </xf>
    <xf numFmtId="4" fontId="75" fillId="6" borderId="41" xfId="0" applyNumberFormat="1" applyFont="1" applyFill="1" applyBorder="1" applyAlignment="1">
      <alignment horizontal="right" vertical="center"/>
    </xf>
    <xf numFmtId="0" fontId="64" fillId="0" borderId="0" xfId="0" applyFont="1" applyAlignment="1">
      <alignment horizontal="left" vertical="center"/>
    </xf>
    <xf numFmtId="2" fontId="42" fillId="46" borderId="16" xfId="0" applyNumberFormat="1" applyFont="1" applyFill="1" applyBorder="1" applyAlignment="1">
      <alignment vertical="center"/>
    </xf>
    <xf numFmtId="170" fontId="42" fillId="46" borderId="36" xfId="0" applyNumberFormat="1" applyFont="1" applyFill="1" applyBorder="1" applyAlignment="1">
      <alignment horizontal="left" vertical="center"/>
    </xf>
    <xf numFmtId="0" fontId="42" fillId="46" borderId="36" xfId="0" applyFont="1" applyFill="1" applyBorder="1" applyAlignment="1">
      <alignment horizontal="center" vertical="center"/>
    </xf>
    <xf numFmtId="0" fontId="42" fillId="0" borderId="0" xfId="0" applyFont="1" applyAlignment="1">
      <alignment horizontal="left"/>
    </xf>
    <xf numFmtId="170" fontId="42" fillId="46" borderId="36" xfId="0" applyNumberFormat="1" applyFont="1" applyFill="1" applyBorder="1" applyAlignment="1">
      <alignment horizontal="center" vertical="center"/>
    </xf>
    <xf numFmtId="2" fontId="21" fillId="0" borderId="16" xfId="0" applyNumberFormat="1" applyFont="1" applyBorder="1" applyAlignment="1">
      <alignment vertical="center"/>
    </xf>
    <xf numFmtId="0" fontId="21" fillId="0" borderId="16" xfId="0" applyFont="1" applyBorder="1" applyAlignment="1">
      <alignment horizontal="center" vertical="center"/>
    </xf>
    <xf numFmtId="2" fontId="21" fillId="0" borderId="16" xfId="0" applyNumberFormat="1" applyFont="1" applyBorder="1" applyAlignment="1">
      <alignment horizontal="left" vertical="center"/>
    </xf>
    <xf numFmtId="4" fontId="18" fillId="0" borderId="16" xfId="0" applyNumberFormat="1" applyFont="1" applyBorder="1" applyAlignment="1">
      <alignment horizontal="left" vertical="center"/>
    </xf>
    <xf numFmtId="4" fontId="22" fillId="0" borderId="16" xfId="0" applyNumberFormat="1" applyFont="1" applyBorder="1" applyAlignment="1">
      <alignment horizontal="center" vertical="center"/>
    </xf>
    <xf numFmtId="9" fontId="22" fillId="0" borderId="16" xfId="2" applyFont="1" applyFill="1" applyBorder="1" applyAlignment="1" applyProtection="1">
      <alignment vertical="center"/>
    </xf>
    <xf numFmtId="4" fontId="23" fillId="0" borderId="16" xfId="0" applyNumberFormat="1" applyFont="1" applyBorder="1" applyAlignment="1">
      <alignment horizontal="center" vertical="center"/>
    </xf>
    <xf numFmtId="4" fontId="19" fillId="0" borderId="16" xfId="0" applyNumberFormat="1" applyFont="1" applyBorder="1" applyAlignment="1">
      <alignment horizontal="center" vertical="center"/>
    </xf>
    <xf numFmtId="9" fontId="19" fillId="0" borderId="16" xfId="0" applyNumberFormat="1" applyFont="1" applyBorder="1" applyAlignment="1">
      <alignment vertical="center"/>
    </xf>
    <xf numFmtId="0" fontId="64" fillId="49" borderId="32" xfId="0" applyFont="1" applyFill="1" applyBorder="1" applyAlignment="1">
      <alignment horizontal="left" vertical="center"/>
    </xf>
    <xf numFmtId="0" fontId="64" fillId="49" borderId="41" xfId="0" applyFont="1" applyFill="1" applyBorder="1" applyAlignment="1">
      <alignment horizontal="center" vertical="center"/>
    </xf>
    <xf numFmtId="170" fontId="64" fillId="49" borderId="41" xfId="0" applyNumberFormat="1" applyFont="1" applyFill="1" applyBorder="1" applyAlignment="1">
      <alignment horizontal="center" vertical="center"/>
    </xf>
    <xf numFmtId="4" fontId="64" fillId="49" borderId="41" xfId="0" applyNumberFormat="1" applyFont="1" applyFill="1" applyBorder="1" applyAlignment="1">
      <alignment horizontal="left" vertical="center"/>
    </xf>
    <xf numFmtId="0" fontId="64" fillId="49" borderId="41" xfId="0" applyFont="1" applyFill="1" applyBorder="1" applyAlignment="1">
      <alignment horizontal="left" vertical="center"/>
    </xf>
    <xf numFmtId="0" fontId="42" fillId="50" borderId="32" xfId="0" applyFont="1" applyFill="1" applyBorder="1" applyAlignment="1">
      <alignment horizontal="left" vertical="center"/>
    </xf>
    <xf numFmtId="2" fontId="42" fillId="50" borderId="41" xfId="0" applyNumberFormat="1" applyFont="1" applyFill="1" applyBorder="1" applyAlignment="1">
      <alignment vertical="center"/>
    </xf>
    <xf numFmtId="1" fontId="42" fillId="50" borderId="41" xfId="0" applyNumberFormat="1" applyFont="1" applyFill="1" applyBorder="1" applyAlignment="1">
      <alignment horizontal="center" vertical="center"/>
    </xf>
    <xf numFmtId="4" fontId="42" fillId="50" borderId="41" xfId="0" applyNumberFormat="1" applyFont="1" applyFill="1" applyBorder="1" applyAlignment="1">
      <alignment horizontal="center" vertical="center"/>
    </xf>
    <xf numFmtId="0" fontId="42" fillId="50" borderId="41" xfId="0" applyFont="1" applyFill="1" applyBorder="1" applyAlignment="1">
      <alignment horizontal="center" vertical="center"/>
    </xf>
    <xf numFmtId="4" fontId="42" fillId="50" borderId="41" xfId="0" applyNumberFormat="1" applyFont="1" applyFill="1" applyBorder="1" applyAlignment="1">
      <alignment horizontal="left" vertical="center"/>
    </xf>
    <xf numFmtId="0" fontId="45" fillId="47" borderId="32" xfId="0" applyFont="1" applyFill="1" applyBorder="1" applyAlignment="1">
      <alignment vertical="center"/>
    </xf>
    <xf numFmtId="0" fontId="42" fillId="0" borderId="0" xfId="0" applyFont="1"/>
    <xf numFmtId="0" fontId="79" fillId="3" borderId="32" xfId="0" applyFont="1" applyFill="1" applyBorder="1" applyAlignment="1">
      <alignment vertical="center"/>
    </xf>
    <xf numFmtId="0" fontId="79" fillId="3" borderId="41" xfId="0" applyFont="1" applyFill="1" applyBorder="1" applyAlignment="1">
      <alignment vertical="center"/>
    </xf>
    <xf numFmtId="0" fontId="79" fillId="3" borderId="40" xfId="0" applyFont="1" applyFill="1" applyBorder="1" applyAlignment="1">
      <alignment vertical="center"/>
    </xf>
    <xf numFmtId="0" fontId="17" fillId="46" borderId="0" xfId="0" applyFont="1" applyFill="1" applyAlignment="1">
      <alignment horizontal="left" vertical="center"/>
    </xf>
    <xf numFmtId="0" fontId="17" fillId="46" borderId="16" xfId="0" applyFont="1" applyFill="1" applyBorder="1" applyAlignment="1">
      <alignment horizontal="left" vertical="center"/>
    </xf>
    <xf numFmtId="0" fontId="42" fillId="46" borderId="16" xfId="0" applyFont="1" applyFill="1" applyBorder="1" applyAlignment="1">
      <alignment horizontal="center" vertical="center"/>
    </xf>
    <xf numFmtId="0" fontId="42" fillId="46" borderId="0" xfId="0" applyFont="1" applyFill="1" applyAlignment="1">
      <alignment horizontal="left" vertical="center"/>
    </xf>
    <xf numFmtId="0" fontId="47" fillId="46" borderId="0" xfId="0" applyFont="1" applyFill="1" applyAlignment="1">
      <alignment horizontal="left" vertical="center"/>
    </xf>
    <xf numFmtId="0" fontId="58" fillId="46" borderId="0" xfId="0" applyFont="1" applyFill="1" applyAlignment="1">
      <alignment horizontal="left" vertical="center"/>
    </xf>
    <xf numFmtId="0" fontId="42" fillId="46" borderId="16" xfId="0" applyFont="1" applyFill="1" applyBorder="1" applyAlignment="1">
      <alignment vertical="center"/>
    </xf>
    <xf numFmtId="166" fontId="47" fillId="46" borderId="0" xfId="0" applyNumberFormat="1" applyFont="1" applyFill="1" applyAlignment="1">
      <alignment horizontal="left" vertical="center"/>
    </xf>
    <xf numFmtId="0" fontId="47" fillId="46" borderId="16" xfId="0" applyFont="1" applyFill="1" applyBorder="1" applyAlignment="1">
      <alignment horizontal="left" vertical="center"/>
    </xf>
    <xf numFmtId="170" fontId="17" fillId="46" borderId="0" xfId="0" applyNumberFormat="1" applyFont="1" applyFill="1" applyAlignment="1">
      <alignment horizontal="left"/>
    </xf>
    <xf numFmtId="170" fontId="47" fillId="46" borderId="16" xfId="0" applyNumberFormat="1" applyFont="1" applyFill="1" applyBorder="1" applyAlignment="1">
      <alignment horizontal="left" vertical="center" wrapText="1"/>
    </xf>
    <xf numFmtId="0" fontId="56" fillId="46" borderId="0" xfId="0" applyFont="1" applyFill="1" applyAlignment="1">
      <alignment horizontal="left" vertical="center"/>
    </xf>
    <xf numFmtId="170" fontId="58" fillId="46" borderId="0" xfId="0" applyNumberFormat="1" applyFont="1" applyFill="1" applyAlignment="1">
      <alignment vertical="top" wrapText="1"/>
    </xf>
    <xf numFmtId="170" fontId="58" fillId="46" borderId="16" xfId="0" applyNumberFormat="1" applyFont="1" applyFill="1" applyBorder="1" applyAlignment="1">
      <alignment vertical="top" wrapText="1"/>
    </xf>
    <xf numFmtId="0" fontId="59" fillId="46" borderId="0" xfId="0" applyFont="1" applyFill="1" applyAlignment="1">
      <alignment horizontal="left" vertical="center"/>
    </xf>
    <xf numFmtId="0" fontId="17" fillId="46" borderId="0" xfId="0" applyFont="1" applyFill="1" applyAlignment="1">
      <alignment horizontal="right" vertical="center"/>
    </xf>
    <xf numFmtId="166" fontId="17" fillId="46" borderId="16" xfId="0" applyNumberFormat="1" applyFont="1" applyFill="1" applyBorder="1" applyAlignment="1">
      <alignment horizontal="left" vertical="center"/>
    </xf>
    <xf numFmtId="0" fontId="45" fillId="46" borderId="0" xfId="0" applyFont="1" applyFill="1" applyAlignment="1">
      <alignment horizontal="left" vertical="center"/>
    </xf>
    <xf numFmtId="0" fontId="42" fillId="46" borderId="0" xfId="0" applyFont="1" applyFill="1" applyAlignment="1">
      <alignment horizontal="right" vertical="center"/>
    </xf>
    <xf numFmtId="169" fontId="42" fillId="46" borderId="16" xfId="0" applyNumberFormat="1" applyFont="1" applyFill="1" applyBorder="1" applyAlignment="1">
      <alignment horizontal="left" vertical="center"/>
    </xf>
    <xf numFmtId="0" fontId="50" fillId="46" borderId="16" xfId="0" applyFont="1" applyFill="1" applyBorder="1" applyAlignment="1">
      <alignment horizontal="left" vertical="center"/>
    </xf>
    <xf numFmtId="0" fontId="52" fillId="46" borderId="16" xfId="0" applyFont="1" applyFill="1" applyBorder="1" applyAlignment="1">
      <alignment horizontal="right"/>
    </xf>
    <xf numFmtId="170" fontId="17" fillId="46" borderId="2" xfId="0" applyNumberFormat="1" applyFont="1" applyFill="1" applyBorder="1" applyAlignment="1">
      <alignment vertical="center" wrapText="1"/>
    </xf>
    <xf numFmtId="170" fontId="17" fillId="46" borderId="0" xfId="0" applyNumberFormat="1" applyFont="1" applyFill="1" applyAlignment="1">
      <alignment horizontal="left" vertical="center" wrapText="1"/>
    </xf>
    <xf numFmtId="170" fontId="17" fillId="46" borderId="0" xfId="0" applyNumberFormat="1" applyFont="1" applyFill="1" applyAlignment="1">
      <alignment vertical="center" wrapText="1"/>
    </xf>
    <xf numFmtId="0" fontId="17" fillId="46" borderId="16" xfId="0" applyFont="1" applyFill="1" applyBorder="1" applyAlignment="1">
      <alignment vertical="center"/>
    </xf>
    <xf numFmtId="170" fontId="17" fillId="46" borderId="0" xfId="0" applyNumberFormat="1" applyFont="1" applyFill="1"/>
    <xf numFmtId="0" fontId="45" fillId="46" borderId="16" xfId="0" applyFont="1" applyFill="1" applyBorder="1" applyAlignment="1">
      <alignment vertical="center"/>
    </xf>
    <xf numFmtId="0" fontId="54" fillId="46" borderId="16" xfId="0" applyFont="1" applyFill="1" applyBorder="1" applyAlignment="1">
      <alignment horizontal="left" vertical="center"/>
    </xf>
    <xf numFmtId="0" fontId="55" fillId="46" borderId="16" xfId="0" applyFont="1" applyFill="1" applyBorder="1" applyAlignment="1">
      <alignment horizontal="left" vertical="center"/>
    </xf>
    <xf numFmtId="4" fontId="42" fillId="50" borderId="40" xfId="0" applyNumberFormat="1" applyFont="1" applyFill="1" applyBorder="1" applyAlignment="1">
      <alignment horizontal="center" vertical="center"/>
    </xf>
    <xf numFmtId="170" fontId="17" fillId="46" borderId="16" xfId="0" applyNumberFormat="1" applyFont="1" applyFill="1" applyBorder="1" applyAlignment="1">
      <alignment horizontal="left" vertical="center" wrapText="1"/>
    </xf>
    <xf numFmtId="170" fontId="17" fillId="46" borderId="16" xfId="0" applyNumberFormat="1" applyFont="1" applyFill="1" applyBorder="1" applyAlignment="1">
      <alignment vertical="center" wrapText="1"/>
    </xf>
    <xf numFmtId="170" fontId="42" fillId="46" borderId="16" xfId="0" applyNumberFormat="1" applyFont="1" applyFill="1" applyBorder="1" applyAlignment="1">
      <alignment vertical="center"/>
    </xf>
    <xf numFmtId="170" fontId="47" fillId="46" borderId="0" xfId="0" applyNumberFormat="1" applyFont="1" applyFill="1" applyAlignment="1">
      <alignment horizontal="right" vertical="center" wrapText="1"/>
    </xf>
    <xf numFmtId="170" fontId="47" fillId="46" borderId="0" xfId="0" applyNumberFormat="1" applyFont="1" applyFill="1" applyAlignment="1">
      <alignment vertical="center" wrapText="1"/>
    </xf>
    <xf numFmtId="170" fontId="42" fillId="46" borderId="0" xfId="0" applyNumberFormat="1" applyFont="1" applyFill="1" applyAlignment="1">
      <alignment vertical="center"/>
    </xf>
    <xf numFmtId="170" fontId="47" fillId="46" borderId="0" xfId="0" applyNumberFormat="1" applyFont="1" applyFill="1" applyAlignment="1">
      <alignment vertical="center"/>
    </xf>
    <xf numFmtId="0" fontId="64" fillId="46" borderId="0" xfId="0" applyFont="1" applyFill="1" applyAlignment="1">
      <alignment horizontal="left" vertical="center"/>
    </xf>
    <xf numFmtId="0" fontId="48" fillId="46" borderId="0" xfId="0" applyFont="1" applyFill="1" applyAlignment="1">
      <alignment horizontal="left" vertical="center" wrapText="1"/>
    </xf>
    <xf numFmtId="0" fontId="47" fillId="46" borderId="0" xfId="0" applyFont="1" applyFill="1" applyAlignment="1">
      <alignment vertical="center" wrapText="1"/>
    </xf>
    <xf numFmtId="2" fontId="58" fillId="46" borderId="0" xfId="0" applyNumberFormat="1" applyFont="1" applyFill="1" applyAlignment="1">
      <alignment horizontal="right" vertical="center"/>
    </xf>
    <xf numFmtId="0" fontId="80" fillId="46" borderId="0" xfId="0" applyFont="1" applyFill="1" applyAlignment="1">
      <alignment horizontal="left" vertical="center"/>
    </xf>
    <xf numFmtId="0" fontId="61" fillId="4" borderId="44" xfId="0" applyFont="1" applyFill="1" applyBorder="1" applyAlignment="1">
      <alignment horizontal="left" vertical="center"/>
    </xf>
    <xf numFmtId="0" fontId="56" fillId="4" borderId="39" xfId="0" applyFont="1" applyFill="1" applyBorder="1" applyAlignment="1">
      <alignment horizontal="center" vertical="center"/>
    </xf>
    <xf numFmtId="0" fontId="56" fillId="4" borderId="39" xfId="0" applyFont="1" applyFill="1" applyBorder="1" applyAlignment="1">
      <alignment horizontal="left" vertical="center"/>
    </xf>
    <xf numFmtId="0" fontId="49" fillId="46" borderId="42" xfId="0" applyFont="1" applyFill="1" applyBorder="1" applyAlignment="1">
      <alignment horizontal="left" vertical="center"/>
    </xf>
    <xf numFmtId="0" fontId="49" fillId="46" borderId="43" xfId="0" applyFont="1" applyFill="1" applyBorder="1" applyAlignment="1">
      <alignment horizontal="left" vertical="center"/>
    </xf>
    <xf numFmtId="49" fontId="42" fillId="46" borderId="0" xfId="0" applyNumberFormat="1" applyFont="1" applyFill="1" applyAlignment="1">
      <alignment horizontal="left" vertical="center"/>
    </xf>
    <xf numFmtId="0" fontId="78" fillId="46" borderId="16" xfId="0" applyFont="1" applyFill="1" applyBorder="1" applyAlignment="1">
      <alignment vertical="center" wrapText="1"/>
    </xf>
    <xf numFmtId="0" fontId="42" fillId="46" borderId="16" xfId="0" applyFont="1" applyFill="1" applyBorder="1"/>
    <xf numFmtId="170" fontId="17" fillId="46" borderId="16" xfId="0" applyNumberFormat="1" applyFont="1" applyFill="1" applyBorder="1" applyAlignment="1">
      <alignment horizontal="left"/>
    </xf>
    <xf numFmtId="0" fontId="58" fillId="46" borderId="16" xfId="0" applyFont="1" applyFill="1" applyBorder="1" applyAlignment="1">
      <alignment horizontal="left" vertical="center"/>
    </xf>
    <xf numFmtId="170" fontId="47" fillId="46" borderId="16" xfId="0" applyNumberFormat="1" applyFont="1" applyFill="1" applyBorder="1" applyAlignment="1">
      <alignment horizontal="center" vertical="center" wrapText="1"/>
    </xf>
    <xf numFmtId="170" fontId="17" fillId="46" borderId="0" xfId="0" applyNumberFormat="1" applyFont="1" applyFill="1" applyAlignment="1">
      <alignment horizontal="right" vertical="center" wrapText="1"/>
    </xf>
    <xf numFmtId="170" fontId="15" fillId="46" borderId="16" xfId="0" applyNumberFormat="1" applyFont="1" applyFill="1" applyBorder="1" applyAlignment="1">
      <alignment vertical="center" wrapText="1"/>
    </xf>
    <xf numFmtId="9" fontId="43" fillId="51" borderId="16" xfId="0" applyNumberFormat="1" applyFont="1" applyFill="1" applyBorder="1" applyAlignment="1">
      <alignment vertical="center"/>
    </xf>
    <xf numFmtId="9" fontId="43" fillId="51" borderId="2" xfId="0" applyNumberFormat="1" applyFont="1" applyFill="1" applyBorder="1" applyAlignment="1">
      <alignment vertical="center"/>
    </xf>
    <xf numFmtId="49" fontId="43" fillId="51" borderId="2" xfId="0" applyNumberFormat="1" applyFont="1" applyFill="1" applyBorder="1" applyAlignment="1">
      <alignment vertical="center"/>
    </xf>
    <xf numFmtId="0" fontId="56" fillId="4" borderId="31" xfId="0" applyFont="1" applyFill="1" applyBorder="1" applyAlignment="1">
      <alignment horizontal="left" vertical="center"/>
    </xf>
    <xf numFmtId="0" fontId="56" fillId="47" borderId="0" xfId="0" applyFont="1" applyFill="1" applyAlignment="1">
      <alignment vertical="center" wrapText="1"/>
    </xf>
    <xf numFmtId="0" fontId="17" fillId="46" borderId="0" xfId="0" applyFont="1" applyFill="1" applyAlignment="1">
      <alignment horizontal="center" vertical="center"/>
    </xf>
    <xf numFmtId="0" fontId="42" fillId="46" borderId="0" xfId="0" applyFont="1" applyFill="1" applyAlignment="1">
      <alignment horizontal="center" vertical="center"/>
    </xf>
    <xf numFmtId="170" fontId="17" fillId="46" borderId="0" xfId="0" applyNumberFormat="1" applyFont="1" applyFill="1" applyAlignment="1">
      <alignment horizontal="center"/>
    </xf>
    <xf numFmtId="170" fontId="17" fillId="46" borderId="0" xfId="0" applyNumberFormat="1" applyFont="1" applyFill="1" applyAlignment="1">
      <alignment horizontal="center" vertical="center" wrapText="1"/>
    </xf>
    <xf numFmtId="0" fontId="42" fillId="3" borderId="16" xfId="0" applyFont="1" applyFill="1" applyBorder="1" applyAlignment="1">
      <alignment horizontal="center" vertical="center"/>
    </xf>
    <xf numFmtId="2" fontId="42" fillId="50" borderId="41" xfId="0" applyNumberFormat="1" applyFont="1" applyFill="1" applyBorder="1" applyAlignment="1">
      <alignment horizontal="center" vertical="center"/>
    </xf>
    <xf numFmtId="9" fontId="42" fillId="3" borderId="16" xfId="0" applyNumberFormat="1" applyFont="1" applyFill="1" applyBorder="1" applyAlignment="1">
      <alignment horizontal="center" vertical="center"/>
    </xf>
    <xf numFmtId="0" fontId="55" fillId="46" borderId="16" xfId="0" applyFont="1" applyFill="1" applyBorder="1" applyAlignment="1">
      <alignment horizontal="center" vertical="center"/>
    </xf>
    <xf numFmtId="166" fontId="47" fillId="46" borderId="0" xfId="0" applyNumberFormat="1" applyFont="1" applyFill="1" applyAlignment="1">
      <alignment horizontal="center" vertical="center"/>
    </xf>
    <xf numFmtId="0" fontId="47" fillId="46" borderId="0" xfId="0" applyFont="1" applyFill="1" applyAlignment="1">
      <alignment horizontal="center" vertical="center" wrapText="1"/>
    </xf>
    <xf numFmtId="0" fontId="58" fillId="46" borderId="0" xfId="0" applyFont="1" applyFill="1" applyAlignment="1">
      <alignment horizontal="center" vertical="center"/>
    </xf>
    <xf numFmtId="0" fontId="17" fillId="0" borderId="0" xfId="0" applyFont="1" applyAlignment="1">
      <alignment horizontal="center" vertical="center"/>
    </xf>
    <xf numFmtId="0" fontId="42" fillId="0" borderId="0" xfId="0" applyFont="1" applyAlignment="1">
      <alignment horizontal="center"/>
    </xf>
    <xf numFmtId="166" fontId="17" fillId="46" borderId="16" xfId="0" applyNumberFormat="1" applyFont="1" applyFill="1" applyBorder="1" applyAlignment="1">
      <alignment horizontal="right" vertical="center"/>
    </xf>
    <xf numFmtId="169" fontId="42" fillId="46" borderId="16" xfId="0" applyNumberFormat="1" applyFont="1" applyFill="1" applyBorder="1" applyAlignment="1">
      <alignment horizontal="right" vertical="center"/>
    </xf>
    <xf numFmtId="170" fontId="17" fillId="46" borderId="0" xfId="0" applyNumberFormat="1" applyFont="1" applyFill="1" applyAlignment="1">
      <alignment horizontal="right"/>
    </xf>
    <xf numFmtId="0" fontId="52" fillId="46" borderId="0" xfId="0" applyFont="1" applyFill="1" applyAlignment="1">
      <alignment horizontal="right"/>
    </xf>
    <xf numFmtId="170" fontId="56" fillId="4" borderId="45" xfId="0" applyNumberFormat="1" applyFont="1" applyFill="1" applyBorder="1" applyAlignment="1">
      <alignment horizontal="right" vertical="center"/>
    </xf>
    <xf numFmtId="0" fontId="64" fillId="49" borderId="40" xfId="0" applyFont="1" applyFill="1" applyBorder="1" applyAlignment="1">
      <alignment horizontal="right" vertical="center"/>
    </xf>
    <xf numFmtId="0" fontId="42" fillId="3" borderId="36" xfId="0" applyFont="1" applyFill="1" applyBorder="1" applyAlignment="1">
      <alignment horizontal="right" vertical="center"/>
    </xf>
    <xf numFmtId="2" fontId="42" fillId="50" borderId="40" xfId="0" applyNumberFormat="1" applyFont="1" applyFill="1" applyBorder="1" applyAlignment="1">
      <alignment horizontal="right" vertical="center"/>
    </xf>
    <xf numFmtId="9" fontId="42" fillId="3" borderId="36" xfId="0" applyNumberFormat="1" applyFont="1" applyFill="1" applyBorder="1" applyAlignment="1">
      <alignment horizontal="right" vertical="center"/>
    </xf>
    <xf numFmtId="0" fontId="54" fillId="46" borderId="16" xfId="0" applyFont="1" applyFill="1" applyBorder="1" applyAlignment="1">
      <alignment horizontal="right" vertical="center"/>
    </xf>
    <xf numFmtId="0" fontId="47" fillId="46" borderId="16" xfId="0" applyFont="1" applyFill="1" applyBorder="1" applyAlignment="1">
      <alignment horizontal="right" vertical="center"/>
    </xf>
    <xf numFmtId="170" fontId="58" fillId="46" borderId="16" xfId="0" applyNumberFormat="1" applyFont="1" applyFill="1" applyBorder="1" applyAlignment="1">
      <alignment horizontal="right" vertical="top" wrapText="1"/>
    </xf>
    <xf numFmtId="0" fontId="64" fillId="49" borderId="41" xfId="0" applyFont="1" applyFill="1" applyBorder="1" applyAlignment="1">
      <alignment horizontal="right" vertical="center"/>
    </xf>
    <xf numFmtId="0" fontId="47" fillId="46" borderId="0" xfId="0" applyFont="1" applyFill="1" applyAlignment="1">
      <alignment horizontal="right" vertical="center" wrapText="1"/>
    </xf>
    <xf numFmtId="0" fontId="58" fillId="46" borderId="0" xfId="0" applyFont="1" applyFill="1" applyAlignment="1">
      <alignment horizontal="right" vertical="center"/>
    </xf>
    <xf numFmtId="166" fontId="17" fillId="0" borderId="16" xfId="0" applyNumberFormat="1" applyFont="1" applyBorder="1" applyAlignment="1">
      <alignment horizontal="right" vertical="center"/>
    </xf>
    <xf numFmtId="0" fontId="42" fillId="0" borderId="16" xfId="0" applyFont="1" applyBorder="1" applyAlignment="1">
      <alignment horizontal="right"/>
    </xf>
    <xf numFmtId="0" fontId="17" fillId="46" borderId="0" xfId="0" applyFont="1" applyFill="1" applyAlignment="1">
      <alignment vertical="center"/>
    </xf>
    <xf numFmtId="0" fontId="54" fillId="46" borderId="16" xfId="0" applyFont="1" applyFill="1" applyBorder="1" applyAlignment="1">
      <alignment vertical="center"/>
    </xf>
    <xf numFmtId="0" fontId="65" fillId="46" borderId="16" xfId="0" applyFont="1" applyFill="1" applyBorder="1" applyAlignment="1">
      <alignment vertical="center"/>
    </xf>
    <xf numFmtId="0" fontId="47" fillId="46" borderId="16" xfId="0" applyFont="1" applyFill="1" applyBorder="1" applyAlignment="1">
      <alignment vertical="center"/>
    </xf>
    <xf numFmtId="0" fontId="64" fillId="49" borderId="40" xfId="0" applyFont="1" applyFill="1" applyBorder="1" applyAlignment="1">
      <alignment vertical="center"/>
    </xf>
    <xf numFmtId="0" fontId="58" fillId="46" borderId="0" xfId="0" applyFont="1" applyFill="1" applyAlignment="1">
      <alignment vertical="center"/>
    </xf>
    <xf numFmtId="0" fontId="52" fillId="3" borderId="39" xfId="0" applyFont="1" applyFill="1" applyBorder="1" applyAlignment="1" applyProtection="1">
      <alignment vertical="center"/>
      <protection locked="0"/>
    </xf>
    <xf numFmtId="0" fontId="52" fillId="3" borderId="16" xfId="0" applyFont="1" applyFill="1" applyBorder="1" applyAlignment="1" applyProtection="1">
      <alignment vertical="center"/>
      <protection locked="0"/>
    </xf>
    <xf numFmtId="0" fontId="52" fillId="3" borderId="34" xfId="0" applyFont="1" applyFill="1" applyBorder="1" applyAlignment="1" applyProtection="1">
      <alignment vertical="center"/>
      <protection locked="0"/>
    </xf>
    <xf numFmtId="0" fontId="77" fillId="46" borderId="0" xfId="3" applyFill="1" applyAlignment="1" applyProtection="1">
      <alignment horizontal="left" vertical="center"/>
    </xf>
    <xf numFmtId="0" fontId="64" fillId="24" borderId="2" xfId="0" applyFont="1" applyFill="1" applyBorder="1" applyAlignment="1">
      <alignment horizontal="left" vertical="center"/>
    </xf>
    <xf numFmtId="0" fontId="63" fillId="7" borderId="16" xfId="0" applyFont="1" applyFill="1" applyBorder="1" applyAlignment="1">
      <alignment horizontal="left" vertical="center"/>
    </xf>
    <xf numFmtId="0" fontId="45" fillId="47" borderId="33" xfId="0" applyFont="1" applyFill="1" applyBorder="1" applyAlignment="1">
      <alignment vertical="center" wrapText="1"/>
    </xf>
    <xf numFmtId="0" fontId="45" fillId="47" borderId="35" xfId="0" applyFont="1" applyFill="1" applyBorder="1" applyAlignment="1">
      <alignment vertical="center" wrapText="1"/>
    </xf>
    <xf numFmtId="0" fontId="69" fillId="23" borderId="2" xfId="0" applyFont="1" applyFill="1" applyBorder="1" applyAlignment="1">
      <alignment horizontal="left" vertical="center"/>
    </xf>
    <xf numFmtId="0" fontId="33" fillId="24" borderId="0" xfId="0" applyFont="1" applyFill="1" applyAlignment="1">
      <alignment horizontal="center" vertical="center"/>
    </xf>
    <xf numFmtId="0" fontId="25" fillId="24" borderId="2" xfId="0" applyFont="1" applyFill="1" applyBorder="1" applyAlignment="1">
      <alignment horizontal="left" vertical="center"/>
    </xf>
    <xf numFmtId="2" fontId="25" fillId="24" borderId="2" xfId="0" applyNumberFormat="1" applyFont="1" applyFill="1" applyBorder="1" applyAlignment="1">
      <alignment horizontal="left" vertical="center"/>
    </xf>
    <xf numFmtId="0" fontId="25" fillId="24" borderId="16" xfId="0" applyFont="1" applyFill="1" applyBorder="1" applyAlignment="1">
      <alignment horizontal="left" vertical="center"/>
    </xf>
    <xf numFmtId="171" fontId="25" fillId="24" borderId="2" xfId="0" applyNumberFormat="1" applyFont="1" applyFill="1" applyBorder="1" applyAlignment="1">
      <alignment horizontal="left" vertical="center"/>
    </xf>
    <xf numFmtId="0" fontId="33" fillId="24" borderId="0" xfId="0" applyFont="1" applyFill="1" applyAlignment="1">
      <alignment horizontal="left" vertical="center"/>
    </xf>
    <xf numFmtId="0" fontId="33" fillId="24" borderId="0" xfId="0" applyFont="1" applyFill="1" applyAlignment="1">
      <alignment vertical="center"/>
    </xf>
    <xf numFmtId="0" fontId="33" fillId="24" borderId="33" xfId="0" applyFont="1" applyFill="1" applyBorder="1" applyAlignment="1">
      <alignment horizontal="left" vertical="center"/>
    </xf>
    <xf numFmtId="1" fontId="33" fillId="24" borderId="0" xfId="0" applyNumberFormat="1" applyFont="1" applyFill="1" applyAlignment="1">
      <alignment horizontal="center" vertical="center"/>
    </xf>
    <xf numFmtId="9" fontId="42" fillId="3" borderId="16" xfId="2" applyFont="1" applyFill="1" applyBorder="1" applyAlignment="1" applyProtection="1">
      <alignment horizontal="center" vertical="center"/>
    </xf>
    <xf numFmtId="9" fontId="42" fillId="44" borderId="41" xfId="2" applyFont="1" applyFill="1" applyBorder="1" applyAlignment="1" applyProtection="1">
      <alignment horizontal="center" vertical="center"/>
    </xf>
    <xf numFmtId="4" fontId="42" fillId="44" borderId="39" xfId="0" applyNumberFormat="1" applyFont="1" applyFill="1" applyBorder="1" applyAlignment="1">
      <alignment horizontal="left" vertical="center"/>
    </xf>
    <xf numFmtId="4" fontId="42" fillId="6" borderId="34" xfId="0" applyNumberFormat="1" applyFont="1" applyFill="1" applyBorder="1" applyAlignment="1">
      <alignment horizontal="left" vertical="center"/>
    </xf>
    <xf numFmtId="4" fontId="42" fillId="52" borderId="16" xfId="0" applyNumberFormat="1" applyFont="1" applyFill="1" applyBorder="1" applyAlignment="1">
      <alignment horizontal="left" vertical="center"/>
    </xf>
    <xf numFmtId="4" fontId="42" fillId="52" borderId="34" xfId="0" applyNumberFormat="1" applyFont="1" applyFill="1" applyBorder="1" applyAlignment="1">
      <alignment horizontal="left" vertical="center"/>
    </xf>
    <xf numFmtId="4" fontId="42" fillId="52" borderId="39" xfId="0" applyNumberFormat="1" applyFont="1" applyFill="1" applyBorder="1" applyAlignment="1">
      <alignment horizontal="left" vertical="center"/>
    </xf>
    <xf numFmtId="2" fontId="22" fillId="6" borderId="10" xfId="0" applyNumberFormat="1" applyFont="1" applyFill="1" applyBorder="1" applyAlignment="1">
      <alignment horizontal="center" vertical="center"/>
    </xf>
    <xf numFmtId="9" fontId="42" fillId="46" borderId="16" xfId="0" applyNumberFormat="1" applyFont="1" applyFill="1" applyBorder="1" applyAlignment="1">
      <alignment horizontal="left" vertical="center"/>
    </xf>
    <xf numFmtId="10" fontId="42" fillId="3" borderId="16" xfId="2" applyNumberFormat="1" applyFont="1" applyFill="1" applyBorder="1" applyAlignment="1" applyProtection="1">
      <alignment horizontal="center" vertical="center"/>
    </xf>
    <xf numFmtId="10" fontId="42" fillId="50" borderId="41" xfId="2" applyNumberFormat="1" applyFont="1" applyFill="1" applyBorder="1" applyAlignment="1" applyProtection="1">
      <alignment horizontal="center" vertical="center"/>
    </xf>
    <xf numFmtId="10" fontId="64" fillId="49" borderId="41" xfId="2" applyNumberFormat="1" applyFont="1" applyFill="1" applyBorder="1" applyAlignment="1" applyProtection="1">
      <alignment horizontal="center" vertical="center"/>
    </xf>
    <xf numFmtId="1" fontId="64" fillId="7" borderId="16" xfId="0" applyNumberFormat="1" applyFont="1" applyFill="1" applyBorder="1" applyAlignment="1">
      <alignment horizontal="left" vertical="center"/>
    </xf>
    <xf numFmtId="2" fontId="64" fillId="7" borderId="16" xfId="0" applyNumberFormat="1" applyFont="1" applyFill="1" applyBorder="1" applyAlignment="1">
      <alignment horizontal="left" vertical="center"/>
    </xf>
    <xf numFmtId="0" fontId="83" fillId="7" borderId="16" xfId="0" applyFont="1" applyFill="1" applyBorder="1" applyAlignment="1">
      <alignment horizontal="left" vertical="center"/>
    </xf>
    <xf numFmtId="2" fontId="43" fillId="7" borderId="16" xfId="0" applyNumberFormat="1" applyFont="1" applyFill="1" applyBorder="1" applyAlignment="1">
      <alignment horizontal="left" vertical="center"/>
    </xf>
    <xf numFmtId="0" fontId="42" fillId="46" borderId="32" xfId="0" applyFont="1" applyFill="1" applyBorder="1" applyAlignment="1">
      <alignment horizontal="left" vertical="center"/>
    </xf>
    <xf numFmtId="0" fontId="42" fillId="46" borderId="41" xfId="0" applyFont="1" applyFill="1" applyBorder="1" applyAlignment="1">
      <alignment horizontal="left" vertical="center"/>
    </xf>
    <xf numFmtId="0" fontId="42" fillId="46" borderId="40" xfId="0" applyFont="1" applyFill="1" applyBorder="1" applyAlignment="1">
      <alignment horizontal="right" vertical="center"/>
    </xf>
    <xf numFmtId="174" fontId="84" fillId="23" borderId="52" xfId="0" applyNumberFormat="1" applyFont="1" applyFill="1" applyBorder="1" applyAlignment="1">
      <alignment horizontal="left" vertical="center"/>
    </xf>
    <xf numFmtId="174" fontId="43" fillId="23" borderId="52" xfId="0" applyNumberFormat="1" applyFont="1" applyFill="1" applyBorder="1" applyAlignment="1">
      <alignment horizontal="center" vertical="center"/>
    </xf>
    <xf numFmtId="172" fontId="42" fillId="23" borderId="2" xfId="0" applyNumberFormat="1" applyFont="1" applyFill="1" applyBorder="1" applyAlignment="1" applyProtection="1">
      <alignment horizontal="left" vertical="center"/>
      <protection locked="0"/>
    </xf>
    <xf numFmtId="2" fontId="42" fillId="7" borderId="2" xfId="0" applyNumberFormat="1" applyFont="1" applyFill="1" applyBorder="1" applyAlignment="1">
      <alignment horizontal="center" vertical="center"/>
    </xf>
    <xf numFmtId="2" fontId="75" fillId="23" borderId="2" xfId="0" applyNumberFormat="1" applyFont="1" applyFill="1" applyBorder="1" applyAlignment="1">
      <alignment horizontal="left" vertical="center"/>
    </xf>
    <xf numFmtId="2" fontId="42" fillId="23" borderId="2" xfId="0" applyNumberFormat="1" applyFont="1" applyFill="1" applyBorder="1" applyAlignment="1">
      <alignment horizontal="left" vertical="center"/>
    </xf>
    <xf numFmtId="2" fontId="42" fillId="23" borderId="2" xfId="0" applyNumberFormat="1" applyFont="1" applyFill="1" applyBorder="1" applyAlignment="1">
      <alignment horizontal="left" vertical="center" wrapText="1"/>
    </xf>
    <xf numFmtId="2" fontId="42" fillId="24" borderId="0" xfId="0" applyNumberFormat="1" applyFont="1" applyFill="1" applyAlignment="1">
      <alignment horizontal="left" vertical="center"/>
    </xf>
    <xf numFmtId="0" fontId="64" fillId="7" borderId="16" xfId="0" applyFont="1" applyFill="1" applyBorder="1" applyAlignment="1">
      <alignment vertical="center"/>
    </xf>
    <xf numFmtId="0" fontId="52" fillId="46" borderId="0" xfId="0" applyFont="1" applyFill="1" applyAlignment="1">
      <alignment horizontal="left"/>
    </xf>
    <xf numFmtId="170" fontId="50" fillId="47" borderId="41" xfId="0" applyNumberFormat="1" applyFont="1" applyFill="1" applyBorder="1" applyAlignment="1">
      <alignment vertical="center" wrapText="1"/>
    </xf>
    <xf numFmtId="170" fontId="50" fillId="47" borderId="40" xfId="0" applyNumberFormat="1" applyFont="1" applyFill="1" applyBorder="1" applyAlignment="1">
      <alignment vertical="center" wrapText="1"/>
    </xf>
    <xf numFmtId="170" fontId="50" fillId="46" borderId="16" xfId="0" applyNumberFormat="1" applyFont="1" applyFill="1" applyBorder="1" applyAlignment="1">
      <alignment vertical="center" wrapText="1"/>
    </xf>
    <xf numFmtId="170" fontId="14" fillId="46" borderId="16" xfId="0" applyNumberFormat="1" applyFont="1" applyFill="1" applyBorder="1" applyAlignment="1">
      <alignment horizontal="left" vertical="center" wrapText="1"/>
    </xf>
    <xf numFmtId="9" fontId="17" fillId="46" borderId="36" xfId="0" applyNumberFormat="1" applyFont="1" applyFill="1" applyBorder="1" applyAlignment="1">
      <alignment horizontal="center" vertical="center" wrapText="1"/>
    </xf>
    <xf numFmtId="170" fontId="14" fillId="46" borderId="34" xfId="0" applyNumberFormat="1" applyFont="1" applyFill="1" applyBorder="1" applyAlignment="1">
      <alignment horizontal="left" vertical="center" wrapText="1"/>
    </xf>
    <xf numFmtId="170" fontId="14" fillId="46" borderId="39" xfId="0" applyNumberFormat="1" applyFont="1" applyFill="1" applyBorder="1" applyAlignment="1">
      <alignment horizontal="left" vertical="center" wrapText="1"/>
    </xf>
    <xf numFmtId="170" fontId="17" fillId="46" borderId="36" xfId="0" applyNumberFormat="1" applyFont="1" applyFill="1" applyBorder="1" applyAlignment="1">
      <alignment vertical="center" wrapText="1"/>
    </xf>
    <xf numFmtId="170" fontId="17" fillId="46" borderId="46" xfId="0" applyNumberFormat="1" applyFont="1" applyFill="1" applyBorder="1" applyAlignment="1">
      <alignment vertical="center" wrapText="1"/>
    </xf>
    <xf numFmtId="2" fontId="75" fillId="23" borderId="16" xfId="0" applyNumberFormat="1" applyFont="1" applyFill="1" applyBorder="1" applyAlignment="1">
      <alignment horizontal="left" vertical="center"/>
    </xf>
    <xf numFmtId="2" fontId="43" fillId="23" borderId="16" xfId="0" applyNumberFormat="1" applyFont="1" applyFill="1" applyBorder="1" applyAlignment="1">
      <alignment horizontal="left" vertical="center"/>
    </xf>
    <xf numFmtId="2" fontId="85" fillId="23" borderId="2" xfId="0" applyNumberFormat="1" applyFont="1" applyFill="1" applyBorder="1" applyAlignment="1" applyProtection="1">
      <alignment horizontal="left" vertical="center"/>
      <protection locked="0"/>
    </xf>
    <xf numFmtId="2" fontId="82" fillId="0" borderId="16" xfId="0" applyNumberFormat="1" applyFont="1" applyBorder="1" applyAlignment="1">
      <alignment horizontal="left" vertical="center"/>
    </xf>
    <xf numFmtId="2" fontId="82" fillId="0" borderId="16" xfId="0" applyNumberFormat="1" applyFont="1" applyBorder="1" applyAlignment="1" applyProtection="1">
      <alignment horizontal="left" vertical="center" wrapText="1"/>
      <protection locked="0"/>
    </xf>
    <xf numFmtId="0" fontId="42" fillId="46" borderId="0" xfId="0" applyFont="1" applyFill="1"/>
    <xf numFmtId="170" fontId="58" fillId="46" borderId="0" xfId="0" applyNumberFormat="1" applyFont="1" applyFill="1" applyAlignment="1">
      <alignment horizontal="center" vertical="top" wrapText="1"/>
    </xf>
    <xf numFmtId="170" fontId="45" fillId="46" borderId="16" xfId="0" applyNumberFormat="1" applyFont="1" applyFill="1" applyBorder="1" applyAlignment="1">
      <alignment vertical="center" wrapText="1"/>
    </xf>
    <xf numFmtId="170" fontId="45" fillId="46" borderId="16" xfId="0" applyNumberFormat="1" applyFont="1" applyFill="1" applyBorder="1" applyAlignment="1">
      <alignment horizontal="left" vertical="center"/>
    </xf>
    <xf numFmtId="170" fontId="45" fillId="46" borderId="16" xfId="0" applyNumberFormat="1" applyFont="1" applyFill="1" applyBorder="1" applyAlignment="1">
      <alignment horizontal="left" vertical="center" wrapText="1"/>
    </xf>
    <xf numFmtId="0" fontId="42" fillId="38" borderId="31" xfId="0" applyFont="1" applyFill="1" applyBorder="1" applyAlignment="1">
      <alignment vertical="center" wrapText="1"/>
    </xf>
    <xf numFmtId="170" fontId="42" fillId="46" borderId="31" xfId="0" applyNumberFormat="1" applyFont="1" applyFill="1" applyBorder="1" applyAlignment="1">
      <alignment vertical="center" wrapText="1"/>
    </xf>
    <xf numFmtId="170" fontId="42" fillId="38" borderId="31" xfId="0" applyNumberFormat="1" applyFont="1" applyFill="1" applyBorder="1" applyAlignment="1" applyProtection="1">
      <alignment horizontal="left" vertical="center" wrapText="1"/>
      <protection locked="0"/>
    </xf>
    <xf numFmtId="170" fontId="86" fillId="46" borderId="16" xfId="0" applyNumberFormat="1" applyFont="1" applyFill="1" applyBorder="1" applyAlignment="1">
      <alignment vertical="center" wrapText="1"/>
    </xf>
    <xf numFmtId="0" fontId="86" fillId="46" borderId="16" xfId="0" applyFont="1" applyFill="1" applyBorder="1" applyAlignment="1">
      <alignment vertical="center" wrapText="1"/>
    </xf>
    <xf numFmtId="170" fontId="55" fillId="46" borderId="16" xfId="0" applyNumberFormat="1" applyFont="1" applyFill="1" applyBorder="1" applyAlignment="1">
      <alignment horizontal="left" vertical="center" wrapText="1"/>
    </xf>
    <xf numFmtId="170" fontId="17" fillId="46" borderId="16" xfId="0" applyNumberFormat="1" applyFont="1" applyFill="1" applyBorder="1" applyAlignment="1">
      <alignment horizontal="center" vertical="center" wrapText="1"/>
    </xf>
    <xf numFmtId="170" fontId="16" fillId="46" borderId="34" xfId="0" applyNumberFormat="1" applyFont="1" applyFill="1" applyBorder="1" applyAlignment="1">
      <alignment horizontal="center" vertical="center" wrapText="1"/>
    </xf>
    <xf numFmtId="9" fontId="16" fillId="46" borderId="34" xfId="2" applyFont="1" applyFill="1" applyBorder="1" applyAlignment="1" applyProtection="1">
      <alignment horizontal="center" vertical="center" wrapText="1"/>
    </xf>
    <xf numFmtId="9" fontId="42" fillId="46" borderId="16" xfId="0" applyNumberFormat="1" applyFont="1" applyFill="1" applyBorder="1" applyAlignment="1">
      <alignment horizontal="center" vertical="center"/>
    </xf>
    <xf numFmtId="9" fontId="42" fillId="46" borderId="16" xfId="0" applyNumberFormat="1" applyFont="1" applyFill="1" applyBorder="1" applyAlignment="1">
      <alignment horizontal="right" vertical="center"/>
    </xf>
    <xf numFmtId="0" fontId="16" fillId="3" borderId="35" xfId="0" applyFont="1" applyFill="1" applyBorder="1" applyAlignment="1">
      <alignment horizontal="left" vertical="center"/>
    </xf>
    <xf numFmtId="1" fontId="33" fillId="47" borderId="39" xfId="0" applyNumberFormat="1" applyFont="1" applyFill="1" applyBorder="1" applyAlignment="1">
      <alignment horizontal="left" vertical="center"/>
    </xf>
    <xf numFmtId="1" fontId="18" fillId="0" borderId="16" xfId="0" applyNumberFormat="1" applyFont="1" applyBorder="1" applyAlignment="1">
      <alignment horizontal="left" vertical="center"/>
    </xf>
    <xf numFmtId="1" fontId="22" fillId="0" borderId="16" xfId="0" applyNumberFormat="1" applyFont="1" applyBorder="1" applyAlignment="1">
      <alignment horizontal="left" vertical="center"/>
    </xf>
    <xf numFmtId="1" fontId="33" fillId="0" borderId="16" xfId="0" applyNumberFormat="1" applyFont="1" applyBorder="1" applyAlignment="1">
      <alignment horizontal="left" vertical="center"/>
    </xf>
    <xf numFmtId="1" fontId="33" fillId="0" borderId="16" xfId="0" applyNumberFormat="1" applyFont="1" applyBorder="1" applyAlignment="1">
      <alignment vertical="center"/>
    </xf>
    <xf numFmtId="1" fontId="33" fillId="48" borderId="40" xfId="0" applyNumberFormat="1" applyFont="1" applyFill="1" applyBorder="1" applyAlignment="1">
      <alignment horizontal="center" vertical="center"/>
    </xf>
    <xf numFmtId="170" fontId="13" fillId="46" borderId="16" xfId="0" applyNumberFormat="1" applyFont="1" applyFill="1" applyBorder="1" applyAlignment="1">
      <alignment horizontal="left" vertical="center" wrapText="1"/>
    </xf>
    <xf numFmtId="170" fontId="13" fillId="46" borderId="16" xfId="0" applyNumberFormat="1" applyFont="1" applyFill="1" applyBorder="1" applyAlignment="1">
      <alignment vertical="center" wrapText="1"/>
    </xf>
    <xf numFmtId="3" fontId="42" fillId="46" borderId="16" xfId="0" applyNumberFormat="1" applyFont="1" applyFill="1" applyBorder="1"/>
    <xf numFmtId="0" fontId="13" fillId="46" borderId="16" xfId="0" applyFont="1" applyFill="1" applyBorder="1" applyAlignment="1">
      <alignment horizontal="left" vertical="center"/>
    </xf>
    <xf numFmtId="0" fontId="62" fillId="46" borderId="16" xfId="0" applyFont="1" applyFill="1" applyBorder="1" applyAlignment="1">
      <alignment vertical="center" wrapText="1"/>
    </xf>
    <xf numFmtId="0" fontId="62" fillId="46" borderId="33" xfId="0" applyFont="1" applyFill="1" applyBorder="1" applyAlignment="1">
      <alignment vertical="center" wrapText="1"/>
    </xf>
    <xf numFmtId="0" fontId="62" fillId="46" borderId="35" xfId="0" applyFont="1" applyFill="1" applyBorder="1" applyAlignment="1">
      <alignment vertical="center" wrapText="1"/>
    </xf>
    <xf numFmtId="0" fontId="62" fillId="46" borderId="16" xfId="0" applyFont="1" applyFill="1" applyBorder="1" applyAlignment="1">
      <alignment horizontal="right" vertical="center" wrapText="1"/>
    </xf>
    <xf numFmtId="0" fontId="62" fillId="46" borderId="36" xfId="0" applyFont="1" applyFill="1" applyBorder="1" applyAlignment="1">
      <alignment horizontal="right" vertical="center" wrapText="1"/>
    </xf>
    <xf numFmtId="0" fontId="62" fillId="46" borderId="34" xfId="0" applyFont="1" applyFill="1" applyBorder="1" applyAlignment="1">
      <alignment horizontal="right" vertical="center" wrapText="1"/>
    </xf>
    <xf numFmtId="0" fontId="62" fillId="46" borderId="46" xfId="0" applyFont="1" applyFill="1" applyBorder="1" applyAlignment="1">
      <alignment horizontal="right" vertical="center" wrapText="1"/>
    </xf>
    <xf numFmtId="2" fontId="62" fillId="46" borderId="16" xfId="0" applyNumberFormat="1" applyFont="1" applyFill="1" applyBorder="1" applyAlignment="1">
      <alignment vertical="center" wrapText="1"/>
    </xf>
    <xf numFmtId="2" fontId="62" fillId="46" borderId="16" xfId="0" applyNumberFormat="1" applyFont="1" applyFill="1" applyBorder="1" applyAlignment="1">
      <alignment horizontal="right" vertical="center" wrapText="1"/>
    </xf>
    <xf numFmtId="2" fontId="62" fillId="46" borderId="36" xfId="0" applyNumberFormat="1" applyFont="1" applyFill="1" applyBorder="1" applyAlignment="1">
      <alignment horizontal="right" vertical="center" wrapText="1"/>
    </xf>
    <xf numFmtId="2" fontId="62" fillId="46" borderId="46" xfId="0" applyNumberFormat="1" applyFont="1" applyFill="1" applyBorder="1" applyAlignment="1">
      <alignment horizontal="right" vertical="center" wrapText="1"/>
    </xf>
    <xf numFmtId="0" fontId="58" fillId="46" borderId="33" xfId="0" applyFont="1" applyFill="1" applyBorder="1" applyAlignment="1">
      <alignment vertical="center" wrapText="1"/>
    </xf>
    <xf numFmtId="0" fontId="87" fillId="46" borderId="33" xfId="0" applyFont="1" applyFill="1" applyBorder="1" applyAlignment="1">
      <alignment vertical="center" wrapText="1"/>
    </xf>
    <xf numFmtId="0" fontId="87" fillId="46" borderId="16" xfId="0" applyFont="1" applyFill="1" applyBorder="1" applyAlignment="1">
      <alignment horizontal="right" vertical="center" wrapText="1"/>
    </xf>
    <xf numFmtId="0" fontId="87" fillId="46" borderId="36" xfId="0" applyFont="1" applyFill="1" applyBorder="1" applyAlignment="1">
      <alignment horizontal="right" vertical="center" wrapText="1"/>
    </xf>
    <xf numFmtId="0" fontId="87" fillId="38" borderId="44" xfId="0" applyFont="1" applyFill="1" applyBorder="1" applyAlignment="1">
      <alignment vertical="center" wrapText="1"/>
    </xf>
    <xf numFmtId="0" fontId="87" fillId="38" borderId="39" xfId="0" applyFont="1" applyFill="1" applyBorder="1" applyAlignment="1">
      <alignment horizontal="right" vertical="center" wrapText="1"/>
    </xf>
    <xf numFmtId="0" fontId="87" fillId="38" borderId="45" xfId="0" applyFont="1" applyFill="1" applyBorder="1" applyAlignment="1">
      <alignment horizontal="right" vertical="center" wrapText="1"/>
    </xf>
    <xf numFmtId="2" fontId="87" fillId="46" borderId="36" xfId="0" applyNumberFormat="1" applyFont="1" applyFill="1" applyBorder="1" applyAlignment="1">
      <alignment horizontal="right" vertical="center" wrapText="1"/>
    </xf>
    <xf numFmtId="1" fontId="62" fillId="46" borderId="16" xfId="0" applyNumberFormat="1" applyFont="1" applyFill="1" applyBorder="1" applyAlignment="1">
      <alignment horizontal="right" vertical="center" wrapText="1"/>
    </xf>
    <xf numFmtId="2" fontId="87" fillId="38" borderId="45" xfId="0" applyNumberFormat="1" applyFont="1" applyFill="1" applyBorder="1" applyAlignment="1">
      <alignment horizontal="right" vertical="center" wrapText="1"/>
    </xf>
    <xf numFmtId="1" fontId="62" fillId="46" borderId="34" xfId="0" applyNumberFormat="1" applyFont="1" applyFill="1" applyBorder="1" applyAlignment="1">
      <alignment horizontal="right" vertical="center" wrapText="1"/>
    </xf>
    <xf numFmtId="1" fontId="87" fillId="38" borderId="39" xfId="0" applyNumberFormat="1" applyFont="1" applyFill="1" applyBorder="1" applyAlignment="1">
      <alignment horizontal="right" vertical="center" wrapText="1"/>
    </xf>
    <xf numFmtId="0" fontId="46" fillId="0" borderId="16" xfId="0" applyFont="1" applyBorder="1" applyAlignment="1">
      <alignment horizontal="left" vertical="center"/>
    </xf>
    <xf numFmtId="0" fontId="38" fillId="25" borderId="16" xfId="0" applyFont="1" applyFill="1" applyBorder="1" applyAlignment="1">
      <alignment horizontal="left" vertical="center" wrapText="1"/>
    </xf>
    <xf numFmtId="0" fontId="39" fillId="36" borderId="16" xfId="0" applyFont="1" applyFill="1" applyBorder="1" applyAlignment="1">
      <alignment horizontal="left" vertical="center" wrapText="1"/>
    </xf>
    <xf numFmtId="0" fontId="40" fillId="26" borderId="16" xfId="0" applyFont="1" applyFill="1" applyBorder="1" applyAlignment="1">
      <alignment horizontal="left" vertical="center" wrapText="1"/>
    </xf>
    <xf numFmtId="0" fontId="39" fillId="34" borderId="16" xfId="0" applyFont="1" applyFill="1" applyBorder="1" applyAlignment="1">
      <alignment horizontal="left" vertical="center" wrapText="1"/>
    </xf>
    <xf numFmtId="0" fontId="40" fillId="29" borderId="16" xfId="0" applyFont="1" applyFill="1" applyBorder="1" applyAlignment="1">
      <alignment horizontal="left" vertical="center" wrapText="1"/>
    </xf>
    <xf numFmtId="0" fontId="40" fillId="31" borderId="16" xfId="0" applyFont="1" applyFill="1" applyBorder="1" applyAlignment="1">
      <alignment horizontal="left" vertical="center" wrapText="1"/>
    </xf>
    <xf numFmtId="0" fontId="40" fillId="30" borderId="16" xfId="0" applyFont="1" applyFill="1" applyBorder="1" applyAlignment="1">
      <alignment horizontal="left" vertical="center" wrapText="1"/>
    </xf>
    <xf numFmtId="0" fontId="39" fillId="37" borderId="16" xfId="0" applyFont="1" applyFill="1" applyBorder="1" applyAlignment="1">
      <alignment horizontal="left" vertical="center" wrapText="1"/>
    </xf>
    <xf numFmtId="0" fontId="41" fillId="33" borderId="16" xfId="0" applyFont="1" applyFill="1" applyBorder="1" applyAlignment="1">
      <alignment horizontal="left" vertical="center" wrapText="1"/>
    </xf>
    <xf numFmtId="0" fontId="38" fillId="38" borderId="16" xfId="0" applyFont="1" applyFill="1" applyBorder="1" applyAlignment="1">
      <alignment horizontal="left" vertical="center" wrapText="1"/>
    </xf>
    <xf numFmtId="0" fontId="38" fillId="35" borderId="16" xfId="0" applyFont="1" applyFill="1" applyBorder="1" applyAlignment="1">
      <alignment horizontal="left" vertical="center" wrapText="1"/>
    </xf>
    <xf numFmtId="0" fontId="38" fillId="39" borderId="16" xfId="0" applyFont="1" applyFill="1" applyBorder="1" applyAlignment="1">
      <alignment horizontal="left" vertical="center" wrapText="1"/>
    </xf>
    <xf numFmtId="0" fontId="38" fillId="0" borderId="16" xfId="0" applyFont="1" applyBorder="1" applyAlignment="1">
      <alignment horizontal="left" vertical="center" wrapText="1"/>
    </xf>
    <xf numFmtId="0" fontId="41" fillId="27" borderId="16" xfId="0" applyFont="1" applyFill="1" applyBorder="1" applyAlignment="1">
      <alignment horizontal="left" vertical="center" wrapText="1"/>
    </xf>
    <xf numFmtId="0" fontId="40" fillId="28" borderId="16" xfId="0" applyFont="1" applyFill="1" applyBorder="1" applyAlignment="1">
      <alignment horizontal="left" vertical="center" wrapText="1"/>
    </xf>
    <xf numFmtId="0" fontId="39" fillId="40" borderId="16" xfId="0" applyFont="1" applyFill="1" applyBorder="1" applyAlignment="1">
      <alignment horizontal="left" vertical="center" wrapText="1"/>
    </xf>
    <xf numFmtId="0" fontId="40" fillId="28" borderId="36" xfId="0" applyFont="1" applyFill="1" applyBorder="1" applyAlignment="1">
      <alignment horizontal="left" vertical="center" wrapText="1"/>
    </xf>
    <xf numFmtId="9" fontId="87" fillId="46" borderId="16" xfId="0" applyNumberFormat="1" applyFont="1" applyFill="1" applyBorder="1" applyAlignment="1">
      <alignment horizontal="right" vertical="center" wrapText="1"/>
    </xf>
    <xf numFmtId="9" fontId="62" fillId="46" borderId="34" xfId="0" applyNumberFormat="1" applyFont="1" applyFill="1" applyBorder="1" applyAlignment="1">
      <alignment horizontal="right" vertical="center" wrapText="1"/>
    </xf>
    <xf numFmtId="0" fontId="64" fillId="24" borderId="16" xfId="0" applyFont="1" applyFill="1" applyBorder="1" applyAlignment="1">
      <alignment horizontal="left" vertical="center"/>
    </xf>
    <xf numFmtId="0" fontId="88" fillId="3" borderId="44" xfId="0" applyFont="1" applyFill="1" applyBorder="1" applyAlignment="1">
      <alignment horizontal="left" vertical="center"/>
    </xf>
    <xf numFmtId="2" fontId="90" fillId="0" borderId="36" xfId="0" applyNumberFormat="1" applyFont="1" applyBorder="1" applyAlignment="1">
      <alignment horizontal="center" vertical="center"/>
    </xf>
    <xf numFmtId="0" fontId="92" fillId="3" borderId="16" xfId="0" applyFont="1" applyFill="1" applyBorder="1" applyAlignment="1">
      <alignment horizontal="center" vertical="center"/>
    </xf>
    <xf numFmtId="0" fontId="93" fillId="54" borderId="0" xfId="0" applyFont="1" applyFill="1"/>
    <xf numFmtId="0" fontId="0" fillId="55" borderId="0" xfId="0" applyFill="1"/>
    <xf numFmtId="0" fontId="0" fillId="0" borderId="0" xfId="0" applyAlignment="1">
      <alignment horizontal="center"/>
    </xf>
    <xf numFmtId="0" fontId="93" fillId="54" borderId="0" xfId="0" applyFont="1" applyFill="1" applyAlignment="1">
      <alignment horizontal="center"/>
    </xf>
    <xf numFmtId="0" fontId="0" fillId="55" borderId="0" xfId="0" applyFill="1" applyAlignment="1">
      <alignment horizontal="center"/>
    </xf>
    <xf numFmtId="0" fontId="93" fillId="0" borderId="0" xfId="0" applyFont="1"/>
    <xf numFmtId="0" fontId="95" fillId="55" borderId="0" xfId="0" applyFont="1" applyFill="1"/>
    <xf numFmtId="0" fontId="94" fillId="54" borderId="0" xfId="0" applyFont="1" applyFill="1" applyAlignment="1">
      <alignment horizontal="left"/>
    </xf>
    <xf numFmtId="171" fontId="75" fillId="23" borderId="16" xfId="0" applyNumberFormat="1" applyFont="1" applyFill="1" applyBorder="1" applyAlignment="1">
      <alignment horizontal="left" vertical="center"/>
    </xf>
    <xf numFmtId="0" fontId="43" fillId="7" borderId="16" xfId="0" applyFont="1" applyFill="1" applyBorder="1" applyAlignment="1">
      <alignment horizontal="left" vertical="center"/>
    </xf>
    <xf numFmtId="0" fontId="52" fillId="3" borderId="16" xfId="0" applyFont="1" applyFill="1" applyBorder="1" applyAlignment="1">
      <alignment vertical="center"/>
    </xf>
    <xf numFmtId="0" fontId="10" fillId="46" borderId="1" xfId="0" applyFont="1" applyFill="1" applyBorder="1" applyAlignment="1" applyProtection="1">
      <alignment horizontal="left" vertical="center"/>
      <protection locked="0"/>
    </xf>
    <xf numFmtId="0" fontId="56" fillId="47" borderId="0" xfId="0" applyFont="1" applyFill="1" applyAlignment="1">
      <alignment horizontal="right" vertical="center" wrapText="1"/>
    </xf>
    <xf numFmtId="0" fontId="25" fillId="25" borderId="2" xfId="0" applyFont="1" applyFill="1" applyBorder="1" applyAlignment="1">
      <alignment horizontal="center" vertical="center"/>
    </xf>
    <xf numFmtId="2" fontId="25" fillId="25" borderId="16" xfId="0" applyNumberFormat="1" applyFont="1" applyFill="1" applyBorder="1" applyAlignment="1">
      <alignment horizontal="left" vertical="center"/>
    </xf>
    <xf numFmtId="1" fontId="18" fillId="0" borderId="16" xfId="0" applyNumberFormat="1" applyFont="1" applyBorder="1" applyAlignment="1">
      <alignment horizontal="center" vertical="center"/>
    </xf>
    <xf numFmtId="1" fontId="42" fillId="57" borderId="41" xfId="0" applyNumberFormat="1" applyFont="1" applyFill="1" applyBorder="1" applyAlignment="1">
      <alignment horizontal="center" vertical="center"/>
    </xf>
    <xf numFmtId="4" fontId="42" fillId="57" borderId="41" xfId="0" applyNumberFormat="1" applyFont="1" applyFill="1" applyBorder="1" applyAlignment="1">
      <alignment horizontal="center" vertical="center"/>
    </xf>
    <xf numFmtId="9" fontId="42" fillId="57" borderId="41" xfId="2" applyFont="1" applyFill="1" applyBorder="1" applyAlignment="1" applyProtection="1">
      <alignment horizontal="center" vertical="center"/>
    </xf>
    <xf numFmtId="4" fontId="62" fillId="58" borderId="41" xfId="0" applyNumberFormat="1" applyFont="1" applyFill="1" applyBorder="1" applyAlignment="1">
      <alignment horizontal="center" vertical="center"/>
    </xf>
    <xf numFmtId="4" fontId="42" fillId="6" borderId="41" xfId="0" applyNumberFormat="1" applyFont="1" applyFill="1" applyBorder="1" applyAlignment="1">
      <alignment horizontal="left" vertical="center"/>
    </xf>
    <xf numFmtId="0" fontId="96" fillId="53" borderId="16" xfId="0" applyFont="1" applyFill="1" applyBorder="1" applyAlignment="1">
      <alignment horizontal="left" vertical="center" wrapText="1"/>
    </xf>
    <xf numFmtId="0" fontId="42" fillId="0" borderId="53" xfId="0" applyFont="1" applyBorder="1" applyAlignment="1">
      <alignment horizontal="left" vertical="center"/>
    </xf>
    <xf numFmtId="0" fontId="42" fillId="0" borderId="54" xfId="0" applyFont="1" applyBorder="1" applyAlignment="1">
      <alignment horizontal="left" vertical="center"/>
    </xf>
    <xf numFmtId="0" fontId="8" fillId="0" borderId="16" xfId="0" applyFont="1" applyBorder="1" applyAlignment="1">
      <alignment horizontal="left" vertical="center"/>
    </xf>
    <xf numFmtId="165" fontId="8" fillId="0" borderId="16" xfId="0" applyNumberFormat="1" applyFont="1" applyBorder="1" applyAlignment="1">
      <alignment horizontal="left" vertical="center"/>
    </xf>
    <xf numFmtId="0" fontId="8" fillId="0" borderId="15" xfId="0" applyFont="1" applyBorder="1" applyAlignment="1">
      <alignment horizontal="left" vertical="center"/>
    </xf>
    <xf numFmtId="1" fontId="8" fillId="0" borderId="16" xfId="0" applyNumberFormat="1" applyFont="1" applyBorder="1" applyAlignment="1">
      <alignment horizontal="center" vertical="center"/>
    </xf>
    <xf numFmtId="2" fontId="8" fillId="0" borderId="16" xfId="0" applyNumberFormat="1" applyFont="1" applyBorder="1" applyAlignment="1">
      <alignment horizontal="center" vertical="center"/>
    </xf>
    <xf numFmtId="0" fontId="8" fillId="0" borderId="19" xfId="0" applyFont="1" applyBorder="1" applyAlignment="1">
      <alignment horizontal="left" vertical="center"/>
    </xf>
    <xf numFmtId="0" fontId="8" fillId="0" borderId="14" xfId="0" applyFont="1" applyBorder="1" applyAlignment="1">
      <alignment horizontal="left" vertical="center"/>
    </xf>
    <xf numFmtId="2" fontId="42" fillId="0" borderId="54" xfId="0" applyNumberFormat="1" applyFont="1" applyBorder="1" applyAlignment="1">
      <alignment horizontal="center" vertical="center"/>
    </xf>
    <xf numFmtId="0" fontId="64" fillId="24" borderId="54" xfId="0" applyFont="1" applyFill="1" applyBorder="1" applyAlignment="1">
      <alignment horizontal="left" vertical="center"/>
    </xf>
    <xf numFmtId="0" fontId="42" fillId="24" borderId="54" xfId="0" applyFont="1" applyFill="1" applyBorder="1" applyAlignment="1">
      <alignment horizontal="left" vertical="center"/>
    </xf>
    <xf numFmtId="0" fontId="8" fillId="0" borderId="53" xfId="0" applyFont="1" applyBorder="1" applyAlignment="1">
      <alignment horizontal="left" vertical="center"/>
    </xf>
    <xf numFmtId="0" fontId="42" fillId="0" borderId="55" xfId="0" applyFont="1" applyBorder="1" applyAlignment="1">
      <alignment horizontal="left" vertical="center"/>
    </xf>
    <xf numFmtId="0" fontId="64" fillId="23" borderId="54" xfId="0" applyFont="1" applyFill="1" applyBorder="1" applyAlignment="1">
      <alignment horizontal="left" vertical="center"/>
    </xf>
    <xf numFmtId="0" fontId="42" fillId="0" borderId="54" xfId="0" applyFont="1" applyBorder="1" applyAlignment="1" applyProtection="1">
      <alignment horizontal="left" vertical="center"/>
      <protection locked="0"/>
    </xf>
    <xf numFmtId="0" fontId="25" fillId="0" borderId="16" xfId="4" applyFont="1" applyAlignment="1">
      <alignment horizontal="left" vertical="center"/>
    </xf>
    <xf numFmtId="0" fontId="33" fillId="0" borderId="16" xfId="4" applyFont="1" applyAlignment="1">
      <alignment horizontal="left" vertical="center"/>
    </xf>
    <xf numFmtId="0" fontId="7" fillId="0" borderId="15" xfId="0" applyFont="1" applyBorder="1" applyAlignment="1">
      <alignment horizontal="left" vertical="center"/>
    </xf>
    <xf numFmtId="0" fontId="99" fillId="0" borderId="16" xfId="0" applyFont="1" applyBorder="1" applyAlignment="1">
      <alignment horizontal="left" vertical="center"/>
    </xf>
    <xf numFmtId="165" fontId="99" fillId="0" borderId="16" xfId="0" applyNumberFormat="1" applyFont="1" applyBorder="1" applyAlignment="1">
      <alignment horizontal="left" vertical="center"/>
    </xf>
    <xf numFmtId="0" fontId="77" fillId="3" borderId="41" xfId="3" applyFill="1" applyBorder="1" applyAlignment="1" applyProtection="1">
      <alignment vertical="center"/>
      <protection locked="0"/>
    </xf>
    <xf numFmtId="0" fontId="6" fillId="46" borderId="1" xfId="0" applyFont="1" applyFill="1" applyBorder="1" applyAlignment="1" applyProtection="1">
      <alignment horizontal="left" vertical="center"/>
      <protection locked="0"/>
    </xf>
    <xf numFmtId="0" fontId="66" fillId="3" borderId="44" xfId="0" applyFont="1" applyFill="1" applyBorder="1" applyAlignment="1">
      <alignment vertical="center"/>
    </xf>
    <xf numFmtId="0" fontId="52" fillId="3" borderId="39" xfId="0" applyFont="1" applyFill="1" applyBorder="1" applyAlignment="1">
      <alignment vertical="center"/>
    </xf>
    <xf numFmtId="0" fontId="52" fillId="3" borderId="33" xfId="0" applyFont="1" applyFill="1" applyBorder="1" applyAlignment="1" applyProtection="1">
      <alignment vertical="center"/>
      <protection locked="0"/>
    </xf>
    <xf numFmtId="0" fontId="52" fillId="3" borderId="33" xfId="0" applyFont="1" applyFill="1" applyBorder="1" applyAlignment="1" applyProtection="1">
      <alignment horizontal="left" vertical="center"/>
      <protection locked="0"/>
    </xf>
    <xf numFmtId="49" fontId="52" fillId="3" borderId="33" xfId="0" applyNumberFormat="1" applyFont="1" applyFill="1" applyBorder="1" applyAlignment="1" applyProtection="1">
      <alignment vertical="center"/>
      <protection locked="0"/>
    </xf>
    <xf numFmtId="0" fontId="77" fillId="3" borderId="35" xfId="3" applyFill="1" applyBorder="1" applyAlignment="1" applyProtection="1">
      <alignment vertical="center"/>
      <protection locked="0"/>
    </xf>
    <xf numFmtId="0" fontId="77" fillId="3" borderId="34" xfId="3" applyFill="1" applyBorder="1" applyAlignment="1" applyProtection="1">
      <alignment vertical="center"/>
      <protection locked="0"/>
    </xf>
    <xf numFmtId="0" fontId="89" fillId="3" borderId="34" xfId="0" applyFont="1" applyFill="1" applyBorder="1" applyAlignment="1">
      <alignment vertical="center"/>
    </xf>
    <xf numFmtId="0" fontId="89" fillId="3" borderId="46" xfId="0" applyFont="1" applyFill="1" applyBorder="1" applyAlignment="1">
      <alignment vertical="center"/>
    </xf>
    <xf numFmtId="0" fontId="13" fillId="3" borderId="33" xfId="0" applyFont="1" applyFill="1" applyBorder="1" applyAlignment="1">
      <alignment horizontal="left" vertical="center"/>
    </xf>
    <xf numFmtId="0" fontId="5" fillId="0" borderId="16" xfId="0" applyFont="1" applyBorder="1" applyAlignment="1">
      <alignment horizontal="left" vertical="center" wrapText="1"/>
    </xf>
    <xf numFmtId="1" fontId="42" fillId="56" borderId="16" xfId="0" applyNumberFormat="1" applyFont="1" applyFill="1" applyBorder="1" applyAlignment="1">
      <alignment horizontal="center" vertical="center"/>
    </xf>
    <xf numFmtId="0" fontId="13" fillId="46" borderId="16" xfId="0" applyFont="1" applyFill="1" applyBorder="1" applyAlignment="1">
      <alignment vertical="center"/>
    </xf>
    <xf numFmtId="0" fontId="100" fillId="46" borderId="16" xfId="0" applyFont="1" applyFill="1" applyBorder="1" applyAlignment="1">
      <alignment horizontal="left" vertical="center"/>
    </xf>
    <xf numFmtId="0" fontId="0" fillId="0" borderId="31" xfId="0" applyBorder="1"/>
    <xf numFmtId="0" fontId="33" fillId="0" borderId="31" xfId="0" applyFont="1" applyBorder="1"/>
    <xf numFmtId="17" fontId="0" fillId="0" borderId="31" xfId="0" applyNumberFormat="1" applyBorder="1"/>
    <xf numFmtId="171" fontId="46" fillId="0" borderId="16" xfId="0" applyNumberFormat="1" applyFont="1" applyBorder="1" applyAlignment="1">
      <alignment vertical="center"/>
    </xf>
    <xf numFmtId="49" fontId="46" fillId="0" borderId="16" xfId="0" applyNumberFormat="1" applyFont="1" applyBorder="1" applyAlignment="1">
      <alignment vertical="center"/>
    </xf>
    <xf numFmtId="0" fontId="46" fillId="0" borderId="16" xfId="0" applyFont="1" applyBorder="1" applyAlignment="1">
      <alignment vertical="center"/>
    </xf>
    <xf numFmtId="166" fontId="46" fillId="0" borderId="16" xfId="0" applyNumberFormat="1" applyFont="1" applyBorder="1" applyAlignment="1">
      <alignment vertical="center"/>
    </xf>
    <xf numFmtId="0" fontId="65" fillId="0" borderId="16" xfId="0" applyFont="1" applyBorder="1" applyAlignment="1">
      <alignment vertical="center"/>
    </xf>
    <xf numFmtId="177" fontId="46" fillId="0" borderId="16" xfId="0" applyNumberFormat="1" applyFont="1" applyBorder="1" applyAlignment="1">
      <alignment vertical="center"/>
    </xf>
    <xf numFmtId="2" fontId="46" fillId="0" borderId="16" xfId="0" applyNumberFormat="1" applyFont="1" applyBorder="1" applyAlignment="1">
      <alignment vertical="center"/>
    </xf>
    <xf numFmtId="0" fontId="46" fillId="0" borderId="31" xfId="0" applyFont="1" applyBorder="1" applyAlignment="1">
      <alignment vertical="center" wrapText="1"/>
    </xf>
    <xf numFmtId="49" fontId="46" fillId="0" borderId="31" xfId="0" applyNumberFormat="1" applyFont="1" applyBorder="1" applyAlignment="1">
      <alignment vertical="center"/>
    </xf>
    <xf numFmtId="166" fontId="46" fillId="0" borderId="31" xfId="0" applyNumberFormat="1" applyFont="1" applyBorder="1" applyAlignment="1">
      <alignment vertical="center" wrapText="1"/>
    </xf>
    <xf numFmtId="2" fontId="46" fillId="0" borderId="31" xfId="0" applyNumberFormat="1" applyFont="1" applyBorder="1" applyAlignment="1">
      <alignment vertical="center" wrapText="1"/>
    </xf>
    <xf numFmtId="171" fontId="46" fillId="0" borderId="31" xfId="0" applyNumberFormat="1" applyFont="1" applyBorder="1" applyAlignment="1">
      <alignment vertical="center" wrapText="1"/>
    </xf>
    <xf numFmtId="0" fontId="46" fillId="0" borderId="31" xfId="0" applyFont="1" applyBorder="1" applyAlignment="1">
      <alignment vertical="center"/>
    </xf>
    <xf numFmtId="1" fontId="46" fillId="0" borderId="31" xfId="0" applyNumberFormat="1" applyFont="1" applyBorder="1" applyAlignment="1">
      <alignment vertical="center"/>
    </xf>
    <xf numFmtId="173" fontId="46" fillId="0" borderId="31" xfId="0" applyNumberFormat="1" applyFont="1" applyBorder="1" applyAlignment="1">
      <alignment vertical="center"/>
    </xf>
    <xf numFmtId="172" fontId="46" fillId="0" borderId="31" xfId="0" applyNumberFormat="1" applyFont="1" applyBorder="1" applyAlignment="1">
      <alignment vertical="center"/>
    </xf>
    <xf numFmtId="166" fontId="46" fillId="0" borderId="31" xfId="0" applyNumberFormat="1" applyFont="1" applyBorder="1" applyAlignment="1">
      <alignment vertical="center"/>
    </xf>
    <xf numFmtId="171" fontId="46" fillId="0" borderId="31" xfId="0" applyNumberFormat="1" applyFont="1" applyBorder="1" applyAlignment="1">
      <alignment vertical="center"/>
    </xf>
    <xf numFmtId="178" fontId="46" fillId="0" borderId="31" xfId="0" applyNumberFormat="1" applyFont="1" applyBorder="1" applyAlignment="1">
      <alignment vertical="center"/>
    </xf>
    <xf numFmtId="164" fontId="46" fillId="0" borderId="31" xfId="0" applyNumberFormat="1" applyFont="1" applyBorder="1" applyAlignment="1">
      <alignment vertical="center"/>
    </xf>
    <xf numFmtId="0" fontId="65" fillId="0" borderId="31" xfId="0" applyFont="1" applyBorder="1" applyAlignment="1">
      <alignment vertical="center"/>
    </xf>
    <xf numFmtId="0" fontId="46" fillId="0" borderId="31" xfId="1" applyNumberFormat="1" applyFont="1" applyBorder="1"/>
    <xf numFmtId="0" fontId="65" fillId="0" borderId="31" xfId="1" applyNumberFormat="1" applyFont="1" applyBorder="1"/>
    <xf numFmtId="0" fontId="46" fillId="0" borderId="31" xfId="9" applyNumberFormat="1" applyFont="1" applyFill="1" applyBorder="1" applyAlignment="1"/>
    <xf numFmtId="0" fontId="46" fillId="0" borderId="31" xfId="9" applyNumberFormat="1" applyFont="1" applyFill="1" applyBorder="1" applyAlignment="1" applyProtection="1">
      <alignment vertical="center"/>
    </xf>
    <xf numFmtId="0" fontId="65" fillId="0" borderId="31" xfId="1" applyNumberFormat="1" applyFont="1" applyBorder="1" applyAlignment="1">
      <alignment vertical="center"/>
    </xf>
    <xf numFmtId="2" fontId="46" fillId="0" borderId="31" xfId="9" applyNumberFormat="1" applyFont="1" applyFill="1" applyBorder="1" applyAlignment="1"/>
    <xf numFmtId="174" fontId="46" fillId="0" borderId="31" xfId="0" applyNumberFormat="1" applyFont="1" applyBorder="1" applyAlignment="1">
      <alignment vertical="center"/>
    </xf>
    <xf numFmtId="171" fontId="65" fillId="0" borderId="31" xfId="0" applyNumberFormat="1" applyFont="1" applyBorder="1" applyAlignment="1">
      <alignment vertical="center"/>
    </xf>
    <xf numFmtId="166" fontId="46" fillId="0" borderId="31" xfId="4" applyNumberFormat="1" applyFont="1" applyBorder="1" applyAlignment="1">
      <alignment vertical="center"/>
    </xf>
    <xf numFmtId="173" fontId="65" fillId="0" borderId="31" xfId="0" applyNumberFormat="1" applyFont="1" applyBorder="1" applyAlignment="1">
      <alignment vertical="center"/>
    </xf>
    <xf numFmtId="172" fontId="65" fillId="0" borderId="31" xfId="0" applyNumberFormat="1" applyFont="1" applyBorder="1" applyAlignment="1">
      <alignment vertical="center"/>
    </xf>
    <xf numFmtId="1" fontId="65" fillId="0" borderId="31" xfId="0" applyNumberFormat="1" applyFont="1" applyBorder="1" applyAlignment="1">
      <alignment vertical="center"/>
    </xf>
    <xf numFmtId="164" fontId="65" fillId="0" borderId="31" xfId="0" applyNumberFormat="1" applyFont="1" applyBorder="1" applyAlignment="1">
      <alignment vertical="center"/>
    </xf>
    <xf numFmtId="0" fontId="46" fillId="0" borderId="31" xfId="4" applyFont="1" applyBorder="1" applyAlignment="1">
      <alignment vertical="center"/>
    </xf>
    <xf numFmtId="0" fontId="65" fillId="0" borderId="31" xfId="4" applyFont="1" applyBorder="1" applyAlignment="1">
      <alignment vertical="center"/>
    </xf>
    <xf numFmtId="49" fontId="46" fillId="0" borderId="31" xfId="4" applyNumberFormat="1" applyFont="1" applyBorder="1" applyAlignment="1">
      <alignment vertical="center"/>
    </xf>
    <xf numFmtId="0" fontId="46" fillId="0" borderId="31" xfId="8" applyNumberFormat="1" applyFont="1" applyFill="1" applyBorder="1" applyAlignment="1"/>
    <xf numFmtId="0" fontId="46" fillId="0" borderId="31" xfId="8" applyNumberFormat="1" applyFont="1" applyFill="1" applyBorder="1" applyAlignment="1" applyProtection="1">
      <alignment vertical="center"/>
    </xf>
    <xf numFmtId="2" fontId="46" fillId="0" borderId="31" xfId="8" applyNumberFormat="1" applyFont="1" applyFill="1" applyBorder="1" applyAlignment="1"/>
    <xf numFmtId="177" fontId="46" fillId="0" borderId="31" xfId="0" applyNumberFormat="1" applyFont="1" applyBorder="1" applyAlignment="1">
      <alignment vertical="center"/>
    </xf>
    <xf numFmtId="2" fontId="46" fillId="0" borderId="31" xfId="9" applyNumberFormat="1" applyFont="1" applyBorder="1" applyAlignment="1"/>
    <xf numFmtId="0" fontId="46" fillId="0" borderId="31" xfId="9" applyNumberFormat="1" applyFont="1" applyBorder="1" applyAlignment="1"/>
    <xf numFmtId="0" fontId="46" fillId="0" borderId="31" xfId="9" applyNumberFormat="1" applyFont="1" applyBorder="1" applyAlignment="1">
      <alignment vertical="center"/>
    </xf>
    <xf numFmtId="0" fontId="46" fillId="0" borderId="31" xfId="8" applyNumberFormat="1" applyFont="1" applyBorder="1" applyAlignment="1"/>
    <xf numFmtId="0" fontId="46" fillId="0" borderId="31" xfId="8" applyNumberFormat="1" applyFont="1" applyBorder="1" applyAlignment="1">
      <alignment vertical="center"/>
    </xf>
    <xf numFmtId="2" fontId="46" fillId="0" borderId="31" xfId="8" applyNumberFormat="1" applyFont="1" applyBorder="1" applyAlignment="1"/>
    <xf numFmtId="0" fontId="33" fillId="0" borderId="62" xfId="0" applyFont="1" applyBorder="1"/>
    <xf numFmtId="0" fontId="54" fillId="38" borderId="31" xfId="0" applyFont="1" applyFill="1" applyBorder="1" applyAlignment="1">
      <alignment vertical="center" wrapText="1"/>
    </xf>
    <xf numFmtId="49" fontId="54" fillId="38" borderId="31" xfId="0" applyNumberFormat="1" applyFont="1" applyFill="1" applyBorder="1" applyAlignment="1">
      <alignment vertical="center" wrapText="1"/>
    </xf>
    <xf numFmtId="166" fontId="54" fillId="38" borderId="31" xfId="0" applyNumberFormat="1" applyFont="1" applyFill="1" applyBorder="1" applyAlignment="1">
      <alignment vertical="center" wrapText="1"/>
    </xf>
    <xf numFmtId="2" fontId="54" fillId="38" borderId="31" xfId="0" applyNumberFormat="1" applyFont="1" applyFill="1" applyBorder="1" applyAlignment="1">
      <alignment vertical="center" wrapText="1"/>
    </xf>
    <xf numFmtId="171" fontId="54" fillId="38" borderId="31" xfId="0" applyNumberFormat="1" applyFont="1" applyFill="1" applyBorder="1" applyAlignment="1">
      <alignment vertical="center" wrapText="1"/>
    </xf>
    <xf numFmtId="0" fontId="88" fillId="38" borderId="16" xfId="0" applyFont="1" applyFill="1" applyBorder="1" applyAlignment="1">
      <alignment horizontal="left" vertical="center" wrapText="1"/>
    </xf>
    <xf numFmtId="0" fontId="33" fillId="59" borderId="0" xfId="0" applyFont="1" applyFill="1" applyAlignment="1">
      <alignment wrapText="1"/>
    </xf>
    <xf numFmtId="0" fontId="101" fillId="46" borderId="63" xfId="0" applyFont="1" applyFill="1" applyBorder="1" applyAlignment="1">
      <alignment horizontal="center" vertical="center" wrapText="1"/>
    </xf>
    <xf numFmtId="0" fontId="101" fillId="24" borderId="63" xfId="0" applyFont="1" applyFill="1" applyBorder="1" applyAlignment="1">
      <alignment horizontal="center" vertical="center" wrapText="1"/>
    </xf>
    <xf numFmtId="0" fontId="101" fillId="60" borderId="63" xfId="0" applyFont="1" applyFill="1" applyBorder="1" applyAlignment="1">
      <alignment horizontal="center" vertical="center" wrapText="1"/>
    </xf>
    <xf numFmtId="0" fontId="101" fillId="61" borderId="63" xfId="0" applyFont="1" applyFill="1" applyBorder="1" applyAlignment="1">
      <alignment horizontal="center" vertical="center" wrapText="1"/>
    </xf>
    <xf numFmtId="0" fontId="101" fillId="62" borderId="63" xfId="0" applyFont="1" applyFill="1" applyBorder="1" applyAlignment="1">
      <alignment horizontal="center" vertical="center" wrapText="1"/>
    </xf>
    <xf numFmtId="0" fontId="101" fillId="63" borderId="63" xfId="0" applyFont="1" applyFill="1" applyBorder="1" applyAlignment="1">
      <alignment horizontal="center" vertical="center" wrapText="1"/>
    </xf>
    <xf numFmtId="0" fontId="101" fillId="64" borderId="63" xfId="0" applyFont="1" applyFill="1" applyBorder="1" applyAlignment="1">
      <alignment horizontal="center" vertical="center" wrapText="1"/>
    </xf>
    <xf numFmtId="0" fontId="101" fillId="35" borderId="63" xfId="0" applyFont="1" applyFill="1" applyBorder="1" applyAlignment="1">
      <alignment horizontal="center" vertical="center" wrapText="1"/>
    </xf>
    <xf numFmtId="0" fontId="101" fillId="65" borderId="63" xfId="0" applyFont="1" applyFill="1" applyBorder="1" applyAlignment="1">
      <alignment horizontal="center" vertical="center" wrapText="1"/>
    </xf>
    <xf numFmtId="0" fontId="101" fillId="66" borderId="63" xfId="0" applyFont="1" applyFill="1" applyBorder="1" applyAlignment="1">
      <alignment horizontal="center" vertical="center" wrapText="1"/>
    </xf>
    <xf numFmtId="0" fontId="101" fillId="67" borderId="63" xfId="0" applyFont="1" applyFill="1" applyBorder="1" applyAlignment="1">
      <alignment horizontal="center" vertical="center" wrapText="1"/>
    </xf>
    <xf numFmtId="0" fontId="101" fillId="38" borderId="63" xfId="0" applyFont="1" applyFill="1" applyBorder="1" applyAlignment="1">
      <alignment horizontal="center" vertical="center" wrapText="1"/>
    </xf>
    <xf numFmtId="0" fontId="101" fillId="68" borderId="63" xfId="0" applyFont="1" applyFill="1" applyBorder="1" applyAlignment="1">
      <alignment horizontal="center" vertical="center" wrapText="1"/>
    </xf>
    <xf numFmtId="0" fontId="101" fillId="25" borderId="64" xfId="0" applyFont="1" applyFill="1" applyBorder="1" applyAlignment="1">
      <alignment horizontal="center" vertical="center" wrapText="1"/>
    </xf>
    <xf numFmtId="0" fontId="103" fillId="25" borderId="65" xfId="10" applyFont="1" applyFill="1" applyBorder="1" applyAlignment="1">
      <alignment horizontal="center" vertical="center" wrapText="1"/>
    </xf>
    <xf numFmtId="0" fontId="103" fillId="35" borderId="65" xfId="10" applyFont="1" applyFill="1" applyBorder="1" applyAlignment="1">
      <alignment horizontal="center" vertical="center" wrapText="1"/>
    </xf>
    <xf numFmtId="0" fontId="103" fillId="36" borderId="65" xfId="10" applyFont="1" applyFill="1" applyBorder="1" applyAlignment="1">
      <alignment horizontal="center" vertical="center" wrapText="1"/>
    </xf>
    <xf numFmtId="0" fontId="104" fillId="69" borderId="65" xfId="10" applyFont="1" applyFill="1" applyBorder="1" applyAlignment="1">
      <alignment horizontal="center" vertical="center" wrapText="1"/>
    </xf>
    <xf numFmtId="0" fontId="104" fillId="70" borderId="65" xfId="10" applyFont="1" applyFill="1" applyBorder="1" applyAlignment="1">
      <alignment horizontal="center" vertical="center" wrapText="1"/>
    </xf>
    <xf numFmtId="0" fontId="103" fillId="71" borderId="65" xfId="10" applyFont="1" applyFill="1" applyBorder="1" applyAlignment="1">
      <alignment horizontal="center" vertical="center" wrapText="1"/>
    </xf>
    <xf numFmtId="0" fontId="103" fillId="72" borderId="65" xfId="10" applyFont="1" applyFill="1" applyBorder="1" applyAlignment="1">
      <alignment horizontal="center" vertical="center" wrapText="1"/>
    </xf>
    <xf numFmtId="0" fontId="103" fillId="73" borderId="65" xfId="10" applyFont="1" applyFill="1" applyBorder="1" applyAlignment="1">
      <alignment horizontal="center" vertical="center" wrapText="1"/>
    </xf>
    <xf numFmtId="0" fontId="104" fillId="74" borderId="65" xfId="10" applyFont="1" applyFill="1" applyBorder="1" applyAlignment="1">
      <alignment horizontal="center" vertical="center" wrapText="1"/>
    </xf>
    <xf numFmtId="0" fontId="46" fillId="0" borderId="16" xfId="0" applyFont="1" applyBorder="1" applyAlignment="1">
      <alignment horizontal="center" vertical="center" wrapText="1"/>
    </xf>
    <xf numFmtId="0" fontId="52" fillId="30" borderId="16" xfId="0" applyFont="1" applyFill="1" applyBorder="1" applyAlignment="1">
      <alignment horizontal="center" vertical="center" wrapText="1"/>
    </xf>
    <xf numFmtId="0" fontId="64" fillId="37" borderId="16" xfId="0" applyFont="1" applyFill="1" applyBorder="1" applyAlignment="1">
      <alignment horizontal="center" vertical="center" wrapText="1"/>
    </xf>
    <xf numFmtId="0" fontId="46" fillId="38" borderId="16" xfId="0" applyFont="1" applyFill="1" applyBorder="1" applyAlignment="1">
      <alignment horizontal="center" vertical="center" wrapText="1"/>
    </xf>
    <xf numFmtId="0" fontId="46" fillId="39" borderId="16" xfId="0" applyFont="1" applyFill="1" applyBorder="1" applyAlignment="1">
      <alignment horizontal="center" vertical="center" wrapText="1"/>
    </xf>
    <xf numFmtId="0" fontId="46" fillId="25" borderId="16" xfId="0" applyFont="1" applyFill="1" applyBorder="1" applyAlignment="1">
      <alignment horizontal="center" vertical="center" wrapText="1"/>
    </xf>
    <xf numFmtId="0" fontId="64" fillId="36" borderId="16" xfId="0" applyFont="1" applyFill="1" applyBorder="1" applyAlignment="1">
      <alignment horizontal="center" vertical="center" wrapText="1"/>
    </xf>
    <xf numFmtId="0" fontId="52" fillId="26" borderId="16" xfId="0" applyFont="1" applyFill="1" applyBorder="1" applyAlignment="1">
      <alignment horizontal="center" vertical="center" wrapText="1"/>
    </xf>
    <xf numFmtId="0" fontId="52" fillId="31" borderId="16" xfId="0" applyFont="1" applyFill="1" applyBorder="1" applyAlignment="1">
      <alignment horizontal="center" vertical="center" wrapText="1"/>
    </xf>
    <xf numFmtId="0" fontId="103" fillId="25" borderId="16" xfId="10" applyFont="1" applyFill="1" applyAlignment="1">
      <alignment horizontal="center" vertical="center" wrapText="1"/>
    </xf>
    <xf numFmtId="0" fontId="103" fillId="35" borderId="16" xfId="10" applyFont="1" applyFill="1" applyAlignment="1">
      <alignment horizontal="center" vertical="center" wrapText="1"/>
    </xf>
    <xf numFmtId="0" fontId="103" fillId="36" borderId="16" xfId="10" applyFont="1" applyFill="1" applyAlignment="1">
      <alignment horizontal="center" vertical="center" wrapText="1"/>
    </xf>
    <xf numFmtId="0" fontId="104" fillId="69" borderId="16" xfId="10" applyFont="1" applyFill="1" applyAlignment="1">
      <alignment horizontal="center" vertical="center" wrapText="1"/>
    </xf>
    <xf numFmtId="0" fontId="104" fillId="70" borderId="16" xfId="10" applyFont="1" applyFill="1" applyAlignment="1">
      <alignment horizontal="center" vertical="center" wrapText="1"/>
    </xf>
    <xf numFmtId="0" fontId="103" fillId="71" borderId="16" xfId="10" applyFont="1" applyFill="1" applyAlignment="1">
      <alignment horizontal="center" vertical="center" wrapText="1"/>
    </xf>
    <xf numFmtId="0" fontId="103" fillId="72" borderId="16" xfId="10" applyFont="1" applyFill="1" applyAlignment="1">
      <alignment horizontal="center" vertical="center" wrapText="1"/>
    </xf>
    <xf numFmtId="0" fontId="103" fillId="73" borderId="16" xfId="10" applyFont="1" applyFill="1" applyAlignment="1">
      <alignment horizontal="center" vertical="center" wrapText="1"/>
    </xf>
    <xf numFmtId="0" fontId="104" fillId="74" borderId="16" xfId="10" applyFont="1" applyFill="1" applyAlignment="1">
      <alignment horizontal="center" vertical="center" wrapText="1"/>
    </xf>
    <xf numFmtId="2" fontId="43" fillId="23" borderId="66" xfId="0" applyNumberFormat="1" applyFont="1" applyFill="1" applyBorder="1" applyAlignment="1">
      <alignment horizontal="left" vertical="center"/>
    </xf>
    <xf numFmtId="2" fontId="43" fillId="7" borderId="16" xfId="0" applyNumberFormat="1" applyFont="1" applyFill="1" applyBorder="1" applyAlignment="1">
      <alignment horizontal="left" vertical="center" wrapText="1"/>
    </xf>
    <xf numFmtId="0" fontId="75" fillId="23" borderId="16" xfId="0" applyFont="1" applyFill="1" applyBorder="1" applyAlignment="1">
      <alignment horizontal="left" vertical="center"/>
    </xf>
    <xf numFmtId="0" fontId="103" fillId="25" borderId="31" xfId="10" applyFont="1" applyFill="1" applyBorder="1" applyAlignment="1">
      <alignment horizontal="center" vertical="center" wrapText="1"/>
    </xf>
    <xf numFmtId="0" fontId="103" fillId="35" borderId="31" xfId="10" applyFont="1" applyFill="1" applyBorder="1" applyAlignment="1">
      <alignment horizontal="center" vertical="center" wrapText="1"/>
    </xf>
    <xf numFmtId="0" fontId="103" fillId="36" borderId="31" xfId="10" applyFont="1" applyFill="1" applyBorder="1" applyAlignment="1">
      <alignment horizontal="center" vertical="center" wrapText="1"/>
    </xf>
    <xf numFmtId="0" fontId="104" fillId="69" borderId="31" xfId="10" applyFont="1" applyFill="1" applyBorder="1" applyAlignment="1">
      <alignment horizontal="center" vertical="center" wrapText="1"/>
    </xf>
    <xf numFmtId="0" fontId="104" fillId="70" borderId="31" xfId="10" applyFont="1" applyFill="1" applyBorder="1" applyAlignment="1">
      <alignment horizontal="center" vertical="center" wrapText="1"/>
    </xf>
    <xf numFmtId="0" fontId="103" fillId="71" borderId="31" xfId="10" applyFont="1" applyFill="1" applyBorder="1" applyAlignment="1">
      <alignment horizontal="center" vertical="center" wrapText="1"/>
    </xf>
    <xf numFmtId="0" fontId="103" fillId="72" borderId="31" xfId="10" applyFont="1" applyFill="1" applyBorder="1" applyAlignment="1">
      <alignment horizontal="center" vertical="center" wrapText="1"/>
    </xf>
    <xf numFmtId="0" fontId="103" fillId="73" borderId="31" xfId="10" applyFont="1" applyFill="1" applyBorder="1" applyAlignment="1">
      <alignment horizontal="center" vertical="center" wrapText="1"/>
    </xf>
    <xf numFmtId="0" fontId="104" fillId="24" borderId="31" xfId="10" applyFont="1" applyFill="1" applyBorder="1" applyAlignment="1">
      <alignment horizontal="center" vertical="center" wrapText="1"/>
    </xf>
    <xf numFmtId="0" fontId="104" fillId="74" borderId="31" xfId="10" applyFont="1" applyFill="1" applyBorder="1" applyAlignment="1">
      <alignment horizontal="center" vertical="center" wrapText="1"/>
    </xf>
    <xf numFmtId="0" fontId="42" fillId="0" borderId="31" xfId="0" applyFont="1" applyBorder="1" applyAlignment="1">
      <alignment horizontal="center" vertical="center"/>
    </xf>
    <xf numFmtId="174" fontId="42" fillId="0" borderId="31" xfId="0" applyNumberFormat="1" applyFont="1" applyBorder="1" applyAlignment="1">
      <alignment horizontal="center" vertical="center"/>
    </xf>
    <xf numFmtId="0" fontId="25" fillId="0" borderId="31" xfId="0" applyFont="1" applyBorder="1" applyAlignment="1">
      <alignment horizontal="center" vertical="center"/>
    </xf>
    <xf numFmtId="1" fontId="11" fillId="0" borderId="31" xfId="0" applyNumberFormat="1" applyFont="1" applyBorder="1" applyAlignment="1">
      <alignment horizontal="center" vertical="center"/>
    </xf>
    <xf numFmtId="171" fontId="42" fillId="0" borderId="31" xfId="0" applyNumberFormat="1" applyFont="1" applyBorder="1" applyAlignment="1">
      <alignment horizontal="center" vertical="center"/>
    </xf>
    <xf numFmtId="171" fontId="42" fillId="0" borderId="31" xfId="0" applyNumberFormat="1" applyFont="1" applyBorder="1" applyAlignment="1">
      <alignment horizontal="right" vertical="center"/>
    </xf>
    <xf numFmtId="174" fontId="11" fillId="0" borderId="31" xfId="0" applyNumberFormat="1" applyFont="1" applyBorder="1" applyAlignment="1">
      <alignment horizontal="center" vertical="center"/>
    </xf>
    <xf numFmtId="0" fontId="11" fillId="0" borderId="31" xfId="0" applyFont="1" applyBorder="1" applyAlignment="1">
      <alignment horizontal="center" vertical="center"/>
    </xf>
    <xf numFmtId="0" fontId="9" fillId="0" borderId="31" xfId="0" applyFont="1" applyBorder="1" applyAlignment="1">
      <alignment horizontal="center" vertical="center"/>
    </xf>
    <xf numFmtId="0" fontId="43" fillId="41" borderId="67" xfId="0" applyFont="1" applyFill="1" applyBorder="1" applyAlignment="1">
      <alignment horizontal="left" vertical="center"/>
    </xf>
    <xf numFmtId="0" fontId="64" fillId="41" borderId="67" xfId="0" applyFont="1" applyFill="1" applyBorder="1" applyAlignment="1">
      <alignment horizontal="left" vertical="center"/>
    </xf>
    <xf numFmtId="0" fontId="3" fillId="75" borderId="31" xfId="0" applyFont="1" applyFill="1" applyBorder="1" applyAlignment="1">
      <alignment horizontal="right" vertical="center"/>
    </xf>
    <xf numFmtId="0" fontId="3" fillId="0" borderId="31" xfId="0" applyFont="1" applyBorder="1" applyAlignment="1">
      <alignment horizontal="right" vertical="center"/>
    </xf>
    <xf numFmtId="2" fontId="105" fillId="7" borderId="68" xfId="0" applyNumberFormat="1" applyFont="1" applyFill="1" applyBorder="1" applyAlignment="1">
      <alignment horizontal="left" vertical="center"/>
    </xf>
    <xf numFmtId="0" fontId="64" fillId="7" borderId="67" xfId="0" applyFont="1" applyFill="1" applyBorder="1" applyAlignment="1">
      <alignment horizontal="right" vertical="center"/>
    </xf>
    <xf numFmtId="0" fontId="64" fillId="7" borderId="70" xfId="0" applyFont="1" applyFill="1" applyBorder="1" applyAlignment="1">
      <alignment horizontal="left" vertical="center"/>
    </xf>
    <xf numFmtId="0" fontId="83" fillId="7" borderId="71" xfId="0" applyFont="1" applyFill="1" applyBorder="1" applyAlignment="1">
      <alignment horizontal="left" vertical="center"/>
    </xf>
    <xf numFmtId="0" fontId="101" fillId="46" borderId="31" xfId="0" applyFont="1" applyFill="1" applyBorder="1" applyAlignment="1">
      <alignment horizontal="center" vertical="center" wrapText="1"/>
    </xf>
    <xf numFmtId="0" fontId="101" fillId="24" borderId="31" xfId="0" applyFont="1" applyFill="1" applyBorder="1" applyAlignment="1">
      <alignment horizontal="center" vertical="center" wrapText="1"/>
    </xf>
    <xf numFmtId="0" fontId="101" fillId="60" borderId="31" xfId="0" applyFont="1" applyFill="1" applyBorder="1" applyAlignment="1">
      <alignment horizontal="center" vertical="center" wrapText="1"/>
    </xf>
    <xf numFmtId="0" fontId="101" fillId="61" borderId="31" xfId="0" applyFont="1" applyFill="1" applyBorder="1" applyAlignment="1">
      <alignment horizontal="center" vertical="center" wrapText="1"/>
    </xf>
    <xf numFmtId="0" fontId="101" fillId="62" borderId="31" xfId="0" applyFont="1" applyFill="1" applyBorder="1" applyAlignment="1">
      <alignment horizontal="center" vertical="center" wrapText="1"/>
    </xf>
    <xf numFmtId="0" fontId="101" fillId="63" borderId="31" xfId="0" applyFont="1" applyFill="1" applyBorder="1" applyAlignment="1">
      <alignment horizontal="center" vertical="center" wrapText="1"/>
    </xf>
    <xf numFmtId="0" fontId="101" fillId="64" borderId="31" xfId="0" applyFont="1" applyFill="1" applyBorder="1" applyAlignment="1">
      <alignment horizontal="center" vertical="center" wrapText="1"/>
    </xf>
    <xf numFmtId="0" fontId="101" fillId="35" borderId="31" xfId="0" applyFont="1" applyFill="1" applyBorder="1" applyAlignment="1">
      <alignment horizontal="center" vertical="center" wrapText="1"/>
    </xf>
    <xf numFmtId="0" fontId="101" fillId="65" borderId="31" xfId="0" applyFont="1" applyFill="1" applyBorder="1" applyAlignment="1">
      <alignment horizontal="center" vertical="center" wrapText="1"/>
    </xf>
    <xf numFmtId="0" fontId="101" fillId="66" borderId="31" xfId="0" applyFont="1" applyFill="1" applyBorder="1" applyAlignment="1">
      <alignment horizontal="center" vertical="center" wrapText="1"/>
    </xf>
    <xf numFmtId="0" fontId="101" fillId="67" borderId="31" xfId="0" applyFont="1" applyFill="1" applyBorder="1" applyAlignment="1">
      <alignment horizontal="center" vertical="center" wrapText="1"/>
    </xf>
    <xf numFmtId="0" fontId="101" fillId="38" borderId="31" xfId="0" applyFont="1" applyFill="1" applyBorder="1" applyAlignment="1">
      <alignment horizontal="center" vertical="center" wrapText="1"/>
    </xf>
    <xf numFmtId="0" fontId="101" fillId="68" borderId="31" xfId="0" applyFont="1" applyFill="1" applyBorder="1" applyAlignment="1">
      <alignment horizontal="center" vertical="center" wrapText="1"/>
    </xf>
    <xf numFmtId="0" fontId="101" fillId="25" borderId="31" xfId="0" applyFont="1" applyFill="1" applyBorder="1" applyAlignment="1">
      <alignment horizontal="center" vertical="center" wrapText="1"/>
    </xf>
    <xf numFmtId="0" fontId="43" fillId="41" borderId="72" xfId="0" applyFont="1" applyFill="1" applyBorder="1" applyAlignment="1">
      <alignment horizontal="left" vertical="center"/>
    </xf>
    <xf numFmtId="2" fontId="43" fillId="41" borderId="72" xfId="0" applyNumberFormat="1" applyFont="1" applyFill="1" applyBorder="1" applyAlignment="1">
      <alignment horizontal="left" vertical="center"/>
    </xf>
    <xf numFmtId="1" fontId="64" fillId="7" borderId="72" xfId="0" applyNumberFormat="1" applyFont="1" applyFill="1" applyBorder="1" applyAlignment="1">
      <alignment horizontal="left" vertical="center"/>
    </xf>
    <xf numFmtId="1" fontId="98" fillId="7" borderId="72" xfId="0" applyNumberFormat="1" applyFont="1" applyFill="1" applyBorder="1" applyAlignment="1">
      <alignment horizontal="left" vertical="center"/>
    </xf>
    <xf numFmtId="2" fontId="64" fillId="7" borderId="73" xfId="0" applyNumberFormat="1" applyFont="1" applyFill="1" applyBorder="1" applyAlignment="1">
      <alignment horizontal="left" vertical="center"/>
    </xf>
    <xf numFmtId="171" fontId="43" fillId="7" borderId="74" xfId="0" applyNumberFormat="1" applyFont="1" applyFill="1" applyBorder="1" applyAlignment="1">
      <alignment horizontal="left" vertical="center"/>
    </xf>
    <xf numFmtId="1" fontId="98" fillId="7" borderId="74" xfId="0" applyNumberFormat="1" applyFont="1" applyFill="1" applyBorder="1" applyAlignment="1">
      <alignment horizontal="left" vertical="center"/>
    </xf>
    <xf numFmtId="1" fontId="43" fillId="7" borderId="73" xfId="0" applyNumberFormat="1" applyFont="1" applyFill="1" applyBorder="1" applyAlignment="1">
      <alignment horizontal="left" vertical="center"/>
    </xf>
    <xf numFmtId="2" fontId="64" fillId="7" borderId="75" xfId="0" applyNumberFormat="1" applyFont="1" applyFill="1" applyBorder="1" applyAlignment="1">
      <alignment horizontal="left" vertical="center"/>
    </xf>
    <xf numFmtId="179" fontId="64" fillId="7" borderId="74" xfId="0" applyNumberFormat="1" applyFont="1" applyFill="1" applyBorder="1" applyAlignment="1">
      <alignment horizontal="left" vertical="center"/>
    </xf>
    <xf numFmtId="180" fontId="64" fillId="7" borderId="72" xfId="0" applyNumberFormat="1" applyFont="1" applyFill="1" applyBorder="1" applyAlignment="1">
      <alignment horizontal="left" vertical="center"/>
    </xf>
    <xf numFmtId="44" fontId="0" fillId="0" borderId="0" xfId="0" applyNumberFormat="1"/>
    <xf numFmtId="172" fontId="0" fillId="0" borderId="0" xfId="0" applyNumberFormat="1"/>
    <xf numFmtId="0" fontId="64" fillId="7" borderId="33" xfId="0" applyFont="1" applyFill="1" applyBorder="1" applyAlignment="1">
      <alignment horizontal="center" vertical="center" wrapText="1"/>
    </xf>
    <xf numFmtId="171" fontId="105" fillId="7" borderId="69" xfId="0" applyNumberFormat="1" applyFont="1" applyFill="1" applyBorder="1" applyAlignment="1">
      <alignment horizontal="left" vertical="center"/>
    </xf>
    <xf numFmtId="174" fontId="64" fillId="23" borderId="33" xfId="0" applyNumberFormat="1" applyFont="1" applyFill="1" applyBorder="1" applyAlignment="1">
      <alignment horizontal="left" vertical="center"/>
    </xf>
    <xf numFmtId="0" fontId="43" fillId="41" borderId="33" xfId="0" applyFont="1" applyFill="1" applyBorder="1" applyAlignment="1">
      <alignment horizontal="left" vertical="center"/>
    </xf>
    <xf numFmtId="2" fontId="43" fillId="41" borderId="79" xfId="0" applyNumberFormat="1" applyFont="1" applyFill="1" applyBorder="1" applyAlignment="1">
      <alignment horizontal="left" vertical="center"/>
    </xf>
    <xf numFmtId="171" fontId="64" fillId="7" borderId="80" xfId="0" applyNumberFormat="1" applyFont="1" applyFill="1" applyBorder="1" applyAlignment="1">
      <alignment horizontal="left" vertical="center"/>
    </xf>
    <xf numFmtId="2" fontId="43" fillId="8" borderId="90" xfId="0" applyNumberFormat="1" applyFont="1" applyFill="1" applyBorder="1" applyAlignment="1">
      <alignment horizontal="center" vertical="center" wrapText="1"/>
    </xf>
    <xf numFmtId="0" fontId="43" fillId="8" borderId="92" xfId="0" applyFont="1" applyFill="1" applyBorder="1" applyAlignment="1">
      <alignment horizontal="center" vertical="center" wrapText="1"/>
    </xf>
    <xf numFmtId="0" fontId="64" fillId="0" borderId="16" xfId="0" applyFont="1" applyBorder="1" applyAlignment="1">
      <alignment horizontal="center" vertical="center" wrapText="1"/>
    </xf>
    <xf numFmtId="0" fontId="2" fillId="0" borderId="16" xfId="0" applyFont="1" applyBorder="1" applyAlignment="1">
      <alignment horizontal="left" vertical="center"/>
    </xf>
    <xf numFmtId="2" fontId="43" fillId="8" borderId="91" xfId="0" applyNumberFormat="1" applyFont="1" applyFill="1" applyBorder="1" applyAlignment="1">
      <alignment horizontal="center" vertical="center" wrapText="1"/>
    </xf>
    <xf numFmtId="2" fontId="43" fillId="8" borderId="91" xfId="0" applyNumberFormat="1" applyFont="1" applyFill="1" applyBorder="1" applyAlignment="1" applyProtection="1">
      <alignment horizontal="center" vertical="center" wrapText="1"/>
      <protection locked="0"/>
    </xf>
    <xf numFmtId="0" fontId="64" fillId="23" borderId="94" xfId="0" applyFont="1" applyFill="1" applyBorder="1" applyAlignment="1">
      <alignment horizontal="left" vertical="center"/>
    </xf>
    <xf numFmtId="9" fontId="64" fillId="7" borderId="98" xfId="0" applyNumberFormat="1" applyFont="1" applyFill="1" applyBorder="1" applyAlignment="1">
      <alignment horizontal="left" vertical="center"/>
    </xf>
    <xf numFmtId="0" fontId="64" fillId="7" borderId="52" xfId="0" applyFont="1" applyFill="1" applyBorder="1" applyAlignment="1">
      <alignment horizontal="left" vertical="center"/>
    </xf>
    <xf numFmtId="0" fontId="64" fillId="7" borderId="72" xfId="0" applyFont="1" applyFill="1" applyBorder="1" applyAlignment="1">
      <alignment horizontal="left" vertical="center"/>
    </xf>
    <xf numFmtId="171" fontId="64" fillId="7" borderId="72" xfId="0" applyNumberFormat="1" applyFont="1" applyFill="1" applyBorder="1" applyAlignment="1">
      <alignment horizontal="left" vertical="center"/>
    </xf>
    <xf numFmtId="2" fontId="64" fillId="7" borderId="95" xfId="0" applyNumberFormat="1" applyFont="1" applyFill="1" applyBorder="1" applyAlignment="1" applyProtection="1">
      <alignment horizontal="left" vertical="center"/>
      <protection locked="0"/>
    </xf>
    <xf numFmtId="181" fontId="42" fillId="0" borderId="16" xfId="0" applyNumberFormat="1" applyFont="1" applyBorder="1" applyAlignment="1">
      <alignment horizontal="center" vertical="center"/>
    </xf>
    <xf numFmtId="181" fontId="2" fillId="0" borderId="93" xfId="0" applyNumberFormat="1" applyFont="1" applyBorder="1" applyAlignment="1">
      <alignment horizontal="center" vertical="center"/>
    </xf>
    <xf numFmtId="0" fontId="38" fillId="0" borderId="16" xfId="0" applyFont="1" applyBorder="1" applyAlignment="1">
      <alignment horizontal="center" vertical="center" wrapText="1"/>
    </xf>
    <xf numFmtId="0" fontId="38" fillId="25" borderId="16" xfId="0" applyFont="1" applyFill="1" applyBorder="1" applyAlignment="1">
      <alignment horizontal="center" vertical="center" wrapText="1"/>
    </xf>
    <xf numFmtId="0" fontId="38" fillId="38" borderId="16" xfId="0" applyFont="1" applyFill="1" applyBorder="1" applyAlignment="1">
      <alignment horizontal="center" vertical="center" wrapText="1"/>
    </xf>
    <xf numFmtId="0" fontId="38" fillId="39" borderId="16" xfId="0" applyFont="1" applyFill="1" applyBorder="1" applyAlignment="1">
      <alignment horizontal="center" vertical="center" wrapText="1"/>
    </xf>
    <xf numFmtId="0" fontId="39" fillId="36" borderId="16" xfId="0" applyFont="1" applyFill="1" applyBorder="1" applyAlignment="1">
      <alignment horizontal="center" vertical="center" wrapText="1"/>
    </xf>
    <xf numFmtId="0" fontId="96" fillId="53" borderId="16"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39" fillId="40" borderId="16" xfId="0" applyFont="1" applyFill="1" applyBorder="1" applyAlignment="1">
      <alignment horizontal="center" vertical="center" wrapText="1"/>
    </xf>
    <xf numFmtId="0" fontId="41" fillId="27" borderId="16" xfId="0" applyFont="1" applyFill="1" applyBorder="1" applyAlignment="1">
      <alignment horizontal="center" vertical="center" wrapText="1"/>
    </xf>
    <xf numFmtId="0" fontId="40" fillId="29" borderId="16" xfId="0" applyFont="1" applyFill="1" applyBorder="1" applyAlignment="1">
      <alignment horizontal="center" vertical="center" wrapText="1"/>
    </xf>
    <xf numFmtId="0" fontId="40" fillId="31" borderId="16" xfId="0" applyFont="1" applyFill="1" applyBorder="1" applyAlignment="1">
      <alignment horizontal="center" vertical="center" wrapText="1"/>
    </xf>
    <xf numFmtId="0" fontId="40" fillId="30" borderId="16" xfId="0" applyFont="1" applyFill="1" applyBorder="1" applyAlignment="1">
      <alignment horizontal="center" vertical="center" wrapText="1"/>
    </xf>
    <xf numFmtId="0" fontId="40" fillId="28" borderId="16" xfId="0" applyFont="1" applyFill="1" applyBorder="1" applyAlignment="1">
      <alignment horizontal="center" vertical="center" wrapText="1"/>
    </xf>
    <xf numFmtId="0" fontId="39" fillId="37" borderId="16" xfId="0" applyFont="1" applyFill="1" applyBorder="1" applyAlignment="1">
      <alignment horizontal="center" vertical="center" wrapText="1"/>
    </xf>
    <xf numFmtId="0" fontId="42" fillId="0" borderId="54" xfId="0" applyFont="1" applyBorder="1" applyAlignment="1">
      <alignment horizontal="center" vertical="center"/>
    </xf>
    <xf numFmtId="2" fontId="43" fillId="7" borderId="74" xfId="0" applyNumberFormat="1" applyFont="1" applyFill="1" applyBorder="1" applyAlignment="1">
      <alignment horizontal="left" vertical="center"/>
    </xf>
    <xf numFmtId="0" fontId="64" fillId="0" borderId="16" xfId="0" applyFont="1" applyBorder="1" applyAlignment="1">
      <alignment horizontal="center" vertical="center"/>
    </xf>
    <xf numFmtId="1" fontId="2" fillId="0" borderId="2" xfId="0" applyNumberFormat="1" applyFont="1" applyBorder="1" applyAlignment="1">
      <alignment horizontal="center" vertical="center"/>
    </xf>
    <xf numFmtId="2" fontId="2" fillId="0" borderId="76" xfId="0" applyNumberFormat="1" applyFont="1" applyBorder="1" applyAlignment="1">
      <alignment horizontal="center" vertical="center"/>
    </xf>
    <xf numFmtId="0" fontId="43" fillId="7" borderId="96" xfId="0" applyFont="1" applyFill="1" applyBorder="1" applyAlignment="1">
      <alignment horizontal="left" vertical="center"/>
    </xf>
    <xf numFmtId="171" fontId="43" fillId="7" borderId="97" xfId="0" applyNumberFormat="1" applyFont="1" applyFill="1" applyBorder="1" applyAlignment="1">
      <alignment horizontal="left" vertical="center"/>
    </xf>
    <xf numFmtId="0" fontId="64" fillId="7" borderId="74" xfId="0" applyFont="1" applyFill="1" applyBorder="1" applyAlignment="1">
      <alignment horizontal="left" vertical="center"/>
    </xf>
    <xf numFmtId="0" fontId="109" fillId="0" borderId="77" xfId="0" applyFont="1" applyBorder="1" applyAlignment="1">
      <alignment horizontal="center" vertical="center" wrapText="1"/>
    </xf>
    <xf numFmtId="0" fontId="109" fillId="25" borderId="77" xfId="0" applyFont="1" applyFill="1" applyBorder="1" applyAlignment="1">
      <alignment horizontal="center" vertical="center" wrapText="1"/>
    </xf>
    <xf numFmtId="0" fontId="109" fillId="38" borderId="77" xfId="0" applyFont="1" applyFill="1" applyBorder="1" applyAlignment="1">
      <alignment horizontal="center" vertical="center" wrapText="1"/>
    </xf>
    <xf numFmtId="0" fontId="109" fillId="39" borderId="77" xfId="0" applyFont="1" applyFill="1" applyBorder="1" applyAlignment="1">
      <alignment horizontal="center" vertical="center" wrapText="1"/>
    </xf>
    <xf numFmtId="0" fontId="110" fillId="36" borderId="77" xfId="0" applyFont="1" applyFill="1" applyBorder="1" applyAlignment="1">
      <alignment horizontal="center" vertical="center" wrapText="1"/>
    </xf>
    <xf numFmtId="0" fontId="109" fillId="35" borderId="77" xfId="0" applyFont="1" applyFill="1" applyBorder="1" applyAlignment="1">
      <alignment horizontal="center" vertical="center" wrapText="1"/>
    </xf>
    <xf numFmtId="0" fontId="111" fillId="26" borderId="77" xfId="0" applyFont="1" applyFill="1" applyBorder="1" applyAlignment="1">
      <alignment horizontal="center" vertical="center" wrapText="1"/>
    </xf>
    <xf numFmtId="0" fontId="110" fillId="34" borderId="77" xfId="0" applyFont="1" applyFill="1" applyBorder="1" applyAlignment="1">
      <alignment horizontal="center" vertical="center" wrapText="1"/>
    </xf>
    <xf numFmtId="0" fontId="111" fillId="29" borderId="77" xfId="0" applyFont="1" applyFill="1" applyBorder="1" applyAlignment="1">
      <alignment horizontal="center" vertical="center" wrapText="1"/>
    </xf>
    <xf numFmtId="0" fontId="111" fillId="31" borderId="77" xfId="0" applyFont="1" applyFill="1" applyBorder="1" applyAlignment="1">
      <alignment horizontal="center" vertical="center" wrapText="1"/>
    </xf>
    <xf numFmtId="0" fontId="111" fillId="30" borderId="77" xfId="0" applyFont="1" applyFill="1" applyBorder="1" applyAlignment="1">
      <alignment horizontal="center" vertical="center" wrapText="1"/>
    </xf>
    <xf numFmtId="0" fontId="110" fillId="37" borderId="77" xfId="0" applyFont="1" applyFill="1" applyBorder="1" applyAlignment="1">
      <alignment horizontal="center" vertical="center" wrapText="1"/>
    </xf>
    <xf numFmtId="0" fontId="112" fillId="33" borderId="77" xfId="0" applyFont="1" applyFill="1" applyBorder="1" applyAlignment="1">
      <alignment horizontal="center" vertical="center" wrapText="1"/>
    </xf>
    <xf numFmtId="0" fontId="109" fillId="0" borderId="16" xfId="0" applyFont="1" applyBorder="1" applyAlignment="1">
      <alignment horizontal="center" vertical="center" wrapText="1"/>
    </xf>
    <xf numFmtId="0" fontId="109" fillId="25" borderId="16" xfId="0" applyFont="1" applyFill="1" applyBorder="1" applyAlignment="1">
      <alignment horizontal="center" vertical="center" wrapText="1"/>
    </xf>
    <xf numFmtId="0" fontId="109" fillId="38" borderId="16" xfId="0" applyFont="1" applyFill="1" applyBorder="1" applyAlignment="1">
      <alignment horizontal="center" vertical="center" wrapText="1"/>
    </xf>
    <xf numFmtId="0" fontId="109" fillId="39" borderId="16" xfId="0" applyFont="1" applyFill="1" applyBorder="1" applyAlignment="1">
      <alignment horizontal="center" vertical="center" wrapText="1"/>
    </xf>
    <xf numFmtId="0" fontId="110" fillId="36" borderId="16" xfId="0" applyFont="1" applyFill="1" applyBorder="1" applyAlignment="1">
      <alignment horizontal="center" vertical="center" wrapText="1"/>
    </xf>
    <xf numFmtId="0" fontId="113" fillId="53" borderId="16" xfId="0" applyFont="1" applyFill="1" applyBorder="1" applyAlignment="1">
      <alignment horizontal="center" vertical="center" wrapText="1"/>
    </xf>
    <xf numFmtId="0" fontId="111" fillId="26" borderId="16" xfId="0" applyFont="1" applyFill="1" applyBorder="1" applyAlignment="1">
      <alignment horizontal="center" vertical="center" wrapText="1"/>
    </xf>
    <xf numFmtId="0" fontId="110" fillId="40" borderId="16" xfId="0" applyFont="1" applyFill="1" applyBorder="1" applyAlignment="1">
      <alignment horizontal="center" vertical="center" wrapText="1"/>
    </xf>
    <xf numFmtId="0" fontId="112" fillId="27" borderId="16" xfId="0" applyFont="1" applyFill="1" applyBorder="1" applyAlignment="1">
      <alignment horizontal="center" vertical="center" wrapText="1"/>
    </xf>
    <xf numFmtId="0" fontId="111" fillId="29" borderId="16" xfId="0" applyFont="1" applyFill="1" applyBorder="1" applyAlignment="1">
      <alignment horizontal="center" vertical="center" wrapText="1"/>
    </xf>
    <xf numFmtId="0" fontId="111" fillId="31" borderId="16" xfId="0" applyFont="1" applyFill="1" applyBorder="1" applyAlignment="1">
      <alignment horizontal="center" vertical="center" wrapText="1"/>
    </xf>
    <xf numFmtId="0" fontId="111" fillId="30" borderId="16" xfId="0" applyFont="1" applyFill="1" applyBorder="1" applyAlignment="1">
      <alignment horizontal="center" vertical="center" wrapText="1"/>
    </xf>
    <xf numFmtId="0" fontId="111" fillId="28" borderId="16" xfId="0" applyFont="1" applyFill="1" applyBorder="1" applyAlignment="1">
      <alignment horizontal="center" vertical="center" wrapText="1"/>
    </xf>
    <xf numFmtId="0" fontId="110" fillId="37" borderId="16" xfId="0" applyFont="1" applyFill="1" applyBorder="1" applyAlignment="1">
      <alignment horizontal="center" vertical="center" wrapText="1"/>
    </xf>
    <xf numFmtId="0" fontId="114" fillId="46" borderId="31" xfId="0" applyFont="1" applyFill="1" applyBorder="1" applyAlignment="1">
      <alignment horizontal="center" vertical="center" wrapText="1"/>
    </xf>
    <xf numFmtId="0" fontId="114" fillId="24" borderId="31" xfId="0" applyFont="1" applyFill="1" applyBorder="1" applyAlignment="1">
      <alignment horizontal="center" vertical="center" wrapText="1"/>
    </xf>
    <xf numFmtId="0" fontId="114" fillId="60" borderId="31" xfId="0" applyFont="1" applyFill="1" applyBorder="1" applyAlignment="1">
      <alignment horizontal="center" vertical="center" wrapText="1"/>
    </xf>
    <xf numFmtId="0" fontId="114" fillId="61" borderId="31" xfId="0" applyFont="1" applyFill="1" applyBorder="1" applyAlignment="1">
      <alignment horizontal="center" vertical="center" wrapText="1"/>
    </xf>
    <xf numFmtId="0" fontId="114" fillId="62" borderId="31" xfId="0" applyFont="1" applyFill="1" applyBorder="1" applyAlignment="1">
      <alignment horizontal="center" vertical="center" wrapText="1"/>
    </xf>
    <xf numFmtId="0" fontId="114" fillId="63" borderId="31" xfId="0" applyFont="1" applyFill="1" applyBorder="1" applyAlignment="1">
      <alignment horizontal="center" vertical="center" wrapText="1"/>
    </xf>
    <xf numFmtId="0" fontId="114" fillId="64" borderId="31" xfId="0" applyFont="1" applyFill="1" applyBorder="1" applyAlignment="1">
      <alignment horizontal="center" vertical="center" wrapText="1"/>
    </xf>
    <xf numFmtId="0" fontId="114" fillId="35" borderId="31" xfId="0" applyFont="1" applyFill="1" applyBorder="1" applyAlignment="1">
      <alignment horizontal="center" vertical="center" wrapText="1"/>
    </xf>
    <xf numFmtId="0" fontId="114" fillId="65" borderId="31" xfId="0" applyFont="1" applyFill="1" applyBorder="1" applyAlignment="1">
      <alignment horizontal="center" vertical="center" wrapText="1"/>
    </xf>
    <xf numFmtId="0" fontId="114" fillId="66" borderId="31" xfId="0" applyFont="1" applyFill="1" applyBorder="1" applyAlignment="1">
      <alignment horizontal="center" vertical="center" wrapText="1"/>
    </xf>
    <xf numFmtId="0" fontId="114" fillId="67" borderId="31" xfId="0" applyFont="1" applyFill="1" applyBorder="1" applyAlignment="1">
      <alignment horizontal="center" vertical="center" wrapText="1"/>
    </xf>
    <xf numFmtId="0" fontId="114" fillId="38" borderId="31" xfId="0" applyFont="1" applyFill="1" applyBorder="1" applyAlignment="1">
      <alignment horizontal="center" vertical="center" wrapText="1"/>
    </xf>
    <xf numFmtId="0" fontId="114" fillId="68" borderId="31" xfId="0" applyFont="1" applyFill="1" applyBorder="1" applyAlignment="1">
      <alignment horizontal="center" vertical="center" wrapText="1"/>
    </xf>
    <xf numFmtId="0" fontId="114" fillId="25" borderId="31" xfId="0" applyFont="1" applyFill="1" applyBorder="1" applyAlignment="1">
      <alignment horizontal="center" vertical="center" wrapText="1"/>
    </xf>
    <xf numFmtId="0" fontId="113" fillId="25" borderId="31" xfId="10" applyFont="1" applyFill="1" applyBorder="1" applyAlignment="1">
      <alignment horizontal="center" vertical="center" wrapText="1"/>
    </xf>
    <xf numFmtId="0" fontId="113" fillId="35" borderId="31" xfId="10" applyFont="1" applyFill="1" applyBorder="1" applyAlignment="1">
      <alignment horizontal="center" vertical="center" wrapText="1"/>
    </xf>
    <xf numFmtId="0" fontId="113" fillId="36" borderId="31" xfId="10" applyFont="1" applyFill="1" applyBorder="1" applyAlignment="1">
      <alignment horizontal="center" vertical="center" wrapText="1"/>
    </xf>
    <xf numFmtId="0" fontId="110" fillId="69" borderId="31" xfId="10" applyFont="1" applyFill="1" applyBorder="1" applyAlignment="1">
      <alignment horizontal="center" vertical="center" wrapText="1"/>
    </xf>
    <xf numFmtId="0" fontId="110" fillId="70" borderId="31" xfId="10" applyFont="1" applyFill="1" applyBorder="1" applyAlignment="1">
      <alignment horizontal="center" vertical="center" wrapText="1"/>
    </xf>
    <xf numFmtId="0" fontId="113" fillId="71" borderId="31" xfId="10" applyFont="1" applyFill="1" applyBorder="1" applyAlignment="1">
      <alignment horizontal="center" vertical="center" wrapText="1"/>
    </xf>
    <xf numFmtId="0" fontId="113" fillId="72" borderId="31" xfId="10" applyFont="1" applyFill="1" applyBorder="1" applyAlignment="1">
      <alignment horizontal="center" vertical="center" wrapText="1"/>
    </xf>
    <xf numFmtId="0" fontId="113" fillId="73" borderId="31" xfId="10" applyFont="1" applyFill="1" applyBorder="1" applyAlignment="1">
      <alignment horizontal="center" vertical="center" wrapText="1"/>
    </xf>
    <xf numFmtId="0" fontId="110" fillId="24" borderId="31" xfId="10" applyFont="1" applyFill="1" applyBorder="1" applyAlignment="1">
      <alignment horizontal="center" vertical="center" wrapText="1"/>
    </xf>
    <xf numFmtId="0" fontId="110" fillId="74" borderId="31" xfId="10" applyFont="1" applyFill="1" applyBorder="1" applyAlignment="1">
      <alignment horizontal="center" vertical="center" wrapText="1"/>
    </xf>
    <xf numFmtId="0" fontId="112" fillId="33" borderId="16" xfId="0" applyFont="1" applyFill="1" applyBorder="1" applyAlignment="1">
      <alignment horizontal="center" vertical="center" wrapText="1"/>
    </xf>
    <xf numFmtId="0" fontId="64" fillId="41" borderId="67" xfId="0" applyFont="1" applyFill="1" applyBorder="1" applyAlignment="1">
      <alignment horizontal="center" vertical="center"/>
    </xf>
    <xf numFmtId="0" fontId="64" fillId="41" borderId="51" xfId="0" applyFont="1" applyFill="1" applyBorder="1" applyAlignment="1" applyProtection="1">
      <alignment horizontal="center" vertical="center"/>
      <protection locked="0"/>
    </xf>
    <xf numFmtId="0" fontId="64" fillId="41" borderId="51"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2" fillId="0" borderId="19" xfId="0" applyFont="1" applyBorder="1" applyAlignment="1">
      <alignment horizontal="left" vertical="center"/>
    </xf>
    <xf numFmtId="0" fontId="2" fillId="0" borderId="16" xfId="0" applyFont="1" applyBorder="1" applyAlignment="1">
      <alignment horizontal="center" vertical="center"/>
    </xf>
    <xf numFmtId="2" fontId="2" fillId="0" borderId="16" xfId="0" applyNumberFormat="1" applyFont="1" applyBorder="1" applyAlignment="1">
      <alignment horizontal="center" vertical="center"/>
    </xf>
    <xf numFmtId="0" fontId="46" fillId="35" borderId="16" xfId="0" applyFont="1" applyFill="1" applyBorder="1" applyAlignment="1">
      <alignment horizontal="center" vertical="center" wrapText="1"/>
    </xf>
    <xf numFmtId="0" fontId="64" fillId="34" borderId="16" xfId="0" applyFont="1" applyFill="1" applyBorder="1" applyAlignment="1">
      <alignment horizontal="center" vertical="center" wrapText="1"/>
    </xf>
    <xf numFmtId="0" fontId="52" fillId="29" borderId="16" xfId="0" applyFont="1" applyFill="1" applyBorder="1" applyAlignment="1">
      <alignment horizontal="center" vertical="center" wrapText="1"/>
    </xf>
    <xf numFmtId="0" fontId="2" fillId="59" borderId="0" xfId="0" applyFont="1" applyFill="1" applyAlignment="1">
      <alignment horizontal="center" vertical="center" wrapText="1"/>
    </xf>
    <xf numFmtId="0" fontId="51" fillId="33" borderId="16" xfId="0" applyFont="1" applyFill="1" applyBorder="1" applyAlignment="1">
      <alignment horizontal="center" vertical="center" wrapText="1"/>
    </xf>
    <xf numFmtId="0" fontId="2" fillId="0" borderId="16" xfId="0" applyFont="1" applyBorder="1" applyAlignment="1" applyProtection="1">
      <alignment horizontal="left" vertical="center"/>
      <protection locked="0"/>
    </xf>
    <xf numFmtId="0" fontId="2" fillId="0" borderId="54" xfId="0" applyFont="1" applyBorder="1" applyAlignment="1" applyProtection="1">
      <alignment horizontal="left" vertical="center"/>
      <protection locked="0"/>
    </xf>
    <xf numFmtId="0" fontId="2" fillId="0" borderId="53" xfId="0" applyFont="1" applyBorder="1" applyAlignment="1">
      <alignment horizontal="left" vertical="center"/>
    </xf>
    <xf numFmtId="0" fontId="2" fillId="0" borderId="57" xfId="0" applyFont="1" applyBorder="1" applyAlignment="1" applyProtection="1">
      <alignment horizontal="left" vertical="center"/>
      <protection locked="0"/>
    </xf>
    <xf numFmtId="0" fontId="2" fillId="0" borderId="58" xfId="0" applyFont="1" applyBorder="1" applyAlignment="1">
      <alignment horizontal="left" vertical="center"/>
    </xf>
    <xf numFmtId="0" fontId="2" fillId="0" borderId="38" xfId="0" applyFont="1" applyBorder="1" applyAlignment="1">
      <alignment horizontal="left" vertical="center"/>
    </xf>
    <xf numFmtId="0" fontId="2" fillId="0" borderId="56" xfId="0" applyFont="1" applyBorder="1" applyAlignment="1" applyProtection="1">
      <alignment horizontal="left" vertical="center"/>
      <protection locked="0"/>
    </xf>
    <xf numFmtId="0" fontId="2" fillId="0" borderId="59" xfId="0" applyFont="1" applyBorder="1" applyAlignment="1">
      <alignment horizontal="left" vertical="center"/>
    </xf>
    <xf numFmtId="0" fontId="2" fillId="0" borderId="55" xfId="0" applyFont="1" applyBorder="1" applyAlignment="1">
      <alignment horizontal="left" vertical="center"/>
    </xf>
    <xf numFmtId="0" fontId="2" fillId="0" borderId="30" xfId="0" applyFont="1" applyBorder="1" applyAlignment="1">
      <alignment horizontal="left" vertical="center"/>
    </xf>
    <xf numFmtId="0" fontId="2" fillId="0" borderId="54" xfId="0" applyFont="1" applyBorder="1" applyAlignment="1">
      <alignment horizontal="left" vertical="center"/>
    </xf>
    <xf numFmtId="0" fontId="2" fillId="0" borderId="60" xfId="0" applyFont="1" applyBorder="1" applyAlignment="1">
      <alignment horizontal="left" vertical="center"/>
    </xf>
    <xf numFmtId="2" fontId="2" fillId="75" borderId="76" xfId="0" applyNumberFormat="1" applyFont="1" applyFill="1" applyBorder="1" applyAlignment="1">
      <alignment horizontal="center" vertical="center"/>
    </xf>
    <xf numFmtId="0" fontId="43" fillId="41" borderId="72" xfId="0" applyFont="1" applyFill="1" applyBorder="1" applyAlignment="1" applyProtection="1">
      <alignment horizontal="left" vertical="center"/>
      <protection locked="0"/>
    </xf>
    <xf numFmtId="0" fontId="64" fillId="7" borderId="72" xfId="0" applyFont="1" applyFill="1" applyBorder="1" applyAlignment="1" applyProtection="1">
      <alignment horizontal="left" vertical="center"/>
      <protection locked="0"/>
    </xf>
    <xf numFmtId="172" fontId="64" fillId="7" borderId="72" xfId="0" applyNumberFormat="1" applyFont="1" applyFill="1" applyBorder="1" applyAlignment="1" applyProtection="1">
      <alignment horizontal="left" vertical="center"/>
      <protection locked="0"/>
    </xf>
    <xf numFmtId="0" fontId="64" fillId="7" borderId="73" xfId="0" applyFont="1" applyFill="1" applyBorder="1" applyAlignment="1" applyProtection="1">
      <alignment horizontal="left" vertical="center"/>
      <protection locked="0"/>
    </xf>
    <xf numFmtId="0" fontId="64" fillId="7" borderId="99" xfId="0" applyFont="1" applyFill="1" applyBorder="1" applyAlignment="1" applyProtection="1">
      <alignment horizontal="center" vertical="center"/>
      <protection locked="0"/>
    </xf>
    <xf numFmtId="171" fontId="64" fillId="7" borderId="72" xfId="0" applyNumberFormat="1" applyFont="1" applyFill="1" applyBorder="1" applyAlignment="1" applyProtection="1">
      <alignment horizontal="left" vertical="center"/>
      <protection locked="0"/>
    </xf>
    <xf numFmtId="179" fontId="64" fillId="7" borderId="72" xfId="0" applyNumberFormat="1" applyFont="1" applyFill="1" applyBorder="1" applyAlignment="1" applyProtection="1">
      <alignment horizontal="left" vertical="center"/>
      <protection locked="0"/>
    </xf>
    <xf numFmtId="0" fontId="43" fillId="7" borderId="73" xfId="0" applyFont="1" applyFill="1" applyBorder="1" applyAlignment="1" applyProtection="1">
      <alignment horizontal="left" vertical="center"/>
      <protection locked="0"/>
    </xf>
    <xf numFmtId="171" fontId="43" fillId="7" borderId="74" xfId="0" applyNumberFormat="1" applyFont="1" applyFill="1" applyBorder="1" applyAlignment="1" applyProtection="1">
      <alignment horizontal="left" vertical="center"/>
      <protection locked="0"/>
    </xf>
    <xf numFmtId="0" fontId="113" fillId="59" borderId="77" xfId="0" applyFont="1" applyFill="1" applyBorder="1" applyAlignment="1">
      <alignment horizontal="center" vertical="center" wrapText="1"/>
    </xf>
    <xf numFmtId="0" fontId="113" fillId="59" borderId="0" xfId="0" applyFont="1" applyFill="1" applyAlignment="1">
      <alignment horizontal="center" vertical="center" wrapText="1"/>
    </xf>
    <xf numFmtId="0" fontId="109" fillId="35" borderId="16" xfId="0" applyFont="1" applyFill="1" applyBorder="1" applyAlignment="1">
      <alignment horizontal="center" vertical="center" wrapText="1"/>
    </xf>
    <xf numFmtId="0" fontId="110" fillId="34" borderId="16" xfId="0" applyFont="1" applyFill="1" applyBorder="1" applyAlignment="1">
      <alignment horizontal="center" vertical="center" wrapText="1"/>
    </xf>
    <xf numFmtId="0" fontId="64" fillId="41" borderId="67" xfId="0" applyFont="1" applyFill="1" applyBorder="1" applyAlignment="1">
      <alignment horizontal="center" vertical="center" wrapText="1"/>
    </xf>
    <xf numFmtId="2" fontId="62" fillId="46" borderId="35" xfId="0" applyNumberFormat="1" applyFont="1" applyFill="1" applyBorder="1" applyAlignment="1">
      <alignment vertical="center" wrapText="1"/>
    </xf>
    <xf numFmtId="2" fontId="62" fillId="46" borderId="34" xfId="0" applyNumberFormat="1" applyFont="1" applyFill="1" applyBorder="1" applyAlignment="1">
      <alignment horizontal="right" vertical="center" wrapText="1"/>
    </xf>
    <xf numFmtId="10" fontId="62" fillId="46" borderId="16" xfId="0" applyNumberFormat="1" applyFont="1" applyFill="1" applyBorder="1" applyAlignment="1">
      <alignment horizontal="right" vertical="center" wrapText="1"/>
    </xf>
    <xf numFmtId="9" fontId="62" fillId="0" borderId="16" xfId="0" applyNumberFormat="1" applyFont="1" applyBorder="1" applyAlignment="1">
      <alignment horizontal="right"/>
    </xf>
    <xf numFmtId="0" fontId="2" fillId="0" borderId="16" xfId="0" applyFont="1" applyBorder="1" applyAlignment="1">
      <alignment horizontal="right"/>
    </xf>
    <xf numFmtId="0" fontId="1" fillId="0" borderId="19" xfId="0" applyFont="1" applyBorder="1" applyAlignment="1">
      <alignment horizontal="left" vertical="center"/>
    </xf>
    <xf numFmtId="0" fontId="1" fillId="0" borderId="47" xfId="0" applyFont="1" applyBorder="1" applyAlignment="1">
      <alignment horizontal="left" vertical="center"/>
    </xf>
    <xf numFmtId="0" fontId="1" fillId="0" borderId="30" xfId="0" applyFont="1" applyBorder="1" applyAlignment="1">
      <alignment horizontal="left" vertical="center"/>
    </xf>
    <xf numFmtId="2" fontId="1" fillId="75" borderId="76" xfId="0" applyNumberFormat="1" applyFont="1" applyFill="1" applyBorder="1" applyAlignment="1">
      <alignment horizontal="center" vertical="center"/>
    </xf>
    <xf numFmtId="2" fontId="1" fillId="0" borderId="76" xfId="0" applyNumberFormat="1" applyFont="1" applyBorder="1" applyAlignment="1">
      <alignment horizontal="center" vertical="center"/>
    </xf>
    <xf numFmtId="2" fontId="1" fillId="0" borderId="78" xfId="0" applyNumberFormat="1" applyFont="1" applyBorder="1" applyAlignment="1">
      <alignment horizontal="center" vertical="center"/>
    </xf>
    <xf numFmtId="0" fontId="42" fillId="0" borderId="61" xfId="0" applyFont="1" applyBorder="1" applyAlignment="1">
      <alignment horizontal="left" vertical="center"/>
    </xf>
    <xf numFmtId="0" fontId="8" fillId="0" borderId="55" xfId="0" applyFont="1" applyBorder="1" applyAlignment="1">
      <alignment horizontal="left" vertical="center"/>
    </xf>
    <xf numFmtId="0" fontId="64" fillId="49" borderId="32" xfId="0" applyFont="1" applyFill="1" applyBorder="1" applyAlignment="1">
      <alignment horizontal="left" vertical="center"/>
    </xf>
    <xf numFmtId="0" fontId="64" fillId="49" borderId="41" xfId="0" applyFont="1" applyFill="1" applyBorder="1" applyAlignment="1">
      <alignment horizontal="left" vertical="center"/>
    </xf>
    <xf numFmtId="0" fontId="64" fillId="49" borderId="40" xfId="0" applyFont="1" applyFill="1" applyBorder="1" applyAlignment="1">
      <alignment horizontal="left" vertical="center"/>
    </xf>
    <xf numFmtId="170" fontId="53" fillId="46" borderId="0" xfId="0" applyNumberFormat="1" applyFont="1" applyFill="1" applyAlignment="1">
      <alignment horizontal="left" vertical="top"/>
    </xf>
    <xf numFmtId="0" fontId="42" fillId="46" borderId="0" xfId="0" applyFont="1" applyFill="1"/>
    <xf numFmtId="170" fontId="58" fillId="46" borderId="0" xfId="0" applyNumberFormat="1" applyFont="1" applyFill="1" applyAlignment="1">
      <alignment horizontal="center" vertical="top" wrapText="1"/>
    </xf>
    <xf numFmtId="170" fontId="60" fillId="46" borderId="0" xfId="0" applyNumberFormat="1" applyFont="1" applyFill="1" applyAlignment="1">
      <alignment horizontal="center" vertical="top" wrapText="1"/>
    </xf>
    <xf numFmtId="169" fontId="42" fillId="46" borderId="16" xfId="0" applyNumberFormat="1" applyFont="1" applyFill="1" applyBorder="1" applyAlignment="1">
      <alignment horizontal="center" vertical="center"/>
    </xf>
    <xf numFmtId="0" fontId="45" fillId="47" borderId="44" xfId="0" applyFont="1" applyFill="1" applyBorder="1" applyAlignment="1">
      <alignment horizontal="center" vertical="center" wrapText="1"/>
    </xf>
    <xf numFmtId="0" fontId="45" fillId="47" borderId="33" xfId="0" applyFont="1" applyFill="1" applyBorder="1" applyAlignment="1">
      <alignment horizontal="center" vertical="center" wrapText="1"/>
    </xf>
    <xf numFmtId="0" fontId="35" fillId="0" borderId="0" xfId="0" applyFont="1" applyAlignment="1">
      <alignment horizontal="left" vertical="center"/>
    </xf>
    <xf numFmtId="0" fontId="33" fillId="0" borderId="0" xfId="0" applyFont="1"/>
    <xf numFmtId="0" fontId="115" fillId="7" borderId="16" xfId="0" applyFont="1" applyFill="1" applyBorder="1" applyAlignment="1" applyProtection="1">
      <alignment horizontal="left" vertical="center"/>
      <protection locked="0"/>
    </xf>
    <xf numFmtId="0" fontId="115" fillId="7" borderId="18" xfId="0" applyFont="1" applyFill="1" applyBorder="1" applyAlignment="1" applyProtection="1">
      <alignment horizontal="left" vertical="center"/>
      <protection locked="0"/>
    </xf>
    <xf numFmtId="0" fontId="106" fillId="7" borderId="16" xfId="0" applyFont="1" applyFill="1" applyBorder="1" applyAlignment="1">
      <alignment horizontal="left" vertical="center"/>
    </xf>
    <xf numFmtId="17" fontId="0" fillId="0" borderId="31" xfId="0" applyNumberFormat="1" applyBorder="1" applyAlignment="1">
      <alignment horizontal="center"/>
    </xf>
    <xf numFmtId="0" fontId="33" fillId="0" borderId="31" xfId="0" applyFont="1" applyBorder="1" applyAlignment="1">
      <alignment horizontal="center"/>
    </xf>
    <xf numFmtId="0" fontId="108" fillId="7" borderId="16" xfId="0" applyFont="1" applyFill="1" applyBorder="1" applyAlignment="1">
      <alignment horizontal="center" vertical="center"/>
    </xf>
    <xf numFmtId="0" fontId="108" fillId="7" borderId="71" xfId="0" applyFont="1" applyFill="1" applyBorder="1" applyAlignment="1">
      <alignment horizontal="center" vertical="center"/>
    </xf>
    <xf numFmtId="0" fontId="64" fillId="41" borderId="84" xfId="0" applyFont="1" applyFill="1" applyBorder="1" applyAlignment="1">
      <alignment horizontal="center" vertical="center"/>
    </xf>
    <xf numFmtId="0" fontId="64" fillId="41" borderId="85" xfId="0" applyFont="1" applyFill="1" applyBorder="1" applyAlignment="1">
      <alignment horizontal="center" vertical="center"/>
    </xf>
    <xf numFmtId="0" fontId="61" fillId="7" borderId="89" xfId="0" applyFont="1" applyFill="1" applyBorder="1" applyAlignment="1">
      <alignment horizontal="center" vertical="center"/>
    </xf>
    <xf numFmtId="0" fontId="61" fillId="7" borderId="87" xfId="0" applyFont="1" applyFill="1" applyBorder="1" applyAlignment="1">
      <alignment horizontal="center" vertical="center"/>
    </xf>
    <xf numFmtId="0" fontId="61" fillId="7" borderId="88" xfId="0" applyFont="1" applyFill="1" applyBorder="1" applyAlignment="1">
      <alignment horizontal="center" vertical="center"/>
    </xf>
    <xf numFmtId="0" fontId="61" fillId="7" borderId="86" xfId="0" applyFont="1" applyFill="1" applyBorder="1" applyAlignment="1">
      <alignment horizontal="center" vertical="center"/>
    </xf>
    <xf numFmtId="0" fontId="64" fillId="7" borderId="16" xfId="0" applyFont="1" applyFill="1" applyBorder="1" applyAlignment="1">
      <alignment horizontal="center" vertical="center" wrapText="1"/>
    </xf>
    <xf numFmtId="0" fontId="64" fillId="7" borderId="16" xfId="0" applyFont="1" applyFill="1" applyBorder="1" applyAlignment="1">
      <alignment horizontal="center" vertical="center"/>
    </xf>
    <xf numFmtId="0" fontId="64" fillId="7" borderId="16" xfId="0" applyFont="1" applyFill="1" applyBorder="1" applyAlignment="1">
      <alignment horizontal="left" vertical="center"/>
    </xf>
    <xf numFmtId="0" fontId="113" fillId="25" borderId="33" xfId="10" applyFont="1" applyFill="1" applyBorder="1" applyAlignment="1">
      <alignment horizontal="center" vertical="center" wrapText="1"/>
    </xf>
    <xf numFmtId="0" fontId="113" fillId="25" borderId="35" xfId="10" applyFont="1" applyFill="1" applyBorder="1" applyAlignment="1">
      <alignment horizontal="center" vertical="center" wrapText="1"/>
    </xf>
    <xf numFmtId="0" fontId="107" fillId="7" borderId="16" xfId="0" applyFont="1" applyFill="1" applyBorder="1" applyAlignment="1">
      <alignment horizontal="center" vertical="center"/>
    </xf>
    <xf numFmtId="171" fontId="75" fillId="23" borderId="6" xfId="0" applyNumberFormat="1" applyFont="1" applyFill="1" applyBorder="1" applyAlignment="1">
      <alignment horizontal="left" vertical="center"/>
    </xf>
    <xf numFmtId="0" fontId="42" fillId="24" borderId="7" xfId="0" applyFont="1" applyFill="1" applyBorder="1" applyAlignment="1">
      <alignment horizontal="left" vertical="center"/>
    </xf>
    <xf numFmtId="0" fontId="110" fillId="70" borderId="16" xfId="10" applyFont="1" applyFill="1" applyAlignment="1">
      <alignment horizontal="center" vertical="center" wrapText="1"/>
    </xf>
    <xf numFmtId="0" fontId="113" fillId="71" borderId="16" xfId="10" applyFont="1" applyFill="1" applyAlignment="1">
      <alignment horizontal="center" vertical="center" wrapText="1"/>
    </xf>
    <xf numFmtId="0" fontId="113" fillId="72" borderId="16" xfId="10" applyFont="1" applyFill="1" applyAlignment="1">
      <alignment horizontal="center" vertical="center" wrapText="1"/>
    </xf>
    <xf numFmtId="0" fontId="113" fillId="73" borderId="16" xfId="10" applyFont="1" applyFill="1" applyAlignment="1">
      <alignment horizontal="center" vertical="center" wrapText="1"/>
    </xf>
    <xf numFmtId="0" fontId="110" fillId="24" borderId="16" xfId="10" applyFont="1" applyFill="1" applyAlignment="1">
      <alignment horizontal="center" vertical="center" wrapText="1"/>
    </xf>
    <xf numFmtId="0" fontId="110" fillId="74" borderId="16" xfId="10" applyFont="1" applyFill="1" applyAlignment="1">
      <alignment horizontal="center" vertical="center" wrapText="1"/>
    </xf>
    <xf numFmtId="10" fontId="64" fillId="7" borderId="81" xfId="0" applyNumberFormat="1" applyFont="1" applyFill="1" applyBorder="1" applyAlignment="1">
      <alignment horizontal="left" vertical="center"/>
    </xf>
    <xf numFmtId="10" fontId="64" fillId="7" borderId="82" xfId="0" applyNumberFormat="1" applyFont="1" applyFill="1" applyBorder="1" applyAlignment="1">
      <alignment horizontal="left" vertical="center"/>
    </xf>
    <xf numFmtId="10" fontId="64" fillId="7" borderId="83" xfId="0" applyNumberFormat="1" applyFont="1" applyFill="1" applyBorder="1" applyAlignment="1">
      <alignment horizontal="left" vertical="center"/>
    </xf>
    <xf numFmtId="0" fontId="64" fillId="7" borderId="33" xfId="0" applyFont="1" applyFill="1" applyBorder="1" applyAlignment="1">
      <alignment horizontal="center" vertical="center" wrapText="1"/>
    </xf>
    <xf numFmtId="0" fontId="64" fillId="7" borderId="35" xfId="0" applyFont="1" applyFill="1" applyBorder="1" applyAlignment="1">
      <alignment horizontal="center" vertical="center" wrapText="1"/>
    </xf>
    <xf numFmtId="0" fontId="113" fillId="35" borderId="16" xfId="10" applyFont="1" applyFill="1" applyAlignment="1">
      <alignment horizontal="center" vertical="center" wrapText="1"/>
    </xf>
    <xf numFmtId="0" fontId="113" fillId="36" borderId="16" xfId="10" applyFont="1" applyFill="1" applyAlignment="1">
      <alignment horizontal="center" vertical="center" wrapText="1"/>
    </xf>
    <xf numFmtId="0" fontId="110" fillId="69" borderId="16" xfId="10" applyFont="1" applyFill="1" applyAlignment="1">
      <alignment horizontal="center" vertical="center" wrapText="1"/>
    </xf>
    <xf numFmtId="0" fontId="46" fillId="39" borderId="16" xfId="0" applyFont="1" applyFill="1" applyBorder="1" applyAlignment="1" applyProtection="1">
      <alignment horizontal="center" vertical="center" wrapText="1"/>
      <protection locked="0"/>
    </xf>
    <xf numFmtId="0" fontId="71" fillId="39" borderId="16" xfId="0" applyFont="1" applyFill="1" applyBorder="1" applyAlignment="1" applyProtection="1">
      <alignment horizontal="center" vertical="center" wrapText="1"/>
      <protection locked="0"/>
    </xf>
    <xf numFmtId="0" fontId="64" fillId="37" borderId="16" xfId="0" applyFont="1" applyFill="1" applyBorder="1" applyAlignment="1" applyProtection="1">
      <alignment horizontal="center" vertical="center" wrapText="1"/>
      <protection locked="0"/>
    </xf>
    <xf numFmtId="0" fontId="72" fillId="37" borderId="16" xfId="0" applyFont="1" applyFill="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63" fillId="7" borderId="16" xfId="0" applyFont="1" applyFill="1" applyBorder="1" applyAlignment="1" applyProtection="1">
      <alignment horizontal="left" vertical="center"/>
      <protection locked="0"/>
    </xf>
    <xf numFmtId="0" fontId="52" fillId="30" borderId="16" xfId="0" applyFont="1" applyFill="1" applyBorder="1" applyAlignment="1" applyProtection="1">
      <alignment horizontal="center" vertical="center" wrapText="1"/>
      <protection locked="0"/>
    </xf>
    <xf numFmtId="0" fontId="73" fillId="30" borderId="16" xfId="0" applyFont="1" applyFill="1" applyBorder="1" applyAlignment="1" applyProtection="1">
      <alignment horizontal="center" vertical="center" wrapText="1"/>
      <protection locked="0"/>
    </xf>
    <xf numFmtId="0" fontId="51" fillId="32" borderId="16" xfId="0" applyFont="1" applyFill="1" applyBorder="1" applyAlignment="1" applyProtection="1">
      <alignment horizontal="center" vertical="center" wrapText="1"/>
      <protection locked="0"/>
    </xf>
    <xf numFmtId="0" fontId="74" fillId="32" borderId="16" xfId="0" applyFont="1" applyFill="1" applyBorder="1" applyAlignment="1" applyProtection="1">
      <alignment horizontal="center" vertical="center" wrapText="1"/>
      <protection locked="0"/>
    </xf>
    <xf numFmtId="0" fontId="51" fillId="33" borderId="16" xfId="0" applyFont="1" applyFill="1" applyBorder="1" applyAlignment="1" applyProtection="1">
      <alignment horizontal="center" vertical="center" wrapText="1"/>
      <protection locked="0"/>
    </xf>
    <xf numFmtId="0" fontId="74" fillId="33" borderId="16" xfId="0" applyFont="1" applyFill="1" applyBorder="1" applyAlignment="1" applyProtection="1">
      <alignment horizontal="center" vertical="center" wrapText="1"/>
      <protection locked="0"/>
    </xf>
    <xf numFmtId="0" fontId="46" fillId="38" borderId="16" xfId="0" applyFont="1" applyFill="1" applyBorder="1" applyAlignment="1" applyProtection="1">
      <alignment horizontal="center" vertical="center" wrapText="1"/>
      <protection locked="0"/>
    </xf>
    <xf numFmtId="0" fontId="71" fillId="38" borderId="16" xfId="0" applyFont="1" applyFill="1" applyBorder="1" applyAlignment="1" applyProtection="1">
      <alignment horizontal="center" vertical="center" wrapText="1"/>
      <protection locked="0"/>
    </xf>
    <xf numFmtId="0" fontId="46" fillId="35" borderId="16" xfId="0" applyFont="1" applyFill="1" applyBorder="1" applyAlignment="1" applyProtection="1">
      <alignment horizontal="center" vertical="center" wrapText="1"/>
      <protection locked="0"/>
    </xf>
    <xf numFmtId="0" fontId="71" fillId="35" borderId="16" xfId="0" applyFont="1" applyFill="1" applyBorder="1" applyAlignment="1" applyProtection="1">
      <alignment horizontal="center" vertical="center" wrapText="1"/>
      <protection locked="0"/>
    </xf>
    <xf numFmtId="0" fontId="46" fillId="25" borderId="16" xfId="0" applyFont="1" applyFill="1" applyBorder="1" applyAlignment="1" applyProtection="1">
      <alignment horizontal="center" vertical="center" wrapText="1"/>
      <protection locked="0"/>
    </xf>
    <xf numFmtId="0" fontId="64" fillId="36" borderId="16" xfId="0" applyFont="1" applyFill="1" applyBorder="1" applyAlignment="1" applyProtection="1">
      <alignment horizontal="center" vertical="center" wrapText="1"/>
      <protection locked="0"/>
    </xf>
    <xf numFmtId="0" fontId="72" fillId="36" borderId="16" xfId="0" applyFont="1" applyFill="1" applyBorder="1" applyAlignment="1" applyProtection="1">
      <alignment horizontal="center" vertical="center" wrapText="1"/>
      <protection locked="0"/>
    </xf>
    <xf numFmtId="0" fontId="52" fillId="26" borderId="16" xfId="0" applyFont="1" applyFill="1" applyBorder="1" applyAlignment="1" applyProtection="1">
      <alignment horizontal="center" vertical="center" wrapText="1"/>
      <protection locked="0"/>
    </xf>
    <xf numFmtId="0" fontId="73" fillId="26" borderId="16" xfId="0" applyFont="1" applyFill="1" applyBorder="1" applyAlignment="1" applyProtection="1">
      <alignment horizontal="center" vertical="center" wrapText="1"/>
      <protection locked="0"/>
    </xf>
    <xf numFmtId="0" fontId="64" fillId="34" borderId="16" xfId="0" applyFont="1" applyFill="1" applyBorder="1" applyAlignment="1" applyProtection="1">
      <alignment horizontal="center" vertical="center" wrapText="1"/>
      <protection locked="0"/>
    </xf>
    <xf numFmtId="0" fontId="72" fillId="34" borderId="16" xfId="0" applyFont="1" applyFill="1" applyBorder="1" applyAlignment="1" applyProtection="1">
      <alignment horizontal="center" vertical="center" wrapText="1"/>
      <protection locked="0"/>
    </xf>
    <xf numFmtId="0" fontId="52" fillId="29" borderId="16" xfId="0" applyFont="1" applyFill="1" applyBorder="1" applyAlignment="1" applyProtection="1">
      <alignment horizontal="center" vertical="center" wrapText="1"/>
      <protection locked="0"/>
    </xf>
    <xf numFmtId="0" fontId="73" fillId="29" borderId="16" xfId="0" applyFont="1" applyFill="1" applyBorder="1" applyAlignment="1" applyProtection="1">
      <alignment horizontal="center" vertical="center" wrapText="1"/>
      <protection locked="0"/>
    </xf>
    <xf numFmtId="0" fontId="52" fillId="31" borderId="16" xfId="0" applyFont="1" applyFill="1" applyBorder="1" applyAlignment="1" applyProtection="1">
      <alignment horizontal="center" vertical="center" wrapText="1"/>
      <protection locked="0"/>
    </xf>
    <xf numFmtId="0" fontId="73" fillId="31" borderId="16" xfId="0" applyFont="1" applyFill="1" applyBorder="1" applyAlignment="1" applyProtection="1">
      <alignment horizontal="center" vertical="center" wrapText="1"/>
      <protection locked="0"/>
    </xf>
  </cellXfs>
  <cellStyles count="12">
    <cellStyle name="Comma 2" xfId="8" xr:uid="{87A05CC4-55F5-42E7-AA6E-EE12DE81D518}"/>
    <cellStyle name="Currency 2" xfId="5" xr:uid="{82ED16ED-C0EE-40FE-9A38-C0C31389A354}"/>
    <cellStyle name="Lien hypertexte" xfId="3" builtinId="8"/>
    <cellStyle name="Milliers" xfId="9" builtinId="3"/>
    <cellStyle name="Navadno 3" xfId="10" xr:uid="{C31B906D-EF98-450E-BCC3-1E702571CE26}"/>
    <cellStyle name="Normal" xfId="0" builtinId="0"/>
    <cellStyle name="Normal 2" xfId="4" xr:uid="{9664D3F9-51B8-4CF4-A53E-CACDB3FB1FC0}"/>
    <cellStyle name="Normal 2 2" xfId="6" xr:uid="{3804592C-EF9B-4BF2-A1F5-D903AA26A0BD}"/>
    <cellStyle name="Normal 3" xfId="1" xr:uid="{D096CF9D-9573-8F41-8AB1-B9EF66553CC9}"/>
    <cellStyle name="Normal 4" xfId="11" xr:uid="{AE1506E1-C8B1-4807-8462-6D9B27ED929F}"/>
    <cellStyle name="Percent 2" xfId="7" xr:uid="{4075E5F8-CD2A-48B6-A10B-F7410EA83E1B}"/>
    <cellStyle name="Pourcentage" xfId="2" builtinId="5"/>
  </cellStyles>
  <dxfs count="347">
    <dxf>
      <font>
        <strike val="0"/>
        <color theme="1"/>
      </font>
      <fill>
        <patternFill>
          <bgColor theme="0"/>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strike val="0"/>
        <color theme="1"/>
      </font>
      <fill>
        <patternFill>
          <bgColor theme="0"/>
        </patternFill>
      </fill>
    </dxf>
    <dxf>
      <font>
        <u val="none"/>
        <color theme="4" tint="-0.24994659260841701"/>
      </font>
      <fill>
        <patternFill>
          <bgColor theme="4" tint="0.59996337778862885"/>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u val="none"/>
        <color theme="4" tint="-0.24994659260841701"/>
      </font>
      <fill>
        <patternFill>
          <bgColor theme="4" tint="0.59996337778862885"/>
        </patternFill>
      </fill>
    </dxf>
    <dxf>
      <font>
        <color rgb="FF006100"/>
      </font>
      <fill>
        <patternFill>
          <bgColor rgb="FFC6EFCE"/>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006100"/>
      </font>
      <fill>
        <patternFill>
          <bgColor rgb="FFC6EFCE"/>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strike val="0"/>
        <color theme="1"/>
      </font>
      <fill>
        <patternFill>
          <bgColor theme="0"/>
        </patternFill>
      </fill>
    </dxf>
    <dxf>
      <font>
        <strike val="0"/>
        <color theme="1"/>
      </font>
      <fill>
        <patternFill>
          <bgColor theme="0"/>
        </patternFill>
      </fill>
    </dxf>
    <dxf>
      <font>
        <color rgb="FF9C5700"/>
      </font>
      <fill>
        <patternFill>
          <bgColor rgb="FFFFEB9C"/>
        </patternFill>
      </fill>
    </dxf>
    <dxf>
      <font>
        <color rgb="FF006100"/>
      </font>
      <fill>
        <patternFill>
          <bgColor rgb="FFC6EFCE"/>
        </patternFill>
      </fill>
    </dxf>
    <dxf>
      <font>
        <u val="none"/>
        <color theme="4" tint="-0.24994659260841701"/>
      </font>
      <fill>
        <patternFill>
          <bgColor theme="4"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left"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1" indent="0" justifyLastLine="0" shrinkToFit="0" readingOrder="0"/>
      <protection locked="1" hidden="0"/>
    </dxf>
    <dxf>
      <font>
        <strike val="0"/>
        <outline val="0"/>
        <shadow val="0"/>
        <u val="none"/>
        <vertAlign val="baseline"/>
        <sz val="11"/>
        <color auto="1"/>
        <name val="Calibri"/>
        <family val="2"/>
        <scheme val="minor"/>
      </font>
      <numFmt numFmtId="177" formatCode="#.##0\.00\ &quot;€&quot;"/>
      <fill>
        <patternFill patternType="none">
          <fgColor indexed="64"/>
          <bgColor auto="1"/>
        </patternFill>
      </fill>
      <alignment horizontal="general" vertical="center" textRotation="0" indent="0" justifyLastLine="0" shrinkToFit="0" readingOrder="0"/>
      <protection locked="1" hidden="0"/>
    </dxf>
    <dxf>
      <font>
        <strike val="0"/>
        <outline val="0"/>
        <shadow val="0"/>
        <u val="none"/>
        <vertAlign val="baseline"/>
        <sz val="11"/>
        <color auto="1"/>
        <name val="Calibri"/>
        <family val="2"/>
        <scheme val="minor"/>
      </font>
      <numFmt numFmtId="177" formatCode="#.##0\.00\ &quot;€&quot;"/>
      <fill>
        <patternFill patternType="none">
          <fgColor indexed="64"/>
          <bgColor auto="1"/>
        </patternFill>
      </fill>
      <alignment horizontal="general" vertical="center" textRotation="0" indent="0" justifyLastLine="0" shrinkToFit="0" readingOrder="0"/>
      <protection locked="1" hidden="0"/>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71" formatCode="#,##0.00\ &quot;€&quo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71" formatCode="#,##0.00\ &quot;€&quo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66" formatCode="_ * #,##0.00_)\ &quot;€&quot;_ ;_ * \(#,##0.00\)\ &quot;€&quot;_ ;_ * &quot;-&quot;??_)\ &quot;€&quot;_ ;_ @_ "/>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66" formatCode="_ * #,##0.00_)\ &quot;€&quot;_ ;_ * \(#,##0.00\)\ &quot;€&quot;_ ;_ * &quot;-&quot;??_)\ &quot;€&quot;_ ;_ @_ "/>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center" textRotation="0" wrapText="0" indent="0" justifyLastLine="0" shrinkToFit="0" readingOrder="0"/>
      <protection locked="1" hidden="0"/>
    </dxf>
    <dxf>
      <font>
        <strike val="0"/>
        <outline val="0"/>
        <shadow val="0"/>
        <u val="none"/>
        <vertAlign val="baseline"/>
        <sz val="11"/>
        <color auto="1"/>
        <name val="Calibri"/>
        <family val="2"/>
        <scheme val="minor"/>
      </font>
      <numFmt numFmtId="177" formatCode="#.##0\.00\ &quot;€&quot;"/>
      <fill>
        <patternFill patternType="none">
          <fgColor indexed="64"/>
          <bgColor auto="1"/>
        </patternFill>
      </fill>
      <alignment horizontal="general" vertical="center" textRotation="0" indent="0" justifyLastLine="0" shrinkToFit="0" readingOrder="0"/>
      <protection locked="1" hidden="0"/>
    </dxf>
    <dxf>
      <font>
        <b val="0"/>
        <i val="0"/>
        <strike val="0"/>
        <condense val="0"/>
        <extend val="0"/>
        <outline val="0"/>
        <shadow val="0"/>
        <u val="none"/>
        <vertAlign val="baseline"/>
        <sz val="11"/>
        <color auto="1"/>
        <name val="Calibri"/>
        <family val="2"/>
        <scheme val="minor"/>
      </font>
      <numFmt numFmtId="171" formatCode="#,##0.00\ &quot;€&quot;"/>
      <fill>
        <patternFill patternType="none">
          <fgColor indexed="64"/>
          <bgColor auto="1"/>
        </patternFill>
      </fill>
      <alignment horizontal="general" vertical="center" textRotation="0" wrapText="1"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left/>
        <right/>
        <top style="thin">
          <color theme="6" tint="0.39997558519241921"/>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rgb="FFBFBFBF"/>
        </top>
        <bottom/>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rgb="FFBFBFBF"/>
        </left>
        <right/>
        <top style="thin">
          <color rgb="FFBFBFBF"/>
        </top>
        <bottom/>
      </border>
      <protection locked="1" hidden="0"/>
    </dxf>
    <dxf>
      <border outline="0">
        <bottom style="thin">
          <color rgb="FFC9C9C9"/>
        </bottom>
      </border>
    </dxf>
    <dxf>
      <font>
        <b val="0"/>
        <i val="0"/>
        <strike val="0"/>
        <condense val="0"/>
        <extend val="0"/>
        <outline val="0"/>
        <shadow val="0"/>
        <u val="none"/>
        <vertAlign val="baseline"/>
        <sz val="11"/>
        <color rgb="FFFFFFFF"/>
        <name val="Calibri"/>
        <family val="2"/>
        <scheme val="none"/>
      </font>
      <fill>
        <patternFill patternType="none">
          <fgColor rgb="FF000000"/>
          <bgColor auto="1"/>
        </patternFill>
      </fill>
      <alignment horizontal="left" vertical="center" textRotation="0" wrapText="0" indent="0" justifyLastLine="0" shrinkToFit="0" readingOrder="0"/>
      <protection locked="1" hidden="0"/>
    </dxf>
    <dxf>
      <font>
        <strike val="0"/>
        <outline val="0"/>
        <shadow val="0"/>
        <u val="none"/>
        <vertAlign val="baseline"/>
        <sz val="1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74" formatCode="#,##0\ &quot;€&quo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74" formatCode="#,##0\ &quot;€&quo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74" formatCode="#,##0\ &quot;€&quo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74" formatCode="#,##0\ &quot;€&quo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numFmt numFmtId="174" formatCode="#,##0\ &quot;€&quot;"/>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family val="2"/>
        <scheme val="minor"/>
      </font>
      <alignment horizontal="left" vertical="center" textRotation="0" indent="0" justifyLastLine="0" shrinkToFit="0" readingOrder="0"/>
    </dxf>
    <dxf>
      <font>
        <strike val="0"/>
        <outline val="0"/>
        <shadow val="0"/>
        <u val="none"/>
        <vertAlign val="baseline"/>
        <sz val="11"/>
        <name val="Calibri"/>
        <family val="2"/>
        <scheme val="minor"/>
      </font>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11"/>
        <name val="Calibri"/>
        <family val="2"/>
        <scheme val="minor"/>
      </font>
      <alignment horizontal="center" vertic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FFFF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F4BED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92D05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F3782D"/>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4"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FFC0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FDA97B"/>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9" tint="-0.249977111117893"/>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9"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7" tint="0.5999938962981048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rgb="FFD3B1D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1" tint="0.34998626667073579"/>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8"/>
        <color auto="1"/>
        <name val="Calibri"/>
        <family val="2"/>
        <charset val="238"/>
        <scheme val="minor"/>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border diagonalUp="0" diagonalDown="0">
        <left/>
        <right/>
        <top/>
        <bottom style="thin">
          <color theme="3" tint="0.34998626667073579"/>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rgb="FFBFBFBF"/>
        </left>
        <right/>
        <top style="thin">
          <color rgb="FFBFBFBF"/>
        </top>
        <bottom style="thin">
          <color rgb="FFBFBFBF"/>
        </bottom>
      </border>
    </dxf>
    <dxf>
      <border outline="0">
        <bottom style="thin">
          <color rgb="FFBFBFBF"/>
        </bottom>
      </border>
    </dxf>
    <dxf>
      <font>
        <strike val="0"/>
        <outline val="0"/>
        <shadow val="0"/>
        <u val="none"/>
        <vertAlign val="baseline"/>
        <sz val="11"/>
        <name val="Calibri"/>
        <family val="2"/>
        <scheme val="minor"/>
      </font>
      <alignment horizontal="left" vertical="center" textRotation="0" indent="0" justifyLastLine="0" shrinkToFit="0" readingOrder="0"/>
    </dxf>
    <dxf>
      <font>
        <strike val="0"/>
        <outline val="0"/>
        <shadow val="0"/>
        <u val="none"/>
        <vertAlign val="baseline"/>
        <sz val="11"/>
        <name val="Calibri"/>
        <family val="2"/>
        <scheme val="minor"/>
      </font>
      <alignment horizontal="left" vertical="center" textRotation="0" indent="0" justifyLastLine="0" shrinkToFit="0" readingOrder="0"/>
    </dxf>
    <dxf>
      <font>
        <b val="0"/>
        <i val="0"/>
        <strike val="0"/>
        <condense val="0"/>
        <extend val="0"/>
        <outline val="0"/>
        <shadow val="0"/>
        <u val="none"/>
        <vertAlign val="baseline"/>
        <sz val="11"/>
        <color rgb="FFFFFFFF"/>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rgb="FF000000"/>
          <bgColor auto="1"/>
        </patternFill>
      </fill>
      <alignment horizontal="center" vertical="center" textRotation="0" wrapText="0" indent="0" justifyLastLine="0" shrinkToFit="0" readingOrder="0"/>
      <border outline="0">
        <right style="thin">
          <color theme="6"/>
        </right>
      </border>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Calibri"/>
        <family val="2"/>
        <scheme val="minor"/>
      </font>
      <numFmt numFmtId="181" formatCode="0.0"/>
      <fill>
        <patternFill patternType="solid">
          <fgColor indexed="64"/>
          <bgColor rgb="FF7030A0"/>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rgb="FFFF9BA2"/>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rgb="FFF5FFAF"/>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right style="thin">
          <color rgb="FFBFBFBF"/>
        </right>
        <top style="thin">
          <color theme="6" tint="0.39997558519241921"/>
        </top>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rgb="FFBFBFBF"/>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rgb="FFBFBFBF"/>
        </left>
        <right/>
        <top style="thin">
          <color rgb="FFBFBFBF"/>
        </top>
        <bottom/>
      </border>
    </dxf>
    <dxf>
      <border outline="0">
        <bottom style="thin">
          <color rgb="FFC9C9C9"/>
        </bottom>
      </border>
    </dxf>
    <dxf>
      <font>
        <b val="0"/>
        <i val="0"/>
        <strike val="0"/>
        <condense val="0"/>
        <extend val="0"/>
        <outline val="0"/>
        <shadow val="0"/>
        <u val="none"/>
        <vertAlign val="baseline"/>
        <sz val="11"/>
        <color rgb="FFFFFFFF"/>
        <name val="Calibri"/>
        <family val="2"/>
        <scheme val="minor"/>
      </font>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rgb="FFFFFFFF"/>
        <name val="Calibri"/>
        <family val="2"/>
        <scheme val="minor"/>
      </font>
      <numFmt numFmtId="2" formatCode="0.00"/>
      <fill>
        <patternFill patternType="solid">
          <fgColor rgb="FF000000"/>
          <bgColor rgb="FF60497A"/>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6" tint="0.39997558519241921"/>
        </top>
        <bottom/>
      </border>
      <protection locked="1" hidden="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top style="thin">
          <color rgb="FFBFBFBF"/>
        </top>
        <bottom/>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rgb="FFBFBFBF"/>
        </left>
        <right/>
        <top style="thin">
          <color rgb="FFBFBFBF"/>
        </top>
        <bottom/>
      </border>
      <protection locked="1" hidden="0"/>
    </dxf>
    <dxf>
      <border outline="0">
        <bottom style="thin">
          <color rgb="FFC9C9C9"/>
        </bottom>
      </border>
    </dxf>
    <dxf>
      <font>
        <b val="0"/>
        <i val="0"/>
        <strike val="0"/>
        <condense val="0"/>
        <extend val="0"/>
        <outline val="0"/>
        <shadow val="0"/>
        <u val="none"/>
        <vertAlign val="baseline"/>
        <sz val="11"/>
        <color rgb="FFFFFFFF"/>
        <name val="Calibri"/>
        <family val="2"/>
        <scheme val="minor"/>
      </font>
      <fill>
        <patternFill patternType="none">
          <fgColor rgb="FF000000"/>
          <bgColor auto="1"/>
        </patternFill>
      </fill>
      <alignment horizontal="left" vertical="center" textRotation="0" wrapText="0" indent="0" justifyLastLine="0" shrinkToFit="0" readingOrder="0"/>
      <protection locked="1" hidden="0"/>
    </dxf>
    <dxf>
      <font>
        <strike val="0"/>
        <outline val="0"/>
        <shadow val="0"/>
        <u val="none"/>
        <vertAlign val="baseline"/>
        <sz val="11"/>
        <name val="Calibri"/>
        <family val="2"/>
        <scheme val="minor"/>
      </font>
      <alignment horizontal="left" vertical="center" textRotation="0" indent="0" justifyLastLine="0" shrinkToFit="0" readingOrder="0"/>
      <protection locked="0" hidden="0"/>
    </dxf>
    <dxf>
      <font>
        <strike val="0"/>
        <color auto="1"/>
      </font>
    </dxf>
  </dxfs>
  <tableStyles count="2" defaultTableStyle="TableStyleMedium2" defaultPivotStyle="PivotStyleLight16">
    <tableStyle name="Style de tableau 1" pivot="0" count="1" xr9:uid="{C755E893-A646-4B4D-9F69-43B0515A9C52}">
      <tableStyleElement type="wholeTable" dxfId="346"/>
    </tableStyle>
    <tableStyle name="Style de tableau croisé dynamique 1" table="0" count="0" xr9:uid="{5A1CB9BB-AF11-8B4F-B029-FC1EBC5D5627}"/>
  </tableStyles>
  <colors>
    <mruColors>
      <color rgb="FF66FFCC"/>
      <color rgb="FF99CCFF"/>
      <color rgb="FF9966FF"/>
      <color rgb="FF9900FF"/>
      <color rgb="FFFF6900"/>
      <color rgb="FFFF9900"/>
      <color rgb="FF6B309C"/>
      <color rgb="FF666699"/>
      <color rgb="FF5D2884"/>
      <color rgb="FF4F22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Agripp Holds PE'!A1"/><Relationship Id="rId2" Type="http://schemas.openxmlformats.org/officeDocument/2006/relationships/hyperlink" Target="#'Agripp Holds PU'!A1"/><Relationship Id="rId1" Type="http://schemas.openxmlformats.org/officeDocument/2006/relationships/image" Target="../media/image1.png"/><Relationship Id="rId5" Type="http://schemas.openxmlformats.org/officeDocument/2006/relationships/hyperlink" Target="#'Agripp Woods'!A1"/><Relationship Id="rId4" Type="http://schemas.openxmlformats.org/officeDocument/2006/relationships/hyperlink" Target="#'Agripp Fiberglass Macros'!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6</xdr:col>
      <xdr:colOff>119592</xdr:colOff>
      <xdr:row>0</xdr:row>
      <xdr:rowOff>198965</xdr:rowOff>
    </xdr:from>
    <xdr:ext cx="586317" cy="499534"/>
    <xdr:pic>
      <xdr:nvPicPr>
        <xdr:cNvPr id="3" name="image2.png" title="Image">
          <a:extLst>
            <a:ext uri="{FF2B5EF4-FFF2-40B4-BE49-F238E27FC236}">
              <a16:creationId xmlns:a16="http://schemas.microsoft.com/office/drawing/2014/main" id="{7C741173-9859-E44E-8871-6D007FD562F9}"/>
            </a:ext>
          </a:extLst>
        </xdr:cNvPr>
        <xdr:cNvPicPr preferRelativeResize="0"/>
      </xdr:nvPicPr>
      <xdr:blipFill>
        <a:blip xmlns:r="http://schemas.openxmlformats.org/officeDocument/2006/relationships" r:embed="rId1" cstate="print"/>
        <a:stretch>
          <a:fillRect/>
        </a:stretch>
      </xdr:blipFill>
      <xdr:spPr>
        <a:xfrm>
          <a:off x="4344459" y="198965"/>
          <a:ext cx="586317" cy="499534"/>
        </a:xfrm>
        <a:prstGeom prst="rect">
          <a:avLst/>
        </a:prstGeom>
        <a:noFill/>
      </xdr:spPr>
    </xdr:pic>
    <xdr:clientData fLocksWithSheet="0"/>
  </xdr:oneCellAnchor>
  <xdr:oneCellAnchor>
    <xdr:from>
      <xdr:col>4</xdr:col>
      <xdr:colOff>73025</xdr:colOff>
      <xdr:row>34</xdr:row>
      <xdr:rowOff>57151</xdr:rowOff>
    </xdr:from>
    <xdr:ext cx="511175" cy="438150"/>
    <xdr:pic>
      <xdr:nvPicPr>
        <xdr:cNvPr id="4" name="image2.png" title="Image">
          <a:extLst>
            <a:ext uri="{FF2B5EF4-FFF2-40B4-BE49-F238E27FC236}">
              <a16:creationId xmlns:a16="http://schemas.microsoft.com/office/drawing/2014/main" id="{C2484B31-08A4-0447-BEFF-E904459388DA}"/>
            </a:ext>
          </a:extLst>
        </xdr:cNvPr>
        <xdr:cNvPicPr preferRelativeResize="0"/>
      </xdr:nvPicPr>
      <xdr:blipFill>
        <a:blip xmlns:r="http://schemas.openxmlformats.org/officeDocument/2006/relationships" r:embed="rId1" cstate="print"/>
        <a:stretch>
          <a:fillRect/>
        </a:stretch>
      </xdr:blipFill>
      <xdr:spPr>
        <a:xfrm>
          <a:off x="2930525" y="6978651"/>
          <a:ext cx="511175" cy="438150"/>
        </a:xfrm>
        <a:prstGeom prst="rect">
          <a:avLst/>
        </a:prstGeom>
        <a:noFill/>
      </xdr:spPr>
    </xdr:pic>
    <xdr:clientData fLocksWithSheet="0"/>
  </xdr:oneCellAnchor>
  <xdr:twoCellAnchor>
    <xdr:from>
      <xdr:col>12</xdr:col>
      <xdr:colOff>38100</xdr:colOff>
      <xdr:row>2</xdr:row>
      <xdr:rowOff>38100</xdr:rowOff>
    </xdr:from>
    <xdr:to>
      <xdr:col>13</xdr:col>
      <xdr:colOff>393700</xdr:colOff>
      <xdr:row>3</xdr:row>
      <xdr:rowOff>76200</xdr:rowOff>
    </xdr:to>
    <xdr:sp macro="" textlink="">
      <xdr:nvSpPr>
        <xdr:cNvPr id="5" name="Rectangle : coins arrondis 4">
          <a:hlinkClick xmlns:r="http://schemas.openxmlformats.org/officeDocument/2006/relationships" r:id="rId2"/>
          <a:extLst>
            <a:ext uri="{FF2B5EF4-FFF2-40B4-BE49-F238E27FC236}">
              <a16:creationId xmlns:a16="http://schemas.microsoft.com/office/drawing/2014/main" id="{DF4338C9-BA78-E04F-B6C4-38D5BFB03883}"/>
            </a:ext>
          </a:extLst>
        </xdr:cNvPr>
        <xdr:cNvSpPr/>
      </xdr:nvSpPr>
      <xdr:spPr>
        <a:xfrm>
          <a:off x="7937500" y="1168400"/>
          <a:ext cx="1092200" cy="203200"/>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fr-FR" sz="1100"/>
            <a:t>Holds PU</a:t>
          </a:r>
        </a:p>
      </xdr:txBody>
    </xdr:sp>
    <xdr:clientData/>
  </xdr:twoCellAnchor>
  <xdr:twoCellAnchor>
    <xdr:from>
      <xdr:col>12</xdr:col>
      <xdr:colOff>38100</xdr:colOff>
      <xdr:row>3</xdr:row>
      <xdr:rowOff>114300</xdr:rowOff>
    </xdr:from>
    <xdr:to>
      <xdr:col>13</xdr:col>
      <xdr:colOff>393700</xdr:colOff>
      <xdr:row>4</xdr:row>
      <xdr:rowOff>152400</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C79E71D4-3F77-F543-8524-C0AEFF165D3C}"/>
            </a:ext>
          </a:extLst>
        </xdr:cNvPr>
        <xdr:cNvSpPr/>
      </xdr:nvSpPr>
      <xdr:spPr>
        <a:xfrm>
          <a:off x="7937500" y="1409700"/>
          <a:ext cx="1092200" cy="203200"/>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fr-FR" sz="1100"/>
            <a:t>Holds PE</a:t>
          </a:r>
        </a:p>
      </xdr:txBody>
    </xdr:sp>
    <xdr:clientData/>
  </xdr:twoCellAnchor>
  <xdr:twoCellAnchor>
    <xdr:from>
      <xdr:col>12</xdr:col>
      <xdr:colOff>43543</xdr:colOff>
      <xdr:row>5</xdr:row>
      <xdr:rowOff>36285</xdr:rowOff>
    </xdr:from>
    <xdr:to>
      <xdr:col>13</xdr:col>
      <xdr:colOff>399143</xdr:colOff>
      <xdr:row>6</xdr:row>
      <xdr:rowOff>74385</xdr:rowOff>
    </xdr:to>
    <xdr:sp macro="" textlink="">
      <xdr:nvSpPr>
        <xdr:cNvPr id="8" name="Rectangle : coins arrondis 7">
          <a:hlinkClick xmlns:r="http://schemas.openxmlformats.org/officeDocument/2006/relationships" r:id="rId4"/>
          <a:extLst>
            <a:ext uri="{FF2B5EF4-FFF2-40B4-BE49-F238E27FC236}">
              <a16:creationId xmlns:a16="http://schemas.microsoft.com/office/drawing/2014/main" id="{89993DF1-FED3-6C46-A31C-43A0DE45CB08}"/>
            </a:ext>
          </a:extLst>
        </xdr:cNvPr>
        <xdr:cNvSpPr/>
      </xdr:nvSpPr>
      <xdr:spPr>
        <a:xfrm>
          <a:off x="7848600" y="1636485"/>
          <a:ext cx="1095829" cy="195943"/>
        </a:xfrm>
        <a:prstGeom prst="roundRect">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100"/>
            <a:t>Fiberglass</a:t>
          </a:r>
        </a:p>
      </xdr:txBody>
    </xdr:sp>
    <xdr:clientData/>
  </xdr:twoCellAnchor>
  <xdr:twoCellAnchor>
    <xdr:from>
      <xdr:col>12</xdr:col>
      <xdr:colOff>32658</xdr:colOff>
      <xdr:row>6</xdr:row>
      <xdr:rowOff>119743</xdr:rowOff>
    </xdr:from>
    <xdr:to>
      <xdr:col>13</xdr:col>
      <xdr:colOff>388258</xdr:colOff>
      <xdr:row>7</xdr:row>
      <xdr:rowOff>157842</xdr:rowOff>
    </xdr:to>
    <xdr:sp macro="" textlink="">
      <xdr:nvSpPr>
        <xdr:cNvPr id="9" name="Rectangle : coins arrondis 8">
          <a:hlinkClick xmlns:r="http://schemas.openxmlformats.org/officeDocument/2006/relationships" r:id="rId5"/>
          <a:extLst>
            <a:ext uri="{FF2B5EF4-FFF2-40B4-BE49-F238E27FC236}">
              <a16:creationId xmlns:a16="http://schemas.microsoft.com/office/drawing/2014/main" id="{73D9FFE8-0BC4-2E44-8BFE-F8F43AC63CC1}"/>
            </a:ext>
          </a:extLst>
        </xdr:cNvPr>
        <xdr:cNvSpPr/>
      </xdr:nvSpPr>
      <xdr:spPr>
        <a:xfrm>
          <a:off x="7837715" y="1877786"/>
          <a:ext cx="1095829" cy="195942"/>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fr-FR" sz="1100"/>
            <a:t>Woods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245533</xdr:colOff>
      <xdr:row>0</xdr:row>
      <xdr:rowOff>84667</xdr:rowOff>
    </xdr:from>
    <xdr:ext cx="533400" cy="448733"/>
    <xdr:pic>
      <xdr:nvPicPr>
        <xdr:cNvPr id="3" name="image2.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3268133" y="84667"/>
          <a:ext cx="533400" cy="448733"/>
        </a:xfrm>
        <a:prstGeom prst="rect">
          <a:avLst/>
        </a:prstGeom>
        <a:noFill/>
      </xdr:spPr>
    </xdr:pic>
    <xdr:clientData fLocksWithSheet="0"/>
  </xdr:oneCellAnchor>
  <xdr:oneCellAnchor>
    <xdr:from>
      <xdr:col>3</xdr:col>
      <xdr:colOff>746125</xdr:colOff>
      <xdr:row>51</xdr:row>
      <xdr:rowOff>57151</xdr:rowOff>
    </xdr:from>
    <xdr:ext cx="511175" cy="438150"/>
    <xdr:pic>
      <xdr:nvPicPr>
        <xdr:cNvPr id="4" name="image2.png" title="Image">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3197225" y="9442451"/>
          <a:ext cx="511175" cy="438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4</xdr:col>
      <xdr:colOff>76200</xdr:colOff>
      <xdr:row>2</xdr:row>
      <xdr:rowOff>59267</xdr:rowOff>
    </xdr:from>
    <xdr:to>
      <xdr:col>4</xdr:col>
      <xdr:colOff>946784</xdr:colOff>
      <xdr:row>4</xdr:row>
      <xdr:rowOff>305630</xdr:rowOff>
    </xdr:to>
    <xdr:pic>
      <xdr:nvPicPr>
        <xdr:cNvPr id="2" name="Image 1">
          <a:extLst>
            <a:ext uri="{FF2B5EF4-FFF2-40B4-BE49-F238E27FC236}">
              <a16:creationId xmlns:a16="http://schemas.microsoft.com/office/drawing/2014/main" id="{40E2F867-AAFD-4D64-8D31-D81C3C55C115}"/>
            </a:ext>
          </a:extLst>
        </xdr:cNvPr>
        <xdr:cNvPicPr>
          <a:picLocks noChangeAspect="1"/>
        </xdr:cNvPicPr>
      </xdr:nvPicPr>
      <xdr:blipFill>
        <a:blip xmlns:r="http://schemas.openxmlformats.org/officeDocument/2006/relationships" r:embed="rId1"/>
        <a:stretch>
          <a:fillRect/>
        </a:stretch>
      </xdr:blipFill>
      <xdr:spPr>
        <a:xfrm>
          <a:off x="1583267" y="516467"/>
          <a:ext cx="870584" cy="7035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866775</xdr:colOff>
      <xdr:row>1</xdr:row>
      <xdr:rowOff>66675</xdr:rowOff>
    </xdr:from>
    <xdr:to>
      <xdr:col>4</xdr:col>
      <xdr:colOff>710564</xdr:colOff>
      <xdr:row>4</xdr:row>
      <xdr:rowOff>90697</xdr:rowOff>
    </xdr:to>
    <xdr:pic>
      <xdr:nvPicPr>
        <xdr:cNvPr id="2" name="Image 1">
          <a:extLst>
            <a:ext uri="{FF2B5EF4-FFF2-40B4-BE49-F238E27FC236}">
              <a16:creationId xmlns:a16="http://schemas.microsoft.com/office/drawing/2014/main" id="{B9D64CBF-5148-4D2D-B27D-32B0C5E95F96}"/>
            </a:ext>
          </a:extLst>
        </xdr:cNvPr>
        <xdr:cNvPicPr>
          <a:picLocks noChangeAspect="1"/>
        </xdr:cNvPicPr>
      </xdr:nvPicPr>
      <xdr:blipFill>
        <a:blip xmlns:r="http://schemas.openxmlformats.org/officeDocument/2006/relationships" r:embed="rId1"/>
        <a:stretch>
          <a:fillRect/>
        </a:stretch>
      </xdr:blipFill>
      <xdr:spPr>
        <a:xfrm>
          <a:off x="1457325" y="295275"/>
          <a:ext cx="853439" cy="7098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1312334</xdr:colOff>
      <xdr:row>1</xdr:row>
      <xdr:rowOff>177800</xdr:rowOff>
    </xdr:from>
    <xdr:to>
      <xdr:col>3</xdr:col>
      <xdr:colOff>794384</xdr:colOff>
      <xdr:row>5</xdr:row>
      <xdr:rowOff>68563</xdr:rowOff>
    </xdr:to>
    <xdr:pic>
      <xdr:nvPicPr>
        <xdr:cNvPr id="2" name="Image 1">
          <a:extLst>
            <a:ext uri="{FF2B5EF4-FFF2-40B4-BE49-F238E27FC236}">
              <a16:creationId xmlns:a16="http://schemas.microsoft.com/office/drawing/2014/main" id="{B343A121-950B-4E38-B270-A3109EBF32B5}"/>
            </a:ext>
          </a:extLst>
        </xdr:cNvPr>
        <xdr:cNvPicPr>
          <a:picLocks noChangeAspect="1"/>
        </xdr:cNvPicPr>
      </xdr:nvPicPr>
      <xdr:blipFill>
        <a:blip xmlns:r="http://schemas.openxmlformats.org/officeDocument/2006/relationships" r:embed="rId1"/>
        <a:stretch>
          <a:fillRect/>
        </a:stretch>
      </xdr:blipFill>
      <xdr:spPr>
        <a:xfrm>
          <a:off x="3132667" y="381000"/>
          <a:ext cx="870584" cy="7035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619971</xdr:colOff>
      <xdr:row>1</xdr:row>
      <xdr:rowOff>99697</xdr:rowOff>
    </xdr:from>
    <xdr:to>
      <xdr:col>4</xdr:col>
      <xdr:colOff>626955</xdr:colOff>
      <xdr:row>4</xdr:row>
      <xdr:rowOff>117460</xdr:rowOff>
    </xdr:to>
    <xdr:pic>
      <xdr:nvPicPr>
        <xdr:cNvPr id="2" name="Image 1">
          <a:extLst>
            <a:ext uri="{FF2B5EF4-FFF2-40B4-BE49-F238E27FC236}">
              <a16:creationId xmlns:a16="http://schemas.microsoft.com/office/drawing/2014/main" id="{B2167710-E058-49B6-8088-F4BBD210E2CA}"/>
            </a:ext>
          </a:extLst>
        </xdr:cNvPr>
        <xdr:cNvPicPr>
          <a:picLocks noChangeAspect="1"/>
        </xdr:cNvPicPr>
      </xdr:nvPicPr>
      <xdr:blipFill>
        <a:blip xmlns:r="http://schemas.openxmlformats.org/officeDocument/2006/relationships" r:embed="rId1"/>
        <a:stretch>
          <a:fillRect/>
        </a:stretch>
      </xdr:blipFill>
      <xdr:spPr>
        <a:xfrm>
          <a:off x="2249804" y="332530"/>
          <a:ext cx="864234" cy="7162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geclimb.sharepoint.com/Dossiers%20personnels/Professionnel/Edge%20Climbing%20holds/Sales/1.2%20Sales%20Tools/1.2.4%20Template%20in%20use%20-%20Sales/Prod%20Order%20form/2021.01.05%20-%20Prod%20Order%20Form%20v4.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 FORM"/>
      <sheetName val="STICKERS"/>
      <sheetName val="Colors"/>
      <sheetName val="Products"/>
      <sheetName val="Constants"/>
    </sheetNames>
    <sheetDataSet>
      <sheetData sheetId="0"/>
      <sheetData sheetId="1"/>
      <sheetData sheetId="2">
        <row r="1">
          <cell r="A1" t="str">
            <v>Standard Color code</v>
          </cell>
          <cell r="B1" t="str">
            <v>Kastline Color ref.</v>
          </cell>
          <cell r="C1" t="str">
            <v>Name</v>
          </cell>
          <cell r="D1" t="str">
            <v>Chinese Name</v>
          </cell>
          <cell r="E1" t="str">
            <v>Standard Color code</v>
          </cell>
        </row>
        <row r="2">
          <cell r="A2" t="str">
            <v>A1</v>
          </cell>
          <cell r="B2" t="str">
            <v>Signal White</v>
          </cell>
          <cell r="C2" t="str">
            <v>信号白</v>
          </cell>
          <cell r="D2" t="str">
            <v>RAL 9003</v>
          </cell>
          <cell r="E2" t="str">
            <v>A1</v>
          </cell>
        </row>
        <row r="3">
          <cell r="A3" t="str">
            <v>B1</v>
          </cell>
          <cell r="B3" t="str">
            <v>Sky Blue</v>
          </cell>
          <cell r="C3" t="str">
            <v>天蓝</v>
          </cell>
          <cell r="D3" t="str">
            <v>RAL 5015</v>
          </cell>
          <cell r="E3" t="str">
            <v>B1</v>
          </cell>
        </row>
        <row r="4">
          <cell r="A4" t="str">
            <v>B2</v>
          </cell>
          <cell r="B4" t="str">
            <v>Signal Blue</v>
          </cell>
          <cell r="C4" t="str">
            <v>信号蓝</v>
          </cell>
          <cell r="D4" t="str">
            <v>RAL 5005</v>
          </cell>
          <cell r="E4" t="str">
            <v>B2</v>
          </cell>
        </row>
        <row r="5">
          <cell r="A5" t="str">
            <v>C1</v>
          </cell>
          <cell r="B5" t="str">
            <v>Mint Green</v>
          </cell>
          <cell r="C5" t="str">
            <v>薄荷绿</v>
          </cell>
          <cell r="D5" t="str">
            <v>RAL 6029</v>
          </cell>
          <cell r="E5" t="str">
            <v>C1</v>
          </cell>
        </row>
        <row r="6">
          <cell r="A6" t="str">
            <v>C2</v>
          </cell>
          <cell r="B6" t="str">
            <v>Pure Green</v>
          </cell>
          <cell r="C6" t="str">
            <v>纯绿</v>
          </cell>
          <cell r="D6" t="str">
            <v>RAL 6037</v>
          </cell>
          <cell r="E6" t="str">
            <v>C2</v>
          </cell>
        </row>
        <row r="7">
          <cell r="A7" t="str">
            <v>D1</v>
          </cell>
          <cell r="B7" t="str">
            <v>Zinc Yellow</v>
          </cell>
          <cell r="C7" t="str">
            <v>锌黄</v>
          </cell>
          <cell r="D7" t="str">
            <v>RAL 1018</v>
          </cell>
          <cell r="E7" t="str">
            <v>D1</v>
          </cell>
        </row>
        <row r="8">
          <cell r="A8" t="str">
            <v>D2</v>
          </cell>
          <cell r="B8" t="str">
            <v>Traffic Yellow</v>
          </cell>
          <cell r="C8" t="str">
            <v>交通黄</v>
          </cell>
          <cell r="D8" t="str">
            <v>RAL 1023</v>
          </cell>
          <cell r="E8" t="str">
            <v>D2</v>
          </cell>
        </row>
        <row r="9">
          <cell r="A9" t="str">
            <v>E1</v>
          </cell>
          <cell r="B9" t="str">
            <v>Pastel Orange</v>
          </cell>
          <cell r="C9" t="str">
            <v>淡橙</v>
          </cell>
          <cell r="D9" t="str">
            <v>RAL 2003</v>
          </cell>
          <cell r="E9" t="str">
            <v>E1</v>
          </cell>
        </row>
        <row r="10">
          <cell r="A10" t="str">
            <v>E2</v>
          </cell>
          <cell r="B10" t="str">
            <v>Pure Orange</v>
          </cell>
          <cell r="C10" t="str">
            <v>纯橙</v>
          </cell>
          <cell r="D10" t="str">
            <v>RAL 2009</v>
          </cell>
          <cell r="E10" t="str">
            <v>E2</v>
          </cell>
        </row>
        <row r="11">
          <cell r="A11" t="str">
            <v>F1</v>
          </cell>
          <cell r="B11" t="str">
            <v>Pure Red</v>
          </cell>
          <cell r="C11" t="str">
            <v>纯红</v>
          </cell>
          <cell r="D11" t="str">
            <v>RAL 3028</v>
          </cell>
          <cell r="E11" t="str">
            <v>F1</v>
          </cell>
        </row>
        <row r="12">
          <cell r="A12" t="str">
            <v>F2</v>
          </cell>
          <cell r="B12" t="str">
            <v>Telemagenta</v>
          </cell>
          <cell r="C12" t="str">
            <v>品红</v>
          </cell>
          <cell r="D12" t="str">
            <v>RAL 4010</v>
          </cell>
          <cell r="E12" t="str">
            <v>F2</v>
          </cell>
        </row>
        <row r="13">
          <cell r="A13" t="str">
            <v>G1</v>
          </cell>
          <cell r="B13" t="str">
            <v>Signal Violet</v>
          </cell>
          <cell r="C13" t="str">
            <v>信号紫</v>
          </cell>
          <cell r="D13" t="str">
            <v>RAL 4008</v>
          </cell>
          <cell r="E13" t="str">
            <v>G1</v>
          </cell>
        </row>
        <row r="14">
          <cell r="A14" t="str">
            <v>G2</v>
          </cell>
          <cell r="B14" t="str">
            <v>Blue Lilac</v>
          </cell>
          <cell r="C14" t="str">
            <v>蓝丁香</v>
          </cell>
          <cell r="D14" t="str">
            <v>RAL 4005</v>
          </cell>
          <cell r="E14" t="str">
            <v>G2</v>
          </cell>
        </row>
        <row r="15">
          <cell r="A15" t="str">
            <v>H1</v>
          </cell>
          <cell r="B15" t="str">
            <v>Signal Black</v>
          </cell>
          <cell r="C15" t="str">
            <v>信号黑</v>
          </cell>
          <cell r="D15" t="str">
            <v>RAL 9004</v>
          </cell>
          <cell r="E15" t="str">
            <v>H1</v>
          </cell>
        </row>
        <row r="16">
          <cell r="A16" t="str">
            <v>J1</v>
          </cell>
          <cell r="B16" t="str">
            <v>Silver Grey</v>
          </cell>
          <cell r="C16" t="str">
            <v>银灰</v>
          </cell>
          <cell r="D16" t="str">
            <v>RAL 7001</v>
          </cell>
          <cell r="E16" t="str">
            <v>J1</v>
          </cell>
        </row>
        <row r="17">
          <cell r="A17" t="str">
            <v>A1</v>
          </cell>
          <cell r="B17" t="str">
            <v>Signal White</v>
          </cell>
          <cell r="C17" t="str">
            <v>信号白</v>
          </cell>
          <cell r="D17" t="str">
            <v>RAL 9003</v>
          </cell>
          <cell r="E17" t="str">
            <v>A1</v>
          </cell>
        </row>
        <row r="18">
          <cell r="A18" t="str">
            <v>B1</v>
          </cell>
          <cell r="B18" t="str">
            <v>Sky Blue</v>
          </cell>
          <cell r="C18" t="str">
            <v>天蓝</v>
          </cell>
          <cell r="D18" t="str">
            <v>RAL 5015</v>
          </cell>
          <cell r="E18" t="str">
            <v>B1</v>
          </cell>
        </row>
        <row r="19">
          <cell r="A19" t="str">
            <v>B2</v>
          </cell>
          <cell r="B19" t="str">
            <v>Signal Blue</v>
          </cell>
          <cell r="C19" t="str">
            <v>信号蓝</v>
          </cell>
          <cell r="D19" t="str">
            <v>RAL 5005</v>
          </cell>
          <cell r="E19" t="str">
            <v>B2</v>
          </cell>
        </row>
        <row r="20">
          <cell r="A20" t="str">
            <v>C1</v>
          </cell>
          <cell r="B20" t="str">
            <v>Mint Green</v>
          </cell>
          <cell r="C20" t="str">
            <v>薄荷绿</v>
          </cell>
          <cell r="D20" t="str">
            <v>RAL 6029</v>
          </cell>
          <cell r="E20" t="str">
            <v>C1</v>
          </cell>
        </row>
        <row r="21">
          <cell r="A21" t="str">
            <v>C2</v>
          </cell>
          <cell r="B21" t="str">
            <v>Pure Green</v>
          </cell>
          <cell r="C21" t="str">
            <v>纯绿</v>
          </cell>
          <cell r="D21" t="str">
            <v>RAL 6037</v>
          </cell>
          <cell r="E21" t="str">
            <v>C2</v>
          </cell>
        </row>
        <row r="22">
          <cell r="A22" t="str">
            <v>D1</v>
          </cell>
          <cell r="B22" t="str">
            <v>Zinc Yellow</v>
          </cell>
          <cell r="C22" t="str">
            <v>锌黄</v>
          </cell>
          <cell r="D22" t="str">
            <v>RAL 1018</v>
          </cell>
          <cell r="E22" t="str">
            <v>D1</v>
          </cell>
        </row>
        <row r="23">
          <cell r="A23" t="str">
            <v>D2</v>
          </cell>
          <cell r="B23" t="str">
            <v>Traffic Yellow</v>
          </cell>
          <cell r="C23" t="str">
            <v>交通黄</v>
          </cell>
          <cell r="D23" t="str">
            <v>RAL 1023</v>
          </cell>
          <cell r="E23" t="str">
            <v>D2</v>
          </cell>
        </row>
        <row r="24">
          <cell r="A24" t="str">
            <v>E1</v>
          </cell>
          <cell r="B24" t="str">
            <v>Pastel Orange</v>
          </cell>
          <cell r="C24" t="str">
            <v>淡橙</v>
          </cell>
          <cell r="D24" t="str">
            <v>RAL 2003</v>
          </cell>
          <cell r="E24" t="str">
            <v>E1</v>
          </cell>
        </row>
        <row r="25">
          <cell r="A25" t="str">
            <v>E2</v>
          </cell>
          <cell r="B25" t="str">
            <v>Pure Orange</v>
          </cell>
          <cell r="C25" t="str">
            <v>纯橙</v>
          </cell>
          <cell r="D25" t="str">
            <v>RAL 2009</v>
          </cell>
          <cell r="E25" t="str">
            <v>E2</v>
          </cell>
        </row>
        <row r="26">
          <cell r="A26" t="str">
            <v>F1</v>
          </cell>
          <cell r="B26" t="str">
            <v>Pure Red</v>
          </cell>
          <cell r="C26" t="str">
            <v>纯红</v>
          </cell>
          <cell r="D26" t="str">
            <v>RAL 3028</v>
          </cell>
          <cell r="E26" t="str">
            <v>F1</v>
          </cell>
        </row>
        <row r="27">
          <cell r="A27" t="str">
            <v>F2</v>
          </cell>
          <cell r="B27" t="str">
            <v>Telemagenta</v>
          </cell>
          <cell r="C27" t="str">
            <v>品红</v>
          </cell>
          <cell r="D27" t="str">
            <v>RAL 4010</v>
          </cell>
          <cell r="E27" t="str">
            <v>F2</v>
          </cell>
        </row>
        <row r="28">
          <cell r="A28" t="str">
            <v>G1</v>
          </cell>
          <cell r="B28" t="str">
            <v>Signal Violet</v>
          </cell>
          <cell r="C28" t="str">
            <v>信号紫</v>
          </cell>
          <cell r="D28" t="str">
            <v>RAL 4008</v>
          </cell>
          <cell r="E28" t="str">
            <v>G1</v>
          </cell>
        </row>
        <row r="29">
          <cell r="A29" t="str">
            <v>G2</v>
          </cell>
          <cell r="B29" t="str">
            <v>Blue Lilac</v>
          </cell>
          <cell r="C29" t="str">
            <v>蓝丁香</v>
          </cell>
          <cell r="D29" t="str">
            <v>RAL 4005</v>
          </cell>
          <cell r="E29" t="str">
            <v>G2</v>
          </cell>
        </row>
        <row r="30">
          <cell r="A30" t="str">
            <v>H1</v>
          </cell>
          <cell r="B30" t="str">
            <v>Signal Black</v>
          </cell>
          <cell r="C30" t="str">
            <v>信号黑</v>
          </cell>
          <cell r="D30" t="str">
            <v>RAL 9004</v>
          </cell>
          <cell r="E30" t="str">
            <v>H1</v>
          </cell>
        </row>
        <row r="31">
          <cell r="A31" t="str">
            <v>J1</v>
          </cell>
          <cell r="B31" t="str">
            <v>Silver Grey</v>
          </cell>
          <cell r="C31" t="str">
            <v>银灰</v>
          </cell>
          <cell r="D31" t="str">
            <v>RAL 7001</v>
          </cell>
          <cell r="E31" t="str">
            <v>J1</v>
          </cell>
        </row>
        <row r="32">
          <cell r="A32" t="str">
            <v>D0</v>
          </cell>
          <cell r="B32" t="str">
            <v>Fluo Yellow</v>
          </cell>
          <cell r="C32" t="str">
            <v>荧光黄</v>
          </cell>
          <cell r="D32" t="str">
            <v>RAL 1026</v>
          </cell>
          <cell r="E32" t="str">
            <v>D0</v>
          </cell>
        </row>
        <row r="33">
          <cell r="A33" t="str">
            <v>E0</v>
          </cell>
          <cell r="B33" t="str">
            <v>Fluo Orange</v>
          </cell>
          <cell r="C33" t="str">
            <v>荧光橙</v>
          </cell>
          <cell r="D33" t="str">
            <v>RAL 2005</v>
          </cell>
          <cell r="E33" t="str">
            <v>E0</v>
          </cell>
        </row>
        <row r="34">
          <cell r="A34" t="str">
            <v>F0</v>
          </cell>
          <cell r="B34" t="str">
            <v>Fluo Pink</v>
          </cell>
          <cell r="C34" t="str">
            <v>荧光粉</v>
          </cell>
          <cell r="D34" t="str">
            <v>Pantone 806C</v>
          </cell>
          <cell r="E34" t="str">
            <v>F0</v>
          </cell>
        </row>
        <row r="35">
          <cell r="A35" t="str">
            <v>C0</v>
          </cell>
          <cell r="B35" t="str">
            <v>Fluo Green</v>
          </cell>
          <cell r="C35" t="str">
            <v>荧光绿</v>
          </cell>
          <cell r="D35" t="str">
            <v>RAL 6028</v>
          </cell>
          <cell r="E35" t="str">
            <v>C0</v>
          </cell>
        </row>
      </sheetData>
      <sheetData sheetId="3"/>
      <sheetData sheetId="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21</v>
    <v>8</v>
    <v>653</v>
    <v>5</v>
  </rv>
</rvData>
</file>

<file path=xl/richData/rdrichvaluestructure.xml><?xml version="1.0" encoding="utf-8"?>
<rvStructures xmlns="http://schemas.microsoft.com/office/spreadsheetml/2017/richdata" count="1">
  <s t="_error">
    <k n="colOffset" t="i"/>
    <k n="errorType" t="i"/>
    <k n="rwOffset"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7E6FCF8-91AE-3441-B8B4-7A234434777C}" name="Tableau1475" displayName="Tableau1475" ref="A7:AB213" totalsRowShown="0" headerRowDxfId="345" dataDxfId="344" tableBorderDxfId="343">
  <autoFilter ref="A7:AB213" xr:uid="{9BB8E8CB-A5E1-B548-B47B-0ED637D8D78C}"/>
  <sortState xmlns:xlrd2="http://schemas.microsoft.com/office/spreadsheetml/2017/richdata2" ref="A8:AB208">
    <sortCondition ref="D7:D208"/>
  </sortState>
  <tableColumns count="28">
    <tableColumn id="1" xr3:uid="{DB5E6ACE-F950-D843-A32C-780CB73E9801}" name="Rev invoice" dataDxfId="342"/>
    <tableColumn id="2" xr3:uid="{6EF95408-FBA5-9A45-A1C9-C28EC5BA3BBC}" name="REF SPL" dataDxfId="341">
      <calculatedColumnFormula>IF(VLOOKUP($A8,'Data (new)'!$A:$T,2,0)="","",VLOOKUP($A8,'Data (new)'!$A:$T,2,0))</calculatedColumnFormula>
    </tableColumn>
    <tableColumn id="3" xr3:uid="{A0E4DFA8-9A7A-0C4F-BE31-DACEEDC5F049}" name="REF AGRP WB" dataDxfId="340">
      <calculatedColumnFormula>IF(VLOOKUP($A8,Data!$A:$T,3,0)="","",VLOOKUP($A8,Data!$A:$T,3,0))</calculatedColumnFormula>
    </tableColumn>
    <tableColumn id="4" xr3:uid="{B13EDE12-1D1B-9E48-A3FB-520BABD5E472}" name="Range" dataDxfId="339">
      <calculatedColumnFormula>IF(VLOOKUP($A8,'Data (new)'!$A:$T,5,0)="","",VLOOKUP($A8,'Data (new)'!$A:$T,5,0))</calculatedColumnFormula>
    </tableColumn>
    <tableColumn id="5" xr3:uid="{2F184E35-672A-304F-B798-D4591F2966F9}" name="Name" dataDxfId="338">
      <calculatedColumnFormula>IF(VLOOKUP($A8,'Data (new)'!$A:$T,6,0)="","",VLOOKUP($A8,'Data (new)'!$A:$T,6,0))</calculatedColumnFormula>
    </tableColumn>
    <tableColumn id="6" xr3:uid="{6883ABC1-17EF-FB40-9031-67A28FC231AD}" name="Type" dataDxfId="337">
      <calculatedColumnFormula>IF(VLOOKUP($A8,'Data (new)'!$A:$T,14,0)="","",VLOOKUP($A8,'Data (new)'!$A:$T,14,0))</calculatedColumnFormula>
    </tableColumn>
    <tableColumn id="9" xr3:uid="{612D3C86-03C3-C849-955D-5AE2F109D119}" name="Size" dataDxfId="336">
      <calculatedColumnFormula>IF(VLOOKUP($A8,'Data (new)'!$A:$T,10,0)="","",VLOOKUP($A8,'Data (new)'!$A:$T,10,0))</calculatedColumnFormula>
    </tableColumn>
    <tableColumn id="10" xr3:uid="{CB78CD9B-DD0E-3F44-9E28-07710DD2FBA0}" name="# Holds/Set" dataDxfId="335">
      <calculatedColumnFormula>IF(VLOOKUP($A8,'Data (new)'!$A:$T,11,0)="","",VLOOKUP($A8,'Data (new)'!$A:$T,11,0))</calculatedColumnFormula>
    </tableColumn>
    <tableColumn id="11" xr3:uid="{EBDBE366-8A7D-F64C-BBD5-5727E4F324E1}" name="Price (EUR)" dataDxfId="334">
      <calculatedColumnFormula>IF(VLOOKUP($A8,'Data (new)'!$A:$T,16,0)="","",VLOOKUP($A8,'Data (new)'!$A:$T,16,0))</calculatedColumnFormula>
    </tableColumn>
    <tableColumn id="13" xr3:uid="{44D93964-5A16-0341-900C-EB02F40C7ABA}" name="RAL 9010" dataDxfId="333"/>
    <tableColumn id="14" xr3:uid="{CBF0B142-7E98-8B43-87DD-33AD2210FCEC}" name="RAL 1023" dataDxfId="332"/>
    <tableColumn id="15" xr3:uid="{B08353CB-053A-FE43-AE5D-CE20BDB3781C}" name="US 16-09" dataDxfId="331"/>
    <tableColumn id="16" xr3:uid="{5898557A-A5B8-EE47-85C4-6593590F4CB9}" name="US 16-16" dataDxfId="330"/>
    <tableColumn id="17" xr3:uid="{1EF363E1-572F-584C-91B0-4437D0B5BDA7}" name="RAL 3020" dataDxfId="329"/>
    <tableColumn id="18" xr3:uid="{07B598C2-AE3D-CF49-B9FC-9944316AD5CE}" name="US 14-01" dataDxfId="328"/>
    <tableColumn id="19" xr3:uid="{809EA107-071D-9F44-8930-A11B8DA221E9}" name="RAL 5015" dataDxfId="327"/>
    <tableColumn id="20" xr3:uid="{181FE705-663D-584E-9143-F3CCABE14982}" name="RAL 9005" dataDxfId="326"/>
    <tableColumn id="22" xr3:uid="{C80D40CA-67E8-334D-8438-29DFBCB1C5F5}" name="RAL 2005" dataDxfId="325"/>
    <tableColumn id="23" xr3:uid="{1A9A8A96-A254-9547-BDED-08B45978DEEB}" name="PAN 802C" dataDxfId="324"/>
    <tableColumn id="24" xr3:uid="{937F0E26-E461-524D-A633-8B37B9330C00}" name="PAN 806C" dataDxfId="323"/>
    <tableColumn id="25" xr3:uid="{E1B45863-E563-7342-8433-2AFB09A50437}" name="US 17-13" dataDxfId="322"/>
    <tableColumn id="26" xr3:uid="{0D266D13-C71F-3E4E-9AD2-602B2D2D5DDA}" name="RAL 6027" dataDxfId="321"/>
    <tableColumn id="30" xr3:uid="{7CCA26B6-E2E0-914F-B73A-33598A3DBF8B}" name="RAL 4008" dataDxfId="320"/>
    <tableColumn id="21" xr3:uid="{4E48373E-0919-49EB-A456-B2542EEE5AB7}" name="Weight (Kg)" dataDxfId="319">
      <calculatedColumnFormula>IF(VLOOKUP($A8,'Data (new)'!$A:$T,12,0)="","",VLOOKUP($A8,'Data (new)'!$A:$T,12,0))</calculatedColumnFormula>
    </tableColumn>
    <tableColumn id="27" xr3:uid="{63881E19-2BCF-8746-BA0E-64F6755A24B1}" name="Total Holds" dataDxfId="318">
      <calculatedColumnFormula>IF(Z8="","",(Z8*H8))</calculatedColumnFormula>
    </tableColumn>
    <tableColumn id="28" xr3:uid="{44927F6C-4298-6D4F-A74A-E9B6BA2CB2CB}" name="Total Sets" dataDxfId="317">
      <calculatedColumnFormula>IF(SUM(J8:W8)=0,"",SUM(J8:W8))</calculatedColumnFormula>
    </tableColumn>
    <tableColumn id="29" xr3:uid="{72AC9C04-481C-6149-B121-5D715C812578}" name="Cost (excl tax, EUR)" dataDxfId="316">
      <calculatedColumnFormula>IF(Z8="","",SUM(J8:W8)*I8)</calculatedColumnFormula>
    </tableColumn>
    <tableColumn id="7" xr3:uid="{480357D7-174F-7046-B8AD-2939B48EDDE9}" name="With Discount (EUR)" dataDxfId="315">
      <calculatedColumnFormula>IF(ISERROR(Tableau1475[[#This Row],[Cost (excl tax, EUR)]]*(1-$G$3)),"",Tableau1475[[#This Row],[Cost (excl tax, EUR)]]*(1-$G$3))</calculatedColumnFormula>
    </tableColumn>
  </tableColumns>
  <tableStyleInfo name="TableStyleLight1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2B63294-9534-4FE0-8296-7711A8E5428A}" name="Tableau77" displayName="Tableau77" ref="AD1:AE12" totalsRowShown="0" headerRowDxfId="161" dataDxfId="160">
  <autoFilter ref="AD1:AE12" xr:uid="{F2B63294-9534-4FE0-8296-7711A8E5428A}"/>
  <tableColumns count="2">
    <tableColumn id="1" xr3:uid="{EBF2EFD2-1612-499A-A5DE-ECCBAE98C13E}" name="Woods dual" dataDxfId="159"/>
    <tableColumn id="2" xr3:uid="{7E4F073C-1A39-434E-BB7F-8B8818783113}" name="Colonne1" dataDxfId="158"/>
  </tableColumns>
  <tableStyleInfo name="Style de tableau 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E617193-06A3-45EC-BF57-F4DAA398F5D0}" name="Tableau99" displayName="Tableau99" ref="AF1:AF4" totalsRowShown="0" headerRowDxfId="157" dataDxfId="156">
  <autoFilter ref="AF1:AF4" xr:uid="{4E617193-06A3-45EC-BF57-F4DAA398F5D0}"/>
  <tableColumns count="1">
    <tableColumn id="1" xr3:uid="{824417F7-2043-4E96-8267-44001EC25A19}" name="Macros dual" dataDxfId="155"/>
  </tableColumns>
  <tableStyleInfo name="Style de tableau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E5710A4-6497-4B7E-83BA-16F1055800C7}" name="Tableau211" displayName="Tableau211" ref="AH1:AH4" totalsRowShown="0" headerRowDxfId="154" dataDxfId="153">
  <autoFilter ref="AH1:AH4" xr:uid="{8E5710A4-6497-4B7E-83BA-16F1055800C7}"/>
  <tableColumns count="1">
    <tableColumn id="1" xr3:uid="{728C9654-3739-466B-AE5A-E152CB02020D}" name="Finition" dataDxfId="152"/>
  </tableColumns>
  <tableStyleInfo name="Style de tableau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64AD14B-90D9-5349-B35B-0F73E0935214}" name="Tableau144" displayName="Tableau144" ref="A7:AC100" totalsRowShown="0" headerRowDxfId="314" dataDxfId="313" tableBorderDxfId="312">
  <autoFilter ref="A7:AC100" xr:uid="{364AD14B-90D9-5349-B35B-0F73E0935214}"/>
  <sortState xmlns:xlrd2="http://schemas.microsoft.com/office/spreadsheetml/2017/richdata2" ref="A8:AC100">
    <sortCondition ref="D7:D100"/>
  </sortState>
  <tableColumns count="29">
    <tableColumn id="1" xr3:uid="{BE57A7F5-AE84-9049-8AC0-9B3402DB5665}" name="Ref invoice" dataDxfId="311"/>
    <tableColumn id="2" xr3:uid="{AF7F8110-C377-DD44-A83C-F2232F67537A}" name="REF SPL" dataDxfId="310">
      <calculatedColumnFormula>IF(VLOOKUP($A8,'Data (new)'!$A:$T,2,0)="","",VLOOKUP($A8,'Data (new)'!$A:$T,2,0))</calculatedColumnFormula>
    </tableColumn>
    <tableColumn id="3" xr3:uid="{29CE1D9D-A095-454B-AEA8-AEECED9F325B}" name="REF AGRP WB" dataDxfId="309">
      <calculatedColumnFormula>IF(VLOOKUP($A8,Data!$A:$T,3,0)="","",VLOOKUP($A8,Data!$A:$T,3,0))</calculatedColumnFormula>
    </tableColumn>
    <tableColumn id="4" xr3:uid="{172B7EFF-EE68-5448-84EE-8777C604C397}" name="Range" dataDxfId="308">
      <calculatedColumnFormula>IF(VLOOKUP($A8,'Data (new)'!$A:$T,5,0)="","",VLOOKUP($A8,'Data (new)'!$A:$T,5,0))</calculatedColumnFormula>
    </tableColumn>
    <tableColumn id="5" xr3:uid="{1DD6D96A-022D-2B45-8A79-F99ABB165893}" name="Name" dataDxfId="307">
      <calculatedColumnFormula>IF(VLOOKUP($A8,'Data (new)'!$A:$T,6,0)="","",VLOOKUP($A8,'Data (new)'!$A:$T,6,0))</calculatedColumnFormula>
    </tableColumn>
    <tableColumn id="6" xr3:uid="{5312C8AF-0640-2F49-B7F0-C23FD57BC650}" name="Type" dataDxfId="306">
      <calculatedColumnFormula>IF(VLOOKUP($A8,'Data (new)'!$A:$T,14,0)="","",VLOOKUP($A8,'Data (new)'!$A:$T,14,0))</calculatedColumnFormula>
    </tableColumn>
    <tableColumn id="9" xr3:uid="{3C79E558-C8E7-BF48-9247-284709BEFE15}" name="Size" dataDxfId="305">
      <calculatedColumnFormula>IF(VLOOKUP($A8,'Data (new)'!$A:$T,10,0)="","",VLOOKUP($A8,'Data (new)'!$A:$T,10,0))</calculatedColumnFormula>
    </tableColumn>
    <tableColumn id="10" xr3:uid="{84ACBF28-3A89-9C41-A9A8-56E7F2BCC91C}" name="# Holds/Set" dataDxfId="304">
      <calculatedColumnFormula>IF(VLOOKUP($A8,'Data (new)'!$A:$T,11,0)="","",VLOOKUP($A8,'Data (new)'!$A:$T,11,0))</calculatedColumnFormula>
    </tableColumn>
    <tableColumn id="11" xr3:uid="{5415C645-CBFE-2A4E-BC3A-52F3003F0391}" name="Price (EUR)" dataDxfId="303">
      <calculatedColumnFormula>IF(VLOOKUP($A8,'Data (new)'!$A:$T,16,0)="","",VLOOKUP($A8,'Data (new)'!$A:$T,16,0))</calculatedColumnFormula>
    </tableColumn>
    <tableColumn id="13" xr3:uid="{A814DFEC-88DA-4D42-ACED-983B57C95A9F}" name="RAL 9016" dataDxfId="302"/>
    <tableColumn id="14" xr3:uid="{637CB8AC-A51C-0143-8910-E3DA7E3B6346}" name="PAN 116C" dataDxfId="301"/>
    <tableColumn id="15" xr3:uid="{5D823CD9-5849-F041-9FD7-4EC15BC181C4}" name="RAL 6018" dataDxfId="300"/>
    <tableColumn id="16" xr3:uid="{0F3F1CF3-173D-F541-8758-9A48CFC4EEFD}" name="RAL 6002" dataDxfId="299"/>
    <tableColumn id="17" xr3:uid="{2FCF1D51-298E-6644-B4DB-656F8BE313F1}" name="RAL 3020" dataDxfId="298"/>
    <tableColumn id="18" xr3:uid="{8E8ECAD8-2C60-0845-9C6D-60B6F60BB622}" name="RAL 2003" dataDxfId="297"/>
    <tableColumn id="19" xr3:uid="{D99882A3-0167-2E4E-8FC5-0C45BE7E4D15}" name="RAL 5015" dataDxfId="296"/>
    <tableColumn id="20" xr3:uid="{3009990D-121B-BE49-A85B-4032C1019524}" name="RAL 7001" dataDxfId="295"/>
    <tableColumn id="21" xr3:uid="{C85BAAD7-0ACF-7D45-9B92-1CBA9FE524C9}" name="RAL 9005" dataDxfId="294"/>
    <tableColumn id="22" xr3:uid="{43C06F4A-5349-2049-B8F6-E43610941F54}" name="RAL 2005" dataDxfId="293"/>
    <tableColumn id="23" xr3:uid="{4DCE0462-34C5-C744-85BF-F6E0F15ED50D}" name="PAN 802C" dataDxfId="292"/>
    <tableColumn id="24" xr3:uid="{5CB4FB5A-842C-564B-8FED-C35A4E2572D9}" name="PAN 806C" dataDxfId="291"/>
    <tableColumn id="25" xr3:uid="{DF7937EF-6D27-C84E-BDBE-E92312CD52A8}" name="RAL 1026" dataDxfId="290"/>
    <tableColumn id="26" xr3:uid="{407145BC-9588-4D46-B14D-C349E714729F}" name="RAL 4008" dataDxfId="289"/>
    <tableColumn id="31" xr3:uid="{2437BDF3-4704-4586-AD9E-545729A9B4A9}" name="WEIGHT/ SET (Kg)" dataDxfId="288">
      <calculatedColumnFormula>IF(VLOOKUP($A8,'Data (new)'!$A:$T,12,0)="","",VLOOKUP($A8,'Data (new)'!$A:$T,12,0))</calculatedColumnFormula>
    </tableColumn>
    <tableColumn id="27" xr3:uid="{992C5EAF-A127-6846-A33A-D80C5101F1E2}" name="Total Holds" dataDxfId="287">
      <calculatedColumnFormula>IF(Z8="","",(Z8*H8))</calculatedColumnFormula>
    </tableColumn>
    <tableColumn id="28" xr3:uid="{75BD6D03-687D-954D-91A0-6C339658D807}" name="Total Sets" dataDxfId="286">
      <calculatedColumnFormula>IF(SUM(J8:W8)=0,"",SUM(J8:W8))</calculatedColumnFormula>
    </tableColumn>
    <tableColumn id="29" xr3:uid="{1C039830-22BC-2844-BD45-900854ACF664}" name="Cost (excl tax, EUR)" dataDxfId="285">
      <calculatedColumnFormula>IF(Z8="","",SUM(J8:W8)*I8)</calculatedColumnFormula>
    </tableColumn>
    <tableColumn id="7" xr3:uid="{910F91A9-CED3-A844-9278-2DA6B991B4F2}" name="With Discount (EUR)" dataDxfId="284">
      <calculatedColumnFormula>IF(ISERROR(Tableau144[[#This Row],[Cost (excl tax, EUR)]]*(1-$G$3)),"",Tableau144[[#This Row],[Cost (excl tax, EUR)]]*(1-$G$3))</calculatedColumnFormula>
    </tableColumn>
    <tableColumn id="32" xr3:uid="{1BE95ED0-04EA-4737-8B40-1C7B39E2322C}" name="Total weight (Kg)" dataDxfId="283">
      <calculatedColumnFormula>IF(Z8="","",SUM(J8:W8)*X8)</calculatedColumnFormula>
    </tableColumn>
  </tableColumns>
  <tableStyleInfo name="TableStyleLight1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0B9B562-21AC-5D46-8DA3-E81104E01152}" name="Tableau16" displayName="Tableau16" ref="A8:AC126" totalsRowShown="0" headerRowDxfId="282" dataDxfId="281" tableBorderDxfId="280">
  <autoFilter ref="A8:AC126" xr:uid="{90B9B562-21AC-5D46-8DA3-E81104E01152}"/>
  <sortState xmlns:xlrd2="http://schemas.microsoft.com/office/spreadsheetml/2017/richdata2" ref="A9:AC126">
    <sortCondition descending="1" ref="D8:D126"/>
  </sortState>
  <tableColumns count="29">
    <tableColumn id="1" xr3:uid="{A3F061FE-CB84-664A-8D20-9399BBA080E4}" name="REF AGRP" dataDxfId="279"/>
    <tableColumn id="28" xr3:uid="{97AD7FBE-DF86-47A8-B029-58DA537E3E50}" name="Range" dataDxfId="278">
      <calculatedColumnFormula>IF(VLOOKUP($A9,'Data (new)'!$A:$T,5,0)="","",VLOOKUP($A9,'Data (new)'!$A:$T,5,0))</calculatedColumnFormula>
    </tableColumn>
    <tableColumn id="2" xr3:uid="{449F5F26-D819-B248-9C93-C591E7795034}" name="Name" dataDxfId="277">
      <calculatedColumnFormula>IF(VLOOKUP($A9,'Data (new)'!A:T,6,0)="","",VLOOKUP($A9,'Data (new)'!$A:$T,6,0))</calculatedColumnFormula>
    </tableColumn>
    <tableColumn id="27" xr3:uid="{4CB16A0E-E118-4E5D-A493-38083ACA0D6D}" name="Finition" dataDxfId="276">
      <calculatedColumnFormula>IF(VLOOKUP($A9,'Data (new)'!$A:$T,8,0)="","",VLOOKUP($A9,'Data (new)'!$A:$T,8,0))</calculatedColumnFormula>
    </tableColumn>
    <tableColumn id="4" xr3:uid="{A6B8FB28-866B-7C45-A1E6-5DCE4A9269E1}" name="# Macros/Set" dataDxfId="275">
      <calculatedColumnFormula>IF(VLOOKUP($A9,'Data (new)'!$A:$T,11,0)="","",VLOOKUP($A9,'Data (new)'!$A:$T,11,0))</calculatedColumnFormula>
    </tableColumn>
    <tableColumn id="5" xr3:uid="{1C678FB9-CBE0-E143-A086-105B00164C49}" name="Size" dataDxfId="274">
      <calculatedColumnFormula>IF(VLOOKUP($A9,'Data (new)'!$A:$T,10,0)="","",VLOOKUP($A9,'Data (new)'!$A:$T,10,0))</calculatedColumnFormula>
    </tableColumn>
    <tableColumn id="6" xr3:uid="{082858E4-E2D5-3E48-997B-680C36311BC0}" name="Standard (excl tax)" dataDxfId="273">
      <calculatedColumnFormula>IF(VLOOKUP($A9,'Data (new)'!$A:$T,16,0)="","",VLOOKUP($A9,'Data (new)'!$A:$T,16,0))</calculatedColumnFormula>
    </tableColumn>
    <tableColumn id="7" xr3:uid="{403B1234-4BE6-1A44-94DB-2E9A6E780B0F}" name="Fluo (excl tax) (+10%)" dataDxfId="272">
      <calculatedColumnFormula>IF(VLOOKUP($A9,'Data (new)'!$A:$T,18,0)="","",VLOOKUP($A9,'Data (new)'!$A:$T,18,0))</calculatedColumnFormula>
    </tableColumn>
    <tableColumn id="8" xr3:uid="{C8194FBD-6ECB-A347-9BA3-54C01D7F7399}" name="RAL 9016" dataDxfId="271"/>
    <tableColumn id="9" xr3:uid="{1621363B-9D53-854B-8B73-01B2CDD5897B}" name="Ral 9005" dataDxfId="270"/>
    <tableColumn id="10" xr3:uid="{E32AEAE5-8D09-C046-9D66-5CE492AE261F}" name="RAL4008" dataDxfId="269"/>
    <tableColumn id="11" xr3:uid="{F778254B-0B90-0044-A03B-809A94F7CFBC}" name="RAL 1023" dataDxfId="268"/>
    <tableColumn id="12" xr3:uid="{59E08E74-3254-E640-AD9C-4967264DA8CB}" name="RAL 6018" dataDxfId="267"/>
    <tableColumn id="13" xr3:uid="{2F1B9E13-1D6B-534B-81B9-825AC9DB8F62}" name="RAL 6002" dataDxfId="266"/>
    <tableColumn id="14" xr3:uid="{A6C2D1A3-D7C5-494D-91D9-B286676424D0}" name="RAL 3020" dataDxfId="265"/>
    <tableColumn id="15" xr3:uid="{6EE30067-A143-854D-901F-B712237EBAEF}" name="US 14-01" dataDxfId="264"/>
    <tableColumn id="16" xr3:uid="{3EA58B06-42E7-8D4A-9C50-3F12211282C5}" name="RAL 5015" dataDxfId="263"/>
    <tableColumn id="32" xr3:uid="{6ECBEDD1-9DCC-4C8A-A156-6BC5490B49D2}" name="RAL 7001" dataDxfId="262"/>
    <tableColumn id="17" xr3:uid="{57DFE7DD-9374-454B-8CDE-D8E1A51C8D29}" name="RAL 2005" dataDxfId="261"/>
    <tableColumn id="18" xr3:uid="{A3B4F594-D982-B34D-B7C6-4C9BF199FA9D}" name="PAN 802C" dataDxfId="260"/>
    <tableColumn id="19" xr3:uid="{F741B504-E063-C649-A3C0-0BEE9C3C0F47}" name="PAN 806C " dataDxfId="259"/>
    <tableColumn id="20" xr3:uid="{76FFA5D9-B199-C04B-BF60-8983531376FE}" name="RAL 1026" dataDxfId="258"/>
    <tableColumn id="23" xr3:uid="{7470FA38-5DEC-C44F-94F8-F0CF63412B66}" name="WHITE" dataDxfId="257"/>
    <tableColumn id="24" xr3:uid="{4D134404-D7B3-1F49-9F29-5961BE800488}" name="Same as volume (auto)" dataDxfId="256"/>
    <tableColumn id="3" xr3:uid="{5595C530-B077-48CA-949C-D8D73FF58964}" name="Weight/ Set (Kg)" dataDxfId="255">
      <calculatedColumnFormula>IF(VLOOKUP($A9,'Data (new)'!$A:$T,12,0)="","",VLOOKUP($A9,'Data (new)'!$A:$T,12,0))</calculatedColumnFormula>
    </tableColumn>
    <tableColumn id="25" xr3:uid="{B56F021B-9AAA-994E-8BF3-5DD6E801B116}" name="Total Macros" dataDxfId="254">
      <calculatedColumnFormula>IF(SUM(I9:V9)=0,"",SUM(I9:V9))</calculatedColumnFormula>
    </tableColumn>
    <tableColumn id="26" xr3:uid="{BFE9FFE8-DA88-C540-9642-12D3ADFC3B6A}" name="Cost (excl tax, EUR)" dataDxfId="253">
      <calculatedColumnFormula>IF(Z9="","",SUM(I9:R9)*G9+SUM(S9:V9)*H9)</calculatedColumnFormula>
    </tableColumn>
    <tableColumn id="21" xr3:uid="{3BAEA4C0-3A8B-4389-97CA-8DEA6EF45E79}" name="With Discount (EUR)" dataDxfId="252">
      <calculatedColumnFormula>IF(ISERROR(Tableau16[[#This Row],[Cost (excl tax, EUR)]]*(1-$H$4)),"",Tableau16[[#This Row],[Cost (excl tax, EUR)]]*(1-$H$4))</calculatedColumnFormula>
    </tableColumn>
    <tableColumn id="22" xr3:uid="{F5F13F59-1911-4D20-8308-93A705ACAA8C}" name="Total weight (Kg)" dataDxfId="251">
      <calculatedColumnFormula>IF(Z9="","",SUM(I9:V9)*Y9)</calculatedColumnFormula>
    </tableColumn>
  </tableColumns>
  <tableStyleInfo name="TableStyleLight1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A2E3D6E-F7DD-594C-9374-969E179634D9}" name="Tableau15" displayName="Tableau15" ref="A8:V38" totalsRowShown="0" headerRowDxfId="250" dataDxfId="249">
  <autoFilter ref="A8:V38" xr:uid="{0A2E3D6E-F7DD-594C-9374-969E179634D9}"/>
  <sortState xmlns:xlrd2="http://schemas.microsoft.com/office/spreadsheetml/2017/richdata2" ref="A9:V38">
    <sortCondition ref="C8:C38"/>
  </sortState>
  <tableColumns count="22">
    <tableColumn id="1" xr3:uid="{BA92B109-3916-1846-9F57-A7CACE0C34F1}" name="Ref Invoice" dataDxfId="248"/>
    <tableColumn id="2" xr3:uid="{722E31D0-A619-3D41-AB3B-B388679C78D3}" name="Range" dataDxfId="247">
      <calculatedColumnFormula>Tableau15[[#This Row],[Ref Invoice]]</calculatedColumnFormula>
    </tableColumn>
    <tableColumn id="3" xr3:uid="{F6C65106-5099-DF49-AE2D-EDDA31D49C13}" name="Name" dataDxfId="246">
      <calculatedColumnFormula>IF(VLOOKUP($A9,'Data (new)'!A:T,6,0)="","",VLOOKUP($A9,'Data (new)'!A:T,6,0))</calculatedColumnFormula>
    </tableColumn>
    <tableColumn id="5" xr3:uid="{76706D33-AEF7-694A-881B-A829E07EBF4A}" name="Finition" dataDxfId="245">
      <calculatedColumnFormula>IF(VLOOKUP($A9,'Data (new)'!A:T,8,0)="","",VLOOKUP($A9,'Data (new)'!A:T,8,0))</calculatedColumnFormula>
    </tableColumn>
    <tableColumn id="6" xr3:uid="{3B741F64-DD8E-5243-A16E-30E60AB6EE13}" name="Mesure (cm)" dataDxfId="244">
      <calculatedColumnFormula>IF(VLOOKUP($A9,'Data (new)'!A:T,9,0)="","",VLOOKUP($A9,'Data (new)'!A:T,9,0))</calculatedColumnFormula>
    </tableColumn>
    <tableColumn id="7" xr3:uid="{B33C387F-FF65-094F-B131-DC5506B9A30D}" name="Size" dataDxfId="243">
      <calculatedColumnFormula>IF(VLOOKUP($A9,'Data (new)'!A:T,10,0)="","",VLOOKUP($A9,'Data (new)'!A:T,10,0))</calculatedColumnFormula>
    </tableColumn>
    <tableColumn id="9" xr3:uid="{7E70DCEA-2C60-C34D-80DF-DE38659482FA}" name="Price (Eur)" dataDxfId="242">
      <calculatedColumnFormula>IF(VLOOKUP($A9,'Data (new)'!A:T,16,0)="","",VLOOKUP($A9,'Data (new)'!A:T,16,0))</calculatedColumnFormula>
    </tableColumn>
    <tableColumn id="4" xr3:uid="{5D1A97F9-2F11-B343-B8D1-92424B5B0229}" name="Weight (kg)" dataDxfId="241">
      <calculatedColumnFormula>IF(VLOOKUP($A9,'Data (new)'!A:T,12,0)="","",VLOOKUP($A9,'Data (new)'!A:T,12,0))</calculatedColumnFormula>
    </tableColumn>
    <tableColumn id="8" xr3:uid="{68116A7F-8677-AF42-9E3B-93DBF8CDF2B8}" name="Volume/set" dataDxfId="240">
      <calculatedColumnFormula>IF(VLOOKUP($A9,'Data (new)'!A:T,11,0)="","",VLOOKUP($A9,'Data (new)'!A:T,11,0))</calculatedColumnFormula>
    </tableColumn>
    <tableColumn id="11" xr3:uid="{14AA4982-7A11-4344-9976-1439CC246C80}" name="RAL 1018" dataDxfId="239"/>
    <tableColumn id="12" xr3:uid="{5A55F118-4E72-D44C-87C5-FCFA9640E07A}" name="RAL 2004" dataDxfId="238"/>
    <tableColumn id="13" xr3:uid="{4A65B20A-7A7E-E542-8D50-B630AE8FFBD0}" name="RAL 3020" dataDxfId="237"/>
    <tableColumn id="14" xr3:uid="{363AB1C0-6F3D-AE4C-A6C3-481CCBC00691}" name="RAL 4008" dataDxfId="236"/>
    <tableColumn id="15" xr3:uid="{821EC8FD-A944-FD4A-91CA-224A7F9FEE10}" name="RAL 5015" dataDxfId="235"/>
    <tableColumn id="16" xr3:uid="{86A73279-CE78-094E-83D2-ADDEBB6CF164}" name="RAL 6018" dataDxfId="234"/>
    <tableColumn id="17" xr3:uid="{5182F4CB-5082-4949-BC4E-CA768F267C11}" name="RAL 9010" dataDxfId="233"/>
    <tableColumn id="18" xr3:uid="{44AEB219-965E-D447-8FB7-1A89826E27D2}" name="RAL 7046" dataDxfId="232"/>
    <tableColumn id="19" xr3:uid="{1304C2FE-99E4-7B4E-8950-100069823053}" name="RAL 7024" dataDxfId="231"/>
    <tableColumn id="20" xr3:uid="{1EF4587A-0CCF-7143-BB10-67459E68A683}" name="RAL 9005" dataDxfId="230"/>
    <tableColumn id="32" xr3:uid="{E639DEF9-05FA-1A4E-B48E-DCD116577153}" name="Nbr Volumes" dataDxfId="229">
      <calculatedColumnFormula>IF(SUM(J9:S9)=0,"",SUM(J9:S9))</calculatedColumnFormula>
    </tableColumn>
    <tableColumn id="33" xr3:uid="{9311521B-C819-EC4A-84FB-1527CB74C4AB}" name="Cost (excl tax)" dataDxfId="228">
      <calculatedColumnFormula>IF(T9="","",SUM(J9:S9)*G9)</calculatedColumnFormula>
    </tableColumn>
    <tableColumn id="27" xr3:uid="{89BC431D-55C4-F842-AAD4-80394208D196}" name="Price with discount" dataDxfId="227">
      <calculatedColumnFormula>IF(ISERROR(Tableau15[[#This Row],[Cost (excl tax)]]*(1-$G$5)),"",Tableau15[[#This Row],[Cost (excl tax)]]*(1-$G$5))</calculatedColumnFormula>
    </tableColumn>
  </tableColumns>
  <tableStyleInfo name="TableStyleLight1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C450503-2D96-314A-882A-FB11A7CE19DC}" name="Tableau14756" displayName="Tableau14756" ref="A7:AB204" totalsRowShown="0" headerRowDxfId="226" dataDxfId="225" tableBorderDxfId="224">
  <autoFilter ref="A7:AB204" xr:uid="{CC450503-2D96-314A-882A-FB11A7CE19DC}"/>
  <sortState xmlns:xlrd2="http://schemas.microsoft.com/office/spreadsheetml/2017/richdata2" ref="A8:AB202">
    <sortCondition ref="A7:A202"/>
  </sortState>
  <tableColumns count="28">
    <tableColumn id="1" xr3:uid="{60C393AA-62B6-1D4B-B008-4461A1D5F7EE}" name="REF Invoice" dataDxfId="223"/>
    <tableColumn id="2" xr3:uid="{BCE81ACF-D63B-2246-9320-0948A68B2EB0}" name="REF SPL" dataDxfId="222">
      <calculatedColumnFormula>IF(VLOOKUP($A8,Data!$A:$T,2,0)="","",VLOOKUP($A8,Data!$A:$T,2,0))</calculatedColumnFormula>
    </tableColumn>
    <tableColumn id="3" xr3:uid="{85B7CAAC-2BCD-0D44-AE88-5E1114CECFB4}" name="REF AGRP WB" dataDxfId="221">
      <calculatedColumnFormula array="1">IF(VLOOKUP($A8,Tableau1[],3,0)="","",VLOOKUP(Tableau1[],3,0))</calculatedColumnFormula>
    </tableColumn>
    <tableColumn id="4" xr3:uid="{97CB2E48-CFD6-1B49-8249-E0B115F1E56D}" name="RANGE" dataDxfId="220">
      <calculatedColumnFormula>IF(VLOOKUP($A8,Data!$A:$T,5,0)="","",VLOOKUP($A8,Data!$A:$T,5,0))</calculatedColumnFormula>
    </tableColumn>
    <tableColumn id="5" xr3:uid="{63F4E1C7-4DFA-5D4E-970F-084E42FD8964}" name="NAME" dataDxfId="219">
      <calculatedColumnFormula>IF(VLOOKUP($A8,Data!$A:$T,6,0)="","",VLOOKUP($A8,Data!$A:$T,6,0))</calculatedColumnFormula>
    </tableColumn>
    <tableColumn id="6" xr3:uid="{285C2AA9-CFC9-904C-9CF1-480AD31B7140}" name="TYPE" dataDxfId="218">
      <calculatedColumnFormula>IF(VLOOKUP($A8,Data!$A:$T,14,0)="","",VLOOKUP($A8,Data!$A:$T,14,0))</calculatedColumnFormula>
    </tableColumn>
    <tableColumn id="9" xr3:uid="{3E64C528-674A-8149-B596-346D029F30A8}" name="SIZE" dataDxfId="217">
      <calculatedColumnFormula>IF(VLOOKUP($A8,Data!$A:$T,10,0)="","",VLOOKUP($A8,Data!$A:$T,10,0))</calculatedColumnFormula>
    </tableColumn>
    <tableColumn id="10" xr3:uid="{DBA2C93F-78AD-D44B-8F8F-11BD563F51CA}" name="NBR HOLDS/SET" dataDxfId="216">
      <calculatedColumnFormula>IF(VLOOKUP($A8,Data!$A:$T,12,0)="","",VLOOKUP($A8,Data!$A:$T,12,0))</calculatedColumnFormula>
    </tableColumn>
    <tableColumn id="11" xr3:uid="{10295912-73D4-CE40-8DA8-EFC3E7EA0C85}" name="WEIGHT" dataDxfId="215">
      <calculatedColumnFormula>IF(VLOOKUP($A8,Data!$A:$T,13,0)="","",VLOOKUP($A8,Data!$A:$T,13,0))</calculatedColumnFormula>
    </tableColumn>
    <tableColumn id="12" xr3:uid="{6D29E264-DA99-A14F-A121-7671F939F23E}" name="PRICE NORMAL" dataDxfId="214">
      <calculatedColumnFormula>IF(VLOOKUP($A8,Data!$A:$T,19,0)="","",VLOOKUP($A8,Data!$A:$T,19,0))</calculatedColumnFormula>
    </tableColumn>
    <tableColumn id="13" xr3:uid="{94B43C48-EDFB-0F42-A860-A4BE89870C37}" name="Colonne1" dataDxfId="213"/>
    <tableColumn id="14" xr3:uid="{F8C1E4B8-B91D-FD4C-81E9-4CC9FA5652A5}" name="Colonne2" dataDxfId="212"/>
    <tableColumn id="15" xr3:uid="{8BFA18D6-B050-6145-88A3-FD693DEB7988}" name="Colonne3" dataDxfId="211"/>
    <tableColumn id="16" xr3:uid="{5BB0EF28-1150-9847-876F-ED0232F11AAE}" name="Colonne4" dataDxfId="210"/>
    <tableColumn id="17" xr3:uid="{92479192-C000-AF47-8B99-FBEEA8C159B7}" name="Colonne5" dataDxfId="209"/>
    <tableColumn id="18" xr3:uid="{D9D5F1E4-1148-7E49-8426-8A90F560CCFF}" name="Colonne6" dataDxfId="208"/>
    <tableColumn id="19" xr3:uid="{78340327-49A8-3C46-A6FA-8B495C78E1DA}" name="Colonne7" dataDxfId="207"/>
    <tableColumn id="20" xr3:uid="{44B79770-8813-9B46-9CD6-5E23F2EF31C7}" name="Colonne8" dataDxfId="206"/>
    <tableColumn id="21" xr3:uid="{3B71418B-A8DB-614D-95BB-10F0543F099B}" name="Colonne9" dataDxfId="205"/>
    <tableColumn id="22" xr3:uid="{C0C0B61F-E325-2D44-8DAF-BFEA9413465C}" name="Colonne10" dataDxfId="204"/>
    <tableColumn id="23" xr3:uid="{BCECDE1A-D77F-E14D-9177-F7F9083C6D23}" name="Colonne11" dataDxfId="203"/>
    <tableColumn id="24" xr3:uid="{455622D1-039A-994D-9CFB-50F8CDB71992}" name="Colonne12" dataDxfId="202"/>
    <tableColumn id="25" xr3:uid="{8CFA7342-E8C0-204A-90BF-962317DF9AFE}" name="Colonne13" dataDxfId="201"/>
    <tableColumn id="26" xr3:uid="{E4389AAD-AF8C-5844-B8BF-B65F1F3ED7A5}" name="Colonne14" dataDxfId="200"/>
    <tableColumn id="30" xr3:uid="{D9F04180-1D4D-FC46-810B-310FF2EFE544}" name="Colonne15" dataDxfId="199"/>
    <tableColumn id="27" xr3:uid="{7D0A36AE-4EBE-2245-A828-5FBAD8F5E5CA}" name="Total Holds" dataDxfId="198">
      <calculatedColumnFormula>IF(AA8="","",(AA8*H8))</calculatedColumnFormula>
    </tableColumn>
    <tableColumn id="28" xr3:uid="{97BC3CA5-8B0C-044D-9572-C6D29DEF454E}" name="Total Sets" dataDxfId="197">
      <calculatedColumnFormula>IF(SUM(K8:Y8)=0,"",SUM(K8:Y8))</calculatedColumnFormula>
    </tableColumn>
    <tableColumn id="29" xr3:uid="{94817CCB-77C3-404F-AA4E-F10A7310071C}" name="Cost (excl tax)" dataDxfId="196">
      <calculatedColumnFormula>IF(AA8="","",SUM(K8:Y8)*J8)</calculatedColumnFormula>
    </tableColumn>
  </tableColumns>
  <tableStyleInfo name="TableStyleLight1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9486B55-22FD-0348-8CBC-A78BE073E5B6}" name="Tableau1" displayName="Tableau1" ref="A1:V655" totalsRowShown="0" headerRowDxfId="195" dataDxfId="194">
  <autoFilter ref="A1:V655" xr:uid="{F9486B55-22FD-0348-8CBC-A78BE073E5B6}"/>
  <sortState xmlns:xlrd2="http://schemas.microsoft.com/office/spreadsheetml/2017/richdata2" ref="A2:V655">
    <sortCondition ref="F1:F655"/>
  </sortState>
  <tableColumns count="22">
    <tableColumn id="2" xr3:uid="{DA9A8EFF-2B52-7A42-81A1-0FD3EE1DA915}" name="REF ORDER" dataDxfId="193"/>
    <tableColumn id="3" xr3:uid="{37A1E5C9-DEF4-E84F-94EC-3A3D17640C6B}" name="REF SPP" dataDxfId="192"/>
    <tableColumn id="4" xr3:uid="{F67A130D-8AA5-F841-BEE7-C852B8335552}" name="REF AGRP WB" dataDxfId="191"/>
    <tableColumn id="5" xr3:uid="{2F2B956C-0AA0-1640-A2A1-0B90A62B4CA6}" name="CATEGORY" dataDxfId="190"/>
    <tableColumn id="6" xr3:uid="{DE89D634-4B82-984C-9D8B-2F14041F6A42}" name="RANGE" dataDxfId="189"/>
    <tableColumn id="7" xr3:uid="{CD1DB01F-58B1-6447-85FD-8187FFFD0049}" name="NAME" dataDxfId="188"/>
    <tableColumn id="8" xr3:uid="{68BEDA23-E497-C44A-AD2D-DB3C665A1EAF}" name="Additional information" dataDxfId="187"/>
    <tableColumn id="9" xr3:uid="{9831D9D8-44BB-474F-9E04-5985B146B8C1}" name="FINITION" dataDxfId="186"/>
    <tableColumn id="10" xr3:uid="{51DDE8AC-F7A5-5440-992C-B8240AF02088}" name="Mesure (cm)" dataDxfId="185"/>
    <tableColumn id="11" xr3:uid="{1411A21B-5FAB-C94B-99ED-71D31EC1C13A}" name="SIZE" dataDxfId="184"/>
    <tableColumn id="12" xr3:uid="{A25F9B59-61A0-264C-BB6C-7B26261441FA}" name="Nbr of products/set" dataDxfId="183"/>
    <tableColumn id="13" xr3:uid="{8E6BE044-EA5E-6A4E-936F-46BBB35BDA25}" name="Weight (KG)" dataDxfId="182"/>
    <tableColumn id="14" xr3:uid="{92739654-C323-5546-AF9A-243D37BD88CF}" name="Weight (KG)2" dataDxfId="181"/>
    <tableColumn id="15" xr3:uid="{7074CD5B-85F4-ED43-9E36-B2C9A2DBD484}" name="PREHENSION" dataDxfId="180"/>
    <tableColumn id="16" xr3:uid="{CABC05CA-7CA3-764B-8E86-C89A67BF3960}" name="ANGLE" dataDxfId="179"/>
    <tableColumn id="17" xr3:uid="{E706821A-11C4-F641-88D1-1360F633EF57}" name="EUR PRICE STANDARD" dataDxfId="178"/>
    <tableColumn id="18" xr3:uid="{FD932F75-90A3-2741-AE79-250EFE1B931E}" name="CHANGE PRICE STANDARD" dataDxfId="177">
      <calculatedColumnFormula>ROUNDUP(P2*$AI$2,0)</calculatedColumnFormula>
    </tableColumn>
    <tableColumn id="19" xr3:uid="{4ECFF091-65CA-3A49-AEB0-C9F15E8CB736}" name="EUR PRICE FLUO" dataDxfId="176"/>
    <tableColumn id="20" xr3:uid="{A3C2E38D-D11D-6242-B2DB-F41838A26027}" name="CHANGE PRICE FLUO" dataDxfId="175"/>
    <tableColumn id="21" xr3:uid="{1F21886C-C089-F841-81AC-EF20D2547EEE}" name="Launch date" dataDxfId="174"/>
    <tableColumn id="1" xr3:uid="{7C26319C-416C-4617-863A-D0AAB1EFC389}" name="Dollar price standard" dataDxfId="173"/>
    <tableColumn id="22" xr3:uid="{D8069F7A-3A6C-4E7D-965B-B9C3D173F776}" name="Arrondi dollar" dataDxfId="17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9AFCAB6-5E00-4B45-8873-A76E4A27FBE6}" name="Tableau7" displayName="Tableau7" ref="AD1:AE12" totalsRowShown="0" headerRowDxfId="171" dataDxfId="170">
  <autoFilter ref="AD1:AE12" xr:uid="{B9AFCAB6-5E00-4B45-8873-A76E4A27FBE6}"/>
  <tableColumns count="2">
    <tableColumn id="1" xr3:uid="{43A0390B-09AC-E940-81A1-FA2FCCFA0EAE}" name="Woods dual" dataDxfId="169"/>
    <tableColumn id="2" xr3:uid="{668C57D3-E268-594C-B2E9-DC3374E1CE29}" name="Colonne1" dataDxfId="168"/>
  </tableColumns>
  <tableStyleInfo name="Style de tableau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DF84176-86C4-CC42-B028-9DB46ABA59FD}" name="Tableau9" displayName="Tableau9" ref="AF1:AF4" totalsRowShown="0" headerRowDxfId="167" dataDxfId="166">
  <autoFilter ref="AF1:AF4" xr:uid="{ADF84176-86C4-CC42-B028-9DB46ABA59FD}"/>
  <tableColumns count="1">
    <tableColumn id="1" xr3:uid="{7B836074-FB12-704E-A814-DF96305788D6}" name="Macros dual" dataDxfId="165"/>
  </tableColumns>
  <tableStyleInfo name="Style de tableau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E010E1B-9EE9-5E4D-8A08-745D0878F19F}" name="Tableau2" displayName="Tableau2" ref="AH1:AH4" totalsRowShown="0" headerRowDxfId="164" dataDxfId="163">
  <autoFilter ref="AH1:AH4" xr:uid="{2E010E1B-9EE9-5E4D-8A08-745D0878F19F}"/>
  <tableColumns count="1">
    <tableColumn id="1" xr3:uid="{A54A77FB-B69D-B14E-A7A1-8A71E5508A3E}" name="Finition" dataDxfId="162"/>
  </tableColumns>
  <tableStyleInfo name="Style de tableau 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3.bin"/><Relationship Id="rId5" Type="http://schemas.openxmlformats.org/officeDocument/2006/relationships/table" Target="../tables/table9.xml"/><Relationship Id="rId4" Type="http://schemas.openxmlformats.org/officeDocument/2006/relationships/table" Target="../tables/table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4.bin"/><Relationship Id="rId4" Type="http://schemas.openxmlformats.org/officeDocument/2006/relationships/table" Target="../tables/table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agripp.com" TargetMode="External"/><Relationship Id="rId1" Type="http://schemas.openxmlformats.org/officeDocument/2006/relationships/hyperlink" Target="http://www.agripp.com/"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4BDD9-999E-7241-8EC7-3628C5706DE7}">
  <sheetPr>
    <tabColor rgb="FF1794FF"/>
  </sheetPr>
  <dimension ref="A1:AL983"/>
  <sheetViews>
    <sheetView tabSelected="1" showWhiteSpace="0" topLeftCell="A12" zoomScaleNormal="100" zoomScalePageLayoutView="13" workbookViewId="0">
      <selection activeCell="O33" sqref="O33"/>
    </sheetView>
  </sheetViews>
  <sheetFormatPr baseColWidth="10" defaultColWidth="12.69921875" defaultRowHeight="15" customHeight="1"/>
  <cols>
    <col min="1" max="1" width="5.69921875" style="555" customWidth="1"/>
    <col min="2" max="2" width="10.69921875" style="393" customWidth="1"/>
    <col min="3" max="3" width="11.69921875" style="393" customWidth="1"/>
    <col min="4" max="4" width="9.69921875" style="393" customWidth="1"/>
    <col min="5" max="5" width="9.19921875" style="393" customWidth="1"/>
    <col min="6" max="6" width="7.69921875" style="393" bestFit="1" customWidth="1"/>
    <col min="7" max="7" width="7.69921875" style="393" customWidth="1"/>
    <col min="8" max="8" width="10.69921875" style="393" bestFit="1" customWidth="1"/>
    <col min="9" max="9" width="4.19921875" style="470" customWidth="1"/>
    <col min="10" max="10" width="7.69921875" style="487" customWidth="1"/>
    <col min="11" max="11" width="5.5" style="194" customWidth="1"/>
    <col min="12" max="12" width="12.19921875" style="393" customWidth="1"/>
    <col min="13" max="13" width="9.69921875" style="370" customWidth="1"/>
    <col min="14" max="14" width="13.69921875" style="370" customWidth="1"/>
    <col min="15" max="15" width="10.5" style="370" customWidth="1"/>
    <col min="16" max="16" width="10.69921875" style="370" customWidth="1"/>
    <col min="17" max="18" width="9.69921875" style="370" customWidth="1"/>
    <col min="19" max="19" width="12.19921875" style="555" customWidth="1"/>
    <col min="20" max="36" width="10.69921875" style="555" customWidth="1"/>
    <col min="37" max="38" width="10.69921875" style="393" customWidth="1"/>
    <col min="39" max="16384" width="12.69921875" style="393"/>
  </cols>
  <sheetData>
    <row r="1" spans="1:38" s="555" customFormat="1" ht="66" customHeight="1">
      <c r="A1" s="397"/>
      <c r="B1" s="439" t="s">
        <v>1229</v>
      </c>
      <c r="C1" s="397"/>
      <c r="D1" s="439"/>
      <c r="E1" s="397"/>
      <c r="F1" s="412"/>
      <c r="G1" s="412"/>
      <c r="H1" s="397"/>
      <c r="I1" s="458"/>
      <c r="J1" s="471"/>
      <c r="K1" s="686"/>
      <c r="L1" s="397"/>
      <c r="M1" s="397"/>
      <c r="N1" s="398"/>
      <c r="O1" s="398"/>
      <c r="P1" s="398"/>
      <c r="Q1" s="398"/>
      <c r="R1" s="398"/>
      <c r="S1" s="398"/>
      <c r="T1" s="397"/>
      <c r="U1" s="397"/>
      <c r="V1" s="397"/>
      <c r="W1" s="397"/>
      <c r="X1" s="397"/>
      <c r="Y1" s="397"/>
      <c r="Z1" s="397"/>
      <c r="AA1" s="397"/>
      <c r="AB1" s="414"/>
      <c r="AC1" s="414"/>
      <c r="AD1" s="414"/>
      <c r="AE1" s="414"/>
      <c r="AF1" s="414"/>
      <c r="AG1" s="414"/>
      <c r="AH1" s="414"/>
    </row>
    <row r="2" spans="1:38" s="555" customFormat="1" ht="22.95" customHeight="1">
      <c r="A2" s="397"/>
      <c r="B2" s="528" t="s">
        <v>1256</v>
      </c>
      <c r="C2" s="529"/>
      <c r="D2" s="529"/>
      <c r="E2" s="529"/>
      <c r="F2" s="530"/>
      <c r="G2" s="415"/>
      <c r="H2" s="400"/>
      <c r="I2" s="459"/>
      <c r="J2" s="472"/>
      <c r="K2" s="422"/>
      <c r="L2" s="397"/>
      <c r="M2" s="439"/>
      <c r="N2" s="417"/>
      <c r="P2" s="687" t="s">
        <v>1489</v>
      </c>
      <c r="Q2" s="425" t="s">
        <v>1507</v>
      </c>
      <c r="R2" s="417"/>
      <c r="S2" s="417"/>
      <c r="T2" s="397"/>
      <c r="U2" s="397"/>
      <c r="V2" s="397"/>
      <c r="W2" s="397"/>
      <c r="X2" s="397"/>
      <c r="Y2" s="397"/>
      <c r="Z2" s="397"/>
      <c r="AA2" s="397"/>
      <c r="AB2" s="414"/>
      <c r="AC2" s="414"/>
      <c r="AD2" s="414"/>
      <c r="AE2" s="414"/>
      <c r="AF2" s="414"/>
      <c r="AG2" s="414"/>
      <c r="AH2" s="414"/>
    </row>
    <row r="3" spans="1:38" ht="13.2" customHeight="1">
      <c r="A3" s="398"/>
      <c r="B3" s="394" t="s">
        <v>1228</v>
      </c>
      <c r="C3" s="395" t="s">
        <v>1235</v>
      </c>
      <c r="D3" s="395"/>
      <c r="E3" s="395"/>
      <c r="F3" s="396"/>
      <c r="G3" s="422"/>
      <c r="H3" s="423"/>
      <c r="I3" s="460"/>
      <c r="J3" s="473"/>
      <c r="K3" s="488"/>
      <c r="L3" s="397"/>
      <c r="M3" s="497"/>
      <c r="N3" s="397"/>
      <c r="O3" s="414"/>
      <c r="P3" s="414"/>
      <c r="Q3" s="414"/>
      <c r="R3" s="414"/>
      <c r="S3" s="414"/>
      <c r="T3" s="414"/>
      <c r="U3" s="414"/>
    </row>
    <row r="4" spans="1:38" ht="13.2" customHeight="1">
      <c r="A4" s="398"/>
      <c r="B4" s="186" t="s">
        <v>4</v>
      </c>
      <c r="C4" s="494"/>
      <c r="D4" s="494"/>
      <c r="E4" s="494"/>
      <c r="F4" s="187"/>
      <c r="G4" s="424" t="b">
        <f>ISBLANK(C4)</f>
        <v>1</v>
      </c>
      <c r="H4" s="423"/>
      <c r="I4" s="460"/>
      <c r="J4" s="473"/>
      <c r="K4" s="488"/>
      <c r="L4" s="397"/>
      <c r="M4" s="497"/>
      <c r="N4" s="397"/>
      <c r="O4" s="414"/>
      <c r="P4" s="414"/>
      <c r="Q4" s="414"/>
      <c r="R4" s="414"/>
      <c r="S4" s="414"/>
      <c r="T4" s="414"/>
      <c r="U4" s="414"/>
    </row>
    <row r="5" spans="1:38" ht="13.2" customHeight="1">
      <c r="A5" s="398"/>
      <c r="B5" s="192" t="s">
        <v>1226</v>
      </c>
      <c r="C5" s="494"/>
      <c r="D5" s="495"/>
      <c r="E5" s="495"/>
      <c r="F5" s="193"/>
      <c r="G5" s="424" t="b">
        <f t="shared" ref="G5:G10" si="0">ISBLANK(C5)</f>
        <v>1</v>
      </c>
      <c r="H5" s="423"/>
      <c r="I5" s="460"/>
      <c r="J5" s="473"/>
      <c r="K5" s="488"/>
      <c r="L5" s="397"/>
      <c r="M5" s="497"/>
      <c r="N5" s="397"/>
      <c r="O5" s="414"/>
      <c r="P5" s="414"/>
      <c r="Q5" s="414"/>
      <c r="R5" s="414"/>
      <c r="S5" s="414"/>
      <c r="T5" s="414"/>
      <c r="U5" s="414"/>
      <c r="V5" s="414"/>
      <c r="W5" s="414"/>
      <c r="X5" s="414"/>
      <c r="Y5" s="414"/>
    </row>
    <row r="6" spans="1:38" ht="13.2" customHeight="1">
      <c r="A6" s="398"/>
      <c r="B6" s="192" t="s">
        <v>1227</v>
      </c>
      <c r="C6" s="494"/>
      <c r="D6" s="495"/>
      <c r="E6" s="495"/>
      <c r="F6" s="193"/>
      <c r="G6" s="424" t="b">
        <f t="shared" si="0"/>
        <v>1</v>
      </c>
      <c r="H6" s="423"/>
      <c r="I6" s="460"/>
      <c r="J6" s="473"/>
      <c r="K6" s="488"/>
      <c r="L6" s="397"/>
      <c r="M6" s="497"/>
      <c r="N6" s="397"/>
      <c r="O6" s="414"/>
      <c r="P6" s="414"/>
      <c r="Q6" s="414"/>
      <c r="R6" s="414"/>
      <c r="S6" s="414"/>
      <c r="T6" s="414"/>
      <c r="U6" s="414"/>
      <c r="V6" s="414"/>
      <c r="W6" s="414"/>
      <c r="X6" s="414"/>
      <c r="Y6" s="414"/>
    </row>
    <row r="7" spans="1:38" ht="13.2" customHeight="1">
      <c r="A7" s="398"/>
      <c r="B7" s="192" t="s">
        <v>6</v>
      </c>
      <c r="C7" s="494"/>
      <c r="D7" s="495"/>
      <c r="E7" s="495"/>
      <c r="F7" s="193"/>
      <c r="G7" s="424" t="b">
        <f t="shared" si="0"/>
        <v>1</v>
      </c>
      <c r="H7" s="423"/>
      <c r="I7" s="460"/>
      <c r="J7" s="473"/>
      <c r="K7" s="488"/>
      <c r="L7" s="397"/>
      <c r="M7" s="497"/>
      <c r="N7" s="397"/>
      <c r="O7" s="414"/>
      <c r="P7" s="414"/>
      <c r="Q7" s="414"/>
      <c r="R7" s="414"/>
      <c r="S7" s="414"/>
      <c r="T7" s="414"/>
      <c r="U7" s="414"/>
      <c r="V7" s="414"/>
      <c r="W7" s="414"/>
      <c r="X7" s="414"/>
      <c r="Y7" s="414"/>
    </row>
    <row r="8" spans="1:38" ht="13.2" customHeight="1">
      <c r="A8" s="398"/>
      <c r="B8" s="192" t="s">
        <v>8</v>
      </c>
      <c r="C8" s="494"/>
      <c r="D8" s="495"/>
      <c r="E8" s="495"/>
      <c r="F8" s="193"/>
      <c r="G8" s="424" t="b">
        <f t="shared" si="0"/>
        <v>1</v>
      </c>
      <c r="H8" s="423"/>
      <c r="I8" s="460"/>
      <c r="J8" s="473"/>
      <c r="K8" s="488"/>
      <c r="L8" s="397"/>
      <c r="M8" s="397"/>
      <c r="N8" s="397"/>
      <c r="O8" s="414"/>
      <c r="P8" s="414"/>
      <c r="Q8" s="414"/>
      <c r="R8" s="414"/>
      <c r="S8" s="414"/>
      <c r="T8" s="414"/>
      <c r="U8" s="414"/>
      <c r="V8" s="414"/>
      <c r="W8" s="414"/>
      <c r="X8" s="414"/>
      <c r="Y8" s="414"/>
    </row>
    <row r="9" spans="1:38" ht="13.2" customHeight="1">
      <c r="A9" s="398"/>
      <c r="B9" s="192" t="s">
        <v>10</v>
      </c>
      <c r="C9" s="494"/>
      <c r="D9" s="495"/>
      <c r="E9" s="495"/>
      <c r="F9" s="193"/>
      <c r="G9" s="424" t="b">
        <f t="shared" si="0"/>
        <v>1</v>
      </c>
      <c r="H9" s="421"/>
      <c r="I9" s="461"/>
      <c r="J9" s="451"/>
      <c r="K9" s="488"/>
      <c r="L9" s="397"/>
      <c r="M9" s="397"/>
      <c r="N9" s="397"/>
      <c r="O9" s="414"/>
      <c r="P9" s="414"/>
      <c r="Q9" s="414"/>
      <c r="R9" s="414"/>
      <c r="S9" s="414"/>
      <c r="T9" s="414"/>
      <c r="U9" s="414"/>
      <c r="V9" s="414"/>
      <c r="W9" s="414"/>
      <c r="X9" s="414"/>
      <c r="Y9" s="414"/>
    </row>
    <row r="10" spans="1:38" ht="13.2" customHeight="1">
      <c r="A10" s="398"/>
      <c r="B10" s="197" t="s">
        <v>12</v>
      </c>
      <c r="C10" s="672"/>
      <c r="D10" s="496"/>
      <c r="E10" s="496"/>
      <c r="F10" s="198"/>
      <c r="G10" s="424" t="b">
        <f t="shared" si="0"/>
        <v>1</v>
      </c>
      <c r="H10" s="421"/>
      <c r="I10" s="461"/>
      <c r="J10" s="451"/>
      <c r="K10" s="488"/>
      <c r="L10" s="397"/>
      <c r="M10" s="397"/>
      <c r="N10" s="397"/>
      <c r="O10" s="414"/>
      <c r="P10" s="414"/>
      <c r="Q10" s="414"/>
      <c r="R10" s="414"/>
      <c r="S10" s="414"/>
      <c r="T10" s="414"/>
      <c r="U10" s="414"/>
      <c r="V10" s="414"/>
      <c r="W10" s="414"/>
      <c r="X10" s="414"/>
      <c r="Y10" s="414"/>
    </row>
    <row r="11" spans="1:38" s="555" customFormat="1" ht="13.2" customHeight="1">
      <c r="A11" s="399"/>
      <c r="B11" s="399"/>
      <c r="C11" s="399"/>
      <c r="D11" s="399"/>
      <c r="E11" s="399"/>
      <c r="F11" s="418"/>
      <c r="G11" s="398"/>
      <c r="H11" s="397"/>
      <c r="I11" s="458"/>
      <c r="J11" s="474"/>
      <c r="K11" s="419"/>
      <c r="L11" s="557"/>
      <c r="M11" s="558"/>
      <c r="N11" s="559"/>
      <c r="O11" s="559"/>
      <c r="P11" s="559"/>
      <c r="Q11" s="559"/>
      <c r="R11" s="420"/>
      <c r="S11" s="421"/>
      <c r="T11" s="397"/>
      <c r="U11" s="397"/>
      <c r="V11" s="397"/>
      <c r="W11" s="397"/>
      <c r="X11" s="414"/>
      <c r="Y11" s="414"/>
      <c r="Z11" s="414"/>
      <c r="AA11" s="414"/>
      <c r="AB11" s="414"/>
      <c r="AC11" s="414"/>
      <c r="AD11" s="414"/>
      <c r="AE11" s="414"/>
      <c r="AF11" s="414"/>
      <c r="AG11" s="414"/>
      <c r="AH11" s="414"/>
    </row>
    <row r="12" spans="1:38" ht="13.2" customHeight="1">
      <c r="A12" s="397"/>
      <c r="B12" s="440" t="str">
        <f>'Data invoice'!X1</f>
        <v>Summary</v>
      </c>
      <c r="C12" s="441"/>
      <c r="D12" s="441"/>
      <c r="E12" s="441" t="s">
        <v>16</v>
      </c>
      <c r="F12" s="441"/>
      <c r="G12" s="441" t="s">
        <v>17</v>
      </c>
      <c r="H12" s="442" t="s">
        <v>16</v>
      </c>
      <c r="I12" s="441"/>
      <c r="J12" s="475" t="str">
        <f>P12</f>
        <v>EUR</v>
      </c>
      <c r="K12" s="489"/>
      <c r="L12" s="405"/>
      <c r="M12" s="560" t="s">
        <v>1230</v>
      </c>
      <c r="N12" s="561" t="s">
        <v>1231</v>
      </c>
      <c r="O12" s="562">
        <v>1</v>
      </c>
      <c r="P12" s="562" t="s">
        <v>1233</v>
      </c>
      <c r="Q12" s="428"/>
      <c r="R12" s="428"/>
      <c r="S12" s="429"/>
      <c r="T12" s="429"/>
      <c r="U12" s="429"/>
      <c r="V12" s="421"/>
      <c r="W12" s="421"/>
      <c r="X12" s="397"/>
      <c r="Y12" s="397"/>
      <c r="Z12" s="397"/>
      <c r="AA12" s="397"/>
      <c r="AB12" s="414"/>
      <c r="AC12" s="414"/>
      <c r="AD12" s="414"/>
      <c r="AE12" s="414"/>
      <c r="AF12" s="414"/>
      <c r="AG12" s="414"/>
      <c r="AH12" s="414"/>
      <c r="AI12" s="414"/>
      <c r="AJ12" s="414"/>
      <c r="AK12" s="182"/>
      <c r="AL12" s="182"/>
    </row>
    <row r="13" spans="1:38" ht="13.2" customHeight="1">
      <c r="A13" s="400"/>
      <c r="B13" s="381" t="str">
        <f>'Data invoice'!X2</f>
        <v>HOLDS</v>
      </c>
      <c r="C13" s="382" t="str">
        <f>'Data invoice'!Y2</f>
        <v>Sets</v>
      </c>
      <c r="D13" s="382" t="str">
        <f>'Data invoice'!Z2</f>
        <v>Holds</v>
      </c>
      <c r="E13" s="382"/>
      <c r="F13" s="382"/>
      <c r="G13" s="383"/>
      <c r="H13" s="384"/>
      <c r="I13" s="382"/>
      <c r="J13" s="476"/>
      <c r="K13" s="490"/>
      <c r="L13" s="401"/>
      <c r="M13" s="405"/>
      <c r="N13" s="578"/>
      <c r="O13" s="578"/>
      <c r="P13" s="578"/>
      <c r="Q13" s="578"/>
      <c r="R13" s="578"/>
      <c r="S13" s="579"/>
      <c r="T13" s="430"/>
      <c r="U13" s="430"/>
      <c r="V13" s="433"/>
      <c r="W13" s="433"/>
      <c r="X13" s="400"/>
      <c r="Y13" s="400"/>
      <c r="Z13" s="400"/>
      <c r="AA13" s="400"/>
      <c r="AB13" s="435"/>
      <c r="AC13" s="435"/>
      <c r="AD13" s="435"/>
      <c r="AE13" s="435"/>
      <c r="AF13" s="435"/>
      <c r="AG13" s="435"/>
      <c r="AH13" s="435"/>
      <c r="AI13" s="435"/>
      <c r="AJ13" s="435"/>
      <c r="AK13" s="366"/>
      <c r="AL13" s="366"/>
    </row>
    <row r="14" spans="1:38" ht="13.2" customHeight="1">
      <c r="A14" s="401"/>
      <c r="B14" s="321" t="str">
        <f>'Data invoice'!X3</f>
        <v>PU</v>
      </c>
      <c r="C14" s="628">
        <f>'Data invoice'!Y3</f>
        <v>0</v>
      </c>
      <c r="D14" s="628">
        <f>'Data invoice'!Z3</f>
        <v>0</v>
      </c>
      <c r="E14" s="203">
        <f>'Data invoice'!AA3</f>
        <v>0</v>
      </c>
      <c r="F14" s="203"/>
      <c r="G14" s="521">
        <v>0</v>
      </c>
      <c r="H14" s="518">
        <f>E14*(1-G14)</f>
        <v>0</v>
      </c>
      <c r="I14" s="462"/>
      <c r="J14" s="477"/>
      <c r="K14" s="489"/>
      <c r="L14" s="401"/>
      <c r="M14" s="597" t="str">
        <f>'Agripp Holds PU'!F2</f>
        <v>PU</v>
      </c>
      <c r="N14" s="598" t="str">
        <f>'Agripp Holds PU'!G1</f>
        <v>Sets</v>
      </c>
      <c r="O14" s="598" t="str">
        <f>'Agripp Holds PU'!H1</f>
        <v>Holds</v>
      </c>
      <c r="P14" s="598" t="str">
        <f>'Agripp Holds PU'!I1</f>
        <v>Price</v>
      </c>
      <c r="Q14" s="599"/>
      <c r="R14" s="582"/>
      <c r="S14" s="447"/>
      <c r="T14" s="429"/>
      <c r="U14" s="429"/>
      <c r="V14" s="421"/>
      <c r="W14" s="421"/>
      <c r="X14" s="401"/>
      <c r="Y14" s="401"/>
      <c r="Z14" s="401"/>
      <c r="AA14" s="401"/>
      <c r="AB14" s="408"/>
      <c r="AC14" s="408"/>
      <c r="AD14" s="408"/>
      <c r="AE14" s="408"/>
      <c r="AF14" s="408"/>
      <c r="AG14" s="408"/>
      <c r="AH14" s="408"/>
      <c r="AI14" s="408"/>
      <c r="AJ14" s="408"/>
      <c r="AK14" s="206"/>
      <c r="AL14" s="206"/>
    </row>
    <row r="15" spans="1:38" ht="13.2" customHeight="1">
      <c r="A15" s="401"/>
      <c r="B15" s="321" t="str">
        <f>'Data invoice'!X4</f>
        <v>PE</v>
      </c>
      <c r="C15" s="628">
        <f>'Data invoice'!Y4</f>
        <v>0</v>
      </c>
      <c r="D15" s="628">
        <f>'Data invoice'!Z4</f>
        <v>0</v>
      </c>
      <c r="E15" s="203">
        <f>'Data invoice'!AA4</f>
        <v>0</v>
      </c>
      <c r="F15" s="203"/>
      <c r="G15" s="521">
        <v>0</v>
      </c>
      <c r="H15" s="516">
        <f t="shared" ref="H15" si="1">E15*(1-G15)</f>
        <v>0</v>
      </c>
      <c r="I15" s="462"/>
      <c r="J15" s="477"/>
      <c r="K15" s="489"/>
      <c r="L15" s="401"/>
      <c r="M15" s="583"/>
      <c r="N15" s="585">
        <f>'Agripp Holds PU'!G2</f>
        <v>0</v>
      </c>
      <c r="O15" s="585">
        <f>'Agripp Holds PU'!H2</f>
        <v>0</v>
      </c>
      <c r="P15" s="585">
        <f>'Agripp Holds PU'!I2</f>
        <v>0</v>
      </c>
      <c r="Q15" s="586"/>
      <c r="R15" s="582"/>
      <c r="S15" s="447"/>
      <c r="T15" s="429"/>
      <c r="U15" s="429"/>
      <c r="V15" s="421"/>
      <c r="W15" s="421"/>
      <c r="X15" s="401"/>
      <c r="Y15" s="401"/>
      <c r="Z15" s="401"/>
      <c r="AA15" s="401"/>
      <c r="AB15" s="408"/>
      <c r="AC15" s="408"/>
      <c r="AD15" s="408"/>
      <c r="AE15" s="408"/>
      <c r="AF15" s="408"/>
      <c r="AG15" s="408"/>
      <c r="AH15" s="408"/>
      <c r="AI15" s="408"/>
      <c r="AJ15" s="408"/>
      <c r="AK15" s="206"/>
      <c r="AL15" s="206"/>
    </row>
    <row r="16" spans="1:38" ht="13.2" customHeight="1">
      <c r="A16" s="401"/>
      <c r="B16" s="386" t="str">
        <f>'Data invoice'!X5</f>
        <v>Total</v>
      </c>
      <c r="C16" s="390">
        <f>'Data invoice'!Y5</f>
        <v>0</v>
      </c>
      <c r="D16" s="388">
        <f>'Data invoice'!Z5</f>
        <v>0</v>
      </c>
      <c r="E16" s="389">
        <f>'Data invoice'!AA5</f>
        <v>0</v>
      </c>
      <c r="F16" s="389"/>
      <c r="G16" s="522">
        <v>0</v>
      </c>
      <c r="H16" s="391">
        <f>SUM(H14:H15)</f>
        <v>0</v>
      </c>
      <c r="I16" s="463"/>
      <c r="J16" s="478" t="str">
        <f>P12</f>
        <v>EUR</v>
      </c>
      <c r="K16" s="489"/>
      <c r="L16" s="401"/>
      <c r="M16" s="594" t="str">
        <f>'Agripp Holds PU'!F3</f>
        <v>Discount:</v>
      </c>
      <c r="N16" s="623">
        <f>'Agripp Holds PU'!G3</f>
        <v>0</v>
      </c>
      <c r="O16" s="595" t="s">
        <v>1553</v>
      </c>
      <c r="P16" s="595">
        <f>'Agripp Holds PU'!I4</f>
        <v>0</v>
      </c>
      <c r="Q16" s="596"/>
      <c r="R16" s="582"/>
      <c r="S16" s="447"/>
      <c r="T16" s="429"/>
      <c r="U16" s="429"/>
      <c r="V16" s="421"/>
      <c r="W16" s="421"/>
      <c r="X16" s="401"/>
      <c r="Y16" s="401"/>
      <c r="Z16" s="401"/>
      <c r="AA16" s="401"/>
      <c r="AB16" s="408"/>
      <c r="AC16" s="408"/>
      <c r="AD16" s="408"/>
      <c r="AE16" s="408"/>
      <c r="AF16" s="408"/>
      <c r="AG16" s="408"/>
      <c r="AH16" s="408"/>
      <c r="AI16" s="408"/>
      <c r="AJ16" s="408"/>
      <c r="AK16" s="206"/>
      <c r="AL16" s="206"/>
    </row>
    <row r="17" spans="1:38" ht="13.2" customHeight="1">
      <c r="A17" s="401"/>
      <c r="B17" s="205"/>
      <c r="C17" s="208"/>
      <c r="D17" s="208"/>
      <c r="E17" s="209"/>
      <c r="F17" s="209"/>
      <c r="G17" s="521"/>
      <c r="H17" s="204"/>
      <c r="I17" s="569"/>
      <c r="J17" s="570"/>
      <c r="K17" s="489"/>
      <c r="L17" s="401"/>
      <c r="M17" s="584" t="str">
        <f>'Agripp Holds PU'!F4</f>
        <v>Weight (Kg):</v>
      </c>
      <c r="N17" s="978">
        <f>'Agripp Holds PU'!G4</f>
        <v>0</v>
      </c>
      <c r="O17" s="587"/>
      <c r="P17" s="587"/>
      <c r="Q17" s="588"/>
      <c r="R17" s="582"/>
      <c r="S17" s="447"/>
      <c r="T17" s="421"/>
      <c r="U17" s="421"/>
      <c r="V17" s="421"/>
      <c r="W17" s="421"/>
      <c r="X17" s="401"/>
      <c r="Y17" s="401"/>
      <c r="Z17" s="401"/>
      <c r="AA17" s="401"/>
      <c r="AB17" s="408"/>
      <c r="AC17" s="408"/>
      <c r="AD17" s="408"/>
      <c r="AE17" s="408"/>
      <c r="AF17" s="408"/>
      <c r="AG17" s="408"/>
      <c r="AH17" s="408"/>
      <c r="AI17" s="408"/>
      <c r="AJ17" s="408"/>
      <c r="AK17" s="206"/>
      <c r="AL17" s="206"/>
    </row>
    <row r="18" spans="1:38" ht="13.2" customHeight="1">
      <c r="A18" s="401"/>
      <c r="B18" s="381" t="str">
        <f>'Data invoice'!X7</f>
        <v>MACROS FIBERGLASS</v>
      </c>
      <c r="C18" s="382"/>
      <c r="D18" s="382" t="str">
        <f>'Data invoice'!Z7</f>
        <v>Volumes</v>
      </c>
      <c r="E18" s="382" t="s">
        <v>16</v>
      </c>
      <c r="F18" s="382"/>
      <c r="G18" s="523"/>
      <c r="H18" s="384"/>
      <c r="I18" s="382"/>
      <c r="J18" s="476"/>
      <c r="K18" s="489"/>
      <c r="L18" s="401"/>
      <c r="M18" s="582"/>
      <c r="N18" s="582"/>
      <c r="O18" s="582"/>
      <c r="P18" s="582"/>
      <c r="Q18" s="582"/>
      <c r="R18" s="582"/>
      <c r="S18" s="447"/>
      <c r="T18" s="421"/>
      <c r="U18" s="421"/>
      <c r="V18" s="421"/>
      <c r="W18" s="421"/>
      <c r="X18" s="401"/>
      <c r="Y18" s="401"/>
      <c r="Z18" s="401"/>
      <c r="AA18" s="401"/>
      <c r="AB18" s="408"/>
      <c r="AC18" s="408"/>
      <c r="AD18" s="408"/>
      <c r="AE18" s="408"/>
      <c r="AF18" s="408"/>
      <c r="AG18" s="408"/>
      <c r="AH18" s="408"/>
      <c r="AI18" s="408"/>
      <c r="AJ18" s="408"/>
      <c r="AK18" s="206"/>
      <c r="AL18" s="206"/>
    </row>
    <row r="19" spans="1:38" ht="13.2" customHeight="1">
      <c r="A19" s="401"/>
      <c r="B19" s="321" t="str">
        <f>'Data invoice'!X8</f>
        <v>FULL FRICTION</v>
      </c>
      <c r="C19" s="211"/>
      <c r="D19" s="211">
        <f>'Data invoice'!Z8</f>
        <v>0</v>
      </c>
      <c r="E19" s="203">
        <f>'Data invoice'!AA8</f>
        <v>0</v>
      </c>
      <c r="F19" s="203"/>
      <c r="G19" s="521">
        <v>0</v>
      </c>
      <c r="H19" s="518">
        <v>0</v>
      </c>
      <c r="I19" s="464"/>
      <c r="J19" s="479"/>
      <c r="K19" s="489"/>
      <c r="L19" s="401"/>
      <c r="M19" s="597" t="str">
        <f>'Agripp Holds PE'!F2</f>
        <v>PE</v>
      </c>
      <c r="N19" s="598" t="str">
        <f>'Agripp Holds PE'!G1</f>
        <v>Sets</v>
      </c>
      <c r="O19" s="598" t="str">
        <f>'Agripp Holds PE'!H1</f>
        <v>Holds</v>
      </c>
      <c r="P19" s="598" t="str">
        <f>'Agripp Holds PE'!I1</f>
        <v>Price</v>
      </c>
      <c r="Q19" s="599"/>
      <c r="R19" s="582"/>
      <c r="S19" s="447"/>
      <c r="T19" s="421"/>
      <c r="U19" s="421"/>
      <c r="V19" s="421"/>
      <c r="W19" s="421"/>
      <c r="X19" s="401"/>
      <c r="Y19" s="401"/>
      <c r="Z19" s="401"/>
      <c r="AA19" s="401"/>
      <c r="AB19" s="408"/>
      <c r="AC19" s="408"/>
      <c r="AD19" s="408"/>
      <c r="AE19" s="408"/>
      <c r="AF19" s="408"/>
      <c r="AG19" s="408"/>
      <c r="AH19" s="408"/>
      <c r="AI19" s="408"/>
      <c r="AJ19" s="408"/>
      <c r="AK19" s="206"/>
      <c r="AL19" s="206"/>
    </row>
    <row r="20" spans="1:38" ht="13.2" customHeight="1">
      <c r="A20" s="401"/>
      <c r="B20" s="321" t="str">
        <f>'Data invoice'!X9</f>
        <v>DUAL TEXTURE</v>
      </c>
      <c r="C20" s="211"/>
      <c r="D20" s="211">
        <f>'Data invoice'!Z9</f>
        <v>0</v>
      </c>
      <c r="E20" s="203">
        <f>'Data invoice'!AA9</f>
        <v>0</v>
      </c>
      <c r="F20" s="203"/>
      <c r="G20" s="521">
        <v>0</v>
      </c>
      <c r="H20" s="517">
        <v>0</v>
      </c>
      <c r="I20" s="464"/>
      <c r="J20" s="479"/>
      <c r="K20" s="489"/>
      <c r="L20" s="401"/>
      <c r="M20" s="583"/>
      <c r="N20" s="585">
        <f>'Agripp Holds PE'!G2</f>
        <v>0</v>
      </c>
      <c r="O20" s="585">
        <f>'Agripp Holds PE'!H2</f>
        <v>0</v>
      </c>
      <c r="P20" s="585">
        <f>'Agripp Holds PE'!I2</f>
        <v>0</v>
      </c>
      <c r="Q20" s="586"/>
      <c r="R20" s="582"/>
      <c r="S20" s="447"/>
      <c r="T20" s="421"/>
      <c r="U20" s="421"/>
      <c r="V20" s="421"/>
      <c r="W20" s="421"/>
      <c r="X20" s="401"/>
      <c r="Y20" s="401"/>
      <c r="Z20" s="401"/>
      <c r="AA20" s="401"/>
      <c r="AB20" s="408"/>
      <c r="AC20" s="408"/>
      <c r="AD20" s="408"/>
      <c r="AE20" s="408"/>
      <c r="AF20" s="408"/>
      <c r="AG20" s="408"/>
      <c r="AH20" s="408"/>
      <c r="AI20" s="408"/>
      <c r="AJ20" s="408"/>
      <c r="AK20" s="206"/>
      <c r="AL20" s="206"/>
    </row>
    <row r="21" spans="1:38" ht="13.2" customHeight="1">
      <c r="A21" s="401"/>
      <c r="B21" s="386" t="str">
        <f>'Data invoice'!X10</f>
        <v>Total</v>
      </c>
      <c r="C21" s="390"/>
      <c r="D21" s="388">
        <f>'Data invoice'!Z10</f>
        <v>0</v>
      </c>
      <c r="E21" s="389">
        <f>'Data invoice'!AA10</f>
        <v>0</v>
      </c>
      <c r="F21" s="389"/>
      <c r="G21" s="522">
        <v>0</v>
      </c>
      <c r="H21" s="391">
        <f>E21*(1-G21)</f>
        <v>0</v>
      </c>
      <c r="I21" s="463"/>
      <c r="J21" s="478" t="str">
        <f>P12</f>
        <v>EUR</v>
      </c>
      <c r="K21" s="489"/>
      <c r="L21" s="401"/>
      <c r="M21" s="594" t="str">
        <f>'Agripp Holds PE'!F3</f>
        <v>Discount:</v>
      </c>
      <c r="N21" s="623">
        <f>'Agripp Holds PE'!G3</f>
        <v>0</v>
      </c>
      <c r="O21" s="595" t="s">
        <v>1553</v>
      </c>
      <c r="P21" s="595">
        <f>'Agripp Holds PE'!I4</f>
        <v>0</v>
      </c>
      <c r="Q21" s="596"/>
      <c r="R21" s="582"/>
      <c r="S21" s="447"/>
      <c r="T21" s="421"/>
      <c r="U21" s="421"/>
      <c r="V21" s="421"/>
      <c r="W21" s="421"/>
      <c r="X21" s="401"/>
      <c r="Y21" s="401"/>
      <c r="Z21" s="401"/>
      <c r="AA21" s="401"/>
      <c r="AB21" s="408"/>
      <c r="AC21" s="408"/>
      <c r="AD21" s="408"/>
      <c r="AE21" s="408"/>
      <c r="AF21" s="408"/>
      <c r="AG21" s="408"/>
      <c r="AH21" s="408"/>
      <c r="AI21" s="408"/>
      <c r="AJ21" s="408"/>
      <c r="AK21" s="206"/>
      <c r="AL21" s="206"/>
    </row>
    <row r="22" spans="1:38" ht="13.2" customHeight="1">
      <c r="A22" s="401"/>
      <c r="B22" s="205"/>
      <c r="C22" s="208"/>
      <c r="D22" s="208"/>
      <c r="E22" s="209"/>
      <c r="F22" s="209"/>
      <c r="G22" s="521"/>
      <c r="H22" s="204"/>
      <c r="I22" s="569"/>
      <c r="J22" s="570"/>
      <c r="K22" s="489"/>
      <c r="L22" s="401"/>
      <c r="M22" s="584" t="str">
        <f>'Agripp Holds PE'!F4</f>
        <v>Weight (Kg):</v>
      </c>
      <c r="N22" s="978">
        <f>'Agripp Holds PE'!G4</f>
        <v>0</v>
      </c>
      <c r="O22" s="587"/>
      <c r="P22" s="587"/>
      <c r="Q22" s="588"/>
      <c r="R22" s="582"/>
      <c r="S22" s="447"/>
      <c r="T22" s="421"/>
      <c r="U22" s="421"/>
      <c r="V22" s="421"/>
      <c r="W22" s="421"/>
      <c r="X22" s="401"/>
      <c r="Y22" s="401"/>
      <c r="Z22" s="401"/>
      <c r="AA22" s="401"/>
      <c r="AB22" s="408"/>
      <c r="AC22" s="408"/>
      <c r="AD22" s="408"/>
      <c r="AE22" s="408"/>
      <c r="AF22" s="408"/>
      <c r="AG22" s="408"/>
      <c r="AH22" s="408"/>
      <c r="AI22" s="408"/>
      <c r="AJ22" s="408"/>
      <c r="AK22" s="206"/>
      <c r="AL22" s="206"/>
    </row>
    <row r="23" spans="1:38" ht="13.2" customHeight="1">
      <c r="A23" s="401"/>
      <c r="B23" s="381" t="str">
        <f>'Data invoice'!X12</f>
        <v>WOODS</v>
      </c>
      <c r="C23" s="382"/>
      <c r="D23" s="382" t="str">
        <f>'Data invoice'!Z12</f>
        <v>Volumes</v>
      </c>
      <c r="E23" s="382" t="s">
        <v>16</v>
      </c>
      <c r="F23" s="382"/>
      <c r="G23" s="523"/>
      <c r="H23" s="384"/>
      <c r="I23" s="382"/>
      <c r="J23" s="476"/>
      <c r="K23" s="489"/>
      <c r="L23" s="401"/>
      <c r="M23" s="582"/>
      <c r="N23" s="582"/>
      <c r="O23" s="582"/>
      <c r="P23" s="582"/>
      <c r="Q23" s="582"/>
      <c r="R23" s="582"/>
      <c r="S23" s="447"/>
      <c r="T23" s="421"/>
      <c r="U23" s="421"/>
      <c r="V23" s="421"/>
      <c r="W23" s="421"/>
      <c r="X23" s="401"/>
      <c r="Y23" s="401"/>
      <c r="Z23" s="401"/>
      <c r="AA23" s="401"/>
      <c r="AB23" s="408"/>
      <c r="AC23" s="408"/>
      <c r="AD23" s="408"/>
      <c r="AE23" s="408"/>
      <c r="AF23" s="408"/>
      <c r="AG23" s="408"/>
      <c r="AH23" s="408"/>
      <c r="AI23" s="408"/>
      <c r="AJ23" s="408"/>
      <c r="AK23" s="206"/>
      <c r="AL23" s="206"/>
    </row>
    <row r="24" spans="1:38" ht="13.2" customHeight="1">
      <c r="A24" s="401"/>
      <c r="B24" s="321" t="str">
        <f>'Data invoice'!X13</f>
        <v>FULL FRICTION</v>
      </c>
      <c r="C24" s="202"/>
      <c r="D24" s="202">
        <f ca="1">'Data invoice'!Z13</f>
        <v>0</v>
      </c>
      <c r="E24" s="203">
        <f>'Data invoice'!AA13</f>
        <v>0</v>
      </c>
      <c r="F24" s="203"/>
      <c r="G24" s="521">
        <v>0</v>
      </c>
      <c r="H24" s="518">
        <v>0</v>
      </c>
      <c r="I24" s="464"/>
      <c r="J24" s="479"/>
      <c r="K24" s="489"/>
      <c r="L24" s="409"/>
      <c r="M24" s="582"/>
      <c r="N24" s="585"/>
      <c r="O24" s="585"/>
      <c r="P24" s="585"/>
      <c r="Q24" s="590"/>
      <c r="R24" s="582"/>
      <c r="S24" s="447"/>
      <c r="T24" s="421"/>
      <c r="U24" s="421"/>
      <c r="V24" s="421"/>
      <c r="W24" s="421"/>
      <c r="X24" s="401"/>
      <c r="Y24" s="401"/>
      <c r="Z24" s="401"/>
      <c r="AA24" s="401"/>
      <c r="AB24" s="408"/>
      <c r="AC24" s="408"/>
      <c r="AD24" s="408"/>
      <c r="AE24" s="408"/>
      <c r="AF24" s="408"/>
      <c r="AG24" s="408"/>
      <c r="AH24" s="408"/>
      <c r="AI24" s="408"/>
      <c r="AJ24" s="408"/>
      <c r="AK24" s="206"/>
      <c r="AL24" s="206"/>
    </row>
    <row r="25" spans="1:38" ht="13.2" customHeight="1">
      <c r="A25" s="401"/>
      <c r="B25" s="321" t="str">
        <f>'Data invoice'!X14</f>
        <v>DUAL TEXTURE</v>
      </c>
      <c r="C25" s="202"/>
      <c r="D25" s="202">
        <f>'Data invoice'!Z14</f>
        <v>0</v>
      </c>
      <c r="E25" s="203">
        <f>'Data invoice'!AA14</f>
        <v>0</v>
      </c>
      <c r="F25" s="203"/>
      <c r="G25" s="521">
        <v>0</v>
      </c>
      <c r="H25" s="517">
        <v>0</v>
      </c>
      <c r="I25" s="464"/>
      <c r="J25" s="479"/>
      <c r="K25" s="489"/>
      <c r="L25" s="397"/>
      <c r="M25" s="597" t="str">
        <f>'Agripp Fiberglass Macros'!F1</f>
        <v>Macros</v>
      </c>
      <c r="N25" s="598"/>
      <c r="O25" s="598" t="str">
        <f>'Agripp Fiberglass Macros'!F1</f>
        <v>Macros</v>
      </c>
      <c r="P25" s="604" t="str">
        <f>'Agripp Fiberglass Macros'!G1</f>
        <v>Price</v>
      </c>
      <c r="Q25" s="602"/>
      <c r="R25" s="589"/>
      <c r="S25" s="447"/>
      <c r="T25" s="421"/>
      <c r="U25" s="421"/>
      <c r="V25" s="421"/>
      <c r="W25" s="421"/>
      <c r="X25" s="401"/>
      <c r="Y25" s="401"/>
      <c r="Z25" s="401"/>
      <c r="AA25" s="401"/>
      <c r="AB25" s="408"/>
      <c r="AC25" s="408"/>
      <c r="AD25" s="408"/>
      <c r="AE25" s="408"/>
      <c r="AF25" s="408"/>
      <c r="AG25" s="408"/>
      <c r="AH25" s="408"/>
      <c r="AI25" s="408"/>
      <c r="AJ25" s="408"/>
      <c r="AK25" s="206"/>
      <c r="AL25" s="206"/>
    </row>
    <row r="26" spans="1:38" ht="13.2" customHeight="1">
      <c r="A26" s="401"/>
      <c r="B26" s="386" t="str">
        <f>'Data invoice'!X15</f>
        <v>Total</v>
      </c>
      <c r="C26" s="390"/>
      <c r="D26" s="390">
        <f ca="1">'Data invoice'!Z15</f>
        <v>0</v>
      </c>
      <c r="E26" s="389">
        <f>'Data invoice'!AA15</f>
        <v>0</v>
      </c>
      <c r="F26" s="389"/>
      <c r="G26" s="522">
        <v>0</v>
      </c>
      <c r="H26" s="391">
        <f>E26*(1-G26)</f>
        <v>0</v>
      </c>
      <c r="I26" s="463"/>
      <c r="J26" s="478" t="str">
        <f>P12</f>
        <v>EUR</v>
      </c>
      <c r="K26" s="489"/>
      <c r="L26" s="397"/>
      <c r="M26" s="593" t="str">
        <f>'Agripp Fiberglass Macros'!E2</f>
        <v>Full friction</v>
      </c>
      <c r="N26" s="585"/>
      <c r="O26" s="601">
        <f>'Agripp Fiberglass Macros'!F2</f>
        <v>0</v>
      </c>
      <c r="P26" s="601">
        <f>'Agripp Fiberglass Macros'!G2</f>
        <v>0</v>
      </c>
      <c r="Q26" s="591"/>
      <c r="R26" s="582"/>
      <c r="S26" s="580"/>
      <c r="T26" s="421"/>
      <c r="U26" s="421"/>
      <c r="V26" s="421"/>
      <c r="W26" s="421"/>
      <c r="X26" s="401"/>
      <c r="Y26" s="401"/>
      <c r="Z26" s="401"/>
      <c r="AA26" s="401"/>
      <c r="AB26" s="408"/>
      <c r="AC26" s="408"/>
      <c r="AD26" s="408"/>
      <c r="AE26" s="408"/>
      <c r="AF26" s="408"/>
      <c r="AG26" s="408"/>
      <c r="AH26" s="408"/>
      <c r="AI26" s="408"/>
      <c r="AJ26" s="408"/>
      <c r="AK26" s="206"/>
      <c r="AL26" s="206"/>
    </row>
    <row r="27" spans="1:38" ht="13.2" customHeight="1">
      <c r="A27" s="401"/>
      <c r="B27" s="360"/>
      <c r="C27" s="360"/>
      <c r="D27" s="360"/>
      <c r="E27" s="360"/>
      <c r="F27" s="337"/>
      <c r="G27" s="337"/>
      <c r="H27" s="403"/>
      <c r="I27" s="465"/>
      <c r="J27" s="480"/>
      <c r="K27" s="489"/>
      <c r="L27" s="436"/>
      <c r="M27" s="583" t="str">
        <f>'Agripp Fiberglass Macros'!E3</f>
        <v>Dual texture</v>
      </c>
      <c r="N27" s="585"/>
      <c r="O27" s="601">
        <f>'Agripp Fiberglass Macros'!F3</f>
        <v>0</v>
      </c>
      <c r="P27" s="601">
        <f>'Agripp Fiberglass Macros'!G3</f>
        <v>0</v>
      </c>
      <c r="Q27" s="591"/>
      <c r="R27" s="582"/>
      <c r="S27" s="581"/>
      <c r="T27" s="431"/>
      <c r="U27" s="432"/>
      <c r="V27" s="434"/>
      <c r="W27" s="434"/>
      <c r="X27" s="401"/>
      <c r="Y27" s="401"/>
      <c r="Z27" s="401"/>
      <c r="AA27" s="401"/>
      <c r="AB27" s="408"/>
      <c r="AC27" s="408"/>
      <c r="AD27" s="408"/>
      <c r="AE27" s="408"/>
      <c r="AF27" s="408"/>
      <c r="AG27" s="408"/>
      <c r="AH27" s="408"/>
      <c r="AI27" s="408"/>
      <c r="AJ27" s="408"/>
      <c r="AK27" s="206"/>
      <c r="AL27" s="206"/>
    </row>
    <row r="28" spans="1:38" ht="13.2" customHeight="1">
      <c r="A28" s="401"/>
      <c r="B28" s="990" t="s">
        <v>1199</v>
      </c>
      <c r="C28" s="991"/>
      <c r="D28" s="991"/>
      <c r="E28" s="992"/>
      <c r="F28" s="337"/>
      <c r="G28" s="360"/>
      <c r="H28" s="403"/>
      <c r="I28" s="466"/>
      <c r="J28" s="480"/>
      <c r="K28" s="489"/>
      <c r="L28" s="402"/>
      <c r="M28" s="977" t="str">
        <f>'Agripp Fiberglass Macros'!G4</f>
        <v>Discount:</v>
      </c>
      <c r="N28" s="980">
        <f>'Agripp Fiberglass Macros'!H4</f>
        <v>0.1</v>
      </c>
      <c r="O28" s="981" t="s">
        <v>1553</v>
      </c>
      <c r="P28" s="601">
        <f>'Agripp Fiberglass Macros'!H5</f>
        <v>0</v>
      </c>
      <c r="Q28" s="600"/>
      <c r="R28" s="582"/>
      <c r="S28" s="581"/>
      <c r="T28" s="401"/>
      <c r="U28" s="401"/>
      <c r="V28" s="401"/>
      <c r="W28" s="401"/>
      <c r="X28" s="401"/>
      <c r="Y28" s="401"/>
      <c r="Z28" s="401"/>
      <c r="AA28" s="401"/>
      <c r="AB28" s="408"/>
      <c r="AC28" s="408"/>
      <c r="AD28" s="408"/>
      <c r="AE28" s="408"/>
      <c r="AF28" s="408"/>
      <c r="AG28" s="408"/>
      <c r="AH28" s="408"/>
      <c r="AI28" s="408"/>
      <c r="AJ28" s="408"/>
      <c r="AK28" s="206"/>
      <c r="AL28" s="206"/>
    </row>
    <row r="29" spans="1:38" ht="13.2" customHeight="1">
      <c r="A29" s="401"/>
      <c r="B29" s="336" t="s">
        <v>25</v>
      </c>
      <c r="C29" s="367">
        <f>H16+H21+H26</f>
        <v>0</v>
      </c>
      <c r="D29" s="360"/>
      <c r="E29" s="371" t="str">
        <f t="shared" ref="E29:E34" si="2">$P$12</f>
        <v>EUR</v>
      </c>
      <c r="F29" s="337"/>
      <c r="G29" s="360"/>
      <c r="H29" s="403"/>
      <c r="I29" s="466"/>
      <c r="J29" s="481"/>
      <c r="K29" s="489"/>
      <c r="L29" s="402"/>
      <c r="M29" s="584" t="str">
        <f>'Agripp Fiberglass Macros'!E5</f>
        <v>Weight (Kg):</v>
      </c>
      <c r="N29" s="978">
        <f>'Agripp Fiberglass Macros'!F5</f>
        <v>0</v>
      </c>
      <c r="O29" s="603"/>
      <c r="P29" s="603"/>
      <c r="Q29" s="592"/>
      <c r="R29" s="582"/>
      <c r="S29" s="581"/>
      <c r="T29" s="401"/>
      <c r="U29" s="401"/>
      <c r="V29" s="401"/>
      <c r="W29" s="401"/>
      <c r="X29" s="401"/>
      <c r="Y29" s="401"/>
      <c r="Z29" s="401"/>
      <c r="AA29" s="408"/>
      <c r="AB29" s="408"/>
      <c r="AC29" s="408"/>
      <c r="AD29" s="408"/>
      <c r="AE29" s="408"/>
      <c r="AF29" s="408"/>
      <c r="AG29" s="408"/>
      <c r="AH29" s="408"/>
      <c r="AI29" s="408"/>
      <c r="AJ29" s="408"/>
      <c r="AK29" s="206"/>
      <c r="AL29" s="206"/>
    </row>
    <row r="30" spans="1:38" ht="13.2" customHeight="1">
      <c r="A30" s="401"/>
      <c r="B30" s="336" t="str">
        <f>"VAT"&amp;". "&amp;'Invoice Agripp'!N11*100&amp;"%"</f>
        <v>VAT. 0%</v>
      </c>
      <c r="C30" s="367">
        <f>C29*'Invoice Agripp'!N11</f>
        <v>0</v>
      </c>
      <c r="D30" s="360"/>
      <c r="E30" s="369" t="str">
        <f t="shared" si="2"/>
        <v>EUR</v>
      </c>
      <c r="F30" s="337"/>
      <c r="G30" s="360"/>
      <c r="H30" s="403"/>
      <c r="I30" s="466"/>
      <c r="J30" s="481"/>
      <c r="K30" s="489"/>
      <c r="L30" s="402"/>
      <c r="M30" s="582"/>
      <c r="N30" s="582"/>
      <c r="O30" s="582"/>
      <c r="P30" s="582"/>
      <c r="Q30" s="582"/>
      <c r="R30" s="582"/>
      <c r="S30" s="449"/>
      <c r="T30" s="401"/>
      <c r="U30" s="401"/>
      <c r="V30" s="401"/>
      <c r="W30" s="401"/>
      <c r="X30" s="401"/>
      <c r="Y30" s="401"/>
      <c r="Z30" s="401"/>
      <c r="AA30" s="408"/>
      <c r="AB30" s="408"/>
      <c r="AC30" s="408"/>
      <c r="AD30" s="408"/>
      <c r="AE30" s="408"/>
      <c r="AF30" s="408"/>
      <c r="AG30" s="408"/>
      <c r="AH30" s="408"/>
      <c r="AI30" s="408"/>
      <c r="AJ30" s="408"/>
      <c r="AK30" s="206"/>
      <c r="AL30" s="206"/>
    </row>
    <row r="31" spans="1:38" ht="13.2" customHeight="1">
      <c r="A31" s="401"/>
      <c r="B31" s="336" t="s">
        <v>26</v>
      </c>
      <c r="C31" s="367">
        <f>C29+C30</f>
        <v>0</v>
      </c>
      <c r="D31" s="360"/>
      <c r="E31" s="369" t="str">
        <f t="shared" si="2"/>
        <v>EUR</v>
      </c>
      <c r="F31" s="337"/>
      <c r="G31" s="360"/>
      <c r="H31" s="403"/>
      <c r="I31" s="466"/>
      <c r="J31" s="481"/>
      <c r="K31" s="489"/>
      <c r="L31" s="402"/>
      <c r="M31" s="597" t="str">
        <f>'Agripp Woods'!F2</f>
        <v>Woods</v>
      </c>
      <c r="N31" s="598"/>
      <c r="O31" s="598" t="str">
        <f>'Agripp Woods'!G1</f>
        <v>Volumes</v>
      </c>
      <c r="P31" s="598" t="str">
        <f>'Agripp Woods'!H1</f>
        <v>Price</v>
      </c>
      <c r="Q31" s="599"/>
      <c r="R31" s="582"/>
      <c r="S31" s="582"/>
      <c r="T31" s="401"/>
      <c r="U31" s="401"/>
      <c r="V31" s="401"/>
      <c r="W31" s="401"/>
      <c r="X31" s="401"/>
      <c r="Y31" s="401"/>
      <c r="Z31" s="401"/>
      <c r="AA31" s="408"/>
      <c r="AB31" s="408"/>
      <c r="AC31" s="408"/>
      <c r="AD31" s="408"/>
      <c r="AE31" s="408"/>
      <c r="AF31" s="408"/>
      <c r="AG31" s="408"/>
      <c r="AH31" s="408"/>
      <c r="AI31" s="408"/>
      <c r="AJ31" s="408"/>
      <c r="AK31" s="206"/>
      <c r="AL31" s="206"/>
    </row>
    <row r="32" spans="1:38" ht="13.2" customHeight="1">
      <c r="A32" s="401"/>
      <c r="B32" s="336" t="s">
        <v>1182</v>
      </c>
      <c r="C32" s="367">
        <f>'Invoice Agripp'!N9</f>
        <v>0</v>
      </c>
      <c r="D32" s="360"/>
      <c r="E32" s="369" t="str">
        <f t="shared" si="2"/>
        <v>EUR</v>
      </c>
      <c r="F32" s="337"/>
      <c r="G32" s="360"/>
      <c r="H32" s="403"/>
      <c r="I32" s="466"/>
      <c r="J32" s="481"/>
      <c r="K32" s="491"/>
      <c r="L32" s="402"/>
      <c r="M32" s="583"/>
      <c r="N32" s="585"/>
      <c r="O32" s="585">
        <f ca="1">'Agripp Woods'!G2</f>
        <v>0</v>
      </c>
      <c r="P32" s="585">
        <f>'Agripp Woods'!H2</f>
        <v>0</v>
      </c>
      <c r="Q32" s="586"/>
      <c r="R32" s="582"/>
      <c r="S32" s="582"/>
      <c r="T32" s="401"/>
      <c r="U32" s="401"/>
      <c r="V32" s="401"/>
      <c r="W32" s="401"/>
      <c r="X32" s="401"/>
      <c r="Y32" s="401"/>
      <c r="Z32" s="401"/>
      <c r="AA32" s="408"/>
      <c r="AB32" s="408"/>
      <c r="AC32" s="408"/>
      <c r="AD32" s="408"/>
      <c r="AE32" s="408"/>
      <c r="AF32" s="408"/>
      <c r="AG32" s="408"/>
      <c r="AH32" s="408"/>
      <c r="AI32" s="408"/>
      <c r="AJ32" s="408"/>
      <c r="AK32" s="206"/>
      <c r="AL32" s="206"/>
    </row>
    <row r="33" spans="1:38" ht="13.2" customHeight="1">
      <c r="A33" s="401"/>
      <c r="B33" s="336" t="s">
        <v>1183</v>
      </c>
      <c r="C33" s="367">
        <f>'Invoice Agripp'!N10</f>
        <v>0</v>
      </c>
      <c r="D33" s="360"/>
      <c r="E33" s="369" t="str">
        <f t="shared" si="2"/>
        <v>EUR</v>
      </c>
      <c r="F33" s="337"/>
      <c r="G33" s="360"/>
      <c r="H33" s="403"/>
      <c r="I33" s="466"/>
      <c r="J33" s="481"/>
      <c r="K33" s="491"/>
      <c r="L33" s="402"/>
      <c r="M33" s="583" t="str">
        <f>'Agripp Woods'!F3</f>
        <v>Discount:</v>
      </c>
      <c r="N33" s="979">
        <f>'Agripp Woods'!G3</f>
        <v>0</v>
      </c>
      <c r="P33" s="585">
        <f>'Agripp Woods'!H3</f>
        <v>0</v>
      </c>
      <c r="Q33" s="586"/>
      <c r="R33" s="582"/>
      <c r="S33" s="582"/>
      <c r="T33" s="401"/>
      <c r="U33" s="401"/>
      <c r="V33" s="401"/>
      <c r="W33" s="401"/>
      <c r="X33" s="401"/>
      <c r="Y33" s="401"/>
      <c r="Z33" s="401"/>
      <c r="AA33" s="408"/>
      <c r="AB33" s="408"/>
      <c r="AC33" s="408"/>
      <c r="AD33" s="408"/>
      <c r="AE33" s="408"/>
      <c r="AF33" s="408"/>
      <c r="AG33" s="408"/>
      <c r="AH33" s="408"/>
      <c r="AI33" s="408"/>
      <c r="AJ33" s="408"/>
      <c r="AK33" s="206"/>
      <c r="AL33" s="206"/>
    </row>
    <row r="34" spans="1:38" ht="13.2" customHeight="1">
      <c r="A34" s="401"/>
      <c r="B34" s="386" t="s">
        <v>26</v>
      </c>
      <c r="C34" s="387">
        <f>C31+C32+C33</f>
        <v>0</v>
      </c>
      <c r="D34" s="388"/>
      <c r="E34" s="427" t="str">
        <f t="shared" si="2"/>
        <v>EUR</v>
      </c>
      <c r="F34" s="337"/>
      <c r="G34" s="360"/>
      <c r="H34" s="403"/>
      <c r="I34" s="466"/>
      <c r="J34" s="481"/>
      <c r="K34" s="491"/>
      <c r="L34" s="402"/>
      <c r="M34" s="594" t="str">
        <f>'Agripp Woods'!F4</f>
        <v>Weight (Kg):</v>
      </c>
      <c r="N34" s="595">
        <f>'Agripp Woods'!G4</f>
        <v>0</v>
      </c>
      <c r="O34" s="595" t="str">
        <f>'Agripp Woods'!H4</f>
        <v>Total:</v>
      </c>
      <c r="P34" s="596">
        <f>'Agripp Woods'!I4</f>
        <v>0</v>
      </c>
      <c r="Q34" s="596"/>
      <c r="R34" s="582"/>
      <c r="S34" s="582"/>
      <c r="T34" s="401"/>
      <c r="U34" s="401"/>
      <c r="V34" s="401"/>
      <c r="W34" s="401"/>
      <c r="X34" s="401"/>
      <c r="Y34" s="401"/>
      <c r="Z34" s="401"/>
      <c r="AA34" s="408"/>
      <c r="AB34" s="408"/>
      <c r="AC34" s="408"/>
      <c r="AD34" s="408"/>
      <c r="AE34" s="408"/>
      <c r="AF34" s="408"/>
      <c r="AG34" s="408"/>
      <c r="AH34" s="408"/>
      <c r="AI34" s="408"/>
      <c r="AJ34" s="408"/>
      <c r="AK34" s="206"/>
      <c r="AL34" s="206"/>
    </row>
    <row r="35" spans="1:38" ht="13.2" customHeight="1">
      <c r="A35" s="401"/>
      <c r="B35" s="360"/>
      <c r="C35" s="360"/>
      <c r="D35" s="360"/>
      <c r="E35" s="360"/>
      <c r="F35" s="360"/>
      <c r="G35" s="360"/>
      <c r="H35" s="403"/>
      <c r="I35" s="466"/>
      <c r="J35" s="481"/>
      <c r="K35" s="491"/>
      <c r="L35" s="402"/>
      <c r="M35" s="584"/>
      <c r="N35" s="624"/>
      <c r="O35" s="587"/>
      <c r="P35" s="603"/>
      <c r="Q35" s="588"/>
      <c r="R35" s="582"/>
      <c r="S35" s="582"/>
      <c r="T35" s="401"/>
      <c r="U35" s="401"/>
      <c r="V35" s="401"/>
      <c r="W35" s="401"/>
      <c r="X35" s="401"/>
      <c r="Y35" s="401"/>
      <c r="Z35" s="401"/>
      <c r="AA35" s="408"/>
      <c r="AB35" s="408"/>
      <c r="AC35" s="408"/>
      <c r="AD35" s="408"/>
      <c r="AE35" s="408"/>
      <c r="AF35" s="408"/>
      <c r="AG35" s="408"/>
      <c r="AH35" s="408"/>
      <c r="AI35" s="408"/>
      <c r="AJ35" s="408"/>
      <c r="AK35" s="206"/>
      <c r="AL35" s="206"/>
    </row>
    <row r="36" spans="1:38" s="555" customFormat="1" ht="13.2" customHeight="1">
      <c r="A36" s="401"/>
      <c r="B36" s="409"/>
      <c r="C36" s="409"/>
      <c r="D36" s="409"/>
      <c r="E36" s="409"/>
      <c r="F36" s="409"/>
      <c r="G36" s="409"/>
      <c r="H36" s="409"/>
      <c r="I36" s="556"/>
      <c r="J36" s="482"/>
      <c r="K36" s="491"/>
      <c r="L36" s="402"/>
      <c r="M36" s="582"/>
      <c r="N36" s="582"/>
      <c r="O36" s="582"/>
      <c r="P36" s="582"/>
      <c r="Q36" s="582"/>
      <c r="R36" s="582"/>
      <c r="S36" s="582"/>
      <c r="T36" s="401"/>
      <c r="U36" s="401"/>
      <c r="V36" s="401"/>
      <c r="W36" s="401"/>
      <c r="X36" s="401"/>
      <c r="Y36" s="401"/>
      <c r="Z36" s="401"/>
      <c r="AA36" s="408"/>
      <c r="AB36" s="408"/>
      <c r="AC36" s="408"/>
      <c r="AD36" s="408"/>
      <c r="AE36" s="408"/>
      <c r="AF36" s="408"/>
      <c r="AG36" s="408"/>
      <c r="AH36" s="408"/>
      <c r="AI36" s="408"/>
      <c r="AJ36" s="408"/>
      <c r="AK36" s="408"/>
      <c r="AL36" s="408"/>
    </row>
    <row r="37" spans="1:38" s="555" customFormat="1" ht="13.95" customHeight="1">
      <c r="A37" s="401"/>
      <c r="B37" s="397"/>
      <c r="C37" s="397"/>
      <c r="D37" s="397"/>
      <c r="E37" s="397"/>
      <c r="F37" s="412"/>
      <c r="G37" s="412"/>
      <c r="H37" s="397"/>
      <c r="I37" s="458"/>
      <c r="J37" s="471"/>
      <c r="K37" s="491"/>
      <c r="L37" s="402"/>
      <c r="M37" s="582"/>
      <c r="N37" s="582"/>
      <c r="O37" s="582"/>
      <c r="P37" s="582"/>
      <c r="Q37" s="582"/>
      <c r="R37" s="582"/>
      <c r="S37" s="449"/>
      <c r="T37" s="402"/>
      <c r="U37" s="402"/>
      <c r="V37" s="402"/>
      <c r="W37" s="402"/>
      <c r="X37" s="402"/>
      <c r="Y37" s="402"/>
      <c r="Z37" s="402"/>
      <c r="AA37" s="402"/>
      <c r="AB37" s="411"/>
      <c r="AC37" s="411"/>
      <c r="AD37" s="411"/>
      <c r="AE37" s="411"/>
      <c r="AF37" s="411"/>
      <c r="AG37" s="411"/>
      <c r="AH37" s="411"/>
      <c r="AI37" s="411"/>
      <c r="AJ37" s="411"/>
      <c r="AK37" s="411"/>
      <c r="AL37" s="411"/>
    </row>
    <row r="38" spans="1:38" s="555" customFormat="1" ht="13.95" customHeight="1">
      <c r="A38" s="401"/>
      <c r="B38" s="381" t="s">
        <v>29</v>
      </c>
      <c r="C38" s="382"/>
      <c r="D38" s="382"/>
      <c r="E38" s="382"/>
      <c r="F38" s="385"/>
      <c r="G38" s="382"/>
      <c r="H38" s="382"/>
      <c r="I38" s="382"/>
      <c r="J38" s="483"/>
      <c r="K38" s="492"/>
      <c r="L38" s="402"/>
      <c r="M38" s="582"/>
      <c r="N38" s="582"/>
      <c r="O38" s="582"/>
      <c r="P38" s="582"/>
      <c r="Q38" s="582"/>
      <c r="R38" s="582"/>
      <c r="S38" s="449"/>
      <c r="T38" s="397"/>
      <c r="U38" s="397"/>
      <c r="V38" s="397"/>
      <c r="W38" s="397"/>
      <c r="X38" s="397"/>
      <c r="Y38" s="397"/>
      <c r="Z38" s="397"/>
      <c r="AA38" s="397"/>
      <c r="AB38" s="414"/>
      <c r="AC38" s="414"/>
      <c r="AD38" s="414"/>
      <c r="AE38" s="414"/>
      <c r="AF38" s="414"/>
      <c r="AG38" s="414"/>
      <c r="AH38" s="414"/>
      <c r="AI38" s="414"/>
      <c r="AJ38" s="414"/>
      <c r="AK38" s="414"/>
      <c r="AL38" s="414"/>
    </row>
    <row r="39" spans="1:38" ht="13.95" customHeight="1">
      <c r="A39" s="402"/>
      <c r="B39" s="437" t="str">
        <f>'Data invoice'!K1</f>
        <v>Category</v>
      </c>
      <c r="C39" s="437" t="str">
        <f>'Data invoice'!L1</f>
        <v>Range</v>
      </c>
      <c r="D39" s="437" t="str">
        <f>'Data invoice'!M1</f>
        <v>Name</v>
      </c>
      <c r="E39" s="437" t="str">
        <f>'Data invoice'!N1</f>
        <v>Material</v>
      </c>
      <c r="F39" s="437" t="str">
        <f>'Data invoice'!O1</f>
        <v>Prod/sets</v>
      </c>
      <c r="G39" s="437" t="str">
        <f>'Data invoice'!P1</f>
        <v>Finition</v>
      </c>
      <c r="H39" s="437" t="str">
        <f>'Data invoice'!Q1</f>
        <v>Size</v>
      </c>
      <c r="I39" s="467" t="str">
        <f>'Data invoice'!R1</f>
        <v>Sets</v>
      </c>
      <c r="J39" s="484" t="str">
        <f>'Data invoice'!S1</f>
        <v>Price</v>
      </c>
      <c r="K39" s="432" t="str">
        <f>P12</f>
        <v>EUR</v>
      </c>
      <c r="L39" s="402"/>
      <c r="M39" s="582"/>
      <c r="N39" s="582"/>
      <c r="O39" s="582"/>
      <c r="P39" s="582"/>
      <c r="Q39" s="582"/>
      <c r="R39" s="582"/>
      <c r="S39" s="402"/>
      <c r="T39" s="397"/>
      <c r="U39" s="397"/>
      <c r="V39" s="397"/>
      <c r="W39" s="397"/>
      <c r="X39" s="397"/>
      <c r="Y39" s="397"/>
      <c r="Z39" s="397"/>
      <c r="AA39" s="397"/>
      <c r="AB39" s="414"/>
      <c r="AC39" s="414"/>
      <c r="AD39" s="414"/>
      <c r="AE39" s="414"/>
      <c r="AF39" s="414"/>
      <c r="AG39" s="414"/>
      <c r="AH39" s="414"/>
      <c r="AI39" s="414"/>
      <c r="AJ39" s="414"/>
      <c r="AK39" s="182"/>
      <c r="AL39" s="182"/>
    </row>
    <row r="40" spans="1:38" s="555" customFormat="1" ht="13.95" customHeight="1">
      <c r="A40" s="397"/>
      <c r="B40" s="402" t="str">
        <f>IF('Data invoice'!J2=0,"",'Data invoice'!K2)</f>
        <v/>
      </c>
      <c r="C40" s="402" t="str">
        <f>IF('Data invoice'!K2=0,"",'Data invoice'!L2)</f>
        <v/>
      </c>
      <c r="D40" s="402" t="str">
        <f>IF('Data invoice'!L2=0,"",'Data invoice'!M2)</f>
        <v/>
      </c>
      <c r="E40" s="402" t="str">
        <f>IF('Data invoice'!M2=0,"",'Data invoice'!N2)</f>
        <v/>
      </c>
      <c r="F40" s="402" t="str">
        <f>IF('Data invoice'!N2=0,"",'Data invoice'!O2)</f>
        <v/>
      </c>
      <c r="G40" s="402" t="str">
        <f>IF('Data invoice'!O2=0,"",'Data invoice'!P2)</f>
        <v/>
      </c>
      <c r="H40" s="402" t="str">
        <f>IF('Data invoice'!P2=0,"",'Data invoice'!Q2)</f>
        <v/>
      </c>
      <c r="I40" s="468" t="str">
        <f>IF('Data invoice'!Q2=0,"",'Data invoice'!R2)</f>
        <v/>
      </c>
      <c r="J40" s="438" t="str">
        <f>IF('Data invoice'!R2=0,"",'Data invoice'!S2)</f>
        <v/>
      </c>
      <c r="K40" s="493" t="str">
        <f>IF('Data invoice'!S2=0,"",'Data invoice'!T2)</f>
        <v/>
      </c>
      <c r="L40" s="402"/>
      <c r="M40" s="582"/>
      <c r="N40" s="582"/>
      <c r="O40" s="582"/>
      <c r="P40" s="582"/>
      <c r="Q40" s="582"/>
      <c r="R40" s="582"/>
      <c r="S40" s="402"/>
      <c r="T40" s="402"/>
      <c r="U40" s="402"/>
      <c r="V40" s="402"/>
      <c r="W40" s="402"/>
      <c r="X40" s="402"/>
      <c r="Y40" s="402"/>
      <c r="Z40" s="402"/>
      <c r="AA40" s="402"/>
      <c r="AB40" s="411"/>
      <c r="AC40" s="411"/>
      <c r="AD40" s="411"/>
      <c r="AE40" s="411"/>
      <c r="AF40" s="411"/>
      <c r="AG40" s="411"/>
      <c r="AH40" s="411"/>
      <c r="AI40" s="411"/>
      <c r="AJ40" s="411"/>
      <c r="AK40" s="411"/>
      <c r="AL40" s="411"/>
    </row>
    <row r="41" spans="1:38" s="555" customFormat="1" ht="16.5" customHeight="1">
      <c r="A41" s="397"/>
      <c r="B41" s="402" t="str">
        <f>IF('Data invoice'!J3=0,"",'Data invoice'!K3)</f>
        <v/>
      </c>
      <c r="C41" s="402" t="str">
        <f>IF('Data invoice'!K3=0,"",'Data invoice'!L3)</f>
        <v/>
      </c>
      <c r="D41" s="402" t="str">
        <f>IF('Data invoice'!L3=0,"",'Data invoice'!M3)</f>
        <v/>
      </c>
      <c r="E41" s="402" t="str">
        <f>IF('Data invoice'!M3=0,"",'Data invoice'!N3)</f>
        <v/>
      </c>
      <c r="F41" s="402" t="str">
        <f>IF('Data invoice'!N3=0,"",'Data invoice'!O3)</f>
        <v/>
      </c>
      <c r="G41" s="402" t="str">
        <f>IF('Data invoice'!O3=0,"",'Data invoice'!P3)</f>
        <v/>
      </c>
      <c r="H41" s="402" t="str">
        <f>IF('Data invoice'!P3=0,"",'Data invoice'!Q3)</f>
        <v/>
      </c>
      <c r="I41" s="468" t="str">
        <f>IF('Data invoice'!Q3=0,"",'Data invoice'!R3)</f>
        <v/>
      </c>
      <c r="J41" s="438" t="str">
        <f>IF('Data invoice'!R3=0,"",'Data invoice'!S3)</f>
        <v/>
      </c>
      <c r="K41" s="493" t="str">
        <f>IF('Data invoice'!S3=0,"",'Data invoice'!T3)</f>
        <v/>
      </c>
      <c r="L41" s="402"/>
      <c r="M41" s="402"/>
      <c r="N41" s="402"/>
      <c r="O41" s="402"/>
      <c r="P41" s="402"/>
      <c r="Q41" s="402"/>
      <c r="R41" s="402"/>
      <c r="S41" s="402"/>
      <c r="T41" s="402"/>
      <c r="U41" s="402"/>
      <c r="V41" s="402"/>
      <c r="W41" s="402"/>
      <c r="X41" s="402"/>
      <c r="Y41" s="402"/>
      <c r="Z41" s="402"/>
      <c r="AA41" s="402"/>
      <c r="AB41" s="411"/>
      <c r="AC41" s="411"/>
      <c r="AD41" s="411"/>
      <c r="AE41" s="411"/>
      <c r="AF41" s="411"/>
      <c r="AG41" s="411"/>
      <c r="AH41" s="411"/>
      <c r="AI41" s="411"/>
      <c r="AJ41" s="411"/>
      <c r="AK41" s="411"/>
      <c r="AL41" s="411"/>
    </row>
    <row r="42" spans="1:38" s="555" customFormat="1" ht="16.5" customHeight="1">
      <c r="A42" s="402"/>
      <c r="B42" s="402" t="str">
        <f>IF('Data invoice'!J4=0,"",'Data invoice'!K4)</f>
        <v/>
      </c>
      <c r="C42" s="402" t="str">
        <f>IF('Data invoice'!K4=0,"",'Data invoice'!L4)</f>
        <v/>
      </c>
      <c r="D42" s="402" t="str">
        <f>IF('Data invoice'!L4=0,"",'Data invoice'!M4)</f>
        <v/>
      </c>
      <c r="E42" s="402" t="str">
        <f>IF('Data invoice'!M4=0,"",'Data invoice'!N4)</f>
        <v/>
      </c>
      <c r="F42" s="402" t="str">
        <f>IF('Data invoice'!N4=0,"",'Data invoice'!O4)</f>
        <v/>
      </c>
      <c r="G42" s="402" t="str">
        <f>IF('Data invoice'!O4=0,"",'Data invoice'!P4)</f>
        <v/>
      </c>
      <c r="H42" s="402" t="str">
        <f>IF('Data invoice'!P4=0,"",'Data invoice'!Q4)</f>
        <v/>
      </c>
      <c r="I42" s="468" t="str">
        <f>IF('Data invoice'!Q4=0,"",'Data invoice'!R4)</f>
        <v/>
      </c>
      <c r="J42" s="438" t="str">
        <f>IF('Data invoice'!R4=0,"",'Data invoice'!S4)</f>
        <v/>
      </c>
      <c r="K42" s="493" t="str">
        <f>IF('Data invoice'!S4=0,"",'Data invoice'!T4)</f>
        <v/>
      </c>
      <c r="L42" s="402"/>
      <c r="M42" s="402"/>
      <c r="N42" s="402"/>
      <c r="O42" s="402"/>
      <c r="P42" s="402"/>
      <c r="Q42" s="402"/>
      <c r="R42" s="402"/>
      <c r="S42" s="402"/>
      <c r="T42" s="402"/>
      <c r="U42" s="402"/>
      <c r="V42" s="402"/>
      <c r="W42" s="402"/>
      <c r="X42" s="402"/>
      <c r="Y42" s="402"/>
      <c r="Z42" s="402"/>
      <c r="AA42" s="402"/>
      <c r="AB42" s="411"/>
      <c r="AC42" s="411"/>
      <c r="AD42" s="411"/>
      <c r="AE42" s="411"/>
      <c r="AF42" s="411"/>
      <c r="AG42" s="411"/>
      <c r="AH42" s="411"/>
      <c r="AI42" s="411"/>
      <c r="AJ42" s="411"/>
      <c r="AK42" s="411"/>
      <c r="AL42" s="411"/>
    </row>
    <row r="43" spans="1:38" s="555" customFormat="1" ht="16.5" customHeight="1">
      <c r="A43" s="402"/>
      <c r="B43" s="402" t="str">
        <f>IF('Data invoice'!J5=0,"",'Data invoice'!K5)</f>
        <v/>
      </c>
      <c r="C43" s="402" t="str">
        <f>IF('Data invoice'!K5=0,"",'Data invoice'!L5)</f>
        <v/>
      </c>
      <c r="D43" s="402" t="str">
        <f>IF('Data invoice'!L5=0,"",'Data invoice'!M5)</f>
        <v/>
      </c>
      <c r="E43" s="402" t="str">
        <f>IF('Data invoice'!M5=0,"",'Data invoice'!N5)</f>
        <v/>
      </c>
      <c r="F43" s="402" t="str">
        <f>IF('Data invoice'!N5=0,"",'Data invoice'!O5)</f>
        <v/>
      </c>
      <c r="G43" s="402" t="str">
        <f>IF('Data invoice'!O5=0,"",'Data invoice'!P5)</f>
        <v/>
      </c>
      <c r="H43" s="402" t="str">
        <f>IF('Data invoice'!P5=0,"",'Data invoice'!Q5)</f>
        <v/>
      </c>
      <c r="I43" s="468" t="str">
        <f>IF('Data invoice'!Q5=0,"",'Data invoice'!R5)</f>
        <v/>
      </c>
      <c r="J43" s="438" t="str">
        <f>IF('Data invoice'!R5=0,"",'Data invoice'!S5)</f>
        <v/>
      </c>
      <c r="K43" s="493" t="str">
        <f>IF('Data invoice'!S5=0,"",'Data invoice'!T5)</f>
        <v/>
      </c>
      <c r="L43" s="402"/>
      <c r="M43" s="402"/>
      <c r="N43" s="402"/>
      <c r="O43" s="402"/>
      <c r="P43" s="402"/>
      <c r="Q43" s="402"/>
      <c r="R43" s="402"/>
      <c r="S43" s="402"/>
      <c r="T43" s="402"/>
      <c r="U43" s="402"/>
      <c r="V43" s="402"/>
      <c r="W43" s="402"/>
      <c r="X43" s="402"/>
      <c r="Y43" s="402"/>
      <c r="Z43" s="402"/>
      <c r="AA43" s="402"/>
      <c r="AB43" s="411"/>
      <c r="AC43" s="411"/>
      <c r="AD43" s="411"/>
      <c r="AE43" s="411"/>
      <c r="AF43" s="411"/>
      <c r="AG43" s="411"/>
      <c r="AH43" s="411"/>
      <c r="AI43" s="411"/>
      <c r="AJ43" s="411"/>
      <c r="AK43" s="411"/>
      <c r="AL43" s="411"/>
    </row>
    <row r="44" spans="1:38" s="555" customFormat="1" ht="16.5" customHeight="1">
      <c r="A44" s="402"/>
      <c r="B44" s="402" t="str">
        <f>IF('Data invoice'!J6=0,"",'Data invoice'!K6)</f>
        <v/>
      </c>
      <c r="C44" s="402" t="str">
        <f>IF('Data invoice'!K6=0,"",'Data invoice'!L6)</f>
        <v/>
      </c>
      <c r="D44" s="402" t="str">
        <f>IF('Data invoice'!L6=0,"",'Data invoice'!M6)</f>
        <v/>
      </c>
      <c r="E44" s="402" t="str">
        <f>IF('Data invoice'!M6=0,"",'Data invoice'!N6)</f>
        <v/>
      </c>
      <c r="F44" s="402" t="str">
        <f>IF('Data invoice'!N6=0,"",'Data invoice'!O6)</f>
        <v/>
      </c>
      <c r="G44" s="402" t="str">
        <f>IF('Data invoice'!O6=0,"",'Data invoice'!P6)</f>
        <v/>
      </c>
      <c r="H44" s="402" t="str">
        <f>IF('Data invoice'!P6=0,"",'Data invoice'!Q6)</f>
        <v/>
      </c>
      <c r="I44" s="468" t="str">
        <f>IF('Data invoice'!Q6=0,"",'Data invoice'!R6)</f>
        <v/>
      </c>
      <c r="J44" s="438" t="str">
        <f>IF('Data invoice'!R6=0,"",'Data invoice'!S6)</f>
        <v/>
      </c>
      <c r="K44" s="493" t="str">
        <f>IF('Data invoice'!S6=0,"",'Data invoice'!T6)</f>
        <v/>
      </c>
      <c r="L44" s="402"/>
      <c r="M44" s="402"/>
      <c r="N44" s="402"/>
      <c r="O44" s="402"/>
      <c r="P44" s="402"/>
      <c r="Q44" s="402"/>
      <c r="R44" s="402"/>
      <c r="S44" s="402"/>
      <c r="T44" s="402"/>
      <c r="U44" s="402"/>
      <c r="V44" s="402"/>
      <c r="W44" s="402"/>
      <c r="X44" s="402"/>
      <c r="Y44" s="402"/>
      <c r="Z44" s="402"/>
      <c r="AA44" s="402"/>
      <c r="AB44" s="411"/>
      <c r="AC44" s="411"/>
      <c r="AD44" s="411"/>
      <c r="AE44" s="411"/>
      <c r="AF44" s="411"/>
      <c r="AG44" s="411"/>
      <c r="AH44" s="411"/>
      <c r="AI44" s="411"/>
      <c r="AJ44" s="411"/>
      <c r="AK44" s="411"/>
      <c r="AL44" s="411"/>
    </row>
    <row r="45" spans="1:38" s="555" customFormat="1" ht="16.5" customHeight="1">
      <c r="A45" s="402"/>
      <c r="B45" s="402" t="str">
        <f>IF('Data invoice'!J7=0,"",'Data invoice'!K7)</f>
        <v/>
      </c>
      <c r="C45" s="402" t="str">
        <f>IF('Data invoice'!K7=0,"",'Data invoice'!L7)</f>
        <v/>
      </c>
      <c r="D45" s="402" t="str">
        <f>IF('Data invoice'!L7=0,"",'Data invoice'!M7)</f>
        <v/>
      </c>
      <c r="E45" s="402" t="str">
        <f>IF('Data invoice'!M7=0,"",'Data invoice'!N7)</f>
        <v/>
      </c>
      <c r="F45" s="402" t="str">
        <f>IF('Data invoice'!N7=0,"",'Data invoice'!O7)</f>
        <v/>
      </c>
      <c r="G45" s="402" t="str">
        <f>IF('Data invoice'!O7=0,"",'Data invoice'!P7)</f>
        <v/>
      </c>
      <c r="H45" s="402" t="str">
        <f>IF('Data invoice'!P7=0,"",'Data invoice'!Q7)</f>
        <v/>
      </c>
      <c r="I45" s="468" t="str">
        <f>IF('Data invoice'!Q7=0,"",'Data invoice'!R7)</f>
        <v/>
      </c>
      <c r="J45" s="438" t="str">
        <f>IF('Data invoice'!R7=0,"",'Data invoice'!S7)</f>
        <v/>
      </c>
      <c r="K45" s="493" t="str">
        <f>IF('Data invoice'!S7=0,"",'Data invoice'!T7)</f>
        <v/>
      </c>
      <c r="L45" s="402"/>
      <c r="M45" s="402"/>
      <c r="N45" s="402"/>
      <c r="O45" s="402"/>
      <c r="P45" s="402"/>
      <c r="Q45" s="402"/>
      <c r="R45" s="402"/>
      <c r="S45" s="402"/>
      <c r="T45" s="402"/>
      <c r="U45" s="402"/>
      <c r="V45" s="402"/>
      <c r="W45" s="402"/>
      <c r="X45" s="402"/>
      <c r="Y45" s="402"/>
      <c r="Z45" s="402"/>
      <c r="AA45" s="402"/>
      <c r="AB45" s="411"/>
      <c r="AC45" s="411"/>
      <c r="AD45" s="411"/>
      <c r="AE45" s="411"/>
      <c r="AF45" s="411"/>
      <c r="AG45" s="411"/>
      <c r="AH45" s="411"/>
      <c r="AI45" s="411"/>
      <c r="AJ45" s="411"/>
      <c r="AK45" s="411"/>
      <c r="AL45" s="411"/>
    </row>
    <row r="46" spans="1:38" s="555" customFormat="1" ht="16.5" customHeight="1">
      <c r="A46" s="402"/>
      <c r="B46" s="402" t="str">
        <f>IF('Data invoice'!J8=0,"",'Data invoice'!K8)</f>
        <v/>
      </c>
      <c r="C46" s="402" t="str">
        <f>IF('Data invoice'!K8=0,"",'Data invoice'!L8)</f>
        <v/>
      </c>
      <c r="D46" s="402" t="str">
        <f>IF('Data invoice'!L8=0,"",'Data invoice'!M8)</f>
        <v/>
      </c>
      <c r="E46" s="402" t="str">
        <f>IF('Data invoice'!M8=0,"",'Data invoice'!N8)</f>
        <v/>
      </c>
      <c r="F46" s="402" t="str">
        <f>IF('Data invoice'!N8=0,"",'Data invoice'!O8)</f>
        <v/>
      </c>
      <c r="G46" s="402" t="str">
        <f>IF('Data invoice'!O8=0,"",'Data invoice'!P8)</f>
        <v/>
      </c>
      <c r="H46" s="402" t="str">
        <f>IF('Data invoice'!P8=0,"",'Data invoice'!Q8)</f>
        <v/>
      </c>
      <c r="I46" s="468" t="str">
        <f>IF('Data invoice'!Q8=0,"",'Data invoice'!R8)</f>
        <v/>
      </c>
      <c r="J46" s="438" t="str">
        <f>IF('Data invoice'!R8=0,"",'Data invoice'!S8)</f>
        <v/>
      </c>
      <c r="K46" s="493" t="str">
        <f>IF('Data invoice'!S8=0,"",'Data invoice'!T8)</f>
        <v/>
      </c>
      <c r="L46" s="402"/>
      <c r="M46" s="402"/>
      <c r="N46" s="402"/>
      <c r="O46" s="402"/>
      <c r="P46" s="402"/>
      <c r="Q46" s="402"/>
      <c r="R46" s="402"/>
      <c r="S46" s="402"/>
      <c r="T46" s="402"/>
      <c r="U46" s="402"/>
      <c r="V46" s="402"/>
      <c r="W46" s="402"/>
      <c r="X46" s="402"/>
      <c r="Y46" s="402"/>
      <c r="Z46" s="402"/>
      <c r="AA46" s="402"/>
      <c r="AB46" s="411"/>
      <c r="AC46" s="411"/>
      <c r="AD46" s="411"/>
      <c r="AE46" s="411"/>
      <c r="AF46" s="411"/>
      <c r="AG46" s="411"/>
      <c r="AH46" s="411"/>
      <c r="AI46" s="411"/>
      <c r="AJ46" s="411"/>
      <c r="AK46" s="411"/>
      <c r="AL46" s="411"/>
    </row>
    <row r="47" spans="1:38" s="555" customFormat="1" ht="16.5" customHeight="1">
      <c r="A47" s="402"/>
      <c r="B47" s="402" t="str">
        <f>IF('Data invoice'!J9=0,"",'Data invoice'!K9)</f>
        <v/>
      </c>
      <c r="C47" s="402" t="str">
        <f>IF('Data invoice'!K9=0,"",'Data invoice'!L9)</f>
        <v/>
      </c>
      <c r="D47" s="402" t="str">
        <f>IF('Data invoice'!L9=0,"",'Data invoice'!M9)</f>
        <v/>
      </c>
      <c r="E47" s="402" t="str">
        <f>IF('Data invoice'!M9=0,"",'Data invoice'!N9)</f>
        <v/>
      </c>
      <c r="F47" s="402" t="str">
        <f>IF('Data invoice'!N9=0,"",'Data invoice'!O9)</f>
        <v/>
      </c>
      <c r="G47" s="402" t="str">
        <f>IF('Data invoice'!O9=0,"",'Data invoice'!P9)</f>
        <v/>
      </c>
      <c r="H47" s="402" t="str">
        <f>IF('Data invoice'!P9=0,"",'Data invoice'!Q9)</f>
        <v/>
      </c>
      <c r="I47" s="468" t="str">
        <f>IF('Data invoice'!Q9=0,"",'Data invoice'!R9)</f>
        <v/>
      </c>
      <c r="J47" s="438" t="str">
        <f>IF('Data invoice'!R9=0,"",'Data invoice'!S9)</f>
        <v/>
      </c>
      <c r="K47" s="493" t="str">
        <f>IF('Data invoice'!S9=0,"",'Data invoice'!T9)</f>
        <v/>
      </c>
      <c r="L47" s="402"/>
      <c r="M47" s="402"/>
      <c r="N47" s="402"/>
      <c r="O47" s="402"/>
      <c r="P47" s="402"/>
      <c r="Q47" s="402"/>
      <c r="R47" s="402"/>
      <c r="S47" s="402"/>
      <c r="T47" s="402"/>
      <c r="U47" s="402"/>
      <c r="V47" s="402"/>
      <c r="W47" s="402"/>
      <c r="X47" s="402"/>
      <c r="Y47" s="402"/>
      <c r="Z47" s="402"/>
      <c r="AA47" s="402"/>
      <c r="AB47" s="411"/>
      <c r="AC47" s="411"/>
      <c r="AD47" s="411"/>
      <c r="AE47" s="411"/>
      <c r="AF47" s="411"/>
      <c r="AG47" s="411"/>
      <c r="AH47" s="411"/>
      <c r="AI47" s="411"/>
      <c r="AJ47" s="411"/>
      <c r="AK47" s="411"/>
      <c r="AL47" s="411"/>
    </row>
    <row r="48" spans="1:38" s="555" customFormat="1" ht="16.5" customHeight="1">
      <c r="A48" s="402"/>
      <c r="B48" s="402" t="str">
        <f>IF('Data invoice'!J10=0,"",'Data invoice'!K10)</f>
        <v/>
      </c>
      <c r="C48" s="402" t="str">
        <f>IF('Data invoice'!K10=0,"",'Data invoice'!L10)</f>
        <v/>
      </c>
      <c r="D48" s="402" t="str">
        <f>IF('Data invoice'!L10=0,"",'Data invoice'!M10)</f>
        <v/>
      </c>
      <c r="E48" s="402" t="str">
        <f>IF('Data invoice'!M10=0,"",'Data invoice'!N10)</f>
        <v/>
      </c>
      <c r="F48" s="402" t="str">
        <f>IF('Data invoice'!N10=0,"",'Data invoice'!O10)</f>
        <v/>
      </c>
      <c r="G48" s="402" t="str">
        <f>IF('Data invoice'!O10=0,"",'Data invoice'!P10)</f>
        <v/>
      </c>
      <c r="H48" s="402" t="str">
        <f>IF('Data invoice'!P10=0,"",'Data invoice'!Q10)</f>
        <v/>
      </c>
      <c r="I48" s="468" t="str">
        <f>IF('Data invoice'!Q10=0,"",'Data invoice'!R10)</f>
        <v/>
      </c>
      <c r="J48" s="438" t="str">
        <f>IF('Data invoice'!R10=0,"",'Data invoice'!S10)</f>
        <v/>
      </c>
      <c r="K48" s="493" t="str">
        <f>IF('Data invoice'!S10=0,"",'Data invoice'!T10)</f>
        <v/>
      </c>
      <c r="L48" s="402"/>
      <c r="M48" s="402"/>
      <c r="N48" s="402"/>
      <c r="O48" s="402"/>
      <c r="P48" s="402"/>
      <c r="Q48" s="402"/>
      <c r="R48" s="402"/>
      <c r="S48" s="402"/>
      <c r="T48" s="402"/>
      <c r="U48" s="402"/>
      <c r="V48" s="402"/>
      <c r="W48" s="402"/>
      <c r="X48" s="402"/>
      <c r="Y48" s="402"/>
      <c r="Z48" s="402"/>
      <c r="AA48" s="402"/>
      <c r="AB48" s="411"/>
      <c r="AC48" s="411"/>
      <c r="AD48" s="411"/>
      <c r="AE48" s="411"/>
      <c r="AF48" s="411"/>
      <c r="AG48" s="411"/>
      <c r="AH48" s="411"/>
      <c r="AI48" s="411"/>
      <c r="AJ48" s="411"/>
      <c r="AK48" s="411"/>
      <c r="AL48" s="411"/>
    </row>
    <row r="49" spans="1:38" s="555" customFormat="1" ht="16.5" customHeight="1">
      <c r="A49" s="402"/>
      <c r="B49" s="402" t="str">
        <f>IF('Data invoice'!J11=0,"",'Data invoice'!K11)</f>
        <v/>
      </c>
      <c r="C49" s="402" t="str">
        <f>IF('Data invoice'!K11=0,"",'Data invoice'!L11)</f>
        <v/>
      </c>
      <c r="D49" s="402" t="str">
        <f>IF('Data invoice'!L11=0,"",'Data invoice'!M11)</f>
        <v/>
      </c>
      <c r="E49" s="402" t="str">
        <f>IF('Data invoice'!M11=0,"",'Data invoice'!N11)</f>
        <v/>
      </c>
      <c r="F49" s="402" t="str">
        <f>IF('Data invoice'!N11=0,"",'Data invoice'!O11)</f>
        <v/>
      </c>
      <c r="G49" s="402" t="str">
        <f>IF('Data invoice'!O11=0,"",'Data invoice'!P11)</f>
        <v/>
      </c>
      <c r="H49" s="402" t="str">
        <f>IF('Data invoice'!P11=0,"",'Data invoice'!Q11)</f>
        <v/>
      </c>
      <c r="I49" s="468" t="str">
        <f>IF('Data invoice'!Q11=0,"",'Data invoice'!R11)</f>
        <v/>
      </c>
      <c r="J49" s="438" t="str">
        <f>IF('Data invoice'!R11=0,"",'Data invoice'!S11)</f>
        <v/>
      </c>
      <c r="K49" s="493" t="str">
        <f>IF('Data invoice'!S11=0,"",'Data invoice'!T11)</f>
        <v/>
      </c>
      <c r="L49" s="402"/>
      <c r="M49" s="402"/>
      <c r="N49" s="402"/>
      <c r="O49" s="402"/>
      <c r="P49" s="402"/>
      <c r="Q49" s="402"/>
      <c r="R49" s="402"/>
      <c r="S49" s="402"/>
      <c r="T49" s="402"/>
      <c r="U49" s="402"/>
      <c r="V49" s="402"/>
      <c r="W49" s="402"/>
      <c r="X49" s="402"/>
      <c r="Y49" s="402"/>
      <c r="Z49" s="402"/>
      <c r="AA49" s="402"/>
      <c r="AB49" s="411"/>
      <c r="AC49" s="411"/>
      <c r="AD49" s="411"/>
      <c r="AE49" s="411"/>
      <c r="AF49" s="411"/>
      <c r="AG49" s="411"/>
      <c r="AH49" s="411"/>
      <c r="AI49" s="411"/>
      <c r="AJ49" s="411"/>
      <c r="AK49" s="411"/>
      <c r="AL49" s="411"/>
    </row>
    <row r="50" spans="1:38" s="555" customFormat="1" ht="16.5" customHeight="1">
      <c r="A50" s="402"/>
      <c r="B50" s="402" t="str">
        <f>IF('Data invoice'!J12=0,"",'Data invoice'!K12)</f>
        <v/>
      </c>
      <c r="C50" s="402" t="str">
        <f>IF('Data invoice'!K12=0,"",'Data invoice'!L12)</f>
        <v/>
      </c>
      <c r="D50" s="402" t="str">
        <f>IF('Data invoice'!L12=0,"",'Data invoice'!M12)</f>
        <v/>
      </c>
      <c r="E50" s="402" t="str">
        <f>IF('Data invoice'!M12=0,"",'Data invoice'!N12)</f>
        <v/>
      </c>
      <c r="F50" s="402" t="str">
        <f>IF('Data invoice'!N12=0,"",'Data invoice'!O12)</f>
        <v/>
      </c>
      <c r="G50" s="402" t="str">
        <f>IF('Data invoice'!O12=0,"",'Data invoice'!P12)</f>
        <v/>
      </c>
      <c r="H50" s="402" t="str">
        <f>IF('Data invoice'!P12=0,"",'Data invoice'!Q12)</f>
        <v/>
      </c>
      <c r="I50" s="468" t="str">
        <f>IF('Data invoice'!Q12=0,"",'Data invoice'!R12)</f>
        <v/>
      </c>
      <c r="J50" s="438" t="str">
        <f>IF('Data invoice'!R12=0,"",'Data invoice'!S12)</f>
        <v/>
      </c>
      <c r="K50" s="493" t="str">
        <f>IF('Data invoice'!S12=0,"",'Data invoice'!T12)</f>
        <v/>
      </c>
      <c r="L50" s="402"/>
      <c r="M50" s="402"/>
      <c r="N50" s="402"/>
      <c r="O50" s="402"/>
      <c r="P50" s="402"/>
      <c r="Q50" s="402"/>
      <c r="R50" s="402"/>
      <c r="S50" s="402"/>
      <c r="T50" s="402"/>
      <c r="U50" s="402"/>
      <c r="V50" s="402"/>
      <c r="W50" s="402"/>
      <c r="X50" s="402"/>
      <c r="Y50" s="402"/>
      <c r="Z50" s="402"/>
      <c r="AA50" s="402"/>
      <c r="AB50" s="411"/>
      <c r="AC50" s="411"/>
      <c r="AD50" s="411"/>
      <c r="AE50" s="411"/>
      <c r="AF50" s="411"/>
      <c r="AG50" s="411"/>
      <c r="AH50" s="411"/>
      <c r="AI50" s="411"/>
      <c r="AJ50" s="411"/>
      <c r="AK50" s="411"/>
      <c r="AL50" s="411"/>
    </row>
    <row r="51" spans="1:38" s="555" customFormat="1" ht="16.5" customHeight="1">
      <c r="A51" s="402"/>
      <c r="B51" s="402" t="str">
        <f>IF('Data invoice'!J13=0,"",'Data invoice'!K13)</f>
        <v/>
      </c>
      <c r="C51" s="402" t="str">
        <f>IF('Data invoice'!K13=0,"",'Data invoice'!L13)</f>
        <v/>
      </c>
      <c r="D51" s="402" t="str">
        <f>IF('Data invoice'!L13=0,"",'Data invoice'!M13)</f>
        <v/>
      </c>
      <c r="E51" s="402" t="str">
        <f>IF('Data invoice'!M13=0,"",'Data invoice'!N13)</f>
        <v/>
      </c>
      <c r="F51" s="402" t="str">
        <f>IF('Data invoice'!N13=0,"",'Data invoice'!O13)</f>
        <v/>
      </c>
      <c r="G51" s="402" t="str">
        <f>IF('Data invoice'!O13=0,"",'Data invoice'!P13)</f>
        <v/>
      </c>
      <c r="H51" s="402" t="str">
        <f>IF('Data invoice'!P13=0,"",'Data invoice'!Q13)</f>
        <v/>
      </c>
      <c r="I51" s="468" t="str">
        <f>IF('Data invoice'!Q13=0,"",'Data invoice'!R13)</f>
        <v/>
      </c>
      <c r="J51" s="438" t="str">
        <f>IF('Data invoice'!R13=0,"",'Data invoice'!S13)</f>
        <v/>
      </c>
      <c r="K51" s="493" t="str">
        <f>IF('Data invoice'!S13=0,"",'Data invoice'!T13)</f>
        <v/>
      </c>
      <c r="L51" s="402"/>
      <c r="M51" s="402"/>
      <c r="N51" s="402"/>
      <c r="O51" s="402"/>
      <c r="P51" s="402"/>
      <c r="Q51" s="402"/>
      <c r="R51" s="402"/>
      <c r="S51" s="402"/>
      <c r="T51" s="402"/>
      <c r="U51" s="402"/>
      <c r="V51" s="402"/>
      <c r="W51" s="402"/>
      <c r="X51" s="402"/>
      <c r="Y51" s="402"/>
      <c r="Z51" s="402"/>
      <c r="AA51" s="402"/>
      <c r="AB51" s="411"/>
      <c r="AC51" s="411"/>
      <c r="AD51" s="411"/>
      <c r="AE51" s="411"/>
      <c r="AF51" s="411"/>
      <c r="AG51" s="411"/>
      <c r="AH51" s="411"/>
      <c r="AI51" s="411"/>
      <c r="AJ51" s="411"/>
      <c r="AK51" s="411"/>
      <c r="AL51" s="411"/>
    </row>
    <row r="52" spans="1:38" s="555" customFormat="1" ht="16.5" customHeight="1">
      <c r="A52" s="402"/>
      <c r="B52" s="402" t="str">
        <f>IF('Data invoice'!J14=0,"",'Data invoice'!K14)</f>
        <v/>
      </c>
      <c r="C52" s="402" t="str">
        <f>IF('Data invoice'!K14=0,"",'Data invoice'!L14)</f>
        <v/>
      </c>
      <c r="D52" s="402" t="str">
        <f>IF('Data invoice'!L14=0,"",'Data invoice'!M14)</f>
        <v/>
      </c>
      <c r="E52" s="402" t="str">
        <f>IF('Data invoice'!M14=0,"",'Data invoice'!N14)</f>
        <v/>
      </c>
      <c r="F52" s="402" t="str">
        <f>IF('Data invoice'!N14=0,"",'Data invoice'!O14)</f>
        <v/>
      </c>
      <c r="G52" s="402" t="str">
        <f>IF('Data invoice'!O14=0,"",'Data invoice'!P14)</f>
        <v/>
      </c>
      <c r="H52" s="402" t="str">
        <f>IF('Data invoice'!P14=0,"",'Data invoice'!Q14)</f>
        <v/>
      </c>
      <c r="I52" s="468" t="str">
        <f>IF('Data invoice'!Q14=0,"",'Data invoice'!R14)</f>
        <v/>
      </c>
      <c r="J52" s="438" t="str">
        <f>IF('Data invoice'!R14=0,"",'Data invoice'!S14)</f>
        <v/>
      </c>
      <c r="K52" s="493" t="str">
        <f>IF('Data invoice'!S14=0,"",'Data invoice'!T14)</f>
        <v/>
      </c>
      <c r="L52" s="402"/>
      <c r="M52" s="402"/>
      <c r="N52" s="402"/>
      <c r="O52" s="402"/>
      <c r="P52" s="402"/>
      <c r="Q52" s="402"/>
      <c r="R52" s="402"/>
      <c r="S52" s="402"/>
      <c r="T52" s="402"/>
      <c r="U52" s="402"/>
      <c r="V52" s="402"/>
      <c r="W52" s="402"/>
      <c r="X52" s="402"/>
      <c r="Y52" s="402"/>
      <c r="Z52" s="402"/>
      <c r="AA52" s="402"/>
      <c r="AB52" s="411"/>
      <c r="AC52" s="411"/>
      <c r="AD52" s="411"/>
      <c r="AE52" s="411"/>
      <c r="AF52" s="411"/>
      <c r="AG52" s="411"/>
      <c r="AH52" s="411"/>
      <c r="AI52" s="411"/>
      <c r="AJ52" s="411"/>
      <c r="AK52" s="411"/>
      <c r="AL52" s="411"/>
    </row>
    <row r="53" spans="1:38" s="555" customFormat="1" ht="16.5" customHeight="1">
      <c r="A53" s="402"/>
      <c r="B53" s="402" t="str">
        <f>IF('Data invoice'!J15=0,"",'Data invoice'!K15)</f>
        <v/>
      </c>
      <c r="C53" s="402" t="str">
        <f>IF('Data invoice'!K15=0,"",'Data invoice'!L15)</f>
        <v/>
      </c>
      <c r="D53" s="402" t="str">
        <f>IF('Data invoice'!L15=0,"",'Data invoice'!M15)</f>
        <v/>
      </c>
      <c r="E53" s="402" t="str">
        <f>IF('Data invoice'!M15=0,"",'Data invoice'!N15)</f>
        <v/>
      </c>
      <c r="F53" s="402" t="str">
        <f>IF('Data invoice'!N15=0,"",'Data invoice'!O15)</f>
        <v/>
      </c>
      <c r="G53" s="402" t="str">
        <f>IF('Data invoice'!O15=0,"",'Data invoice'!P15)</f>
        <v/>
      </c>
      <c r="H53" s="402" t="str">
        <f>IF('Data invoice'!P15=0,"",'Data invoice'!Q15)</f>
        <v/>
      </c>
      <c r="I53" s="468" t="str">
        <f>IF('Data invoice'!Q15=0,"",'Data invoice'!R15)</f>
        <v/>
      </c>
      <c r="J53" s="438" t="str">
        <f>IF('Data invoice'!R15=0,"",'Data invoice'!S15)</f>
        <v/>
      </c>
      <c r="K53" s="493" t="str">
        <f>IF('Data invoice'!S15=0,"",'Data invoice'!T15)</f>
        <v/>
      </c>
      <c r="L53" s="402"/>
      <c r="M53" s="402"/>
      <c r="N53" s="402"/>
      <c r="O53" s="402"/>
      <c r="P53" s="402"/>
      <c r="Q53" s="402"/>
      <c r="R53" s="402"/>
      <c r="S53" s="402"/>
      <c r="T53" s="402"/>
      <c r="U53" s="402"/>
      <c r="V53" s="402"/>
      <c r="W53" s="402"/>
      <c r="X53" s="402"/>
      <c r="Y53" s="402"/>
      <c r="Z53" s="402"/>
      <c r="AA53" s="402"/>
      <c r="AB53" s="411"/>
      <c r="AC53" s="411"/>
      <c r="AD53" s="411"/>
      <c r="AE53" s="411"/>
      <c r="AF53" s="411"/>
      <c r="AG53" s="411"/>
      <c r="AH53" s="411"/>
      <c r="AI53" s="411"/>
      <c r="AJ53" s="411"/>
      <c r="AK53" s="411"/>
      <c r="AL53" s="411"/>
    </row>
    <row r="54" spans="1:38" s="555" customFormat="1" ht="16.5" customHeight="1">
      <c r="A54" s="402"/>
      <c r="B54" s="402" t="str">
        <f>IF('Data invoice'!J16=0,"",'Data invoice'!K16)</f>
        <v/>
      </c>
      <c r="C54" s="402" t="str">
        <f>IF('Data invoice'!K16=0,"",'Data invoice'!L16)</f>
        <v/>
      </c>
      <c r="D54" s="402" t="str">
        <f>IF('Data invoice'!L16=0,"",'Data invoice'!M16)</f>
        <v/>
      </c>
      <c r="E54" s="402" t="str">
        <f>IF('Data invoice'!M16=0,"",'Data invoice'!N16)</f>
        <v/>
      </c>
      <c r="F54" s="402" t="str">
        <f>IF('Data invoice'!N16=0,"",'Data invoice'!O16)</f>
        <v/>
      </c>
      <c r="G54" s="402" t="str">
        <f>IF('Data invoice'!O16=0,"",'Data invoice'!P16)</f>
        <v/>
      </c>
      <c r="H54" s="402" t="str">
        <f>IF('Data invoice'!P16=0,"",'Data invoice'!Q16)</f>
        <v/>
      </c>
      <c r="I54" s="468" t="str">
        <f>IF('Data invoice'!Q16=0,"",'Data invoice'!R16)</f>
        <v/>
      </c>
      <c r="J54" s="438" t="str">
        <f>IF('Data invoice'!R16=0,"",'Data invoice'!S16)</f>
        <v/>
      </c>
      <c r="K54" s="493" t="str">
        <f>IF('Data invoice'!S16=0,"",'Data invoice'!T16)</f>
        <v/>
      </c>
      <c r="L54" s="402"/>
      <c r="M54" s="402"/>
      <c r="N54" s="402"/>
      <c r="O54" s="402"/>
      <c r="P54" s="402"/>
      <c r="Q54" s="402"/>
      <c r="R54" s="402"/>
      <c r="S54" s="402"/>
      <c r="T54" s="402"/>
      <c r="U54" s="402"/>
      <c r="V54" s="402"/>
      <c r="W54" s="402"/>
      <c r="X54" s="402"/>
      <c r="Y54" s="402"/>
      <c r="Z54" s="402"/>
      <c r="AA54" s="402"/>
      <c r="AB54" s="411"/>
      <c r="AC54" s="411"/>
      <c r="AD54" s="411"/>
      <c r="AE54" s="411"/>
      <c r="AF54" s="411"/>
      <c r="AG54" s="411"/>
      <c r="AH54" s="411"/>
      <c r="AI54" s="411"/>
      <c r="AJ54" s="411"/>
      <c r="AK54" s="411"/>
      <c r="AL54" s="411"/>
    </row>
    <row r="55" spans="1:38" s="555" customFormat="1" ht="16.5" customHeight="1">
      <c r="A55" s="402"/>
      <c r="B55" s="402" t="str">
        <f>IF('Data invoice'!J17=0,"",'Data invoice'!K17)</f>
        <v/>
      </c>
      <c r="C55" s="402" t="str">
        <f>IF('Data invoice'!K17=0,"",'Data invoice'!L17)</f>
        <v/>
      </c>
      <c r="D55" s="402" t="str">
        <f>IF('Data invoice'!L17=0,"",'Data invoice'!M17)</f>
        <v/>
      </c>
      <c r="E55" s="402" t="str">
        <f>IF('Data invoice'!M17=0,"",'Data invoice'!N17)</f>
        <v/>
      </c>
      <c r="F55" s="402" t="str">
        <f>IF('Data invoice'!N17=0,"",'Data invoice'!O17)</f>
        <v/>
      </c>
      <c r="G55" s="402" t="str">
        <f>IF('Data invoice'!O17=0,"",'Data invoice'!P17)</f>
        <v/>
      </c>
      <c r="H55" s="402" t="str">
        <f>IF('Data invoice'!P17=0,"",'Data invoice'!Q17)</f>
        <v/>
      </c>
      <c r="I55" s="468" t="str">
        <f>IF('Data invoice'!Q17=0,"",'Data invoice'!R17)</f>
        <v/>
      </c>
      <c r="J55" s="438" t="str">
        <f>IF('Data invoice'!R17=0,"",'Data invoice'!S17)</f>
        <v/>
      </c>
      <c r="K55" s="493" t="str">
        <f>IF('Data invoice'!S17=0,"",'Data invoice'!T17)</f>
        <v/>
      </c>
      <c r="L55" s="402"/>
      <c r="M55" s="402"/>
      <c r="N55" s="402"/>
      <c r="O55" s="402"/>
      <c r="P55" s="402"/>
      <c r="Q55" s="402"/>
      <c r="R55" s="402"/>
      <c r="S55" s="402"/>
      <c r="T55" s="402"/>
      <c r="U55" s="402"/>
      <c r="V55" s="402"/>
      <c r="W55" s="402"/>
      <c r="X55" s="402"/>
      <c r="Y55" s="402"/>
      <c r="Z55" s="402"/>
      <c r="AA55" s="402"/>
      <c r="AB55" s="411"/>
      <c r="AC55" s="411"/>
      <c r="AD55" s="411"/>
      <c r="AE55" s="411"/>
      <c r="AF55" s="411"/>
      <c r="AG55" s="411"/>
      <c r="AH55" s="411"/>
      <c r="AI55" s="411"/>
      <c r="AJ55" s="411"/>
      <c r="AK55" s="411"/>
      <c r="AL55" s="411"/>
    </row>
    <row r="56" spans="1:38" s="555" customFormat="1" ht="16.5" customHeight="1">
      <c r="A56" s="402"/>
      <c r="B56" s="402" t="str">
        <f>IF('Data invoice'!J18=0,"",'Data invoice'!K18)</f>
        <v/>
      </c>
      <c r="C56" s="402" t="str">
        <f>IF('Data invoice'!K18=0,"",'Data invoice'!L18)</f>
        <v/>
      </c>
      <c r="D56" s="402" t="str">
        <f>IF('Data invoice'!L18=0,"",'Data invoice'!M18)</f>
        <v/>
      </c>
      <c r="E56" s="402" t="str">
        <f>IF('Data invoice'!M18=0,"",'Data invoice'!N18)</f>
        <v/>
      </c>
      <c r="F56" s="402" t="str">
        <f>IF('Data invoice'!N18=0,"",'Data invoice'!O18)</f>
        <v/>
      </c>
      <c r="G56" s="402" t="str">
        <f>IF('Data invoice'!O18=0,"",'Data invoice'!P18)</f>
        <v/>
      </c>
      <c r="H56" s="402" t="str">
        <f>IF('Data invoice'!P18=0,"",'Data invoice'!Q18)</f>
        <v/>
      </c>
      <c r="I56" s="468" t="str">
        <f>IF('Data invoice'!Q18=0,"",'Data invoice'!R18)</f>
        <v/>
      </c>
      <c r="J56" s="438" t="str">
        <f>IF('Data invoice'!R18=0,"",'Data invoice'!S18)</f>
        <v/>
      </c>
      <c r="K56" s="493" t="str">
        <f>IF('Data invoice'!S18=0,"",'Data invoice'!T18)</f>
        <v/>
      </c>
      <c r="L56" s="402"/>
      <c r="M56" s="402"/>
      <c r="N56" s="402"/>
      <c r="O56" s="402"/>
      <c r="P56" s="402"/>
      <c r="Q56" s="402"/>
      <c r="R56" s="402"/>
      <c r="S56" s="402"/>
      <c r="T56" s="402"/>
      <c r="U56" s="402"/>
      <c r="V56" s="402"/>
      <c r="W56" s="402"/>
      <c r="X56" s="402"/>
      <c r="Y56" s="402"/>
      <c r="Z56" s="402"/>
      <c r="AA56" s="402"/>
      <c r="AB56" s="411"/>
      <c r="AC56" s="411"/>
      <c r="AD56" s="411"/>
      <c r="AE56" s="411"/>
      <c r="AF56" s="411"/>
      <c r="AG56" s="411"/>
      <c r="AH56" s="411"/>
      <c r="AI56" s="411"/>
      <c r="AJ56" s="411"/>
      <c r="AK56" s="411"/>
      <c r="AL56" s="411"/>
    </row>
    <row r="57" spans="1:38" s="555" customFormat="1" ht="16.5" customHeight="1">
      <c r="A57" s="402"/>
      <c r="B57" s="402" t="str">
        <f>IF('Data invoice'!J19=0,"",'Data invoice'!K19)</f>
        <v/>
      </c>
      <c r="C57" s="402" t="str">
        <f>IF('Data invoice'!K19=0,"",'Data invoice'!L19)</f>
        <v/>
      </c>
      <c r="D57" s="402" t="str">
        <f>IF('Data invoice'!L19=0,"",'Data invoice'!M19)</f>
        <v/>
      </c>
      <c r="E57" s="402" t="str">
        <f>IF('Data invoice'!M19=0,"",'Data invoice'!N19)</f>
        <v/>
      </c>
      <c r="F57" s="402" t="str">
        <f>IF('Data invoice'!N19=0,"",'Data invoice'!O19)</f>
        <v/>
      </c>
      <c r="G57" s="402" t="str">
        <f>IF('Data invoice'!O19=0,"",'Data invoice'!P19)</f>
        <v/>
      </c>
      <c r="H57" s="402" t="str">
        <f>IF('Data invoice'!P19=0,"",'Data invoice'!Q19)</f>
        <v/>
      </c>
      <c r="I57" s="468" t="str">
        <f>IF('Data invoice'!Q19=0,"",'Data invoice'!R19)</f>
        <v/>
      </c>
      <c r="J57" s="438" t="str">
        <f>IF('Data invoice'!R19=0,"",'Data invoice'!S19)</f>
        <v/>
      </c>
      <c r="K57" s="493" t="str">
        <f>IF('Data invoice'!S19=0,"",'Data invoice'!T19)</f>
        <v/>
      </c>
      <c r="L57" s="402"/>
      <c r="M57" s="402"/>
      <c r="N57" s="402"/>
      <c r="O57" s="402"/>
      <c r="P57" s="402"/>
      <c r="Q57" s="402"/>
      <c r="R57" s="402"/>
      <c r="S57" s="402"/>
      <c r="T57" s="402"/>
      <c r="U57" s="402"/>
      <c r="V57" s="402"/>
      <c r="W57" s="402"/>
      <c r="X57" s="402"/>
      <c r="Y57" s="402"/>
      <c r="Z57" s="402"/>
      <c r="AA57" s="402"/>
      <c r="AB57" s="411"/>
      <c r="AC57" s="411"/>
      <c r="AD57" s="411"/>
      <c r="AE57" s="411"/>
      <c r="AF57" s="411"/>
      <c r="AG57" s="411"/>
      <c r="AH57" s="411"/>
      <c r="AI57" s="411"/>
      <c r="AJ57" s="411"/>
      <c r="AK57" s="411"/>
      <c r="AL57" s="411"/>
    </row>
    <row r="58" spans="1:38" s="555" customFormat="1" ht="16.5" customHeight="1">
      <c r="A58" s="402"/>
      <c r="B58" s="402" t="str">
        <f>IF('Data invoice'!J20=0,"",'Data invoice'!K20)</f>
        <v/>
      </c>
      <c r="C58" s="402" t="str">
        <f>IF('Data invoice'!K20=0,"",'Data invoice'!L20)</f>
        <v/>
      </c>
      <c r="D58" s="402" t="str">
        <f>IF('Data invoice'!L20=0,"",'Data invoice'!M20)</f>
        <v/>
      </c>
      <c r="E58" s="402" t="str">
        <f>IF('Data invoice'!M20=0,"",'Data invoice'!N20)</f>
        <v/>
      </c>
      <c r="F58" s="402" t="str">
        <f>IF('Data invoice'!N20=0,"",'Data invoice'!O20)</f>
        <v/>
      </c>
      <c r="G58" s="402" t="str">
        <f>IF('Data invoice'!O20=0,"",'Data invoice'!P20)</f>
        <v/>
      </c>
      <c r="H58" s="402" t="str">
        <f>IF('Data invoice'!P20=0,"",'Data invoice'!Q20)</f>
        <v/>
      </c>
      <c r="I58" s="468" t="str">
        <f>IF('Data invoice'!Q20=0,"",'Data invoice'!R20)</f>
        <v/>
      </c>
      <c r="J58" s="438" t="str">
        <f>IF('Data invoice'!R20=0,"",'Data invoice'!S20)</f>
        <v/>
      </c>
      <c r="K58" s="493" t="str">
        <f>IF('Data invoice'!S20=0,"",'Data invoice'!T20)</f>
        <v/>
      </c>
      <c r="L58" s="402"/>
      <c r="M58" s="402"/>
      <c r="N58" s="402"/>
      <c r="O58" s="402"/>
      <c r="P58" s="402"/>
      <c r="Q58" s="402"/>
      <c r="R58" s="402"/>
      <c r="S58" s="402"/>
      <c r="T58" s="402"/>
      <c r="U58" s="402"/>
      <c r="V58" s="402"/>
      <c r="W58" s="402"/>
      <c r="X58" s="402"/>
      <c r="Y58" s="402"/>
      <c r="Z58" s="402"/>
      <c r="AA58" s="402"/>
      <c r="AB58" s="411"/>
      <c r="AC58" s="411"/>
      <c r="AD58" s="411"/>
      <c r="AE58" s="411"/>
      <c r="AF58" s="411"/>
      <c r="AG58" s="411"/>
      <c r="AH58" s="411"/>
      <c r="AI58" s="411"/>
      <c r="AJ58" s="411"/>
      <c r="AK58" s="411"/>
      <c r="AL58" s="411"/>
    </row>
    <row r="59" spans="1:38" s="555" customFormat="1" ht="16.5" customHeight="1">
      <c r="A59" s="402"/>
      <c r="B59" s="402" t="str">
        <f>IF('Data invoice'!J21=0,"",'Data invoice'!K21)</f>
        <v/>
      </c>
      <c r="C59" s="402" t="str">
        <f>IF('Data invoice'!K21=0,"",'Data invoice'!L21)</f>
        <v/>
      </c>
      <c r="D59" s="402" t="str">
        <f>IF('Data invoice'!L21=0,"",'Data invoice'!M21)</f>
        <v/>
      </c>
      <c r="E59" s="402" t="str">
        <f>IF('Data invoice'!M21=0,"",'Data invoice'!N21)</f>
        <v/>
      </c>
      <c r="F59" s="402" t="str">
        <f>IF('Data invoice'!N21=0,"",'Data invoice'!O21)</f>
        <v/>
      </c>
      <c r="G59" s="402" t="str">
        <f>IF('Data invoice'!O21=0,"",'Data invoice'!P21)</f>
        <v/>
      </c>
      <c r="H59" s="402" t="str">
        <f>IF('Data invoice'!P21=0,"",'Data invoice'!Q21)</f>
        <v/>
      </c>
      <c r="I59" s="468" t="str">
        <f>IF('Data invoice'!Q21=0,"",'Data invoice'!R21)</f>
        <v/>
      </c>
      <c r="J59" s="438" t="str">
        <f>IF('Data invoice'!R21=0,"",'Data invoice'!S21)</f>
        <v/>
      </c>
      <c r="K59" s="493" t="str">
        <f>IF('Data invoice'!S21=0,"",'Data invoice'!T21)</f>
        <v/>
      </c>
      <c r="L59" s="402"/>
      <c r="M59" s="402"/>
      <c r="N59" s="402"/>
      <c r="O59" s="402"/>
      <c r="P59" s="402"/>
      <c r="Q59" s="402"/>
      <c r="R59" s="402"/>
      <c r="S59" s="402"/>
      <c r="T59" s="402"/>
      <c r="U59" s="402"/>
      <c r="V59" s="402"/>
      <c r="W59" s="402"/>
      <c r="X59" s="402"/>
      <c r="Y59" s="402"/>
      <c r="Z59" s="402"/>
      <c r="AA59" s="402"/>
      <c r="AB59" s="411"/>
      <c r="AC59" s="411"/>
      <c r="AD59" s="411"/>
      <c r="AE59" s="411"/>
      <c r="AF59" s="411"/>
      <c r="AG59" s="411"/>
      <c r="AH59" s="411"/>
      <c r="AI59" s="411"/>
      <c r="AJ59" s="411"/>
      <c r="AK59" s="411"/>
      <c r="AL59" s="411"/>
    </row>
    <row r="60" spans="1:38" s="555" customFormat="1" ht="16.5" customHeight="1">
      <c r="A60" s="402"/>
      <c r="B60" s="402" t="str">
        <f>IF('Data invoice'!J22=0,"",'Data invoice'!K22)</f>
        <v/>
      </c>
      <c r="C60" s="402" t="str">
        <f>IF('Data invoice'!K22=0,"",'Data invoice'!L22)</f>
        <v/>
      </c>
      <c r="D60" s="402" t="str">
        <f>IF('Data invoice'!L22=0,"",'Data invoice'!M22)</f>
        <v/>
      </c>
      <c r="E60" s="402" t="str">
        <f>IF('Data invoice'!M22=0,"",'Data invoice'!N22)</f>
        <v/>
      </c>
      <c r="F60" s="402" t="str">
        <f>IF('Data invoice'!N22=0,"",'Data invoice'!O22)</f>
        <v/>
      </c>
      <c r="G60" s="402" t="str">
        <f>IF('Data invoice'!O22=0,"",'Data invoice'!P22)</f>
        <v/>
      </c>
      <c r="H60" s="402" t="str">
        <f>IF('Data invoice'!P22=0,"",'Data invoice'!Q22)</f>
        <v/>
      </c>
      <c r="I60" s="468" t="str">
        <f>IF('Data invoice'!Q22=0,"",'Data invoice'!R22)</f>
        <v/>
      </c>
      <c r="J60" s="438" t="str">
        <f>IF('Data invoice'!R22=0,"",'Data invoice'!S22)</f>
        <v/>
      </c>
      <c r="K60" s="493" t="str">
        <f>IF('Data invoice'!S22=0,"",'Data invoice'!T22)</f>
        <v/>
      </c>
      <c r="L60" s="402"/>
      <c r="M60" s="402"/>
      <c r="N60" s="402"/>
      <c r="O60" s="402"/>
      <c r="P60" s="402"/>
      <c r="Q60" s="402"/>
      <c r="R60" s="402"/>
      <c r="S60" s="402"/>
      <c r="T60" s="402"/>
      <c r="U60" s="402"/>
      <c r="V60" s="402"/>
      <c r="W60" s="402"/>
      <c r="X60" s="402"/>
      <c r="Y60" s="402"/>
      <c r="Z60" s="402"/>
      <c r="AA60" s="402"/>
      <c r="AB60" s="411"/>
      <c r="AC60" s="411"/>
      <c r="AD60" s="411"/>
      <c r="AE60" s="411"/>
      <c r="AF60" s="411"/>
      <c r="AG60" s="411"/>
      <c r="AH60" s="411"/>
      <c r="AI60" s="411"/>
      <c r="AJ60" s="411"/>
      <c r="AK60" s="411"/>
      <c r="AL60" s="411"/>
    </row>
    <row r="61" spans="1:38" s="555" customFormat="1" ht="16.5" customHeight="1">
      <c r="A61" s="402"/>
      <c r="B61" s="402" t="str">
        <f>IF('Data invoice'!J23=0,"",'Data invoice'!K23)</f>
        <v/>
      </c>
      <c r="C61" s="402" t="str">
        <f>IF('Data invoice'!K23=0,"",'Data invoice'!L23)</f>
        <v/>
      </c>
      <c r="D61" s="402" t="str">
        <f>IF('Data invoice'!L23=0,"",'Data invoice'!M23)</f>
        <v/>
      </c>
      <c r="E61" s="402" t="str">
        <f>IF('Data invoice'!M23=0,"",'Data invoice'!N23)</f>
        <v/>
      </c>
      <c r="F61" s="402" t="str">
        <f>IF('Data invoice'!N23=0,"",'Data invoice'!O23)</f>
        <v/>
      </c>
      <c r="G61" s="402" t="str">
        <f>IF('Data invoice'!O23=0,"",'Data invoice'!P23)</f>
        <v/>
      </c>
      <c r="H61" s="402" t="str">
        <f>IF('Data invoice'!P23=0,"",'Data invoice'!Q23)</f>
        <v/>
      </c>
      <c r="I61" s="468" t="str">
        <f>IF('Data invoice'!Q23=0,"",'Data invoice'!R23)</f>
        <v/>
      </c>
      <c r="J61" s="438" t="str">
        <f>IF('Data invoice'!R23=0,"",'Data invoice'!S23)</f>
        <v/>
      </c>
      <c r="K61" s="493" t="str">
        <f>IF('Data invoice'!S23=0,"",'Data invoice'!T23)</f>
        <v/>
      </c>
      <c r="L61" s="402"/>
      <c r="M61" s="402"/>
      <c r="N61" s="402"/>
      <c r="O61" s="402"/>
      <c r="P61" s="402"/>
      <c r="Q61" s="402"/>
      <c r="R61" s="402"/>
      <c r="S61" s="402"/>
      <c r="T61" s="402"/>
      <c r="U61" s="402"/>
      <c r="V61" s="402"/>
      <c r="W61" s="402"/>
      <c r="X61" s="402"/>
      <c r="Y61" s="402"/>
      <c r="Z61" s="402"/>
      <c r="AA61" s="402"/>
      <c r="AB61" s="411"/>
      <c r="AC61" s="411"/>
      <c r="AD61" s="411"/>
      <c r="AE61" s="411"/>
      <c r="AF61" s="411"/>
      <c r="AG61" s="411"/>
      <c r="AH61" s="411"/>
      <c r="AI61" s="411"/>
      <c r="AJ61" s="411"/>
      <c r="AK61" s="411"/>
      <c r="AL61" s="411"/>
    </row>
    <row r="62" spans="1:38" s="555" customFormat="1" ht="16.5" customHeight="1">
      <c r="A62" s="402"/>
      <c r="B62" s="402" t="str">
        <f>IF('Data invoice'!J24=0,"",'Data invoice'!K24)</f>
        <v/>
      </c>
      <c r="C62" s="402" t="str">
        <f>IF('Data invoice'!K24=0,"",'Data invoice'!L24)</f>
        <v/>
      </c>
      <c r="D62" s="402" t="str">
        <f>IF('Data invoice'!L24=0,"",'Data invoice'!M24)</f>
        <v/>
      </c>
      <c r="E62" s="402" t="str">
        <f>IF('Data invoice'!M24=0,"",'Data invoice'!N24)</f>
        <v/>
      </c>
      <c r="F62" s="402" t="str">
        <f>IF('Data invoice'!N24=0,"",'Data invoice'!O24)</f>
        <v/>
      </c>
      <c r="G62" s="402" t="str">
        <f>IF('Data invoice'!O24=0,"",'Data invoice'!P24)</f>
        <v/>
      </c>
      <c r="H62" s="402" t="str">
        <f>IF('Data invoice'!P24=0,"",'Data invoice'!Q24)</f>
        <v/>
      </c>
      <c r="I62" s="468" t="str">
        <f>IF('Data invoice'!Q24=0,"",'Data invoice'!R24)</f>
        <v/>
      </c>
      <c r="J62" s="438" t="str">
        <f>IF('Data invoice'!R24=0,"",'Data invoice'!S24)</f>
        <v/>
      </c>
      <c r="K62" s="493" t="str">
        <f>IF('Data invoice'!S24=0,"",'Data invoice'!T24)</f>
        <v/>
      </c>
      <c r="L62" s="402"/>
      <c r="M62" s="402"/>
      <c r="N62" s="402"/>
      <c r="O62" s="402"/>
      <c r="P62" s="402"/>
      <c r="Q62" s="402"/>
      <c r="R62" s="402"/>
      <c r="S62" s="402"/>
      <c r="T62" s="402"/>
      <c r="U62" s="402"/>
      <c r="V62" s="402"/>
      <c r="W62" s="402"/>
      <c r="X62" s="402"/>
      <c r="Y62" s="402"/>
      <c r="Z62" s="402"/>
      <c r="AA62" s="402"/>
      <c r="AB62" s="411"/>
      <c r="AC62" s="411"/>
      <c r="AD62" s="411"/>
      <c r="AE62" s="411"/>
      <c r="AF62" s="411"/>
      <c r="AG62" s="411"/>
      <c r="AH62" s="411"/>
      <c r="AI62" s="411"/>
      <c r="AJ62" s="411"/>
      <c r="AK62" s="411"/>
      <c r="AL62" s="411"/>
    </row>
    <row r="63" spans="1:38" s="555" customFormat="1" ht="16.5" customHeight="1">
      <c r="A63" s="402"/>
      <c r="B63" s="402" t="str">
        <f>IF('Data invoice'!J25=0,"",'Data invoice'!K25)</f>
        <v/>
      </c>
      <c r="C63" s="402" t="str">
        <f>IF('Data invoice'!K25=0,"",'Data invoice'!L25)</f>
        <v/>
      </c>
      <c r="D63" s="402" t="str">
        <f>IF('Data invoice'!L25=0,"",'Data invoice'!M25)</f>
        <v/>
      </c>
      <c r="E63" s="402" t="str">
        <f>IF('Data invoice'!M25=0,"",'Data invoice'!N25)</f>
        <v/>
      </c>
      <c r="F63" s="402" t="str">
        <f>IF('Data invoice'!N25=0,"",'Data invoice'!O25)</f>
        <v/>
      </c>
      <c r="G63" s="402" t="str">
        <f>IF('Data invoice'!O25=0,"",'Data invoice'!P25)</f>
        <v/>
      </c>
      <c r="H63" s="402" t="str">
        <f>IF('Data invoice'!P25=0,"",'Data invoice'!Q25)</f>
        <v/>
      </c>
      <c r="I63" s="468" t="str">
        <f>IF('Data invoice'!Q25=0,"",'Data invoice'!R25)</f>
        <v/>
      </c>
      <c r="J63" s="438" t="str">
        <f>IF('Data invoice'!R25=0,"",'Data invoice'!S25)</f>
        <v/>
      </c>
      <c r="K63" s="493" t="str">
        <f>IF('Data invoice'!S25=0,"",'Data invoice'!T25)</f>
        <v/>
      </c>
      <c r="L63" s="402"/>
      <c r="M63" s="402"/>
      <c r="N63" s="402"/>
      <c r="O63" s="402"/>
      <c r="P63" s="402"/>
      <c r="Q63" s="402"/>
      <c r="R63" s="402"/>
      <c r="S63" s="402"/>
      <c r="T63" s="402"/>
      <c r="U63" s="402"/>
      <c r="V63" s="402"/>
      <c r="W63" s="402"/>
      <c r="X63" s="402"/>
      <c r="Y63" s="402"/>
      <c r="Z63" s="402"/>
      <c r="AA63" s="402"/>
      <c r="AB63" s="411"/>
      <c r="AC63" s="411"/>
      <c r="AD63" s="411"/>
      <c r="AE63" s="411"/>
      <c r="AF63" s="411"/>
      <c r="AG63" s="411"/>
      <c r="AH63" s="411"/>
      <c r="AI63" s="411"/>
      <c r="AJ63" s="411"/>
      <c r="AK63" s="411"/>
      <c r="AL63" s="411"/>
    </row>
    <row r="64" spans="1:38" s="555" customFormat="1" ht="16.5" customHeight="1">
      <c r="A64" s="402"/>
      <c r="B64" s="402" t="str">
        <f>IF('Data invoice'!J26=0,"",'Data invoice'!K26)</f>
        <v/>
      </c>
      <c r="C64" s="402" t="str">
        <f>IF('Data invoice'!K26=0,"",'Data invoice'!L26)</f>
        <v/>
      </c>
      <c r="D64" s="402" t="str">
        <f>IF('Data invoice'!L26=0,"",'Data invoice'!M26)</f>
        <v/>
      </c>
      <c r="E64" s="402" t="str">
        <f>IF('Data invoice'!M26=0,"",'Data invoice'!N26)</f>
        <v/>
      </c>
      <c r="F64" s="402" t="str">
        <f>IF('Data invoice'!N26=0,"",'Data invoice'!O26)</f>
        <v/>
      </c>
      <c r="G64" s="402" t="str">
        <f>IF('Data invoice'!O26=0,"",'Data invoice'!P26)</f>
        <v/>
      </c>
      <c r="H64" s="402" t="str">
        <f>IF('Data invoice'!P26=0,"",'Data invoice'!Q26)</f>
        <v/>
      </c>
      <c r="I64" s="468" t="str">
        <f>IF('Data invoice'!Q26=0,"",'Data invoice'!R26)</f>
        <v/>
      </c>
      <c r="J64" s="438" t="str">
        <f>IF('Data invoice'!R26=0,"",'Data invoice'!S26)</f>
        <v/>
      </c>
      <c r="K64" s="493" t="str">
        <f>IF('Data invoice'!S26=0,"",'Data invoice'!T26)</f>
        <v/>
      </c>
      <c r="L64" s="402"/>
      <c r="M64" s="402"/>
      <c r="N64" s="402"/>
      <c r="O64" s="402"/>
      <c r="P64" s="402"/>
      <c r="Q64" s="402"/>
      <c r="R64" s="402"/>
      <c r="S64" s="402"/>
      <c r="T64" s="402"/>
      <c r="U64" s="402"/>
      <c r="V64" s="402"/>
      <c r="W64" s="402"/>
      <c r="X64" s="402"/>
      <c r="Y64" s="402"/>
      <c r="Z64" s="402"/>
      <c r="AA64" s="402"/>
      <c r="AB64" s="411"/>
      <c r="AC64" s="411"/>
      <c r="AD64" s="411"/>
      <c r="AE64" s="411"/>
      <c r="AF64" s="411"/>
      <c r="AG64" s="411"/>
      <c r="AH64" s="411"/>
      <c r="AI64" s="411"/>
      <c r="AJ64" s="411"/>
      <c r="AK64" s="411"/>
      <c r="AL64" s="411"/>
    </row>
    <row r="65" spans="1:38" s="555" customFormat="1" ht="16.5" customHeight="1">
      <c r="A65" s="402"/>
      <c r="B65" s="402" t="str">
        <f>IF('Data invoice'!J27=0,"",'Data invoice'!K27)</f>
        <v/>
      </c>
      <c r="C65" s="402" t="str">
        <f>IF('Data invoice'!K27=0,"",'Data invoice'!L27)</f>
        <v/>
      </c>
      <c r="D65" s="402" t="str">
        <f>IF('Data invoice'!L27=0,"",'Data invoice'!M27)</f>
        <v/>
      </c>
      <c r="E65" s="402" t="str">
        <f>IF('Data invoice'!M27=0,"",'Data invoice'!N27)</f>
        <v/>
      </c>
      <c r="F65" s="402" t="str">
        <f>IF('Data invoice'!N27=0,"",'Data invoice'!O27)</f>
        <v/>
      </c>
      <c r="G65" s="402" t="str">
        <f>IF('Data invoice'!O27=0,"",'Data invoice'!P27)</f>
        <v/>
      </c>
      <c r="H65" s="402" t="str">
        <f>IF('Data invoice'!P27=0,"",'Data invoice'!Q27)</f>
        <v/>
      </c>
      <c r="I65" s="468" t="str">
        <f>IF('Data invoice'!Q27=0,"",'Data invoice'!R27)</f>
        <v/>
      </c>
      <c r="J65" s="438" t="str">
        <f>IF('Data invoice'!R27=0,"",'Data invoice'!S27)</f>
        <v/>
      </c>
      <c r="K65" s="493" t="str">
        <f>IF('Data invoice'!S27=0,"",'Data invoice'!T27)</f>
        <v/>
      </c>
      <c r="L65" s="402"/>
      <c r="M65" s="402"/>
      <c r="N65" s="402"/>
      <c r="O65" s="402"/>
      <c r="P65" s="402"/>
      <c r="Q65" s="402"/>
      <c r="R65" s="402"/>
      <c r="S65" s="402"/>
      <c r="T65" s="402"/>
      <c r="U65" s="402"/>
      <c r="V65" s="402"/>
      <c r="W65" s="402"/>
      <c r="X65" s="402"/>
      <c r="Y65" s="402"/>
      <c r="Z65" s="402"/>
      <c r="AA65" s="402"/>
      <c r="AB65" s="411"/>
      <c r="AC65" s="411"/>
      <c r="AD65" s="411"/>
      <c r="AE65" s="411"/>
      <c r="AF65" s="411"/>
      <c r="AG65" s="411"/>
      <c r="AH65" s="411"/>
      <c r="AI65" s="411"/>
      <c r="AJ65" s="411"/>
      <c r="AK65" s="411"/>
      <c r="AL65" s="411"/>
    </row>
    <row r="66" spans="1:38" s="555" customFormat="1" ht="16.5" customHeight="1">
      <c r="A66" s="402"/>
      <c r="B66" s="402" t="str">
        <f>IF('Data invoice'!J28=0,"",'Data invoice'!K28)</f>
        <v/>
      </c>
      <c r="C66" s="402" t="str">
        <f>IF('Data invoice'!K28=0,"",'Data invoice'!L28)</f>
        <v/>
      </c>
      <c r="D66" s="402" t="str">
        <f>IF('Data invoice'!L28=0,"",'Data invoice'!M28)</f>
        <v/>
      </c>
      <c r="E66" s="402" t="str">
        <f>IF('Data invoice'!M28=0,"",'Data invoice'!N28)</f>
        <v/>
      </c>
      <c r="F66" s="402" t="str">
        <f>IF('Data invoice'!N28=0,"",'Data invoice'!O28)</f>
        <v/>
      </c>
      <c r="G66" s="402" t="str">
        <f>IF('Data invoice'!O28=0,"",'Data invoice'!P28)</f>
        <v/>
      </c>
      <c r="H66" s="402" t="str">
        <f>IF('Data invoice'!P28=0,"",'Data invoice'!Q28)</f>
        <v/>
      </c>
      <c r="I66" s="468" t="str">
        <f>IF('Data invoice'!Q28=0,"",'Data invoice'!R28)</f>
        <v/>
      </c>
      <c r="J66" s="438" t="str">
        <f>IF('Data invoice'!R28=0,"",'Data invoice'!S28)</f>
        <v/>
      </c>
      <c r="K66" s="493" t="str">
        <f>IF('Data invoice'!S28=0,"",'Data invoice'!T28)</f>
        <v/>
      </c>
      <c r="L66" s="402"/>
      <c r="M66" s="402"/>
      <c r="N66" s="402"/>
      <c r="O66" s="402"/>
      <c r="P66" s="402"/>
      <c r="Q66" s="402"/>
      <c r="R66" s="402"/>
      <c r="S66" s="402"/>
      <c r="T66" s="402"/>
      <c r="U66" s="402"/>
      <c r="V66" s="402"/>
      <c r="W66" s="402"/>
      <c r="X66" s="402"/>
      <c r="Y66" s="402"/>
      <c r="Z66" s="402"/>
      <c r="AA66" s="402"/>
      <c r="AB66" s="411"/>
      <c r="AC66" s="411"/>
      <c r="AD66" s="411"/>
      <c r="AE66" s="411"/>
      <c r="AF66" s="411"/>
      <c r="AG66" s="411"/>
      <c r="AH66" s="411"/>
      <c r="AI66" s="411"/>
      <c r="AJ66" s="411"/>
      <c r="AK66" s="411"/>
      <c r="AL66" s="411"/>
    </row>
    <row r="67" spans="1:38" s="555" customFormat="1" ht="16.5" customHeight="1">
      <c r="A67" s="402"/>
      <c r="B67" s="402" t="str">
        <f>IF('Data invoice'!J29=0,"",'Data invoice'!K29)</f>
        <v/>
      </c>
      <c r="C67" s="402" t="str">
        <f>IF('Data invoice'!K29=0,"",'Data invoice'!L29)</f>
        <v/>
      </c>
      <c r="D67" s="402" t="str">
        <f>IF('Data invoice'!L29=0,"",'Data invoice'!M29)</f>
        <v/>
      </c>
      <c r="E67" s="402" t="str">
        <f>IF('Data invoice'!M29=0,"",'Data invoice'!N29)</f>
        <v/>
      </c>
      <c r="F67" s="402" t="str">
        <f>IF('Data invoice'!N29=0,"",'Data invoice'!O29)</f>
        <v/>
      </c>
      <c r="G67" s="402" t="str">
        <f>IF('Data invoice'!O29=0,"",'Data invoice'!P29)</f>
        <v/>
      </c>
      <c r="H67" s="402" t="str">
        <f>IF('Data invoice'!P29=0,"",'Data invoice'!Q29)</f>
        <v/>
      </c>
      <c r="I67" s="468" t="str">
        <f>IF('Data invoice'!Q29=0,"",'Data invoice'!R29)</f>
        <v/>
      </c>
      <c r="J67" s="438" t="str">
        <f>IF('Data invoice'!R29=0,"",'Data invoice'!S29)</f>
        <v/>
      </c>
      <c r="K67" s="493" t="str">
        <f>IF('Data invoice'!S29=0,"",'Data invoice'!T29)</f>
        <v/>
      </c>
      <c r="L67" s="402"/>
      <c r="M67" s="402"/>
      <c r="N67" s="402"/>
      <c r="O67" s="402"/>
      <c r="P67" s="402"/>
      <c r="Q67" s="402"/>
      <c r="R67" s="402"/>
      <c r="S67" s="402"/>
      <c r="T67" s="402"/>
      <c r="U67" s="402"/>
      <c r="V67" s="402"/>
      <c r="W67" s="402"/>
      <c r="X67" s="402"/>
      <c r="Y67" s="402"/>
      <c r="Z67" s="402"/>
      <c r="AA67" s="402"/>
      <c r="AB67" s="411"/>
      <c r="AC67" s="411"/>
      <c r="AD67" s="411"/>
      <c r="AE67" s="411"/>
      <c r="AF67" s="411"/>
      <c r="AG67" s="411"/>
      <c r="AH67" s="411"/>
      <c r="AI67" s="411"/>
      <c r="AJ67" s="411"/>
      <c r="AK67" s="411"/>
      <c r="AL67" s="411"/>
    </row>
    <row r="68" spans="1:38" s="555" customFormat="1" ht="16.5" customHeight="1">
      <c r="A68" s="402"/>
      <c r="B68" s="402" t="str">
        <f>IF('Data invoice'!J30=0,"",'Data invoice'!K30)</f>
        <v/>
      </c>
      <c r="C68" s="402" t="str">
        <f>IF('Data invoice'!K30=0,"",'Data invoice'!L30)</f>
        <v/>
      </c>
      <c r="D68" s="402" t="str">
        <f>IF('Data invoice'!L30=0,"",'Data invoice'!M30)</f>
        <v/>
      </c>
      <c r="E68" s="402" t="str">
        <f>IF('Data invoice'!M30=0,"",'Data invoice'!N30)</f>
        <v/>
      </c>
      <c r="F68" s="402" t="str">
        <f>IF('Data invoice'!N30=0,"",'Data invoice'!O30)</f>
        <v/>
      </c>
      <c r="G68" s="402" t="str">
        <f>IF('Data invoice'!O30=0,"",'Data invoice'!P30)</f>
        <v/>
      </c>
      <c r="H68" s="402" t="str">
        <f>IF('Data invoice'!P30=0,"",'Data invoice'!Q30)</f>
        <v/>
      </c>
      <c r="I68" s="468" t="str">
        <f>IF('Data invoice'!Q30=0,"",'Data invoice'!R30)</f>
        <v/>
      </c>
      <c r="J68" s="438" t="str">
        <f>IF('Data invoice'!R30=0,"",'Data invoice'!S30)</f>
        <v/>
      </c>
      <c r="K68" s="493" t="str">
        <f>IF('Data invoice'!S30=0,"",'Data invoice'!T30)</f>
        <v/>
      </c>
      <c r="L68" s="402"/>
      <c r="M68" s="402"/>
      <c r="N68" s="402"/>
      <c r="O68" s="402"/>
      <c r="P68" s="402"/>
      <c r="Q68" s="402"/>
      <c r="R68" s="402"/>
      <c r="S68" s="402"/>
      <c r="T68" s="402"/>
      <c r="U68" s="402"/>
      <c r="V68" s="402"/>
      <c r="W68" s="402"/>
      <c r="X68" s="402"/>
      <c r="Y68" s="402"/>
      <c r="Z68" s="402"/>
      <c r="AA68" s="402"/>
      <c r="AB68" s="411"/>
      <c r="AC68" s="411"/>
      <c r="AD68" s="411"/>
      <c r="AE68" s="411"/>
      <c r="AF68" s="411"/>
      <c r="AG68" s="411"/>
      <c r="AH68" s="411"/>
      <c r="AI68" s="411"/>
      <c r="AJ68" s="411"/>
      <c r="AK68" s="411"/>
      <c r="AL68" s="411"/>
    </row>
    <row r="69" spans="1:38" s="555" customFormat="1" ht="16.5" customHeight="1">
      <c r="A69" s="402"/>
      <c r="B69" s="402" t="str">
        <f>IF('Data invoice'!J31=0,"",'Data invoice'!K31)</f>
        <v/>
      </c>
      <c r="C69" s="402" t="str">
        <f>IF('Data invoice'!K31=0,"",'Data invoice'!L31)</f>
        <v/>
      </c>
      <c r="D69" s="402" t="str">
        <f>IF('Data invoice'!L31=0,"",'Data invoice'!M31)</f>
        <v/>
      </c>
      <c r="E69" s="402" t="str">
        <f>IF('Data invoice'!M31=0,"",'Data invoice'!N31)</f>
        <v/>
      </c>
      <c r="F69" s="402" t="str">
        <f>IF('Data invoice'!N31=0,"",'Data invoice'!O31)</f>
        <v/>
      </c>
      <c r="G69" s="402" t="str">
        <f>IF('Data invoice'!O31=0,"",'Data invoice'!P31)</f>
        <v/>
      </c>
      <c r="H69" s="402" t="str">
        <f>IF('Data invoice'!P31=0,"",'Data invoice'!Q31)</f>
        <v/>
      </c>
      <c r="I69" s="468" t="str">
        <f>IF('Data invoice'!Q31=0,"",'Data invoice'!R31)</f>
        <v/>
      </c>
      <c r="J69" s="438" t="str">
        <f>IF('Data invoice'!R31=0,"",'Data invoice'!S31)</f>
        <v/>
      </c>
      <c r="K69" s="493" t="str">
        <f>IF('Data invoice'!S31=0,"",'Data invoice'!T31)</f>
        <v/>
      </c>
      <c r="L69" s="402"/>
      <c r="M69" s="402"/>
      <c r="N69" s="402"/>
      <c r="O69" s="402"/>
      <c r="P69" s="402"/>
      <c r="Q69" s="402"/>
      <c r="R69" s="402"/>
      <c r="S69" s="402"/>
      <c r="T69" s="402"/>
      <c r="U69" s="402"/>
      <c r="V69" s="402"/>
      <c r="W69" s="402"/>
      <c r="X69" s="402"/>
      <c r="Y69" s="402"/>
      <c r="Z69" s="402"/>
      <c r="AA69" s="402"/>
      <c r="AB69" s="411"/>
      <c r="AC69" s="411"/>
      <c r="AD69" s="411"/>
      <c r="AE69" s="411"/>
      <c r="AF69" s="411"/>
      <c r="AG69" s="411"/>
      <c r="AH69" s="411"/>
      <c r="AI69" s="411"/>
      <c r="AJ69" s="411"/>
      <c r="AK69" s="411"/>
      <c r="AL69" s="411"/>
    </row>
    <row r="70" spans="1:38" s="555" customFormat="1" ht="16.5" customHeight="1">
      <c r="A70" s="402"/>
      <c r="B70" s="402" t="str">
        <f>IF('Data invoice'!J32=0,"",'Data invoice'!K32)</f>
        <v/>
      </c>
      <c r="C70" s="402" t="str">
        <f>IF('Data invoice'!K32=0,"",'Data invoice'!L32)</f>
        <v/>
      </c>
      <c r="D70" s="402" t="str">
        <f>IF('Data invoice'!L32=0,"",'Data invoice'!M32)</f>
        <v/>
      </c>
      <c r="E70" s="402" t="str">
        <f>IF('Data invoice'!M32=0,"",'Data invoice'!N32)</f>
        <v/>
      </c>
      <c r="F70" s="402" t="str">
        <f>IF('Data invoice'!N32=0,"",'Data invoice'!O32)</f>
        <v/>
      </c>
      <c r="G70" s="402" t="str">
        <f>IF('Data invoice'!O32=0,"",'Data invoice'!P32)</f>
        <v/>
      </c>
      <c r="H70" s="402" t="str">
        <f>IF('Data invoice'!P32=0,"",'Data invoice'!Q32)</f>
        <v/>
      </c>
      <c r="I70" s="468" t="str">
        <f>IF('Data invoice'!Q32=0,"",'Data invoice'!R32)</f>
        <v/>
      </c>
      <c r="J70" s="438" t="str">
        <f>IF('Data invoice'!R32=0,"",'Data invoice'!S32)</f>
        <v/>
      </c>
      <c r="K70" s="493" t="str">
        <f>IF('Data invoice'!S32=0,"",'Data invoice'!T32)</f>
        <v/>
      </c>
      <c r="L70" s="402"/>
      <c r="M70" s="402"/>
      <c r="N70" s="402"/>
      <c r="O70" s="402"/>
      <c r="P70" s="402"/>
      <c r="Q70" s="402"/>
      <c r="R70" s="402"/>
      <c r="S70" s="402"/>
      <c r="T70" s="402"/>
      <c r="U70" s="402"/>
      <c r="V70" s="402"/>
      <c r="W70" s="402"/>
      <c r="X70" s="402"/>
      <c r="Y70" s="402"/>
      <c r="Z70" s="402"/>
      <c r="AA70" s="402"/>
      <c r="AB70" s="411"/>
      <c r="AC70" s="411"/>
      <c r="AD70" s="411"/>
      <c r="AE70" s="411"/>
      <c r="AF70" s="411"/>
      <c r="AG70" s="411"/>
      <c r="AH70" s="411"/>
      <c r="AI70" s="411"/>
      <c r="AJ70" s="411"/>
      <c r="AK70" s="411"/>
      <c r="AL70" s="411"/>
    </row>
    <row r="71" spans="1:38" s="555" customFormat="1" ht="16.5" customHeight="1">
      <c r="A71" s="402"/>
      <c r="B71" s="402" t="str">
        <f>IF('Data invoice'!J33=0,"",'Data invoice'!K33)</f>
        <v/>
      </c>
      <c r="C71" s="402" t="str">
        <f>IF('Data invoice'!K33=0,"",'Data invoice'!L33)</f>
        <v/>
      </c>
      <c r="D71" s="402" t="str">
        <f>IF('Data invoice'!L33=0,"",'Data invoice'!M33)</f>
        <v/>
      </c>
      <c r="E71" s="402" t="str">
        <f>IF('Data invoice'!M33=0,"",'Data invoice'!N33)</f>
        <v/>
      </c>
      <c r="F71" s="402" t="str">
        <f>IF('Data invoice'!N33=0,"",'Data invoice'!O33)</f>
        <v/>
      </c>
      <c r="G71" s="402" t="str">
        <f>IF('Data invoice'!O33=0,"",'Data invoice'!P33)</f>
        <v/>
      </c>
      <c r="H71" s="402" t="str">
        <f>IF('Data invoice'!P33=0,"",'Data invoice'!Q33)</f>
        <v/>
      </c>
      <c r="I71" s="468" t="str">
        <f>IF('Data invoice'!Q33=0,"",'Data invoice'!R33)</f>
        <v/>
      </c>
      <c r="J71" s="438" t="str">
        <f>IF('Data invoice'!R33=0,"",'Data invoice'!S33)</f>
        <v/>
      </c>
      <c r="K71" s="493" t="str">
        <f>IF('Data invoice'!S33=0,"",'Data invoice'!T33)</f>
        <v/>
      </c>
      <c r="L71" s="402"/>
      <c r="M71" s="402"/>
      <c r="N71" s="402"/>
      <c r="O71" s="402"/>
      <c r="P71" s="402"/>
      <c r="Q71" s="402"/>
      <c r="R71" s="402"/>
      <c r="S71" s="402"/>
      <c r="T71" s="402"/>
      <c r="U71" s="402"/>
      <c r="V71" s="402"/>
      <c r="W71" s="402"/>
      <c r="X71" s="402"/>
      <c r="Y71" s="402"/>
      <c r="Z71" s="402"/>
      <c r="AA71" s="402"/>
      <c r="AB71" s="411"/>
      <c r="AC71" s="411"/>
      <c r="AD71" s="411"/>
      <c r="AE71" s="411"/>
      <c r="AF71" s="411"/>
      <c r="AG71" s="411"/>
      <c r="AH71" s="411"/>
      <c r="AI71" s="411"/>
      <c r="AJ71" s="411"/>
      <c r="AK71" s="411"/>
      <c r="AL71" s="411"/>
    </row>
    <row r="72" spans="1:38" s="555" customFormat="1" ht="16.5" customHeight="1">
      <c r="A72" s="402"/>
      <c r="B72" s="402" t="str">
        <f>IF('Data invoice'!J34=0,"",'Data invoice'!K34)</f>
        <v/>
      </c>
      <c r="C72" s="402" t="str">
        <f>IF('Data invoice'!K34=0,"",'Data invoice'!L34)</f>
        <v/>
      </c>
      <c r="D72" s="402" t="str">
        <f>IF('Data invoice'!L34=0,"",'Data invoice'!M34)</f>
        <v/>
      </c>
      <c r="E72" s="402" t="str">
        <f>IF('Data invoice'!M34=0,"",'Data invoice'!N34)</f>
        <v/>
      </c>
      <c r="F72" s="402" t="str">
        <f>IF('Data invoice'!N34=0,"",'Data invoice'!O34)</f>
        <v/>
      </c>
      <c r="G72" s="402" t="str">
        <f>IF('Data invoice'!O34=0,"",'Data invoice'!P34)</f>
        <v/>
      </c>
      <c r="H72" s="402" t="str">
        <f>IF('Data invoice'!P34=0,"",'Data invoice'!Q34)</f>
        <v/>
      </c>
      <c r="I72" s="468" t="str">
        <f>IF('Data invoice'!Q34=0,"",'Data invoice'!R34)</f>
        <v/>
      </c>
      <c r="J72" s="438" t="str">
        <f>IF('Data invoice'!R34=0,"",'Data invoice'!S34)</f>
        <v/>
      </c>
      <c r="K72" s="493" t="str">
        <f>IF('Data invoice'!S34=0,"",'Data invoice'!T34)</f>
        <v/>
      </c>
      <c r="L72" s="402"/>
      <c r="M72" s="402"/>
      <c r="N72" s="402"/>
      <c r="O72" s="402"/>
      <c r="P72" s="402"/>
      <c r="Q72" s="402"/>
      <c r="R72" s="402"/>
      <c r="S72" s="402"/>
      <c r="T72" s="402"/>
      <c r="U72" s="402"/>
      <c r="V72" s="402"/>
      <c r="W72" s="402"/>
      <c r="X72" s="402"/>
      <c r="Y72" s="402"/>
      <c r="Z72" s="402"/>
      <c r="AA72" s="402"/>
      <c r="AB72" s="411"/>
      <c r="AC72" s="411"/>
      <c r="AD72" s="411"/>
      <c r="AE72" s="411"/>
      <c r="AF72" s="411"/>
      <c r="AG72" s="411"/>
      <c r="AH72" s="411"/>
      <c r="AI72" s="411"/>
      <c r="AJ72" s="411"/>
      <c r="AK72" s="411"/>
      <c r="AL72" s="411"/>
    </row>
    <row r="73" spans="1:38" s="555" customFormat="1" ht="16.5" customHeight="1">
      <c r="A73" s="402"/>
      <c r="B73" s="402" t="str">
        <f>IF('Data invoice'!J35=0,"",'Data invoice'!K35)</f>
        <v/>
      </c>
      <c r="C73" s="402" t="str">
        <f>IF('Data invoice'!K35=0,"",'Data invoice'!L35)</f>
        <v/>
      </c>
      <c r="D73" s="402" t="str">
        <f>IF('Data invoice'!L35=0,"",'Data invoice'!M35)</f>
        <v/>
      </c>
      <c r="E73" s="402" t="str">
        <f>IF('Data invoice'!M35=0,"",'Data invoice'!N35)</f>
        <v/>
      </c>
      <c r="F73" s="402" t="str">
        <f>IF('Data invoice'!N35=0,"",'Data invoice'!O35)</f>
        <v/>
      </c>
      <c r="G73" s="402" t="str">
        <f>IF('Data invoice'!O35=0,"",'Data invoice'!P35)</f>
        <v/>
      </c>
      <c r="H73" s="402" t="str">
        <f>IF('Data invoice'!P35=0,"",'Data invoice'!Q35)</f>
        <v/>
      </c>
      <c r="I73" s="468" t="str">
        <f>IF('Data invoice'!Q35=0,"",'Data invoice'!R35)</f>
        <v/>
      </c>
      <c r="J73" s="438" t="str">
        <f>IF('Data invoice'!R35=0,"",'Data invoice'!S35)</f>
        <v/>
      </c>
      <c r="K73" s="493" t="str">
        <f>IF('Data invoice'!S35=0,"",'Data invoice'!T35)</f>
        <v/>
      </c>
      <c r="L73" s="402"/>
      <c r="M73" s="402"/>
      <c r="N73" s="402"/>
      <c r="O73" s="402"/>
      <c r="P73" s="402"/>
      <c r="Q73" s="402"/>
      <c r="R73" s="402"/>
      <c r="S73" s="402"/>
      <c r="T73" s="402"/>
      <c r="U73" s="402"/>
      <c r="V73" s="402"/>
      <c r="W73" s="402"/>
      <c r="X73" s="402"/>
      <c r="Y73" s="402"/>
      <c r="Z73" s="402"/>
      <c r="AA73" s="402"/>
      <c r="AB73" s="411"/>
      <c r="AC73" s="411"/>
      <c r="AD73" s="411"/>
      <c r="AE73" s="411"/>
      <c r="AF73" s="411"/>
      <c r="AG73" s="411"/>
      <c r="AH73" s="411"/>
      <c r="AI73" s="411"/>
      <c r="AJ73" s="411"/>
      <c r="AK73" s="411"/>
      <c r="AL73" s="411"/>
    </row>
    <row r="74" spans="1:38" s="555" customFormat="1" ht="16.5" customHeight="1">
      <c r="A74" s="402"/>
      <c r="B74" s="402" t="str">
        <f>IF('Data invoice'!J36=0,"",'Data invoice'!K36)</f>
        <v/>
      </c>
      <c r="C74" s="402" t="str">
        <f>IF('Data invoice'!K36=0,"",'Data invoice'!L36)</f>
        <v/>
      </c>
      <c r="D74" s="402" t="str">
        <f>IF('Data invoice'!L36=0,"",'Data invoice'!M36)</f>
        <v/>
      </c>
      <c r="E74" s="402" t="str">
        <f>IF('Data invoice'!M36=0,"",'Data invoice'!N36)</f>
        <v/>
      </c>
      <c r="F74" s="402" t="str">
        <f>IF('Data invoice'!N36=0,"",'Data invoice'!O36)</f>
        <v/>
      </c>
      <c r="G74" s="402" t="str">
        <f>IF('Data invoice'!O36=0,"",'Data invoice'!P36)</f>
        <v/>
      </c>
      <c r="H74" s="402" t="str">
        <f>IF('Data invoice'!P36=0,"",'Data invoice'!Q36)</f>
        <v/>
      </c>
      <c r="I74" s="468" t="str">
        <f>IF('Data invoice'!Q36=0,"",'Data invoice'!R36)</f>
        <v/>
      </c>
      <c r="J74" s="438" t="str">
        <f>IF('Data invoice'!R36=0,"",'Data invoice'!S36)</f>
        <v/>
      </c>
      <c r="K74" s="493" t="str">
        <f>IF('Data invoice'!S36=0,"",'Data invoice'!T36)</f>
        <v/>
      </c>
      <c r="L74" s="402"/>
      <c r="M74" s="402"/>
      <c r="N74" s="402"/>
      <c r="O74" s="402"/>
      <c r="P74" s="402"/>
      <c r="Q74" s="402"/>
      <c r="R74" s="402"/>
      <c r="S74" s="402"/>
      <c r="T74" s="402"/>
      <c r="U74" s="402"/>
      <c r="V74" s="402"/>
      <c r="W74" s="402"/>
      <c r="X74" s="402"/>
      <c r="Y74" s="402"/>
      <c r="Z74" s="402"/>
      <c r="AA74" s="402"/>
      <c r="AB74" s="411"/>
      <c r="AC74" s="411"/>
      <c r="AD74" s="411"/>
      <c r="AE74" s="411"/>
      <c r="AF74" s="411"/>
      <c r="AG74" s="411"/>
      <c r="AH74" s="411"/>
      <c r="AI74" s="411"/>
      <c r="AJ74" s="411"/>
      <c r="AK74" s="411"/>
      <c r="AL74" s="411"/>
    </row>
    <row r="75" spans="1:38" s="555" customFormat="1" ht="16.5" customHeight="1">
      <c r="A75" s="402"/>
      <c r="B75" s="402" t="str">
        <f>IF('Data invoice'!J37=0,"",'Data invoice'!K37)</f>
        <v/>
      </c>
      <c r="C75" s="402" t="str">
        <f>IF('Data invoice'!K37=0,"",'Data invoice'!L37)</f>
        <v/>
      </c>
      <c r="D75" s="402" t="str">
        <f>IF('Data invoice'!L37=0,"",'Data invoice'!M37)</f>
        <v/>
      </c>
      <c r="E75" s="402" t="str">
        <f>IF('Data invoice'!M37=0,"",'Data invoice'!N37)</f>
        <v/>
      </c>
      <c r="F75" s="402" t="str">
        <f>IF('Data invoice'!N37=0,"",'Data invoice'!O37)</f>
        <v/>
      </c>
      <c r="G75" s="402" t="str">
        <f>IF('Data invoice'!O37=0,"",'Data invoice'!P37)</f>
        <v/>
      </c>
      <c r="H75" s="402" t="str">
        <f>IF('Data invoice'!P37=0,"",'Data invoice'!Q37)</f>
        <v/>
      </c>
      <c r="I75" s="468" t="str">
        <f>IF('Data invoice'!Q37=0,"",'Data invoice'!R37)</f>
        <v/>
      </c>
      <c r="J75" s="438" t="str">
        <f>IF('Data invoice'!R37=0,"",'Data invoice'!S37)</f>
        <v/>
      </c>
      <c r="K75" s="493" t="str">
        <f>IF('Data invoice'!S37=0,"",'Data invoice'!T37)</f>
        <v/>
      </c>
      <c r="L75" s="402"/>
      <c r="M75" s="402"/>
      <c r="N75" s="402"/>
      <c r="O75" s="402"/>
      <c r="P75" s="402"/>
      <c r="Q75" s="402"/>
      <c r="R75" s="402"/>
      <c r="S75" s="402"/>
      <c r="T75" s="402"/>
      <c r="U75" s="402"/>
      <c r="V75" s="402"/>
      <c r="W75" s="402"/>
      <c r="X75" s="402"/>
      <c r="Y75" s="402"/>
      <c r="Z75" s="402"/>
      <c r="AA75" s="402"/>
      <c r="AB75" s="411"/>
      <c r="AC75" s="411"/>
      <c r="AD75" s="411"/>
      <c r="AE75" s="411"/>
      <c r="AF75" s="411"/>
      <c r="AG75" s="411"/>
      <c r="AH75" s="411"/>
      <c r="AI75" s="411"/>
      <c r="AJ75" s="411"/>
      <c r="AK75" s="411"/>
      <c r="AL75" s="411"/>
    </row>
    <row r="76" spans="1:38" s="555" customFormat="1" ht="16.5" customHeight="1">
      <c r="A76" s="402"/>
      <c r="B76" s="402" t="str">
        <f>IF('Data invoice'!J38=0,"",'Data invoice'!K38)</f>
        <v/>
      </c>
      <c r="C76" s="402" t="str">
        <f>IF('Data invoice'!K38=0,"",'Data invoice'!L38)</f>
        <v/>
      </c>
      <c r="D76" s="402" t="str">
        <f>IF('Data invoice'!L38=0,"",'Data invoice'!M38)</f>
        <v/>
      </c>
      <c r="E76" s="402" t="str">
        <f>IF('Data invoice'!M38=0,"",'Data invoice'!N38)</f>
        <v/>
      </c>
      <c r="F76" s="402" t="str">
        <f>IF('Data invoice'!N38=0,"",'Data invoice'!O38)</f>
        <v/>
      </c>
      <c r="G76" s="402" t="str">
        <f>IF('Data invoice'!O38=0,"",'Data invoice'!P38)</f>
        <v/>
      </c>
      <c r="H76" s="402" t="str">
        <f>IF('Data invoice'!P38=0,"",'Data invoice'!Q38)</f>
        <v/>
      </c>
      <c r="I76" s="468" t="str">
        <f>IF('Data invoice'!Q38=0,"",'Data invoice'!R38)</f>
        <v/>
      </c>
      <c r="J76" s="438" t="str">
        <f>IF('Data invoice'!R38=0,"",'Data invoice'!S38)</f>
        <v/>
      </c>
      <c r="K76" s="493" t="str">
        <f>IF('Data invoice'!S38=0,"",'Data invoice'!T38)</f>
        <v/>
      </c>
      <c r="L76" s="402"/>
      <c r="M76" s="402"/>
      <c r="N76" s="402"/>
      <c r="O76" s="402"/>
      <c r="P76" s="402"/>
      <c r="Q76" s="402"/>
      <c r="R76" s="402"/>
      <c r="S76" s="402"/>
      <c r="T76" s="402"/>
      <c r="U76" s="402"/>
      <c r="V76" s="402"/>
      <c r="W76" s="402"/>
      <c r="X76" s="402"/>
      <c r="Y76" s="402"/>
      <c r="Z76" s="402"/>
      <c r="AA76" s="402"/>
      <c r="AB76" s="411"/>
      <c r="AC76" s="411"/>
      <c r="AD76" s="411"/>
      <c r="AE76" s="411"/>
      <c r="AF76" s="411"/>
      <c r="AG76" s="411"/>
      <c r="AH76" s="411"/>
      <c r="AI76" s="411"/>
      <c r="AJ76" s="411"/>
      <c r="AK76" s="411"/>
      <c r="AL76" s="411"/>
    </row>
    <row r="77" spans="1:38" s="555" customFormat="1" ht="16.5" customHeight="1">
      <c r="A77" s="402"/>
      <c r="B77" s="402" t="str">
        <f>IF('Data invoice'!J39=0,"",'Data invoice'!K39)</f>
        <v/>
      </c>
      <c r="C77" s="402" t="str">
        <f>IF('Data invoice'!K39=0,"",'Data invoice'!L39)</f>
        <v/>
      </c>
      <c r="D77" s="402" t="str">
        <f>IF('Data invoice'!L39=0,"",'Data invoice'!M39)</f>
        <v/>
      </c>
      <c r="E77" s="402" t="str">
        <f>IF('Data invoice'!M39=0,"",'Data invoice'!N39)</f>
        <v/>
      </c>
      <c r="F77" s="402" t="str">
        <f>IF('Data invoice'!N39=0,"",'Data invoice'!O39)</f>
        <v/>
      </c>
      <c r="G77" s="402" t="str">
        <f>IF('Data invoice'!O39=0,"",'Data invoice'!P39)</f>
        <v/>
      </c>
      <c r="H77" s="402" t="str">
        <f>IF('Data invoice'!P39=0,"",'Data invoice'!Q39)</f>
        <v/>
      </c>
      <c r="I77" s="468" t="str">
        <f>IF('Data invoice'!Q39=0,"",'Data invoice'!R39)</f>
        <v/>
      </c>
      <c r="J77" s="438" t="str">
        <f>IF('Data invoice'!R39=0,"",'Data invoice'!S39)</f>
        <v/>
      </c>
      <c r="K77" s="493" t="str">
        <f>IF('Data invoice'!S39=0,"",'Data invoice'!T39)</f>
        <v/>
      </c>
      <c r="L77" s="402"/>
      <c r="M77" s="402"/>
      <c r="N77" s="402"/>
      <c r="O77" s="402"/>
      <c r="P77" s="402"/>
      <c r="Q77" s="402"/>
      <c r="R77" s="402"/>
      <c r="S77" s="402"/>
      <c r="T77" s="402"/>
      <c r="U77" s="402"/>
      <c r="V77" s="402"/>
      <c r="W77" s="402"/>
      <c r="X77" s="402"/>
      <c r="Y77" s="402"/>
      <c r="Z77" s="402"/>
      <c r="AA77" s="402"/>
      <c r="AB77" s="411"/>
      <c r="AC77" s="411"/>
      <c r="AD77" s="411"/>
      <c r="AE77" s="411"/>
      <c r="AF77" s="411"/>
      <c r="AG77" s="411"/>
      <c r="AH77" s="411"/>
      <c r="AI77" s="411"/>
      <c r="AJ77" s="411"/>
      <c r="AK77" s="411"/>
      <c r="AL77" s="411"/>
    </row>
    <row r="78" spans="1:38" s="555" customFormat="1" ht="16.5" customHeight="1">
      <c r="A78" s="402"/>
      <c r="B78" s="402" t="str">
        <f>IF('Data invoice'!J40=0,"",'Data invoice'!K40)</f>
        <v/>
      </c>
      <c r="C78" s="402" t="str">
        <f>IF('Data invoice'!K40=0,"",'Data invoice'!L40)</f>
        <v/>
      </c>
      <c r="D78" s="402" t="str">
        <f>IF('Data invoice'!L40=0,"",'Data invoice'!M40)</f>
        <v/>
      </c>
      <c r="E78" s="402" t="str">
        <f>IF('Data invoice'!M40=0,"",'Data invoice'!N40)</f>
        <v/>
      </c>
      <c r="F78" s="402" t="str">
        <f>IF('Data invoice'!N40=0,"",'Data invoice'!O40)</f>
        <v/>
      </c>
      <c r="G78" s="402" t="str">
        <f>IF('Data invoice'!O40=0,"",'Data invoice'!P40)</f>
        <v/>
      </c>
      <c r="H78" s="402" t="str">
        <f>IF('Data invoice'!P40=0,"",'Data invoice'!Q40)</f>
        <v/>
      </c>
      <c r="I78" s="468" t="str">
        <f>IF('Data invoice'!Q40=0,"",'Data invoice'!R40)</f>
        <v/>
      </c>
      <c r="J78" s="438" t="str">
        <f>IF('Data invoice'!R40=0,"",'Data invoice'!S40)</f>
        <v/>
      </c>
      <c r="K78" s="493" t="str">
        <f>IF('Data invoice'!S40=0,"",'Data invoice'!T40)</f>
        <v/>
      </c>
      <c r="L78" s="402"/>
      <c r="M78" s="402"/>
      <c r="N78" s="402"/>
      <c r="O78" s="402"/>
      <c r="P78" s="402"/>
      <c r="Q78" s="402"/>
      <c r="R78" s="402"/>
      <c r="S78" s="402"/>
      <c r="T78" s="402"/>
      <c r="U78" s="402"/>
      <c r="V78" s="402"/>
      <c r="W78" s="402"/>
      <c r="X78" s="402"/>
      <c r="Y78" s="402"/>
      <c r="Z78" s="402"/>
      <c r="AA78" s="402"/>
      <c r="AB78" s="411"/>
      <c r="AC78" s="411"/>
      <c r="AD78" s="411"/>
      <c r="AE78" s="411"/>
      <c r="AF78" s="411"/>
      <c r="AG78" s="411"/>
      <c r="AH78" s="411"/>
      <c r="AI78" s="411"/>
      <c r="AJ78" s="411"/>
      <c r="AK78" s="411"/>
      <c r="AL78" s="411"/>
    </row>
    <row r="79" spans="1:38" s="555" customFormat="1" ht="16.5" customHeight="1">
      <c r="A79" s="402"/>
      <c r="B79" s="402" t="str">
        <f>IF('Data invoice'!J41=0,"",'Data invoice'!K41)</f>
        <v/>
      </c>
      <c r="C79" s="402" t="str">
        <f>IF('Data invoice'!K41=0,"",'Data invoice'!L41)</f>
        <v/>
      </c>
      <c r="D79" s="402" t="str">
        <f>IF('Data invoice'!L41=0,"",'Data invoice'!M41)</f>
        <v/>
      </c>
      <c r="E79" s="402" t="str">
        <f>IF('Data invoice'!M41=0,"",'Data invoice'!N41)</f>
        <v/>
      </c>
      <c r="F79" s="402" t="str">
        <f>IF('Data invoice'!N41=0,"",'Data invoice'!O41)</f>
        <v/>
      </c>
      <c r="G79" s="402" t="str">
        <f>IF('Data invoice'!O41=0,"",'Data invoice'!P41)</f>
        <v/>
      </c>
      <c r="H79" s="402" t="str">
        <f>IF('Data invoice'!P41=0,"",'Data invoice'!Q41)</f>
        <v/>
      </c>
      <c r="I79" s="468" t="str">
        <f>IF('Data invoice'!Q41=0,"",'Data invoice'!R41)</f>
        <v/>
      </c>
      <c r="J79" s="438" t="str">
        <f>IF('Data invoice'!R41=0,"",'Data invoice'!S41)</f>
        <v/>
      </c>
      <c r="K79" s="493" t="str">
        <f>IF('Data invoice'!S41=0,"",'Data invoice'!T41)</f>
        <v/>
      </c>
      <c r="L79" s="402"/>
      <c r="M79" s="402"/>
      <c r="N79" s="402"/>
      <c r="O79" s="402"/>
      <c r="P79" s="402"/>
      <c r="Q79" s="402"/>
      <c r="R79" s="402"/>
      <c r="S79" s="402"/>
      <c r="T79" s="402"/>
      <c r="U79" s="402"/>
      <c r="V79" s="402"/>
      <c r="W79" s="402"/>
      <c r="X79" s="402"/>
      <c r="Y79" s="402"/>
      <c r="Z79" s="402"/>
      <c r="AA79" s="402"/>
      <c r="AB79" s="411"/>
      <c r="AC79" s="411"/>
      <c r="AD79" s="411"/>
      <c r="AE79" s="411"/>
      <c r="AF79" s="411"/>
      <c r="AG79" s="411"/>
      <c r="AH79" s="411"/>
      <c r="AI79" s="411"/>
      <c r="AJ79" s="411"/>
      <c r="AK79" s="411"/>
      <c r="AL79" s="411"/>
    </row>
    <row r="80" spans="1:38" s="555" customFormat="1" ht="16.5" customHeight="1">
      <c r="A80" s="402"/>
      <c r="B80" s="402" t="str">
        <f>IF('Data invoice'!J42=0,"",'Data invoice'!K42)</f>
        <v/>
      </c>
      <c r="C80" s="402" t="str">
        <f>IF('Data invoice'!K42=0,"",'Data invoice'!L42)</f>
        <v/>
      </c>
      <c r="D80" s="402" t="str">
        <f>IF('Data invoice'!L42=0,"",'Data invoice'!M42)</f>
        <v/>
      </c>
      <c r="E80" s="402" t="str">
        <f>IF('Data invoice'!M42=0,"",'Data invoice'!N42)</f>
        <v/>
      </c>
      <c r="F80" s="402" t="str">
        <f>IF('Data invoice'!N42=0,"",'Data invoice'!O42)</f>
        <v/>
      </c>
      <c r="G80" s="402" t="str">
        <f>IF('Data invoice'!O42=0,"",'Data invoice'!P42)</f>
        <v/>
      </c>
      <c r="H80" s="402" t="str">
        <f>IF('Data invoice'!P42=0,"",'Data invoice'!Q42)</f>
        <v/>
      </c>
      <c r="I80" s="468" t="str">
        <f>IF('Data invoice'!Q42=0,"",'Data invoice'!R42)</f>
        <v/>
      </c>
      <c r="J80" s="438" t="str">
        <f>IF('Data invoice'!R42=0,"",'Data invoice'!S42)</f>
        <v/>
      </c>
      <c r="K80" s="493" t="str">
        <f>IF('Data invoice'!S42=0,"",'Data invoice'!T42)</f>
        <v/>
      </c>
      <c r="L80" s="402"/>
      <c r="M80" s="402"/>
      <c r="N80" s="402"/>
      <c r="O80" s="402"/>
      <c r="P80" s="402"/>
      <c r="Q80" s="402"/>
      <c r="R80" s="402"/>
      <c r="S80" s="402"/>
      <c r="T80" s="402"/>
      <c r="U80" s="402"/>
      <c r="V80" s="402"/>
      <c r="W80" s="402"/>
      <c r="X80" s="402"/>
      <c r="Y80" s="402"/>
      <c r="Z80" s="402"/>
      <c r="AA80" s="402"/>
      <c r="AB80" s="411"/>
      <c r="AC80" s="411"/>
      <c r="AD80" s="411"/>
      <c r="AE80" s="411"/>
      <c r="AF80" s="411"/>
      <c r="AG80" s="411"/>
      <c r="AH80" s="411"/>
      <c r="AI80" s="411"/>
      <c r="AJ80" s="411"/>
      <c r="AK80" s="411"/>
      <c r="AL80" s="411"/>
    </row>
    <row r="81" spans="1:38" s="555" customFormat="1" ht="16.5" customHeight="1">
      <c r="A81" s="402"/>
      <c r="B81" s="402" t="str">
        <f>IF('Data invoice'!J43=0,"",'Data invoice'!K43)</f>
        <v/>
      </c>
      <c r="C81" s="402" t="str">
        <f>IF('Data invoice'!K43=0,"",'Data invoice'!L43)</f>
        <v/>
      </c>
      <c r="D81" s="402" t="str">
        <f>IF('Data invoice'!L43=0,"",'Data invoice'!M43)</f>
        <v/>
      </c>
      <c r="E81" s="402" t="str">
        <f>IF('Data invoice'!M43=0,"",'Data invoice'!N43)</f>
        <v/>
      </c>
      <c r="F81" s="402" t="str">
        <f>IF('Data invoice'!N43=0,"",'Data invoice'!O43)</f>
        <v/>
      </c>
      <c r="G81" s="402" t="str">
        <f>IF('Data invoice'!O43=0,"",'Data invoice'!P43)</f>
        <v/>
      </c>
      <c r="H81" s="402" t="str">
        <f>IF('Data invoice'!P43=0,"",'Data invoice'!Q43)</f>
        <v/>
      </c>
      <c r="I81" s="468" t="str">
        <f>IF('Data invoice'!Q43=0,"",'Data invoice'!R43)</f>
        <v/>
      </c>
      <c r="J81" s="438" t="str">
        <f>IF('Data invoice'!R43=0,"",'Data invoice'!S43)</f>
        <v/>
      </c>
      <c r="K81" s="493" t="str">
        <f>IF('Data invoice'!S43=0,"",'Data invoice'!T43)</f>
        <v/>
      </c>
      <c r="L81" s="402"/>
      <c r="M81" s="402"/>
      <c r="N81" s="402"/>
      <c r="O81" s="402"/>
      <c r="P81" s="402"/>
      <c r="Q81" s="402"/>
      <c r="R81" s="402"/>
      <c r="S81" s="402"/>
      <c r="T81" s="402"/>
      <c r="U81" s="402"/>
      <c r="V81" s="402"/>
      <c r="W81" s="402"/>
      <c r="X81" s="402"/>
      <c r="Y81" s="402"/>
      <c r="Z81" s="402"/>
      <c r="AA81" s="402"/>
      <c r="AB81" s="411"/>
      <c r="AC81" s="411"/>
      <c r="AD81" s="411"/>
      <c r="AE81" s="411"/>
      <c r="AF81" s="411"/>
      <c r="AG81" s="411"/>
      <c r="AH81" s="411"/>
      <c r="AI81" s="411"/>
      <c r="AJ81" s="411"/>
      <c r="AK81" s="411"/>
      <c r="AL81" s="411"/>
    </row>
    <row r="82" spans="1:38" s="555" customFormat="1" ht="16.5" customHeight="1">
      <c r="A82" s="402"/>
      <c r="B82" s="402" t="str">
        <f>IF('Data invoice'!J44=0,"",'Data invoice'!K44)</f>
        <v/>
      </c>
      <c r="C82" s="402" t="str">
        <f>IF('Data invoice'!K44=0,"",'Data invoice'!L44)</f>
        <v/>
      </c>
      <c r="D82" s="402" t="str">
        <f>IF('Data invoice'!L44=0,"",'Data invoice'!M44)</f>
        <v/>
      </c>
      <c r="E82" s="402" t="str">
        <f>IF('Data invoice'!M44=0,"",'Data invoice'!N44)</f>
        <v/>
      </c>
      <c r="F82" s="402" t="str">
        <f>IF('Data invoice'!N44=0,"",'Data invoice'!O44)</f>
        <v/>
      </c>
      <c r="G82" s="402" t="str">
        <f>IF('Data invoice'!O44=0,"",'Data invoice'!P44)</f>
        <v/>
      </c>
      <c r="H82" s="402" t="str">
        <f>IF('Data invoice'!P44=0,"",'Data invoice'!Q44)</f>
        <v/>
      </c>
      <c r="I82" s="468" t="str">
        <f>IF('Data invoice'!Q44=0,"",'Data invoice'!R44)</f>
        <v/>
      </c>
      <c r="J82" s="438" t="str">
        <f>IF('Data invoice'!R44=0,"",'Data invoice'!S44)</f>
        <v/>
      </c>
      <c r="K82" s="493" t="str">
        <f>IF('Data invoice'!S44=0,"",'Data invoice'!T44)</f>
        <v/>
      </c>
      <c r="L82" s="402"/>
      <c r="M82" s="402"/>
      <c r="N82" s="402"/>
      <c r="O82" s="402"/>
      <c r="P82" s="402"/>
      <c r="Q82" s="402"/>
      <c r="R82" s="402"/>
      <c r="S82" s="402"/>
      <c r="T82" s="402"/>
      <c r="U82" s="402"/>
      <c r="V82" s="402"/>
      <c r="W82" s="402"/>
      <c r="X82" s="402"/>
      <c r="Y82" s="402"/>
      <c r="Z82" s="402"/>
      <c r="AA82" s="402"/>
      <c r="AB82" s="411"/>
      <c r="AC82" s="411"/>
      <c r="AD82" s="411"/>
      <c r="AE82" s="411"/>
      <c r="AF82" s="411"/>
      <c r="AG82" s="411"/>
      <c r="AH82" s="411"/>
      <c r="AI82" s="411"/>
      <c r="AJ82" s="411"/>
      <c r="AK82" s="411"/>
      <c r="AL82" s="411"/>
    </row>
    <row r="83" spans="1:38" s="555" customFormat="1" ht="16.5" customHeight="1">
      <c r="A83" s="402"/>
      <c r="B83" s="402" t="str">
        <f>IF('Data invoice'!J45=0,"",'Data invoice'!K45)</f>
        <v/>
      </c>
      <c r="C83" s="402" t="str">
        <f>IF('Data invoice'!K45=0,"",'Data invoice'!L45)</f>
        <v/>
      </c>
      <c r="D83" s="402" t="str">
        <f>IF('Data invoice'!L45=0,"",'Data invoice'!M45)</f>
        <v/>
      </c>
      <c r="E83" s="402" t="str">
        <f>IF('Data invoice'!M45=0,"",'Data invoice'!N45)</f>
        <v/>
      </c>
      <c r="F83" s="402" t="str">
        <f>IF('Data invoice'!N45=0,"",'Data invoice'!O45)</f>
        <v/>
      </c>
      <c r="G83" s="402" t="str">
        <f>IF('Data invoice'!O45=0,"",'Data invoice'!P45)</f>
        <v/>
      </c>
      <c r="H83" s="402" t="str">
        <f>IF('Data invoice'!P45=0,"",'Data invoice'!Q45)</f>
        <v/>
      </c>
      <c r="I83" s="468" t="str">
        <f>IF('Data invoice'!Q45=0,"",'Data invoice'!R45)</f>
        <v/>
      </c>
      <c r="J83" s="438" t="str">
        <f>IF('Data invoice'!R45=0,"",'Data invoice'!S45)</f>
        <v/>
      </c>
      <c r="K83" s="493" t="str">
        <f>IF('Data invoice'!S45=0,"",'Data invoice'!T45)</f>
        <v/>
      </c>
      <c r="L83" s="402"/>
      <c r="M83" s="402"/>
      <c r="N83" s="402"/>
      <c r="O83" s="402"/>
      <c r="P83" s="402"/>
      <c r="Q83" s="402"/>
      <c r="R83" s="402"/>
      <c r="S83" s="402"/>
      <c r="T83" s="402"/>
      <c r="U83" s="402"/>
      <c r="V83" s="402"/>
      <c r="W83" s="402"/>
      <c r="X83" s="402"/>
      <c r="Y83" s="402"/>
      <c r="Z83" s="402"/>
      <c r="AA83" s="402"/>
      <c r="AB83" s="411"/>
      <c r="AC83" s="411"/>
      <c r="AD83" s="411"/>
      <c r="AE83" s="411"/>
      <c r="AF83" s="411"/>
      <c r="AG83" s="411"/>
      <c r="AH83" s="411"/>
      <c r="AI83" s="411"/>
      <c r="AJ83" s="411"/>
      <c r="AK83" s="411"/>
      <c r="AL83" s="411"/>
    </row>
    <row r="84" spans="1:38" s="555" customFormat="1" ht="16.5" customHeight="1">
      <c r="A84" s="402"/>
      <c r="B84" s="402" t="str">
        <f>IF('Data invoice'!J46=0,"",'Data invoice'!K46)</f>
        <v/>
      </c>
      <c r="C84" s="402" t="str">
        <f>IF('Data invoice'!K46=0,"",'Data invoice'!L46)</f>
        <v/>
      </c>
      <c r="D84" s="402" t="str">
        <f>IF('Data invoice'!L46=0,"",'Data invoice'!M46)</f>
        <v/>
      </c>
      <c r="E84" s="402" t="str">
        <f>IF('Data invoice'!M46=0,"",'Data invoice'!N46)</f>
        <v/>
      </c>
      <c r="F84" s="402" t="str">
        <f>IF('Data invoice'!N46=0,"",'Data invoice'!O46)</f>
        <v/>
      </c>
      <c r="G84" s="402" t="str">
        <f>IF('Data invoice'!O46=0,"",'Data invoice'!P46)</f>
        <v/>
      </c>
      <c r="H84" s="402" t="str">
        <f>IF('Data invoice'!P46=0,"",'Data invoice'!Q46)</f>
        <v/>
      </c>
      <c r="I84" s="468" t="str">
        <f>IF('Data invoice'!Q46=0,"",'Data invoice'!R46)</f>
        <v/>
      </c>
      <c r="J84" s="438" t="str">
        <f>IF('Data invoice'!R46=0,"",'Data invoice'!S46)</f>
        <v/>
      </c>
      <c r="K84" s="493" t="str">
        <f>IF('Data invoice'!S46=0,"",'Data invoice'!T46)</f>
        <v/>
      </c>
      <c r="L84" s="402"/>
      <c r="M84" s="402"/>
      <c r="N84" s="402"/>
      <c r="O84" s="402"/>
      <c r="P84" s="402"/>
      <c r="Q84" s="402"/>
      <c r="R84" s="402"/>
      <c r="S84" s="402"/>
      <c r="T84" s="402"/>
      <c r="U84" s="402"/>
      <c r="V84" s="402"/>
      <c r="W84" s="402"/>
      <c r="X84" s="402"/>
      <c r="Y84" s="402"/>
      <c r="Z84" s="402"/>
      <c r="AA84" s="402"/>
      <c r="AB84" s="411"/>
      <c r="AC84" s="411"/>
      <c r="AD84" s="411"/>
      <c r="AE84" s="411"/>
      <c r="AF84" s="411"/>
      <c r="AG84" s="411"/>
      <c r="AH84" s="411"/>
      <c r="AI84" s="411"/>
      <c r="AJ84" s="411"/>
      <c r="AK84" s="411"/>
      <c r="AL84" s="411"/>
    </row>
    <row r="85" spans="1:38" s="555" customFormat="1" ht="16.5" customHeight="1">
      <c r="A85" s="402"/>
      <c r="B85" s="402" t="str">
        <f>IF('Data invoice'!J47=0,"",'Data invoice'!K47)</f>
        <v/>
      </c>
      <c r="C85" s="402" t="str">
        <f>IF('Data invoice'!K47=0,"",'Data invoice'!L47)</f>
        <v/>
      </c>
      <c r="D85" s="402" t="str">
        <f>IF('Data invoice'!L47=0,"",'Data invoice'!M47)</f>
        <v/>
      </c>
      <c r="E85" s="402" t="str">
        <f>IF('Data invoice'!M47=0,"",'Data invoice'!N47)</f>
        <v/>
      </c>
      <c r="F85" s="402" t="str">
        <f>IF('Data invoice'!N47=0,"",'Data invoice'!O47)</f>
        <v/>
      </c>
      <c r="G85" s="402" t="str">
        <f>IF('Data invoice'!O47=0,"",'Data invoice'!P47)</f>
        <v/>
      </c>
      <c r="H85" s="402" t="str">
        <f>IF('Data invoice'!P47=0,"",'Data invoice'!Q47)</f>
        <v/>
      </c>
      <c r="I85" s="468" t="str">
        <f>IF('Data invoice'!Q47=0,"",'Data invoice'!R47)</f>
        <v/>
      </c>
      <c r="J85" s="438" t="str">
        <f>IF('Data invoice'!R47=0,"",'Data invoice'!S47)</f>
        <v/>
      </c>
      <c r="K85" s="493" t="str">
        <f>IF('Data invoice'!S47=0,"",'Data invoice'!T47)</f>
        <v/>
      </c>
      <c r="L85" s="402"/>
      <c r="M85" s="402"/>
      <c r="N85" s="402"/>
      <c r="O85" s="402"/>
      <c r="P85" s="402"/>
      <c r="Q85" s="402"/>
      <c r="R85" s="402"/>
      <c r="S85" s="402"/>
      <c r="T85" s="402"/>
      <c r="U85" s="402"/>
      <c r="V85" s="402"/>
      <c r="W85" s="402"/>
      <c r="X85" s="402"/>
      <c r="Y85" s="402"/>
      <c r="Z85" s="402"/>
      <c r="AA85" s="402"/>
      <c r="AB85" s="411"/>
      <c r="AC85" s="411"/>
      <c r="AD85" s="411"/>
      <c r="AE85" s="411"/>
      <c r="AF85" s="411"/>
      <c r="AG85" s="411"/>
      <c r="AH85" s="411"/>
      <c r="AI85" s="411"/>
      <c r="AJ85" s="411"/>
      <c r="AK85" s="411"/>
      <c r="AL85" s="411"/>
    </row>
    <row r="86" spans="1:38" s="555" customFormat="1" ht="16.5" customHeight="1">
      <c r="A86" s="402"/>
      <c r="B86" s="402" t="str">
        <f>IF('Data invoice'!J48=0,"",'Data invoice'!K48)</f>
        <v/>
      </c>
      <c r="C86" s="402" t="str">
        <f>IF('Data invoice'!K48=0,"",'Data invoice'!L48)</f>
        <v/>
      </c>
      <c r="D86" s="402" t="str">
        <f>IF('Data invoice'!L48=0,"",'Data invoice'!M48)</f>
        <v/>
      </c>
      <c r="E86" s="402" t="str">
        <f>IF('Data invoice'!M48=0,"",'Data invoice'!N48)</f>
        <v/>
      </c>
      <c r="F86" s="402" t="str">
        <f>IF('Data invoice'!N48=0,"",'Data invoice'!O48)</f>
        <v/>
      </c>
      <c r="G86" s="402" t="str">
        <f>IF('Data invoice'!O48=0,"",'Data invoice'!P48)</f>
        <v/>
      </c>
      <c r="H86" s="402" t="str">
        <f>IF('Data invoice'!P48=0,"",'Data invoice'!Q48)</f>
        <v/>
      </c>
      <c r="I86" s="468" t="str">
        <f>IF('Data invoice'!Q48=0,"",'Data invoice'!R48)</f>
        <v/>
      </c>
      <c r="J86" s="438" t="str">
        <f>IF('Data invoice'!R48=0,"",'Data invoice'!S48)</f>
        <v/>
      </c>
      <c r="K86" s="493" t="str">
        <f>IF('Data invoice'!S48=0,"",'Data invoice'!T48)</f>
        <v/>
      </c>
      <c r="L86" s="402"/>
      <c r="M86" s="402"/>
      <c r="N86" s="402"/>
      <c r="O86" s="402"/>
      <c r="P86" s="402"/>
      <c r="Q86" s="402"/>
      <c r="R86" s="402"/>
      <c r="S86" s="402"/>
      <c r="T86" s="402"/>
      <c r="U86" s="402"/>
      <c r="V86" s="402"/>
      <c r="W86" s="402"/>
      <c r="X86" s="402"/>
      <c r="Y86" s="402"/>
      <c r="Z86" s="402"/>
      <c r="AA86" s="402"/>
      <c r="AB86" s="411"/>
      <c r="AC86" s="411"/>
      <c r="AD86" s="411"/>
      <c r="AE86" s="411"/>
      <c r="AF86" s="411"/>
      <c r="AG86" s="411"/>
      <c r="AH86" s="411"/>
      <c r="AI86" s="411"/>
      <c r="AJ86" s="411"/>
      <c r="AK86" s="411"/>
      <c r="AL86" s="411"/>
    </row>
    <row r="87" spans="1:38" s="555" customFormat="1" ht="16.5" customHeight="1">
      <c r="A87" s="402"/>
      <c r="B87" s="402" t="str">
        <f>IF('Data invoice'!J49=0,"",'Data invoice'!K49)</f>
        <v/>
      </c>
      <c r="C87" s="402" t="str">
        <f>IF('Data invoice'!K49=0,"",'Data invoice'!L49)</f>
        <v/>
      </c>
      <c r="D87" s="402" t="str">
        <f>IF('Data invoice'!L49=0,"",'Data invoice'!M49)</f>
        <v/>
      </c>
      <c r="E87" s="402" t="str">
        <f>IF('Data invoice'!M49=0,"",'Data invoice'!N49)</f>
        <v/>
      </c>
      <c r="F87" s="402" t="str">
        <f>IF('Data invoice'!N49=0,"",'Data invoice'!O49)</f>
        <v/>
      </c>
      <c r="G87" s="402" t="str">
        <f>IF('Data invoice'!O49=0,"",'Data invoice'!P49)</f>
        <v/>
      </c>
      <c r="H87" s="402" t="str">
        <f>IF('Data invoice'!P49=0,"",'Data invoice'!Q49)</f>
        <v/>
      </c>
      <c r="I87" s="468" t="str">
        <f>IF('Data invoice'!Q49=0,"",'Data invoice'!R49)</f>
        <v/>
      </c>
      <c r="J87" s="438" t="str">
        <f>IF('Data invoice'!R49=0,"",'Data invoice'!S49)</f>
        <v/>
      </c>
      <c r="K87" s="493" t="str">
        <f>IF('Data invoice'!S49=0,"",'Data invoice'!T49)</f>
        <v/>
      </c>
      <c r="L87" s="402"/>
      <c r="M87" s="402"/>
      <c r="N87" s="402"/>
      <c r="O87" s="402"/>
      <c r="P87" s="402"/>
      <c r="Q87" s="402"/>
      <c r="R87" s="402"/>
      <c r="S87" s="402"/>
      <c r="T87" s="402"/>
      <c r="U87" s="402"/>
      <c r="V87" s="402"/>
      <c r="W87" s="402"/>
      <c r="X87" s="402"/>
      <c r="Y87" s="402"/>
      <c r="Z87" s="402"/>
      <c r="AA87" s="402"/>
      <c r="AB87" s="411"/>
      <c r="AC87" s="411"/>
      <c r="AD87" s="411"/>
      <c r="AE87" s="411"/>
      <c r="AF87" s="411"/>
      <c r="AG87" s="411"/>
      <c r="AH87" s="411"/>
      <c r="AI87" s="411"/>
      <c r="AJ87" s="411"/>
      <c r="AK87" s="411"/>
      <c r="AL87" s="411"/>
    </row>
    <row r="88" spans="1:38" s="555" customFormat="1" ht="16.5" customHeight="1">
      <c r="A88" s="402"/>
      <c r="B88" s="402" t="str">
        <f>IF('Data invoice'!J50=0,"",'Data invoice'!K50)</f>
        <v/>
      </c>
      <c r="C88" s="402" t="str">
        <f>IF('Data invoice'!K50=0,"",'Data invoice'!L50)</f>
        <v/>
      </c>
      <c r="D88" s="402" t="str">
        <f>IF('Data invoice'!L50=0,"",'Data invoice'!M50)</f>
        <v/>
      </c>
      <c r="E88" s="402" t="str">
        <f>IF('Data invoice'!M50=0,"",'Data invoice'!N50)</f>
        <v/>
      </c>
      <c r="F88" s="402" t="str">
        <f>IF('Data invoice'!N50=0,"",'Data invoice'!O50)</f>
        <v/>
      </c>
      <c r="G88" s="402" t="str">
        <f>IF('Data invoice'!O50=0,"",'Data invoice'!P50)</f>
        <v/>
      </c>
      <c r="H88" s="402" t="str">
        <f>IF('Data invoice'!P50=0,"",'Data invoice'!Q50)</f>
        <v/>
      </c>
      <c r="I88" s="468" t="str">
        <f>IF('Data invoice'!Q50=0,"",'Data invoice'!R50)</f>
        <v/>
      </c>
      <c r="J88" s="438" t="str">
        <f>IF('Data invoice'!R50=0,"",'Data invoice'!S50)</f>
        <v/>
      </c>
      <c r="K88" s="493" t="str">
        <f>IF('Data invoice'!S50=0,"",'Data invoice'!T50)</f>
        <v/>
      </c>
      <c r="L88" s="402"/>
      <c r="M88" s="402"/>
      <c r="N88" s="402"/>
      <c r="O88" s="402"/>
      <c r="P88" s="402"/>
      <c r="Q88" s="402"/>
      <c r="R88" s="402"/>
      <c r="S88" s="402"/>
      <c r="T88" s="402"/>
      <c r="U88" s="402"/>
      <c r="V88" s="402"/>
      <c r="W88" s="402"/>
      <c r="X88" s="402"/>
      <c r="Y88" s="402"/>
      <c r="Z88" s="402"/>
      <c r="AA88" s="402"/>
      <c r="AB88" s="411"/>
      <c r="AC88" s="411"/>
      <c r="AD88" s="411"/>
      <c r="AE88" s="411"/>
      <c r="AF88" s="411"/>
      <c r="AG88" s="411"/>
      <c r="AH88" s="411"/>
      <c r="AI88" s="411"/>
      <c r="AJ88" s="411"/>
      <c r="AK88" s="411"/>
      <c r="AL88" s="411"/>
    </row>
    <row r="89" spans="1:38" s="555" customFormat="1" ht="16.5" customHeight="1">
      <c r="A89" s="402"/>
      <c r="B89" s="402" t="str">
        <f>IF('Data invoice'!J51=0,"",'Data invoice'!K51)</f>
        <v/>
      </c>
      <c r="C89" s="402" t="str">
        <f>IF('Data invoice'!K51=0,"",'Data invoice'!L51)</f>
        <v/>
      </c>
      <c r="D89" s="402" t="str">
        <f>IF('Data invoice'!L51=0,"",'Data invoice'!M51)</f>
        <v/>
      </c>
      <c r="E89" s="402" t="str">
        <f>IF('Data invoice'!M51=0,"",'Data invoice'!N51)</f>
        <v/>
      </c>
      <c r="F89" s="402" t="str">
        <f>IF('Data invoice'!N51=0,"",'Data invoice'!O51)</f>
        <v/>
      </c>
      <c r="G89" s="402" t="str">
        <f>IF('Data invoice'!O51=0,"",'Data invoice'!P51)</f>
        <v/>
      </c>
      <c r="H89" s="402" t="str">
        <f>IF('Data invoice'!P51=0,"",'Data invoice'!Q51)</f>
        <v/>
      </c>
      <c r="I89" s="468" t="str">
        <f>IF('Data invoice'!Q51=0,"",'Data invoice'!R51)</f>
        <v/>
      </c>
      <c r="J89" s="438" t="str">
        <f>IF('Data invoice'!R51=0,"",'Data invoice'!S51)</f>
        <v/>
      </c>
      <c r="K89" s="493" t="str">
        <f>IF('Data invoice'!S51=0,"",'Data invoice'!T51)</f>
        <v/>
      </c>
      <c r="L89" s="402"/>
      <c r="M89" s="402"/>
      <c r="N89" s="402"/>
      <c r="O89" s="402"/>
      <c r="P89" s="402"/>
      <c r="Q89" s="402"/>
      <c r="R89" s="402"/>
      <c r="S89" s="402"/>
      <c r="T89" s="402"/>
      <c r="U89" s="402"/>
      <c r="V89" s="402"/>
      <c r="W89" s="402"/>
      <c r="X89" s="402"/>
      <c r="Y89" s="402"/>
      <c r="Z89" s="402"/>
      <c r="AA89" s="402"/>
      <c r="AB89" s="411"/>
      <c r="AC89" s="411"/>
      <c r="AD89" s="411"/>
      <c r="AE89" s="411"/>
      <c r="AF89" s="411"/>
      <c r="AG89" s="411"/>
      <c r="AH89" s="411"/>
      <c r="AI89" s="411"/>
      <c r="AJ89" s="411"/>
      <c r="AK89" s="411"/>
      <c r="AL89" s="411"/>
    </row>
    <row r="90" spans="1:38" s="555" customFormat="1" ht="16.5" customHeight="1">
      <c r="A90" s="402"/>
      <c r="B90" s="402" t="str">
        <f>IF('Data invoice'!J52=0,"",'Data invoice'!K52)</f>
        <v/>
      </c>
      <c r="C90" s="402" t="str">
        <f>IF('Data invoice'!K52=0,"",'Data invoice'!L52)</f>
        <v/>
      </c>
      <c r="D90" s="402" t="str">
        <f>IF('Data invoice'!L52=0,"",'Data invoice'!M52)</f>
        <v/>
      </c>
      <c r="E90" s="402" t="str">
        <f>IF('Data invoice'!M52=0,"",'Data invoice'!N52)</f>
        <v/>
      </c>
      <c r="F90" s="402" t="str">
        <f>IF('Data invoice'!N52=0,"",'Data invoice'!O52)</f>
        <v/>
      </c>
      <c r="G90" s="402" t="str">
        <f>IF('Data invoice'!O52=0,"",'Data invoice'!P52)</f>
        <v/>
      </c>
      <c r="H90" s="402" t="str">
        <f>IF('Data invoice'!P52=0,"",'Data invoice'!Q52)</f>
        <v/>
      </c>
      <c r="I90" s="468" t="str">
        <f>IF('Data invoice'!Q52=0,"",'Data invoice'!R52)</f>
        <v/>
      </c>
      <c r="J90" s="438" t="str">
        <f>IF('Data invoice'!R52=0,"",'Data invoice'!S52)</f>
        <v/>
      </c>
      <c r="K90" s="493" t="str">
        <f>IF('Data invoice'!S52=0,"",'Data invoice'!T52)</f>
        <v/>
      </c>
      <c r="L90" s="402"/>
      <c r="M90" s="402"/>
      <c r="N90" s="402"/>
      <c r="O90" s="402"/>
      <c r="P90" s="402"/>
      <c r="Q90" s="402"/>
      <c r="R90" s="402"/>
      <c r="S90" s="402"/>
      <c r="T90" s="402"/>
      <c r="U90" s="402"/>
      <c r="V90" s="402"/>
      <c r="W90" s="402"/>
      <c r="X90" s="402"/>
      <c r="Y90" s="402"/>
      <c r="Z90" s="402"/>
      <c r="AA90" s="402"/>
      <c r="AB90" s="411"/>
      <c r="AC90" s="411"/>
      <c r="AD90" s="411"/>
      <c r="AE90" s="411"/>
      <c r="AF90" s="411"/>
      <c r="AG90" s="411"/>
      <c r="AH90" s="411"/>
      <c r="AI90" s="411"/>
      <c r="AJ90" s="411"/>
      <c r="AK90" s="411"/>
      <c r="AL90" s="411"/>
    </row>
    <row r="91" spans="1:38" s="555" customFormat="1" ht="16.5" customHeight="1">
      <c r="A91" s="402"/>
      <c r="B91" s="402" t="str">
        <f>IF('Data invoice'!J53=0,"",'Data invoice'!K53)</f>
        <v/>
      </c>
      <c r="C91" s="402" t="str">
        <f>IF('Data invoice'!K53=0,"",'Data invoice'!L53)</f>
        <v/>
      </c>
      <c r="D91" s="402" t="str">
        <f>IF('Data invoice'!L53=0,"",'Data invoice'!M53)</f>
        <v/>
      </c>
      <c r="E91" s="402" t="str">
        <f>IF('Data invoice'!M53=0,"",'Data invoice'!N53)</f>
        <v/>
      </c>
      <c r="F91" s="402" t="str">
        <f>IF('Data invoice'!N53=0,"",'Data invoice'!O53)</f>
        <v/>
      </c>
      <c r="G91" s="402" t="str">
        <f>IF('Data invoice'!O53=0,"",'Data invoice'!P53)</f>
        <v/>
      </c>
      <c r="H91" s="402" t="str">
        <f>IF('Data invoice'!P53=0,"",'Data invoice'!Q53)</f>
        <v/>
      </c>
      <c r="I91" s="468" t="str">
        <f>IF('Data invoice'!Q53=0,"",'Data invoice'!R53)</f>
        <v/>
      </c>
      <c r="J91" s="438" t="str">
        <f>IF('Data invoice'!R53=0,"",'Data invoice'!S53)</f>
        <v/>
      </c>
      <c r="K91" s="493" t="str">
        <f>IF('Data invoice'!S53=0,"",'Data invoice'!T53)</f>
        <v/>
      </c>
      <c r="L91" s="402"/>
      <c r="M91" s="402"/>
      <c r="N91" s="402"/>
      <c r="O91" s="402"/>
      <c r="P91" s="402"/>
      <c r="Q91" s="402"/>
      <c r="R91" s="402"/>
      <c r="S91" s="402"/>
      <c r="T91" s="402"/>
      <c r="U91" s="402"/>
      <c r="V91" s="402"/>
      <c r="W91" s="402"/>
      <c r="X91" s="402"/>
      <c r="Y91" s="402"/>
      <c r="Z91" s="402"/>
      <c r="AA91" s="402"/>
      <c r="AB91" s="411"/>
      <c r="AC91" s="411"/>
      <c r="AD91" s="411"/>
      <c r="AE91" s="411"/>
      <c r="AF91" s="411"/>
      <c r="AG91" s="411"/>
      <c r="AH91" s="411"/>
      <c r="AI91" s="411"/>
      <c r="AJ91" s="411"/>
      <c r="AK91" s="411"/>
      <c r="AL91" s="411"/>
    </row>
    <row r="92" spans="1:38" s="555" customFormat="1" ht="16.5" customHeight="1">
      <c r="A92" s="402"/>
      <c r="B92" s="402" t="str">
        <f>IF('Data invoice'!J54=0,"",'Data invoice'!K54)</f>
        <v/>
      </c>
      <c r="C92" s="402" t="str">
        <f>IF('Data invoice'!K54=0,"",'Data invoice'!L54)</f>
        <v/>
      </c>
      <c r="D92" s="402" t="str">
        <f>IF('Data invoice'!L54=0,"",'Data invoice'!M54)</f>
        <v/>
      </c>
      <c r="E92" s="402" t="str">
        <f>IF('Data invoice'!M54=0,"",'Data invoice'!N54)</f>
        <v/>
      </c>
      <c r="F92" s="402" t="str">
        <f>IF('Data invoice'!N54=0,"",'Data invoice'!O54)</f>
        <v/>
      </c>
      <c r="G92" s="402" t="str">
        <f>IF('Data invoice'!O54=0,"",'Data invoice'!P54)</f>
        <v/>
      </c>
      <c r="H92" s="402" t="str">
        <f>IF('Data invoice'!P54=0,"",'Data invoice'!Q54)</f>
        <v/>
      </c>
      <c r="I92" s="468" t="str">
        <f>IF('Data invoice'!Q54=0,"",'Data invoice'!R54)</f>
        <v/>
      </c>
      <c r="J92" s="438" t="str">
        <f>IF('Data invoice'!R54=0,"",'Data invoice'!S54)</f>
        <v/>
      </c>
      <c r="K92" s="493" t="str">
        <f>IF('Data invoice'!S54=0,"",'Data invoice'!T54)</f>
        <v/>
      </c>
      <c r="L92" s="402"/>
      <c r="M92" s="402"/>
      <c r="N92" s="402"/>
      <c r="O92" s="402"/>
      <c r="P92" s="402"/>
      <c r="Q92" s="402"/>
      <c r="R92" s="402"/>
      <c r="S92" s="402"/>
      <c r="T92" s="402"/>
      <c r="U92" s="402"/>
      <c r="V92" s="402"/>
      <c r="W92" s="402"/>
      <c r="X92" s="402"/>
      <c r="Y92" s="402"/>
      <c r="Z92" s="402"/>
      <c r="AA92" s="402"/>
      <c r="AB92" s="411"/>
      <c r="AC92" s="411"/>
      <c r="AD92" s="411"/>
      <c r="AE92" s="411"/>
      <c r="AF92" s="411"/>
      <c r="AG92" s="411"/>
      <c r="AH92" s="411"/>
      <c r="AI92" s="411"/>
      <c r="AJ92" s="411"/>
      <c r="AK92" s="411"/>
      <c r="AL92" s="411"/>
    </row>
    <row r="93" spans="1:38" s="555" customFormat="1" ht="16.5" customHeight="1">
      <c r="A93" s="402"/>
      <c r="B93" s="402" t="str">
        <f>IF('Data invoice'!J55=0,"",'Data invoice'!K55)</f>
        <v/>
      </c>
      <c r="C93" s="402" t="str">
        <f>IF('Data invoice'!K55=0,"",'Data invoice'!L55)</f>
        <v/>
      </c>
      <c r="D93" s="402" t="str">
        <f>IF('Data invoice'!L55=0,"",'Data invoice'!M55)</f>
        <v/>
      </c>
      <c r="E93" s="402" t="str">
        <f>IF('Data invoice'!M55=0,"",'Data invoice'!N55)</f>
        <v/>
      </c>
      <c r="F93" s="402" t="str">
        <f>IF('Data invoice'!N55=0,"",'Data invoice'!O55)</f>
        <v/>
      </c>
      <c r="G93" s="402" t="str">
        <f>IF('Data invoice'!O55=0,"",'Data invoice'!P55)</f>
        <v/>
      </c>
      <c r="H93" s="402" t="str">
        <f>IF('Data invoice'!P55=0,"",'Data invoice'!Q55)</f>
        <v/>
      </c>
      <c r="I93" s="468" t="str">
        <f>IF('Data invoice'!Q55=0,"",'Data invoice'!R55)</f>
        <v/>
      </c>
      <c r="J93" s="438" t="str">
        <f>IF('Data invoice'!R55=0,"",'Data invoice'!S55)</f>
        <v/>
      </c>
      <c r="K93" s="493" t="str">
        <f>IF('Data invoice'!S55=0,"",'Data invoice'!T55)</f>
        <v/>
      </c>
      <c r="L93" s="402"/>
      <c r="M93" s="402"/>
      <c r="N93" s="402"/>
      <c r="O93" s="402"/>
      <c r="P93" s="402"/>
      <c r="Q93" s="402"/>
      <c r="R93" s="402"/>
      <c r="S93" s="402"/>
      <c r="T93" s="402"/>
      <c r="U93" s="402"/>
      <c r="V93" s="402"/>
      <c r="W93" s="402"/>
      <c r="X93" s="402"/>
      <c r="Y93" s="402"/>
      <c r="Z93" s="402"/>
      <c r="AA93" s="402"/>
      <c r="AB93" s="411"/>
      <c r="AC93" s="411"/>
      <c r="AD93" s="411"/>
      <c r="AE93" s="411"/>
      <c r="AF93" s="411"/>
      <c r="AG93" s="411"/>
      <c r="AH93" s="411"/>
      <c r="AI93" s="411"/>
      <c r="AJ93" s="411"/>
      <c r="AK93" s="411"/>
      <c r="AL93" s="411"/>
    </row>
    <row r="94" spans="1:38" s="555" customFormat="1" ht="16.5" customHeight="1">
      <c r="A94" s="402"/>
      <c r="B94" s="402" t="str">
        <f>IF('Data invoice'!J56=0,"",'Data invoice'!K56)</f>
        <v/>
      </c>
      <c r="C94" s="402" t="str">
        <f>IF('Data invoice'!K56=0,"",'Data invoice'!L56)</f>
        <v/>
      </c>
      <c r="D94" s="402" t="str">
        <f>IF('Data invoice'!L56=0,"",'Data invoice'!M56)</f>
        <v/>
      </c>
      <c r="E94" s="402" t="str">
        <f>IF('Data invoice'!M56=0,"",'Data invoice'!N56)</f>
        <v/>
      </c>
      <c r="F94" s="402" t="str">
        <f>IF('Data invoice'!N56=0,"",'Data invoice'!O56)</f>
        <v/>
      </c>
      <c r="G94" s="402" t="str">
        <f>IF('Data invoice'!O56=0,"",'Data invoice'!P56)</f>
        <v/>
      </c>
      <c r="H94" s="402" t="str">
        <f>IF('Data invoice'!P56=0,"",'Data invoice'!Q56)</f>
        <v/>
      </c>
      <c r="I94" s="468" t="str">
        <f>IF('Data invoice'!Q56=0,"",'Data invoice'!R56)</f>
        <v/>
      </c>
      <c r="J94" s="438" t="str">
        <f>IF('Data invoice'!R56=0,"",'Data invoice'!S56)</f>
        <v/>
      </c>
      <c r="K94" s="493" t="str">
        <f>IF('Data invoice'!S56=0,"",'Data invoice'!T56)</f>
        <v/>
      </c>
      <c r="L94" s="402"/>
      <c r="M94" s="402"/>
      <c r="N94" s="402"/>
      <c r="O94" s="402"/>
      <c r="P94" s="402"/>
      <c r="Q94" s="402"/>
      <c r="R94" s="402"/>
      <c r="S94" s="402"/>
      <c r="T94" s="402"/>
      <c r="U94" s="402"/>
      <c r="V94" s="402"/>
      <c r="W94" s="402"/>
      <c r="X94" s="402"/>
      <c r="Y94" s="402"/>
      <c r="Z94" s="402"/>
      <c r="AA94" s="402"/>
      <c r="AB94" s="411"/>
      <c r="AC94" s="411"/>
      <c r="AD94" s="411"/>
      <c r="AE94" s="411"/>
      <c r="AF94" s="411"/>
      <c r="AG94" s="411"/>
      <c r="AH94" s="411"/>
      <c r="AI94" s="411"/>
      <c r="AJ94" s="411"/>
      <c r="AK94" s="411"/>
      <c r="AL94" s="411"/>
    </row>
    <row r="95" spans="1:38" s="555" customFormat="1" ht="16.5" customHeight="1">
      <c r="A95" s="402"/>
      <c r="B95" s="402" t="str">
        <f>IF('Data invoice'!J57=0,"",'Data invoice'!K57)</f>
        <v/>
      </c>
      <c r="C95" s="402" t="str">
        <f>IF('Data invoice'!K57=0,"",'Data invoice'!L57)</f>
        <v/>
      </c>
      <c r="D95" s="402" t="str">
        <f>IF('Data invoice'!L57=0,"",'Data invoice'!M57)</f>
        <v/>
      </c>
      <c r="E95" s="402" t="str">
        <f>IF('Data invoice'!M57=0,"",'Data invoice'!N57)</f>
        <v/>
      </c>
      <c r="F95" s="402" t="str">
        <f>IF('Data invoice'!N57=0,"",'Data invoice'!O57)</f>
        <v/>
      </c>
      <c r="G95" s="402" t="str">
        <f>IF('Data invoice'!O57=0,"",'Data invoice'!P57)</f>
        <v/>
      </c>
      <c r="H95" s="402" t="str">
        <f>IF('Data invoice'!P57=0,"",'Data invoice'!Q57)</f>
        <v/>
      </c>
      <c r="I95" s="468" t="str">
        <f>IF('Data invoice'!Q57=0,"",'Data invoice'!R57)</f>
        <v/>
      </c>
      <c r="J95" s="438" t="str">
        <f>IF('Data invoice'!R57=0,"",'Data invoice'!S57)</f>
        <v/>
      </c>
      <c r="K95" s="493" t="str">
        <f>IF('Data invoice'!S57=0,"",'Data invoice'!T57)</f>
        <v/>
      </c>
      <c r="L95" s="402"/>
      <c r="M95" s="402"/>
      <c r="N95" s="402"/>
      <c r="O95" s="402"/>
      <c r="P95" s="402"/>
      <c r="Q95" s="402"/>
      <c r="R95" s="402"/>
      <c r="S95" s="402"/>
      <c r="T95" s="402"/>
      <c r="U95" s="402"/>
      <c r="V95" s="402"/>
      <c r="W95" s="402"/>
      <c r="X95" s="402"/>
      <c r="Y95" s="402"/>
      <c r="Z95" s="402"/>
      <c r="AA95" s="402"/>
      <c r="AB95" s="411"/>
      <c r="AC95" s="411"/>
      <c r="AD95" s="411"/>
      <c r="AE95" s="411"/>
      <c r="AF95" s="411"/>
      <c r="AG95" s="411"/>
      <c r="AH95" s="411"/>
      <c r="AI95" s="411"/>
      <c r="AJ95" s="411"/>
      <c r="AK95" s="411"/>
      <c r="AL95" s="411"/>
    </row>
    <row r="96" spans="1:38" s="555" customFormat="1" ht="16.5" customHeight="1">
      <c r="A96" s="402"/>
      <c r="B96" s="402" t="str">
        <f>IF('Data invoice'!J58=0,"",'Data invoice'!K58)</f>
        <v/>
      </c>
      <c r="C96" s="402" t="str">
        <f>IF('Data invoice'!K58=0,"",'Data invoice'!L58)</f>
        <v/>
      </c>
      <c r="D96" s="402" t="str">
        <f>IF('Data invoice'!L58=0,"",'Data invoice'!M58)</f>
        <v/>
      </c>
      <c r="E96" s="402" t="str">
        <f>IF('Data invoice'!M58=0,"",'Data invoice'!N58)</f>
        <v/>
      </c>
      <c r="F96" s="402" t="str">
        <f>IF('Data invoice'!N58=0,"",'Data invoice'!O58)</f>
        <v/>
      </c>
      <c r="G96" s="402" t="str">
        <f>IF('Data invoice'!O58=0,"",'Data invoice'!P58)</f>
        <v/>
      </c>
      <c r="H96" s="402" t="str">
        <f>IF('Data invoice'!P58=0,"",'Data invoice'!Q58)</f>
        <v/>
      </c>
      <c r="I96" s="468" t="str">
        <f>IF('Data invoice'!Q58=0,"",'Data invoice'!R58)</f>
        <v/>
      </c>
      <c r="J96" s="438" t="str">
        <f>IF('Data invoice'!R58=0,"",'Data invoice'!S58)</f>
        <v/>
      </c>
      <c r="K96" s="493" t="str">
        <f>IF('Data invoice'!S58=0,"",'Data invoice'!T58)</f>
        <v/>
      </c>
      <c r="L96" s="402"/>
      <c r="M96" s="402"/>
      <c r="N96" s="402"/>
      <c r="O96" s="402"/>
      <c r="P96" s="402"/>
      <c r="Q96" s="402"/>
      <c r="R96" s="402"/>
      <c r="S96" s="402"/>
      <c r="T96" s="402"/>
      <c r="U96" s="402"/>
      <c r="V96" s="402"/>
      <c r="W96" s="402"/>
      <c r="X96" s="402"/>
      <c r="Y96" s="402"/>
      <c r="Z96" s="402"/>
      <c r="AA96" s="402"/>
      <c r="AB96" s="411"/>
      <c r="AC96" s="411"/>
      <c r="AD96" s="411"/>
      <c r="AE96" s="411"/>
      <c r="AF96" s="411"/>
      <c r="AG96" s="411"/>
      <c r="AH96" s="411"/>
      <c r="AI96" s="411"/>
      <c r="AJ96" s="411"/>
      <c r="AK96" s="411"/>
      <c r="AL96" s="411"/>
    </row>
    <row r="97" spans="1:38" s="555" customFormat="1" ht="16.5" customHeight="1">
      <c r="A97" s="402"/>
      <c r="B97" s="402" t="str">
        <f>IF('Data invoice'!J59=0,"",'Data invoice'!K59)</f>
        <v/>
      </c>
      <c r="C97" s="402" t="str">
        <f>IF('Data invoice'!K59=0,"",'Data invoice'!L59)</f>
        <v/>
      </c>
      <c r="D97" s="402" t="str">
        <f>IF('Data invoice'!L59=0,"",'Data invoice'!M59)</f>
        <v/>
      </c>
      <c r="E97" s="402" t="str">
        <f>IF('Data invoice'!M59=0,"",'Data invoice'!N59)</f>
        <v/>
      </c>
      <c r="F97" s="402" t="str">
        <f>IF('Data invoice'!N59=0,"",'Data invoice'!O59)</f>
        <v/>
      </c>
      <c r="G97" s="402" t="str">
        <f>IF('Data invoice'!O59=0,"",'Data invoice'!P59)</f>
        <v/>
      </c>
      <c r="H97" s="402" t="str">
        <f>IF('Data invoice'!P59=0,"",'Data invoice'!Q59)</f>
        <v/>
      </c>
      <c r="I97" s="468" t="str">
        <f>IF('Data invoice'!Q59=0,"",'Data invoice'!R59)</f>
        <v/>
      </c>
      <c r="J97" s="438" t="str">
        <f>IF('Data invoice'!R59=0,"",'Data invoice'!S59)</f>
        <v/>
      </c>
      <c r="K97" s="493" t="str">
        <f>IF('Data invoice'!S59=0,"",'Data invoice'!T59)</f>
        <v/>
      </c>
      <c r="L97" s="402"/>
      <c r="M97" s="402"/>
      <c r="N97" s="402"/>
      <c r="O97" s="402"/>
      <c r="P97" s="402"/>
      <c r="Q97" s="402"/>
      <c r="R97" s="402"/>
      <c r="S97" s="402"/>
      <c r="T97" s="402"/>
      <c r="U97" s="402"/>
      <c r="V97" s="402"/>
      <c r="W97" s="402"/>
      <c r="X97" s="402"/>
      <c r="Y97" s="402"/>
      <c r="Z97" s="402"/>
      <c r="AA97" s="402"/>
      <c r="AB97" s="411"/>
      <c r="AC97" s="411"/>
      <c r="AD97" s="411"/>
      <c r="AE97" s="411"/>
      <c r="AF97" s="411"/>
      <c r="AG97" s="411"/>
      <c r="AH97" s="411"/>
      <c r="AI97" s="411"/>
      <c r="AJ97" s="411"/>
      <c r="AK97" s="411"/>
      <c r="AL97" s="411"/>
    </row>
    <row r="98" spans="1:38" s="555" customFormat="1" ht="16.5" customHeight="1">
      <c r="A98" s="402"/>
      <c r="B98" s="402" t="str">
        <f>IF('Data invoice'!J60=0,"",'Data invoice'!K60)</f>
        <v/>
      </c>
      <c r="C98" s="402" t="str">
        <f>IF('Data invoice'!K60=0,"",'Data invoice'!L60)</f>
        <v/>
      </c>
      <c r="D98" s="402" t="str">
        <f>IF('Data invoice'!L60=0,"",'Data invoice'!M60)</f>
        <v/>
      </c>
      <c r="E98" s="402" t="str">
        <f>IF('Data invoice'!M60=0,"",'Data invoice'!N60)</f>
        <v/>
      </c>
      <c r="F98" s="402" t="str">
        <f>IF('Data invoice'!N60=0,"",'Data invoice'!O60)</f>
        <v/>
      </c>
      <c r="G98" s="402" t="str">
        <f>IF('Data invoice'!O60=0,"",'Data invoice'!P60)</f>
        <v/>
      </c>
      <c r="H98" s="402" t="str">
        <f>IF('Data invoice'!P60=0,"",'Data invoice'!Q60)</f>
        <v/>
      </c>
      <c r="I98" s="468" t="str">
        <f>IF('Data invoice'!Q60=0,"",'Data invoice'!R60)</f>
        <v/>
      </c>
      <c r="J98" s="438" t="str">
        <f>IF('Data invoice'!R60=0,"",'Data invoice'!S60)</f>
        <v/>
      </c>
      <c r="K98" s="493" t="str">
        <f>IF('Data invoice'!S60=0,"",'Data invoice'!T60)</f>
        <v/>
      </c>
      <c r="L98" s="402"/>
      <c r="M98" s="402"/>
      <c r="N98" s="402"/>
      <c r="O98" s="402"/>
      <c r="P98" s="402"/>
      <c r="Q98" s="402"/>
      <c r="R98" s="402"/>
      <c r="S98" s="402"/>
      <c r="T98" s="402"/>
      <c r="U98" s="402"/>
      <c r="V98" s="402"/>
      <c r="W98" s="402"/>
      <c r="X98" s="402"/>
      <c r="Y98" s="402"/>
      <c r="Z98" s="402"/>
      <c r="AA98" s="402"/>
      <c r="AB98" s="411"/>
      <c r="AC98" s="411"/>
      <c r="AD98" s="411"/>
      <c r="AE98" s="411"/>
      <c r="AF98" s="411"/>
      <c r="AG98" s="411"/>
      <c r="AH98" s="411"/>
      <c r="AI98" s="411"/>
      <c r="AJ98" s="411"/>
      <c r="AK98" s="411"/>
      <c r="AL98" s="411"/>
    </row>
    <row r="99" spans="1:38" s="555" customFormat="1" ht="16.5" customHeight="1">
      <c r="A99" s="402"/>
      <c r="B99" s="402" t="str">
        <f>IF('Data invoice'!J61=0,"",'Data invoice'!K61)</f>
        <v/>
      </c>
      <c r="C99" s="402" t="str">
        <f>IF('Data invoice'!K61=0,"",'Data invoice'!L61)</f>
        <v/>
      </c>
      <c r="D99" s="402" t="str">
        <f>IF('Data invoice'!L61=0,"",'Data invoice'!M61)</f>
        <v/>
      </c>
      <c r="E99" s="402" t="str">
        <f>IF('Data invoice'!M61=0,"",'Data invoice'!N61)</f>
        <v/>
      </c>
      <c r="F99" s="402" t="str">
        <f>IF('Data invoice'!N61=0,"",'Data invoice'!O61)</f>
        <v/>
      </c>
      <c r="G99" s="402" t="str">
        <f>IF('Data invoice'!O61=0,"",'Data invoice'!P61)</f>
        <v/>
      </c>
      <c r="H99" s="402" t="str">
        <f>IF('Data invoice'!P61=0,"",'Data invoice'!Q61)</f>
        <v/>
      </c>
      <c r="I99" s="468" t="str">
        <f>IF('Data invoice'!Q61=0,"",'Data invoice'!R61)</f>
        <v/>
      </c>
      <c r="J99" s="438" t="str">
        <f>IF('Data invoice'!R61=0,"",'Data invoice'!S61)</f>
        <v/>
      </c>
      <c r="K99" s="493" t="str">
        <f>IF('Data invoice'!S61=0,"",'Data invoice'!T61)</f>
        <v/>
      </c>
      <c r="L99" s="402"/>
      <c r="M99" s="402"/>
      <c r="N99" s="402"/>
      <c r="O99" s="402"/>
      <c r="P99" s="402"/>
      <c r="Q99" s="402"/>
      <c r="R99" s="402"/>
      <c r="S99" s="402"/>
      <c r="T99" s="402"/>
      <c r="U99" s="402"/>
      <c r="V99" s="402"/>
      <c r="W99" s="402"/>
      <c r="X99" s="402"/>
      <c r="Y99" s="402"/>
      <c r="Z99" s="402"/>
      <c r="AA99" s="402"/>
      <c r="AB99" s="411"/>
      <c r="AC99" s="411"/>
      <c r="AD99" s="411"/>
      <c r="AE99" s="411"/>
      <c r="AF99" s="411"/>
      <c r="AG99" s="411"/>
      <c r="AH99" s="411"/>
      <c r="AI99" s="411"/>
      <c r="AJ99" s="411"/>
      <c r="AK99" s="411"/>
      <c r="AL99" s="411"/>
    </row>
    <row r="100" spans="1:38" s="555" customFormat="1" ht="16.5" customHeight="1">
      <c r="A100" s="402"/>
      <c r="B100" s="402" t="str">
        <f>IF('Data invoice'!J62=0,"",'Data invoice'!K62)</f>
        <v/>
      </c>
      <c r="C100" s="402" t="str">
        <f>IF('Data invoice'!K62=0,"",'Data invoice'!L62)</f>
        <v/>
      </c>
      <c r="D100" s="402" t="str">
        <f>IF('Data invoice'!L62=0,"",'Data invoice'!M62)</f>
        <v/>
      </c>
      <c r="E100" s="402" t="str">
        <f>IF('Data invoice'!M62=0,"",'Data invoice'!N62)</f>
        <v/>
      </c>
      <c r="F100" s="402" t="str">
        <f>IF('Data invoice'!N62=0,"",'Data invoice'!O62)</f>
        <v/>
      </c>
      <c r="G100" s="402" t="str">
        <f>IF('Data invoice'!O62=0,"",'Data invoice'!P62)</f>
        <v/>
      </c>
      <c r="H100" s="402" t="str">
        <f>IF('Data invoice'!P62=0,"",'Data invoice'!Q62)</f>
        <v/>
      </c>
      <c r="I100" s="468" t="str">
        <f>IF('Data invoice'!Q62=0,"",'Data invoice'!R62)</f>
        <v/>
      </c>
      <c r="J100" s="438" t="str">
        <f>IF('Data invoice'!R62=0,"",'Data invoice'!S62)</f>
        <v/>
      </c>
      <c r="K100" s="493" t="str">
        <f>IF('Data invoice'!S62=0,"",'Data invoice'!T62)</f>
        <v/>
      </c>
      <c r="L100" s="402"/>
      <c r="M100" s="402"/>
      <c r="N100" s="402"/>
      <c r="O100" s="402"/>
      <c r="P100" s="402"/>
      <c r="Q100" s="402"/>
      <c r="R100" s="402"/>
      <c r="S100" s="402"/>
      <c r="T100" s="402"/>
      <c r="U100" s="402"/>
      <c r="V100" s="402"/>
      <c r="W100" s="402"/>
      <c r="X100" s="402"/>
      <c r="Y100" s="402"/>
      <c r="Z100" s="402"/>
      <c r="AA100" s="402"/>
      <c r="AB100" s="411"/>
      <c r="AC100" s="411"/>
      <c r="AD100" s="411"/>
      <c r="AE100" s="411"/>
      <c r="AF100" s="411"/>
      <c r="AG100" s="411"/>
      <c r="AH100" s="411"/>
      <c r="AI100" s="411"/>
      <c r="AJ100" s="411"/>
      <c r="AK100" s="411"/>
      <c r="AL100" s="411"/>
    </row>
    <row r="101" spans="1:38" s="555" customFormat="1" ht="16.5" customHeight="1">
      <c r="A101" s="402"/>
      <c r="B101" s="402" t="str">
        <f>IF('Data invoice'!J63=0,"",'Data invoice'!K63)</f>
        <v/>
      </c>
      <c r="C101" s="402" t="str">
        <f>IF('Data invoice'!K63=0,"",'Data invoice'!L63)</f>
        <v/>
      </c>
      <c r="D101" s="402" t="str">
        <f>IF('Data invoice'!L63=0,"",'Data invoice'!M63)</f>
        <v/>
      </c>
      <c r="E101" s="402" t="str">
        <f>IF('Data invoice'!M63=0,"",'Data invoice'!N63)</f>
        <v/>
      </c>
      <c r="F101" s="402" t="str">
        <f>IF('Data invoice'!N63=0,"",'Data invoice'!O63)</f>
        <v/>
      </c>
      <c r="G101" s="402" t="str">
        <f>IF('Data invoice'!O63=0,"",'Data invoice'!P63)</f>
        <v/>
      </c>
      <c r="H101" s="402" t="str">
        <f>IF('Data invoice'!P63=0,"",'Data invoice'!Q63)</f>
        <v/>
      </c>
      <c r="I101" s="468" t="str">
        <f>IF('Data invoice'!Q63=0,"",'Data invoice'!R63)</f>
        <v/>
      </c>
      <c r="J101" s="438" t="str">
        <f>IF('Data invoice'!R63=0,"",'Data invoice'!S63)</f>
        <v/>
      </c>
      <c r="K101" s="493" t="str">
        <f>IF('Data invoice'!S63=0,"",'Data invoice'!T63)</f>
        <v/>
      </c>
      <c r="L101" s="402"/>
      <c r="M101" s="402"/>
      <c r="N101" s="402"/>
      <c r="O101" s="402"/>
      <c r="P101" s="402"/>
      <c r="Q101" s="402"/>
      <c r="R101" s="402"/>
      <c r="S101" s="402"/>
      <c r="T101" s="402"/>
      <c r="U101" s="402"/>
      <c r="V101" s="402"/>
      <c r="W101" s="402"/>
      <c r="X101" s="402"/>
      <c r="Y101" s="402"/>
      <c r="Z101" s="402"/>
      <c r="AA101" s="402"/>
      <c r="AB101" s="411"/>
      <c r="AC101" s="411"/>
      <c r="AD101" s="411"/>
      <c r="AE101" s="411"/>
      <c r="AF101" s="411"/>
      <c r="AG101" s="411"/>
      <c r="AH101" s="411"/>
      <c r="AI101" s="411"/>
      <c r="AJ101" s="411"/>
      <c r="AK101" s="411"/>
      <c r="AL101" s="411"/>
    </row>
    <row r="102" spans="1:38" s="555" customFormat="1" ht="16.5" customHeight="1">
      <c r="A102" s="402"/>
      <c r="B102" s="402" t="str">
        <f>IF('Data invoice'!J64=0,"",'Data invoice'!K64)</f>
        <v/>
      </c>
      <c r="C102" s="402" t="str">
        <f>IF('Data invoice'!K64=0,"",'Data invoice'!L64)</f>
        <v/>
      </c>
      <c r="D102" s="402" t="str">
        <f>IF('Data invoice'!L64=0,"",'Data invoice'!M64)</f>
        <v/>
      </c>
      <c r="E102" s="402" t="str">
        <f>IF('Data invoice'!M64=0,"",'Data invoice'!N64)</f>
        <v/>
      </c>
      <c r="F102" s="402" t="str">
        <f>IF('Data invoice'!N64=0,"",'Data invoice'!O64)</f>
        <v/>
      </c>
      <c r="G102" s="402" t="str">
        <f>IF('Data invoice'!O64=0,"",'Data invoice'!P64)</f>
        <v/>
      </c>
      <c r="H102" s="402" t="str">
        <f>IF('Data invoice'!P64=0,"",'Data invoice'!Q64)</f>
        <v/>
      </c>
      <c r="I102" s="468" t="str">
        <f>IF('Data invoice'!Q64=0,"",'Data invoice'!R64)</f>
        <v/>
      </c>
      <c r="J102" s="438" t="str">
        <f>IF('Data invoice'!R64=0,"",'Data invoice'!S64)</f>
        <v/>
      </c>
      <c r="K102" s="493" t="str">
        <f>IF('Data invoice'!S64=0,"",'Data invoice'!T64)</f>
        <v/>
      </c>
      <c r="L102" s="402"/>
      <c r="M102" s="402"/>
      <c r="N102" s="402"/>
      <c r="O102" s="402"/>
      <c r="P102" s="402"/>
      <c r="Q102" s="402"/>
      <c r="R102" s="402"/>
      <c r="S102" s="402"/>
      <c r="T102" s="402"/>
      <c r="U102" s="402"/>
      <c r="V102" s="402"/>
      <c r="W102" s="402"/>
      <c r="X102" s="402"/>
      <c r="Y102" s="402"/>
      <c r="Z102" s="402"/>
      <c r="AA102" s="402"/>
      <c r="AB102" s="411"/>
      <c r="AC102" s="411"/>
      <c r="AD102" s="411"/>
      <c r="AE102" s="411"/>
      <c r="AF102" s="411"/>
      <c r="AG102" s="411"/>
      <c r="AH102" s="411"/>
      <c r="AI102" s="411"/>
      <c r="AJ102" s="411"/>
      <c r="AK102" s="411"/>
      <c r="AL102" s="411"/>
    </row>
    <row r="103" spans="1:38" s="555" customFormat="1" ht="16.5" customHeight="1">
      <c r="A103" s="402"/>
      <c r="B103" s="402" t="str">
        <f>IF('Data invoice'!J65=0,"",'Data invoice'!K65)</f>
        <v/>
      </c>
      <c r="C103" s="402" t="str">
        <f>IF('Data invoice'!K65=0,"",'Data invoice'!L65)</f>
        <v/>
      </c>
      <c r="D103" s="402" t="str">
        <f>IF('Data invoice'!L65=0,"",'Data invoice'!M65)</f>
        <v/>
      </c>
      <c r="E103" s="402" t="str">
        <f>IF('Data invoice'!M65=0,"",'Data invoice'!N65)</f>
        <v/>
      </c>
      <c r="F103" s="402" t="str">
        <f>IF('Data invoice'!N65=0,"",'Data invoice'!O65)</f>
        <v/>
      </c>
      <c r="G103" s="402" t="str">
        <f>IF('Data invoice'!O65=0,"",'Data invoice'!P65)</f>
        <v/>
      </c>
      <c r="H103" s="402" t="str">
        <f>IF('Data invoice'!P65=0,"",'Data invoice'!Q65)</f>
        <v/>
      </c>
      <c r="I103" s="468" t="str">
        <f>IF('Data invoice'!Q65=0,"",'Data invoice'!R65)</f>
        <v/>
      </c>
      <c r="J103" s="438" t="str">
        <f>IF('Data invoice'!R65=0,"",'Data invoice'!S65)</f>
        <v/>
      </c>
      <c r="K103" s="493" t="str">
        <f>IF('Data invoice'!S65=0,"",'Data invoice'!T65)</f>
        <v/>
      </c>
      <c r="L103" s="402"/>
      <c r="M103" s="402"/>
      <c r="N103" s="402"/>
      <c r="O103" s="402"/>
      <c r="P103" s="402"/>
      <c r="Q103" s="402"/>
      <c r="R103" s="402"/>
      <c r="S103" s="402"/>
      <c r="T103" s="402"/>
      <c r="U103" s="402"/>
      <c r="V103" s="402"/>
      <c r="W103" s="402"/>
      <c r="X103" s="402"/>
      <c r="Y103" s="402"/>
      <c r="Z103" s="402"/>
      <c r="AA103" s="402"/>
      <c r="AB103" s="411"/>
      <c r="AC103" s="411"/>
      <c r="AD103" s="411"/>
      <c r="AE103" s="411"/>
      <c r="AF103" s="411"/>
      <c r="AG103" s="411"/>
      <c r="AH103" s="411"/>
      <c r="AI103" s="411"/>
      <c r="AJ103" s="411"/>
      <c r="AK103" s="411"/>
      <c r="AL103" s="411"/>
    </row>
    <row r="104" spans="1:38" s="555" customFormat="1" ht="16.5" customHeight="1">
      <c r="A104" s="402"/>
      <c r="B104" s="402" t="str">
        <f>IF('Data invoice'!J66=0,"",'Data invoice'!K66)</f>
        <v/>
      </c>
      <c r="C104" s="402" t="str">
        <f>IF('Data invoice'!K66=0,"",'Data invoice'!L66)</f>
        <v/>
      </c>
      <c r="D104" s="402" t="str">
        <f>IF('Data invoice'!L66=0,"",'Data invoice'!M66)</f>
        <v/>
      </c>
      <c r="E104" s="402" t="str">
        <f>IF('Data invoice'!M66=0,"",'Data invoice'!N66)</f>
        <v/>
      </c>
      <c r="F104" s="402" t="str">
        <f>IF('Data invoice'!N66=0,"",'Data invoice'!O66)</f>
        <v/>
      </c>
      <c r="G104" s="402" t="str">
        <f>IF('Data invoice'!O66=0,"",'Data invoice'!P66)</f>
        <v/>
      </c>
      <c r="H104" s="402" t="str">
        <f>IF('Data invoice'!P66=0,"",'Data invoice'!Q66)</f>
        <v/>
      </c>
      <c r="I104" s="468" t="str">
        <f>IF('Data invoice'!Q66=0,"",'Data invoice'!R66)</f>
        <v/>
      </c>
      <c r="J104" s="438" t="str">
        <f>IF('Data invoice'!R66=0,"",'Data invoice'!S66)</f>
        <v/>
      </c>
      <c r="K104" s="493" t="str">
        <f>IF('Data invoice'!S66=0,"",'Data invoice'!T66)</f>
        <v/>
      </c>
      <c r="L104" s="402"/>
      <c r="M104" s="402"/>
      <c r="N104" s="402"/>
      <c r="O104" s="402"/>
      <c r="P104" s="402"/>
      <c r="Q104" s="402"/>
      <c r="R104" s="402"/>
      <c r="S104" s="402"/>
      <c r="T104" s="402"/>
      <c r="U104" s="402"/>
      <c r="V104" s="402"/>
      <c r="W104" s="402"/>
      <c r="X104" s="402"/>
      <c r="Y104" s="402"/>
      <c r="Z104" s="402"/>
      <c r="AA104" s="402"/>
      <c r="AB104" s="411"/>
      <c r="AC104" s="411"/>
      <c r="AD104" s="411"/>
      <c r="AE104" s="411"/>
      <c r="AF104" s="411"/>
      <c r="AG104" s="411"/>
      <c r="AH104" s="411"/>
      <c r="AI104" s="411"/>
      <c r="AJ104" s="411"/>
      <c r="AK104" s="411"/>
      <c r="AL104" s="411"/>
    </row>
    <row r="105" spans="1:38" s="555" customFormat="1" ht="16.5" customHeight="1">
      <c r="A105" s="402"/>
      <c r="B105" s="402" t="str">
        <f>IF('Data invoice'!J67=0,"",'Data invoice'!K67)</f>
        <v/>
      </c>
      <c r="C105" s="402" t="str">
        <f>IF('Data invoice'!K67=0,"",'Data invoice'!L67)</f>
        <v/>
      </c>
      <c r="D105" s="402" t="str">
        <f>IF('Data invoice'!L67=0,"",'Data invoice'!M67)</f>
        <v/>
      </c>
      <c r="E105" s="402" t="str">
        <f>IF('Data invoice'!M67=0,"",'Data invoice'!N67)</f>
        <v/>
      </c>
      <c r="F105" s="402" t="str">
        <f>IF('Data invoice'!N67=0,"",'Data invoice'!O67)</f>
        <v/>
      </c>
      <c r="G105" s="402" t="str">
        <f>IF('Data invoice'!O67=0,"",'Data invoice'!P67)</f>
        <v/>
      </c>
      <c r="H105" s="402" t="str">
        <f>IF('Data invoice'!P67=0,"",'Data invoice'!Q67)</f>
        <v/>
      </c>
      <c r="I105" s="468" t="str">
        <f>IF('Data invoice'!Q67=0,"",'Data invoice'!R67)</f>
        <v/>
      </c>
      <c r="J105" s="438" t="str">
        <f>IF('Data invoice'!R67=0,"",'Data invoice'!S67)</f>
        <v/>
      </c>
      <c r="K105" s="493" t="str">
        <f>IF('Data invoice'!S67=0,"",'Data invoice'!T67)</f>
        <v/>
      </c>
      <c r="L105" s="402"/>
      <c r="M105" s="402"/>
      <c r="N105" s="402"/>
      <c r="O105" s="402"/>
      <c r="P105" s="402"/>
      <c r="Q105" s="402"/>
      <c r="R105" s="402"/>
      <c r="S105" s="402"/>
      <c r="T105" s="402"/>
      <c r="U105" s="402"/>
      <c r="V105" s="402"/>
      <c r="W105" s="402"/>
      <c r="X105" s="402"/>
      <c r="Y105" s="402"/>
      <c r="Z105" s="402"/>
      <c r="AA105" s="402"/>
      <c r="AB105" s="411"/>
      <c r="AC105" s="411"/>
      <c r="AD105" s="411"/>
      <c r="AE105" s="411"/>
      <c r="AF105" s="411"/>
      <c r="AG105" s="411"/>
      <c r="AH105" s="411"/>
      <c r="AI105" s="411"/>
      <c r="AJ105" s="411"/>
      <c r="AK105" s="411"/>
      <c r="AL105" s="411"/>
    </row>
    <row r="106" spans="1:38" s="555" customFormat="1" ht="16.5" customHeight="1">
      <c r="A106" s="402"/>
      <c r="B106" s="402" t="str">
        <f>IF('Data invoice'!J68=0,"",'Data invoice'!K68)</f>
        <v/>
      </c>
      <c r="C106" s="402" t="str">
        <f>IF('Data invoice'!K68=0,"",'Data invoice'!L68)</f>
        <v/>
      </c>
      <c r="D106" s="402" t="str">
        <f>IF('Data invoice'!L68=0,"",'Data invoice'!M68)</f>
        <v/>
      </c>
      <c r="E106" s="402" t="str">
        <f>IF('Data invoice'!M68=0,"",'Data invoice'!N68)</f>
        <v/>
      </c>
      <c r="F106" s="402" t="str">
        <f>IF('Data invoice'!N68=0,"",'Data invoice'!O68)</f>
        <v/>
      </c>
      <c r="G106" s="402" t="str">
        <f>IF('Data invoice'!O68=0,"",'Data invoice'!P68)</f>
        <v/>
      </c>
      <c r="H106" s="402" t="str">
        <f>IF('Data invoice'!P68=0,"",'Data invoice'!Q68)</f>
        <v/>
      </c>
      <c r="I106" s="468" t="str">
        <f>IF('Data invoice'!Q68=0,"",'Data invoice'!R68)</f>
        <v/>
      </c>
      <c r="J106" s="438" t="str">
        <f>IF('Data invoice'!R68=0,"",'Data invoice'!S68)</f>
        <v/>
      </c>
      <c r="K106" s="493" t="str">
        <f>IF('Data invoice'!S68=0,"",'Data invoice'!T68)</f>
        <v/>
      </c>
      <c r="L106" s="402"/>
      <c r="M106" s="402"/>
      <c r="N106" s="402"/>
      <c r="O106" s="402"/>
      <c r="P106" s="402"/>
      <c r="Q106" s="402"/>
      <c r="R106" s="402"/>
      <c r="S106" s="402"/>
      <c r="T106" s="402"/>
      <c r="U106" s="402"/>
      <c r="V106" s="402"/>
      <c r="W106" s="402"/>
      <c r="X106" s="402"/>
      <c r="Y106" s="402"/>
      <c r="Z106" s="402"/>
      <c r="AA106" s="402"/>
      <c r="AB106" s="411"/>
      <c r="AC106" s="411"/>
      <c r="AD106" s="411"/>
      <c r="AE106" s="411"/>
      <c r="AF106" s="411"/>
      <c r="AG106" s="411"/>
      <c r="AH106" s="411"/>
      <c r="AI106" s="411"/>
      <c r="AJ106" s="411"/>
      <c r="AK106" s="411"/>
      <c r="AL106" s="411"/>
    </row>
    <row r="107" spans="1:38" s="555" customFormat="1" ht="16.5" customHeight="1">
      <c r="A107" s="402"/>
      <c r="B107" s="402" t="str">
        <f>IF('Data invoice'!J69=0,"",'Data invoice'!K69)</f>
        <v/>
      </c>
      <c r="C107" s="402" t="str">
        <f>IF('Data invoice'!K69=0,"",'Data invoice'!L69)</f>
        <v/>
      </c>
      <c r="D107" s="402" t="str">
        <f>IF('Data invoice'!L69=0,"",'Data invoice'!M69)</f>
        <v/>
      </c>
      <c r="E107" s="402" t="str">
        <f>IF('Data invoice'!M69=0,"",'Data invoice'!N69)</f>
        <v/>
      </c>
      <c r="F107" s="402" t="str">
        <f>IF('Data invoice'!N69=0,"",'Data invoice'!O69)</f>
        <v/>
      </c>
      <c r="G107" s="402" t="str">
        <f>IF('Data invoice'!O69=0,"",'Data invoice'!P69)</f>
        <v/>
      </c>
      <c r="H107" s="402" t="str">
        <f>IF('Data invoice'!P69=0,"",'Data invoice'!Q69)</f>
        <v/>
      </c>
      <c r="I107" s="468" t="str">
        <f>IF('Data invoice'!Q69=0,"",'Data invoice'!R69)</f>
        <v/>
      </c>
      <c r="J107" s="438" t="str">
        <f>IF('Data invoice'!R69=0,"",'Data invoice'!S69)</f>
        <v/>
      </c>
      <c r="K107" s="493" t="str">
        <f>IF('Data invoice'!S69=0,"",'Data invoice'!T69)</f>
        <v/>
      </c>
      <c r="L107" s="402"/>
      <c r="M107" s="402"/>
      <c r="N107" s="402"/>
      <c r="O107" s="402"/>
      <c r="P107" s="402"/>
      <c r="Q107" s="402"/>
      <c r="R107" s="402"/>
      <c r="S107" s="402"/>
      <c r="T107" s="402"/>
      <c r="U107" s="402"/>
      <c r="V107" s="402"/>
      <c r="W107" s="402"/>
      <c r="X107" s="402"/>
      <c r="Y107" s="402"/>
      <c r="Z107" s="402"/>
      <c r="AA107" s="402"/>
      <c r="AB107" s="411"/>
      <c r="AC107" s="411"/>
      <c r="AD107" s="411"/>
      <c r="AE107" s="411"/>
      <c r="AF107" s="411"/>
      <c r="AG107" s="411"/>
      <c r="AH107" s="411"/>
      <c r="AI107" s="411"/>
      <c r="AJ107" s="411"/>
      <c r="AK107" s="411"/>
      <c r="AL107" s="411"/>
    </row>
    <row r="108" spans="1:38" s="555" customFormat="1" ht="13.5" customHeight="1">
      <c r="A108" s="402"/>
      <c r="B108" s="402" t="str">
        <f>IF('Data invoice'!J70=0,"",'Data invoice'!K70)</f>
        <v/>
      </c>
      <c r="C108" s="402" t="str">
        <f>IF('Data invoice'!K70=0,"",'Data invoice'!L70)</f>
        <v/>
      </c>
      <c r="D108" s="402" t="str">
        <f>IF('Data invoice'!L70=0,"",'Data invoice'!M70)</f>
        <v/>
      </c>
      <c r="E108" s="402" t="str">
        <f>IF('Data invoice'!M70=0,"",'Data invoice'!N70)</f>
        <v/>
      </c>
      <c r="F108" s="402" t="str">
        <f>IF('Data invoice'!N70=0,"",'Data invoice'!O70)</f>
        <v/>
      </c>
      <c r="G108" s="402" t="str">
        <f>IF('Data invoice'!O70=0,"",'Data invoice'!P70)</f>
        <v/>
      </c>
      <c r="H108" s="402" t="str">
        <f>IF('Data invoice'!P70=0,"",'Data invoice'!Q70)</f>
        <v/>
      </c>
      <c r="I108" s="468" t="str">
        <f>IF('Data invoice'!Q70=0,"",'Data invoice'!R70)</f>
        <v/>
      </c>
      <c r="J108" s="438" t="str">
        <f>IF('Data invoice'!R70=0,"",'Data invoice'!S70)</f>
        <v/>
      </c>
      <c r="K108" s="493" t="str">
        <f>IF('Data invoice'!S70=0,"",'Data invoice'!T70)</f>
        <v/>
      </c>
      <c r="L108" s="402"/>
      <c r="M108" s="402"/>
      <c r="N108" s="402"/>
      <c r="O108" s="402"/>
      <c r="P108" s="402"/>
      <c r="Q108" s="402"/>
      <c r="R108" s="402"/>
      <c r="S108" s="402"/>
      <c r="T108" s="402"/>
      <c r="U108" s="402"/>
      <c r="V108" s="402"/>
      <c r="W108" s="402"/>
      <c r="X108" s="402"/>
      <c r="Y108" s="402"/>
      <c r="Z108" s="402"/>
      <c r="AA108" s="402"/>
      <c r="AB108" s="411"/>
      <c r="AC108" s="411"/>
      <c r="AD108" s="411"/>
      <c r="AE108" s="411"/>
      <c r="AF108" s="411"/>
      <c r="AG108" s="411"/>
      <c r="AH108" s="411"/>
      <c r="AI108" s="411"/>
      <c r="AJ108" s="411"/>
      <c r="AK108" s="411"/>
      <c r="AL108" s="411"/>
    </row>
    <row r="109" spans="1:38" s="555" customFormat="1" ht="13.5" customHeight="1">
      <c r="A109" s="402"/>
      <c r="B109" s="402" t="str">
        <f>IF('Data invoice'!J71=0,"",'Data invoice'!K71)</f>
        <v/>
      </c>
      <c r="C109" s="402" t="str">
        <f>IF('Data invoice'!K71=0,"",'Data invoice'!L71)</f>
        <v/>
      </c>
      <c r="D109" s="402" t="str">
        <f>IF('Data invoice'!L71=0,"",'Data invoice'!M71)</f>
        <v/>
      </c>
      <c r="E109" s="402" t="str">
        <f>IF('Data invoice'!M71=0,"",'Data invoice'!N71)</f>
        <v/>
      </c>
      <c r="F109" s="402" t="str">
        <f>IF('Data invoice'!N71=0,"",'Data invoice'!O71)</f>
        <v/>
      </c>
      <c r="G109" s="402" t="str">
        <f>IF('Data invoice'!O71=0,"",'Data invoice'!P71)</f>
        <v/>
      </c>
      <c r="H109" s="402" t="str">
        <f>IF('Data invoice'!P71=0,"",'Data invoice'!Q71)</f>
        <v/>
      </c>
      <c r="I109" s="468" t="str">
        <f>IF('Data invoice'!Q71=0,"",'Data invoice'!R71)</f>
        <v/>
      </c>
      <c r="J109" s="438" t="str">
        <f>IF('Data invoice'!R71=0,"",'Data invoice'!S71)</f>
        <v/>
      </c>
      <c r="K109" s="493" t="str">
        <f>IF('Data invoice'!S71=0,"",'Data invoice'!T71)</f>
        <v/>
      </c>
      <c r="L109" s="402"/>
      <c r="M109" s="402"/>
      <c r="N109" s="402"/>
      <c r="O109" s="402"/>
      <c r="P109" s="402"/>
      <c r="Q109" s="402"/>
      <c r="R109" s="402"/>
      <c r="S109" s="402"/>
      <c r="T109" s="402"/>
      <c r="U109" s="402"/>
      <c r="V109" s="402"/>
      <c r="W109" s="402"/>
      <c r="X109" s="402"/>
      <c r="Y109" s="402"/>
      <c r="Z109" s="402"/>
      <c r="AA109" s="402"/>
      <c r="AB109" s="411"/>
      <c r="AC109" s="411"/>
      <c r="AD109" s="411"/>
      <c r="AE109" s="411"/>
      <c r="AF109" s="411"/>
      <c r="AG109" s="411"/>
      <c r="AH109" s="411"/>
      <c r="AI109" s="411"/>
      <c r="AJ109" s="411"/>
      <c r="AK109" s="411"/>
      <c r="AL109" s="411"/>
    </row>
    <row r="110" spans="1:38" s="555" customFormat="1" ht="16.5" customHeight="1">
      <c r="A110" s="402"/>
      <c r="B110" s="402" t="str">
        <f>IF('Data invoice'!J72=0,"",'Data invoice'!K72)</f>
        <v/>
      </c>
      <c r="C110" s="402" t="str">
        <f>IF('Data invoice'!K72=0,"",'Data invoice'!L72)</f>
        <v/>
      </c>
      <c r="D110" s="402" t="str">
        <f>IF('Data invoice'!L72=0,"",'Data invoice'!M72)</f>
        <v/>
      </c>
      <c r="E110" s="402" t="str">
        <f>IF('Data invoice'!M72=0,"",'Data invoice'!N72)</f>
        <v/>
      </c>
      <c r="F110" s="402" t="str">
        <f>IF('Data invoice'!N72=0,"",'Data invoice'!O72)</f>
        <v/>
      </c>
      <c r="G110" s="402" t="str">
        <f>IF('Data invoice'!O72=0,"",'Data invoice'!P72)</f>
        <v/>
      </c>
      <c r="H110" s="402" t="str">
        <f>IF('Data invoice'!P72=0,"",'Data invoice'!Q72)</f>
        <v/>
      </c>
      <c r="I110" s="468" t="str">
        <f>IF('Data invoice'!Q72=0,"",'Data invoice'!R72)</f>
        <v/>
      </c>
      <c r="J110" s="438" t="str">
        <f>IF('Data invoice'!R72=0,"",'Data invoice'!S72)</f>
        <v/>
      </c>
      <c r="K110" s="493" t="str">
        <f>IF('Data invoice'!S72=0,"",'Data invoice'!T72)</f>
        <v/>
      </c>
      <c r="L110" s="402"/>
      <c r="M110" s="402"/>
      <c r="N110" s="402"/>
      <c r="O110" s="402"/>
      <c r="P110" s="402"/>
      <c r="Q110" s="402"/>
      <c r="R110" s="402"/>
      <c r="S110" s="402"/>
      <c r="T110" s="402"/>
      <c r="U110" s="402"/>
      <c r="V110" s="402"/>
      <c r="W110" s="402"/>
      <c r="X110" s="402"/>
      <c r="Y110" s="402"/>
      <c r="Z110" s="402"/>
      <c r="AA110" s="402"/>
      <c r="AB110" s="411"/>
      <c r="AC110" s="411"/>
      <c r="AD110" s="411"/>
      <c r="AE110" s="411"/>
      <c r="AF110" s="411"/>
      <c r="AG110" s="411"/>
      <c r="AH110" s="411"/>
      <c r="AI110" s="411"/>
      <c r="AJ110" s="411"/>
      <c r="AK110" s="411"/>
      <c r="AL110" s="411"/>
    </row>
    <row r="111" spans="1:38" s="555" customFormat="1" ht="16.5" customHeight="1">
      <c r="A111" s="402"/>
      <c r="B111" s="402" t="str">
        <f>IF('Data invoice'!J73=0,"",'Data invoice'!K73)</f>
        <v/>
      </c>
      <c r="C111" s="402" t="str">
        <f>IF('Data invoice'!K73=0,"",'Data invoice'!L73)</f>
        <v/>
      </c>
      <c r="D111" s="402" t="str">
        <f>IF('Data invoice'!L73=0,"",'Data invoice'!M73)</f>
        <v/>
      </c>
      <c r="E111" s="402" t="str">
        <f>IF('Data invoice'!M73=0,"",'Data invoice'!N73)</f>
        <v/>
      </c>
      <c r="F111" s="402" t="str">
        <f>IF('Data invoice'!N73=0,"",'Data invoice'!O73)</f>
        <v/>
      </c>
      <c r="G111" s="402" t="str">
        <f>IF('Data invoice'!O73=0,"",'Data invoice'!P73)</f>
        <v/>
      </c>
      <c r="H111" s="402" t="str">
        <f>IF('Data invoice'!P73=0,"",'Data invoice'!Q73)</f>
        <v/>
      </c>
      <c r="I111" s="468" t="str">
        <f>IF('Data invoice'!Q73=0,"",'Data invoice'!R73)</f>
        <v/>
      </c>
      <c r="J111" s="438" t="str">
        <f>IF('Data invoice'!R73=0,"",'Data invoice'!S73)</f>
        <v/>
      </c>
      <c r="K111" s="493" t="str">
        <f>IF('Data invoice'!S73=0,"",'Data invoice'!T73)</f>
        <v/>
      </c>
      <c r="L111" s="402"/>
      <c r="M111" s="402"/>
      <c r="N111" s="402"/>
      <c r="O111" s="402"/>
      <c r="P111" s="402"/>
      <c r="Q111" s="402"/>
      <c r="R111" s="402"/>
      <c r="S111" s="402"/>
      <c r="T111" s="402"/>
      <c r="U111" s="402"/>
      <c r="V111" s="402"/>
      <c r="W111" s="402"/>
      <c r="X111" s="402"/>
      <c r="Y111" s="402"/>
      <c r="Z111" s="402"/>
      <c r="AA111" s="402"/>
      <c r="AB111" s="411"/>
      <c r="AC111" s="411"/>
      <c r="AD111" s="411"/>
      <c r="AE111" s="411"/>
      <c r="AF111" s="411"/>
      <c r="AG111" s="411"/>
      <c r="AH111" s="411"/>
      <c r="AI111" s="411"/>
      <c r="AJ111" s="411"/>
      <c r="AK111" s="411"/>
      <c r="AL111" s="411"/>
    </row>
    <row r="112" spans="1:38" s="555" customFormat="1" ht="16.5" customHeight="1">
      <c r="A112" s="402"/>
      <c r="B112" s="402" t="str">
        <f>IF('Data invoice'!J74=0,"",'Data invoice'!K74)</f>
        <v/>
      </c>
      <c r="C112" s="402" t="str">
        <f>IF('Data invoice'!K74=0,"",'Data invoice'!L74)</f>
        <v/>
      </c>
      <c r="D112" s="402" t="str">
        <f>IF('Data invoice'!L74=0,"",'Data invoice'!M74)</f>
        <v/>
      </c>
      <c r="E112" s="402" t="str">
        <f>IF('Data invoice'!M74=0,"",'Data invoice'!N74)</f>
        <v/>
      </c>
      <c r="F112" s="402" t="str">
        <f>IF('Data invoice'!N74=0,"",'Data invoice'!O74)</f>
        <v/>
      </c>
      <c r="G112" s="402" t="str">
        <f>IF('Data invoice'!O74=0,"",'Data invoice'!P74)</f>
        <v/>
      </c>
      <c r="H112" s="402" t="str">
        <f>IF('Data invoice'!P74=0,"",'Data invoice'!Q74)</f>
        <v/>
      </c>
      <c r="I112" s="468" t="str">
        <f>IF('Data invoice'!Q74=0,"",'Data invoice'!R74)</f>
        <v/>
      </c>
      <c r="J112" s="438" t="str">
        <f>IF('Data invoice'!R74=0,"",'Data invoice'!S74)</f>
        <v/>
      </c>
      <c r="K112" s="493" t="str">
        <f>IF('Data invoice'!S74=0,"",'Data invoice'!T74)</f>
        <v/>
      </c>
      <c r="L112" s="402"/>
      <c r="M112" s="402"/>
      <c r="N112" s="402"/>
      <c r="O112" s="402"/>
      <c r="P112" s="402"/>
      <c r="Q112" s="402"/>
      <c r="R112" s="402"/>
      <c r="S112" s="402"/>
      <c r="T112" s="402"/>
      <c r="U112" s="402"/>
      <c r="V112" s="402"/>
      <c r="W112" s="402"/>
      <c r="X112" s="402"/>
      <c r="Y112" s="402"/>
      <c r="Z112" s="402"/>
      <c r="AA112" s="402"/>
      <c r="AB112" s="411"/>
      <c r="AC112" s="411"/>
      <c r="AD112" s="411"/>
      <c r="AE112" s="411"/>
      <c r="AF112" s="411"/>
      <c r="AG112" s="411"/>
      <c r="AH112" s="411"/>
      <c r="AI112" s="411"/>
      <c r="AJ112" s="411"/>
      <c r="AK112" s="411"/>
      <c r="AL112" s="411"/>
    </row>
    <row r="113" spans="1:38" s="555" customFormat="1" ht="16.5" customHeight="1">
      <c r="A113" s="402"/>
      <c r="B113" s="402" t="str">
        <f>IF('Data invoice'!J75=0,"",'Data invoice'!K75)</f>
        <v/>
      </c>
      <c r="C113" s="402" t="str">
        <f>IF('Data invoice'!K75=0,"",'Data invoice'!L75)</f>
        <v/>
      </c>
      <c r="D113" s="402" t="str">
        <f>IF('Data invoice'!L75=0,"",'Data invoice'!M75)</f>
        <v/>
      </c>
      <c r="E113" s="402" t="str">
        <f>IF('Data invoice'!M75=0,"",'Data invoice'!N75)</f>
        <v/>
      </c>
      <c r="F113" s="402" t="str">
        <f>IF('Data invoice'!N75=0,"",'Data invoice'!O75)</f>
        <v/>
      </c>
      <c r="G113" s="402" t="str">
        <f>IF('Data invoice'!O75=0,"",'Data invoice'!P75)</f>
        <v/>
      </c>
      <c r="H113" s="402" t="str">
        <f>IF('Data invoice'!P75=0,"",'Data invoice'!Q75)</f>
        <v/>
      </c>
      <c r="I113" s="468" t="str">
        <f>IF('Data invoice'!Q75=0,"",'Data invoice'!R75)</f>
        <v/>
      </c>
      <c r="J113" s="438" t="str">
        <f>IF('Data invoice'!R75=0,"",'Data invoice'!S75)</f>
        <v/>
      </c>
      <c r="K113" s="493" t="str">
        <f>IF('Data invoice'!S75=0,"",'Data invoice'!T75)</f>
        <v/>
      </c>
      <c r="L113" s="402"/>
      <c r="M113" s="402"/>
      <c r="N113" s="402"/>
      <c r="O113" s="402"/>
      <c r="P113" s="402"/>
      <c r="Q113" s="402"/>
      <c r="R113" s="402"/>
      <c r="S113" s="402"/>
      <c r="T113" s="402"/>
      <c r="U113" s="402"/>
      <c r="V113" s="402"/>
      <c r="W113" s="402"/>
      <c r="X113" s="402"/>
      <c r="Y113" s="402"/>
      <c r="Z113" s="402"/>
      <c r="AA113" s="402"/>
      <c r="AB113" s="411"/>
      <c r="AC113" s="411"/>
      <c r="AD113" s="411"/>
      <c r="AE113" s="411"/>
      <c r="AF113" s="411"/>
      <c r="AG113" s="411"/>
      <c r="AH113" s="411"/>
      <c r="AI113" s="411"/>
      <c r="AJ113" s="411"/>
      <c r="AK113" s="411"/>
      <c r="AL113" s="411"/>
    </row>
    <row r="114" spans="1:38" s="555" customFormat="1" ht="16.5" customHeight="1">
      <c r="A114" s="402"/>
      <c r="B114" s="402" t="str">
        <f>IF('Data invoice'!J76=0,"",'Data invoice'!K76)</f>
        <v/>
      </c>
      <c r="C114" s="402" t="str">
        <f>IF('Data invoice'!K76=0,"",'Data invoice'!L76)</f>
        <v/>
      </c>
      <c r="D114" s="402" t="str">
        <f>IF('Data invoice'!L76=0,"",'Data invoice'!M76)</f>
        <v/>
      </c>
      <c r="E114" s="402" t="str">
        <f>IF('Data invoice'!M76=0,"",'Data invoice'!N76)</f>
        <v/>
      </c>
      <c r="F114" s="402" t="str">
        <f>IF('Data invoice'!N76=0,"",'Data invoice'!O76)</f>
        <v/>
      </c>
      <c r="G114" s="402" t="str">
        <f>IF('Data invoice'!O76=0,"",'Data invoice'!P76)</f>
        <v/>
      </c>
      <c r="H114" s="402" t="str">
        <f>IF('Data invoice'!P76=0,"",'Data invoice'!Q76)</f>
        <v/>
      </c>
      <c r="I114" s="468" t="str">
        <f>IF('Data invoice'!Q76=0,"",'Data invoice'!R76)</f>
        <v/>
      </c>
      <c r="J114" s="438" t="str">
        <f>IF('Data invoice'!R76=0,"",'Data invoice'!S76)</f>
        <v/>
      </c>
      <c r="K114" s="493" t="str">
        <f>IF('Data invoice'!S76=0,"",'Data invoice'!T76)</f>
        <v/>
      </c>
      <c r="L114" s="402"/>
      <c r="M114" s="402"/>
      <c r="N114" s="402"/>
      <c r="O114" s="402"/>
      <c r="P114" s="402"/>
      <c r="Q114" s="402"/>
      <c r="R114" s="402"/>
      <c r="S114" s="402"/>
      <c r="T114" s="402"/>
      <c r="U114" s="402"/>
      <c r="V114" s="402"/>
      <c r="W114" s="402"/>
      <c r="X114" s="402"/>
      <c r="Y114" s="402"/>
      <c r="Z114" s="402"/>
      <c r="AA114" s="402"/>
      <c r="AB114" s="411"/>
      <c r="AC114" s="411"/>
      <c r="AD114" s="411"/>
      <c r="AE114" s="411"/>
      <c r="AF114" s="411"/>
      <c r="AG114" s="411"/>
      <c r="AH114" s="411"/>
      <c r="AI114" s="411"/>
      <c r="AJ114" s="411"/>
      <c r="AK114" s="411"/>
      <c r="AL114" s="411"/>
    </row>
    <row r="115" spans="1:38" s="555" customFormat="1" ht="16.5" customHeight="1">
      <c r="A115" s="402"/>
      <c r="B115" s="402" t="str">
        <f>IF('Data invoice'!J77=0,"",'Data invoice'!K77)</f>
        <v/>
      </c>
      <c r="C115" s="402" t="str">
        <f>IF('Data invoice'!K77=0,"",'Data invoice'!L77)</f>
        <v/>
      </c>
      <c r="D115" s="402" t="str">
        <f>IF('Data invoice'!L77=0,"",'Data invoice'!M77)</f>
        <v/>
      </c>
      <c r="E115" s="402" t="str">
        <f>IF('Data invoice'!M77=0,"",'Data invoice'!N77)</f>
        <v/>
      </c>
      <c r="F115" s="402" t="str">
        <f>IF('Data invoice'!N77=0,"",'Data invoice'!O77)</f>
        <v/>
      </c>
      <c r="G115" s="402" t="str">
        <f>IF('Data invoice'!O77=0,"",'Data invoice'!P77)</f>
        <v/>
      </c>
      <c r="H115" s="402" t="str">
        <f>IF('Data invoice'!P77=0,"",'Data invoice'!Q77)</f>
        <v/>
      </c>
      <c r="I115" s="468" t="str">
        <f>IF('Data invoice'!Q77=0,"",'Data invoice'!R77)</f>
        <v/>
      </c>
      <c r="J115" s="438" t="str">
        <f>IF('Data invoice'!R77=0,"",'Data invoice'!S77)</f>
        <v/>
      </c>
      <c r="K115" s="493" t="str">
        <f>IF('Data invoice'!S77=0,"",'Data invoice'!T77)</f>
        <v/>
      </c>
      <c r="L115" s="402"/>
      <c r="M115" s="402"/>
      <c r="N115" s="402"/>
      <c r="O115" s="402"/>
      <c r="P115" s="402"/>
      <c r="Q115" s="402"/>
      <c r="R115" s="402"/>
      <c r="S115" s="402"/>
      <c r="T115" s="402"/>
      <c r="U115" s="402"/>
      <c r="V115" s="402"/>
      <c r="W115" s="402"/>
      <c r="X115" s="402"/>
      <c r="Y115" s="402"/>
      <c r="Z115" s="402"/>
      <c r="AA115" s="402"/>
      <c r="AB115" s="411"/>
      <c r="AC115" s="411"/>
      <c r="AD115" s="411"/>
      <c r="AE115" s="411"/>
      <c r="AF115" s="411"/>
      <c r="AG115" s="411"/>
      <c r="AH115" s="411"/>
      <c r="AI115" s="411"/>
      <c r="AJ115" s="411"/>
      <c r="AK115" s="411"/>
      <c r="AL115" s="411"/>
    </row>
    <row r="116" spans="1:38" s="555" customFormat="1" ht="16.5" customHeight="1">
      <c r="A116" s="402"/>
      <c r="B116" s="402" t="str">
        <f>IF('Data invoice'!J78=0,"",'Data invoice'!K78)</f>
        <v/>
      </c>
      <c r="C116" s="402" t="str">
        <f>IF('Data invoice'!K78=0,"",'Data invoice'!L78)</f>
        <v/>
      </c>
      <c r="D116" s="402" t="str">
        <f>IF('Data invoice'!L78=0,"",'Data invoice'!M78)</f>
        <v/>
      </c>
      <c r="E116" s="402" t="str">
        <f>IF('Data invoice'!M78=0,"",'Data invoice'!N78)</f>
        <v/>
      </c>
      <c r="F116" s="402" t="str">
        <f>IF('Data invoice'!N78=0,"",'Data invoice'!O78)</f>
        <v/>
      </c>
      <c r="G116" s="402" t="str">
        <f>IF('Data invoice'!O78=0,"",'Data invoice'!P78)</f>
        <v/>
      </c>
      <c r="H116" s="402" t="str">
        <f>IF('Data invoice'!P78=0,"",'Data invoice'!Q78)</f>
        <v/>
      </c>
      <c r="I116" s="468" t="str">
        <f>IF('Data invoice'!Q78=0,"",'Data invoice'!R78)</f>
        <v/>
      </c>
      <c r="J116" s="438" t="str">
        <f>IF('Data invoice'!R78=0,"",'Data invoice'!S78)</f>
        <v/>
      </c>
      <c r="K116" s="493" t="str">
        <f>IF('Data invoice'!S78=0,"",'Data invoice'!T78)</f>
        <v/>
      </c>
      <c r="L116" s="402"/>
      <c r="M116" s="402"/>
      <c r="N116" s="402"/>
      <c r="O116" s="402"/>
      <c r="P116" s="402"/>
      <c r="Q116" s="402"/>
      <c r="R116" s="402"/>
      <c r="S116" s="402"/>
      <c r="T116" s="402"/>
      <c r="U116" s="402"/>
      <c r="V116" s="402"/>
      <c r="W116" s="402"/>
      <c r="X116" s="402"/>
      <c r="Y116" s="402"/>
      <c r="Z116" s="402"/>
      <c r="AA116" s="402"/>
      <c r="AB116" s="411"/>
      <c r="AC116" s="411"/>
      <c r="AD116" s="411"/>
      <c r="AE116" s="411"/>
      <c r="AF116" s="411"/>
      <c r="AG116" s="411"/>
      <c r="AH116" s="411"/>
      <c r="AI116" s="411"/>
      <c r="AJ116" s="411"/>
      <c r="AK116" s="411"/>
      <c r="AL116" s="411"/>
    </row>
    <row r="117" spans="1:38" s="555" customFormat="1" ht="16.5" customHeight="1">
      <c r="A117" s="402"/>
      <c r="B117" s="402" t="str">
        <f>IF('Data invoice'!J79=0,"",'Data invoice'!K79)</f>
        <v/>
      </c>
      <c r="C117" s="402" t="str">
        <f>IF('Data invoice'!K79=0,"",'Data invoice'!L79)</f>
        <v/>
      </c>
      <c r="D117" s="402" t="str">
        <f>IF('Data invoice'!L79=0,"",'Data invoice'!M79)</f>
        <v/>
      </c>
      <c r="E117" s="402" t="str">
        <f>IF('Data invoice'!M79=0,"",'Data invoice'!N79)</f>
        <v/>
      </c>
      <c r="F117" s="402" t="str">
        <f>IF('Data invoice'!N79=0,"",'Data invoice'!O79)</f>
        <v/>
      </c>
      <c r="G117" s="402" t="str">
        <f>IF('Data invoice'!O79=0,"",'Data invoice'!P79)</f>
        <v/>
      </c>
      <c r="H117" s="402" t="str">
        <f>IF('Data invoice'!P79=0,"",'Data invoice'!Q79)</f>
        <v/>
      </c>
      <c r="I117" s="468" t="str">
        <f>IF('Data invoice'!Q79=0,"",'Data invoice'!R79)</f>
        <v/>
      </c>
      <c r="J117" s="438" t="str">
        <f>IF('Data invoice'!R79=0,"",'Data invoice'!S79)</f>
        <v/>
      </c>
      <c r="K117" s="493" t="str">
        <f>IF('Data invoice'!S79=0,"",'Data invoice'!T79)</f>
        <v/>
      </c>
      <c r="L117" s="402"/>
      <c r="M117" s="402"/>
      <c r="N117" s="402"/>
      <c r="O117" s="402"/>
      <c r="P117" s="402"/>
      <c r="Q117" s="402"/>
      <c r="R117" s="402"/>
      <c r="S117" s="402"/>
      <c r="T117" s="402"/>
      <c r="U117" s="402"/>
      <c r="V117" s="402"/>
      <c r="W117" s="402"/>
      <c r="X117" s="402"/>
      <c r="Y117" s="402"/>
      <c r="Z117" s="402"/>
      <c r="AA117" s="402"/>
      <c r="AB117" s="411"/>
      <c r="AC117" s="411"/>
      <c r="AD117" s="411"/>
      <c r="AE117" s="411"/>
      <c r="AF117" s="411"/>
      <c r="AG117" s="411"/>
      <c r="AH117" s="411"/>
      <c r="AI117" s="411"/>
      <c r="AJ117" s="411"/>
      <c r="AK117" s="411"/>
      <c r="AL117" s="411"/>
    </row>
    <row r="118" spans="1:38" s="555" customFormat="1" ht="16.5" customHeight="1">
      <c r="A118" s="402"/>
      <c r="B118" s="402" t="str">
        <f>IF('Data invoice'!J80=0,"",'Data invoice'!K80)</f>
        <v/>
      </c>
      <c r="C118" s="402" t="str">
        <f>IF('Data invoice'!K80=0,"",'Data invoice'!L80)</f>
        <v/>
      </c>
      <c r="D118" s="402" t="str">
        <f>IF('Data invoice'!L80=0,"",'Data invoice'!M80)</f>
        <v/>
      </c>
      <c r="E118" s="402" t="str">
        <f>IF('Data invoice'!M80=0,"",'Data invoice'!N80)</f>
        <v/>
      </c>
      <c r="F118" s="402" t="str">
        <f>IF('Data invoice'!N80=0,"",'Data invoice'!O80)</f>
        <v/>
      </c>
      <c r="G118" s="402" t="str">
        <f>IF('Data invoice'!O80=0,"",'Data invoice'!P80)</f>
        <v/>
      </c>
      <c r="H118" s="402" t="str">
        <f>IF('Data invoice'!P80=0,"",'Data invoice'!Q80)</f>
        <v/>
      </c>
      <c r="I118" s="468" t="str">
        <f>IF('Data invoice'!Q80=0,"",'Data invoice'!R80)</f>
        <v/>
      </c>
      <c r="J118" s="438" t="str">
        <f>IF('Data invoice'!R80=0,"",'Data invoice'!S80)</f>
        <v/>
      </c>
      <c r="K118" s="493" t="str">
        <f>IF('Data invoice'!S80=0,"",'Data invoice'!T80)</f>
        <v/>
      </c>
      <c r="L118" s="402"/>
      <c r="M118" s="402"/>
      <c r="N118" s="402"/>
      <c r="O118" s="402"/>
      <c r="P118" s="402"/>
      <c r="Q118" s="402"/>
      <c r="R118" s="402"/>
      <c r="S118" s="402"/>
      <c r="T118" s="402"/>
      <c r="U118" s="402"/>
      <c r="V118" s="402"/>
      <c r="W118" s="402"/>
      <c r="X118" s="402"/>
      <c r="Y118" s="402"/>
      <c r="Z118" s="402"/>
      <c r="AA118" s="402"/>
      <c r="AB118" s="411"/>
      <c r="AC118" s="411"/>
      <c r="AD118" s="411"/>
      <c r="AE118" s="411"/>
      <c r="AF118" s="411"/>
      <c r="AG118" s="411"/>
      <c r="AH118" s="411"/>
      <c r="AI118" s="411"/>
      <c r="AJ118" s="411"/>
      <c r="AK118" s="411"/>
      <c r="AL118" s="411"/>
    </row>
    <row r="119" spans="1:38" s="555" customFormat="1" ht="16.5" customHeight="1">
      <c r="A119" s="402"/>
      <c r="B119" s="402" t="str">
        <f>IF('Data invoice'!J81=0,"",'Data invoice'!K81)</f>
        <v/>
      </c>
      <c r="C119" s="402" t="str">
        <f>IF('Data invoice'!K81=0,"",'Data invoice'!L81)</f>
        <v/>
      </c>
      <c r="D119" s="402" t="str">
        <f>IF('Data invoice'!L81=0,"",'Data invoice'!M81)</f>
        <v/>
      </c>
      <c r="E119" s="402" t="str">
        <f>IF('Data invoice'!M81=0,"",'Data invoice'!N81)</f>
        <v/>
      </c>
      <c r="F119" s="402" t="str">
        <f>IF('Data invoice'!N81=0,"",'Data invoice'!O81)</f>
        <v/>
      </c>
      <c r="G119" s="402" t="str">
        <f>IF('Data invoice'!O81=0,"",'Data invoice'!P81)</f>
        <v/>
      </c>
      <c r="H119" s="402" t="str">
        <f>IF('Data invoice'!P81=0,"",'Data invoice'!Q81)</f>
        <v/>
      </c>
      <c r="I119" s="468" t="str">
        <f>IF('Data invoice'!Q81=0,"",'Data invoice'!R81)</f>
        <v/>
      </c>
      <c r="J119" s="438" t="str">
        <f>IF('Data invoice'!R81=0,"",'Data invoice'!S81)</f>
        <v/>
      </c>
      <c r="K119" s="493" t="str">
        <f>IF('Data invoice'!S81=0,"",'Data invoice'!T81)</f>
        <v/>
      </c>
      <c r="L119" s="402"/>
      <c r="M119" s="402"/>
      <c r="N119" s="402"/>
      <c r="O119" s="402"/>
      <c r="P119" s="402"/>
      <c r="Q119" s="402"/>
      <c r="R119" s="402"/>
      <c r="S119" s="402"/>
      <c r="T119" s="402"/>
      <c r="U119" s="402"/>
      <c r="V119" s="402"/>
      <c r="W119" s="402"/>
      <c r="X119" s="402"/>
      <c r="Y119" s="402"/>
      <c r="Z119" s="402"/>
      <c r="AA119" s="402"/>
      <c r="AB119" s="411"/>
      <c r="AC119" s="411"/>
      <c r="AD119" s="411"/>
      <c r="AE119" s="411"/>
      <c r="AF119" s="411"/>
      <c r="AG119" s="411"/>
      <c r="AH119" s="411"/>
      <c r="AI119" s="411"/>
      <c r="AJ119" s="411"/>
      <c r="AK119" s="411"/>
      <c r="AL119" s="411"/>
    </row>
    <row r="120" spans="1:38" s="555" customFormat="1" ht="16.5" customHeight="1">
      <c r="A120" s="402"/>
      <c r="B120" s="402" t="str">
        <f>IF('Data invoice'!J82=0,"",'Data invoice'!K82)</f>
        <v/>
      </c>
      <c r="C120" s="402" t="str">
        <f>IF('Data invoice'!K82=0,"",'Data invoice'!L82)</f>
        <v/>
      </c>
      <c r="D120" s="402" t="str">
        <f>IF('Data invoice'!L82=0,"",'Data invoice'!M82)</f>
        <v/>
      </c>
      <c r="E120" s="402" t="str">
        <f>IF('Data invoice'!M82=0,"",'Data invoice'!N82)</f>
        <v/>
      </c>
      <c r="F120" s="402" t="str">
        <f>IF('Data invoice'!N82=0,"",'Data invoice'!O82)</f>
        <v/>
      </c>
      <c r="G120" s="402" t="str">
        <f>IF('Data invoice'!O82=0,"",'Data invoice'!P82)</f>
        <v/>
      </c>
      <c r="H120" s="402" t="str">
        <f>IF('Data invoice'!P82=0,"",'Data invoice'!Q82)</f>
        <v/>
      </c>
      <c r="I120" s="468" t="str">
        <f>IF('Data invoice'!Q82=0,"",'Data invoice'!R82)</f>
        <v/>
      </c>
      <c r="J120" s="438" t="str">
        <f>IF('Data invoice'!R82=0,"",'Data invoice'!S82)</f>
        <v/>
      </c>
      <c r="K120" s="493" t="str">
        <f>IF('Data invoice'!S82=0,"",'Data invoice'!T82)</f>
        <v/>
      </c>
      <c r="L120" s="402"/>
      <c r="M120" s="402"/>
      <c r="N120" s="402"/>
      <c r="O120" s="402"/>
      <c r="P120" s="402"/>
      <c r="Q120" s="402"/>
      <c r="R120" s="402"/>
      <c r="S120" s="402"/>
      <c r="T120" s="402"/>
      <c r="U120" s="402"/>
      <c r="V120" s="402"/>
      <c r="W120" s="402"/>
      <c r="X120" s="402"/>
      <c r="Y120" s="402"/>
      <c r="Z120" s="402"/>
      <c r="AA120" s="402"/>
      <c r="AB120" s="411"/>
      <c r="AC120" s="411"/>
      <c r="AD120" s="411"/>
      <c r="AE120" s="411"/>
      <c r="AF120" s="411"/>
      <c r="AG120" s="411"/>
      <c r="AH120" s="411"/>
      <c r="AI120" s="411"/>
      <c r="AJ120" s="411"/>
      <c r="AK120" s="411"/>
      <c r="AL120" s="411"/>
    </row>
    <row r="121" spans="1:38" s="555" customFormat="1" ht="16.5" customHeight="1">
      <c r="A121" s="402"/>
      <c r="B121" s="402" t="str">
        <f>IF('Data invoice'!J83=0,"",'Data invoice'!K83)</f>
        <v/>
      </c>
      <c r="C121" s="402" t="str">
        <f>IF('Data invoice'!K83=0,"",'Data invoice'!L83)</f>
        <v/>
      </c>
      <c r="D121" s="402" t="str">
        <f>IF('Data invoice'!L83=0,"",'Data invoice'!M83)</f>
        <v/>
      </c>
      <c r="E121" s="402" t="str">
        <f>IF('Data invoice'!M83=0,"",'Data invoice'!N83)</f>
        <v/>
      </c>
      <c r="F121" s="402" t="str">
        <f>IF('Data invoice'!N83=0,"",'Data invoice'!O83)</f>
        <v/>
      </c>
      <c r="G121" s="402" t="str">
        <f>IF('Data invoice'!O83=0,"",'Data invoice'!P83)</f>
        <v/>
      </c>
      <c r="H121" s="402" t="str">
        <f>IF('Data invoice'!P83=0,"",'Data invoice'!Q83)</f>
        <v/>
      </c>
      <c r="I121" s="468" t="str">
        <f>IF('Data invoice'!Q83=0,"",'Data invoice'!R83)</f>
        <v/>
      </c>
      <c r="J121" s="438" t="str">
        <f>IF('Data invoice'!R83=0,"",'Data invoice'!S83)</f>
        <v/>
      </c>
      <c r="K121" s="493" t="str">
        <f>IF('Data invoice'!S83=0,"",'Data invoice'!T83)</f>
        <v/>
      </c>
      <c r="L121" s="402"/>
      <c r="M121" s="402"/>
      <c r="N121" s="402"/>
      <c r="O121" s="402"/>
      <c r="P121" s="402"/>
      <c r="Q121" s="402"/>
      <c r="R121" s="402"/>
      <c r="S121" s="402"/>
      <c r="T121" s="402"/>
      <c r="U121" s="402"/>
      <c r="V121" s="402"/>
      <c r="W121" s="402"/>
      <c r="X121" s="402"/>
      <c r="Y121" s="402"/>
      <c r="Z121" s="402"/>
      <c r="AA121" s="402"/>
      <c r="AB121" s="411"/>
      <c r="AC121" s="411"/>
      <c r="AD121" s="411"/>
      <c r="AE121" s="411"/>
      <c r="AF121" s="411"/>
      <c r="AG121" s="411"/>
      <c r="AH121" s="411"/>
      <c r="AI121" s="411"/>
      <c r="AJ121" s="411"/>
      <c r="AK121" s="411"/>
      <c r="AL121" s="411"/>
    </row>
    <row r="122" spans="1:38" s="555" customFormat="1" ht="16.5" customHeight="1">
      <c r="A122" s="402"/>
      <c r="B122" s="402" t="str">
        <f>IF('Data invoice'!J84=0,"",'Data invoice'!K84)</f>
        <v/>
      </c>
      <c r="C122" s="402" t="str">
        <f>IF('Data invoice'!K84=0,"",'Data invoice'!L84)</f>
        <v/>
      </c>
      <c r="D122" s="402" t="str">
        <f>IF('Data invoice'!L84=0,"",'Data invoice'!M84)</f>
        <v/>
      </c>
      <c r="E122" s="402" t="str">
        <f>IF('Data invoice'!M84=0,"",'Data invoice'!N84)</f>
        <v/>
      </c>
      <c r="F122" s="402" t="str">
        <f>IF('Data invoice'!N84=0,"",'Data invoice'!O84)</f>
        <v/>
      </c>
      <c r="G122" s="402" t="str">
        <f>IF('Data invoice'!O84=0,"",'Data invoice'!P84)</f>
        <v/>
      </c>
      <c r="H122" s="402" t="str">
        <f>IF('Data invoice'!P84=0,"",'Data invoice'!Q84)</f>
        <v/>
      </c>
      <c r="I122" s="468" t="str">
        <f>IF('Data invoice'!Q84=0,"",'Data invoice'!R84)</f>
        <v/>
      </c>
      <c r="J122" s="438" t="str">
        <f>IF('Data invoice'!R84=0,"",'Data invoice'!S84)</f>
        <v/>
      </c>
      <c r="K122" s="493" t="str">
        <f>IF('Data invoice'!S84=0,"",'Data invoice'!T84)</f>
        <v/>
      </c>
      <c r="L122" s="402"/>
      <c r="M122" s="402"/>
      <c r="N122" s="402"/>
      <c r="O122" s="402"/>
      <c r="P122" s="402"/>
      <c r="Q122" s="402"/>
      <c r="R122" s="402"/>
      <c r="S122" s="402"/>
      <c r="T122" s="402"/>
      <c r="U122" s="402"/>
      <c r="V122" s="402"/>
      <c r="W122" s="402"/>
      <c r="X122" s="402"/>
      <c r="Y122" s="402"/>
      <c r="Z122" s="402"/>
      <c r="AA122" s="402"/>
      <c r="AB122" s="411"/>
      <c r="AC122" s="411"/>
      <c r="AD122" s="411"/>
      <c r="AE122" s="411"/>
      <c r="AF122" s="411"/>
      <c r="AG122" s="411"/>
      <c r="AH122" s="411"/>
      <c r="AI122" s="411"/>
      <c r="AJ122" s="411"/>
      <c r="AK122" s="411"/>
      <c r="AL122" s="411"/>
    </row>
    <row r="123" spans="1:38" s="555" customFormat="1" ht="16.5" customHeight="1">
      <c r="A123" s="402"/>
      <c r="B123" s="402" t="str">
        <f>IF('Data invoice'!J85=0,"",'Data invoice'!K85)</f>
        <v/>
      </c>
      <c r="C123" s="402" t="str">
        <f>IF('Data invoice'!K85=0,"",'Data invoice'!L85)</f>
        <v/>
      </c>
      <c r="D123" s="402" t="str">
        <f>IF('Data invoice'!L85=0,"",'Data invoice'!M85)</f>
        <v/>
      </c>
      <c r="E123" s="402" t="str">
        <f>IF('Data invoice'!M85=0,"",'Data invoice'!N85)</f>
        <v/>
      </c>
      <c r="F123" s="402" t="str">
        <f>IF('Data invoice'!N85=0,"",'Data invoice'!O85)</f>
        <v/>
      </c>
      <c r="G123" s="402" t="str">
        <f>IF('Data invoice'!O85=0,"",'Data invoice'!P85)</f>
        <v/>
      </c>
      <c r="H123" s="402" t="str">
        <f>IF('Data invoice'!P85=0,"",'Data invoice'!Q85)</f>
        <v/>
      </c>
      <c r="I123" s="468" t="str">
        <f>IF('Data invoice'!Q85=0,"",'Data invoice'!R85)</f>
        <v/>
      </c>
      <c r="J123" s="438" t="str">
        <f>IF('Data invoice'!R85=0,"",'Data invoice'!S85)</f>
        <v/>
      </c>
      <c r="K123" s="493" t="str">
        <f>IF('Data invoice'!S85=0,"",'Data invoice'!T85)</f>
        <v/>
      </c>
      <c r="L123" s="402"/>
      <c r="M123" s="402"/>
      <c r="N123" s="402"/>
      <c r="O123" s="402"/>
      <c r="P123" s="402"/>
      <c r="Q123" s="402"/>
      <c r="R123" s="402"/>
      <c r="S123" s="402"/>
      <c r="T123" s="402"/>
      <c r="U123" s="402"/>
      <c r="V123" s="402"/>
      <c r="W123" s="402"/>
      <c r="X123" s="402"/>
      <c r="Y123" s="402"/>
      <c r="Z123" s="402"/>
      <c r="AA123" s="402"/>
      <c r="AB123" s="411"/>
      <c r="AC123" s="411"/>
      <c r="AD123" s="411"/>
      <c r="AE123" s="411"/>
      <c r="AF123" s="411"/>
      <c r="AG123" s="411"/>
      <c r="AH123" s="411"/>
      <c r="AI123" s="411"/>
      <c r="AJ123" s="411"/>
      <c r="AK123" s="411"/>
      <c r="AL123" s="411"/>
    </row>
    <row r="124" spans="1:38" s="555" customFormat="1" ht="16.5" customHeight="1">
      <c r="A124" s="402"/>
      <c r="B124" s="402" t="str">
        <f>IF('Data invoice'!J86=0,"",'Data invoice'!K86)</f>
        <v/>
      </c>
      <c r="C124" s="402" t="str">
        <f>IF('Data invoice'!K86=0,"",'Data invoice'!L86)</f>
        <v/>
      </c>
      <c r="D124" s="402" t="str">
        <f>IF('Data invoice'!L86=0,"",'Data invoice'!M86)</f>
        <v/>
      </c>
      <c r="E124" s="402" t="str">
        <f>IF('Data invoice'!M86=0,"",'Data invoice'!N86)</f>
        <v/>
      </c>
      <c r="F124" s="402" t="str">
        <f>IF('Data invoice'!N86=0,"",'Data invoice'!O86)</f>
        <v/>
      </c>
      <c r="G124" s="402" t="str">
        <f>IF('Data invoice'!O86=0,"",'Data invoice'!P86)</f>
        <v/>
      </c>
      <c r="H124" s="402" t="str">
        <f>IF('Data invoice'!P86=0,"",'Data invoice'!Q86)</f>
        <v/>
      </c>
      <c r="I124" s="468" t="str">
        <f>IF('Data invoice'!Q86=0,"",'Data invoice'!R86)</f>
        <v/>
      </c>
      <c r="J124" s="438" t="str">
        <f>IF('Data invoice'!R86=0,"",'Data invoice'!S86)</f>
        <v/>
      </c>
      <c r="K124" s="493" t="str">
        <f>IF('Data invoice'!S86=0,"",'Data invoice'!T86)</f>
        <v/>
      </c>
      <c r="L124" s="402"/>
      <c r="M124" s="402"/>
      <c r="N124" s="402"/>
      <c r="O124" s="402"/>
      <c r="P124" s="402"/>
      <c r="Q124" s="402"/>
      <c r="R124" s="402"/>
      <c r="S124" s="402"/>
      <c r="T124" s="402"/>
      <c r="U124" s="402"/>
      <c r="V124" s="402"/>
      <c r="W124" s="402"/>
      <c r="X124" s="402"/>
      <c r="Y124" s="402"/>
      <c r="Z124" s="402"/>
      <c r="AA124" s="402"/>
      <c r="AB124" s="411"/>
      <c r="AC124" s="411"/>
      <c r="AD124" s="411"/>
      <c r="AE124" s="411"/>
      <c r="AF124" s="411"/>
      <c r="AG124" s="411"/>
      <c r="AH124" s="411"/>
      <c r="AI124" s="411"/>
      <c r="AJ124" s="411"/>
      <c r="AK124" s="411"/>
      <c r="AL124" s="411"/>
    </row>
    <row r="125" spans="1:38" s="555" customFormat="1" ht="16.5" customHeight="1">
      <c r="A125" s="402"/>
      <c r="B125" s="402" t="str">
        <f>IF('Data invoice'!J87=0,"",'Data invoice'!K87)</f>
        <v/>
      </c>
      <c r="C125" s="402" t="str">
        <f>IF('Data invoice'!K87=0,"",'Data invoice'!L87)</f>
        <v/>
      </c>
      <c r="D125" s="402" t="str">
        <f>IF('Data invoice'!L87=0,"",'Data invoice'!M87)</f>
        <v/>
      </c>
      <c r="E125" s="402" t="str">
        <f>IF('Data invoice'!M87=0,"",'Data invoice'!N87)</f>
        <v/>
      </c>
      <c r="F125" s="402" t="str">
        <f>IF('Data invoice'!N87=0,"",'Data invoice'!O87)</f>
        <v/>
      </c>
      <c r="G125" s="402" t="str">
        <f>IF('Data invoice'!O87=0,"",'Data invoice'!P87)</f>
        <v/>
      </c>
      <c r="H125" s="402" t="str">
        <f>IF('Data invoice'!P87=0,"",'Data invoice'!Q87)</f>
        <v/>
      </c>
      <c r="I125" s="468" t="str">
        <f>IF('Data invoice'!Q87=0,"",'Data invoice'!R87)</f>
        <v/>
      </c>
      <c r="J125" s="438" t="str">
        <f>IF('Data invoice'!R87=0,"",'Data invoice'!S87)</f>
        <v/>
      </c>
      <c r="K125" s="493" t="str">
        <f>IF('Data invoice'!S87=0,"",'Data invoice'!T87)</f>
        <v/>
      </c>
      <c r="L125" s="402"/>
      <c r="M125" s="402"/>
      <c r="N125" s="402"/>
      <c r="O125" s="402"/>
      <c r="P125" s="402"/>
      <c r="Q125" s="402"/>
      <c r="R125" s="402"/>
      <c r="S125" s="402"/>
      <c r="T125" s="402"/>
      <c r="U125" s="402"/>
      <c r="V125" s="402"/>
      <c r="W125" s="402"/>
      <c r="X125" s="402"/>
      <c r="Y125" s="402"/>
      <c r="Z125" s="402"/>
      <c r="AA125" s="402"/>
      <c r="AB125" s="411"/>
      <c r="AC125" s="411"/>
      <c r="AD125" s="411"/>
      <c r="AE125" s="411"/>
      <c r="AF125" s="411"/>
      <c r="AG125" s="411"/>
      <c r="AH125" s="411"/>
      <c r="AI125" s="411"/>
      <c r="AJ125" s="411"/>
      <c r="AK125" s="411"/>
      <c r="AL125" s="411"/>
    </row>
    <row r="126" spans="1:38" s="555" customFormat="1" ht="16.5" customHeight="1">
      <c r="A126" s="402"/>
      <c r="B126" s="402" t="str">
        <f>IF('Data invoice'!J88=0,"",'Data invoice'!K88)</f>
        <v/>
      </c>
      <c r="C126" s="402" t="str">
        <f>IF('Data invoice'!K88=0,"",'Data invoice'!L88)</f>
        <v/>
      </c>
      <c r="D126" s="402" t="str">
        <f>IF('Data invoice'!L88=0,"",'Data invoice'!M88)</f>
        <v/>
      </c>
      <c r="E126" s="402" t="str">
        <f>IF('Data invoice'!M88=0,"",'Data invoice'!N88)</f>
        <v/>
      </c>
      <c r="F126" s="402" t="str">
        <f>IF('Data invoice'!N88=0,"",'Data invoice'!O88)</f>
        <v/>
      </c>
      <c r="G126" s="402" t="str">
        <f>IF('Data invoice'!O88=0,"",'Data invoice'!P88)</f>
        <v/>
      </c>
      <c r="H126" s="402" t="str">
        <f>IF('Data invoice'!P88=0,"",'Data invoice'!Q88)</f>
        <v/>
      </c>
      <c r="I126" s="468" t="str">
        <f>IF('Data invoice'!Q88=0,"",'Data invoice'!R88)</f>
        <v/>
      </c>
      <c r="J126" s="438" t="str">
        <f>IF('Data invoice'!R88=0,"",'Data invoice'!S88)</f>
        <v/>
      </c>
      <c r="K126" s="493" t="str">
        <f>IF('Data invoice'!S88=0,"",'Data invoice'!T88)</f>
        <v/>
      </c>
      <c r="L126" s="402"/>
      <c r="M126" s="402"/>
      <c r="N126" s="402"/>
      <c r="O126" s="402"/>
      <c r="P126" s="402"/>
      <c r="Q126" s="402"/>
      <c r="R126" s="402"/>
      <c r="S126" s="402"/>
      <c r="T126" s="402"/>
      <c r="U126" s="402"/>
      <c r="V126" s="402"/>
      <c r="W126" s="402"/>
      <c r="X126" s="402"/>
      <c r="Y126" s="402"/>
      <c r="Z126" s="402"/>
      <c r="AA126" s="402"/>
      <c r="AB126" s="411"/>
      <c r="AC126" s="411"/>
      <c r="AD126" s="411"/>
      <c r="AE126" s="411"/>
      <c r="AF126" s="411"/>
      <c r="AG126" s="411"/>
      <c r="AH126" s="411"/>
      <c r="AI126" s="411"/>
      <c r="AJ126" s="411"/>
      <c r="AK126" s="411"/>
      <c r="AL126" s="411"/>
    </row>
    <row r="127" spans="1:38" s="555" customFormat="1" ht="16.5" customHeight="1">
      <c r="A127" s="402"/>
      <c r="B127" s="402" t="str">
        <f>IF('Data invoice'!J89=0,"",'Data invoice'!K89)</f>
        <v/>
      </c>
      <c r="C127" s="402" t="str">
        <f>IF('Data invoice'!K89=0,"",'Data invoice'!L89)</f>
        <v/>
      </c>
      <c r="D127" s="402" t="str">
        <f>IF('Data invoice'!L89=0,"",'Data invoice'!M89)</f>
        <v/>
      </c>
      <c r="E127" s="402" t="str">
        <f>IF('Data invoice'!M89=0,"",'Data invoice'!N89)</f>
        <v/>
      </c>
      <c r="F127" s="402" t="str">
        <f>IF('Data invoice'!N89=0,"",'Data invoice'!O89)</f>
        <v/>
      </c>
      <c r="G127" s="402" t="str">
        <f>IF('Data invoice'!O89=0,"",'Data invoice'!P89)</f>
        <v/>
      </c>
      <c r="H127" s="402" t="str">
        <f>IF('Data invoice'!P89=0,"",'Data invoice'!Q89)</f>
        <v/>
      </c>
      <c r="I127" s="468" t="str">
        <f>IF('Data invoice'!Q89=0,"",'Data invoice'!R89)</f>
        <v/>
      </c>
      <c r="J127" s="438" t="str">
        <f>IF('Data invoice'!R89=0,"",'Data invoice'!S89)</f>
        <v/>
      </c>
      <c r="K127" s="493" t="str">
        <f>IF('Data invoice'!S89=0,"",'Data invoice'!T89)</f>
        <v/>
      </c>
      <c r="L127" s="402"/>
      <c r="M127" s="402"/>
      <c r="N127" s="402"/>
      <c r="O127" s="402"/>
      <c r="P127" s="402"/>
      <c r="Q127" s="402"/>
      <c r="R127" s="402"/>
      <c r="S127" s="402"/>
      <c r="T127" s="402"/>
      <c r="U127" s="402"/>
      <c r="V127" s="402"/>
      <c r="W127" s="402"/>
      <c r="X127" s="402"/>
      <c r="Y127" s="402"/>
      <c r="Z127" s="402"/>
      <c r="AA127" s="402"/>
      <c r="AB127" s="411"/>
      <c r="AC127" s="411"/>
      <c r="AD127" s="411"/>
      <c r="AE127" s="411"/>
      <c r="AF127" s="411"/>
      <c r="AG127" s="411"/>
      <c r="AH127" s="411"/>
      <c r="AI127" s="411"/>
      <c r="AJ127" s="411"/>
      <c r="AK127" s="411"/>
      <c r="AL127" s="411"/>
    </row>
    <row r="128" spans="1:38" s="555" customFormat="1" ht="16.5" customHeight="1">
      <c r="A128" s="402"/>
      <c r="B128" s="402" t="str">
        <f>IF('Data invoice'!J90=0,"",'Data invoice'!K90)</f>
        <v/>
      </c>
      <c r="C128" s="402" t="str">
        <f>IF('Data invoice'!K90=0,"",'Data invoice'!L90)</f>
        <v/>
      </c>
      <c r="D128" s="402" t="str">
        <f>IF('Data invoice'!L90=0,"",'Data invoice'!M90)</f>
        <v/>
      </c>
      <c r="E128" s="402" t="str">
        <f>IF('Data invoice'!M90=0,"",'Data invoice'!N90)</f>
        <v/>
      </c>
      <c r="F128" s="402" t="str">
        <f>IF('Data invoice'!N90=0,"",'Data invoice'!O90)</f>
        <v/>
      </c>
      <c r="G128" s="402" t="str">
        <f>IF('Data invoice'!O90=0,"",'Data invoice'!P90)</f>
        <v/>
      </c>
      <c r="H128" s="402" t="str">
        <f>IF('Data invoice'!P90=0,"",'Data invoice'!Q90)</f>
        <v/>
      </c>
      <c r="I128" s="468" t="str">
        <f>IF('Data invoice'!Q90=0,"",'Data invoice'!R90)</f>
        <v/>
      </c>
      <c r="J128" s="438" t="str">
        <f>IF('Data invoice'!R90=0,"",'Data invoice'!S90)</f>
        <v/>
      </c>
      <c r="K128" s="493" t="str">
        <f>IF('Data invoice'!S90=0,"",'Data invoice'!T90)</f>
        <v/>
      </c>
      <c r="L128" s="402"/>
      <c r="M128" s="402"/>
      <c r="N128" s="402"/>
      <c r="O128" s="402"/>
      <c r="P128" s="402"/>
      <c r="Q128" s="402"/>
      <c r="R128" s="402"/>
      <c r="S128" s="402"/>
      <c r="T128" s="402"/>
      <c r="U128" s="402"/>
      <c r="V128" s="402"/>
      <c r="W128" s="402"/>
      <c r="X128" s="402"/>
      <c r="Y128" s="402"/>
      <c r="Z128" s="402"/>
      <c r="AA128" s="402"/>
      <c r="AB128" s="411"/>
      <c r="AC128" s="411"/>
      <c r="AD128" s="411"/>
      <c r="AE128" s="411"/>
      <c r="AF128" s="411"/>
      <c r="AG128" s="411"/>
      <c r="AH128" s="411"/>
      <c r="AI128" s="411"/>
      <c r="AJ128" s="411"/>
      <c r="AK128" s="411"/>
      <c r="AL128" s="411"/>
    </row>
    <row r="129" spans="1:38" s="555" customFormat="1" ht="16.5" customHeight="1">
      <c r="A129" s="402"/>
      <c r="B129" s="402" t="str">
        <f>IF('Data invoice'!J91=0,"",'Data invoice'!K91)</f>
        <v/>
      </c>
      <c r="C129" s="402" t="str">
        <f>IF('Data invoice'!K91=0,"",'Data invoice'!L91)</f>
        <v/>
      </c>
      <c r="D129" s="402" t="str">
        <f>IF('Data invoice'!L91=0,"",'Data invoice'!M91)</f>
        <v/>
      </c>
      <c r="E129" s="402" t="str">
        <f>IF('Data invoice'!M91=0,"",'Data invoice'!N91)</f>
        <v/>
      </c>
      <c r="F129" s="402" t="str">
        <f>IF('Data invoice'!N91=0,"",'Data invoice'!O91)</f>
        <v/>
      </c>
      <c r="G129" s="402" t="str">
        <f>IF('Data invoice'!O91=0,"",'Data invoice'!P91)</f>
        <v/>
      </c>
      <c r="H129" s="402" t="str">
        <f>IF('Data invoice'!P91=0,"",'Data invoice'!Q91)</f>
        <v/>
      </c>
      <c r="I129" s="468" t="str">
        <f>IF('Data invoice'!Q91=0,"",'Data invoice'!R91)</f>
        <v/>
      </c>
      <c r="J129" s="438" t="str">
        <f>IF('Data invoice'!R91=0,"",'Data invoice'!S91)</f>
        <v/>
      </c>
      <c r="K129" s="493" t="str">
        <f>IF('Data invoice'!S91=0,"",'Data invoice'!T91)</f>
        <v/>
      </c>
      <c r="L129" s="402"/>
      <c r="M129" s="402"/>
      <c r="N129" s="402"/>
      <c r="O129" s="402"/>
      <c r="P129" s="402"/>
      <c r="Q129" s="402"/>
      <c r="R129" s="402"/>
      <c r="S129" s="402"/>
      <c r="T129" s="402"/>
      <c r="U129" s="402"/>
      <c r="V129" s="402"/>
      <c r="W129" s="402"/>
      <c r="X129" s="402"/>
      <c r="Y129" s="402"/>
      <c r="Z129" s="402"/>
      <c r="AA129" s="402"/>
      <c r="AB129" s="411"/>
      <c r="AC129" s="411"/>
      <c r="AD129" s="411"/>
      <c r="AE129" s="411"/>
      <c r="AF129" s="411"/>
      <c r="AG129" s="411"/>
      <c r="AH129" s="411"/>
      <c r="AI129" s="411"/>
      <c r="AJ129" s="411"/>
      <c r="AK129" s="411"/>
      <c r="AL129" s="411"/>
    </row>
    <row r="130" spans="1:38" s="555" customFormat="1" ht="16.5" customHeight="1">
      <c r="A130" s="402"/>
      <c r="B130" s="402" t="str">
        <f>IF('Data invoice'!J92=0,"",'Data invoice'!K92)</f>
        <v/>
      </c>
      <c r="C130" s="402" t="str">
        <f>IF('Data invoice'!K92=0,"",'Data invoice'!L92)</f>
        <v/>
      </c>
      <c r="D130" s="402" t="str">
        <f>IF('Data invoice'!L92=0,"",'Data invoice'!M92)</f>
        <v/>
      </c>
      <c r="E130" s="402" t="str">
        <f>IF('Data invoice'!M92=0,"",'Data invoice'!N92)</f>
        <v/>
      </c>
      <c r="F130" s="402" t="str">
        <f>IF('Data invoice'!N92=0,"",'Data invoice'!O92)</f>
        <v/>
      </c>
      <c r="G130" s="402" t="str">
        <f>IF('Data invoice'!O92=0,"",'Data invoice'!P92)</f>
        <v/>
      </c>
      <c r="H130" s="402" t="str">
        <f>IF('Data invoice'!P92=0,"",'Data invoice'!Q92)</f>
        <v/>
      </c>
      <c r="I130" s="468" t="str">
        <f>IF('Data invoice'!Q92=0,"",'Data invoice'!R92)</f>
        <v/>
      </c>
      <c r="J130" s="438" t="str">
        <f>IF('Data invoice'!R92=0,"",'Data invoice'!S92)</f>
        <v/>
      </c>
      <c r="K130" s="493" t="str">
        <f>IF('Data invoice'!S92=0,"",'Data invoice'!T92)</f>
        <v/>
      </c>
      <c r="L130" s="402"/>
      <c r="M130" s="402"/>
      <c r="N130" s="402"/>
      <c r="O130" s="402"/>
      <c r="P130" s="402"/>
      <c r="Q130" s="402"/>
      <c r="R130" s="402"/>
      <c r="S130" s="402"/>
      <c r="T130" s="402"/>
      <c r="U130" s="402"/>
      <c r="V130" s="402"/>
      <c r="W130" s="402"/>
      <c r="X130" s="402"/>
      <c r="Y130" s="402"/>
      <c r="Z130" s="402"/>
      <c r="AA130" s="402"/>
      <c r="AB130" s="411"/>
      <c r="AC130" s="411"/>
      <c r="AD130" s="411"/>
      <c r="AE130" s="411"/>
      <c r="AF130" s="411"/>
      <c r="AG130" s="411"/>
      <c r="AH130" s="411"/>
      <c r="AI130" s="411"/>
      <c r="AJ130" s="411"/>
      <c r="AK130" s="411"/>
      <c r="AL130" s="411"/>
    </row>
    <row r="131" spans="1:38" s="555" customFormat="1" ht="16.5" customHeight="1">
      <c r="A131" s="402"/>
      <c r="B131" s="402" t="str">
        <f>IF('Data invoice'!J93=0,"",'Data invoice'!K93)</f>
        <v/>
      </c>
      <c r="C131" s="402" t="str">
        <f>IF('Data invoice'!K93=0,"",'Data invoice'!L93)</f>
        <v/>
      </c>
      <c r="D131" s="402" t="str">
        <f>IF('Data invoice'!L93=0,"",'Data invoice'!M93)</f>
        <v/>
      </c>
      <c r="E131" s="402" t="str">
        <f>IF('Data invoice'!M93=0,"",'Data invoice'!N93)</f>
        <v/>
      </c>
      <c r="F131" s="402" t="str">
        <f>IF('Data invoice'!N93=0,"",'Data invoice'!O93)</f>
        <v/>
      </c>
      <c r="G131" s="402" t="str">
        <f>IF('Data invoice'!O93=0,"",'Data invoice'!P93)</f>
        <v/>
      </c>
      <c r="H131" s="402" t="str">
        <f>IF('Data invoice'!P93=0,"",'Data invoice'!Q93)</f>
        <v/>
      </c>
      <c r="I131" s="468" t="str">
        <f>IF('Data invoice'!Q93=0,"",'Data invoice'!R93)</f>
        <v/>
      </c>
      <c r="J131" s="438" t="str">
        <f>IF('Data invoice'!R93=0,"",'Data invoice'!S93)</f>
        <v/>
      </c>
      <c r="K131" s="493" t="str">
        <f>IF('Data invoice'!S93=0,"",'Data invoice'!T93)</f>
        <v/>
      </c>
      <c r="L131" s="402"/>
      <c r="M131" s="402"/>
      <c r="N131" s="402"/>
      <c r="O131" s="402"/>
      <c r="P131" s="402"/>
      <c r="Q131" s="402"/>
      <c r="R131" s="402"/>
      <c r="S131" s="402"/>
      <c r="T131" s="402"/>
      <c r="U131" s="402"/>
      <c r="V131" s="402"/>
      <c r="W131" s="402"/>
      <c r="X131" s="402"/>
      <c r="Y131" s="402"/>
      <c r="Z131" s="402"/>
      <c r="AA131" s="402"/>
      <c r="AB131" s="411"/>
      <c r="AC131" s="411"/>
      <c r="AD131" s="411"/>
      <c r="AE131" s="411"/>
      <c r="AF131" s="411"/>
      <c r="AG131" s="411"/>
      <c r="AH131" s="411"/>
      <c r="AI131" s="411"/>
      <c r="AJ131" s="411"/>
      <c r="AK131" s="411"/>
      <c r="AL131" s="411"/>
    </row>
    <row r="132" spans="1:38" s="555" customFormat="1" ht="16.5" customHeight="1">
      <c r="A132" s="402"/>
      <c r="B132" s="402" t="str">
        <f>IF('Data invoice'!J94=0,"",'Data invoice'!K94)</f>
        <v/>
      </c>
      <c r="C132" s="402" t="str">
        <f>IF('Data invoice'!K94=0,"",'Data invoice'!L94)</f>
        <v/>
      </c>
      <c r="D132" s="402" t="str">
        <f>IF('Data invoice'!L94=0,"",'Data invoice'!M94)</f>
        <v/>
      </c>
      <c r="E132" s="402" t="str">
        <f>IF('Data invoice'!M94=0,"",'Data invoice'!N94)</f>
        <v/>
      </c>
      <c r="F132" s="402" t="str">
        <f>IF('Data invoice'!N94=0,"",'Data invoice'!O94)</f>
        <v/>
      </c>
      <c r="G132" s="402" t="str">
        <f>IF('Data invoice'!O94=0,"",'Data invoice'!P94)</f>
        <v/>
      </c>
      <c r="H132" s="402" t="str">
        <f>IF('Data invoice'!P94=0,"",'Data invoice'!Q94)</f>
        <v/>
      </c>
      <c r="I132" s="468" t="str">
        <f>IF('Data invoice'!Q94=0,"",'Data invoice'!R94)</f>
        <v/>
      </c>
      <c r="J132" s="438" t="str">
        <f>IF('Data invoice'!R94=0,"",'Data invoice'!S94)</f>
        <v/>
      </c>
      <c r="K132" s="493" t="str">
        <f>IF('Data invoice'!S94=0,"",'Data invoice'!T94)</f>
        <v/>
      </c>
      <c r="L132" s="402"/>
      <c r="M132" s="402"/>
      <c r="N132" s="402"/>
      <c r="O132" s="402"/>
      <c r="P132" s="402"/>
      <c r="Q132" s="402"/>
      <c r="R132" s="402"/>
      <c r="S132" s="402"/>
      <c r="T132" s="402"/>
      <c r="U132" s="402"/>
      <c r="V132" s="402"/>
      <c r="W132" s="402"/>
      <c r="X132" s="402"/>
      <c r="Y132" s="402"/>
      <c r="Z132" s="402"/>
      <c r="AA132" s="402"/>
      <c r="AB132" s="411"/>
      <c r="AC132" s="411"/>
      <c r="AD132" s="411"/>
      <c r="AE132" s="411"/>
      <c r="AF132" s="411"/>
      <c r="AG132" s="411"/>
      <c r="AH132" s="411"/>
      <c r="AI132" s="411"/>
      <c r="AJ132" s="411"/>
      <c r="AK132" s="411"/>
      <c r="AL132" s="411"/>
    </row>
    <row r="133" spans="1:38" s="555" customFormat="1" ht="16.5" customHeight="1">
      <c r="A133" s="402"/>
      <c r="B133" s="402" t="str">
        <f>IF('Data invoice'!J95=0,"",'Data invoice'!K95)</f>
        <v/>
      </c>
      <c r="C133" s="402" t="str">
        <f>IF('Data invoice'!K95=0,"",'Data invoice'!L95)</f>
        <v/>
      </c>
      <c r="D133" s="402" t="str">
        <f>IF('Data invoice'!L95=0,"",'Data invoice'!M95)</f>
        <v/>
      </c>
      <c r="E133" s="402" t="str">
        <f>IF('Data invoice'!M95=0,"",'Data invoice'!N95)</f>
        <v/>
      </c>
      <c r="F133" s="402" t="str">
        <f>IF('Data invoice'!N95=0,"",'Data invoice'!O95)</f>
        <v/>
      </c>
      <c r="G133" s="402" t="str">
        <f>IF('Data invoice'!O95=0,"",'Data invoice'!P95)</f>
        <v/>
      </c>
      <c r="H133" s="402" t="str">
        <f>IF('Data invoice'!P95=0,"",'Data invoice'!Q95)</f>
        <v/>
      </c>
      <c r="I133" s="468" t="str">
        <f>IF('Data invoice'!Q95=0,"",'Data invoice'!R95)</f>
        <v/>
      </c>
      <c r="J133" s="438" t="str">
        <f>IF('Data invoice'!R95=0,"",'Data invoice'!S95)</f>
        <v/>
      </c>
      <c r="K133" s="493" t="str">
        <f>IF('Data invoice'!S95=0,"",'Data invoice'!T95)</f>
        <v/>
      </c>
      <c r="L133" s="402"/>
      <c r="M133" s="402"/>
      <c r="N133" s="402"/>
      <c r="O133" s="402"/>
      <c r="P133" s="402"/>
      <c r="Q133" s="402"/>
      <c r="R133" s="402"/>
      <c r="S133" s="402"/>
      <c r="T133" s="402"/>
      <c r="U133" s="402"/>
      <c r="V133" s="402"/>
      <c r="W133" s="402"/>
      <c r="X133" s="402"/>
      <c r="Y133" s="402"/>
      <c r="Z133" s="402"/>
      <c r="AA133" s="402"/>
      <c r="AB133" s="411"/>
      <c r="AC133" s="411"/>
      <c r="AD133" s="411"/>
      <c r="AE133" s="411"/>
      <c r="AF133" s="411"/>
      <c r="AG133" s="411"/>
      <c r="AH133" s="411"/>
      <c r="AI133" s="411"/>
      <c r="AJ133" s="411"/>
      <c r="AK133" s="411"/>
      <c r="AL133" s="411"/>
    </row>
    <row r="134" spans="1:38" s="555" customFormat="1" ht="16.5" customHeight="1">
      <c r="A134" s="402"/>
      <c r="B134" s="402" t="str">
        <f>IF('Data invoice'!J96=0,"",'Data invoice'!K96)</f>
        <v/>
      </c>
      <c r="C134" s="402" t="str">
        <f>IF('Data invoice'!K96=0,"",'Data invoice'!L96)</f>
        <v/>
      </c>
      <c r="D134" s="402" t="str">
        <f>IF('Data invoice'!L96=0,"",'Data invoice'!M96)</f>
        <v/>
      </c>
      <c r="E134" s="402" t="str">
        <f>IF('Data invoice'!M96=0,"",'Data invoice'!N96)</f>
        <v/>
      </c>
      <c r="F134" s="402" t="str">
        <f>IF('Data invoice'!N96=0,"",'Data invoice'!O96)</f>
        <v/>
      </c>
      <c r="G134" s="402" t="str">
        <f>IF('Data invoice'!O96=0,"",'Data invoice'!P96)</f>
        <v/>
      </c>
      <c r="H134" s="402" t="str">
        <f>IF('Data invoice'!P96=0,"",'Data invoice'!Q96)</f>
        <v/>
      </c>
      <c r="I134" s="468" t="str">
        <f>IF('Data invoice'!Q96=0,"",'Data invoice'!R96)</f>
        <v/>
      </c>
      <c r="J134" s="438" t="str">
        <f>IF('Data invoice'!R96=0,"",'Data invoice'!S96)</f>
        <v/>
      </c>
      <c r="K134" s="493" t="str">
        <f>IF('Data invoice'!S96=0,"",'Data invoice'!T96)</f>
        <v/>
      </c>
      <c r="L134" s="402"/>
      <c r="M134" s="402"/>
      <c r="N134" s="402"/>
      <c r="O134" s="402"/>
      <c r="P134" s="402"/>
      <c r="Q134" s="402"/>
      <c r="R134" s="402"/>
      <c r="S134" s="402"/>
      <c r="T134" s="402"/>
      <c r="U134" s="402"/>
      <c r="V134" s="402"/>
      <c r="W134" s="402"/>
      <c r="X134" s="402"/>
      <c r="Y134" s="402"/>
      <c r="Z134" s="402"/>
      <c r="AA134" s="402"/>
      <c r="AB134" s="411"/>
      <c r="AC134" s="411"/>
      <c r="AD134" s="411"/>
      <c r="AE134" s="411"/>
      <c r="AF134" s="411"/>
      <c r="AG134" s="411"/>
      <c r="AH134" s="411"/>
      <c r="AI134" s="411"/>
      <c r="AJ134" s="411"/>
      <c r="AK134" s="411"/>
      <c r="AL134" s="411"/>
    </row>
    <row r="135" spans="1:38" s="555" customFormat="1" ht="16.5" customHeight="1">
      <c r="A135" s="402"/>
      <c r="B135" s="402" t="str">
        <f>IF('Data invoice'!J97=0,"",'Data invoice'!K97)</f>
        <v/>
      </c>
      <c r="C135" s="402" t="str">
        <f>IF('Data invoice'!K97=0,"",'Data invoice'!L97)</f>
        <v/>
      </c>
      <c r="D135" s="402" t="str">
        <f>IF('Data invoice'!L97=0,"",'Data invoice'!M97)</f>
        <v/>
      </c>
      <c r="E135" s="402" t="str">
        <f>IF('Data invoice'!M97=0,"",'Data invoice'!N97)</f>
        <v/>
      </c>
      <c r="F135" s="402" t="str">
        <f>IF('Data invoice'!N97=0,"",'Data invoice'!O97)</f>
        <v/>
      </c>
      <c r="G135" s="402" t="str">
        <f>IF('Data invoice'!O97=0,"",'Data invoice'!P97)</f>
        <v/>
      </c>
      <c r="H135" s="402" t="str">
        <f>IF('Data invoice'!P97=0,"",'Data invoice'!Q97)</f>
        <v/>
      </c>
      <c r="I135" s="468" t="str">
        <f>IF('Data invoice'!Q97=0,"",'Data invoice'!R97)</f>
        <v/>
      </c>
      <c r="J135" s="438" t="str">
        <f>IF('Data invoice'!R97=0,"",'Data invoice'!S97)</f>
        <v/>
      </c>
      <c r="K135" s="493" t="str">
        <f>IF('Data invoice'!S97=0,"",'Data invoice'!T97)</f>
        <v/>
      </c>
      <c r="L135" s="402"/>
      <c r="M135" s="402"/>
      <c r="N135" s="402"/>
      <c r="O135" s="402"/>
      <c r="P135" s="402"/>
      <c r="Q135" s="402"/>
      <c r="R135" s="402"/>
      <c r="S135" s="402"/>
      <c r="T135" s="402"/>
      <c r="U135" s="402"/>
      <c r="V135" s="402"/>
      <c r="W135" s="402"/>
      <c r="X135" s="402"/>
      <c r="Y135" s="402"/>
      <c r="Z135" s="402"/>
      <c r="AA135" s="402"/>
      <c r="AB135" s="411"/>
      <c r="AC135" s="411"/>
      <c r="AD135" s="411"/>
      <c r="AE135" s="411"/>
      <c r="AF135" s="411"/>
      <c r="AG135" s="411"/>
      <c r="AH135" s="411"/>
      <c r="AI135" s="411"/>
      <c r="AJ135" s="411"/>
      <c r="AK135" s="411"/>
      <c r="AL135" s="411"/>
    </row>
    <row r="136" spans="1:38" s="555" customFormat="1" ht="16.5" customHeight="1">
      <c r="A136" s="402"/>
      <c r="B136" s="402" t="str">
        <f>IF('Data invoice'!J98=0,"",'Data invoice'!K98)</f>
        <v/>
      </c>
      <c r="C136" s="402" t="str">
        <f>IF('Data invoice'!K98=0,"",'Data invoice'!L98)</f>
        <v/>
      </c>
      <c r="D136" s="402" t="str">
        <f>IF('Data invoice'!L98=0,"",'Data invoice'!M98)</f>
        <v/>
      </c>
      <c r="E136" s="402" t="str">
        <f>IF('Data invoice'!M98=0,"",'Data invoice'!N98)</f>
        <v/>
      </c>
      <c r="F136" s="402" t="str">
        <f>IF('Data invoice'!N98=0,"",'Data invoice'!O98)</f>
        <v/>
      </c>
      <c r="G136" s="402" t="str">
        <f>IF('Data invoice'!O98=0,"",'Data invoice'!P98)</f>
        <v/>
      </c>
      <c r="H136" s="402" t="str">
        <f>IF('Data invoice'!P98=0,"",'Data invoice'!Q98)</f>
        <v/>
      </c>
      <c r="I136" s="468" t="str">
        <f>IF('Data invoice'!Q98=0,"",'Data invoice'!R98)</f>
        <v/>
      </c>
      <c r="J136" s="438" t="str">
        <f>IF('Data invoice'!R98=0,"",'Data invoice'!S98)</f>
        <v/>
      </c>
      <c r="K136" s="493" t="str">
        <f>IF('Data invoice'!S98=0,"",'Data invoice'!T98)</f>
        <v/>
      </c>
      <c r="L136" s="402"/>
      <c r="M136" s="402"/>
      <c r="N136" s="402"/>
      <c r="O136" s="402"/>
      <c r="P136" s="402"/>
      <c r="Q136" s="402"/>
      <c r="R136" s="402"/>
      <c r="S136" s="402"/>
      <c r="T136" s="402"/>
      <c r="U136" s="402"/>
      <c r="V136" s="402"/>
      <c r="W136" s="402"/>
      <c r="X136" s="402"/>
      <c r="Y136" s="402"/>
      <c r="Z136" s="402"/>
      <c r="AA136" s="402"/>
      <c r="AB136" s="411"/>
      <c r="AC136" s="411"/>
      <c r="AD136" s="411"/>
      <c r="AE136" s="411"/>
      <c r="AF136" s="411"/>
      <c r="AG136" s="411"/>
      <c r="AH136" s="411"/>
      <c r="AI136" s="411"/>
      <c r="AJ136" s="411"/>
      <c r="AK136" s="411"/>
      <c r="AL136" s="411"/>
    </row>
    <row r="137" spans="1:38" s="555" customFormat="1" ht="16.5" customHeight="1">
      <c r="A137" s="402"/>
      <c r="B137" s="402" t="str">
        <f>IF('Data invoice'!J99=0,"",'Data invoice'!K99)</f>
        <v/>
      </c>
      <c r="C137" s="402" t="str">
        <f>IF('Data invoice'!K99=0,"",'Data invoice'!L99)</f>
        <v/>
      </c>
      <c r="D137" s="402" t="str">
        <f>IF('Data invoice'!L99=0,"",'Data invoice'!M99)</f>
        <v/>
      </c>
      <c r="E137" s="402" t="str">
        <f>IF('Data invoice'!M99=0,"",'Data invoice'!N99)</f>
        <v/>
      </c>
      <c r="F137" s="402" t="str">
        <f>IF('Data invoice'!N99=0,"",'Data invoice'!O99)</f>
        <v/>
      </c>
      <c r="G137" s="402" t="str">
        <f>IF('Data invoice'!O99=0,"",'Data invoice'!P99)</f>
        <v/>
      </c>
      <c r="H137" s="402" t="str">
        <f>IF('Data invoice'!P99=0,"",'Data invoice'!Q99)</f>
        <v/>
      </c>
      <c r="I137" s="468" t="str">
        <f>IF('Data invoice'!Q99=0,"",'Data invoice'!R99)</f>
        <v/>
      </c>
      <c r="J137" s="438" t="str">
        <f>IF('Data invoice'!R99=0,"",'Data invoice'!S99)</f>
        <v/>
      </c>
      <c r="K137" s="493" t="str">
        <f>IF('Data invoice'!S99=0,"",'Data invoice'!T99)</f>
        <v/>
      </c>
      <c r="L137" s="402"/>
      <c r="M137" s="402"/>
      <c r="N137" s="402"/>
      <c r="O137" s="402"/>
      <c r="P137" s="402"/>
      <c r="Q137" s="402"/>
      <c r="R137" s="402"/>
      <c r="S137" s="402"/>
      <c r="T137" s="402"/>
      <c r="U137" s="402"/>
      <c r="V137" s="402"/>
      <c r="W137" s="402"/>
      <c r="X137" s="402"/>
      <c r="Y137" s="402"/>
      <c r="Z137" s="402"/>
      <c r="AA137" s="402"/>
      <c r="AB137" s="411"/>
      <c r="AC137" s="411"/>
      <c r="AD137" s="411"/>
      <c r="AE137" s="411"/>
      <c r="AF137" s="411"/>
      <c r="AG137" s="411"/>
      <c r="AH137" s="411"/>
      <c r="AI137" s="411"/>
      <c r="AJ137" s="411"/>
      <c r="AK137" s="411"/>
      <c r="AL137" s="411"/>
    </row>
    <row r="138" spans="1:38" s="555" customFormat="1" ht="16.5" customHeight="1">
      <c r="A138" s="402"/>
      <c r="B138" s="402" t="str">
        <f>IF('Data invoice'!J100=0,"",'Data invoice'!K100)</f>
        <v/>
      </c>
      <c r="C138" s="402" t="str">
        <f>IF('Data invoice'!K100=0,"",'Data invoice'!L100)</f>
        <v/>
      </c>
      <c r="D138" s="402" t="str">
        <f>IF('Data invoice'!L100=0,"",'Data invoice'!M100)</f>
        <v/>
      </c>
      <c r="E138" s="402" t="str">
        <f>IF('Data invoice'!M100=0,"",'Data invoice'!N100)</f>
        <v/>
      </c>
      <c r="F138" s="402" t="str">
        <f>IF('Data invoice'!N100=0,"",'Data invoice'!O100)</f>
        <v/>
      </c>
      <c r="G138" s="402" t="str">
        <f>IF('Data invoice'!O100=0,"",'Data invoice'!P100)</f>
        <v/>
      </c>
      <c r="H138" s="402" t="str">
        <f>IF('Data invoice'!P100=0,"",'Data invoice'!Q100)</f>
        <v/>
      </c>
      <c r="I138" s="468" t="str">
        <f>IF('Data invoice'!Q100=0,"",'Data invoice'!R100)</f>
        <v/>
      </c>
      <c r="J138" s="438" t="str">
        <f>IF('Data invoice'!R100=0,"",'Data invoice'!S100)</f>
        <v/>
      </c>
      <c r="K138" s="493" t="str">
        <f>IF('Data invoice'!S100=0,"",'Data invoice'!T100)</f>
        <v/>
      </c>
      <c r="L138" s="402"/>
      <c r="M138" s="402"/>
      <c r="N138" s="402"/>
      <c r="O138" s="402"/>
      <c r="P138" s="402"/>
      <c r="Q138" s="402"/>
      <c r="R138" s="402"/>
      <c r="S138" s="402"/>
      <c r="T138" s="402"/>
      <c r="U138" s="402"/>
      <c r="V138" s="402"/>
      <c r="W138" s="402"/>
      <c r="X138" s="402"/>
      <c r="Y138" s="402"/>
      <c r="Z138" s="402"/>
      <c r="AA138" s="402"/>
      <c r="AB138" s="411"/>
      <c r="AC138" s="411"/>
      <c r="AD138" s="411"/>
      <c r="AE138" s="411"/>
      <c r="AF138" s="411"/>
      <c r="AG138" s="411"/>
      <c r="AH138" s="411"/>
      <c r="AI138" s="411"/>
      <c r="AJ138" s="411"/>
      <c r="AK138" s="411"/>
      <c r="AL138" s="411"/>
    </row>
    <row r="139" spans="1:38" s="555" customFormat="1" ht="16.5" customHeight="1">
      <c r="A139" s="402"/>
      <c r="B139" s="402" t="str">
        <f>IF('Data invoice'!J101=0,"",'Data invoice'!K101)</f>
        <v/>
      </c>
      <c r="C139" s="402" t="str">
        <f>IF('Data invoice'!K101=0,"",'Data invoice'!L101)</f>
        <v/>
      </c>
      <c r="D139" s="402" t="str">
        <f>IF('Data invoice'!L101=0,"",'Data invoice'!M101)</f>
        <v/>
      </c>
      <c r="E139" s="402" t="str">
        <f>IF('Data invoice'!M101=0,"",'Data invoice'!N101)</f>
        <v/>
      </c>
      <c r="F139" s="402" t="str">
        <f>IF('Data invoice'!N101=0,"",'Data invoice'!O101)</f>
        <v/>
      </c>
      <c r="G139" s="402" t="str">
        <f>IF('Data invoice'!O101=0,"",'Data invoice'!P101)</f>
        <v/>
      </c>
      <c r="H139" s="402" t="str">
        <f>IF('Data invoice'!P101=0,"",'Data invoice'!Q101)</f>
        <v/>
      </c>
      <c r="I139" s="468" t="str">
        <f>IF('Data invoice'!Q101=0,"",'Data invoice'!R101)</f>
        <v/>
      </c>
      <c r="J139" s="438" t="str">
        <f>IF('Data invoice'!R101=0,"",'Data invoice'!S101)</f>
        <v/>
      </c>
      <c r="K139" s="493" t="str">
        <f>IF('Data invoice'!S101=0,"",'Data invoice'!T101)</f>
        <v/>
      </c>
      <c r="L139" s="402"/>
      <c r="M139" s="402"/>
      <c r="N139" s="402"/>
      <c r="O139" s="402"/>
      <c r="P139" s="402"/>
      <c r="Q139" s="402"/>
      <c r="R139" s="402"/>
      <c r="S139" s="402"/>
      <c r="T139" s="402"/>
      <c r="U139" s="402"/>
      <c r="V139" s="402"/>
      <c r="W139" s="402"/>
      <c r="X139" s="402"/>
      <c r="Y139" s="402"/>
      <c r="Z139" s="402"/>
      <c r="AA139" s="402"/>
      <c r="AB139" s="411"/>
      <c r="AC139" s="411"/>
      <c r="AD139" s="411"/>
      <c r="AE139" s="411"/>
      <c r="AF139" s="411"/>
      <c r="AG139" s="411"/>
      <c r="AH139" s="411"/>
      <c r="AI139" s="411"/>
      <c r="AJ139" s="411"/>
      <c r="AK139" s="411"/>
      <c r="AL139" s="411"/>
    </row>
    <row r="140" spans="1:38" s="555" customFormat="1" ht="16.5" customHeight="1">
      <c r="A140" s="402"/>
      <c r="B140" s="402" t="str">
        <f>IF('Data invoice'!J102=0,"",'Data invoice'!K102)</f>
        <v/>
      </c>
      <c r="C140" s="402" t="str">
        <f>IF('Data invoice'!K102=0,"",'Data invoice'!L102)</f>
        <v/>
      </c>
      <c r="D140" s="402" t="str">
        <f>IF('Data invoice'!L102=0,"",'Data invoice'!M102)</f>
        <v/>
      </c>
      <c r="E140" s="402" t="str">
        <f>IF('Data invoice'!M102=0,"",'Data invoice'!N102)</f>
        <v/>
      </c>
      <c r="F140" s="402" t="str">
        <f>IF('Data invoice'!N102=0,"",'Data invoice'!O102)</f>
        <v/>
      </c>
      <c r="G140" s="402" t="str">
        <f>IF('Data invoice'!O102=0,"",'Data invoice'!P102)</f>
        <v/>
      </c>
      <c r="H140" s="402" t="str">
        <f>IF('Data invoice'!P102=0,"",'Data invoice'!Q102)</f>
        <v/>
      </c>
      <c r="I140" s="468" t="str">
        <f>IF('Data invoice'!Q102=0,"",'Data invoice'!R102)</f>
        <v/>
      </c>
      <c r="J140" s="438" t="str">
        <f>IF('Data invoice'!R102=0,"",'Data invoice'!S102)</f>
        <v/>
      </c>
      <c r="K140" s="493" t="str">
        <f>IF('Data invoice'!S102=0,"",'Data invoice'!T102)</f>
        <v/>
      </c>
      <c r="L140" s="402"/>
      <c r="M140" s="402"/>
      <c r="N140" s="402"/>
      <c r="O140" s="402"/>
      <c r="P140" s="402"/>
      <c r="Q140" s="402"/>
      <c r="R140" s="402"/>
      <c r="S140" s="402"/>
      <c r="T140" s="402"/>
      <c r="U140" s="402"/>
      <c r="V140" s="402"/>
      <c r="W140" s="402"/>
      <c r="X140" s="402"/>
      <c r="Y140" s="402"/>
      <c r="Z140" s="402"/>
      <c r="AA140" s="402"/>
      <c r="AB140" s="411"/>
      <c r="AC140" s="411"/>
      <c r="AD140" s="411"/>
      <c r="AE140" s="411"/>
      <c r="AF140" s="411"/>
      <c r="AG140" s="411"/>
      <c r="AH140" s="411"/>
      <c r="AI140" s="411"/>
      <c r="AJ140" s="411"/>
      <c r="AK140" s="411"/>
      <c r="AL140" s="411"/>
    </row>
    <row r="141" spans="1:38" s="555" customFormat="1" ht="16.5" customHeight="1">
      <c r="A141" s="402"/>
      <c r="B141" s="402" t="str">
        <f>IF('Data invoice'!J103=0,"",'Data invoice'!K103)</f>
        <v/>
      </c>
      <c r="C141" s="402" t="str">
        <f>IF('Data invoice'!K103=0,"",'Data invoice'!L103)</f>
        <v/>
      </c>
      <c r="D141" s="402" t="str">
        <f>IF('Data invoice'!L103=0,"",'Data invoice'!M103)</f>
        <v/>
      </c>
      <c r="E141" s="402" t="str">
        <f>IF('Data invoice'!M103=0,"",'Data invoice'!N103)</f>
        <v/>
      </c>
      <c r="F141" s="402" t="str">
        <f>IF('Data invoice'!N103=0,"",'Data invoice'!O103)</f>
        <v/>
      </c>
      <c r="G141" s="402" t="str">
        <f>IF('Data invoice'!O103=0,"",'Data invoice'!P103)</f>
        <v/>
      </c>
      <c r="H141" s="402" t="str">
        <f>IF('Data invoice'!P103=0,"",'Data invoice'!Q103)</f>
        <v/>
      </c>
      <c r="I141" s="468" t="str">
        <f>IF('Data invoice'!Q103=0,"",'Data invoice'!R103)</f>
        <v/>
      </c>
      <c r="J141" s="438" t="str">
        <f>IF('Data invoice'!R103=0,"",'Data invoice'!S103)</f>
        <v/>
      </c>
      <c r="K141" s="493" t="str">
        <f>IF('Data invoice'!S103=0,"",'Data invoice'!T103)</f>
        <v/>
      </c>
      <c r="L141" s="402"/>
      <c r="M141" s="402"/>
      <c r="N141" s="402"/>
      <c r="O141" s="402"/>
      <c r="P141" s="402"/>
      <c r="Q141" s="402"/>
      <c r="R141" s="402"/>
      <c r="S141" s="402"/>
      <c r="T141" s="402"/>
      <c r="U141" s="402"/>
      <c r="V141" s="402"/>
      <c r="W141" s="402"/>
      <c r="X141" s="402"/>
      <c r="Y141" s="402"/>
      <c r="Z141" s="402"/>
      <c r="AA141" s="402"/>
      <c r="AB141" s="411"/>
      <c r="AC141" s="411"/>
      <c r="AD141" s="411"/>
      <c r="AE141" s="411"/>
      <c r="AF141" s="411"/>
      <c r="AG141" s="411"/>
      <c r="AH141" s="411"/>
      <c r="AI141" s="411"/>
      <c r="AJ141" s="411"/>
      <c r="AK141" s="411"/>
      <c r="AL141" s="411"/>
    </row>
    <row r="142" spans="1:38" s="555" customFormat="1" ht="16.5" customHeight="1">
      <c r="A142" s="402"/>
      <c r="B142" s="402" t="str">
        <f>IF('Data invoice'!J104=0,"",'Data invoice'!K104)</f>
        <v/>
      </c>
      <c r="C142" s="402" t="str">
        <f>IF('Data invoice'!K104=0,"",'Data invoice'!L104)</f>
        <v/>
      </c>
      <c r="D142" s="402" t="str">
        <f>IF('Data invoice'!L104=0,"",'Data invoice'!M104)</f>
        <v/>
      </c>
      <c r="E142" s="402" t="str">
        <f>IF('Data invoice'!M104=0,"",'Data invoice'!N104)</f>
        <v/>
      </c>
      <c r="F142" s="402" t="str">
        <f>IF('Data invoice'!N104=0,"",'Data invoice'!O104)</f>
        <v/>
      </c>
      <c r="G142" s="402" t="str">
        <f>IF('Data invoice'!O104=0,"",'Data invoice'!P104)</f>
        <v/>
      </c>
      <c r="H142" s="402" t="str">
        <f>IF('Data invoice'!P104=0,"",'Data invoice'!Q104)</f>
        <v/>
      </c>
      <c r="I142" s="468" t="str">
        <f>IF('Data invoice'!Q104=0,"",'Data invoice'!R104)</f>
        <v/>
      </c>
      <c r="J142" s="438" t="str">
        <f>IF('Data invoice'!R104=0,"",'Data invoice'!S104)</f>
        <v/>
      </c>
      <c r="K142" s="493" t="str">
        <f>IF('Data invoice'!S104=0,"",'Data invoice'!T104)</f>
        <v/>
      </c>
      <c r="L142" s="402"/>
      <c r="M142" s="402"/>
      <c r="N142" s="402"/>
      <c r="O142" s="402"/>
      <c r="P142" s="402"/>
      <c r="Q142" s="402"/>
      <c r="R142" s="402"/>
      <c r="S142" s="402"/>
      <c r="T142" s="402"/>
      <c r="U142" s="402"/>
      <c r="V142" s="402"/>
      <c r="W142" s="402"/>
      <c r="X142" s="402"/>
      <c r="Y142" s="402"/>
      <c r="Z142" s="402"/>
      <c r="AA142" s="402"/>
      <c r="AB142" s="411"/>
      <c r="AC142" s="411"/>
      <c r="AD142" s="411"/>
      <c r="AE142" s="411"/>
      <c r="AF142" s="411"/>
      <c r="AG142" s="411"/>
      <c r="AH142" s="411"/>
      <c r="AI142" s="411"/>
      <c r="AJ142" s="411"/>
      <c r="AK142" s="411"/>
      <c r="AL142" s="411"/>
    </row>
    <row r="143" spans="1:38" s="555" customFormat="1" ht="16.5" customHeight="1">
      <c r="A143" s="402"/>
      <c r="B143" s="402" t="str">
        <f>IF('Data invoice'!J105=0,"",'Data invoice'!K105)</f>
        <v/>
      </c>
      <c r="C143" s="402" t="str">
        <f>IF('Data invoice'!K105=0,"",'Data invoice'!L105)</f>
        <v/>
      </c>
      <c r="D143" s="402" t="str">
        <f>IF('Data invoice'!L105=0,"",'Data invoice'!M105)</f>
        <v/>
      </c>
      <c r="E143" s="402" t="str">
        <f>IF('Data invoice'!M105=0,"",'Data invoice'!N105)</f>
        <v/>
      </c>
      <c r="F143" s="402" t="str">
        <f>IF('Data invoice'!N105=0,"",'Data invoice'!O105)</f>
        <v/>
      </c>
      <c r="G143" s="402" t="str">
        <f>IF('Data invoice'!O105=0,"",'Data invoice'!P105)</f>
        <v/>
      </c>
      <c r="H143" s="402" t="str">
        <f>IF('Data invoice'!P105=0,"",'Data invoice'!Q105)</f>
        <v/>
      </c>
      <c r="I143" s="468" t="str">
        <f>IF('Data invoice'!Q105=0,"",'Data invoice'!R105)</f>
        <v/>
      </c>
      <c r="J143" s="438" t="str">
        <f>IF('Data invoice'!R105=0,"",'Data invoice'!S105)</f>
        <v/>
      </c>
      <c r="K143" s="493" t="str">
        <f>IF('Data invoice'!S105=0,"",'Data invoice'!T105)</f>
        <v/>
      </c>
      <c r="L143" s="402"/>
      <c r="M143" s="402"/>
      <c r="N143" s="402"/>
      <c r="O143" s="402"/>
      <c r="P143" s="402"/>
      <c r="Q143" s="402"/>
      <c r="R143" s="402"/>
      <c r="S143" s="402"/>
      <c r="T143" s="402"/>
      <c r="U143" s="402"/>
      <c r="V143" s="402"/>
      <c r="W143" s="402"/>
      <c r="X143" s="402"/>
      <c r="Y143" s="402"/>
      <c r="Z143" s="402"/>
      <c r="AA143" s="402"/>
      <c r="AB143" s="411"/>
      <c r="AC143" s="411"/>
      <c r="AD143" s="411"/>
      <c r="AE143" s="411"/>
      <c r="AF143" s="411"/>
      <c r="AG143" s="411"/>
      <c r="AH143" s="411"/>
      <c r="AI143" s="411"/>
      <c r="AJ143" s="411"/>
      <c r="AK143" s="411"/>
      <c r="AL143" s="411"/>
    </row>
    <row r="144" spans="1:38" s="555" customFormat="1" ht="16.5" customHeight="1">
      <c r="A144" s="402"/>
      <c r="B144" s="402" t="str">
        <f>IF('Data invoice'!J106=0,"",'Data invoice'!K106)</f>
        <v/>
      </c>
      <c r="C144" s="402" t="str">
        <f>IF('Data invoice'!K106=0,"",'Data invoice'!L106)</f>
        <v/>
      </c>
      <c r="D144" s="402" t="str">
        <f>IF('Data invoice'!L106=0,"",'Data invoice'!M106)</f>
        <v/>
      </c>
      <c r="E144" s="402" t="str">
        <f>IF('Data invoice'!M106=0,"",'Data invoice'!N106)</f>
        <v/>
      </c>
      <c r="F144" s="402" t="str">
        <f>IF('Data invoice'!N106=0,"",'Data invoice'!O106)</f>
        <v/>
      </c>
      <c r="G144" s="402" t="str">
        <f>IF('Data invoice'!O106=0,"",'Data invoice'!P106)</f>
        <v/>
      </c>
      <c r="H144" s="402" t="str">
        <f>IF('Data invoice'!P106=0,"",'Data invoice'!Q106)</f>
        <v/>
      </c>
      <c r="I144" s="468" t="str">
        <f>IF('Data invoice'!Q106=0,"",'Data invoice'!R106)</f>
        <v/>
      </c>
      <c r="J144" s="438" t="str">
        <f>IF('Data invoice'!R106=0,"",'Data invoice'!S106)</f>
        <v/>
      </c>
      <c r="K144" s="493" t="str">
        <f>IF('Data invoice'!S106=0,"",'Data invoice'!T106)</f>
        <v/>
      </c>
      <c r="L144" s="402"/>
      <c r="M144" s="402"/>
      <c r="N144" s="402"/>
      <c r="O144" s="402"/>
      <c r="P144" s="402"/>
      <c r="Q144" s="402"/>
      <c r="R144" s="402"/>
      <c r="S144" s="402"/>
      <c r="T144" s="402"/>
      <c r="U144" s="402"/>
      <c r="V144" s="402"/>
      <c r="W144" s="402"/>
      <c r="X144" s="402"/>
      <c r="Y144" s="402"/>
      <c r="Z144" s="402"/>
      <c r="AA144" s="402"/>
      <c r="AB144" s="411"/>
      <c r="AC144" s="411"/>
      <c r="AD144" s="411"/>
      <c r="AE144" s="411"/>
      <c r="AF144" s="411"/>
      <c r="AG144" s="411"/>
      <c r="AH144" s="411"/>
      <c r="AI144" s="411"/>
      <c r="AJ144" s="411"/>
      <c r="AK144" s="411"/>
      <c r="AL144" s="411"/>
    </row>
    <row r="145" spans="1:38" s="555" customFormat="1" ht="16.5" customHeight="1">
      <c r="A145" s="402"/>
      <c r="B145" s="402" t="str">
        <f>IF('Data invoice'!J107=0,"",'Data invoice'!K107)</f>
        <v/>
      </c>
      <c r="C145" s="402" t="str">
        <f>IF('Data invoice'!K107=0,"",'Data invoice'!L107)</f>
        <v/>
      </c>
      <c r="D145" s="402" t="str">
        <f>IF('Data invoice'!L107=0,"",'Data invoice'!M107)</f>
        <v/>
      </c>
      <c r="E145" s="402" t="str">
        <f>IF('Data invoice'!M107=0,"",'Data invoice'!N107)</f>
        <v/>
      </c>
      <c r="F145" s="402" t="str">
        <f>IF('Data invoice'!N107=0,"",'Data invoice'!O107)</f>
        <v/>
      </c>
      <c r="G145" s="402" t="str">
        <f>IF('Data invoice'!O107=0,"",'Data invoice'!P107)</f>
        <v/>
      </c>
      <c r="H145" s="402" t="str">
        <f>IF('Data invoice'!P107=0,"",'Data invoice'!Q107)</f>
        <v/>
      </c>
      <c r="I145" s="468" t="str">
        <f>IF('Data invoice'!Q107=0,"",'Data invoice'!R107)</f>
        <v/>
      </c>
      <c r="J145" s="438" t="str">
        <f>IF('Data invoice'!R107=0,"",'Data invoice'!S107)</f>
        <v/>
      </c>
      <c r="K145" s="493" t="str">
        <f>IF('Data invoice'!S107=0,"",'Data invoice'!T107)</f>
        <v/>
      </c>
      <c r="L145" s="402"/>
      <c r="M145" s="402"/>
      <c r="N145" s="402"/>
      <c r="O145" s="402"/>
      <c r="P145" s="402"/>
      <c r="Q145" s="402"/>
      <c r="R145" s="402"/>
      <c r="S145" s="402"/>
      <c r="T145" s="402"/>
      <c r="U145" s="402"/>
      <c r="V145" s="402"/>
      <c r="W145" s="402"/>
      <c r="X145" s="402"/>
      <c r="Y145" s="402"/>
      <c r="Z145" s="402"/>
      <c r="AA145" s="402"/>
      <c r="AB145" s="411"/>
      <c r="AC145" s="411"/>
      <c r="AD145" s="411"/>
      <c r="AE145" s="411"/>
      <c r="AF145" s="411"/>
      <c r="AG145" s="411"/>
      <c r="AH145" s="411"/>
      <c r="AI145" s="411"/>
      <c r="AJ145" s="411"/>
      <c r="AK145" s="411"/>
      <c r="AL145" s="411"/>
    </row>
    <row r="146" spans="1:38" s="555" customFormat="1" ht="16.5" customHeight="1">
      <c r="A146" s="402"/>
      <c r="B146" s="402" t="str">
        <f>IF('Data invoice'!J108=0,"",'Data invoice'!K108)</f>
        <v/>
      </c>
      <c r="C146" s="402" t="str">
        <f>IF('Data invoice'!K108=0,"",'Data invoice'!L108)</f>
        <v/>
      </c>
      <c r="D146" s="402" t="str">
        <f>IF('Data invoice'!L108=0,"",'Data invoice'!M108)</f>
        <v/>
      </c>
      <c r="E146" s="402" t="str">
        <f>IF('Data invoice'!M108=0,"",'Data invoice'!N108)</f>
        <v/>
      </c>
      <c r="F146" s="402" t="str">
        <f>IF('Data invoice'!N108=0,"",'Data invoice'!O108)</f>
        <v/>
      </c>
      <c r="G146" s="402" t="str">
        <f>IF('Data invoice'!O108=0,"",'Data invoice'!P108)</f>
        <v/>
      </c>
      <c r="H146" s="402" t="str">
        <f>IF('Data invoice'!P108=0,"",'Data invoice'!Q108)</f>
        <v/>
      </c>
      <c r="I146" s="468" t="str">
        <f>IF('Data invoice'!Q108=0,"",'Data invoice'!R108)</f>
        <v/>
      </c>
      <c r="J146" s="438" t="str">
        <f>IF('Data invoice'!R108=0,"",'Data invoice'!S108)</f>
        <v/>
      </c>
      <c r="K146" s="493" t="str">
        <f>IF('Data invoice'!S108=0,"",'Data invoice'!T108)</f>
        <v/>
      </c>
      <c r="L146" s="402"/>
      <c r="M146" s="402"/>
      <c r="N146" s="402"/>
      <c r="O146" s="402"/>
      <c r="P146" s="402"/>
      <c r="Q146" s="402"/>
      <c r="R146" s="402"/>
      <c r="S146" s="402"/>
      <c r="T146" s="402"/>
      <c r="U146" s="402"/>
      <c r="V146" s="402"/>
      <c r="W146" s="402"/>
      <c r="X146" s="402"/>
      <c r="Y146" s="402"/>
      <c r="Z146" s="402"/>
      <c r="AA146" s="402"/>
      <c r="AB146" s="411"/>
      <c r="AC146" s="411"/>
      <c r="AD146" s="411"/>
      <c r="AE146" s="411"/>
      <c r="AF146" s="411"/>
      <c r="AG146" s="411"/>
      <c r="AH146" s="411"/>
      <c r="AI146" s="411"/>
      <c r="AJ146" s="411"/>
      <c r="AK146" s="411"/>
      <c r="AL146" s="411"/>
    </row>
    <row r="147" spans="1:38" s="555" customFormat="1" ht="16.5" customHeight="1">
      <c r="A147" s="402"/>
      <c r="B147" s="402" t="str">
        <f>IF('Data invoice'!J109=0,"",'Data invoice'!K109)</f>
        <v/>
      </c>
      <c r="C147" s="402" t="str">
        <f>IF('Data invoice'!K109=0,"",'Data invoice'!L109)</f>
        <v/>
      </c>
      <c r="D147" s="402" t="str">
        <f>IF('Data invoice'!L109=0,"",'Data invoice'!M109)</f>
        <v/>
      </c>
      <c r="E147" s="402" t="str">
        <f>IF('Data invoice'!M109=0,"",'Data invoice'!N109)</f>
        <v/>
      </c>
      <c r="F147" s="402" t="str">
        <f>IF('Data invoice'!N109=0,"",'Data invoice'!O109)</f>
        <v/>
      </c>
      <c r="G147" s="402" t="str">
        <f>IF('Data invoice'!O109=0,"",'Data invoice'!P109)</f>
        <v/>
      </c>
      <c r="H147" s="402" t="str">
        <f>IF('Data invoice'!P109=0,"",'Data invoice'!Q109)</f>
        <v/>
      </c>
      <c r="I147" s="468" t="str">
        <f>IF('Data invoice'!Q109=0,"",'Data invoice'!R109)</f>
        <v/>
      </c>
      <c r="J147" s="438" t="str">
        <f>IF('Data invoice'!R109=0,"",'Data invoice'!S109)</f>
        <v/>
      </c>
      <c r="K147" s="493" t="str">
        <f>IF('Data invoice'!S109=0,"",'Data invoice'!T109)</f>
        <v/>
      </c>
      <c r="L147" s="402"/>
      <c r="M147" s="402"/>
      <c r="N147" s="402"/>
      <c r="O147" s="402"/>
      <c r="P147" s="402"/>
      <c r="Q147" s="402"/>
      <c r="R147" s="402"/>
      <c r="S147" s="402"/>
      <c r="T147" s="402"/>
      <c r="U147" s="402"/>
      <c r="V147" s="402"/>
      <c r="W147" s="402"/>
      <c r="X147" s="402"/>
      <c r="Y147" s="402"/>
      <c r="Z147" s="402"/>
      <c r="AA147" s="402"/>
      <c r="AB147" s="411"/>
      <c r="AC147" s="411"/>
      <c r="AD147" s="411"/>
      <c r="AE147" s="411"/>
      <c r="AF147" s="411"/>
      <c r="AG147" s="411"/>
      <c r="AH147" s="411"/>
      <c r="AI147" s="411"/>
      <c r="AJ147" s="411"/>
      <c r="AK147" s="411"/>
      <c r="AL147" s="411"/>
    </row>
    <row r="148" spans="1:38" s="555" customFormat="1" ht="16.5" customHeight="1">
      <c r="A148" s="402"/>
      <c r="B148" s="402" t="str">
        <f>IF('Data invoice'!J110=0,"",'Data invoice'!K110)</f>
        <v/>
      </c>
      <c r="C148" s="402" t="str">
        <f>IF('Data invoice'!K110=0,"",'Data invoice'!L110)</f>
        <v/>
      </c>
      <c r="D148" s="402" t="str">
        <f>IF('Data invoice'!L110=0,"",'Data invoice'!M110)</f>
        <v/>
      </c>
      <c r="E148" s="402" t="str">
        <f>IF('Data invoice'!M110=0,"",'Data invoice'!N110)</f>
        <v/>
      </c>
      <c r="F148" s="402" t="str">
        <f>IF('Data invoice'!N110=0,"",'Data invoice'!O110)</f>
        <v/>
      </c>
      <c r="G148" s="402" t="str">
        <f>IF('Data invoice'!O110=0,"",'Data invoice'!P110)</f>
        <v/>
      </c>
      <c r="H148" s="402" t="str">
        <f>IF('Data invoice'!P110=0,"",'Data invoice'!Q110)</f>
        <v/>
      </c>
      <c r="I148" s="468" t="str">
        <f>IF('Data invoice'!Q110=0,"",'Data invoice'!R110)</f>
        <v/>
      </c>
      <c r="J148" s="438" t="str">
        <f>IF('Data invoice'!R110=0,"",'Data invoice'!S110)</f>
        <v/>
      </c>
      <c r="K148" s="493" t="str">
        <f>IF('Data invoice'!S110=0,"",'Data invoice'!T110)</f>
        <v/>
      </c>
      <c r="L148" s="402"/>
      <c r="M148" s="402"/>
      <c r="N148" s="402"/>
      <c r="O148" s="402"/>
      <c r="P148" s="402"/>
      <c r="Q148" s="402"/>
      <c r="R148" s="402"/>
      <c r="S148" s="402"/>
      <c r="T148" s="402"/>
      <c r="U148" s="402"/>
      <c r="V148" s="402"/>
      <c r="W148" s="402"/>
      <c r="X148" s="402"/>
      <c r="Y148" s="402"/>
      <c r="Z148" s="402"/>
      <c r="AA148" s="402"/>
      <c r="AB148" s="411"/>
      <c r="AC148" s="411"/>
      <c r="AD148" s="411"/>
      <c r="AE148" s="411"/>
      <c r="AF148" s="411"/>
      <c r="AG148" s="411"/>
      <c r="AH148" s="411"/>
      <c r="AI148" s="411"/>
      <c r="AJ148" s="411"/>
      <c r="AK148" s="411"/>
      <c r="AL148" s="411"/>
    </row>
    <row r="149" spans="1:38" s="555" customFormat="1" ht="16.5" customHeight="1">
      <c r="A149" s="402"/>
      <c r="B149" s="402" t="str">
        <f>IF('Data invoice'!J111=0,"",'Data invoice'!K111)</f>
        <v/>
      </c>
      <c r="C149" s="402" t="str">
        <f>IF('Data invoice'!K111=0,"",'Data invoice'!L111)</f>
        <v/>
      </c>
      <c r="D149" s="402" t="str">
        <f>IF('Data invoice'!L111=0,"",'Data invoice'!M111)</f>
        <v/>
      </c>
      <c r="E149" s="402" t="str">
        <f>IF('Data invoice'!M111=0,"",'Data invoice'!N111)</f>
        <v/>
      </c>
      <c r="F149" s="402" t="str">
        <f>IF('Data invoice'!N111=0,"",'Data invoice'!O111)</f>
        <v/>
      </c>
      <c r="G149" s="402" t="str">
        <f>IF('Data invoice'!O111=0,"",'Data invoice'!P111)</f>
        <v/>
      </c>
      <c r="H149" s="402" t="str">
        <f>IF('Data invoice'!P111=0,"",'Data invoice'!Q111)</f>
        <v/>
      </c>
      <c r="I149" s="468" t="str">
        <f>IF('Data invoice'!Q111=0,"",'Data invoice'!R111)</f>
        <v/>
      </c>
      <c r="J149" s="438" t="str">
        <f>IF('Data invoice'!R111=0,"",'Data invoice'!S111)</f>
        <v/>
      </c>
      <c r="K149" s="493" t="str">
        <f>IF('Data invoice'!S111=0,"",'Data invoice'!T111)</f>
        <v/>
      </c>
      <c r="L149" s="402"/>
      <c r="M149" s="402"/>
      <c r="N149" s="402"/>
      <c r="O149" s="402"/>
      <c r="P149" s="402"/>
      <c r="Q149" s="402"/>
      <c r="R149" s="402"/>
      <c r="S149" s="402"/>
      <c r="T149" s="402"/>
      <c r="U149" s="402"/>
      <c r="V149" s="402"/>
      <c r="W149" s="402"/>
      <c r="X149" s="402"/>
      <c r="Y149" s="402"/>
      <c r="Z149" s="402"/>
      <c r="AA149" s="402"/>
      <c r="AB149" s="411"/>
      <c r="AC149" s="411"/>
      <c r="AD149" s="411"/>
      <c r="AE149" s="411"/>
      <c r="AF149" s="411"/>
      <c r="AG149" s="411"/>
      <c r="AH149" s="411"/>
      <c r="AI149" s="411"/>
      <c r="AJ149" s="411"/>
      <c r="AK149" s="411"/>
      <c r="AL149" s="411"/>
    </row>
    <row r="150" spans="1:38" s="555" customFormat="1" ht="16.5" customHeight="1">
      <c r="A150" s="402"/>
      <c r="B150" s="402" t="str">
        <f>IF('Data invoice'!J112=0,"",'Data invoice'!K112)</f>
        <v/>
      </c>
      <c r="C150" s="402" t="str">
        <f>IF('Data invoice'!K112=0,"",'Data invoice'!L112)</f>
        <v/>
      </c>
      <c r="D150" s="402" t="str">
        <f>IF('Data invoice'!L112=0,"",'Data invoice'!M112)</f>
        <v/>
      </c>
      <c r="E150" s="402" t="str">
        <f>IF('Data invoice'!M112=0,"",'Data invoice'!N112)</f>
        <v/>
      </c>
      <c r="F150" s="402" t="str">
        <f>IF('Data invoice'!N112=0,"",'Data invoice'!O112)</f>
        <v/>
      </c>
      <c r="G150" s="402" t="str">
        <f>IF('Data invoice'!O112=0,"",'Data invoice'!P112)</f>
        <v/>
      </c>
      <c r="H150" s="402" t="str">
        <f>IF('Data invoice'!P112=0,"",'Data invoice'!Q112)</f>
        <v/>
      </c>
      <c r="I150" s="468" t="str">
        <f>IF('Data invoice'!Q112=0,"",'Data invoice'!R112)</f>
        <v/>
      </c>
      <c r="J150" s="438" t="str">
        <f>IF('Data invoice'!R112=0,"",'Data invoice'!S112)</f>
        <v/>
      </c>
      <c r="K150" s="493" t="str">
        <f>IF('Data invoice'!S112=0,"",'Data invoice'!T112)</f>
        <v/>
      </c>
      <c r="L150" s="402"/>
      <c r="M150" s="402"/>
      <c r="N150" s="402"/>
      <c r="O150" s="402"/>
      <c r="P150" s="402"/>
      <c r="Q150" s="402"/>
      <c r="R150" s="402"/>
      <c r="S150" s="402"/>
      <c r="T150" s="402"/>
      <c r="U150" s="402"/>
      <c r="V150" s="402"/>
      <c r="W150" s="402"/>
      <c r="X150" s="402"/>
      <c r="Y150" s="402"/>
      <c r="Z150" s="402"/>
      <c r="AA150" s="402"/>
      <c r="AB150" s="411"/>
      <c r="AC150" s="411"/>
      <c r="AD150" s="411"/>
      <c r="AE150" s="411"/>
      <c r="AF150" s="411"/>
      <c r="AG150" s="411"/>
      <c r="AH150" s="411"/>
      <c r="AI150" s="411"/>
      <c r="AJ150" s="411"/>
      <c r="AK150" s="411"/>
      <c r="AL150" s="411"/>
    </row>
    <row r="151" spans="1:38" s="555" customFormat="1" ht="16.5" customHeight="1">
      <c r="A151" s="402"/>
      <c r="B151" s="402" t="str">
        <f>IF('Data invoice'!J113=0,"",'Data invoice'!K113)</f>
        <v/>
      </c>
      <c r="C151" s="402" t="str">
        <f>IF('Data invoice'!K113=0,"",'Data invoice'!L113)</f>
        <v/>
      </c>
      <c r="D151" s="402" t="str">
        <f>IF('Data invoice'!L113=0,"",'Data invoice'!M113)</f>
        <v/>
      </c>
      <c r="E151" s="402" t="str">
        <f>IF('Data invoice'!M113=0,"",'Data invoice'!N113)</f>
        <v/>
      </c>
      <c r="F151" s="402" t="str">
        <f>IF('Data invoice'!N113=0,"",'Data invoice'!O113)</f>
        <v/>
      </c>
      <c r="G151" s="402" t="str">
        <f>IF('Data invoice'!O113=0,"",'Data invoice'!P113)</f>
        <v/>
      </c>
      <c r="H151" s="402" t="str">
        <f>IF('Data invoice'!P113=0,"",'Data invoice'!Q113)</f>
        <v/>
      </c>
      <c r="I151" s="468" t="str">
        <f>IF('Data invoice'!Q113=0,"",'Data invoice'!R113)</f>
        <v/>
      </c>
      <c r="J151" s="438" t="str">
        <f>IF('Data invoice'!R113=0,"",'Data invoice'!S113)</f>
        <v/>
      </c>
      <c r="K151" s="493" t="str">
        <f>IF('Data invoice'!S113=0,"",'Data invoice'!T113)</f>
        <v/>
      </c>
      <c r="L151" s="402"/>
      <c r="M151" s="402"/>
      <c r="N151" s="402"/>
      <c r="O151" s="402"/>
      <c r="P151" s="402"/>
      <c r="Q151" s="402"/>
      <c r="R151" s="402"/>
      <c r="S151" s="402"/>
      <c r="T151" s="402"/>
      <c r="U151" s="402"/>
      <c r="V151" s="402"/>
      <c r="W151" s="402"/>
      <c r="X151" s="402"/>
      <c r="Y151" s="402"/>
      <c r="Z151" s="402"/>
      <c r="AA151" s="402"/>
      <c r="AB151" s="411"/>
      <c r="AC151" s="411"/>
      <c r="AD151" s="411"/>
      <c r="AE151" s="411"/>
      <c r="AF151" s="411"/>
      <c r="AG151" s="411"/>
      <c r="AH151" s="411"/>
      <c r="AI151" s="411"/>
      <c r="AJ151" s="411"/>
      <c r="AK151" s="411"/>
      <c r="AL151" s="411"/>
    </row>
    <row r="152" spans="1:38" s="555" customFormat="1" ht="16.5" customHeight="1">
      <c r="A152" s="402"/>
      <c r="B152" s="402" t="str">
        <f>IF('Data invoice'!J114=0,"",'Data invoice'!K114)</f>
        <v/>
      </c>
      <c r="C152" s="402" t="str">
        <f>IF('Data invoice'!K114=0,"",'Data invoice'!L114)</f>
        <v/>
      </c>
      <c r="D152" s="402" t="str">
        <f>IF('Data invoice'!L114=0,"",'Data invoice'!M114)</f>
        <v/>
      </c>
      <c r="E152" s="402" t="str">
        <f>IF('Data invoice'!M114=0,"",'Data invoice'!N114)</f>
        <v/>
      </c>
      <c r="F152" s="402" t="str">
        <f>IF('Data invoice'!N114=0,"",'Data invoice'!O114)</f>
        <v/>
      </c>
      <c r="G152" s="402" t="str">
        <f>IF('Data invoice'!O114=0,"",'Data invoice'!P114)</f>
        <v/>
      </c>
      <c r="H152" s="402" t="str">
        <f>IF('Data invoice'!P114=0,"",'Data invoice'!Q114)</f>
        <v/>
      </c>
      <c r="I152" s="468" t="str">
        <f>IF('Data invoice'!Q114=0,"",'Data invoice'!R114)</f>
        <v/>
      </c>
      <c r="J152" s="438" t="str">
        <f>IF('Data invoice'!R114=0,"",'Data invoice'!S114)</f>
        <v/>
      </c>
      <c r="K152" s="493" t="str">
        <f>IF('Data invoice'!S114=0,"",'Data invoice'!T114)</f>
        <v/>
      </c>
      <c r="L152" s="402"/>
      <c r="M152" s="402"/>
      <c r="N152" s="402"/>
      <c r="O152" s="402"/>
      <c r="P152" s="402"/>
      <c r="Q152" s="402"/>
      <c r="R152" s="402"/>
      <c r="S152" s="402"/>
      <c r="T152" s="402"/>
      <c r="U152" s="402"/>
      <c r="V152" s="402"/>
      <c r="W152" s="402"/>
      <c r="X152" s="402"/>
      <c r="Y152" s="402"/>
      <c r="Z152" s="402"/>
      <c r="AA152" s="402"/>
      <c r="AB152" s="411"/>
      <c r="AC152" s="411"/>
      <c r="AD152" s="411"/>
      <c r="AE152" s="411"/>
      <c r="AF152" s="411"/>
      <c r="AG152" s="411"/>
      <c r="AH152" s="411"/>
      <c r="AI152" s="411"/>
      <c r="AJ152" s="411"/>
      <c r="AK152" s="411"/>
      <c r="AL152" s="411"/>
    </row>
    <row r="153" spans="1:38" s="555" customFormat="1" ht="16.5" customHeight="1">
      <c r="A153" s="402"/>
      <c r="B153" s="402" t="str">
        <f>IF('Data invoice'!J115=0,"",'Data invoice'!K115)</f>
        <v/>
      </c>
      <c r="C153" s="402" t="str">
        <f>IF('Data invoice'!K115=0,"",'Data invoice'!L115)</f>
        <v/>
      </c>
      <c r="D153" s="402" t="str">
        <f>IF('Data invoice'!L115=0,"",'Data invoice'!M115)</f>
        <v/>
      </c>
      <c r="E153" s="402" t="str">
        <f>IF('Data invoice'!M115=0,"",'Data invoice'!N115)</f>
        <v/>
      </c>
      <c r="F153" s="402" t="str">
        <f>IF('Data invoice'!N115=0,"",'Data invoice'!O115)</f>
        <v/>
      </c>
      <c r="G153" s="402" t="str">
        <f>IF('Data invoice'!O115=0,"",'Data invoice'!P115)</f>
        <v/>
      </c>
      <c r="H153" s="402" t="str">
        <f>IF('Data invoice'!P115=0,"",'Data invoice'!Q115)</f>
        <v/>
      </c>
      <c r="I153" s="468" t="str">
        <f>IF('Data invoice'!Q115=0,"",'Data invoice'!R115)</f>
        <v/>
      </c>
      <c r="J153" s="438" t="str">
        <f>IF('Data invoice'!R115=0,"",'Data invoice'!S115)</f>
        <v/>
      </c>
      <c r="K153" s="493" t="str">
        <f>IF('Data invoice'!S115=0,"",'Data invoice'!T115)</f>
        <v/>
      </c>
      <c r="L153" s="402"/>
      <c r="M153" s="402"/>
      <c r="N153" s="402"/>
      <c r="O153" s="402"/>
      <c r="P153" s="402"/>
      <c r="Q153" s="402"/>
      <c r="R153" s="402"/>
      <c r="S153" s="402"/>
      <c r="T153" s="402"/>
      <c r="U153" s="402"/>
      <c r="V153" s="402"/>
      <c r="W153" s="402"/>
      <c r="X153" s="402"/>
      <c r="Y153" s="402"/>
      <c r="Z153" s="402"/>
      <c r="AA153" s="402"/>
      <c r="AB153" s="411"/>
      <c r="AC153" s="411"/>
      <c r="AD153" s="411"/>
      <c r="AE153" s="411"/>
      <c r="AF153" s="411"/>
      <c r="AG153" s="411"/>
      <c r="AH153" s="411"/>
      <c r="AI153" s="411"/>
      <c r="AJ153" s="411"/>
      <c r="AK153" s="411"/>
      <c r="AL153" s="411"/>
    </row>
    <row r="154" spans="1:38" s="555" customFormat="1" ht="16.5" customHeight="1">
      <c r="A154" s="402"/>
      <c r="B154" s="402" t="str">
        <f>IF('Data invoice'!J116=0,"",'Data invoice'!K116)</f>
        <v/>
      </c>
      <c r="C154" s="402" t="str">
        <f>IF('Data invoice'!K116=0,"",'Data invoice'!L116)</f>
        <v/>
      </c>
      <c r="D154" s="402" t="str">
        <f>IF('Data invoice'!L116=0,"",'Data invoice'!M116)</f>
        <v/>
      </c>
      <c r="E154" s="402" t="str">
        <f>IF('Data invoice'!M116=0,"",'Data invoice'!N116)</f>
        <v/>
      </c>
      <c r="F154" s="402" t="str">
        <f>IF('Data invoice'!N116=0,"",'Data invoice'!O116)</f>
        <v/>
      </c>
      <c r="G154" s="402" t="str">
        <f>IF('Data invoice'!O116=0,"",'Data invoice'!P116)</f>
        <v/>
      </c>
      <c r="H154" s="402" t="str">
        <f>IF('Data invoice'!P116=0,"",'Data invoice'!Q116)</f>
        <v/>
      </c>
      <c r="I154" s="468" t="str">
        <f>IF('Data invoice'!Q116=0,"",'Data invoice'!R116)</f>
        <v/>
      </c>
      <c r="J154" s="438" t="str">
        <f>IF('Data invoice'!R116=0,"",'Data invoice'!S116)</f>
        <v/>
      </c>
      <c r="K154" s="493" t="str">
        <f>IF('Data invoice'!S116=0,"",'Data invoice'!T116)</f>
        <v/>
      </c>
      <c r="L154" s="402"/>
      <c r="M154" s="402"/>
      <c r="N154" s="402"/>
      <c r="O154" s="402"/>
      <c r="P154" s="402"/>
      <c r="Q154" s="402"/>
      <c r="R154" s="402"/>
      <c r="S154" s="402"/>
      <c r="T154" s="402"/>
      <c r="U154" s="402"/>
      <c r="V154" s="402"/>
      <c r="W154" s="402"/>
      <c r="X154" s="402"/>
      <c r="Y154" s="402"/>
      <c r="Z154" s="402"/>
      <c r="AA154" s="402"/>
      <c r="AB154" s="411"/>
      <c r="AC154" s="411"/>
      <c r="AD154" s="411"/>
      <c r="AE154" s="411"/>
      <c r="AF154" s="411"/>
      <c r="AG154" s="411"/>
      <c r="AH154" s="411"/>
      <c r="AI154" s="411"/>
      <c r="AJ154" s="411"/>
      <c r="AK154" s="411"/>
      <c r="AL154" s="411"/>
    </row>
    <row r="155" spans="1:38" s="555" customFormat="1" ht="16.5" customHeight="1">
      <c r="A155" s="402"/>
      <c r="B155" s="402" t="str">
        <f>IF('Data invoice'!J117=0,"",'Data invoice'!K117)</f>
        <v/>
      </c>
      <c r="C155" s="402" t="str">
        <f>IF('Data invoice'!K117=0,"",'Data invoice'!L117)</f>
        <v/>
      </c>
      <c r="D155" s="402" t="str">
        <f>IF('Data invoice'!L117=0,"",'Data invoice'!M117)</f>
        <v/>
      </c>
      <c r="E155" s="402" t="str">
        <f>IF('Data invoice'!M117=0,"",'Data invoice'!N117)</f>
        <v/>
      </c>
      <c r="F155" s="402" t="str">
        <f>IF('Data invoice'!N117=0,"",'Data invoice'!O117)</f>
        <v/>
      </c>
      <c r="G155" s="402" t="str">
        <f>IF('Data invoice'!O117=0,"",'Data invoice'!P117)</f>
        <v/>
      </c>
      <c r="H155" s="402" t="str">
        <f>IF('Data invoice'!P117=0,"",'Data invoice'!Q117)</f>
        <v/>
      </c>
      <c r="I155" s="468" t="str">
        <f>IF('Data invoice'!Q117=0,"",'Data invoice'!R117)</f>
        <v/>
      </c>
      <c r="J155" s="438" t="str">
        <f>IF('Data invoice'!R117=0,"",'Data invoice'!S117)</f>
        <v/>
      </c>
      <c r="K155" s="493" t="str">
        <f>IF('Data invoice'!S117=0,"",'Data invoice'!T117)</f>
        <v/>
      </c>
      <c r="L155" s="402"/>
      <c r="M155" s="402"/>
      <c r="N155" s="402"/>
      <c r="O155" s="402"/>
      <c r="P155" s="402"/>
      <c r="Q155" s="402"/>
      <c r="R155" s="402"/>
      <c r="S155" s="402"/>
      <c r="T155" s="402"/>
      <c r="U155" s="402"/>
      <c r="V155" s="402"/>
      <c r="W155" s="402"/>
      <c r="X155" s="402"/>
      <c r="Y155" s="402"/>
      <c r="Z155" s="402"/>
      <c r="AA155" s="402"/>
      <c r="AB155" s="411"/>
      <c r="AC155" s="411"/>
      <c r="AD155" s="411"/>
      <c r="AE155" s="411"/>
      <c r="AF155" s="411"/>
      <c r="AG155" s="411"/>
      <c r="AH155" s="411"/>
      <c r="AI155" s="411"/>
      <c r="AJ155" s="411"/>
      <c r="AK155" s="411"/>
      <c r="AL155" s="411"/>
    </row>
    <row r="156" spans="1:38" s="555" customFormat="1" ht="16.5" customHeight="1">
      <c r="A156" s="402"/>
      <c r="B156" s="402" t="str">
        <f>IF('Data invoice'!J118=0,"",'Data invoice'!K118)</f>
        <v/>
      </c>
      <c r="C156" s="402" t="str">
        <f>IF('Data invoice'!K118=0,"",'Data invoice'!L118)</f>
        <v/>
      </c>
      <c r="D156" s="402" t="str">
        <f>IF('Data invoice'!L118=0,"",'Data invoice'!M118)</f>
        <v/>
      </c>
      <c r="E156" s="402" t="str">
        <f>IF('Data invoice'!M118=0,"",'Data invoice'!N118)</f>
        <v/>
      </c>
      <c r="F156" s="402" t="str">
        <f>IF('Data invoice'!N118=0,"",'Data invoice'!O118)</f>
        <v/>
      </c>
      <c r="G156" s="402" t="str">
        <f>IF('Data invoice'!O118=0,"",'Data invoice'!P118)</f>
        <v/>
      </c>
      <c r="H156" s="402" t="str">
        <f>IF('Data invoice'!P118=0,"",'Data invoice'!Q118)</f>
        <v/>
      </c>
      <c r="I156" s="468" t="str">
        <f>IF('Data invoice'!Q118=0,"",'Data invoice'!R118)</f>
        <v/>
      </c>
      <c r="J156" s="438" t="str">
        <f>IF('Data invoice'!R118=0,"",'Data invoice'!S118)</f>
        <v/>
      </c>
      <c r="K156" s="493" t="str">
        <f>IF('Data invoice'!S118=0,"",'Data invoice'!T118)</f>
        <v/>
      </c>
      <c r="L156" s="402"/>
      <c r="M156" s="402"/>
      <c r="N156" s="402"/>
      <c r="O156" s="402"/>
      <c r="P156" s="402"/>
      <c r="Q156" s="402"/>
      <c r="R156" s="402"/>
      <c r="S156" s="402"/>
      <c r="T156" s="402"/>
      <c r="U156" s="402"/>
      <c r="V156" s="402"/>
      <c r="W156" s="402"/>
      <c r="X156" s="402"/>
      <c r="Y156" s="402"/>
      <c r="Z156" s="402"/>
      <c r="AA156" s="402"/>
      <c r="AB156" s="411"/>
      <c r="AC156" s="411"/>
      <c r="AD156" s="411"/>
      <c r="AE156" s="411"/>
      <c r="AF156" s="411"/>
      <c r="AG156" s="411"/>
      <c r="AH156" s="411"/>
      <c r="AI156" s="411"/>
      <c r="AJ156" s="411"/>
      <c r="AK156" s="411"/>
      <c r="AL156" s="411"/>
    </row>
    <row r="157" spans="1:38" s="555" customFormat="1" ht="16.5" customHeight="1">
      <c r="A157" s="402"/>
      <c r="B157" s="402" t="str">
        <f>IF('Data invoice'!J119=0,"",'Data invoice'!K119)</f>
        <v/>
      </c>
      <c r="C157" s="402" t="str">
        <f>IF('Data invoice'!K119=0,"",'Data invoice'!L119)</f>
        <v/>
      </c>
      <c r="D157" s="402" t="str">
        <f>IF('Data invoice'!L119=0,"",'Data invoice'!M119)</f>
        <v/>
      </c>
      <c r="E157" s="402" t="str">
        <f>IF('Data invoice'!M119=0,"",'Data invoice'!N119)</f>
        <v/>
      </c>
      <c r="F157" s="402" t="str">
        <f>IF('Data invoice'!N119=0,"",'Data invoice'!O119)</f>
        <v/>
      </c>
      <c r="G157" s="402" t="str">
        <f>IF('Data invoice'!O119=0,"",'Data invoice'!P119)</f>
        <v/>
      </c>
      <c r="H157" s="402" t="str">
        <f>IF('Data invoice'!P119=0,"",'Data invoice'!Q119)</f>
        <v/>
      </c>
      <c r="I157" s="468" t="str">
        <f>IF('Data invoice'!Q119=0,"",'Data invoice'!R119)</f>
        <v/>
      </c>
      <c r="J157" s="438" t="str">
        <f>IF('Data invoice'!R119=0,"",'Data invoice'!S119)</f>
        <v/>
      </c>
      <c r="K157" s="493" t="str">
        <f>IF('Data invoice'!S119=0,"",'Data invoice'!T119)</f>
        <v/>
      </c>
      <c r="L157" s="402"/>
      <c r="M157" s="402"/>
      <c r="N157" s="402"/>
      <c r="O157" s="402"/>
      <c r="P157" s="402"/>
      <c r="Q157" s="402"/>
      <c r="R157" s="402"/>
      <c r="S157" s="402"/>
      <c r="T157" s="402"/>
      <c r="U157" s="402"/>
      <c r="V157" s="402"/>
      <c r="W157" s="402"/>
      <c r="X157" s="402"/>
      <c r="Y157" s="402"/>
      <c r="Z157" s="402"/>
      <c r="AA157" s="402"/>
      <c r="AB157" s="411"/>
      <c r="AC157" s="411"/>
      <c r="AD157" s="411"/>
      <c r="AE157" s="411"/>
      <c r="AF157" s="411"/>
      <c r="AG157" s="411"/>
      <c r="AH157" s="411"/>
      <c r="AI157" s="411"/>
      <c r="AJ157" s="411"/>
      <c r="AK157" s="411"/>
      <c r="AL157" s="411"/>
    </row>
    <row r="158" spans="1:38" s="555" customFormat="1" ht="16.5" customHeight="1">
      <c r="A158" s="402"/>
      <c r="B158" s="402" t="str">
        <f>IF('Data invoice'!J120=0,"",'Data invoice'!K120)</f>
        <v/>
      </c>
      <c r="C158" s="402" t="str">
        <f>IF('Data invoice'!K120=0,"",'Data invoice'!L120)</f>
        <v/>
      </c>
      <c r="D158" s="402" t="str">
        <f>IF('Data invoice'!L120=0,"",'Data invoice'!M120)</f>
        <v/>
      </c>
      <c r="E158" s="402" t="str">
        <f>IF('Data invoice'!M120=0,"",'Data invoice'!N120)</f>
        <v/>
      </c>
      <c r="F158" s="402" t="str">
        <f>IF('Data invoice'!N120=0,"",'Data invoice'!O120)</f>
        <v/>
      </c>
      <c r="G158" s="402" t="str">
        <f>IF('Data invoice'!O120=0,"",'Data invoice'!P120)</f>
        <v/>
      </c>
      <c r="H158" s="402" t="str">
        <f>IF('Data invoice'!P120=0,"",'Data invoice'!Q120)</f>
        <v/>
      </c>
      <c r="I158" s="468" t="str">
        <f>IF('Data invoice'!Q120=0,"",'Data invoice'!R120)</f>
        <v/>
      </c>
      <c r="J158" s="438" t="str">
        <f>IF('Data invoice'!R120=0,"",'Data invoice'!S120)</f>
        <v/>
      </c>
      <c r="K158" s="493" t="str">
        <f>IF('Data invoice'!S120=0,"",'Data invoice'!T120)</f>
        <v/>
      </c>
      <c r="L158" s="402"/>
      <c r="M158" s="402"/>
      <c r="N158" s="402"/>
      <c r="O158" s="402"/>
      <c r="P158" s="402"/>
      <c r="Q158" s="402"/>
      <c r="R158" s="402"/>
      <c r="S158" s="402"/>
      <c r="T158" s="402"/>
      <c r="U158" s="402"/>
      <c r="V158" s="402"/>
      <c r="W158" s="402"/>
      <c r="X158" s="402"/>
      <c r="Y158" s="402"/>
      <c r="Z158" s="402"/>
      <c r="AA158" s="402"/>
      <c r="AB158" s="411"/>
      <c r="AC158" s="411"/>
      <c r="AD158" s="411"/>
      <c r="AE158" s="411"/>
      <c r="AF158" s="411"/>
      <c r="AG158" s="411"/>
      <c r="AH158" s="411"/>
      <c r="AI158" s="411"/>
      <c r="AJ158" s="411"/>
      <c r="AK158" s="411"/>
      <c r="AL158" s="411"/>
    </row>
    <row r="159" spans="1:38" s="555" customFormat="1" ht="16.5" customHeight="1">
      <c r="A159" s="402"/>
      <c r="B159" s="402" t="str">
        <f>IF('Data invoice'!J121=0,"",'Data invoice'!K121)</f>
        <v/>
      </c>
      <c r="C159" s="402" t="str">
        <f>IF('Data invoice'!K121=0,"",'Data invoice'!L121)</f>
        <v/>
      </c>
      <c r="D159" s="402" t="str">
        <f>IF('Data invoice'!L121=0,"",'Data invoice'!M121)</f>
        <v/>
      </c>
      <c r="E159" s="402" t="str">
        <f>IF('Data invoice'!M121=0,"",'Data invoice'!N121)</f>
        <v/>
      </c>
      <c r="F159" s="402" t="str">
        <f>IF('Data invoice'!N121=0,"",'Data invoice'!O121)</f>
        <v/>
      </c>
      <c r="G159" s="402" t="str">
        <f>IF('Data invoice'!O121=0,"",'Data invoice'!P121)</f>
        <v/>
      </c>
      <c r="H159" s="402" t="str">
        <f>IF('Data invoice'!P121=0,"",'Data invoice'!Q121)</f>
        <v/>
      </c>
      <c r="I159" s="468" t="str">
        <f>IF('Data invoice'!Q121=0,"",'Data invoice'!R121)</f>
        <v/>
      </c>
      <c r="J159" s="438" t="str">
        <f>IF('Data invoice'!R121=0,"",'Data invoice'!S121)</f>
        <v/>
      </c>
      <c r="K159" s="493" t="str">
        <f>IF('Data invoice'!S121=0,"",'Data invoice'!T121)</f>
        <v/>
      </c>
      <c r="L159" s="402"/>
      <c r="M159" s="402"/>
      <c r="N159" s="402"/>
      <c r="O159" s="402"/>
      <c r="P159" s="402"/>
      <c r="Q159" s="402"/>
      <c r="R159" s="402"/>
      <c r="S159" s="402"/>
      <c r="T159" s="402"/>
      <c r="U159" s="402"/>
      <c r="V159" s="402"/>
      <c r="W159" s="402"/>
      <c r="X159" s="402"/>
      <c r="Y159" s="402"/>
      <c r="Z159" s="402"/>
      <c r="AA159" s="402"/>
      <c r="AB159" s="411"/>
      <c r="AC159" s="411"/>
      <c r="AD159" s="411"/>
      <c r="AE159" s="411"/>
      <c r="AF159" s="411"/>
      <c r="AG159" s="411"/>
      <c r="AH159" s="411"/>
      <c r="AI159" s="411"/>
      <c r="AJ159" s="411"/>
      <c r="AK159" s="411"/>
      <c r="AL159" s="411"/>
    </row>
    <row r="160" spans="1:38" s="555" customFormat="1" ht="16.5" customHeight="1">
      <c r="A160" s="402"/>
      <c r="B160" s="402" t="str">
        <f>IF('Data invoice'!J122=0,"",'Data invoice'!K122)</f>
        <v/>
      </c>
      <c r="C160" s="402" t="str">
        <f>IF('Data invoice'!K122=0,"",'Data invoice'!L122)</f>
        <v/>
      </c>
      <c r="D160" s="402" t="str">
        <f>IF('Data invoice'!L122=0,"",'Data invoice'!M122)</f>
        <v/>
      </c>
      <c r="E160" s="402" t="str">
        <f>IF('Data invoice'!M122=0,"",'Data invoice'!N122)</f>
        <v/>
      </c>
      <c r="F160" s="402" t="str">
        <f>IF('Data invoice'!N122=0,"",'Data invoice'!O122)</f>
        <v/>
      </c>
      <c r="G160" s="402" t="str">
        <f>IF('Data invoice'!O122=0,"",'Data invoice'!P122)</f>
        <v/>
      </c>
      <c r="H160" s="402" t="str">
        <f>IF('Data invoice'!P122=0,"",'Data invoice'!Q122)</f>
        <v/>
      </c>
      <c r="I160" s="468" t="str">
        <f>IF('Data invoice'!Q122=0,"",'Data invoice'!R122)</f>
        <v/>
      </c>
      <c r="J160" s="438" t="str">
        <f>IF('Data invoice'!R122=0,"",'Data invoice'!S122)</f>
        <v/>
      </c>
      <c r="K160" s="493" t="str">
        <f>IF('Data invoice'!S122=0,"",'Data invoice'!T122)</f>
        <v/>
      </c>
      <c r="L160" s="402"/>
      <c r="M160" s="402"/>
      <c r="N160" s="402"/>
      <c r="O160" s="402"/>
      <c r="P160" s="402"/>
      <c r="Q160" s="402"/>
      <c r="R160" s="402"/>
      <c r="S160" s="402"/>
      <c r="T160" s="402"/>
      <c r="U160" s="402"/>
      <c r="V160" s="402"/>
      <c r="W160" s="402"/>
      <c r="X160" s="402"/>
      <c r="Y160" s="402"/>
      <c r="Z160" s="402"/>
      <c r="AA160" s="402"/>
      <c r="AB160" s="411"/>
      <c r="AC160" s="411"/>
      <c r="AD160" s="411"/>
      <c r="AE160" s="411"/>
      <c r="AF160" s="411"/>
      <c r="AG160" s="411"/>
      <c r="AH160" s="411"/>
      <c r="AI160" s="411"/>
      <c r="AJ160" s="411"/>
      <c r="AK160" s="411"/>
      <c r="AL160" s="411"/>
    </row>
    <row r="161" spans="1:38" s="555" customFormat="1" ht="16.5" customHeight="1">
      <c r="A161" s="402"/>
      <c r="B161" s="402" t="str">
        <f>IF('Data invoice'!J123=0,"",'Data invoice'!K123)</f>
        <v/>
      </c>
      <c r="C161" s="402" t="str">
        <f>IF('Data invoice'!K123=0,"",'Data invoice'!L123)</f>
        <v/>
      </c>
      <c r="D161" s="402" t="str">
        <f>IF('Data invoice'!L123=0,"",'Data invoice'!M123)</f>
        <v/>
      </c>
      <c r="E161" s="402" t="str">
        <f>IF('Data invoice'!M123=0,"",'Data invoice'!N123)</f>
        <v/>
      </c>
      <c r="F161" s="402" t="str">
        <f>IF('Data invoice'!N123=0,"",'Data invoice'!O123)</f>
        <v/>
      </c>
      <c r="G161" s="402" t="str">
        <f>IF('Data invoice'!O123=0,"",'Data invoice'!P123)</f>
        <v/>
      </c>
      <c r="H161" s="402" t="str">
        <f>IF('Data invoice'!P123=0,"",'Data invoice'!Q123)</f>
        <v/>
      </c>
      <c r="I161" s="468" t="str">
        <f>IF('Data invoice'!Q123=0,"",'Data invoice'!R123)</f>
        <v/>
      </c>
      <c r="J161" s="438" t="str">
        <f>IF('Data invoice'!R123=0,"",'Data invoice'!S123)</f>
        <v/>
      </c>
      <c r="K161" s="493" t="str">
        <f>IF('Data invoice'!S123=0,"",'Data invoice'!T123)</f>
        <v/>
      </c>
      <c r="L161" s="402"/>
      <c r="M161" s="402"/>
      <c r="N161" s="402"/>
      <c r="O161" s="402"/>
      <c r="P161" s="402"/>
      <c r="Q161" s="402"/>
      <c r="R161" s="402"/>
      <c r="S161" s="402"/>
      <c r="T161" s="402"/>
      <c r="U161" s="402"/>
      <c r="V161" s="402"/>
      <c r="W161" s="402"/>
      <c r="X161" s="402"/>
      <c r="Y161" s="402"/>
      <c r="Z161" s="402"/>
      <c r="AA161" s="402"/>
      <c r="AB161" s="411"/>
      <c r="AC161" s="411"/>
      <c r="AD161" s="411"/>
      <c r="AE161" s="411"/>
      <c r="AF161" s="411"/>
      <c r="AG161" s="411"/>
      <c r="AH161" s="411"/>
      <c r="AI161" s="411"/>
      <c r="AJ161" s="411"/>
      <c r="AK161" s="411"/>
      <c r="AL161" s="411"/>
    </row>
    <row r="162" spans="1:38" s="555" customFormat="1" ht="16.5" customHeight="1">
      <c r="A162" s="402"/>
      <c r="B162" s="402" t="str">
        <f>IF('Data invoice'!J124=0,"",'Data invoice'!K124)</f>
        <v/>
      </c>
      <c r="C162" s="402" t="str">
        <f>IF('Data invoice'!K124=0,"",'Data invoice'!L124)</f>
        <v/>
      </c>
      <c r="D162" s="402" t="str">
        <f>IF('Data invoice'!L124=0,"",'Data invoice'!M124)</f>
        <v/>
      </c>
      <c r="E162" s="402" t="str">
        <f>IF('Data invoice'!M124=0,"",'Data invoice'!N124)</f>
        <v/>
      </c>
      <c r="F162" s="402" t="str">
        <f>IF('Data invoice'!N124=0,"",'Data invoice'!O124)</f>
        <v/>
      </c>
      <c r="G162" s="402" t="str">
        <f>IF('Data invoice'!O124=0,"",'Data invoice'!P124)</f>
        <v/>
      </c>
      <c r="H162" s="402" t="str">
        <f>IF('Data invoice'!P124=0,"",'Data invoice'!Q124)</f>
        <v/>
      </c>
      <c r="I162" s="468" t="str">
        <f>IF('Data invoice'!Q124=0,"",'Data invoice'!R124)</f>
        <v/>
      </c>
      <c r="J162" s="438" t="str">
        <f>IF('Data invoice'!R124=0,"",'Data invoice'!S124)</f>
        <v/>
      </c>
      <c r="K162" s="493" t="str">
        <f>IF('Data invoice'!S124=0,"",'Data invoice'!T124)</f>
        <v/>
      </c>
      <c r="L162" s="402"/>
      <c r="M162" s="402"/>
      <c r="N162" s="402"/>
      <c r="O162" s="402"/>
      <c r="P162" s="402"/>
      <c r="Q162" s="402"/>
      <c r="R162" s="402"/>
      <c r="S162" s="402"/>
      <c r="T162" s="402"/>
      <c r="U162" s="402"/>
      <c r="V162" s="402"/>
      <c r="W162" s="402"/>
      <c r="X162" s="402"/>
      <c r="Y162" s="402"/>
      <c r="Z162" s="402"/>
      <c r="AA162" s="402"/>
      <c r="AB162" s="411"/>
      <c r="AC162" s="411"/>
      <c r="AD162" s="411"/>
      <c r="AE162" s="411"/>
      <c r="AF162" s="411"/>
      <c r="AG162" s="411"/>
      <c r="AH162" s="411"/>
      <c r="AI162" s="411"/>
      <c r="AJ162" s="411"/>
      <c r="AK162" s="411"/>
      <c r="AL162" s="411"/>
    </row>
    <row r="163" spans="1:38" s="555" customFormat="1" ht="16.5" customHeight="1">
      <c r="A163" s="402"/>
      <c r="B163" s="402" t="str">
        <f>IF('Data invoice'!J125=0,"",'Data invoice'!K125)</f>
        <v/>
      </c>
      <c r="C163" s="402" t="str">
        <f>IF('Data invoice'!K125=0,"",'Data invoice'!L125)</f>
        <v/>
      </c>
      <c r="D163" s="402" t="str">
        <f>IF('Data invoice'!L125=0,"",'Data invoice'!M125)</f>
        <v/>
      </c>
      <c r="E163" s="402" t="str">
        <f>IF('Data invoice'!M125=0,"",'Data invoice'!N125)</f>
        <v/>
      </c>
      <c r="F163" s="402" t="str">
        <f>IF('Data invoice'!N125=0,"",'Data invoice'!O125)</f>
        <v/>
      </c>
      <c r="G163" s="402" t="str">
        <f>IF('Data invoice'!O125=0,"",'Data invoice'!P125)</f>
        <v/>
      </c>
      <c r="H163" s="402" t="str">
        <f>IF('Data invoice'!P125=0,"",'Data invoice'!Q125)</f>
        <v/>
      </c>
      <c r="I163" s="468" t="str">
        <f>IF('Data invoice'!Q125=0,"",'Data invoice'!R125)</f>
        <v/>
      </c>
      <c r="J163" s="438" t="str">
        <f>IF('Data invoice'!R125=0,"",'Data invoice'!S125)</f>
        <v/>
      </c>
      <c r="K163" s="493" t="str">
        <f>IF('Data invoice'!S125=0,"",'Data invoice'!T125)</f>
        <v/>
      </c>
      <c r="L163" s="402"/>
      <c r="M163" s="402"/>
      <c r="N163" s="402"/>
      <c r="O163" s="402"/>
      <c r="P163" s="402"/>
      <c r="Q163" s="402"/>
      <c r="R163" s="402"/>
      <c r="S163" s="402"/>
      <c r="T163" s="402"/>
      <c r="U163" s="402"/>
      <c r="V163" s="402"/>
      <c r="W163" s="402"/>
      <c r="X163" s="402"/>
      <c r="Y163" s="402"/>
      <c r="Z163" s="402"/>
      <c r="AA163" s="402"/>
      <c r="AB163" s="411"/>
      <c r="AC163" s="411"/>
      <c r="AD163" s="411"/>
      <c r="AE163" s="411"/>
      <c r="AF163" s="411"/>
      <c r="AG163" s="411"/>
      <c r="AH163" s="411"/>
      <c r="AI163" s="411"/>
      <c r="AJ163" s="411"/>
      <c r="AK163" s="411"/>
      <c r="AL163" s="411"/>
    </row>
    <row r="164" spans="1:38" s="555" customFormat="1" ht="16.5" customHeight="1">
      <c r="A164" s="402"/>
      <c r="B164" s="402" t="str">
        <f>IF('Data invoice'!J126=0,"",'Data invoice'!K126)</f>
        <v/>
      </c>
      <c r="C164" s="402" t="str">
        <f>IF('Data invoice'!K126=0,"",'Data invoice'!L126)</f>
        <v/>
      </c>
      <c r="D164" s="402" t="str">
        <f>IF('Data invoice'!L126=0,"",'Data invoice'!M126)</f>
        <v/>
      </c>
      <c r="E164" s="402" t="str">
        <f>IF('Data invoice'!M126=0,"",'Data invoice'!N126)</f>
        <v/>
      </c>
      <c r="F164" s="402" t="str">
        <f>IF('Data invoice'!N126=0,"",'Data invoice'!O126)</f>
        <v/>
      </c>
      <c r="G164" s="402" t="str">
        <f>IF('Data invoice'!O126=0,"",'Data invoice'!P126)</f>
        <v/>
      </c>
      <c r="H164" s="402" t="str">
        <f>IF('Data invoice'!P126=0,"",'Data invoice'!Q126)</f>
        <v/>
      </c>
      <c r="I164" s="468" t="str">
        <f>IF('Data invoice'!Q126=0,"",'Data invoice'!R126)</f>
        <v/>
      </c>
      <c r="J164" s="438" t="str">
        <f>IF('Data invoice'!R126=0,"",'Data invoice'!S126)</f>
        <v/>
      </c>
      <c r="K164" s="493" t="str">
        <f>IF('Data invoice'!S126=0,"",'Data invoice'!T126)</f>
        <v/>
      </c>
      <c r="L164" s="402"/>
      <c r="M164" s="402"/>
      <c r="N164" s="402"/>
      <c r="O164" s="402"/>
      <c r="P164" s="402"/>
      <c r="Q164" s="402"/>
      <c r="R164" s="402"/>
      <c r="S164" s="402"/>
      <c r="T164" s="402"/>
      <c r="U164" s="402"/>
      <c r="V164" s="402"/>
      <c r="W164" s="402"/>
      <c r="X164" s="402"/>
      <c r="Y164" s="402"/>
      <c r="Z164" s="402"/>
      <c r="AA164" s="402"/>
      <c r="AB164" s="411"/>
      <c r="AC164" s="411"/>
      <c r="AD164" s="411"/>
      <c r="AE164" s="411"/>
      <c r="AF164" s="411"/>
      <c r="AG164" s="411"/>
      <c r="AH164" s="411"/>
      <c r="AI164" s="411"/>
      <c r="AJ164" s="411"/>
      <c r="AK164" s="411"/>
      <c r="AL164" s="411"/>
    </row>
    <row r="165" spans="1:38" s="555" customFormat="1" ht="16.5" customHeight="1">
      <c r="A165" s="402"/>
      <c r="B165" s="402" t="str">
        <f>IF('Data invoice'!J127=0,"",'Data invoice'!K127)</f>
        <v/>
      </c>
      <c r="C165" s="402" t="str">
        <f>IF('Data invoice'!K127=0,"",'Data invoice'!L127)</f>
        <v/>
      </c>
      <c r="D165" s="402" t="str">
        <f>IF('Data invoice'!L127=0,"",'Data invoice'!M127)</f>
        <v/>
      </c>
      <c r="E165" s="402" t="str">
        <f>IF('Data invoice'!M127=0,"",'Data invoice'!N127)</f>
        <v/>
      </c>
      <c r="F165" s="402" t="str">
        <f>IF('Data invoice'!N127=0,"",'Data invoice'!O127)</f>
        <v/>
      </c>
      <c r="G165" s="402" t="str">
        <f>IF('Data invoice'!O127=0,"",'Data invoice'!P127)</f>
        <v/>
      </c>
      <c r="H165" s="402" t="str">
        <f>IF('Data invoice'!P127=0,"",'Data invoice'!Q127)</f>
        <v/>
      </c>
      <c r="I165" s="468" t="str">
        <f>IF('Data invoice'!Q127=0,"",'Data invoice'!R127)</f>
        <v/>
      </c>
      <c r="J165" s="438" t="str">
        <f>IF('Data invoice'!R127=0,"",'Data invoice'!S127)</f>
        <v/>
      </c>
      <c r="K165" s="493" t="str">
        <f>IF('Data invoice'!S127=0,"",'Data invoice'!T127)</f>
        <v/>
      </c>
      <c r="L165" s="402"/>
      <c r="M165" s="402"/>
      <c r="N165" s="402"/>
      <c r="O165" s="402"/>
      <c r="P165" s="402"/>
      <c r="Q165" s="402"/>
      <c r="R165" s="402"/>
      <c r="S165" s="402"/>
      <c r="T165" s="402"/>
      <c r="U165" s="402"/>
      <c r="V165" s="402"/>
      <c r="W165" s="402"/>
      <c r="X165" s="402"/>
      <c r="Y165" s="402"/>
      <c r="Z165" s="402"/>
      <c r="AA165" s="402"/>
      <c r="AB165" s="411"/>
      <c r="AC165" s="411"/>
      <c r="AD165" s="411"/>
      <c r="AE165" s="411"/>
      <c r="AF165" s="411"/>
      <c r="AG165" s="411"/>
      <c r="AH165" s="411"/>
      <c r="AI165" s="411"/>
      <c r="AJ165" s="411"/>
      <c r="AK165" s="411"/>
      <c r="AL165" s="411"/>
    </row>
    <row r="166" spans="1:38" s="555" customFormat="1" ht="16.5" customHeight="1">
      <c r="A166" s="402"/>
      <c r="B166" s="402" t="str">
        <f>IF('Data invoice'!J128=0,"",'Data invoice'!K128)</f>
        <v/>
      </c>
      <c r="C166" s="402" t="str">
        <f>IF('Data invoice'!K128=0,"",'Data invoice'!L128)</f>
        <v/>
      </c>
      <c r="D166" s="402" t="str">
        <f>IF('Data invoice'!L128=0,"",'Data invoice'!M128)</f>
        <v/>
      </c>
      <c r="E166" s="402" t="str">
        <f>IF('Data invoice'!M128=0,"",'Data invoice'!N128)</f>
        <v/>
      </c>
      <c r="F166" s="402" t="str">
        <f>IF('Data invoice'!N128=0,"",'Data invoice'!O128)</f>
        <v/>
      </c>
      <c r="G166" s="402" t="str">
        <f>IF('Data invoice'!O128=0,"",'Data invoice'!P128)</f>
        <v/>
      </c>
      <c r="H166" s="402" t="str">
        <f>IF('Data invoice'!P128=0,"",'Data invoice'!Q128)</f>
        <v/>
      </c>
      <c r="I166" s="468" t="str">
        <f>IF('Data invoice'!Q128=0,"",'Data invoice'!R128)</f>
        <v/>
      </c>
      <c r="J166" s="438" t="str">
        <f>IF('Data invoice'!R128=0,"",'Data invoice'!S128)</f>
        <v/>
      </c>
      <c r="K166" s="493" t="str">
        <f>IF('Data invoice'!S128=0,"",'Data invoice'!T128)</f>
        <v/>
      </c>
      <c r="L166" s="402"/>
      <c r="M166" s="402"/>
      <c r="N166" s="402"/>
      <c r="O166" s="402"/>
      <c r="P166" s="402"/>
      <c r="Q166" s="402"/>
      <c r="R166" s="402"/>
      <c r="S166" s="402"/>
      <c r="T166" s="402"/>
      <c r="U166" s="402"/>
      <c r="V166" s="402"/>
      <c r="W166" s="402"/>
      <c r="X166" s="402"/>
      <c r="Y166" s="402"/>
      <c r="Z166" s="402"/>
      <c r="AA166" s="402"/>
      <c r="AB166" s="411"/>
      <c r="AC166" s="411"/>
      <c r="AD166" s="411"/>
      <c r="AE166" s="411"/>
      <c r="AF166" s="411"/>
      <c r="AG166" s="411"/>
      <c r="AH166" s="411"/>
      <c r="AI166" s="411"/>
      <c r="AJ166" s="411"/>
      <c r="AK166" s="411"/>
      <c r="AL166" s="411"/>
    </row>
    <row r="167" spans="1:38" s="555" customFormat="1" ht="16.5" customHeight="1">
      <c r="A167" s="402"/>
      <c r="B167" s="402" t="str">
        <f>IF('Data invoice'!J129=0,"",'Data invoice'!K129)</f>
        <v/>
      </c>
      <c r="C167" s="402" t="str">
        <f>IF('Data invoice'!K129=0,"",'Data invoice'!L129)</f>
        <v/>
      </c>
      <c r="D167" s="402" t="str">
        <f>IF('Data invoice'!L129=0,"",'Data invoice'!M129)</f>
        <v/>
      </c>
      <c r="E167" s="402" t="str">
        <f>IF('Data invoice'!M129=0,"",'Data invoice'!N129)</f>
        <v/>
      </c>
      <c r="F167" s="402" t="str">
        <f>IF('Data invoice'!N129=0,"",'Data invoice'!O129)</f>
        <v/>
      </c>
      <c r="G167" s="402" t="str">
        <f>IF('Data invoice'!O129=0,"",'Data invoice'!P129)</f>
        <v/>
      </c>
      <c r="H167" s="402" t="str">
        <f>IF('Data invoice'!P129=0,"",'Data invoice'!Q129)</f>
        <v/>
      </c>
      <c r="I167" s="468" t="str">
        <f>IF('Data invoice'!Q129=0,"",'Data invoice'!R129)</f>
        <v/>
      </c>
      <c r="J167" s="438" t="str">
        <f>IF('Data invoice'!R129=0,"",'Data invoice'!S129)</f>
        <v/>
      </c>
      <c r="K167" s="493" t="str">
        <f>IF('Data invoice'!S129=0,"",'Data invoice'!T129)</f>
        <v/>
      </c>
      <c r="L167" s="402"/>
      <c r="M167" s="402"/>
      <c r="N167" s="402"/>
      <c r="O167" s="402"/>
      <c r="P167" s="402"/>
      <c r="Q167" s="402"/>
      <c r="R167" s="402"/>
      <c r="S167" s="402"/>
      <c r="T167" s="402"/>
      <c r="U167" s="402"/>
      <c r="V167" s="402"/>
      <c r="W167" s="402"/>
      <c r="X167" s="402"/>
      <c r="Y167" s="402"/>
      <c r="Z167" s="402"/>
      <c r="AA167" s="402"/>
      <c r="AB167" s="411"/>
      <c r="AC167" s="411"/>
      <c r="AD167" s="411"/>
      <c r="AE167" s="411"/>
      <c r="AF167" s="411"/>
      <c r="AG167" s="411"/>
      <c r="AH167" s="411"/>
      <c r="AI167" s="411"/>
      <c r="AJ167" s="411"/>
      <c r="AK167" s="411"/>
      <c r="AL167" s="411"/>
    </row>
    <row r="168" spans="1:38" s="555" customFormat="1" ht="16.5" customHeight="1">
      <c r="A168" s="402"/>
      <c r="B168" s="402" t="str">
        <f>IF('Data invoice'!J130=0,"",'Data invoice'!K130)</f>
        <v/>
      </c>
      <c r="C168" s="402" t="str">
        <f>IF('Data invoice'!K130=0,"",'Data invoice'!L130)</f>
        <v/>
      </c>
      <c r="D168" s="402" t="str">
        <f>IF('Data invoice'!L130=0,"",'Data invoice'!M130)</f>
        <v/>
      </c>
      <c r="E168" s="402" t="str">
        <f>IF('Data invoice'!M130=0,"",'Data invoice'!N130)</f>
        <v/>
      </c>
      <c r="F168" s="402" t="str">
        <f>IF('Data invoice'!N130=0,"",'Data invoice'!O130)</f>
        <v/>
      </c>
      <c r="G168" s="402" t="str">
        <f>IF('Data invoice'!O130=0,"",'Data invoice'!P130)</f>
        <v/>
      </c>
      <c r="H168" s="402" t="str">
        <f>IF('Data invoice'!P130=0,"",'Data invoice'!Q130)</f>
        <v/>
      </c>
      <c r="I168" s="468" t="str">
        <f>IF('Data invoice'!Q130=0,"",'Data invoice'!R130)</f>
        <v/>
      </c>
      <c r="J168" s="438" t="str">
        <f>IF('Data invoice'!R130=0,"",'Data invoice'!S130)</f>
        <v/>
      </c>
      <c r="K168" s="493" t="str">
        <f>IF('Data invoice'!S130=0,"",'Data invoice'!T130)</f>
        <v/>
      </c>
      <c r="L168" s="402"/>
      <c r="M168" s="402"/>
      <c r="N168" s="402"/>
      <c r="O168" s="402"/>
      <c r="P168" s="402"/>
      <c r="Q168" s="402"/>
      <c r="R168" s="402"/>
      <c r="S168" s="402"/>
      <c r="T168" s="402"/>
      <c r="U168" s="402"/>
      <c r="V168" s="402"/>
      <c r="W168" s="402"/>
      <c r="X168" s="402"/>
      <c r="Y168" s="402"/>
      <c r="Z168" s="402"/>
      <c r="AA168" s="402"/>
      <c r="AB168" s="411"/>
      <c r="AC168" s="411"/>
      <c r="AD168" s="411"/>
      <c r="AE168" s="411"/>
      <c r="AF168" s="411"/>
      <c r="AG168" s="411"/>
      <c r="AH168" s="411"/>
      <c r="AI168" s="411"/>
      <c r="AJ168" s="411"/>
      <c r="AK168" s="411"/>
      <c r="AL168" s="411"/>
    </row>
    <row r="169" spans="1:38" s="555" customFormat="1" ht="16.5" customHeight="1">
      <c r="A169" s="402"/>
      <c r="B169" s="402" t="str">
        <f>IF('Data invoice'!J131=0,"",'Data invoice'!K131)</f>
        <v/>
      </c>
      <c r="C169" s="402" t="str">
        <f>IF('Data invoice'!K131=0,"",'Data invoice'!L131)</f>
        <v/>
      </c>
      <c r="D169" s="402" t="str">
        <f>IF('Data invoice'!L131=0,"",'Data invoice'!M131)</f>
        <v/>
      </c>
      <c r="E169" s="402" t="str">
        <f>IF('Data invoice'!M131=0,"",'Data invoice'!N131)</f>
        <v/>
      </c>
      <c r="F169" s="402" t="str">
        <f>IF('Data invoice'!N131=0,"",'Data invoice'!O131)</f>
        <v/>
      </c>
      <c r="G169" s="402" t="str">
        <f>IF('Data invoice'!O131=0,"",'Data invoice'!P131)</f>
        <v/>
      </c>
      <c r="H169" s="402" t="str">
        <f>IF('Data invoice'!P131=0,"",'Data invoice'!Q131)</f>
        <v/>
      </c>
      <c r="I169" s="468" t="str">
        <f>IF('Data invoice'!Q131=0,"",'Data invoice'!R131)</f>
        <v/>
      </c>
      <c r="J169" s="438" t="str">
        <f>IF('Data invoice'!R131=0,"",'Data invoice'!S131)</f>
        <v/>
      </c>
      <c r="K169" s="493" t="str">
        <f>IF('Data invoice'!S131=0,"",'Data invoice'!T131)</f>
        <v/>
      </c>
      <c r="L169" s="402"/>
      <c r="M169" s="402"/>
      <c r="N169" s="402"/>
      <c r="O169" s="402"/>
      <c r="P169" s="402"/>
      <c r="Q169" s="402"/>
      <c r="R169" s="402"/>
      <c r="S169" s="402"/>
      <c r="T169" s="402"/>
      <c r="U169" s="402"/>
      <c r="V169" s="402"/>
      <c r="W169" s="402"/>
      <c r="X169" s="402"/>
      <c r="Y169" s="402"/>
      <c r="Z169" s="402"/>
      <c r="AA169" s="402"/>
      <c r="AB169" s="411"/>
      <c r="AC169" s="411"/>
      <c r="AD169" s="411"/>
      <c r="AE169" s="411"/>
      <c r="AF169" s="411"/>
      <c r="AG169" s="411"/>
      <c r="AH169" s="411"/>
      <c r="AI169" s="411"/>
      <c r="AJ169" s="411"/>
      <c r="AK169" s="411"/>
      <c r="AL169" s="411"/>
    </row>
    <row r="170" spans="1:38" s="555" customFormat="1" ht="16.5" customHeight="1">
      <c r="A170" s="402"/>
      <c r="B170" s="402" t="str">
        <f>IF('Data invoice'!J132=0,"",'Data invoice'!K132)</f>
        <v/>
      </c>
      <c r="C170" s="402" t="str">
        <f>IF('Data invoice'!K132=0,"",'Data invoice'!L132)</f>
        <v/>
      </c>
      <c r="D170" s="402" t="str">
        <f>IF('Data invoice'!L132=0,"",'Data invoice'!M132)</f>
        <v/>
      </c>
      <c r="E170" s="402" t="str">
        <f>IF('Data invoice'!M132=0,"",'Data invoice'!N132)</f>
        <v/>
      </c>
      <c r="F170" s="402" t="str">
        <f>IF('Data invoice'!N132=0,"",'Data invoice'!O132)</f>
        <v/>
      </c>
      <c r="G170" s="402" t="str">
        <f>IF('Data invoice'!O132=0,"",'Data invoice'!P132)</f>
        <v/>
      </c>
      <c r="H170" s="402" t="str">
        <f>IF('Data invoice'!P132=0,"",'Data invoice'!Q132)</f>
        <v/>
      </c>
      <c r="I170" s="468" t="str">
        <f>IF('Data invoice'!Q132=0,"",'Data invoice'!R132)</f>
        <v/>
      </c>
      <c r="J170" s="438" t="str">
        <f>IF('Data invoice'!R132=0,"",'Data invoice'!S132)</f>
        <v/>
      </c>
      <c r="K170" s="493" t="str">
        <f>IF('Data invoice'!S132=0,"",'Data invoice'!T132)</f>
        <v/>
      </c>
      <c r="L170" s="402"/>
      <c r="M170" s="402"/>
      <c r="N170" s="402"/>
      <c r="O170" s="402"/>
      <c r="P170" s="402"/>
      <c r="Q170" s="402"/>
      <c r="R170" s="402"/>
      <c r="S170" s="402"/>
      <c r="T170" s="402"/>
      <c r="U170" s="402"/>
      <c r="V170" s="402"/>
      <c r="W170" s="402"/>
      <c r="X170" s="402"/>
      <c r="Y170" s="402"/>
      <c r="Z170" s="402"/>
      <c r="AA170" s="402"/>
      <c r="AB170" s="411"/>
      <c r="AC170" s="411"/>
      <c r="AD170" s="411"/>
      <c r="AE170" s="411"/>
      <c r="AF170" s="411"/>
      <c r="AG170" s="411"/>
      <c r="AH170" s="411"/>
      <c r="AI170" s="411"/>
      <c r="AJ170" s="411"/>
      <c r="AK170" s="411"/>
      <c r="AL170" s="411"/>
    </row>
    <row r="171" spans="1:38" s="555" customFormat="1" ht="16.5" customHeight="1">
      <c r="A171" s="402"/>
      <c r="B171" s="402" t="str">
        <f>IF('Data invoice'!J133=0,"",'Data invoice'!K133)</f>
        <v/>
      </c>
      <c r="C171" s="402" t="str">
        <f>IF('Data invoice'!K133=0,"",'Data invoice'!L133)</f>
        <v/>
      </c>
      <c r="D171" s="402" t="str">
        <f>IF('Data invoice'!L133=0,"",'Data invoice'!M133)</f>
        <v/>
      </c>
      <c r="E171" s="402" t="str">
        <f>IF('Data invoice'!M133=0,"",'Data invoice'!N133)</f>
        <v/>
      </c>
      <c r="F171" s="402" t="str">
        <f>IF('Data invoice'!N133=0,"",'Data invoice'!O133)</f>
        <v/>
      </c>
      <c r="G171" s="402" t="str">
        <f>IF('Data invoice'!O133=0,"",'Data invoice'!P133)</f>
        <v/>
      </c>
      <c r="H171" s="402" t="str">
        <f>IF('Data invoice'!P133=0,"",'Data invoice'!Q133)</f>
        <v/>
      </c>
      <c r="I171" s="468" t="str">
        <f>IF('Data invoice'!Q133=0,"",'Data invoice'!R133)</f>
        <v/>
      </c>
      <c r="J171" s="438" t="str">
        <f>IF('Data invoice'!R133=0,"",'Data invoice'!S133)</f>
        <v/>
      </c>
      <c r="K171" s="493" t="str">
        <f>IF('Data invoice'!S133=0,"",'Data invoice'!T133)</f>
        <v/>
      </c>
      <c r="L171" s="402"/>
      <c r="M171" s="402"/>
      <c r="N171" s="402"/>
      <c r="O171" s="402"/>
      <c r="P171" s="402"/>
      <c r="Q171" s="402"/>
      <c r="R171" s="402"/>
      <c r="S171" s="402"/>
      <c r="T171" s="402"/>
      <c r="U171" s="402"/>
      <c r="V171" s="402"/>
      <c r="W171" s="402"/>
      <c r="X171" s="402"/>
      <c r="Y171" s="402"/>
      <c r="Z171" s="402"/>
      <c r="AA171" s="402"/>
      <c r="AB171" s="411"/>
      <c r="AC171" s="411"/>
      <c r="AD171" s="411"/>
      <c r="AE171" s="411"/>
      <c r="AF171" s="411"/>
      <c r="AG171" s="411"/>
      <c r="AH171" s="411"/>
      <c r="AI171" s="411"/>
      <c r="AJ171" s="411"/>
      <c r="AK171" s="411"/>
      <c r="AL171" s="411"/>
    </row>
    <row r="172" spans="1:38" s="555" customFormat="1" ht="16.5" customHeight="1">
      <c r="A172" s="402"/>
      <c r="B172" s="402" t="str">
        <f>IF('Data invoice'!J134=0,"",'Data invoice'!K134)</f>
        <v/>
      </c>
      <c r="C172" s="402" t="str">
        <f>IF('Data invoice'!K134=0,"",'Data invoice'!L134)</f>
        <v/>
      </c>
      <c r="D172" s="402" t="str">
        <f>IF('Data invoice'!L134=0,"",'Data invoice'!M134)</f>
        <v/>
      </c>
      <c r="E172" s="402" t="str">
        <f>IF('Data invoice'!M134=0,"",'Data invoice'!N134)</f>
        <v/>
      </c>
      <c r="F172" s="402" t="str">
        <f>IF('Data invoice'!N134=0,"",'Data invoice'!O134)</f>
        <v/>
      </c>
      <c r="G172" s="402" t="str">
        <f>IF('Data invoice'!O134=0,"",'Data invoice'!P134)</f>
        <v/>
      </c>
      <c r="H172" s="402" t="str">
        <f>IF('Data invoice'!P134=0,"",'Data invoice'!Q134)</f>
        <v/>
      </c>
      <c r="I172" s="468" t="str">
        <f>IF('Data invoice'!Q134=0,"",'Data invoice'!R134)</f>
        <v/>
      </c>
      <c r="J172" s="438" t="str">
        <f>IF('Data invoice'!R134=0,"",'Data invoice'!S134)</f>
        <v/>
      </c>
      <c r="K172" s="493" t="str">
        <f>IF('Data invoice'!S134=0,"",'Data invoice'!T134)</f>
        <v/>
      </c>
      <c r="L172" s="402"/>
      <c r="M172" s="402"/>
      <c r="N172" s="402"/>
      <c r="O172" s="402"/>
      <c r="P172" s="402"/>
      <c r="Q172" s="402"/>
      <c r="R172" s="402"/>
      <c r="S172" s="402"/>
      <c r="T172" s="402"/>
      <c r="U172" s="402"/>
      <c r="V172" s="402"/>
      <c r="W172" s="402"/>
      <c r="X172" s="402"/>
      <c r="Y172" s="402"/>
      <c r="Z172" s="402"/>
      <c r="AA172" s="402"/>
      <c r="AB172" s="411"/>
      <c r="AC172" s="411"/>
      <c r="AD172" s="411"/>
      <c r="AE172" s="411"/>
      <c r="AF172" s="411"/>
      <c r="AG172" s="411"/>
      <c r="AH172" s="411"/>
      <c r="AI172" s="411"/>
      <c r="AJ172" s="411"/>
      <c r="AK172" s="411"/>
      <c r="AL172" s="411"/>
    </row>
    <row r="173" spans="1:38" s="555" customFormat="1" ht="16.5" customHeight="1">
      <c r="A173" s="402"/>
      <c r="B173" s="402" t="str">
        <f>IF('Data invoice'!J135=0,"",'Data invoice'!K135)</f>
        <v/>
      </c>
      <c r="C173" s="402" t="str">
        <f>IF('Data invoice'!K135=0,"",'Data invoice'!L135)</f>
        <v/>
      </c>
      <c r="D173" s="402" t="str">
        <f>IF('Data invoice'!L135=0,"",'Data invoice'!M135)</f>
        <v/>
      </c>
      <c r="E173" s="402" t="str">
        <f>IF('Data invoice'!M135=0,"",'Data invoice'!N135)</f>
        <v/>
      </c>
      <c r="F173" s="402" t="str">
        <f>IF('Data invoice'!N135=0,"",'Data invoice'!O135)</f>
        <v/>
      </c>
      <c r="G173" s="402" t="str">
        <f>IF('Data invoice'!O135=0,"",'Data invoice'!P135)</f>
        <v/>
      </c>
      <c r="H173" s="402" t="str">
        <f>IF('Data invoice'!P135=0,"",'Data invoice'!Q135)</f>
        <v/>
      </c>
      <c r="I173" s="468" t="str">
        <f>IF('Data invoice'!Q135=0,"",'Data invoice'!R135)</f>
        <v/>
      </c>
      <c r="J173" s="438" t="str">
        <f>IF('Data invoice'!R135=0,"",'Data invoice'!S135)</f>
        <v/>
      </c>
      <c r="K173" s="493" t="str">
        <f>IF('Data invoice'!S135=0,"",'Data invoice'!T135)</f>
        <v/>
      </c>
      <c r="L173" s="402"/>
      <c r="M173" s="402"/>
      <c r="N173" s="402"/>
      <c r="O173" s="402"/>
      <c r="P173" s="402"/>
      <c r="Q173" s="402"/>
      <c r="R173" s="402"/>
      <c r="S173" s="402"/>
      <c r="T173" s="402"/>
      <c r="U173" s="402"/>
      <c r="V173" s="402"/>
      <c r="W173" s="402"/>
      <c r="X173" s="402"/>
      <c r="Y173" s="402"/>
      <c r="Z173" s="402"/>
      <c r="AA173" s="402"/>
      <c r="AB173" s="411"/>
      <c r="AC173" s="411"/>
      <c r="AD173" s="411"/>
      <c r="AE173" s="411"/>
      <c r="AF173" s="411"/>
      <c r="AG173" s="411"/>
      <c r="AH173" s="411"/>
      <c r="AI173" s="411"/>
      <c r="AJ173" s="411"/>
      <c r="AK173" s="411"/>
      <c r="AL173" s="411"/>
    </row>
    <row r="174" spans="1:38" s="555" customFormat="1" ht="16.5" customHeight="1">
      <c r="A174" s="402"/>
      <c r="B174" s="402" t="str">
        <f>IF('Data invoice'!J136=0,"",'Data invoice'!K136)</f>
        <v/>
      </c>
      <c r="C174" s="402" t="str">
        <f>IF('Data invoice'!K136=0,"",'Data invoice'!L136)</f>
        <v/>
      </c>
      <c r="D174" s="402" t="str">
        <f>IF('Data invoice'!L136=0,"",'Data invoice'!M136)</f>
        <v/>
      </c>
      <c r="E174" s="402" t="str">
        <f>IF('Data invoice'!M136=0,"",'Data invoice'!N136)</f>
        <v/>
      </c>
      <c r="F174" s="402" t="str">
        <f>IF('Data invoice'!N136=0,"",'Data invoice'!O136)</f>
        <v/>
      </c>
      <c r="G174" s="402" t="str">
        <f>IF('Data invoice'!O136=0,"",'Data invoice'!P136)</f>
        <v/>
      </c>
      <c r="H174" s="402" t="str">
        <f>IF('Data invoice'!P136=0,"",'Data invoice'!Q136)</f>
        <v/>
      </c>
      <c r="I174" s="468" t="str">
        <f>IF('Data invoice'!Q136=0,"",'Data invoice'!R136)</f>
        <v/>
      </c>
      <c r="J174" s="438" t="str">
        <f>IF('Data invoice'!R136=0,"",'Data invoice'!S136)</f>
        <v/>
      </c>
      <c r="K174" s="493" t="str">
        <f>IF('Data invoice'!S136=0,"",'Data invoice'!T136)</f>
        <v/>
      </c>
      <c r="L174" s="402"/>
      <c r="M174" s="402"/>
      <c r="N174" s="402"/>
      <c r="O174" s="402"/>
      <c r="P174" s="402"/>
      <c r="Q174" s="402"/>
      <c r="R174" s="402"/>
      <c r="S174" s="402"/>
      <c r="T174" s="402"/>
      <c r="U174" s="402"/>
      <c r="V174" s="402"/>
      <c r="W174" s="402"/>
      <c r="X174" s="402"/>
      <c r="Y174" s="402"/>
      <c r="Z174" s="402"/>
      <c r="AA174" s="402"/>
      <c r="AB174" s="411"/>
      <c r="AC174" s="411"/>
      <c r="AD174" s="411"/>
      <c r="AE174" s="411"/>
      <c r="AF174" s="411"/>
      <c r="AG174" s="411"/>
      <c r="AH174" s="411"/>
      <c r="AI174" s="411"/>
      <c r="AJ174" s="411"/>
      <c r="AK174" s="411"/>
      <c r="AL174" s="411"/>
    </row>
    <row r="175" spans="1:38" s="555" customFormat="1" ht="16.5" customHeight="1">
      <c r="A175" s="402"/>
      <c r="B175" s="402" t="str">
        <f>IF('Data invoice'!J137=0,"",'Data invoice'!K137)</f>
        <v/>
      </c>
      <c r="C175" s="402" t="str">
        <f>IF('Data invoice'!K137=0,"",'Data invoice'!L137)</f>
        <v/>
      </c>
      <c r="D175" s="402" t="str">
        <f>IF('Data invoice'!L137=0,"",'Data invoice'!M137)</f>
        <v/>
      </c>
      <c r="E175" s="402" t="str">
        <f>IF('Data invoice'!M137=0,"",'Data invoice'!N137)</f>
        <v/>
      </c>
      <c r="F175" s="402" t="str">
        <f>IF('Data invoice'!N137=0,"",'Data invoice'!O137)</f>
        <v/>
      </c>
      <c r="G175" s="402" t="str">
        <f>IF('Data invoice'!O137=0,"",'Data invoice'!P137)</f>
        <v/>
      </c>
      <c r="H175" s="402" t="str">
        <f>IF('Data invoice'!P137=0,"",'Data invoice'!Q137)</f>
        <v/>
      </c>
      <c r="I175" s="468" t="str">
        <f>IF('Data invoice'!Q137=0,"",'Data invoice'!R137)</f>
        <v/>
      </c>
      <c r="J175" s="438" t="str">
        <f>IF('Data invoice'!R137=0,"",'Data invoice'!S137)</f>
        <v/>
      </c>
      <c r="K175" s="493" t="str">
        <f>IF('Data invoice'!S137=0,"",'Data invoice'!T137)</f>
        <v/>
      </c>
      <c r="L175" s="402"/>
      <c r="M175" s="402"/>
      <c r="N175" s="402"/>
      <c r="O175" s="402"/>
      <c r="P175" s="402"/>
      <c r="Q175" s="402"/>
      <c r="R175" s="402"/>
      <c r="S175" s="402"/>
      <c r="T175" s="402"/>
      <c r="U175" s="402"/>
      <c r="V175" s="402"/>
      <c r="W175" s="402"/>
      <c r="X175" s="402"/>
      <c r="Y175" s="402"/>
      <c r="Z175" s="402"/>
      <c r="AA175" s="402"/>
      <c r="AB175" s="411"/>
      <c r="AC175" s="411"/>
      <c r="AD175" s="411"/>
      <c r="AE175" s="411"/>
      <c r="AF175" s="411"/>
      <c r="AG175" s="411"/>
      <c r="AH175" s="411"/>
      <c r="AI175" s="411"/>
      <c r="AJ175" s="411"/>
      <c r="AK175" s="411"/>
      <c r="AL175" s="411"/>
    </row>
    <row r="176" spans="1:38" s="555" customFormat="1" ht="13.5" customHeight="1">
      <c r="A176" s="402"/>
      <c r="B176" s="402" t="str">
        <f>IF('Data invoice'!J138=0,"",'Data invoice'!K138)</f>
        <v/>
      </c>
      <c r="C176" s="402" t="str">
        <f>IF('Data invoice'!K138=0,"",'Data invoice'!L138)</f>
        <v/>
      </c>
      <c r="D176" s="402" t="str">
        <f>IF('Data invoice'!L138=0,"",'Data invoice'!M138)</f>
        <v/>
      </c>
      <c r="E176" s="402" t="str">
        <f>IF('Data invoice'!M138=0,"",'Data invoice'!N138)</f>
        <v/>
      </c>
      <c r="F176" s="402" t="str">
        <f>IF('Data invoice'!N138=0,"",'Data invoice'!O138)</f>
        <v/>
      </c>
      <c r="G176" s="402" t="str">
        <f>IF('Data invoice'!O138=0,"",'Data invoice'!P138)</f>
        <v/>
      </c>
      <c r="H176" s="402" t="str">
        <f>IF('Data invoice'!P138=0,"",'Data invoice'!Q138)</f>
        <v/>
      </c>
      <c r="I176" s="468" t="str">
        <f>IF('Data invoice'!Q138=0,"",'Data invoice'!R138)</f>
        <v/>
      </c>
      <c r="J176" s="438" t="str">
        <f>IF('Data invoice'!R138=0,"",'Data invoice'!S138)</f>
        <v/>
      </c>
      <c r="K176" s="493" t="str">
        <f>IF('Data invoice'!S138=0,"",'Data invoice'!T138)</f>
        <v/>
      </c>
      <c r="L176" s="402"/>
      <c r="M176" s="402"/>
      <c r="N176" s="402"/>
      <c r="O176" s="402"/>
      <c r="P176" s="402"/>
      <c r="Q176" s="402"/>
      <c r="R176" s="402"/>
      <c r="S176" s="402"/>
      <c r="T176" s="402"/>
      <c r="U176" s="402"/>
      <c r="V176" s="402"/>
      <c r="W176" s="402"/>
      <c r="X176" s="402"/>
      <c r="Y176" s="402"/>
      <c r="Z176" s="402"/>
      <c r="AA176" s="402"/>
      <c r="AB176" s="411"/>
      <c r="AC176" s="411"/>
      <c r="AD176" s="411"/>
      <c r="AE176" s="411"/>
      <c r="AF176" s="411"/>
      <c r="AG176" s="411"/>
      <c r="AH176" s="411"/>
      <c r="AI176" s="411"/>
      <c r="AJ176" s="411"/>
      <c r="AK176" s="411"/>
      <c r="AL176" s="411"/>
    </row>
    <row r="177" spans="1:38" s="555" customFormat="1" ht="13.5" customHeight="1">
      <c r="A177" s="402"/>
      <c r="B177" s="402" t="str">
        <f>IF('Data invoice'!J139=0,"",'Data invoice'!K139)</f>
        <v/>
      </c>
      <c r="C177" s="402" t="str">
        <f>IF('Data invoice'!K139=0,"",'Data invoice'!L139)</f>
        <v/>
      </c>
      <c r="D177" s="402" t="str">
        <f>IF('Data invoice'!L139=0,"",'Data invoice'!M139)</f>
        <v/>
      </c>
      <c r="E177" s="402" t="str">
        <f>IF('Data invoice'!M139=0,"",'Data invoice'!N139)</f>
        <v/>
      </c>
      <c r="F177" s="402" t="str">
        <f>IF('Data invoice'!N139=0,"",'Data invoice'!O139)</f>
        <v/>
      </c>
      <c r="G177" s="402" t="str">
        <f>IF('Data invoice'!O139=0,"",'Data invoice'!P139)</f>
        <v/>
      </c>
      <c r="H177" s="402" t="str">
        <f>IF('Data invoice'!P139=0,"",'Data invoice'!Q139)</f>
        <v/>
      </c>
      <c r="I177" s="468" t="str">
        <f>IF('Data invoice'!Q139=0,"",'Data invoice'!R139)</f>
        <v/>
      </c>
      <c r="J177" s="438" t="str">
        <f>IF('Data invoice'!R139=0,"",'Data invoice'!S139)</f>
        <v/>
      </c>
      <c r="K177" s="493" t="str">
        <f>IF('Data invoice'!S139=0,"",'Data invoice'!T139)</f>
        <v/>
      </c>
      <c r="L177" s="402"/>
      <c r="M177" s="402"/>
      <c r="N177" s="402"/>
      <c r="O177" s="402"/>
      <c r="P177" s="402"/>
      <c r="Q177" s="402"/>
      <c r="R177" s="402"/>
      <c r="S177" s="402"/>
      <c r="T177" s="402"/>
      <c r="U177" s="402"/>
      <c r="V177" s="402"/>
      <c r="W177" s="402"/>
      <c r="X177" s="402"/>
      <c r="Y177" s="402"/>
      <c r="Z177" s="402"/>
      <c r="AA177" s="402"/>
      <c r="AB177" s="411"/>
      <c r="AC177" s="411"/>
      <c r="AD177" s="411"/>
      <c r="AE177" s="411"/>
      <c r="AF177" s="411"/>
      <c r="AG177" s="411"/>
      <c r="AH177" s="411"/>
      <c r="AI177" s="411"/>
      <c r="AJ177" s="411"/>
      <c r="AK177" s="411"/>
      <c r="AL177" s="411"/>
    </row>
    <row r="178" spans="1:38" s="555" customFormat="1" ht="16.5" customHeight="1">
      <c r="A178" s="402"/>
      <c r="B178" s="402" t="str">
        <f>IF('Data invoice'!J140=0,"",'Data invoice'!K140)</f>
        <v/>
      </c>
      <c r="C178" s="402" t="str">
        <f>IF('Data invoice'!K140=0,"",'Data invoice'!L140)</f>
        <v/>
      </c>
      <c r="D178" s="402" t="str">
        <f>IF('Data invoice'!L140=0,"",'Data invoice'!M140)</f>
        <v/>
      </c>
      <c r="E178" s="402" t="str">
        <f>IF('Data invoice'!M140=0,"",'Data invoice'!N140)</f>
        <v/>
      </c>
      <c r="F178" s="402" t="str">
        <f>IF('Data invoice'!N140=0,"",'Data invoice'!O140)</f>
        <v/>
      </c>
      <c r="G178" s="402" t="str">
        <f>IF('Data invoice'!O140=0,"",'Data invoice'!P140)</f>
        <v/>
      </c>
      <c r="H178" s="402" t="str">
        <f>IF('Data invoice'!P140=0,"",'Data invoice'!Q140)</f>
        <v/>
      </c>
      <c r="I178" s="468" t="str">
        <f>IF('Data invoice'!Q140=0,"",'Data invoice'!R140)</f>
        <v/>
      </c>
      <c r="J178" s="438" t="str">
        <f>IF('Data invoice'!R140=0,"",'Data invoice'!S140)</f>
        <v/>
      </c>
      <c r="K178" s="493" t="str">
        <f>IF('Data invoice'!S140=0,"",'Data invoice'!T140)</f>
        <v/>
      </c>
      <c r="L178" s="402"/>
      <c r="M178" s="402"/>
      <c r="N178" s="402"/>
      <c r="O178" s="402"/>
      <c r="P178" s="402"/>
      <c r="Q178" s="402"/>
      <c r="R178" s="402"/>
      <c r="S178" s="402"/>
      <c r="T178" s="402"/>
      <c r="U178" s="402"/>
      <c r="V178" s="402"/>
      <c r="W178" s="402"/>
      <c r="X178" s="402"/>
      <c r="Y178" s="402"/>
      <c r="Z178" s="402"/>
      <c r="AA178" s="402"/>
      <c r="AB178" s="411"/>
      <c r="AC178" s="411"/>
      <c r="AD178" s="411"/>
      <c r="AE178" s="411"/>
      <c r="AF178" s="411"/>
      <c r="AG178" s="411"/>
      <c r="AH178" s="411"/>
      <c r="AI178" s="411"/>
      <c r="AJ178" s="411"/>
      <c r="AK178" s="411"/>
      <c r="AL178" s="411"/>
    </row>
    <row r="179" spans="1:38" s="555" customFormat="1" ht="16.5" customHeight="1">
      <c r="A179" s="402"/>
      <c r="B179" s="402" t="str">
        <f>IF('Data invoice'!J141=0,"",'Data invoice'!K141)</f>
        <v/>
      </c>
      <c r="C179" s="402" t="str">
        <f>IF('Data invoice'!K141=0,"",'Data invoice'!L141)</f>
        <v/>
      </c>
      <c r="D179" s="402" t="str">
        <f>IF('Data invoice'!L141=0,"",'Data invoice'!M141)</f>
        <v/>
      </c>
      <c r="E179" s="402" t="str">
        <f>IF('Data invoice'!M141=0,"",'Data invoice'!N141)</f>
        <v/>
      </c>
      <c r="F179" s="402" t="str">
        <f>IF('Data invoice'!N141=0,"",'Data invoice'!O141)</f>
        <v/>
      </c>
      <c r="G179" s="402" t="str">
        <f>IF('Data invoice'!O141=0,"",'Data invoice'!P141)</f>
        <v/>
      </c>
      <c r="H179" s="402" t="str">
        <f>IF('Data invoice'!P141=0,"",'Data invoice'!Q141)</f>
        <v/>
      </c>
      <c r="I179" s="468" t="str">
        <f>IF('Data invoice'!Q141=0,"",'Data invoice'!R141)</f>
        <v/>
      </c>
      <c r="J179" s="438" t="str">
        <f>IF('Data invoice'!R141=0,"",'Data invoice'!S141)</f>
        <v/>
      </c>
      <c r="K179" s="493" t="str">
        <f>IF('Data invoice'!S141=0,"",'Data invoice'!T141)</f>
        <v/>
      </c>
      <c r="L179" s="402"/>
      <c r="M179" s="402"/>
      <c r="N179" s="402"/>
      <c r="O179" s="402"/>
      <c r="P179" s="402"/>
      <c r="Q179" s="402"/>
      <c r="R179" s="402"/>
      <c r="S179" s="402"/>
      <c r="T179" s="402"/>
      <c r="U179" s="402"/>
      <c r="V179" s="402"/>
      <c r="W179" s="402"/>
      <c r="X179" s="402"/>
      <c r="Y179" s="402"/>
      <c r="Z179" s="402"/>
      <c r="AA179" s="402"/>
      <c r="AB179" s="411"/>
      <c r="AC179" s="411"/>
      <c r="AD179" s="411"/>
      <c r="AE179" s="411"/>
      <c r="AF179" s="411"/>
      <c r="AG179" s="411"/>
      <c r="AH179" s="411"/>
      <c r="AI179" s="411"/>
      <c r="AJ179" s="411"/>
      <c r="AK179" s="411"/>
      <c r="AL179" s="411"/>
    </row>
    <row r="180" spans="1:38" s="555" customFormat="1" ht="16.5" customHeight="1">
      <c r="A180" s="402"/>
      <c r="B180" s="402" t="str">
        <f>IF('Data invoice'!J142=0,"",'Data invoice'!K142)</f>
        <v/>
      </c>
      <c r="C180" s="402" t="str">
        <f>IF('Data invoice'!K142=0,"",'Data invoice'!L142)</f>
        <v/>
      </c>
      <c r="D180" s="402" t="str">
        <f>IF('Data invoice'!L142=0,"",'Data invoice'!M142)</f>
        <v/>
      </c>
      <c r="E180" s="402" t="str">
        <f>IF('Data invoice'!M142=0,"",'Data invoice'!N142)</f>
        <v/>
      </c>
      <c r="F180" s="402" t="str">
        <f>IF('Data invoice'!N142=0,"",'Data invoice'!O142)</f>
        <v/>
      </c>
      <c r="G180" s="402" t="str">
        <f>IF('Data invoice'!O142=0,"",'Data invoice'!P142)</f>
        <v/>
      </c>
      <c r="H180" s="402" t="str">
        <f>IF('Data invoice'!P142=0,"",'Data invoice'!Q142)</f>
        <v/>
      </c>
      <c r="I180" s="468" t="str">
        <f>IF('Data invoice'!Q142=0,"",'Data invoice'!R142)</f>
        <v/>
      </c>
      <c r="J180" s="438" t="str">
        <f>IF('Data invoice'!R142=0,"",'Data invoice'!S142)</f>
        <v/>
      </c>
      <c r="K180" s="493" t="str">
        <f>IF('Data invoice'!S142=0,"",'Data invoice'!T142)</f>
        <v/>
      </c>
      <c r="L180" s="402"/>
      <c r="M180" s="402"/>
      <c r="N180" s="402"/>
      <c r="O180" s="402"/>
      <c r="P180" s="402"/>
      <c r="Q180" s="402"/>
      <c r="R180" s="402"/>
      <c r="S180" s="402"/>
      <c r="T180" s="402"/>
      <c r="U180" s="402"/>
      <c r="V180" s="402"/>
      <c r="W180" s="402"/>
      <c r="X180" s="402"/>
      <c r="Y180" s="402"/>
      <c r="Z180" s="402"/>
      <c r="AA180" s="402"/>
      <c r="AB180" s="411"/>
      <c r="AC180" s="411"/>
      <c r="AD180" s="411"/>
      <c r="AE180" s="411"/>
      <c r="AF180" s="411"/>
      <c r="AG180" s="411"/>
      <c r="AH180" s="411"/>
      <c r="AI180" s="411"/>
      <c r="AJ180" s="411"/>
      <c r="AK180" s="411"/>
      <c r="AL180" s="411"/>
    </row>
    <row r="181" spans="1:38" s="555" customFormat="1" ht="16.5" customHeight="1">
      <c r="A181" s="402"/>
      <c r="B181" s="402" t="str">
        <f>IF('Data invoice'!J143=0,"",'Data invoice'!K143)</f>
        <v/>
      </c>
      <c r="C181" s="402" t="str">
        <f>IF('Data invoice'!K143=0,"",'Data invoice'!L143)</f>
        <v/>
      </c>
      <c r="D181" s="402" t="str">
        <f>IF('Data invoice'!L143=0,"",'Data invoice'!M143)</f>
        <v/>
      </c>
      <c r="E181" s="402" t="str">
        <f>IF('Data invoice'!M143=0,"",'Data invoice'!N143)</f>
        <v/>
      </c>
      <c r="F181" s="402" t="str">
        <f>IF('Data invoice'!N143=0,"",'Data invoice'!O143)</f>
        <v/>
      </c>
      <c r="G181" s="402" t="str">
        <f>IF('Data invoice'!O143=0,"",'Data invoice'!P143)</f>
        <v/>
      </c>
      <c r="H181" s="402" t="str">
        <f>IF('Data invoice'!P143=0,"",'Data invoice'!Q143)</f>
        <v/>
      </c>
      <c r="I181" s="468" t="str">
        <f>IF('Data invoice'!Q143=0,"",'Data invoice'!R143)</f>
        <v/>
      </c>
      <c r="J181" s="438" t="str">
        <f>IF('Data invoice'!R143=0,"",'Data invoice'!S143)</f>
        <v/>
      </c>
      <c r="K181" s="493" t="str">
        <f>IF('Data invoice'!S143=0,"",'Data invoice'!T143)</f>
        <v/>
      </c>
      <c r="L181" s="402"/>
      <c r="M181" s="402"/>
      <c r="N181" s="402"/>
      <c r="O181" s="402"/>
      <c r="P181" s="402"/>
      <c r="Q181" s="402"/>
      <c r="R181" s="402"/>
      <c r="S181" s="402"/>
      <c r="T181" s="402"/>
      <c r="U181" s="402"/>
      <c r="V181" s="402"/>
      <c r="W181" s="402"/>
      <c r="X181" s="402"/>
      <c r="Y181" s="402"/>
      <c r="Z181" s="402"/>
      <c r="AA181" s="402"/>
      <c r="AB181" s="411"/>
      <c r="AC181" s="411"/>
      <c r="AD181" s="411"/>
      <c r="AE181" s="411"/>
      <c r="AF181" s="411"/>
      <c r="AG181" s="411"/>
      <c r="AH181" s="411"/>
      <c r="AI181" s="411"/>
      <c r="AJ181" s="411"/>
      <c r="AK181" s="411"/>
      <c r="AL181" s="411"/>
    </row>
    <row r="182" spans="1:38" s="555" customFormat="1" ht="16.5" customHeight="1">
      <c r="A182" s="402"/>
      <c r="B182" s="402" t="str">
        <f>IF('Data invoice'!J144=0,"",'Data invoice'!K144)</f>
        <v/>
      </c>
      <c r="C182" s="402" t="str">
        <f>IF('Data invoice'!K144=0,"",'Data invoice'!L144)</f>
        <v/>
      </c>
      <c r="D182" s="402" t="str">
        <f>IF('Data invoice'!L144=0,"",'Data invoice'!M144)</f>
        <v/>
      </c>
      <c r="E182" s="402" t="str">
        <f>IF('Data invoice'!M144=0,"",'Data invoice'!N144)</f>
        <v/>
      </c>
      <c r="F182" s="402" t="str">
        <f>IF('Data invoice'!N144=0,"",'Data invoice'!O144)</f>
        <v/>
      </c>
      <c r="G182" s="402" t="str">
        <f>IF('Data invoice'!O144=0,"",'Data invoice'!P144)</f>
        <v/>
      </c>
      <c r="H182" s="402" t="str">
        <f>IF('Data invoice'!P144=0,"",'Data invoice'!Q144)</f>
        <v/>
      </c>
      <c r="I182" s="468" t="str">
        <f>IF('Data invoice'!Q144=0,"",'Data invoice'!R144)</f>
        <v/>
      </c>
      <c r="J182" s="438" t="str">
        <f>IF('Data invoice'!R144=0,"",'Data invoice'!S144)</f>
        <v/>
      </c>
      <c r="K182" s="493" t="str">
        <f>IF('Data invoice'!S144=0,"",'Data invoice'!T144)</f>
        <v/>
      </c>
      <c r="L182" s="402"/>
      <c r="M182" s="402"/>
      <c r="N182" s="402"/>
      <c r="O182" s="402"/>
      <c r="P182" s="402"/>
      <c r="Q182" s="402"/>
      <c r="R182" s="402"/>
      <c r="S182" s="402"/>
      <c r="T182" s="402"/>
      <c r="U182" s="402"/>
      <c r="V182" s="402"/>
      <c r="W182" s="402"/>
      <c r="X182" s="402"/>
      <c r="Y182" s="402"/>
      <c r="Z182" s="402"/>
      <c r="AA182" s="402"/>
      <c r="AB182" s="411"/>
      <c r="AC182" s="411"/>
      <c r="AD182" s="411"/>
      <c r="AE182" s="411"/>
      <c r="AF182" s="411"/>
      <c r="AG182" s="411"/>
      <c r="AH182" s="411"/>
      <c r="AI182" s="411"/>
      <c r="AJ182" s="411"/>
      <c r="AK182" s="411"/>
      <c r="AL182" s="411"/>
    </row>
    <row r="183" spans="1:38" s="555" customFormat="1" ht="16.5" customHeight="1">
      <c r="A183" s="402"/>
      <c r="B183" s="402" t="str">
        <f>IF('Data invoice'!J145=0,"",'Data invoice'!K145)</f>
        <v/>
      </c>
      <c r="C183" s="402" t="str">
        <f>IF('Data invoice'!K145=0,"",'Data invoice'!L145)</f>
        <v/>
      </c>
      <c r="D183" s="402" t="str">
        <f>IF('Data invoice'!L145=0,"",'Data invoice'!M145)</f>
        <v/>
      </c>
      <c r="E183" s="402" t="str">
        <f>IF('Data invoice'!M145=0,"",'Data invoice'!N145)</f>
        <v/>
      </c>
      <c r="F183" s="402" t="str">
        <f>IF('Data invoice'!N145=0,"",'Data invoice'!O145)</f>
        <v/>
      </c>
      <c r="G183" s="402" t="str">
        <f>IF('Data invoice'!O145=0,"",'Data invoice'!P145)</f>
        <v/>
      </c>
      <c r="H183" s="402" t="str">
        <f>IF('Data invoice'!P145=0,"",'Data invoice'!Q145)</f>
        <v/>
      </c>
      <c r="I183" s="468" t="str">
        <f>IF('Data invoice'!Q145=0,"",'Data invoice'!R145)</f>
        <v/>
      </c>
      <c r="J183" s="438" t="str">
        <f>IF('Data invoice'!R145=0,"",'Data invoice'!S145)</f>
        <v/>
      </c>
      <c r="K183" s="493" t="str">
        <f>IF('Data invoice'!S145=0,"",'Data invoice'!T145)</f>
        <v/>
      </c>
      <c r="L183" s="402"/>
      <c r="M183" s="402"/>
      <c r="N183" s="402"/>
      <c r="O183" s="402"/>
      <c r="P183" s="402"/>
      <c r="Q183" s="402"/>
      <c r="R183" s="402"/>
      <c r="S183" s="402"/>
      <c r="T183" s="402"/>
      <c r="U183" s="402"/>
      <c r="V183" s="402"/>
      <c r="W183" s="402"/>
      <c r="X183" s="402"/>
      <c r="Y183" s="402"/>
      <c r="Z183" s="402"/>
      <c r="AA183" s="402"/>
      <c r="AB183" s="411"/>
      <c r="AC183" s="411"/>
      <c r="AD183" s="411"/>
      <c r="AE183" s="411"/>
      <c r="AF183" s="411"/>
      <c r="AG183" s="411"/>
      <c r="AH183" s="411"/>
      <c r="AI183" s="411"/>
      <c r="AJ183" s="411"/>
      <c r="AK183" s="411"/>
      <c r="AL183" s="411"/>
    </row>
    <row r="184" spans="1:38" s="555" customFormat="1" ht="16.5" customHeight="1">
      <c r="A184" s="402"/>
      <c r="B184" s="402" t="str">
        <f>IF('Data invoice'!J146=0,"",'Data invoice'!K146)</f>
        <v/>
      </c>
      <c r="C184" s="402" t="str">
        <f>IF('Data invoice'!K146=0,"",'Data invoice'!L146)</f>
        <v/>
      </c>
      <c r="D184" s="402" t="str">
        <f>IF('Data invoice'!L146=0,"",'Data invoice'!M146)</f>
        <v/>
      </c>
      <c r="E184" s="402" t="str">
        <f>IF('Data invoice'!M146=0,"",'Data invoice'!N146)</f>
        <v/>
      </c>
      <c r="F184" s="402" t="str">
        <f>IF('Data invoice'!N146=0,"",'Data invoice'!O146)</f>
        <v/>
      </c>
      <c r="G184" s="402" t="str">
        <f>IF('Data invoice'!O146=0,"",'Data invoice'!P146)</f>
        <v/>
      </c>
      <c r="H184" s="402" t="str">
        <f>IF('Data invoice'!P146=0,"",'Data invoice'!Q146)</f>
        <v/>
      </c>
      <c r="I184" s="468" t="str">
        <f>IF('Data invoice'!Q146=0,"",'Data invoice'!R146)</f>
        <v/>
      </c>
      <c r="J184" s="438" t="str">
        <f>IF('Data invoice'!R146=0,"",'Data invoice'!S146)</f>
        <v/>
      </c>
      <c r="K184" s="493" t="str">
        <f>IF('Data invoice'!S146=0,"",'Data invoice'!T146)</f>
        <v/>
      </c>
      <c r="L184" s="402"/>
      <c r="M184" s="402"/>
      <c r="N184" s="402"/>
      <c r="O184" s="402"/>
      <c r="P184" s="402"/>
      <c r="Q184" s="402"/>
      <c r="R184" s="402"/>
      <c r="S184" s="402"/>
      <c r="T184" s="402"/>
      <c r="U184" s="402"/>
      <c r="V184" s="402"/>
      <c r="W184" s="402"/>
      <c r="X184" s="402"/>
      <c r="Y184" s="402"/>
      <c r="Z184" s="402"/>
      <c r="AA184" s="402"/>
      <c r="AB184" s="411"/>
      <c r="AC184" s="411"/>
      <c r="AD184" s="411"/>
      <c r="AE184" s="411"/>
      <c r="AF184" s="411"/>
      <c r="AG184" s="411"/>
      <c r="AH184" s="411"/>
      <c r="AI184" s="411"/>
      <c r="AJ184" s="411"/>
      <c r="AK184" s="411"/>
      <c r="AL184" s="411"/>
    </row>
    <row r="185" spans="1:38" s="555" customFormat="1" ht="16.5" customHeight="1">
      <c r="A185" s="402"/>
      <c r="B185" s="402" t="str">
        <f>IF('Data invoice'!J147=0,"",'Data invoice'!K147)</f>
        <v/>
      </c>
      <c r="C185" s="402" t="str">
        <f>IF('Data invoice'!K147=0,"",'Data invoice'!L147)</f>
        <v/>
      </c>
      <c r="D185" s="402" t="str">
        <f>IF('Data invoice'!L147=0,"",'Data invoice'!M147)</f>
        <v/>
      </c>
      <c r="E185" s="402" t="str">
        <f>IF('Data invoice'!M147=0,"",'Data invoice'!N147)</f>
        <v/>
      </c>
      <c r="F185" s="402" t="str">
        <f>IF('Data invoice'!N147=0,"",'Data invoice'!O147)</f>
        <v/>
      </c>
      <c r="G185" s="402" t="str">
        <f>IF('Data invoice'!O147=0,"",'Data invoice'!P147)</f>
        <v/>
      </c>
      <c r="H185" s="402" t="str">
        <f>IF('Data invoice'!P147=0,"",'Data invoice'!Q147)</f>
        <v/>
      </c>
      <c r="I185" s="468" t="str">
        <f>IF('Data invoice'!Q147=0,"",'Data invoice'!R147)</f>
        <v/>
      </c>
      <c r="J185" s="438" t="str">
        <f>IF('Data invoice'!R147=0,"",'Data invoice'!S147)</f>
        <v/>
      </c>
      <c r="K185" s="493" t="str">
        <f>IF('Data invoice'!S147=0,"",'Data invoice'!T147)</f>
        <v/>
      </c>
      <c r="L185" s="402"/>
      <c r="M185" s="402"/>
      <c r="N185" s="402"/>
      <c r="O185" s="402"/>
      <c r="P185" s="402"/>
      <c r="Q185" s="402"/>
      <c r="R185" s="402"/>
      <c r="S185" s="402"/>
      <c r="T185" s="402"/>
      <c r="U185" s="402"/>
      <c r="V185" s="402"/>
      <c r="W185" s="402"/>
      <c r="X185" s="402"/>
      <c r="Y185" s="402"/>
      <c r="Z185" s="402"/>
      <c r="AA185" s="402"/>
      <c r="AB185" s="411"/>
      <c r="AC185" s="411"/>
      <c r="AD185" s="411"/>
      <c r="AE185" s="411"/>
      <c r="AF185" s="411"/>
      <c r="AG185" s="411"/>
      <c r="AH185" s="411"/>
      <c r="AI185" s="411"/>
      <c r="AJ185" s="411"/>
      <c r="AK185" s="411"/>
      <c r="AL185" s="411"/>
    </row>
    <row r="186" spans="1:38" s="555" customFormat="1" ht="16.5" customHeight="1">
      <c r="A186" s="402"/>
      <c r="B186" s="402" t="str">
        <f>IF('Data invoice'!J148=0,"",'Data invoice'!K148)</f>
        <v/>
      </c>
      <c r="C186" s="402" t="str">
        <f>IF('Data invoice'!K148=0,"",'Data invoice'!L148)</f>
        <v/>
      </c>
      <c r="D186" s="402" t="str">
        <f>IF('Data invoice'!L148=0,"",'Data invoice'!M148)</f>
        <v/>
      </c>
      <c r="E186" s="402" t="str">
        <f>IF('Data invoice'!M148=0,"",'Data invoice'!N148)</f>
        <v/>
      </c>
      <c r="F186" s="402" t="str">
        <f>IF('Data invoice'!N148=0,"",'Data invoice'!O148)</f>
        <v/>
      </c>
      <c r="G186" s="402" t="str">
        <f>IF('Data invoice'!O148=0,"",'Data invoice'!P148)</f>
        <v/>
      </c>
      <c r="H186" s="402" t="str">
        <f>IF('Data invoice'!P148=0,"",'Data invoice'!Q148)</f>
        <v/>
      </c>
      <c r="I186" s="468" t="str">
        <f>IF('Data invoice'!Q148=0,"",'Data invoice'!R148)</f>
        <v/>
      </c>
      <c r="J186" s="438" t="str">
        <f>IF('Data invoice'!R148=0,"",'Data invoice'!S148)</f>
        <v/>
      </c>
      <c r="K186" s="493" t="str">
        <f>IF('Data invoice'!S148=0,"",'Data invoice'!T148)</f>
        <v/>
      </c>
      <c r="L186" s="402"/>
      <c r="M186" s="402"/>
      <c r="N186" s="402"/>
      <c r="O186" s="402"/>
      <c r="P186" s="402"/>
      <c r="Q186" s="402"/>
      <c r="R186" s="402"/>
      <c r="S186" s="402"/>
      <c r="T186" s="402"/>
      <c r="U186" s="402"/>
      <c r="V186" s="402"/>
      <c r="W186" s="402"/>
      <c r="X186" s="402"/>
      <c r="Y186" s="402"/>
      <c r="Z186" s="402"/>
      <c r="AA186" s="402"/>
      <c r="AB186" s="411"/>
      <c r="AC186" s="411"/>
      <c r="AD186" s="411"/>
      <c r="AE186" s="411"/>
      <c r="AF186" s="411"/>
      <c r="AG186" s="411"/>
      <c r="AH186" s="411"/>
      <c r="AI186" s="411"/>
      <c r="AJ186" s="411"/>
      <c r="AK186" s="411"/>
      <c r="AL186" s="411"/>
    </row>
    <row r="187" spans="1:38" s="555" customFormat="1" ht="16.5" customHeight="1">
      <c r="A187" s="402"/>
      <c r="B187" s="402" t="str">
        <f>IF('Data invoice'!J149=0,"",'Data invoice'!K149)</f>
        <v/>
      </c>
      <c r="C187" s="402" t="str">
        <f>IF('Data invoice'!K149=0,"",'Data invoice'!L149)</f>
        <v/>
      </c>
      <c r="D187" s="402" t="str">
        <f>IF('Data invoice'!L149=0,"",'Data invoice'!M149)</f>
        <v/>
      </c>
      <c r="E187" s="402" t="str">
        <f>IF('Data invoice'!M149=0,"",'Data invoice'!N149)</f>
        <v/>
      </c>
      <c r="F187" s="402" t="str">
        <f>IF('Data invoice'!N149=0,"",'Data invoice'!O149)</f>
        <v/>
      </c>
      <c r="G187" s="402" t="str">
        <f>IF('Data invoice'!O149=0,"",'Data invoice'!P149)</f>
        <v/>
      </c>
      <c r="H187" s="402" t="str">
        <f>IF('Data invoice'!P149=0,"",'Data invoice'!Q149)</f>
        <v/>
      </c>
      <c r="I187" s="468" t="str">
        <f>IF('Data invoice'!Q149=0,"",'Data invoice'!R149)</f>
        <v/>
      </c>
      <c r="J187" s="438" t="str">
        <f>IF('Data invoice'!R149=0,"",'Data invoice'!S149)</f>
        <v/>
      </c>
      <c r="K187" s="493" t="str">
        <f>IF('Data invoice'!S149=0,"",'Data invoice'!T149)</f>
        <v/>
      </c>
      <c r="L187" s="402"/>
      <c r="M187" s="402"/>
      <c r="N187" s="402"/>
      <c r="O187" s="402"/>
      <c r="P187" s="402"/>
      <c r="Q187" s="402"/>
      <c r="R187" s="402"/>
      <c r="S187" s="402"/>
      <c r="T187" s="402"/>
      <c r="U187" s="402"/>
      <c r="V187" s="402"/>
      <c r="W187" s="402"/>
      <c r="X187" s="402"/>
      <c r="Y187" s="402"/>
      <c r="Z187" s="402"/>
      <c r="AA187" s="402"/>
      <c r="AB187" s="411"/>
      <c r="AC187" s="411"/>
      <c r="AD187" s="411"/>
      <c r="AE187" s="411"/>
      <c r="AF187" s="411"/>
      <c r="AG187" s="411"/>
      <c r="AH187" s="411"/>
      <c r="AI187" s="411"/>
      <c r="AJ187" s="411"/>
      <c r="AK187" s="411"/>
      <c r="AL187" s="411"/>
    </row>
    <row r="188" spans="1:38" s="555" customFormat="1" ht="16.5" customHeight="1">
      <c r="A188" s="402"/>
      <c r="B188" s="402" t="str">
        <f>IF('Data invoice'!J150=0,"",'Data invoice'!K150)</f>
        <v/>
      </c>
      <c r="C188" s="402" t="str">
        <f>IF('Data invoice'!K150=0,"",'Data invoice'!L150)</f>
        <v/>
      </c>
      <c r="D188" s="402" t="str">
        <f>IF('Data invoice'!L150=0,"",'Data invoice'!M150)</f>
        <v/>
      </c>
      <c r="E188" s="402" t="str">
        <f>IF('Data invoice'!M150=0,"",'Data invoice'!N150)</f>
        <v/>
      </c>
      <c r="F188" s="402" t="str">
        <f>IF('Data invoice'!N150=0,"",'Data invoice'!O150)</f>
        <v/>
      </c>
      <c r="G188" s="402" t="str">
        <f>IF('Data invoice'!O150=0,"",'Data invoice'!P150)</f>
        <v/>
      </c>
      <c r="H188" s="402" t="str">
        <f>IF('Data invoice'!P150=0,"",'Data invoice'!Q150)</f>
        <v/>
      </c>
      <c r="I188" s="468" t="str">
        <f>IF('Data invoice'!Q150=0,"",'Data invoice'!R150)</f>
        <v/>
      </c>
      <c r="J188" s="438" t="str">
        <f>IF('Data invoice'!R150=0,"",'Data invoice'!S150)</f>
        <v/>
      </c>
      <c r="K188" s="493" t="str">
        <f>IF('Data invoice'!S150=0,"",'Data invoice'!T150)</f>
        <v/>
      </c>
      <c r="L188" s="402"/>
      <c r="M188" s="402"/>
      <c r="N188" s="402"/>
      <c r="O188" s="402"/>
      <c r="P188" s="402"/>
      <c r="Q188" s="402"/>
      <c r="R188" s="402"/>
      <c r="S188" s="402"/>
      <c r="T188" s="402"/>
      <c r="U188" s="402"/>
      <c r="V188" s="402"/>
      <c r="W188" s="402"/>
      <c r="X188" s="402"/>
      <c r="Y188" s="402"/>
      <c r="Z188" s="402"/>
      <c r="AA188" s="402"/>
      <c r="AB188" s="411"/>
      <c r="AC188" s="411"/>
      <c r="AD188" s="411"/>
      <c r="AE188" s="411"/>
      <c r="AF188" s="411"/>
      <c r="AG188" s="411"/>
      <c r="AH188" s="411"/>
      <c r="AI188" s="411"/>
      <c r="AJ188" s="411"/>
      <c r="AK188" s="411"/>
      <c r="AL188" s="411"/>
    </row>
    <row r="189" spans="1:38" s="555" customFormat="1" ht="16.5" customHeight="1">
      <c r="A189" s="402"/>
      <c r="B189" s="402" t="str">
        <f>IF('Data invoice'!J151=0,"",'Data invoice'!K151)</f>
        <v/>
      </c>
      <c r="C189" s="402" t="str">
        <f>IF('Data invoice'!K151=0,"",'Data invoice'!L151)</f>
        <v/>
      </c>
      <c r="D189" s="402" t="str">
        <f>IF('Data invoice'!L151=0,"",'Data invoice'!M151)</f>
        <v/>
      </c>
      <c r="E189" s="402" t="str">
        <f>IF('Data invoice'!M151=0,"",'Data invoice'!N151)</f>
        <v/>
      </c>
      <c r="F189" s="402" t="str">
        <f>IF('Data invoice'!N151=0,"",'Data invoice'!O151)</f>
        <v/>
      </c>
      <c r="G189" s="402" t="str">
        <f>IF('Data invoice'!O151=0,"",'Data invoice'!P151)</f>
        <v/>
      </c>
      <c r="H189" s="402" t="str">
        <f>IF('Data invoice'!P151=0,"",'Data invoice'!Q151)</f>
        <v/>
      </c>
      <c r="I189" s="468" t="str">
        <f>IF('Data invoice'!Q151=0,"",'Data invoice'!R151)</f>
        <v/>
      </c>
      <c r="J189" s="438" t="str">
        <f>IF('Data invoice'!R151=0,"",'Data invoice'!S151)</f>
        <v/>
      </c>
      <c r="K189" s="493" t="str">
        <f>IF('Data invoice'!S151=0,"",'Data invoice'!T151)</f>
        <v/>
      </c>
      <c r="L189" s="402"/>
      <c r="M189" s="402"/>
      <c r="N189" s="402"/>
      <c r="O189" s="402"/>
      <c r="P189" s="402"/>
      <c r="Q189" s="402"/>
      <c r="R189" s="402"/>
      <c r="S189" s="402"/>
      <c r="T189" s="402"/>
      <c r="U189" s="402"/>
      <c r="V189" s="402"/>
      <c r="W189" s="402"/>
      <c r="X189" s="402"/>
      <c r="Y189" s="402"/>
      <c r="Z189" s="402"/>
      <c r="AA189" s="402"/>
      <c r="AB189" s="411"/>
      <c r="AC189" s="411"/>
      <c r="AD189" s="411"/>
      <c r="AE189" s="411"/>
      <c r="AF189" s="411"/>
      <c r="AG189" s="411"/>
      <c r="AH189" s="411"/>
      <c r="AI189" s="411"/>
      <c r="AJ189" s="411"/>
      <c r="AK189" s="411"/>
      <c r="AL189" s="411"/>
    </row>
    <row r="190" spans="1:38" s="555" customFormat="1" ht="16.5" customHeight="1">
      <c r="A190" s="402"/>
      <c r="B190" s="402" t="str">
        <f>IF('Data invoice'!J152=0,"",'Data invoice'!K152)</f>
        <v/>
      </c>
      <c r="C190" s="402" t="str">
        <f>IF('Data invoice'!K152=0,"",'Data invoice'!L152)</f>
        <v/>
      </c>
      <c r="D190" s="402" t="str">
        <f>IF('Data invoice'!L152=0,"",'Data invoice'!M152)</f>
        <v/>
      </c>
      <c r="E190" s="402" t="str">
        <f>IF('Data invoice'!M152=0,"",'Data invoice'!N152)</f>
        <v/>
      </c>
      <c r="F190" s="402" t="str">
        <f>IF('Data invoice'!N152=0,"",'Data invoice'!O152)</f>
        <v/>
      </c>
      <c r="G190" s="402" t="str">
        <f>IF('Data invoice'!O152=0,"",'Data invoice'!P152)</f>
        <v/>
      </c>
      <c r="H190" s="402" t="str">
        <f>IF('Data invoice'!P152=0,"",'Data invoice'!Q152)</f>
        <v/>
      </c>
      <c r="I190" s="468" t="str">
        <f>IF('Data invoice'!Q152=0,"",'Data invoice'!R152)</f>
        <v/>
      </c>
      <c r="J190" s="438" t="str">
        <f>IF('Data invoice'!R152=0,"",'Data invoice'!S152)</f>
        <v/>
      </c>
      <c r="K190" s="493" t="str">
        <f>IF('Data invoice'!S152=0,"",'Data invoice'!T152)</f>
        <v/>
      </c>
      <c r="L190" s="402"/>
      <c r="M190" s="402"/>
      <c r="N190" s="402"/>
      <c r="O190" s="402"/>
      <c r="P190" s="402"/>
      <c r="Q190" s="402"/>
      <c r="R190" s="402"/>
      <c r="S190" s="402"/>
      <c r="T190" s="402"/>
      <c r="U190" s="402"/>
      <c r="V190" s="402"/>
      <c r="W190" s="402"/>
      <c r="X190" s="402"/>
      <c r="Y190" s="402"/>
      <c r="Z190" s="402"/>
      <c r="AA190" s="402"/>
      <c r="AB190" s="411"/>
      <c r="AC190" s="411"/>
      <c r="AD190" s="411"/>
      <c r="AE190" s="411"/>
      <c r="AF190" s="411"/>
      <c r="AG190" s="411"/>
      <c r="AH190" s="411"/>
      <c r="AI190" s="411"/>
      <c r="AJ190" s="411"/>
      <c r="AK190" s="411"/>
      <c r="AL190" s="411"/>
    </row>
    <row r="191" spans="1:38" s="555" customFormat="1" ht="16.5" customHeight="1">
      <c r="A191" s="402"/>
      <c r="B191" s="402" t="str">
        <f>IF('Data invoice'!J153=0,"",'Data invoice'!K153)</f>
        <v/>
      </c>
      <c r="C191" s="402" t="str">
        <f>IF('Data invoice'!K153=0,"",'Data invoice'!L153)</f>
        <v/>
      </c>
      <c r="D191" s="402" t="str">
        <f>IF('Data invoice'!L153=0,"",'Data invoice'!M153)</f>
        <v/>
      </c>
      <c r="E191" s="402" t="str">
        <f>IF('Data invoice'!M153=0,"",'Data invoice'!N153)</f>
        <v/>
      </c>
      <c r="F191" s="402" t="str">
        <f>IF('Data invoice'!N153=0,"",'Data invoice'!O153)</f>
        <v/>
      </c>
      <c r="G191" s="402" t="str">
        <f>IF('Data invoice'!O153=0,"",'Data invoice'!P153)</f>
        <v/>
      </c>
      <c r="H191" s="402" t="str">
        <f>IF('Data invoice'!P153=0,"",'Data invoice'!Q153)</f>
        <v/>
      </c>
      <c r="I191" s="468" t="str">
        <f>IF('Data invoice'!Q153=0,"",'Data invoice'!R153)</f>
        <v/>
      </c>
      <c r="J191" s="438" t="str">
        <f>IF('Data invoice'!R153=0,"",'Data invoice'!S153)</f>
        <v/>
      </c>
      <c r="K191" s="493" t="str">
        <f>IF('Data invoice'!S153=0,"",'Data invoice'!T153)</f>
        <v/>
      </c>
      <c r="L191" s="402"/>
      <c r="M191" s="402"/>
      <c r="N191" s="402"/>
      <c r="O191" s="402"/>
      <c r="P191" s="402"/>
      <c r="Q191" s="402"/>
      <c r="R191" s="402"/>
      <c r="S191" s="402"/>
      <c r="T191" s="402"/>
      <c r="U191" s="402"/>
      <c r="V191" s="402"/>
      <c r="W191" s="402"/>
      <c r="X191" s="402"/>
      <c r="Y191" s="402"/>
      <c r="Z191" s="402"/>
      <c r="AA191" s="402"/>
      <c r="AB191" s="411"/>
      <c r="AC191" s="411"/>
      <c r="AD191" s="411"/>
      <c r="AE191" s="411"/>
      <c r="AF191" s="411"/>
      <c r="AG191" s="411"/>
      <c r="AH191" s="411"/>
      <c r="AI191" s="411"/>
      <c r="AJ191" s="411"/>
      <c r="AK191" s="411"/>
      <c r="AL191" s="411"/>
    </row>
    <row r="192" spans="1:38" s="555" customFormat="1" ht="16.5" customHeight="1">
      <c r="A192" s="402"/>
      <c r="B192" s="402" t="str">
        <f>IF('Data invoice'!J154=0,"",'Data invoice'!K154)</f>
        <v/>
      </c>
      <c r="C192" s="402" t="str">
        <f>IF('Data invoice'!K154=0,"",'Data invoice'!L154)</f>
        <v/>
      </c>
      <c r="D192" s="402" t="str">
        <f>IF('Data invoice'!L154=0,"",'Data invoice'!M154)</f>
        <v/>
      </c>
      <c r="E192" s="402" t="str">
        <f>IF('Data invoice'!M154=0,"",'Data invoice'!N154)</f>
        <v/>
      </c>
      <c r="F192" s="402" t="str">
        <f>IF('Data invoice'!N154=0,"",'Data invoice'!O154)</f>
        <v/>
      </c>
      <c r="G192" s="402" t="str">
        <f>IF('Data invoice'!O154=0,"",'Data invoice'!P154)</f>
        <v/>
      </c>
      <c r="H192" s="402" t="str">
        <f>IF('Data invoice'!P154=0,"",'Data invoice'!Q154)</f>
        <v/>
      </c>
      <c r="I192" s="468" t="str">
        <f>IF('Data invoice'!Q154=0,"",'Data invoice'!R154)</f>
        <v/>
      </c>
      <c r="J192" s="438" t="str">
        <f>IF('Data invoice'!R154=0,"",'Data invoice'!S154)</f>
        <v/>
      </c>
      <c r="K192" s="493" t="str">
        <f>IF('Data invoice'!S154=0,"",'Data invoice'!T154)</f>
        <v/>
      </c>
      <c r="L192" s="402"/>
      <c r="M192" s="402"/>
      <c r="N192" s="402"/>
      <c r="O192" s="402"/>
      <c r="P192" s="402"/>
      <c r="Q192" s="402"/>
      <c r="R192" s="402"/>
      <c r="S192" s="402"/>
      <c r="T192" s="402"/>
      <c r="U192" s="402"/>
      <c r="V192" s="402"/>
      <c r="W192" s="402"/>
      <c r="X192" s="402"/>
      <c r="Y192" s="402"/>
      <c r="Z192" s="402"/>
      <c r="AA192" s="402"/>
      <c r="AB192" s="411"/>
      <c r="AC192" s="411"/>
      <c r="AD192" s="411"/>
      <c r="AE192" s="411"/>
      <c r="AF192" s="411"/>
      <c r="AG192" s="411"/>
      <c r="AH192" s="411"/>
      <c r="AI192" s="411"/>
      <c r="AJ192" s="411"/>
      <c r="AK192" s="411"/>
      <c r="AL192" s="411"/>
    </row>
    <row r="193" spans="1:38" s="555" customFormat="1" ht="16.5" customHeight="1">
      <c r="A193" s="402"/>
      <c r="B193" s="402" t="str">
        <f>IF('Data invoice'!J155=0,"",'Data invoice'!K155)</f>
        <v/>
      </c>
      <c r="C193" s="402" t="str">
        <f>IF('Data invoice'!K155=0,"",'Data invoice'!L155)</f>
        <v/>
      </c>
      <c r="D193" s="402" t="str">
        <f>IF('Data invoice'!L155=0,"",'Data invoice'!M155)</f>
        <v/>
      </c>
      <c r="E193" s="402" t="str">
        <f>IF('Data invoice'!M155=0,"",'Data invoice'!N155)</f>
        <v/>
      </c>
      <c r="F193" s="402" t="str">
        <f>IF('Data invoice'!N155=0,"",'Data invoice'!O155)</f>
        <v/>
      </c>
      <c r="G193" s="402" t="str">
        <f>IF('Data invoice'!O155=0,"",'Data invoice'!P155)</f>
        <v/>
      </c>
      <c r="H193" s="402" t="str">
        <f>IF('Data invoice'!P155=0,"",'Data invoice'!Q155)</f>
        <v/>
      </c>
      <c r="I193" s="468" t="str">
        <f>IF('Data invoice'!Q155=0,"",'Data invoice'!R155)</f>
        <v/>
      </c>
      <c r="J193" s="438" t="str">
        <f>IF('Data invoice'!R155=0,"",'Data invoice'!S155)</f>
        <v/>
      </c>
      <c r="K193" s="493" t="str">
        <f>IF('Data invoice'!S155=0,"",'Data invoice'!T155)</f>
        <v/>
      </c>
      <c r="L193" s="402"/>
      <c r="M193" s="402"/>
      <c r="N193" s="402"/>
      <c r="O193" s="402"/>
      <c r="P193" s="402"/>
      <c r="Q193" s="402"/>
      <c r="R193" s="402"/>
      <c r="S193" s="402"/>
      <c r="T193" s="402"/>
      <c r="U193" s="402"/>
      <c r="V193" s="402"/>
      <c r="W193" s="402"/>
      <c r="X193" s="402"/>
      <c r="Y193" s="402"/>
      <c r="Z193" s="402"/>
      <c r="AA193" s="402"/>
      <c r="AB193" s="411"/>
      <c r="AC193" s="411"/>
      <c r="AD193" s="411"/>
      <c r="AE193" s="411"/>
      <c r="AF193" s="411"/>
      <c r="AG193" s="411"/>
      <c r="AH193" s="411"/>
      <c r="AI193" s="411"/>
      <c r="AJ193" s="411"/>
      <c r="AK193" s="411"/>
      <c r="AL193" s="411"/>
    </row>
    <row r="194" spans="1:38" s="555" customFormat="1" ht="16.5" customHeight="1">
      <c r="A194" s="402"/>
      <c r="B194" s="402" t="str">
        <f>IF('Data invoice'!J156=0,"",'Data invoice'!K156)</f>
        <v/>
      </c>
      <c r="C194" s="402" t="str">
        <f>IF('Data invoice'!K156=0,"",'Data invoice'!L156)</f>
        <v/>
      </c>
      <c r="D194" s="402" t="str">
        <f>IF('Data invoice'!L156=0,"",'Data invoice'!M156)</f>
        <v/>
      </c>
      <c r="E194" s="402" t="str">
        <f>IF('Data invoice'!M156=0,"",'Data invoice'!N156)</f>
        <v/>
      </c>
      <c r="F194" s="402" t="str">
        <f>IF('Data invoice'!N156=0,"",'Data invoice'!O156)</f>
        <v/>
      </c>
      <c r="G194" s="402" t="str">
        <f>IF('Data invoice'!O156=0,"",'Data invoice'!P156)</f>
        <v/>
      </c>
      <c r="H194" s="402" t="str">
        <f>IF('Data invoice'!P156=0,"",'Data invoice'!Q156)</f>
        <v/>
      </c>
      <c r="I194" s="468" t="str">
        <f>IF('Data invoice'!Q156=0,"",'Data invoice'!R156)</f>
        <v/>
      </c>
      <c r="J194" s="438" t="str">
        <f>IF('Data invoice'!R156=0,"",'Data invoice'!S156)</f>
        <v/>
      </c>
      <c r="K194" s="493" t="str">
        <f>IF('Data invoice'!S156=0,"",'Data invoice'!T156)</f>
        <v/>
      </c>
      <c r="L194" s="402"/>
      <c r="M194" s="402"/>
      <c r="N194" s="402"/>
      <c r="O194" s="402"/>
      <c r="P194" s="402"/>
      <c r="Q194" s="402"/>
      <c r="R194" s="402"/>
      <c r="S194" s="402"/>
      <c r="T194" s="402"/>
      <c r="U194" s="402"/>
      <c r="V194" s="402"/>
      <c r="W194" s="402"/>
      <c r="X194" s="402"/>
      <c r="Y194" s="402"/>
      <c r="Z194" s="402"/>
      <c r="AA194" s="402"/>
      <c r="AB194" s="411"/>
      <c r="AC194" s="411"/>
      <c r="AD194" s="411"/>
      <c r="AE194" s="411"/>
      <c r="AF194" s="411"/>
      <c r="AG194" s="411"/>
      <c r="AH194" s="411"/>
      <c r="AI194" s="411"/>
      <c r="AJ194" s="411"/>
      <c r="AK194" s="411"/>
      <c r="AL194" s="411"/>
    </row>
    <row r="195" spans="1:38" s="555" customFormat="1" ht="16.5" customHeight="1">
      <c r="A195" s="402"/>
      <c r="B195" s="402" t="str">
        <f>IF('Data invoice'!J157=0,"",'Data invoice'!K157)</f>
        <v/>
      </c>
      <c r="C195" s="402" t="str">
        <f>IF('Data invoice'!K157=0,"",'Data invoice'!L157)</f>
        <v/>
      </c>
      <c r="D195" s="402" t="str">
        <f>IF('Data invoice'!L157=0,"",'Data invoice'!M157)</f>
        <v/>
      </c>
      <c r="E195" s="402" t="str">
        <f>IF('Data invoice'!M157=0,"",'Data invoice'!N157)</f>
        <v/>
      </c>
      <c r="F195" s="402" t="str">
        <f>IF('Data invoice'!N157=0,"",'Data invoice'!O157)</f>
        <v/>
      </c>
      <c r="G195" s="402" t="str">
        <f>IF('Data invoice'!O157=0,"",'Data invoice'!P157)</f>
        <v/>
      </c>
      <c r="H195" s="402" t="str">
        <f>IF('Data invoice'!P157=0,"",'Data invoice'!Q157)</f>
        <v/>
      </c>
      <c r="I195" s="468" t="str">
        <f>IF('Data invoice'!Q157=0,"",'Data invoice'!R157)</f>
        <v/>
      </c>
      <c r="J195" s="438" t="str">
        <f>IF('Data invoice'!R157=0,"",'Data invoice'!S157)</f>
        <v/>
      </c>
      <c r="K195" s="493" t="str">
        <f>IF('Data invoice'!S157=0,"",'Data invoice'!T157)</f>
        <v/>
      </c>
      <c r="L195" s="402"/>
      <c r="M195" s="402"/>
      <c r="N195" s="402"/>
      <c r="O195" s="402"/>
      <c r="P195" s="402"/>
      <c r="Q195" s="402"/>
      <c r="R195" s="402"/>
      <c r="S195" s="402"/>
      <c r="T195" s="402"/>
      <c r="U195" s="402"/>
      <c r="V195" s="402"/>
      <c r="W195" s="402"/>
      <c r="X195" s="402"/>
      <c r="Y195" s="402"/>
      <c r="Z195" s="402"/>
      <c r="AA195" s="402"/>
      <c r="AB195" s="411"/>
      <c r="AC195" s="411"/>
      <c r="AD195" s="411"/>
      <c r="AE195" s="411"/>
      <c r="AF195" s="411"/>
      <c r="AG195" s="411"/>
      <c r="AH195" s="411"/>
      <c r="AI195" s="411"/>
      <c r="AJ195" s="411"/>
      <c r="AK195" s="411"/>
      <c r="AL195" s="411"/>
    </row>
    <row r="196" spans="1:38" s="555" customFormat="1" ht="16.5" customHeight="1">
      <c r="A196" s="402"/>
      <c r="B196" s="402" t="str">
        <f>IF('Data invoice'!J158=0,"",'Data invoice'!K158)</f>
        <v/>
      </c>
      <c r="C196" s="402" t="str">
        <f>IF('Data invoice'!K158=0,"",'Data invoice'!L158)</f>
        <v/>
      </c>
      <c r="D196" s="402" t="str">
        <f>IF('Data invoice'!L158=0,"",'Data invoice'!M158)</f>
        <v/>
      </c>
      <c r="E196" s="402" t="str">
        <f>IF('Data invoice'!M158=0,"",'Data invoice'!N158)</f>
        <v/>
      </c>
      <c r="F196" s="402" t="str">
        <f>IF('Data invoice'!N158=0,"",'Data invoice'!O158)</f>
        <v/>
      </c>
      <c r="G196" s="402" t="str">
        <f>IF('Data invoice'!O158=0,"",'Data invoice'!P158)</f>
        <v/>
      </c>
      <c r="H196" s="402" t="str">
        <f>IF('Data invoice'!P158=0,"",'Data invoice'!Q158)</f>
        <v/>
      </c>
      <c r="I196" s="468" t="str">
        <f>IF('Data invoice'!Q158=0,"",'Data invoice'!R158)</f>
        <v/>
      </c>
      <c r="J196" s="438" t="str">
        <f>IF('Data invoice'!R158=0,"",'Data invoice'!S158)</f>
        <v/>
      </c>
      <c r="K196" s="493" t="str">
        <f>IF('Data invoice'!S158=0,"",'Data invoice'!T158)</f>
        <v/>
      </c>
      <c r="L196" s="402"/>
      <c r="M196" s="402"/>
      <c r="N196" s="402"/>
      <c r="O196" s="402"/>
      <c r="P196" s="402"/>
      <c r="Q196" s="402"/>
      <c r="R196" s="402"/>
      <c r="S196" s="402"/>
      <c r="T196" s="402"/>
      <c r="U196" s="402"/>
      <c r="V196" s="402"/>
      <c r="W196" s="402"/>
      <c r="X196" s="402"/>
      <c r="Y196" s="402"/>
      <c r="Z196" s="402"/>
      <c r="AA196" s="402"/>
      <c r="AB196" s="411"/>
      <c r="AC196" s="411"/>
      <c r="AD196" s="411"/>
      <c r="AE196" s="411"/>
      <c r="AF196" s="411"/>
      <c r="AG196" s="411"/>
      <c r="AH196" s="411"/>
      <c r="AI196" s="411"/>
      <c r="AJ196" s="411"/>
      <c r="AK196" s="411"/>
      <c r="AL196" s="411"/>
    </row>
    <row r="197" spans="1:38" s="555" customFormat="1" ht="16.5" customHeight="1">
      <c r="A197" s="402"/>
      <c r="B197" s="402" t="str">
        <f>IF('Data invoice'!J159=0,"",'Data invoice'!K159)</f>
        <v/>
      </c>
      <c r="C197" s="402" t="str">
        <f>IF('Data invoice'!K159=0,"",'Data invoice'!L159)</f>
        <v/>
      </c>
      <c r="D197" s="402" t="str">
        <f>IF('Data invoice'!L159=0,"",'Data invoice'!M159)</f>
        <v/>
      </c>
      <c r="E197" s="402" t="str">
        <f>IF('Data invoice'!M159=0,"",'Data invoice'!N159)</f>
        <v/>
      </c>
      <c r="F197" s="402" t="str">
        <f>IF('Data invoice'!N159=0,"",'Data invoice'!O159)</f>
        <v/>
      </c>
      <c r="G197" s="402" t="str">
        <f>IF('Data invoice'!O159=0,"",'Data invoice'!P159)</f>
        <v/>
      </c>
      <c r="H197" s="402" t="str">
        <f>IF('Data invoice'!P159=0,"",'Data invoice'!Q159)</f>
        <v/>
      </c>
      <c r="I197" s="468" t="str">
        <f>IF('Data invoice'!Q159=0,"",'Data invoice'!R159)</f>
        <v/>
      </c>
      <c r="J197" s="438" t="str">
        <f>IF('Data invoice'!R159=0,"",'Data invoice'!S159)</f>
        <v/>
      </c>
      <c r="K197" s="493" t="str">
        <f>IF('Data invoice'!S159=0,"",'Data invoice'!T159)</f>
        <v/>
      </c>
      <c r="L197" s="402"/>
      <c r="M197" s="402"/>
      <c r="N197" s="402"/>
      <c r="O197" s="402"/>
      <c r="P197" s="402"/>
      <c r="Q197" s="402"/>
      <c r="R197" s="402"/>
      <c r="S197" s="402"/>
      <c r="T197" s="402"/>
      <c r="U197" s="402"/>
      <c r="V197" s="402"/>
      <c r="W197" s="402"/>
      <c r="X197" s="402"/>
      <c r="Y197" s="402"/>
      <c r="Z197" s="402"/>
      <c r="AA197" s="402"/>
      <c r="AB197" s="411"/>
      <c r="AC197" s="411"/>
      <c r="AD197" s="411"/>
      <c r="AE197" s="411"/>
      <c r="AF197" s="411"/>
      <c r="AG197" s="411"/>
      <c r="AH197" s="411"/>
      <c r="AI197" s="411"/>
      <c r="AJ197" s="411"/>
      <c r="AK197" s="411"/>
      <c r="AL197" s="411"/>
    </row>
    <row r="198" spans="1:38" s="555" customFormat="1" ht="16.5" customHeight="1">
      <c r="A198" s="402"/>
      <c r="B198" s="402" t="str">
        <f>IF('Data invoice'!J160=0,"",'Data invoice'!K160)</f>
        <v/>
      </c>
      <c r="C198" s="402" t="str">
        <f>IF('Data invoice'!K160=0,"",'Data invoice'!L160)</f>
        <v/>
      </c>
      <c r="D198" s="402" t="str">
        <f>IF('Data invoice'!L160=0,"",'Data invoice'!M160)</f>
        <v/>
      </c>
      <c r="E198" s="402" t="str">
        <f>IF('Data invoice'!M160=0,"",'Data invoice'!N160)</f>
        <v/>
      </c>
      <c r="F198" s="402" t="str">
        <f>IF('Data invoice'!N160=0,"",'Data invoice'!O160)</f>
        <v/>
      </c>
      <c r="G198" s="402" t="str">
        <f>IF('Data invoice'!O160=0,"",'Data invoice'!P160)</f>
        <v/>
      </c>
      <c r="H198" s="402" t="str">
        <f>IF('Data invoice'!P160=0,"",'Data invoice'!Q160)</f>
        <v/>
      </c>
      <c r="I198" s="468" t="str">
        <f>IF('Data invoice'!Q160=0,"",'Data invoice'!R160)</f>
        <v/>
      </c>
      <c r="J198" s="438" t="str">
        <f>IF('Data invoice'!R160=0,"",'Data invoice'!S160)</f>
        <v/>
      </c>
      <c r="K198" s="493" t="str">
        <f>IF('Data invoice'!S160=0,"",'Data invoice'!T160)</f>
        <v/>
      </c>
      <c r="L198" s="402"/>
      <c r="M198" s="402"/>
      <c r="N198" s="397"/>
      <c r="O198" s="397"/>
      <c r="P198" s="397"/>
      <c r="Q198" s="402"/>
      <c r="R198" s="402"/>
      <c r="S198" s="402"/>
      <c r="T198" s="402"/>
      <c r="U198" s="402"/>
      <c r="V198" s="402"/>
      <c r="W198" s="402"/>
      <c r="X198" s="402"/>
      <c r="Y198" s="402"/>
      <c r="Z198" s="402"/>
      <c r="AA198" s="402"/>
      <c r="AB198" s="411"/>
      <c r="AC198" s="411"/>
      <c r="AD198" s="411"/>
      <c r="AE198" s="411"/>
      <c r="AF198" s="411"/>
      <c r="AG198" s="411"/>
      <c r="AH198" s="411"/>
      <c r="AI198" s="411"/>
      <c r="AJ198" s="411"/>
      <c r="AK198" s="411"/>
      <c r="AL198" s="411"/>
    </row>
    <row r="199" spans="1:38" s="555" customFormat="1" ht="16.5" customHeight="1">
      <c r="A199" s="402"/>
      <c r="B199" s="402" t="str">
        <f>IF('Data invoice'!J161=0,"",'Data invoice'!K161)</f>
        <v/>
      </c>
      <c r="C199" s="402" t="str">
        <f>IF('Data invoice'!K161=0,"",'Data invoice'!L161)</f>
        <v/>
      </c>
      <c r="D199" s="402" t="str">
        <f>IF('Data invoice'!L161=0,"",'Data invoice'!M161)</f>
        <v/>
      </c>
      <c r="E199" s="402" t="str">
        <f>IF('Data invoice'!M161=0,"",'Data invoice'!N161)</f>
        <v/>
      </c>
      <c r="F199" s="402" t="str">
        <f>IF('Data invoice'!N161=0,"",'Data invoice'!O161)</f>
        <v/>
      </c>
      <c r="G199" s="402" t="str">
        <f>IF('Data invoice'!O161=0,"",'Data invoice'!P161)</f>
        <v/>
      </c>
      <c r="H199" s="402" t="str">
        <f>IF('Data invoice'!P161=0,"",'Data invoice'!Q161)</f>
        <v/>
      </c>
      <c r="I199" s="468" t="str">
        <f>IF('Data invoice'!Q161=0,"",'Data invoice'!R161)</f>
        <v/>
      </c>
      <c r="J199" s="438" t="str">
        <f>IF('Data invoice'!R161=0,"",'Data invoice'!S161)</f>
        <v/>
      </c>
      <c r="K199" s="493" t="str">
        <f>IF('Data invoice'!S161=0,"",'Data invoice'!T161)</f>
        <v/>
      </c>
      <c r="L199" s="402"/>
      <c r="M199" s="402"/>
      <c r="N199" s="397"/>
      <c r="O199" s="397"/>
      <c r="P199" s="397"/>
      <c r="Q199" s="402"/>
      <c r="R199" s="402"/>
      <c r="S199" s="402"/>
      <c r="T199" s="402"/>
      <c r="U199" s="402"/>
      <c r="V199" s="402"/>
      <c r="W199" s="402"/>
      <c r="X199" s="402"/>
      <c r="Y199" s="402"/>
      <c r="Z199" s="402"/>
      <c r="AA199" s="402"/>
      <c r="AB199" s="411"/>
      <c r="AC199" s="411"/>
      <c r="AD199" s="411"/>
      <c r="AE199" s="411"/>
      <c r="AF199" s="411"/>
      <c r="AG199" s="411"/>
      <c r="AH199" s="411"/>
      <c r="AI199" s="411"/>
      <c r="AJ199" s="411"/>
      <c r="AK199" s="411"/>
      <c r="AL199" s="411"/>
    </row>
    <row r="200" spans="1:38" s="555" customFormat="1" ht="16.5" customHeight="1">
      <c r="A200" s="402"/>
      <c r="B200" s="402" t="str">
        <f>IF('Data invoice'!J162=0,"",'Data invoice'!K162)</f>
        <v/>
      </c>
      <c r="C200" s="402" t="str">
        <f>IF('Data invoice'!K162=0,"",'Data invoice'!L162)</f>
        <v/>
      </c>
      <c r="D200" s="402" t="str">
        <f>IF('Data invoice'!L162=0,"",'Data invoice'!M162)</f>
        <v/>
      </c>
      <c r="E200" s="402" t="str">
        <f>IF('Data invoice'!M162=0,"",'Data invoice'!N162)</f>
        <v/>
      </c>
      <c r="F200" s="402" t="str">
        <f>IF('Data invoice'!N162=0,"",'Data invoice'!O162)</f>
        <v/>
      </c>
      <c r="G200" s="402" t="str">
        <f>IF('Data invoice'!O162=0,"",'Data invoice'!P162)</f>
        <v/>
      </c>
      <c r="H200" s="402" t="str">
        <f>IF('Data invoice'!P162=0,"",'Data invoice'!Q162)</f>
        <v/>
      </c>
      <c r="I200" s="468" t="str">
        <f>IF('Data invoice'!Q162=0,"",'Data invoice'!R162)</f>
        <v/>
      </c>
      <c r="J200" s="438" t="str">
        <f>IF('Data invoice'!R162=0,"",'Data invoice'!S162)</f>
        <v/>
      </c>
      <c r="K200" s="493" t="str">
        <f>IF('Data invoice'!S162=0,"",'Data invoice'!T162)</f>
        <v/>
      </c>
      <c r="L200" s="402"/>
      <c r="M200" s="402"/>
      <c r="N200" s="397"/>
      <c r="O200" s="397"/>
      <c r="P200" s="397"/>
      <c r="Q200" s="402"/>
      <c r="R200" s="402"/>
      <c r="S200" s="402"/>
      <c r="T200" s="402"/>
      <c r="U200" s="402"/>
      <c r="V200" s="402"/>
      <c r="W200" s="402"/>
      <c r="X200" s="402"/>
      <c r="Y200" s="402"/>
      <c r="Z200" s="402"/>
      <c r="AA200" s="402"/>
      <c r="AB200" s="411"/>
      <c r="AC200" s="411"/>
      <c r="AD200" s="411"/>
      <c r="AE200" s="411"/>
      <c r="AF200" s="411"/>
      <c r="AG200" s="411"/>
      <c r="AH200" s="411"/>
      <c r="AI200" s="411"/>
      <c r="AJ200" s="411"/>
      <c r="AK200" s="411"/>
      <c r="AL200" s="411"/>
    </row>
    <row r="201" spans="1:38" s="555" customFormat="1" ht="16.5" customHeight="1">
      <c r="A201" s="402"/>
      <c r="B201" s="402" t="str">
        <f>IF('Data invoice'!J163=0,"",'Data invoice'!K163)</f>
        <v/>
      </c>
      <c r="C201" s="402" t="str">
        <f>IF('Data invoice'!K163=0,"",'Data invoice'!L163)</f>
        <v/>
      </c>
      <c r="D201" s="402" t="str">
        <f>IF('Data invoice'!L163=0,"",'Data invoice'!M163)</f>
        <v/>
      </c>
      <c r="E201" s="402" t="str">
        <f>IF('Data invoice'!M163=0,"",'Data invoice'!N163)</f>
        <v/>
      </c>
      <c r="F201" s="402" t="str">
        <f>IF('Data invoice'!N163=0,"",'Data invoice'!O163)</f>
        <v/>
      </c>
      <c r="G201" s="402" t="str">
        <f>IF('Data invoice'!O163=0,"",'Data invoice'!P163)</f>
        <v/>
      </c>
      <c r="H201" s="402" t="str">
        <f>IF('Data invoice'!P163=0,"",'Data invoice'!Q163)</f>
        <v/>
      </c>
      <c r="I201" s="468" t="str">
        <f>IF('Data invoice'!Q163=0,"",'Data invoice'!R163)</f>
        <v/>
      </c>
      <c r="J201" s="438" t="str">
        <f>IF('Data invoice'!R163=0,"",'Data invoice'!S163)</f>
        <v/>
      </c>
      <c r="K201" s="493" t="str">
        <f>IF('Data invoice'!S163=0,"",'Data invoice'!T163)</f>
        <v/>
      </c>
      <c r="L201" s="397"/>
      <c r="M201" s="402"/>
      <c r="N201" s="397"/>
      <c r="O201" s="397"/>
      <c r="P201" s="397"/>
      <c r="Q201" s="397"/>
      <c r="R201" s="402"/>
      <c r="S201" s="402"/>
      <c r="T201" s="402"/>
      <c r="U201" s="402"/>
      <c r="V201" s="402"/>
      <c r="W201" s="402"/>
      <c r="X201" s="402"/>
      <c r="Y201" s="402"/>
      <c r="Z201" s="402"/>
      <c r="AA201" s="402"/>
      <c r="AB201" s="411"/>
      <c r="AC201" s="411"/>
      <c r="AD201" s="411"/>
      <c r="AE201" s="411"/>
      <c r="AF201" s="411"/>
      <c r="AG201" s="411"/>
      <c r="AH201" s="411"/>
      <c r="AI201" s="411"/>
      <c r="AJ201" s="411"/>
      <c r="AK201" s="411"/>
      <c r="AL201" s="411"/>
    </row>
    <row r="202" spans="1:38" s="555" customFormat="1" ht="16.5" customHeight="1">
      <c r="A202" s="402"/>
      <c r="B202" s="402" t="str">
        <f>IF('Data invoice'!J164=0,"",'Data invoice'!K164)</f>
        <v/>
      </c>
      <c r="C202" s="402" t="str">
        <f>IF('Data invoice'!K164=0,"",'Data invoice'!L164)</f>
        <v/>
      </c>
      <c r="D202" s="402" t="str">
        <f>IF('Data invoice'!L164=0,"",'Data invoice'!M164)</f>
        <v/>
      </c>
      <c r="E202" s="402" t="str">
        <f>IF('Data invoice'!M164=0,"",'Data invoice'!N164)</f>
        <v/>
      </c>
      <c r="F202" s="402" t="str">
        <f>IF('Data invoice'!N164=0,"",'Data invoice'!O164)</f>
        <v/>
      </c>
      <c r="G202" s="402" t="str">
        <f>IF('Data invoice'!O164=0,"",'Data invoice'!P164)</f>
        <v/>
      </c>
      <c r="H202" s="402" t="str">
        <f>IF('Data invoice'!P164=0,"",'Data invoice'!Q164)</f>
        <v/>
      </c>
      <c r="I202" s="468" t="str">
        <f>IF('Data invoice'!Q164=0,"",'Data invoice'!R164)</f>
        <v/>
      </c>
      <c r="J202" s="438" t="str">
        <f>IF('Data invoice'!R164=0,"",'Data invoice'!S164)</f>
        <v/>
      </c>
      <c r="K202" s="493" t="str">
        <f>IF('Data invoice'!S164=0,"",'Data invoice'!T164)</f>
        <v/>
      </c>
      <c r="L202" s="397"/>
      <c r="M202" s="402"/>
      <c r="N202" s="397"/>
      <c r="O202" s="397"/>
      <c r="P202" s="397"/>
      <c r="Q202" s="397"/>
      <c r="R202" s="402"/>
      <c r="S202" s="402"/>
      <c r="T202" s="402"/>
      <c r="U202" s="402"/>
      <c r="V202" s="402"/>
      <c r="W202" s="402"/>
      <c r="X202" s="402"/>
      <c r="Y202" s="402"/>
      <c r="Z202" s="402"/>
      <c r="AA202" s="402"/>
      <c r="AB202" s="411"/>
      <c r="AC202" s="411"/>
      <c r="AD202" s="411"/>
      <c r="AE202" s="411"/>
      <c r="AF202" s="411"/>
      <c r="AG202" s="411"/>
      <c r="AH202" s="411"/>
      <c r="AI202" s="411"/>
      <c r="AJ202" s="411"/>
      <c r="AK202" s="411"/>
      <c r="AL202" s="411"/>
    </row>
    <row r="203" spans="1:38" s="555" customFormat="1" ht="13.5" customHeight="1">
      <c r="A203" s="402"/>
      <c r="B203" s="402" t="str">
        <f>IF('Data invoice'!J165=0,"",'Data invoice'!K165)</f>
        <v/>
      </c>
      <c r="C203" s="402" t="str">
        <f>IF('Data invoice'!K165=0,"",'Data invoice'!L165)</f>
        <v/>
      </c>
      <c r="D203" s="402" t="str">
        <f>IF('Data invoice'!L165=0,"",'Data invoice'!M165)</f>
        <v/>
      </c>
      <c r="E203" s="402" t="str">
        <f>IF('Data invoice'!M165=0,"",'Data invoice'!N165)</f>
        <v/>
      </c>
      <c r="F203" s="402" t="str">
        <f>IF('Data invoice'!N165=0,"",'Data invoice'!O165)</f>
        <v/>
      </c>
      <c r="G203" s="402" t="str">
        <f>IF('Data invoice'!O165=0,"",'Data invoice'!P165)</f>
        <v/>
      </c>
      <c r="H203" s="402" t="str">
        <f>IF('Data invoice'!P165=0,"",'Data invoice'!Q165)</f>
        <v/>
      </c>
      <c r="I203" s="468" t="str">
        <f>IF('Data invoice'!Q165=0,"",'Data invoice'!R165)</f>
        <v/>
      </c>
      <c r="J203" s="438" t="str">
        <f>IF('Data invoice'!R165=0,"",'Data invoice'!S165)</f>
        <v/>
      </c>
      <c r="K203" s="493" t="str">
        <f>IF('Data invoice'!S165=0,"",'Data invoice'!T165)</f>
        <v/>
      </c>
      <c r="L203" s="397"/>
      <c r="M203" s="402"/>
      <c r="N203" s="397"/>
      <c r="O203" s="397"/>
      <c r="P203" s="397"/>
      <c r="Q203" s="397"/>
      <c r="R203" s="402"/>
      <c r="S203" s="402"/>
      <c r="T203" s="402"/>
      <c r="U203" s="402"/>
      <c r="V203" s="402"/>
      <c r="W203" s="402"/>
      <c r="X203" s="402"/>
      <c r="Y203" s="402"/>
      <c r="Z203" s="402"/>
      <c r="AA203" s="402"/>
      <c r="AB203" s="411"/>
      <c r="AC203" s="411"/>
      <c r="AD203" s="411"/>
      <c r="AE203" s="411"/>
      <c r="AF203" s="411"/>
      <c r="AG203" s="411"/>
      <c r="AH203" s="411"/>
      <c r="AI203" s="411"/>
      <c r="AJ203" s="411"/>
      <c r="AK203" s="411"/>
      <c r="AL203" s="411"/>
    </row>
    <row r="204" spans="1:38" s="555" customFormat="1" ht="13.5" customHeight="1">
      <c r="A204" s="402"/>
      <c r="B204" s="402" t="str">
        <f>IF('Data invoice'!J166=0,"",'Data invoice'!K166)</f>
        <v/>
      </c>
      <c r="C204" s="402" t="str">
        <f>IF('Data invoice'!K166=0,"",'Data invoice'!L166)</f>
        <v/>
      </c>
      <c r="D204" s="402" t="str">
        <f>IF('Data invoice'!L166=0,"",'Data invoice'!M166)</f>
        <v/>
      </c>
      <c r="E204" s="402" t="str">
        <f>IF('Data invoice'!M166=0,"",'Data invoice'!N166)</f>
        <v/>
      </c>
      <c r="F204" s="402" t="str">
        <f>IF('Data invoice'!N166=0,"",'Data invoice'!O166)</f>
        <v/>
      </c>
      <c r="G204" s="402" t="str">
        <f>IF('Data invoice'!O166=0,"",'Data invoice'!P166)</f>
        <v/>
      </c>
      <c r="H204" s="402" t="str">
        <f>IF('Data invoice'!P166=0,"",'Data invoice'!Q166)</f>
        <v/>
      </c>
      <c r="I204" s="468" t="str">
        <f>IF('Data invoice'!Q166=0,"",'Data invoice'!R166)</f>
        <v/>
      </c>
      <c r="J204" s="438" t="str">
        <f>IF('Data invoice'!R166=0,"",'Data invoice'!S166)</f>
        <v/>
      </c>
      <c r="K204" s="493" t="str">
        <f>IF('Data invoice'!S166=0,"",'Data invoice'!T166)</f>
        <v/>
      </c>
      <c r="L204" s="397"/>
      <c r="M204" s="397"/>
      <c r="N204" s="397"/>
      <c r="O204" s="397"/>
      <c r="P204" s="397"/>
      <c r="Q204" s="397"/>
      <c r="R204" s="397"/>
      <c r="S204" s="397"/>
      <c r="T204" s="402"/>
      <c r="U204" s="402"/>
      <c r="V204" s="402"/>
      <c r="W204" s="402"/>
      <c r="X204" s="402"/>
      <c r="Y204" s="402"/>
      <c r="Z204" s="402"/>
      <c r="AA204" s="402"/>
      <c r="AB204" s="411"/>
      <c r="AC204" s="411"/>
      <c r="AD204" s="411"/>
      <c r="AE204" s="411"/>
      <c r="AF204" s="411"/>
      <c r="AG204" s="411"/>
      <c r="AH204" s="411"/>
      <c r="AI204" s="411"/>
      <c r="AJ204" s="411"/>
      <c r="AK204" s="411"/>
      <c r="AL204" s="411"/>
    </row>
    <row r="205" spans="1:38" s="555" customFormat="1" ht="16.5" customHeight="1">
      <c r="A205" s="402"/>
      <c r="B205" s="402" t="str">
        <f>IF('Data invoice'!J167=0,"",'Data invoice'!K167)</f>
        <v/>
      </c>
      <c r="C205" s="402" t="str">
        <f>IF('Data invoice'!K167=0,"",'Data invoice'!L167)</f>
        <v/>
      </c>
      <c r="D205" s="402" t="str">
        <f>IF('Data invoice'!L167=0,"",'Data invoice'!M167)</f>
        <v/>
      </c>
      <c r="E205" s="402" t="str">
        <f>IF('Data invoice'!M167=0,"",'Data invoice'!N167)</f>
        <v/>
      </c>
      <c r="F205" s="402" t="str">
        <f>IF('Data invoice'!N167=0,"",'Data invoice'!O167)</f>
        <v/>
      </c>
      <c r="G205" s="402" t="str">
        <f>IF('Data invoice'!O167=0,"",'Data invoice'!P167)</f>
        <v/>
      </c>
      <c r="H205" s="402" t="str">
        <f>IF('Data invoice'!P167=0,"",'Data invoice'!Q167)</f>
        <v/>
      </c>
      <c r="I205" s="468" t="str">
        <f>IF('Data invoice'!Q167=0,"",'Data invoice'!R167)</f>
        <v/>
      </c>
      <c r="J205" s="438" t="str">
        <f>IF('Data invoice'!R167=0,"",'Data invoice'!S167)</f>
        <v/>
      </c>
      <c r="K205" s="493" t="str">
        <f>IF('Data invoice'!S167=0,"",'Data invoice'!T167)</f>
        <v/>
      </c>
      <c r="L205" s="397"/>
      <c r="M205" s="397"/>
      <c r="N205" s="397"/>
      <c r="O205" s="397"/>
      <c r="P205" s="397"/>
      <c r="Q205" s="397"/>
      <c r="R205" s="397"/>
      <c r="S205" s="397"/>
      <c r="T205" s="402"/>
      <c r="U205" s="402"/>
      <c r="V205" s="402"/>
      <c r="W205" s="402"/>
      <c r="X205" s="402"/>
      <c r="Y205" s="402"/>
      <c r="Z205" s="402"/>
      <c r="AA205" s="402"/>
      <c r="AB205" s="411"/>
      <c r="AC205" s="411"/>
      <c r="AD205" s="411"/>
      <c r="AE205" s="411"/>
      <c r="AF205" s="411"/>
      <c r="AG205" s="411"/>
      <c r="AH205" s="411"/>
      <c r="AI205" s="411"/>
      <c r="AJ205" s="411"/>
      <c r="AK205" s="411"/>
      <c r="AL205" s="411"/>
    </row>
    <row r="206" spans="1:38" s="555" customFormat="1" ht="16.5" customHeight="1">
      <c r="A206" s="402"/>
      <c r="B206" s="402" t="str">
        <f>IF('Data invoice'!J168=0,"",'Data invoice'!K168)</f>
        <v/>
      </c>
      <c r="C206" s="402" t="str">
        <f>IF('Data invoice'!K168=0,"",'Data invoice'!L168)</f>
        <v/>
      </c>
      <c r="D206" s="402" t="str">
        <f>IF('Data invoice'!L168=0,"",'Data invoice'!M168)</f>
        <v/>
      </c>
      <c r="E206" s="402" t="str">
        <f>IF('Data invoice'!M168=0,"",'Data invoice'!N168)</f>
        <v/>
      </c>
      <c r="F206" s="402" t="str">
        <f>IF('Data invoice'!N168=0,"",'Data invoice'!O168)</f>
        <v/>
      </c>
      <c r="G206" s="402" t="str">
        <f>IF('Data invoice'!O168=0,"",'Data invoice'!P168)</f>
        <v/>
      </c>
      <c r="H206" s="402" t="str">
        <f>IF('Data invoice'!P168=0,"",'Data invoice'!Q168)</f>
        <v/>
      </c>
      <c r="I206" s="468" t="str">
        <f>IF('Data invoice'!Q168=0,"",'Data invoice'!R168)</f>
        <v/>
      </c>
      <c r="J206" s="438" t="str">
        <f>IF('Data invoice'!R168=0,"",'Data invoice'!S168)</f>
        <v/>
      </c>
      <c r="K206" s="493" t="str">
        <f>IF('Data invoice'!S168=0,"",'Data invoice'!T168)</f>
        <v/>
      </c>
      <c r="L206" s="397"/>
      <c r="M206" s="397"/>
      <c r="N206" s="397"/>
      <c r="O206" s="397"/>
      <c r="P206" s="397"/>
      <c r="Q206" s="397"/>
      <c r="R206" s="397"/>
      <c r="S206" s="397"/>
      <c r="T206" s="402"/>
      <c r="U206" s="402"/>
      <c r="V206" s="402"/>
      <c r="W206" s="402"/>
      <c r="X206" s="402"/>
      <c r="Y206" s="402"/>
      <c r="Z206" s="402"/>
      <c r="AA206" s="402"/>
      <c r="AB206" s="411"/>
      <c r="AC206" s="411"/>
      <c r="AD206" s="411"/>
      <c r="AE206" s="411"/>
      <c r="AF206" s="411"/>
      <c r="AG206" s="411"/>
      <c r="AH206" s="411"/>
      <c r="AI206" s="411"/>
      <c r="AJ206" s="411"/>
      <c r="AK206" s="411"/>
      <c r="AL206" s="411"/>
    </row>
    <row r="207" spans="1:38" s="555" customFormat="1" ht="16.5" customHeight="1">
      <c r="A207" s="402"/>
      <c r="B207" s="402" t="str">
        <f>IF('Data invoice'!J169=0,"",'Data invoice'!K169)</f>
        <v/>
      </c>
      <c r="C207" s="402" t="str">
        <f>IF('Data invoice'!K169=0,"",'Data invoice'!L169)</f>
        <v/>
      </c>
      <c r="D207" s="402" t="str">
        <f>IF('Data invoice'!L169=0,"",'Data invoice'!M169)</f>
        <v/>
      </c>
      <c r="E207" s="402" t="str">
        <f>IF('Data invoice'!M169=0,"",'Data invoice'!N169)</f>
        <v/>
      </c>
      <c r="F207" s="402" t="str">
        <f>IF('Data invoice'!N169=0,"",'Data invoice'!O169)</f>
        <v/>
      </c>
      <c r="G207" s="402" t="str">
        <f>IF('Data invoice'!O169=0,"",'Data invoice'!P169)</f>
        <v/>
      </c>
      <c r="H207" s="402" t="str">
        <f>IF('Data invoice'!P169=0,"",'Data invoice'!Q169)</f>
        <v/>
      </c>
      <c r="I207" s="468" t="str">
        <f>IF('Data invoice'!Q169=0,"",'Data invoice'!R169)</f>
        <v/>
      </c>
      <c r="J207" s="438" t="str">
        <f>IF('Data invoice'!R169=0,"",'Data invoice'!S169)</f>
        <v/>
      </c>
      <c r="K207" s="493" t="str">
        <f>IF('Data invoice'!S169=0,"",'Data invoice'!T169)</f>
        <v/>
      </c>
      <c r="L207" s="397"/>
      <c r="M207" s="397"/>
      <c r="N207" s="397"/>
      <c r="O207" s="397"/>
      <c r="P207" s="397"/>
      <c r="Q207" s="397"/>
      <c r="R207" s="397"/>
      <c r="S207" s="397"/>
      <c r="T207" s="402"/>
      <c r="U207" s="402"/>
      <c r="V207" s="402"/>
      <c r="W207" s="402"/>
      <c r="X207" s="402"/>
      <c r="Y207" s="402"/>
      <c r="Z207" s="402"/>
      <c r="AA207" s="402"/>
      <c r="AB207" s="411"/>
      <c r="AC207" s="411"/>
      <c r="AD207" s="411"/>
      <c r="AE207" s="411"/>
      <c r="AF207" s="411"/>
      <c r="AG207" s="411"/>
      <c r="AH207" s="411"/>
      <c r="AI207" s="411"/>
      <c r="AJ207" s="411"/>
      <c r="AK207" s="411"/>
      <c r="AL207" s="411"/>
    </row>
    <row r="208" spans="1:38" s="555" customFormat="1" ht="16.5" customHeight="1">
      <c r="A208" s="402"/>
      <c r="B208" s="402" t="str">
        <f>IF('Data invoice'!J170=0,"",'Data invoice'!K170)</f>
        <v/>
      </c>
      <c r="C208" s="402" t="str">
        <f>IF('Data invoice'!K170=0,"",'Data invoice'!L170)</f>
        <v/>
      </c>
      <c r="D208" s="402" t="str">
        <f>IF('Data invoice'!L170=0,"",'Data invoice'!M170)</f>
        <v/>
      </c>
      <c r="E208" s="402" t="str">
        <f>IF('Data invoice'!M170=0,"",'Data invoice'!N170)</f>
        <v/>
      </c>
      <c r="F208" s="402" t="str">
        <f>IF('Data invoice'!N170=0,"",'Data invoice'!O170)</f>
        <v/>
      </c>
      <c r="G208" s="402" t="str">
        <f>IF('Data invoice'!O170=0,"",'Data invoice'!P170)</f>
        <v/>
      </c>
      <c r="H208" s="402" t="str">
        <f>IF('Data invoice'!P170=0,"",'Data invoice'!Q170)</f>
        <v/>
      </c>
      <c r="I208" s="468" t="str">
        <f>IF('Data invoice'!Q170=0,"",'Data invoice'!R170)</f>
        <v/>
      </c>
      <c r="J208" s="438" t="str">
        <f>IF('Data invoice'!R170=0,"",'Data invoice'!S170)</f>
        <v/>
      </c>
      <c r="K208" s="493" t="str">
        <f>IF('Data invoice'!S170=0,"",'Data invoice'!T170)</f>
        <v/>
      </c>
      <c r="L208" s="397"/>
      <c r="M208" s="397"/>
      <c r="N208" s="397"/>
      <c r="O208" s="397"/>
      <c r="P208" s="397"/>
      <c r="Q208" s="397"/>
      <c r="R208" s="397"/>
      <c r="S208" s="397"/>
      <c r="T208" s="402"/>
      <c r="U208" s="402"/>
      <c r="V208" s="402"/>
      <c r="W208" s="402"/>
      <c r="X208" s="402"/>
      <c r="Y208" s="402"/>
      <c r="Z208" s="402"/>
      <c r="AA208" s="402"/>
      <c r="AB208" s="411"/>
      <c r="AC208" s="411"/>
      <c r="AD208" s="411"/>
      <c r="AE208" s="411"/>
      <c r="AF208" s="411"/>
      <c r="AG208" s="411"/>
      <c r="AH208" s="411"/>
      <c r="AI208" s="411"/>
      <c r="AJ208" s="411"/>
      <c r="AK208" s="411"/>
      <c r="AL208" s="411"/>
    </row>
    <row r="209" spans="1:38" s="555" customFormat="1" ht="16.5" customHeight="1">
      <c r="A209" s="402"/>
      <c r="B209" s="402" t="str">
        <f>IF('Data invoice'!J171=0,"",'Data invoice'!K171)</f>
        <v/>
      </c>
      <c r="C209" s="402" t="str">
        <f>IF('Data invoice'!K171=0,"",'Data invoice'!L171)</f>
        <v/>
      </c>
      <c r="D209" s="402" t="str">
        <f>IF('Data invoice'!L171=0,"",'Data invoice'!M171)</f>
        <v/>
      </c>
      <c r="E209" s="402" t="str">
        <f>IF('Data invoice'!M171=0,"",'Data invoice'!N171)</f>
        <v/>
      </c>
      <c r="F209" s="402" t="str">
        <f>IF('Data invoice'!N171=0,"",'Data invoice'!O171)</f>
        <v/>
      </c>
      <c r="G209" s="402" t="str">
        <f>IF('Data invoice'!O171=0,"",'Data invoice'!P171)</f>
        <v/>
      </c>
      <c r="H209" s="402" t="str">
        <f>IF('Data invoice'!P171=0,"",'Data invoice'!Q171)</f>
        <v/>
      </c>
      <c r="I209" s="468" t="str">
        <f>IF('Data invoice'!Q171=0,"",'Data invoice'!R171)</f>
        <v/>
      </c>
      <c r="J209" s="438" t="str">
        <f>IF('Data invoice'!R171=0,"",'Data invoice'!S171)</f>
        <v/>
      </c>
      <c r="K209" s="493" t="str">
        <f>IF('Data invoice'!S171=0,"",'Data invoice'!T171)</f>
        <v/>
      </c>
      <c r="L209" s="397"/>
      <c r="M209" s="397"/>
      <c r="N209" s="397"/>
      <c r="O209" s="397"/>
      <c r="P209" s="397"/>
      <c r="Q209" s="397"/>
      <c r="R209" s="397"/>
      <c r="S209" s="397"/>
      <c r="T209" s="402"/>
      <c r="U209" s="402"/>
      <c r="V209" s="402"/>
      <c r="W209" s="402"/>
      <c r="X209" s="402"/>
      <c r="Y209" s="402"/>
      <c r="Z209" s="402"/>
      <c r="AA209" s="402"/>
      <c r="AB209" s="411"/>
      <c r="AC209" s="411"/>
      <c r="AD209" s="411"/>
      <c r="AE209" s="411"/>
      <c r="AF209" s="411"/>
      <c r="AG209" s="411"/>
      <c r="AH209" s="411"/>
      <c r="AI209" s="411"/>
      <c r="AJ209" s="411"/>
      <c r="AK209" s="411"/>
      <c r="AL209" s="411"/>
    </row>
    <row r="210" spans="1:38" s="555" customFormat="1" ht="16.5" customHeight="1">
      <c r="A210" s="402"/>
      <c r="B210" s="402" t="str">
        <f>IF('Data invoice'!J172=0,"",'Data invoice'!K172)</f>
        <v/>
      </c>
      <c r="C210" s="402" t="str">
        <f>IF('Data invoice'!K172=0,"",'Data invoice'!L172)</f>
        <v/>
      </c>
      <c r="D210" s="402" t="str">
        <f>IF('Data invoice'!L172=0,"",'Data invoice'!M172)</f>
        <v/>
      </c>
      <c r="E210" s="402" t="str">
        <f>IF('Data invoice'!M172=0,"",'Data invoice'!N172)</f>
        <v/>
      </c>
      <c r="F210" s="402" t="str">
        <f>IF('Data invoice'!N172=0,"",'Data invoice'!O172)</f>
        <v/>
      </c>
      <c r="G210" s="402" t="str">
        <f>IF('Data invoice'!O172=0,"",'Data invoice'!P172)</f>
        <v/>
      </c>
      <c r="H210" s="402" t="str">
        <f>IF('Data invoice'!P172=0,"",'Data invoice'!Q172)</f>
        <v/>
      </c>
      <c r="I210" s="468" t="str">
        <f>IF('Data invoice'!Q172=0,"",'Data invoice'!R172)</f>
        <v/>
      </c>
      <c r="J210" s="438" t="str">
        <f>IF('Data invoice'!R172=0,"",'Data invoice'!S172)</f>
        <v/>
      </c>
      <c r="K210" s="493" t="str">
        <f>IF('Data invoice'!S172=0,"",'Data invoice'!T172)</f>
        <v/>
      </c>
      <c r="L210" s="397"/>
      <c r="M210" s="397"/>
      <c r="N210" s="397"/>
      <c r="O210" s="397"/>
      <c r="P210" s="397"/>
      <c r="Q210" s="397"/>
      <c r="R210" s="397"/>
      <c r="S210" s="397"/>
      <c r="T210" s="402"/>
      <c r="U210" s="402"/>
      <c r="V210" s="402"/>
      <c r="W210" s="402"/>
      <c r="X210" s="402"/>
      <c r="Y210" s="402"/>
      <c r="Z210" s="402"/>
      <c r="AA210" s="402"/>
      <c r="AB210" s="411"/>
      <c r="AC210" s="411"/>
      <c r="AD210" s="411"/>
      <c r="AE210" s="411"/>
      <c r="AF210" s="411"/>
      <c r="AG210" s="411"/>
      <c r="AH210" s="411"/>
      <c r="AI210" s="411"/>
      <c r="AJ210" s="411"/>
      <c r="AK210" s="411"/>
      <c r="AL210" s="411"/>
    </row>
    <row r="211" spans="1:38" s="555" customFormat="1" ht="13.5" customHeight="1">
      <c r="A211" s="402"/>
      <c r="B211" s="402" t="str">
        <f>IF('Data invoice'!J173=0,"",'Data invoice'!K173)</f>
        <v/>
      </c>
      <c r="C211" s="402" t="str">
        <f>IF('Data invoice'!K173=0,"",'Data invoice'!L173)</f>
        <v/>
      </c>
      <c r="D211" s="402" t="str">
        <f>IF('Data invoice'!L173=0,"",'Data invoice'!M173)</f>
        <v/>
      </c>
      <c r="E211" s="402" t="str">
        <f>IF('Data invoice'!M173=0,"",'Data invoice'!N173)</f>
        <v/>
      </c>
      <c r="F211" s="402" t="str">
        <f>IF('Data invoice'!N173=0,"",'Data invoice'!O173)</f>
        <v/>
      </c>
      <c r="G211" s="402" t="str">
        <f>IF('Data invoice'!O173=0,"",'Data invoice'!P173)</f>
        <v/>
      </c>
      <c r="H211" s="402" t="str">
        <f>IF('Data invoice'!P173=0,"",'Data invoice'!Q173)</f>
        <v/>
      </c>
      <c r="I211" s="468" t="str">
        <f>IF('Data invoice'!Q173=0,"",'Data invoice'!R173)</f>
        <v/>
      </c>
      <c r="J211" s="438" t="str">
        <f>IF('Data invoice'!R173=0,"",'Data invoice'!S173)</f>
        <v/>
      </c>
      <c r="K211" s="493" t="str">
        <f>IF('Data invoice'!S173=0,"",'Data invoice'!T173)</f>
        <v/>
      </c>
      <c r="L211" s="397"/>
      <c r="M211" s="397"/>
      <c r="N211" s="397"/>
      <c r="O211" s="397"/>
      <c r="P211" s="397"/>
      <c r="Q211" s="397"/>
      <c r="R211" s="397"/>
      <c r="S211" s="397"/>
      <c r="T211" s="402"/>
      <c r="U211" s="402"/>
      <c r="V211" s="402"/>
      <c r="W211" s="402"/>
      <c r="X211" s="402"/>
      <c r="Y211" s="402"/>
      <c r="Z211" s="402"/>
      <c r="AA211" s="402"/>
      <c r="AB211" s="411"/>
      <c r="AC211" s="411"/>
      <c r="AD211" s="411"/>
      <c r="AE211" s="411"/>
      <c r="AF211" s="411"/>
      <c r="AG211" s="411"/>
      <c r="AH211" s="411"/>
      <c r="AI211" s="411"/>
      <c r="AJ211" s="411"/>
      <c r="AK211" s="411"/>
      <c r="AL211" s="411"/>
    </row>
    <row r="212" spans="1:38" s="555" customFormat="1" ht="13.5" customHeight="1">
      <c r="A212" s="402"/>
      <c r="B212" s="402" t="str">
        <f>IF('Data invoice'!J174=0,"",'Data invoice'!K174)</f>
        <v/>
      </c>
      <c r="C212" s="402" t="str">
        <f>IF('Data invoice'!K174=0,"",'Data invoice'!L174)</f>
        <v/>
      </c>
      <c r="D212" s="402" t="str">
        <f>IF('Data invoice'!L174=0,"",'Data invoice'!M174)</f>
        <v/>
      </c>
      <c r="E212" s="402" t="str">
        <f>IF('Data invoice'!M174=0,"",'Data invoice'!N174)</f>
        <v/>
      </c>
      <c r="F212" s="402" t="str">
        <f>IF('Data invoice'!N174=0,"",'Data invoice'!O174)</f>
        <v/>
      </c>
      <c r="G212" s="402" t="str">
        <f>IF('Data invoice'!O174=0,"",'Data invoice'!P174)</f>
        <v/>
      </c>
      <c r="H212" s="402" t="str">
        <f>IF('Data invoice'!P174=0,"",'Data invoice'!Q174)</f>
        <v/>
      </c>
      <c r="I212" s="468" t="str">
        <f>IF('Data invoice'!Q174=0,"",'Data invoice'!R174)</f>
        <v/>
      </c>
      <c r="J212" s="438" t="str">
        <f>IF('Data invoice'!R174=0,"",'Data invoice'!S174)</f>
        <v/>
      </c>
      <c r="K212" s="493" t="str">
        <f>IF('Data invoice'!S174=0,"",'Data invoice'!T174)</f>
        <v/>
      </c>
      <c r="L212" s="397"/>
      <c r="M212" s="397"/>
      <c r="N212" s="397"/>
      <c r="O212" s="397"/>
      <c r="P212" s="397"/>
      <c r="Q212" s="397"/>
      <c r="R212" s="397"/>
      <c r="S212" s="397"/>
      <c r="T212" s="402"/>
      <c r="U212" s="402"/>
      <c r="V212" s="402"/>
      <c r="W212" s="402"/>
      <c r="X212" s="402"/>
      <c r="Y212" s="402"/>
      <c r="Z212" s="402"/>
      <c r="AA212" s="402"/>
      <c r="AB212" s="411"/>
      <c r="AC212" s="411"/>
      <c r="AD212" s="411"/>
      <c r="AE212" s="411"/>
      <c r="AF212" s="411"/>
      <c r="AG212" s="411"/>
      <c r="AH212" s="411"/>
      <c r="AI212" s="411"/>
      <c r="AJ212" s="411"/>
      <c r="AK212" s="411"/>
      <c r="AL212" s="411"/>
    </row>
    <row r="213" spans="1:38" s="555" customFormat="1" ht="16.5" customHeight="1">
      <c r="A213" s="402"/>
      <c r="B213" s="402" t="str">
        <f>IF('Data invoice'!J175=0,"",'Data invoice'!K175)</f>
        <v/>
      </c>
      <c r="C213" s="402" t="str">
        <f>IF('Data invoice'!K175=0,"",'Data invoice'!L175)</f>
        <v/>
      </c>
      <c r="D213" s="402" t="str">
        <f>IF('Data invoice'!L175=0,"",'Data invoice'!M175)</f>
        <v/>
      </c>
      <c r="E213" s="402" t="str">
        <f>IF('Data invoice'!M175=0,"",'Data invoice'!N175)</f>
        <v/>
      </c>
      <c r="F213" s="402" t="str">
        <f>IF('Data invoice'!N175=0,"",'Data invoice'!O175)</f>
        <v/>
      </c>
      <c r="G213" s="402" t="str">
        <f>IF('Data invoice'!O175=0,"",'Data invoice'!P175)</f>
        <v/>
      </c>
      <c r="H213" s="402" t="str">
        <f>IF('Data invoice'!P175=0,"",'Data invoice'!Q175)</f>
        <v/>
      </c>
      <c r="I213" s="468" t="str">
        <f>IF('Data invoice'!Q175=0,"",'Data invoice'!R175)</f>
        <v/>
      </c>
      <c r="J213" s="438" t="str">
        <f>IF('Data invoice'!R175=0,"",'Data invoice'!S175)</f>
        <v/>
      </c>
      <c r="K213" s="493" t="str">
        <f>IF('Data invoice'!S175=0,"",'Data invoice'!T175)</f>
        <v/>
      </c>
      <c r="L213" s="397"/>
      <c r="M213" s="397"/>
      <c r="N213" s="397"/>
      <c r="O213" s="397"/>
      <c r="P213" s="397"/>
      <c r="Q213" s="397"/>
      <c r="R213" s="397"/>
      <c r="S213" s="397"/>
      <c r="T213" s="402"/>
      <c r="U213" s="402"/>
      <c r="V213" s="402"/>
      <c r="W213" s="402"/>
      <c r="X213" s="402"/>
      <c r="Y213" s="402"/>
      <c r="Z213" s="402"/>
      <c r="AA213" s="402"/>
      <c r="AB213" s="411"/>
      <c r="AC213" s="411"/>
      <c r="AD213" s="411"/>
      <c r="AE213" s="411"/>
      <c r="AF213" s="411"/>
      <c r="AG213" s="411"/>
      <c r="AH213" s="411"/>
      <c r="AI213" s="411"/>
      <c r="AJ213" s="411"/>
      <c r="AK213" s="411"/>
      <c r="AL213" s="411"/>
    </row>
    <row r="214" spans="1:38" s="555" customFormat="1" ht="16.5" customHeight="1">
      <c r="A214" s="402"/>
      <c r="B214" s="402" t="str">
        <f>IF('Data invoice'!J176=0,"",'Data invoice'!K176)</f>
        <v/>
      </c>
      <c r="C214" s="402" t="str">
        <f>IF('Data invoice'!K176=0,"",'Data invoice'!L176)</f>
        <v/>
      </c>
      <c r="D214" s="402" t="str">
        <f>IF('Data invoice'!L176=0,"",'Data invoice'!M176)</f>
        <v/>
      </c>
      <c r="E214" s="402" t="str">
        <f>IF('Data invoice'!M176=0,"",'Data invoice'!N176)</f>
        <v/>
      </c>
      <c r="F214" s="402" t="str">
        <f>IF('Data invoice'!N176=0,"",'Data invoice'!O176)</f>
        <v/>
      </c>
      <c r="G214" s="402" t="str">
        <f>IF('Data invoice'!O176=0,"",'Data invoice'!P176)</f>
        <v/>
      </c>
      <c r="H214" s="402" t="str">
        <f>IF('Data invoice'!P176=0,"",'Data invoice'!Q176)</f>
        <v/>
      </c>
      <c r="I214" s="468" t="str">
        <f>IF('Data invoice'!Q176=0,"",'Data invoice'!R176)</f>
        <v/>
      </c>
      <c r="J214" s="438" t="str">
        <f>IF('Data invoice'!R176=0,"",'Data invoice'!S176)</f>
        <v/>
      </c>
      <c r="K214" s="493" t="str">
        <f>IF('Data invoice'!S176=0,"",'Data invoice'!T176)</f>
        <v/>
      </c>
      <c r="L214" s="397"/>
      <c r="M214" s="397"/>
      <c r="N214" s="397"/>
      <c r="O214" s="397"/>
      <c r="P214" s="397"/>
      <c r="Q214" s="397"/>
      <c r="R214" s="397"/>
      <c r="S214" s="397"/>
      <c r="T214" s="397"/>
      <c r="U214" s="397"/>
      <c r="V214" s="397"/>
      <c r="W214" s="397"/>
      <c r="X214" s="397"/>
      <c r="Y214" s="397"/>
      <c r="Z214" s="397"/>
      <c r="AA214" s="397"/>
      <c r="AB214" s="414"/>
      <c r="AC214" s="414"/>
      <c r="AD214" s="414"/>
      <c r="AE214" s="414"/>
      <c r="AF214" s="414"/>
      <c r="AG214" s="414"/>
      <c r="AH214" s="414"/>
      <c r="AI214" s="414"/>
      <c r="AJ214" s="414"/>
      <c r="AK214" s="414"/>
      <c r="AL214" s="414"/>
    </row>
    <row r="215" spans="1:38" s="555" customFormat="1" ht="16.5" customHeight="1">
      <c r="A215" s="402"/>
      <c r="B215" s="402" t="str">
        <f>IF('Data invoice'!J177=0,"",'Data invoice'!K177)</f>
        <v/>
      </c>
      <c r="C215" s="402" t="str">
        <f>IF('Data invoice'!K177=0,"",'Data invoice'!L177)</f>
        <v/>
      </c>
      <c r="D215" s="402" t="str">
        <f>IF('Data invoice'!L177=0,"",'Data invoice'!M177)</f>
        <v/>
      </c>
      <c r="E215" s="402" t="str">
        <f>IF('Data invoice'!M177=0,"",'Data invoice'!N177)</f>
        <v/>
      </c>
      <c r="F215" s="402" t="str">
        <f>IF('Data invoice'!N177=0,"",'Data invoice'!O177)</f>
        <v/>
      </c>
      <c r="G215" s="402" t="str">
        <f>IF('Data invoice'!O177=0,"",'Data invoice'!P177)</f>
        <v/>
      </c>
      <c r="H215" s="402" t="str">
        <f>IF('Data invoice'!P177=0,"",'Data invoice'!Q177)</f>
        <v/>
      </c>
      <c r="I215" s="468" t="str">
        <f>IF('Data invoice'!Q177=0,"",'Data invoice'!R177)</f>
        <v/>
      </c>
      <c r="J215" s="438" t="str">
        <f>IF('Data invoice'!R177=0,"",'Data invoice'!S177)</f>
        <v/>
      </c>
      <c r="K215" s="493" t="str">
        <f>IF('Data invoice'!S177=0,"",'Data invoice'!T177)</f>
        <v/>
      </c>
      <c r="L215" s="397"/>
      <c r="M215" s="397"/>
      <c r="N215" s="397"/>
      <c r="O215" s="397"/>
      <c r="P215" s="397"/>
      <c r="Q215" s="397"/>
      <c r="R215" s="397"/>
      <c r="S215" s="397"/>
      <c r="T215" s="397"/>
      <c r="U215" s="397"/>
      <c r="V215" s="397"/>
      <c r="W215" s="397"/>
      <c r="X215" s="397"/>
      <c r="Y215" s="397"/>
      <c r="Z215" s="397"/>
      <c r="AA215" s="397"/>
      <c r="AB215" s="414"/>
      <c r="AC215" s="414"/>
      <c r="AD215" s="414"/>
      <c r="AE215" s="414"/>
      <c r="AF215" s="414"/>
      <c r="AG215" s="414"/>
      <c r="AH215" s="414"/>
      <c r="AI215" s="414"/>
      <c r="AJ215" s="414"/>
      <c r="AK215" s="414"/>
      <c r="AL215" s="414"/>
    </row>
    <row r="216" spans="1:38" s="555" customFormat="1" ht="16.5" customHeight="1">
      <c r="A216" s="397"/>
      <c r="B216" s="402" t="str">
        <f>IF('Data invoice'!J178=0,"",'Data invoice'!K178)</f>
        <v/>
      </c>
      <c r="C216" s="402" t="str">
        <f>IF('Data invoice'!K178=0,"",'Data invoice'!L178)</f>
        <v/>
      </c>
      <c r="D216" s="402" t="str">
        <f>IF('Data invoice'!L178=0,"",'Data invoice'!M178)</f>
        <v/>
      </c>
      <c r="E216" s="402" t="str">
        <f>IF('Data invoice'!M178=0,"",'Data invoice'!N178)</f>
        <v/>
      </c>
      <c r="F216" s="402" t="str">
        <f>IF('Data invoice'!N178=0,"",'Data invoice'!O178)</f>
        <v/>
      </c>
      <c r="G216" s="402" t="str">
        <f>IF('Data invoice'!O178=0,"",'Data invoice'!P178)</f>
        <v/>
      </c>
      <c r="H216" s="402" t="str">
        <f>IF('Data invoice'!P178=0,"",'Data invoice'!Q178)</f>
        <v/>
      </c>
      <c r="I216" s="468" t="str">
        <f>IF('Data invoice'!Q178=0,"",'Data invoice'!R178)</f>
        <v/>
      </c>
      <c r="J216" s="438" t="str">
        <f>IF('Data invoice'!R178=0,"",'Data invoice'!S178)</f>
        <v/>
      </c>
      <c r="K216" s="493" t="str">
        <f>IF('Data invoice'!S178=0,"",'Data invoice'!T178)</f>
        <v/>
      </c>
      <c r="L216" s="397"/>
      <c r="M216" s="397"/>
      <c r="N216" s="397"/>
      <c r="O216" s="397"/>
      <c r="P216" s="397"/>
      <c r="Q216" s="397"/>
      <c r="R216" s="397"/>
      <c r="S216" s="397"/>
      <c r="T216" s="397"/>
      <c r="U216" s="397"/>
      <c r="V216" s="397"/>
      <c r="W216" s="397"/>
      <c r="X216" s="397"/>
      <c r="Y216" s="397"/>
      <c r="Z216" s="397"/>
      <c r="AA216" s="397"/>
      <c r="AB216" s="414"/>
      <c r="AC216" s="414"/>
      <c r="AD216" s="414"/>
      <c r="AE216" s="414"/>
      <c r="AF216" s="414"/>
      <c r="AG216" s="414"/>
      <c r="AH216" s="414"/>
      <c r="AI216" s="414"/>
      <c r="AJ216" s="414"/>
      <c r="AK216" s="414"/>
      <c r="AL216" s="414"/>
    </row>
    <row r="217" spans="1:38" s="555" customFormat="1" ht="16.5" customHeight="1">
      <c r="A217" s="397"/>
      <c r="B217" s="402" t="str">
        <f>IF('Data invoice'!J179=0,"",'Data invoice'!K179)</f>
        <v/>
      </c>
      <c r="C217" s="402" t="str">
        <f>IF('Data invoice'!K179=0,"",'Data invoice'!L179)</f>
        <v/>
      </c>
      <c r="D217" s="402" t="str">
        <f>IF('Data invoice'!L179=0,"",'Data invoice'!M179)</f>
        <v/>
      </c>
      <c r="E217" s="402" t="str">
        <f>IF('Data invoice'!M179=0,"",'Data invoice'!N179)</f>
        <v/>
      </c>
      <c r="F217" s="402" t="str">
        <f>IF('Data invoice'!N179=0,"",'Data invoice'!O179)</f>
        <v/>
      </c>
      <c r="G217" s="402" t="str">
        <f>IF('Data invoice'!O179=0,"",'Data invoice'!P179)</f>
        <v/>
      </c>
      <c r="H217" s="402" t="str">
        <f>IF('Data invoice'!P179=0,"",'Data invoice'!Q179)</f>
        <v/>
      </c>
      <c r="I217" s="468" t="str">
        <f>IF('Data invoice'!Q179=0,"",'Data invoice'!R179)</f>
        <v/>
      </c>
      <c r="J217" s="438" t="str">
        <f>IF('Data invoice'!R179=0,"",'Data invoice'!S179)</f>
        <v/>
      </c>
      <c r="K217" s="493" t="str">
        <f>IF('Data invoice'!S179=0,"",'Data invoice'!T179)</f>
        <v/>
      </c>
      <c r="L217" s="397"/>
      <c r="M217" s="397"/>
      <c r="N217" s="397"/>
      <c r="O217" s="397"/>
      <c r="P217" s="397"/>
      <c r="Q217" s="397"/>
      <c r="R217" s="397"/>
      <c r="S217" s="397"/>
      <c r="T217" s="397"/>
      <c r="U217" s="397"/>
      <c r="V217" s="397"/>
      <c r="W217" s="397"/>
      <c r="X217" s="397"/>
      <c r="Y217" s="397"/>
      <c r="Z217" s="397"/>
      <c r="AA217" s="397"/>
      <c r="AB217" s="414"/>
      <c r="AC217" s="414"/>
      <c r="AD217" s="414"/>
      <c r="AE217" s="414"/>
      <c r="AF217" s="414"/>
      <c r="AG217" s="414"/>
      <c r="AH217" s="414"/>
      <c r="AI217" s="414"/>
      <c r="AJ217" s="414"/>
      <c r="AK217" s="414"/>
      <c r="AL217" s="414"/>
    </row>
    <row r="218" spans="1:38" s="555" customFormat="1" ht="16.5" customHeight="1">
      <c r="A218" s="397"/>
      <c r="B218" s="402" t="str">
        <f>IF('Data invoice'!J180=0,"",'Data invoice'!K180)</f>
        <v/>
      </c>
      <c r="C218" s="402" t="str">
        <f>IF('Data invoice'!K180=0,"",'Data invoice'!L180)</f>
        <v/>
      </c>
      <c r="D218" s="402" t="str">
        <f>IF('Data invoice'!L180=0,"",'Data invoice'!M180)</f>
        <v/>
      </c>
      <c r="E218" s="402" t="str">
        <f>IF('Data invoice'!M180=0,"",'Data invoice'!N180)</f>
        <v/>
      </c>
      <c r="F218" s="402" t="str">
        <f>IF('Data invoice'!N180=0,"",'Data invoice'!O180)</f>
        <v/>
      </c>
      <c r="G218" s="402" t="str">
        <f>IF('Data invoice'!O180=0,"",'Data invoice'!P180)</f>
        <v/>
      </c>
      <c r="H218" s="402" t="str">
        <f>IF('Data invoice'!P180=0,"",'Data invoice'!Q180)</f>
        <v/>
      </c>
      <c r="I218" s="468" t="str">
        <f>IF('Data invoice'!Q180=0,"",'Data invoice'!R180)</f>
        <v/>
      </c>
      <c r="J218" s="438" t="str">
        <f>IF('Data invoice'!R180=0,"",'Data invoice'!S180)</f>
        <v/>
      </c>
      <c r="K218" s="493" t="str">
        <f>IF('Data invoice'!S180=0,"",'Data invoice'!T180)</f>
        <v/>
      </c>
      <c r="L218" s="397"/>
      <c r="M218" s="397"/>
      <c r="N218" s="397"/>
      <c r="O218" s="397"/>
      <c r="P218" s="397"/>
      <c r="Q218" s="397"/>
      <c r="R218" s="397"/>
      <c r="S218" s="397"/>
      <c r="T218" s="397"/>
      <c r="U218" s="397"/>
      <c r="V218" s="397"/>
      <c r="W218" s="397"/>
      <c r="X218" s="397"/>
      <c r="Y218" s="397"/>
      <c r="Z218" s="397"/>
      <c r="AA218" s="397"/>
      <c r="AB218" s="414"/>
      <c r="AC218" s="414"/>
      <c r="AD218" s="414"/>
      <c r="AE218" s="414"/>
      <c r="AF218" s="414"/>
      <c r="AG218" s="414"/>
      <c r="AH218" s="414"/>
      <c r="AI218" s="414"/>
      <c r="AJ218" s="414"/>
      <c r="AK218" s="414"/>
      <c r="AL218" s="414"/>
    </row>
    <row r="219" spans="1:38" s="555" customFormat="1" ht="16.5" customHeight="1">
      <c r="A219" s="397"/>
      <c r="B219" s="402" t="str">
        <f>IF('Data invoice'!J181=0,"",'Data invoice'!K181)</f>
        <v/>
      </c>
      <c r="C219" s="402" t="str">
        <f>IF('Data invoice'!K181=0,"",'Data invoice'!L181)</f>
        <v/>
      </c>
      <c r="D219" s="402" t="str">
        <f>IF('Data invoice'!L181=0,"",'Data invoice'!M181)</f>
        <v/>
      </c>
      <c r="E219" s="402" t="str">
        <f>IF('Data invoice'!M181=0,"",'Data invoice'!N181)</f>
        <v/>
      </c>
      <c r="F219" s="402" t="str">
        <f>IF('Data invoice'!N181=0,"",'Data invoice'!O181)</f>
        <v/>
      </c>
      <c r="G219" s="402" t="str">
        <f>IF('Data invoice'!O181=0,"",'Data invoice'!P181)</f>
        <v/>
      </c>
      <c r="H219" s="402" t="str">
        <f>IF('Data invoice'!P181=0,"",'Data invoice'!Q181)</f>
        <v/>
      </c>
      <c r="I219" s="468" t="str">
        <f>IF('Data invoice'!Q181=0,"",'Data invoice'!R181)</f>
        <v/>
      </c>
      <c r="J219" s="438" t="str">
        <f>IF('Data invoice'!R181=0,"",'Data invoice'!S181)</f>
        <v/>
      </c>
      <c r="K219" s="493" t="str">
        <f>IF('Data invoice'!S181=0,"",'Data invoice'!T181)</f>
        <v/>
      </c>
      <c r="L219" s="397"/>
      <c r="M219" s="397"/>
      <c r="N219" s="180"/>
      <c r="O219" s="180"/>
      <c r="P219" s="180"/>
      <c r="Q219" s="397"/>
      <c r="R219" s="397"/>
      <c r="S219" s="397"/>
      <c r="T219" s="397"/>
      <c r="U219" s="397"/>
      <c r="V219" s="397"/>
      <c r="W219" s="397"/>
      <c r="X219" s="397"/>
      <c r="Y219" s="397"/>
      <c r="Z219" s="397"/>
      <c r="AA219" s="397"/>
      <c r="AB219" s="414"/>
      <c r="AC219" s="414"/>
      <c r="AD219" s="414"/>
      <c r="AE219" s="414"/>
      <c r="AF219" s="414"/>
      <c r="AG219" s="414"/>
      <c r="AH219" s="414"/>
      <c r="AI219" s="414"/>
      <c r="AJ219" s="414"/>
      <c r="AK219" s="414"/>
      <c r="AL219" s="414"/>
    </row>
    <row r="220" spans="1:38" s="555" customFormat="1" ht="16.5" customHeight="1">
      <c r="A220" s="397"/>
      <c r="B220" s="402" t="str">
        <f>IF('Data invoice'!J182=0,"",'Data invoice'!K182)</f>
        <v/>
      </c>
      <c r="C220" s="402" t="str">
        <f>IF('Data invoice'!K182=0,"",'Data invoice'!L182)</f>
        <v/>
      </c>
      <c r="D220" s="402" t="str">
        <f>IF('Data invoice'!L182=0,"",'Data invoice'!M182)</f>
        <v/>
      </c>
      <c r="E220" s="402" t="str">
        <f>IF('Data invoice'!M182=0,"",'Data invoice'!N182)</f>
        <v/>
      </c>
      <c r="F220" s="402" t="str">
        <f>IF('Data invoice'!N182=0,"",'Data invoice'!O182)</f>
        <v/>
      </c>
      <c r="G220" s="402" t="str">
        <f>IF('Data invoice'!O182=0,"",'Data invoice'!P182)</f>
        <v/>
      </c>
      <c r="H220" s="402" t="str">
        <f>IF('Data invoice'!P182=0,"",'Data invoice'!Q182)</f>
        <v/>
      </c>
      <c r="I220" s="468" t="str">
        <f>IF('Data invoice'!Q182=0,"",'Data invoice'!R182)</f>
        <v/>
      </c>
      <c r="J220" s="438" t="str">
        <f>IF('Data invoice'!R182=0,"",'Data invoice'!S182)</f>
        <v/>
      </c>
      <c r="K220" s="493" t="str">
        <f>IF('Data invoice'!S182=0,"",'Data invoice'!T182)</f>
        <v/>
      </c>
      <c r="L220" s="397"/>
      <c r="M220" s="397"/>
      <c r="N220" s="180"/>
      <c r="O220" s="180"/>
      <c r="P220" s="180"/>
      <c r="Q220" s="397"/>
      <c r="R220" s="397"/>
      <c r="S220" s="397"/>
      <c r="T220" s="397"/>
      <c r="U220" s="397"/>
      <c r="V220" s="397"/>
      <c r="W220" s="397"/>
      <c r="X220" s="397"/>
      <c r="Y220" s="397"/>
      <c r="Z220" s="397"/>
      <c r="AA220" s="397"/>
      <c r="AB220" s="414"/>
      <c r="AC220" s="414"/>
      <c r="AD220" s="414"/>
      <c r="AE220" s="414"/>
      <c r="AF220" s="414"/>
      <c r="AG220" s="414"/>
      <c r="AH220" s="414"/>
      <c r="AI220" s="414"/>
      <c r="AJ220" s="414"/>
      <c r="AK220" s="414"/>
      <c r="AL220" s="414"/>
    </row>
    <row r="221" spans="1:38" s="555" customFormat="1" ht="16.5" customHeight="1">
      <c r="A221" s="397"/>
      <c r="B221" s="402" t="str">
        <f>IF('Data invoice'!J183=0,"",'Data invoice'!K183)</f>
        <v/>
      </c>
      <c r="C221" s="402" t="str">
        <f>IF('Data invoice'!K183=0,"",'Data invoice'!L183)</f>
        <v/>
      </c>
      <c r="D221" s="402" t="str">
        <f>IF('Data invoice'!L183=0,"",'Data invoice'!M183)</f>
        <v/>
      </c>
      <c r="E221" s="402" t="str">
        <f>IF('Data invoice'!M183=0,"",'Data invoice'!N183)</f>
        <v/>
      </c>
      <c r="F221" s="402" t="str">
        <f>IF('Data invoice'!N183=0,"",'Data invoice'!O183)</f>
        <v/>
      </c>
      <c r="G221" s="402" t="str">
        <f>IF('Data invoice'!O183=0,"",'Data invoice'!P183)</f>
        <v/>
      </c>
      <c r="H221" s="402" t="str">
        <f>IF('Data invoice'!P183=0,"",'Data invoice'!Q183)</f>
        <v/>
      </c>
      <c r="I221" s="468" t="str">
        <f>IF('Data invoice'!Q183=0,"",'Data invoice'!R183)</f>
        <v/>
      </c>
      <c r="J221" s="438" t="str">
        <f>IF('Data invoice'!R183=0,"",'Data invoice'!S183)</f>
        <v/>
      </c>
      <c r="K221" s="493" t="str">
        <f>IF('Data invoice'!S183=0,"",'Data invoice'!T183)</f>
        <v/>
      </c>
      <c r="L221" s="180"/>
      <c r="M221" s="397"/>
      <c r="N221" s="180"/>
      <c r="O221" s="180"/>
      <c r="P221" s="180"/>
      <c r="Q221" s="397"/>
      <c r="R221" s="397"/>
      <c r="S221" s="397"/>
      <c r="T221" s="397"/>
      <c r="U221" s="397"/>
      <c r="V221" s="397"/>
      <c r="W221" s="397"/>
      <c r="X221" s="397"/>
      <c r="Y221" s="397"/>
      <c r="Z221" s="397"/>
      <c r="AA221" s="397"/>
      <c r="AB221" s="414"/>
      <c r="AC221" s="414"/>
      <c r="AD221" s="414"/>
      <c r="AE221" s="414"/>
      <c r="AF221" s="414"/>
      <c r="AG221" s="414"/>
      <c r="AH221" s="414"/>
      <c r="AI221" s="414"/>
      <c r="AJ221" s="414"/>
      <c r="AK221" s="414"/>
      <c r="AL221" s="414"/>
    </row>
    <row r="222" spans="1:38" s="555" customFormat="1" ht="16.5" customHeight="1">
      <c r="A222" s="397"/>
      <c r="B222" s="402" t="str">
        <f>IF('Data invoice'!J184=0,"",'Data invoice'!K184)</f>
        <v/>
      </c>
      <c r="C222" s="402" t="str">
        <f>IF('Data invoice'!K184=0,"",'Data invoice'!L184)</f>
        <v/>
      </c>
      <c r="D222" s="402" t="str">
        <f>IF('Data invoice'!L184=0,"",'Data invoice'!M184)</f>
        <v/>
      </c>
      <c r="E222" s="402" t="str">
        <f>IF('Data invoice'!M184=0,"",'Data invoice'!N184)</f>
        <v/>
      </c>
      <c r="F222" s="402" t="str">
        <f>IF('Data invoice'!N184=0,"",'Data invoice'!O184)</f>
        <v/>
      </c>
      <c r="G222" s="402" t="str">
        <f>IF('Data invoice'!O184=0,"",'Data invoice'!P184)</f>
        <v/>
      </c>
      <c r="H222" s="402" t="str">
        <f>IF('Data invoice'!P184=0,"",'Data invoice'!Q184)</f>
        <v/>
      </c>
      <c r="I222" s="468" t="str">
        <f>IF('Data invoice'!Q184=0,"",'Data invoice'!R184)</f>
        <v/>
      </c>
      <c r="J222" s="438" t="str">
        <f>IF('Data invoice'!R184=0,"",'Data invoice'!S184)</f>
        <v/>
      </c>
      <c r="K222" s="493" t="str">
        <f>IF('Data invoice'!S184=0,"",'Data invoice'!T184)</f>
        <v/>
      </c>
      <c r="L222" s="180"/>
      <c r="M222" s="397"/>
      <c r="N222" s="180"/>
      <c r="O222" s="180"/>
      <c r="P222" s="180"/>
      <c r="Q222" s="180"/>
      <c r="R222" s="397"/>
      <c r="S222" s="397"/>
      <c r="T222" s="397"/>
      <c r="U222" s="397"/>
      <c r="V222" s="397"/>
      <c r="W222" s="397"/>
      <c r="X222" s="397"/>
      <c r="Y222" s="397"/>
      <c r="Z222" s="397"/>
      <c r="AA222" s="397"/>
      <c r="AB222" s="414"/>
      <c r="AC222" s="414"/>
      <c r="AD222" s="414"/>
      <c r="AE222" s="414"/>
      <c r="AF222" s="414"/>
      <c r="AG222" s="414"/>
      <c r="AH222" s="414"/>
      <c r="AI222" s="414"/>
      <c r="AJ222" s="414"/>
      <c r="AK222" s="414"/>
      <c r="AL222" s="414"/>
    </row>
    <row r="223" spans="1:38" s="555" customFormat="1" ht="16.5" customHeight="1">
      <c r="A223" s="397"/>
      <c r="B223" s="402" t="str">
        <f>IF('Data invoice'!J185=0,"",'Data invoice'!K185)</f>
        <v/>
      </c>
      <c r="C223" s="402" t="str">
        <f>IF('Data invoice'!K185=0,"",'Data invoice'!L185)</f>
        <v/>
      </c>
      <c r="D223" s="402" t="str">
        <f>IF('Data invoice'!L185=0,"",'Data invoice'!M185)</f>
        <v/>
      </c>
      <c r="E223" s="402" t="str">
        <f>IF('Data invoice'!M185=0,"",'Data invoice'!N185)</f>
        <v/>
      </c>
      <c r="F223" s="402" t="str">
        <f>IF('Data invoice'!N185=0,"",'Data invoice'!O185)</f>
        <v/>
      </c>
      <c r="G223" s="402" t="str">
        <f>IF('Data invoice'!O185=0,"",'Data invoice'!P185)</f>
        <v/>
      </c>
      <c r="H223" s="402" t="str">
        <f>IF('Data invoice'!P185=0,"",'Data invoice'!Q185)</f>
        <v/>
      </c>
      <c r="I223" s="468" t="str">
        <f>IF('Data invoice'!Q185=0,"",'Data invoice'!R185)</f>
        <v/>
      </c>
      <c r="J223" s="438" t="str">
        <f>IF('Data invoice'!R185=0,"",'Data invoice'!S185)</f>
        <v/>
      </c>
      <c r="K223" s="493" t="str">
        <f>IF('Data invoice'!S185=0,"",'Data invoice'!T185)</f>
        <v/>
      </c>
      <c r="L223" s="180"/>
      <c r="M223" s="397"/>
      <c r="N223" s="180"/>
      <c r="O223" s="180"/>
      <c r="P223" s="180"/>
      <c r="Q223" s="180"/>
      <c r="R223" s="397"/>
      <c r="S223" s="397"/>
      <c r="T223" s="397"/>
      <c r="U223" s="397"/>
      <c r="V223" s="397"/>
      <c r="W223" s="397"/>
      <c r="X223" s="397"/>
      <c r="Y223" s="397"/>
      <c r="Z223" s="397"/>
      <c r="AA223" s="397"/>
      <c r="AB223" s="414"/>
      <c r="AC223" s="414"/>
      <c r="AD223" s="414"/>
      <c r="AE223" s="414"/>
      <c r="AF223" s="414"/>
      <c r="AG223" s="414"/>
      <c r="AH223" s="414"/>
      <c r="AI223" s="414"/>
      <c r="AJ223" s="414"/>
      <c r="AK223" s="414"/>
      <c r="AL223" s="414"/>
    </row>
    <row r="224" spans="1:38" s="555" customFormat="1" ht="16.5" customHeight="1">
      <c r="A224" s="397"/>
      <c r="B224" s="402" t="str">
        <f>IF('Data invoice'!J186=0,"",'Data invoice'!K186)</f>
        <v/>
      </c>
      <c r="C224" s="402" t="str">
        <f>IF('Data invoice'!K186=0,"",'Data invoice'!L186)</f>
        <v/>
      </c>
      <c r="D224" s="402" t="str">
        <f>IF('Data invoice'!L186=0,"",'Data invoice'!M186)</f>
        <v/>
      </c>
      <c r="E224" s="402" t="str">
        <f>IF('Data invoice'!M186=0,"",'Data invoice'!N186)</f>
        <v/>
      </c>
      <c r="F224" s="402" t="str">
        <f>IF('Data invoice'!N186=0,"",'Data invoice'!O186)</f>
        <v/>
      </c>
      <c r="G224" s="402" t="str">
        <f>IF('Data invoice'!O186=0,"",'Data invoice'!P186)</f>
        <v/>
      </c>
      <c r="H224" s="402" t="str">
        <f>IF('Data invoice'!P186=0,"",'Data invoice'!Q186)</f>
        <v/>
      </c>
      <c r="I224" s="468" t="str">
        <f>IF('Data invoice'!Q186=0,"",'Data invoice'!R186)</f>
        <v/>
      </c>
      <c r="J224" s="438" t="str">
        <f>IF('Data invoice'!R186=0,"",'Data invoice'!S186)</f>
        <v/>
      </c>
      <c r="K224" s="493" t="str">
        <f>IF('Data invoice'!S186=0,"",'Data invoice'!T186)</f>
        <v/>
      </c>
      <c r="L224" s="180"/>
      <c r="M224" s="397"/>
      <c r="N224" s="180"/>
      <c r="O224" s="180"/>
      <c r="P224" s="180"/>
      <c r="Q224" s="180"/>
      <c r="R224" s="397"/>
      <c r="S224" s="397"/>
      <c r="T224" s="397"/>
      <c r="U224" s="397"/>
      <c r="V224" s="397"/>
      <c r="W224" s="397"/>
      <c r="X224" s="397"/>
      <c r="Y224" s="397"/>
      <c r="Z224" s="397"/>
      <c r="AA224" s="397"/>
      <c r="AB224" s="414"/>
      <c r="AC224" s="414"/>
      <c r="AD224" s="414"/>
      <c r="AE224" s="414"/>
      <c r="AF224" s="414"/>
      <c r="AG224" s="414"/>
      <c r="AH224" s="414"/>
      <c r="AI224" s="414"/>
      <c r="AJ224" s="414"/>
      <c r="AK224" s="414"/>
      <c r="AL224" s="414"/>
    </row>
    <row r="225" spans="1:38" s="555" customFormat="1" ht="16.5" customHeight="1">
      <c r="A225" s="397"/>
      <c r="B225" s="402" t="str">
        <f>IF('Data invoice'!J187=0,"",'Data invoice'!K187)</f>
        <v/>
      </c>
      <c r="C225" s="402" t="str">
        <f>IF('Data invoice'!K187=0,"",'Data invoice'!L187)</f>
        <v/>
      </c>
      <c r="D225" s="402" t="str">
        <f>IF('Data invoice'!L187=0,"",'Data invoice'!M187)</f>
        <v/>
      </c>
      <c r="E225" s="402" t="str">
        <f>IF('Data invoice'!M187=0,"",'Data invoice'!N187)</f>
        <v/>
      </c>
      <c r="F225" s="402" t="str">
        <f>IF('Data invoice'!N187=0,"",'Data invoice'!O187)</f>
        <v/>
      </c>
      <c r="G225" s="402" t="str">
        <f>IF('Data invoice'!O187=0,"",'Data invoice'!P187)</f>
        <v/>
      </c>
      <c r="H225" s="402" t="str">
        <f>IF('Data invoice'!P187=0,"",'Data invoice'!Q187)</f>
        <v/>
      </c>
      <c r="I225" s="468" t="str">
        <f>IF('Data invoice'!Q187=0,"",'Data invoice'!R187)</f>
        <v/>
      </c>
      <c r="J225" s="438" t="str">
        <f>IF('Data invoice'!R187=0,"",'Data invoice'!S187)</f>
        <v/>
      </c>
      <c r="K225" s="493" t="str">
        <f>IF('Data invoice'!S187=0,"",'Data invoice'!T187)</f>
        <v/>
      </c>
      <c r="L225" s="180"/>
      <c r="M225" s="180"/>
      <c r="N225" s="180"/>
      <c r="O225" s="180"/>
      <c r="P225" s="180"/>
      <c r="Q225" s="180"/>
      <c r="R225" s="180"/>
      <c r="S225" s="397"/>
      <c r="T225" s="397"/>
      <c r="U225" s="397"/>
      <c r="V225" s="397"/>
      <c r="W225" s="397"/>
      <c r="X225" s="397"/>
      <c r="Y225" s="397"/>
      <c r="Z225" s="397"/>
      <c r="AA225" s="397"/>
      <c r="AB225" s="414"/>
      <c r="AC225" s="414"/>
      <c r="AD225" s="414"/>
      <c r="AE225" s="414"/>
      <c r="AF225" s="414"/>
      <c r="AG225" s="414"/>
      <c r="AH225" s="414"/>
      <c r="AI225" s="414"/>
      <c r="AJ225" s="414"/>
      <c r="AK225" s="414"/>
      <c r="AL225" s="414"/>
    </row>
    <row r="226" spans="1:38" s="555" customFormat="1" ht="16.5" customHeight="1">
      <c r="A226" s="397"/>
      <c r="B226" s="402" t="str">
        <f>IF('Data invoice'!J188=0,"",'Data invoice'!K188)</f>
        <v/>
      </c>
      <c r="C226" s="402" t="str">
        <f>IF('Data invoice'!K188=0,"",'Data invoice'!L188)</f>
        <v/>
      </c>
      <c r="D226" s="402" t="str">
        <f>IF('Data invoice'!L188=0,"",'Data invoice'!M188)</f>
        <v/>
      </c>
      <c r="E226" s="402" t="str">
        <f>IF('Data invoice'!M188=0,"",'Data invoice'!N188)</f>
        <v/>
      </c>
      <c r="F226" s="402" t="str">
        <f>IF('Data invoice'!N188=0,"",'Data invoice'!O188)</f>
        <v/>
      </c>
      <c r="G226" s="402" t="str">
        <f>IF('Data invoice'!O188=0,"",'Data invoice'!P188)</f>
        <v/>
      </c>
      <c r="H226" s="402" t="str">
        <f>IF('Data invoice'!P188=0,"",'Data invoice'!Q188)</f>
        <v/>
      </c>
      <c r="I226" s="468" t="str">
        <f>IF('Data invoice'!Q188=0,"",'Data invoice'!R188)</f>
        <v/>
      </c>
      <c r="J226" s="438" t="str">
        <f>IF('Data invoice'!R188=0,"",'Data invoice'!S188)</f>
        <v/>
      </c>
      <c r="K226" s="493" t="str">
        <f>IF('Data invoice'!S188=0,"",'Data invoice'!T188)</f>
        <v/>
      </c>
      <c r="L226" s="180"/>
      <c r="M226" s="180"/>
      <c r="N226" s="180"/>
      <c r="O226" s="180"/>
      <c r="P226" s="180"/>
      <c r="Q226" s="180"/>
      <c r="R226" s="180"/>
      <c r="S226" s="397"/>
      <c r="T226" s="397"/>
      <c r="U226" s="397"/>
      <c r="V226" s="397"/>
      <c r="W226" s="397"/>
      <c r="X226" s="397"/>
      <c r="Y226" s="397"/>
      <c r="Z226" s="397"/>
      <c r="AA226" s="397"/>
      <c r="AB226" s="414"/>
      <c r="AC226" s="414"/>
      <c r="AD226" s="414"/>
      <c r="AE226" s="414"/>
      <c r="AF226" s="414"/>
      <c r="AG226" s="414"/>
      <c r="AH226" s="414"/>
      <c r="AI226" s="414"/>
      <c r="AJ226" s="414"/>
      <c r="AK226" s="414"/>
      <c r="AL226" s="414"/>
    </row>
    <row r="227" spans="1:38" s="555" customFormat="1" ht="16.5" customHeight="1">
      <c r="A227" s="397"/>
      <c r="B227" s="402" t="str">
        <f>IF('Data invoice'!J189=0,"",'Data invoice'!K189)</f>
        <v/>
      </c>
      <c r="C227" s="402" t="str">
        <f>IF('Data invoice'!K189=0,"",'Data invoice'!L189)</f>
        <v/>
      </c>
      <c r="D227" s="402" t="str">
        <f>IF('Data invoice'!L189=0,"",'Data invoice'!M189)</f>
        <v/>
      </c>
      <c r="E227" s="402" t="str">
        <f>IF('Data invoice'!M189=0,"",'Data invoice'!N189)</f>
        <v/>
      </c>
      <c r="F227" s="402" t="str">
        <f>IF('Data invoice'!N189=0,"",'Data invoice'!O189)</f>
        <v/>
      </c>
      <c r="G227" s="402" t="str">
        <f>IF('Data invoice'!O189=0,"",'Data invoice'!P189)</f>
        <v/>
      </c>
      <c r="H227" s="402" t="str">
        <f>IF('Data invoice'!P189=0,"",'Data invoice'!Q189)</f>
        <v/>
      </c>
      <c r="I227" s="468" t="str">
        <f>IF('Data invoice'!Q189=0,"",'Data invoice'!R189)</f>
        <v/>
      </c>
      <c r="J227" s="438" t="str">
        <f>IF('Data invoice'!R189=0,"",'Data invoice'!S189)</f>
        <v/>
      </c>
      <c r="K227" s="493" t="str">
        <f>IF('Data invoice'!S189=0,"",'Data invoice'!T189)</f>
        <v/>
      </c>
      <c r="L227" s="180"/>
      <c r="M227" s="180"/>
      <c r="N227" s="180"/>
      <c r="O227" s="180"/>
      <c r="P227" s="180"/>
      <c r="Q227" s="180"/>
      <c r="R227" s="180"/>
      <c r="S227" s="397"/>
      <c r="T227" s="397"/>
      <c r="U227" s="397"/>
      <c r="V227" s="397"/>
      <c r="W227" s="397"/>
      <c r="X227" s="397"/>
      <c r="Y227" s="397"/>
      <c r="Z227" s="397"/>
      <c r="AA227" s="397"/>
      <c r="AB227" s="414"/>
      <c r="AC227" s="414"/>
      <c r="AD227" s="414"/>
      <c r="AE227" s="414"/>
      <c r="AF227" s="414"/>
      <c r="AG227" s="414"/>
      <c r="AH227" s="414"/>
      <c r="AI227" s="414"/>
      <c r="AJ227" s="414"/>
      <c r="AK227" s="414"/>
      <c r="AL227" s="414"/>
    </row>
    <row r="228" spans="1:38" s="555" customFormat="1" ht="16.5" customHeight="1">
      <c r="A228" s="397"/>
      <c r="B228" s="402" t="str">
        <f>IF('Data invoice'!J190=0,"",'Data invoice'!K190)</f>
        <v/>
      </c>
      <c r="C228" s="402" t="str">
        <f>IF('Data invoice'!K190=0,"",'Data invoice'!L190)</f>
        <v/>
      </c>
      <c r="D228" s="402" t="str">
        <f>IF('Data invoice'!L190=0,"",'Data invoice'!M190)</f>
        <v/>
      </c>
      <c r="E228" s="402" t="str">
        <f>IF('Data invoice'!M190=0,"",'Data invoice'!N190)</f>
        <v/>
      </c>
      <c r="F228" s="402" t="str">
        <f>IF('Data invoice'!N190=0,"",'Data invoice'!O190)</f>
        <v/>
      </c>
      <c r="G228" s="402" t="str">
        <f>IF('Data invoice'!O190=0,"",'Data invoice'!P190)</f>
        <v/>
      </c>
      <c r="H228" s="402" t="str">
        <f>IF('Data invoice'!P190=0,"",'Data invoice'!Q190)</f>
        <v/>
      </c>
      <c r="I228" s="468" t="str">
        <f>IF('Data invoice'!Q190=0,"",'Data invoice'!R190)</f>
        <v/>
      </c>
      <c r="J228" s="438" t="str">
        <f>IF('Data invoice'!R190=0,"",'Data invoice'!S190)</f>
        <v/>
      </c>
      <c r="K228" s="493" t="str">
        <f>IF('Data invoice'!S190=0,"",'Data invoice'!T190)</f>
        <v/>
      </c>
      <c r="L228" s="180"/>
      <c r="M228" s="180"/>
      <c r="N228" s="180"/>
      <c r="O228" s="180"/>
      <c r="P228" s="180"/>
      <c r="Q228" s="180"/>
      <c r="R228" s="180"/>
      <c r="S228" s="397"/>
      <c r="T228" s="397"/>
      <c r="U228" s="397"/>
      <c r="V228" s="397"/>
      <c r="W228" s="397"/>
      <c r="X228" s="397"/>
      <c r="Y228" s="397"/>
      <c r="Z228" s="397"/>
      <c r="AA228" s="397"/>
      <c r="AB228" s="414"/>
      <c r="AC228" s="414"/>
      <c r="AD228" s="414"/>
      <c r="AE228" s="414"/>
      <c r="AF228" s="414"/>
      <c r="AG228" s="414"/>
      <c r="AH228" s="414"/>
      <c r="AI228" s="414"/>
      <c r="AJ228" s="414"/>
      <c r="AK228" s="414"/>
      <c r="AL228" s="414"/>
    </row>
    <row r="229" spans="1:38" s="555" customFormat="1" ht="16.5" customHeight="1">
      <c r="A229" s="397"/>
      <c r="B229" s="402" t="str">
        <f>IF('Data invoice'!J191=0,"",'Data invoice'!K191)</f>
        <v/>
      </c>
      <c r="C229" s="402" t="str">
        <f>IF('Data invoice'!K191=0,"",'Data invoice'!L191)</f>
        <v/>
      </c>
      <c r="D229" s="402" t="str">
        <f>IF('Data invoice'!L191=0,"",'Data invoice'!M191)</f>
        <v/>
      </c>
      <c r="E229" s="402" t="str">
        <f>IF('Data invoice'!M191=0,"",'Data invoice'!N191)</f>
        <v/>
      </c>
      <c r="F229" s="402" t="str">
        <f>IF('Data invoice'!N191=0,"",'Data invoice'!O191)</f>
        <v/>
      </c>
      <c r="G229" s="402" t="str">
        <f>IF('Data invoice'!O191=0,"",'Data invoice'!P191)</f>
        <v/>
      </c>
      <c r="H229" s="402" t="str">
        <f>IF('Data invoice'!P191=0,"",'Data invoice'!Q191)</f>
        <v/>
      </c>
      <c r="I229" s="468" t="str">
        <f>IF('Data invoice'!Q191=0,"",'Data invoice'!R191)</f>
        <v/>
      </c>
      <c r="J229" s="438" t="str">
        <f>IF('Data invoice'!R191=0,"",'Data invoice'!S191)</f>
        <v/>
      </c>
      <c r="K229" s="493" t="str">
        <f>IF('Data invoice'!S191=0,"",'Data invoice'!T191)</f>
        <v/>
      </c>
      <c r="L229" s="180"/>
      <c r="M229" s="180"/>
      <c r="N229" s="180"/>
      <c r="O229" s="180"/>
      <c r="P229" s="180"/>
      <c r="Q229" s="180"/>
      <c r="R229" s="180"/>
      <c r="S229" s="397"/>
      <c r="T229" s="397"/>
      <c r="U229" s="397"/>
      <c r="V229" s="397"/>
      <c r="W229" s="397"/>
      <c r="X229" s="397"/>
      <c r="Y229" s="397"/>
      <c r="Z229" s="397"/>
      <c r="AA229" s="397"/>
      <c r="AB229" s="414"/>
      <c r="AC229" s="414"/>
      <c r="AD229" s="414"/>
      <c r="AE229" s="414"/>
      <c r="AF229" s="414"/>
      <c r="AG229" s="414"/>
      <c r="AH229" s="414"/>
      <c r="AI229" s="414"/>
      <c r="AJ229" s="414"/>
      <c r="AK229" s="414"/>
      <c r="AL229" s="414"/>
    </row>
    <row r="230" spans="1:38" s="555" customFormat="1" ht="16.5" customHeight="1">
      <c r="A230" s="397"/>
      <c r="B230" s="402" t="str">
        <f>IF('Data invoice'!J192=0,"",'Data invoice'!K192)</f>
        <v/>
      </c>
      <c r="C230" s="402" t="str">
        <f>IF('Data invoice'!K192=0,"",'Data invoice'!L192)</f>
        <v/>
      </c>
      <c r="D230" s="402" t="str">
        <f>IF('Data invoice'!L192=0,"",'Data invoice'!M192)</f>
        <v/>
      </c>
      <c r="E230" s="402" t="str">
        <f>IF('Data invoice'!M192=0,"",'Data invoice'!N192)</f>
        <v/>
      </c>
      <c r="F230" s="402" t="str">
        <f>IF('Data invoice'!N192=0,"",'Data invoice'!O192)</f>
        <v/>
      </c>
      <c r="G230" s="402" t="str">
        <f>IF('Data invoice'!O192=0,"",'Data invoice'!P192)</f>
        <v/>
      </c>
      <c r="H230" s="402" t="str">
        <f>IF('Data invoice'!P192=0,"",'Data invoice'!Q192)</f>
        <v/>
      </c>
      <c r="I230" s="468" t="str">
        <f>IF('Data invoice'!Q192=0,"",'Data invoice'!R192)</f>
        <v/>
      </c>
      <c r="J230" s="438" t="str">
        <f>IF('Data invoice'!R192=0,"",'Data invoice'!S192)</f>
        <v/>
      </c>
      <c r="K230" s="493" t="str">
        <f>IF('Data invoice'!S192=0,"",'Data invoice'!T192)</f>
        <v/>
      </c>
      <c r="L230" s="180"/>
      <c r="M230" s="180"/>
      <c r="N230" s="180"/>
      <c r="O230" s="180"/>
      <c r="P230" s="180"/>
      <c r="Q230" s="180"/>
      <c r="R230" s="180"/>
      <c r="S230" s="397"/>
      <c r="T230" s="397"/>
      <c r="U230" s="397"/>
      <c r="V230" s="397"/>
      <c r="W230" s="397"/>
      <c r="X230" s="397"/>
      <c r="Y230" s="397"/>
      <c r="Z230" s="397"/>
      <c r="AA230" s="397"/>
      <c r="AB230" s="414"/>
      <c r="AC230" s="414"/>
      <c r="AD230" s="414"/>
      <c r="AE230" s="414"/>
      <c r="AF230" s="414"/>
      <c r="AG230" s="414"/>
      <c r="AH230" s="414"/>
      <c r="AI230" s="414"/>
      <c r="AJ230" s="414"/>
      <c r="AK230" s="414"/>
      <c r="AL230" s="414"/>
    </row>
    <row r="231" spans="1:38" s="555" customFormat="1" ht="16.5" customHeight="1">
      <c r="A231" s="397"/>
      <c r="B231" s="402" t="str">
        <f>IF('Data invoice'!J193=0,"",'Data invoice'!K193)</f>
        <v/>
      </c>
      <c r="C231" s="402" t="str">
        <f>IF('Data invoice'!K193=0,"",'Data invoice'!L193)</f>
        <v/>
      </c>
      <c r="D231" s="402" t="str">
        <f>IF('Data invoice'!L193=0,"",'Data invoice'!M193)</f>
        <v/>
      </c>
      <c r="E231" s="402" t="str">
        <f>IF('Data invoice'!M193=0,"",'Data invoice'!N193)</f>
        <v/>
      </c>
      <c r="F231" s="402" t="str">
        <f>IF('Data invoice'!N193=0,"",'Data invoice'!O193)</f>
        <v/>
      </c>
      <c r="G231" s="402" t="str">
        <f>IF('Data invoice'!O193=0,"",'Data invoice'!P193)</f>
        <v/>
      </c>
      <c r="H231" s="402" t="str">
        <f>IF('Data invoice'!P193=0,"",'Data invoice'!Q193)</f>
        <v/>
      </c>
      <c r="I231" s="468" t="str">
        <f>IF('Data invoice'!Q193=0,"",'Data invoice'!R193)</f>
        <v/>
      </c>
      <c r="J231" s="438" t="str">
        <f>IF('Data invoice'!R193=0,"",'Data invoice'!S193)</f>
        <v/>
      </c>
      <c r="K231" s="493" t="str">
        <f>IF('Data invoice'!S193=0,"",'Data invoice'!T193)</f>
        <v/>
      </c>
      <c r="L231" s="180"/>
      <c r="M231" s="180"/>
      <c r="N231" s="180"/>
      <c r="O231" s="180"/>
      <c r="P231" s="180"/>
      <c r="Q231" s="180"/>
      <c r="R231" s="180"/>
      <c r="S231" s="397"/>
      <c r="T231" s="397"/>
      <c r="U231" s="397"/>
      <c r="V231" s="397"/>
      <c r="W231" s="397"/>
      <c r="X231" s="397"/>
      <c r="Y231" s="397"/>
      <c r="Z231" s="397"/>
      <c r="AA231" s="397"/>
      <c r="AB231" s="414"/>
      <c r="AC231" s="414"/>
      <c r="AD231" s="414"/>
      <c r="AE231" s="414"/>
      <c r="AF231" s="414"/>
      <c r="AG231" s="414"/>
      <c r="AH231" s="414"/>
      <c r="AI231" s="414"/>
      <c r="AJ231" s="414"/>
      <c r="AK231" s="414"/>
      <c r="AL231" s="414"/>
    </row>
    <row r="232" spans="1:38" s="555" customFormat="1" ht="16.5" customHeight="1">
      <c r="A232" s="397"/>
      <c r="B232" s="402" t="str">
        <f>IF('Data invoice'!J194=0,"",'Data invoice'!K194)</f>
        <v/>
      </c>
      <c r="C232" s="402" t="str">
        <f>IF('Data invoice'!K194=0,"",'Data invoice'!L194)</f>
        <v/>
      </c>
      <c r="D232" s="402" t="str">
        <f>IF('Data invoice'!L194=0,"",'Data invoice'!M194)</f>
        <v/>
      </c>
      <c r="E232" s="402" t="str">
        <f>IF('Data invoice'!M194=0,"",'Data invoice'!N194)</f>
        <v/>
      </c>
      <c r="F232" s="402" t="str">
        <f>IF('Data invoice'!N194=0,"",'Data invoice'!O194)</f>
        <v/>
      </c>
      <c r="G232" s="402" t="str">
        <f>IF('Data invoice'!O194=0,"",'Data invoice'!P194)</f>
        <v/>
      </c>
      <c r="H232" s="402" t="str">
        <f>IF('Data invoice'!P194=0,"",'Data invoice'!Q194)</f>
        <v/>
      </c>
      <c r="I232" s="468" t="str">
        <f>IF('Data invoice'!Q194=0,"",'Data invoice'!R194)</f>
        <v/>
      </c>
      <c r="J232" s="438" t="str">
        <f>IF('Data invoice'!R194=0,"",'Data invoice'!S194)</f>
        <v/>
      </c>
      <c r="K232" s="493" t="str">
        <f>IF('Data invoice'!S194=0,"",'Data invoice'!T194)</f>
        <v/>
      </c>
      <c r="L232" s="180"/>
      <c r="M232" s="180"/>
      <c r="N232" s="180"/>
      <c r="O232" s="180"/>
      <c r="P232" s="180"/>
      <c r="Q232" s="180"/>
      <c r="R232" s="180"/>
      <c r="S232" s="397"/>
      <c r="T232" s="397"/>
      <c r="U232" s="397"/>
      <c r="V232" s="397"/>
      <c r="W232" s="397"/>
      <c r="X232" s="397"/>
      <c r="Y232" s="397"/>
      <c r="Z232" s="397"/>
      <c r="AA232" s="397"/>
      <c r="AB232" s="414"/>
      <c r="AC232" s="414"/>
      <c r="AD232" s="414"/>
      <c r="AE232" s="414"/>
      <c r="AF232" s="414"/>
      <c r="AG232" s="414"/>
      <c r="AH232" s="414"/>
      <c r="AI232" s="414"/>
      <c r="AJ232" s="414"/>
      <c r="AK232" s="414"/>
      <c r="AL232" s="414"/>
    </row>
    <row r="233" spans="1:38" s="555" customFormat="1" ht="16.5" customHeight="1">
      <c r="A233" s="397"/>
      <c r="B233" s="402" t="str">
        <f>IF('Data invoice'!J195=0,"",'Data invoice'!K195)</f>
        <v/>
      </c>
      <c r="C233" s="402" t="str">
        <f>IF('Data invoice'!K195=0,"",'Data invoice'!L195)</f>
        <v/>
      </c>
      <c r="D233" s="402" t="str">
        <f>IF('Data invoice'!L195=0,"",'Data invoice'!M195)</f>
        <v/>
      </c>
      <c r="E233" s="402" t="str">
        <f>IF('Data invoice'!M195=0,"",'Data invoice'!N195)</f>
        <v/>
      </c>
      <c r="F233" s="402" t="str">
        <f>IF('Data invoice'!N195=0,"",'Data invoice'!O195)</f>
        <v/>
      </c>
      <c r="G233" s="402" t="str">
        <f>IF('Data invoice'!O195=0,"",'Data invoice'!P195)</f>
        <v/>
      </c>
      <c r="H233" s="402" t="str">
        <f>IF('Data invoice'!P195=0,"",'Data invoice'!Q195)</f>
        <v/>
      </c>
      <c r="I233" s="468" t="str">
        <f>IF('Data invoice'!Q195=0,"",'Data invoice'!R195)</f>
        <v/>
      </c>
      <c r="J233" s="438" t="str">
        <f>IF('Data invoice'!R195=0,"",'Data invoice'!S195)</f>
        <v/>
      </c>
      <c r="K233" s="493" t="str">
        <f>IF('Data invoice'!S195=0,"",'Data invoice'!T195)</f>
        <v/>
      </c>
      <c r="L233" s="180"/>
      <c r="M233" s="180"/>
      <c r="N233" s="180"/>
      <c r="O233" s="180"/>
      <c r="P233" s="180"/>
      <c r="Q233" s="180"/>
      <c r="R233" s="180"/>
      <c r="S233" s="397"/>
      <c r="T233" s="397"/>
      <c r="U233" s="397"/>
      <c r="V233" s="397"/>
      <c r="W233" s="397"/>
      <c r="X233" s="397"/>
      <c r="Y233" s="397"/>
      <c r="Z233" s="397"/>
      <c r="AA233" s="397"/>
      <c r="AB233" s="414"/>
      <c r="AC233" s="414"/>
      <c r="AD233" s="414"/>
      <c r="AE233" s="414"/>
      <c r="AF233" s="414"/>
      <c r="AG233" s="414"/>
      <c r="AH233" s="414"/>
      <c r="AI233" s="414"/>
      <c r="AJ233" s="414"/>
      <c r="AK233" s="414"/>
      <c r="AL233" s="414"/>
    </row>
    <row r="234" spans="1:38" ht="16.5" customHeight="1">
      <c r="A234" s="397"/>
      <c r="B234" s="402" t="str">
        <f>IF('Data invoice'!J196=0,"",'Data invoice'!K196)</f>
        <v/>
      </c>
      <c r="C234" s="402" t="str">
        <f>IF('Data invoice'!K196=0,"",'Data invoice'!L196)</f>
        <v/>
      </c>
      <c r="D234" s="402" t="str">
        <f>IF('Data invoice'!L196=0,"",'Data invoice'!M196)</f>
        <v/>
      </c>
      <c r="E234" s="402" t="str">
        <f>IF('Data invoice'!M196=0,"",'Data invoice'!N196)</f>
        <v/>
      </c>
      <c r="F234" s="402" t="str">
        <f>IF('Data invoice'!N196=0,"",'Data invoice'!O196)</f>
        <v/>
      </c>
      <c r="G234" s="402" t="str">
        <f>IF('Data invoice'!O196=0,"",'Data invoice'!P196)</f>
        <v/>
      </c>
      <c r="H234" s="402" t="str">
        <f>IF('Data invoice'!P196=0,"",'Data invoice'!Q196)</f>
        <v/>
      </c>
      <c r="I234" s="468" t="str">
        <f>IF('Data invoice'!Q196=0,"",'Data invoice'!R196)</f>
        <v/>
      </c>
      <c r="J234" s="438" t="str">
        <f>IF('Data invoice'!R196=0,"",'Data invoice'!S196)</f>
        <v/>
      </c>
      <c r="K234" s="493" t="str">
        <f>IF('Data invoice'!S196=0,"",'Data invoice'!T196)</f>
        <v/>
      </c>
      <c r="L234" s="180"/>
      <c r="M234" s="180"/>
      <c r="N234" s="180"/>
      <c r="O234" s="180"/>
      <c r="P234" s="180"/>
      <c r="Q234" s="180"/>
      <c r="R234" s="180"/>
      <c r="S234" s="397"/>
      <c r="T234" s="397"/>
      <c r="U234" s="397"/>
      <c r="V234" s="397"/>
      <c r="W234" s="397"/>
      <c r="X234" s="397"/>
      <c r="Y234" s="397"/>
      <c r="Z234" s="397"/>
      <c r="AA234" s="397"/>
      <c r="AB234" s="414"/>
      <c r="AC234" s="414"/>
      <c r="AD234" s="414"/>
      <c r="AE234" s="414"/>
      <c r="AF234" s="414"/>
      <c r="AG234" s="414"/>
      <c r="AH234" s="414"/>
      <c r="AI234" s="414"/>
      <c r="AJ234" s="414"/>
      <c r="AK234" s="182"/>
      <c r="AL234" s="182"/>
    </row>
    <row r="235" spans="1:38" ht="16.5" customHeight="1">
      <c r="A235" s="397"/>
      <c r="B235" s="402" t="str">
        <f>IF('Data invoice'!J197=0,"",'Data invoice'!K197)</f>
        <v/>
      </c>
      <c r="C235" s="402" t="str">
        <f>IF('Data invoice'!K197=0,"",'Data invoice'!L197)</f>
        <v/>
      </c>
      <c r="D235" s="402" t="str">
        <f>IF('Data invoice'!L197=0,"",'Data invoice'!M197)</f>
        <v/>
      </c>
      <c r="E235" s="402" t="str">
        <f>IF('Data invoice'!M197=0,"",'Data invoice'!N197)</f>
        <v/>
      </c>
      <c r="F235" s="402" t="str">
        <f>IF('Data invoice'!N197=0,"",'Data invoice'!O197)</f>
        <v/>
      </c>
      <c r="G235" s="402" t="str">
        <f>IF('Data invoice'!O197=0,"",'Data invoice'!P197)</f>
        <v/>
      </c>
      <c r="H235" s="402" t="str">
        <f>IF('Data invoice'!P197=0,"",'Data invoice'!Q197)</f>
        <v/>
      </c>
      <c r="I235" s="468" t="str">
        <f>IF('Data invoice'!Q197=0,"",'Data invoice'!R197)</f>
        <v/>
      </c>
      <c r="J235" s="438" t="str">
        <f>IF('Data invoice'!R197=0,"",'Data invoice'!S197)</f>
        <v/>
      </c>
      <c r="K235" s="493" t="str">
        <f>IF('Data invoice'!S197=0,"",'Data invoice'!T197)</f>
        <v/>
      </c>
      <c r="L235" s="180"/>
      <c r="M235" s="180"/>
      <c r="N235" s="180"/>
      <c r="O235" s="180"/>
      <c r="P235" s="180"/>
      <c r="Q235" s="180"/>
      <c r="R235" s="180"/>
      <c r="S235" s="397"/>
      <c r="T235" s="397"/>
      <c r="U235" s="397"/>
      <c r="V235" s="397"/>
      <c r="W235" s="397"/>
      <c r="X235" s="397"/>
      <c r="Y235" s="397"/>
      <c r="Z235" s="397"/>
      <c r="AA235" s="397"/>
      <c r="AB235" s="414"/>
      <c r="AC235" s="414"/>
      <c r="AD235" s="414"/>
      <c r="AE235" s="414"/>
      <c r="AF235" s="414"/>
      <c r="AG235" s="414"/>
      <c r="AH235" s="414"/>
      <c r="AI235" s="414"/>
      <c r="AJ235" s="414"/>
      <c r="AK235" s="182"/>
      <c r="AL235" s="182"/>
    </row>
    <row r="236" spans="1:38" ht="16.5" customHeight="1">
      <c r="A236" s="397"/>
      <c r="B236" s="402" t="str">
        <f>IF('Data invoice'!J198=0,"",'Data invoice'!K198)</f>
        <v/>
      </c>
      <c r="C236" s="402" t="str">
        <f>IF('Data invoice'!K198=0,"",'Data invoice'!L198)</f>
        <v/>
      </c>
      <c r="D236" s="402" t="str">
        <f>IF('Data invoice'!L198=0,"",'Data invoice'!M198)</f>
        <v/>
      </c>
      <c r="E236" s="402" t="str">
        <f>IF('Data invoice'!M198=0,"",'Data invoice'!N198)</f>
        <v/>
      </c>
      <c r="F236" s="402" t="str">
        <f>IF('Data invoice'!N198=0,"",'Data invoice'!O198)</f>
        <v/>
      </c>
      <c r="G236" s="402" t="str">
        <f>IF('Data invoice'!O198=0,"",'Data invoice'!P198)</f>
        <v/>
      </c>
      <c r="H236" s="402" t="str">
        <f>IF('Data invoice'!P198=0,"",'Data invoice'!Q198)</f>
        <v/>
      </c>
      <c r="I236" s="468" t="str">
        <f>IF('Data invoice'!Q198=0,"",'Data invoice'!R198)</f>
        <v/>
      </c>
      <c r="J236" s="438" t="str">
        <f>IF('Data invoice'!R198=0,"",'Data invoice'!S198)</f>
        <v/>
      </c>
      <c r="K236" s="493" t="str">
        <f>IF('Data invoice'!S198=0,"",'Data invoice'!T198)</f>
        <v/>
      </c>
      <c r="L236" s="180"/>
      <c r="M236" s="180"/>
      <c r="N236" s="180"/>
      <c r="O236" s="180"/>
      <c r="P236" s="180"/>
      <c r="Q236" s="180"/>
      <c r="R236" s="180"/>
      <c r="S236" s="397"/>
      <c r="T236" s="397"/>
      <c r="U236" s="397"/>
      <c r="V236" s="397"/>
      <c r="W236" s="397"/>
      <c r="X236" s="397"/>
      <c r="Y236" s="397"/>
      <c r="Z236" s="397"/>
      <c r="AA236" s="397"/>
      <c r="AB236" s="414"/>
      <c r="AC236" s="414"/>
      <c r="AD236" s="414"/>
      <c r="AE236" s="414"/>
      <c r="AF236" s="414"/>
      <c r="AG236" s="414"/>
      <c r="AH236" s="414"/>
      <c r="AI236" s="414"/>
      <c r="AJ236" s="414"/>
      <c r="AK236" s="182"/>
      <c r="AL236" s="182"/>
    </row>
    <row r="237" spans="1:38" ht="16.5" customHeight="1">
      <c r="A237" s="397"/>
      <c r="B237" s="402" t="str">
        <f>IF('Data invoice'!J208=0,"",'Data invoice'!K208)</f>
        <v/>
      </c>
      <c r="C237" s="402" t="str">
        <f>IF('Data invoice'!K208=0,"",'Data invoice'!L208)</f>
        <v/>
      </c>
      <c r="D237" s="402" t="str">
        <f>IF('Data invoice'!L208=0,"",'Data invoice'!M208)</f>
        <v/>
      </c>
      <c r="E237" s="402" t="str">
        <f>IF('Data invoice'!M208=0,"",'Data invoice'!N208)</f>
        <v/>
      </c>
      <c r="F237" s="402" t="str">
        <f>IF('Data invoice'!N208=0,"",'Data invoice'!O208)</f>
        <v/>
      </c>
      <c r="G237" s="402" t="str">
        <f>IF('Data invoice'!O208=0,"",'Data invoice'!P208)</f>
        <v/>
      </c>
      <c r="H237" s="402" t="str">
        <f>IF('Data invoice'!P208=0,"",'Data invoice'!Q208)</f>
        <v/>
      </c>
      <c r="I237" s="468" t="str">
        <f>IF('Data invoice'!Q208=0,"",'Data invoice'!R208)</f>
        <v/>
      </c>
      <c r="J237" s="438" t="str">
        <f>IF('Data invoice'!R208=0,"",'Data invoice'!S208)</f>
        <v/>
      </c>
      <c r="K237" s="493" t="str">
        <f>IF('Data invoice'!S208=0,"",'Data invoice'!T208)</f>
        <v/>
      </c>
      <c r="L237" s="180"/>
      <c r="M237" s="180"/>
      <c r="N237" s="180"/>
      <c r="O237" s="180"/>
      <c r="P237" s="180"/>
      <c r="Q237" s="180"/>
      <c r="R237" s="180"/>
      <c r="S237" s="397"/>
      <c r="T237" s="397"/>
      <c r="U237" s="397"/>
      <c r="V237" s="397"/>
      <c r="W237" s="397"/>
      <c r="X237" s="397"/>
      <c r="Y237" s="397"/>
      <c r="Z237" s="397"/>
      <c r="AA237" s="397"/>
      <c r="AB237" s="414"/>
      <c r="AC237" s="414"/>
      <c r="AD237" s="414"/>
      <c r="AE237" s="414"/>
      <c r="AF237" s="414"/>
      <c r="AG237" s="414"/>
      <c r="AH237" s="414"/>
      <c r="AI237" s="414"/>
      <c r="AJ237" s="414"/>
      <c r="AK237" s="182"/>
      <c r="AL237" s="182"/>
    </row>
    <row r="238" spans="1:38" ht="16.5" customHeight="1">
      <c r="A238" s="397"/>
      <c r="B238" s="402" t="str">
        <f>IF('Data invoice'!J209=0,"",'Data invoice'!K209)</f>
        <v/>
      </c>
      <c r="C238" s="402" t="str">
        <f>IF('Data invoice'!K209=0,"",'Data invoice'!L209)</f>
        <v/>
      </c>
      <c r="D238" s="402" t="str">
        <f>IF('Data invoice'!L209=0,"",'Data invoice'!M209)</f>
        <v/>
      </c>
      <c r="E238" s="402" t="str">
        <f>IF('Data invoice'!M209=0,"",'Data invoice'!N209)</f>
        <v/>
      </c>
      <c r="F238" s="402" t="str">
        <f>IF('Data invoice'!N209=0,"",'Data invoice'!O209)</f>
        <v/>
      </c>
      <c r="G238" s="402" t="str">
        <f>IF('Data invoice'!O209=0,"",'Data invoice'!P209)</f>
        <v/>
      </c>
      <c r="H238" s="402" t="str">
        <f>IF('Data invoice'!P209=0,"",'Data invoice'!Q209)</f>
        <v/>
      </c>
      <c r="I238" s="468" t="str">
        <f>IF('Data invoice'!Q209=0,"",'Data invoice'!R209)</f>
        <v/>
      </c>
      <c r="J238" s="438" t="str">
        <f>IF('Data invoice'!R209=0,"",'Data invoice'!S209)</f>
        <v/>
      </c>
      <c r="K238" s="493" t="str">
        <f>IF('Data invoice'!S209=0,"",'Data invoice'!T209)</f>
        <v/>
      </c>
      <c r="L238" s="180"/>
      <c r="M238" s="180"/>
      <c r="N238" s="180"/>
      <c r="O238" s="180"/>
      <c r="P238" s="180"/>
      <c r="Q238" s="180"/>
      <c r="R238" s="180"/>
      <c r="S238" s="397"/>
      <c r="T238" s="397"/>
      <c r="U238" s="397"/>
      <c r="V238" s="397"/>
      <c r="W238" s="397"/>
      <c r="X238" s="397"/>
      <c r="Y238" s="397"/>
      <c r="Z238" s="397"/>
      <c r="AA238" s="397"/>
      <c r="AB238" s="414"/>
      <c r="AC238" s="414"/>
      <c r="AD238" s="414"/>
      <c r="AE238" s="414"/>
      <c r="AF238" s="414"/>
      <c r="AG238" s="414"/>
      <c r="AH238" s="414"/>
      <c r="AI238" s="414"/>
      <c r="AJ238" s="414"/>
      <c r="AK238" s="182"/>
      <c r="AL238" s="182"/>
    </row>
    <row r="239" spans="1:38" ht="16.5" customHeight="1">
      <c r="A239" s="397"/>
      <c r="B239" s="402" t="str">
        <f>IF('Data invoice'!J210=0,"",'Data invoice'!K210)</f>
        <v/>
      </c>
      <c r="C239" s="402" t="str">
        <f>IF('Data invoice'!K210=0,"",'Data invoice'!L210)</f>
        <v/>
      </c>
      <c r="D239" s="402" t="str">
        <f>IF('Data invoice'!L210=0,"",'Data invoice'!M210)</f>
        <v/>
      </c>
      <c r="E239" s="402" t="str">
        <f>IF('Data invoice'!M210=0,"",'Data invoice'!N210)</f>
        <v/>
      </c>
      <c r="F239" s="402" t="str">
        <f>IF('Data invoice'!N210=0,"",'Data invoice'!O210)</f>
        <v/>
      </c>
      <c r="G239" s="402" t="str">
        <f>IF('Data invoice'!O210=0,"",'Data invoice'!P210)</f>
        <v/>
      </c>
      <c r="H239" s="402" t="str">
        <f>IF('Data invoice'!P210=0,"",'Data invoice'!Q210)</f>
        <v/>
      </c>
      <c r="I239" s="468" t="str">
        <f>IF('Data invoice'!Q210=0,"",'Data invoice'!R210)</f>
        <v/>
      </c>
      <c r="J239" s="438" t="str">
        <f>IF('Data invoice'!R210=0,"",'Data invoice'!S210)</f>
        <v/>
      </c>
      <c r="K239" s="493" t="str">
        <f>IF('Data invoice'!S210=0,"",'Data invoice'!T210)</f>
        <v/>
      </c>
      <c r="L239" s="180"/>
      <c r="M239" s="180"/>
      <c r="N239" s="180"/>
      <c r="O239" s="180"/>
      <c r="P239" s="180"/>
      <c r="Q239" s="180"/>
      <c r="R239" s="180"/>
      <c r="S239" s="397"/>
      <c r="T239" s="397"/>
      <c r="U239" s="397"/>
      <c r="V239" s="397"/>
      <c r="W239" s="397"/>
      <c r="X239" s="397"/>
      <c r="Y239" s="397"/>
      <c r="Z239" s="397"/>
      <c r="AA239" s="397"/>
      <c r="AB239" s="414"/>
      <c r="AC239" s="414"/>
      <c r="AD239" s="414"/>
      <c r="AE239" s="414"/>
      <c r="AF239" s="414"/>
      <c r="AG239" s="414"/>
      <c r="AH239" s="414"/>
      <c r="AI239" s="414"/>
      <c r="AJ239" s="414"/>
      <c r="AK239" s="182"/>
      <c r="AL239" s="182"/>
    </row>
    <row r="240" spans="1:38" ht="16.5" customHeight="1">
      <c r="A240" s="397"/>
      <c r="B240" s="402" t="str">
        <f>IF('Data invoice'!J211=0,"",'Data invoice'!K211)</f>
        <v/>
      </c>
      <c r="C240" s="402" t="str">
        <f>IF('Data invoice'!K211=0,"",'Data invoice'!L211)</f>
        <v/>
      </c>
      <c r="D240" s="402" t="str">
        <f>IF('Data invoice'!L211=0,"",'Data invoice'!M211)</f>
        <v/>
      </c>
      <c r="E240" s="402" t="str">
        <f>IF('Data invoice'!M211=0,"",'Data invoice'!N211)</f>
        <v/>
      </c>
      <c r="F240" s="402" t="str">
        <f>IF('Data invoice'!N211=0,"",'Data invoice'!O211)</f>
        <v/>
      </c>
      <c r="G240" s="402" t="str">
        <f>IF('Data invoice'!O211=0,"",'Data invoice'!P211)</f>
        <v/>
      </c>
      <c r="H240" s="402" t="str">
        <f>IF('Data invoice'!P211=0,"",'Data invoice'!Q211)</f>
        <v/>
      </c>
      <c r="I240" s="468" t="str">
        <f>IF('Data invoice'!Q211=0,"",'Data invoice'!R211)</f>
        <v/>
      </c>
      <c r="J240" s="438" t="str">
        <f>IF('Data invoice'!R211=0,"",'Data invoice'!S211)</f>
        <v/>
      </c>
      <c r="K240" s="493" t="str">
        <f>IF('Data invoice'!S211=0,"",'Data invoice'!T211)</f>
        <v/>
      </c>
      <c r="L240" s="180"/>
      <c r="M240" s="180"/>
      <c r="N240" s="180"/>
      <c r="O240" s="180"/>
      <c r="P240" s="180"/>
      <c r="Q240" s="180"/>
      <c r="R240" s="180"/>
      <c r="S240" s="397"/>
      <c r="T240" s="397"/>
      <c r="U240" s="397"/>
      <c r="V240" s="397"/>
      <c r="W240" s="397"/>
      <c r="X240" s="397"/>
      <c r="Y240" s="397"/>
      <c r="Z240" s="397"/>
      <c r="AA240" s="397"/>
      <c r="AB240" s="414"/>
      <c r="AC240" s="414"/>
      <c r="AD240" s="414"/>
      <c r="AE240" s="414"/>
      <c r="AF240" s="414"/>
      <c r="AG240" s="414"/>
      <c r="AH240" s="414"/>
      <c r="AI240" s="414"/>
      <c r="AJ240" s="414"/>
      <c r="AK240" s="182"/>
      <c r="AL240" s="182"/>
    </row>
    <row r="241" spans="1:38" ht="16.5" customHeight="1">
      <c r="A241" s="397"/>
      <c r="B241" s="402" t="str">
        <f>IF('Data invoice'!J212=0,"",'Data invoice'!K212)</f>
        <v/>
      </c>
      <c r="C241" s="402" t="str">
        <f>IF('Data invoice'!K212=0,"",'Data invoice'!L212)</f>
        <v/>
      </c>
      <c r="D241" s="402" t="str">
        <f>IF('Data invoice'!L212=0,"",'Data invoice'!M212)</f>
        <v/>
      </c>
      <c r="E241" s="402" t="str">
        <f>IF('Data invoice'!M212=0,"",'Data invoice'!N212)</f>
        <v/>
      </c>
      <c r="F241" s="402" t="str">
        <f>IF('Data invoice'!N212=0,"",'Data invoice'!O212)</f>
        <v/>
      </c>
      <c r="G241" s="402" t="str">
        <f>IF('Data invoice'!O212=0,"",'Data invoice'!P212)</f>
        <v/>
      </c>
      <c r="H241" s="402" t="str">
        <f>IF('Data invoice'!P212=0,"",'Data invoice'!Q212)</f>
        <v/>
      </c>
      <c r="I241" s="468" t="str">
        <f>IF('Data invoice'!Q212=0,"",'Data invoice'!R212)</f>
        <v/>
      </c>
      <c r="J241" s="438" t="str">
        <f>IF('Data invoice'!R212=0,"",'Data invoice'!S212)</f>
        <v/>
      </c>
      <c r="K241" s="493" t="str">
        <f>IF('Data invoice'!S212=0,"",'Data invoice'!T212)</f>
        <v/>
      </c>
      <c r="L241" s="180"/>
      <c r="M241" s="180"/>
      <c r="N241" s="180"/>
      <c r="O241" s="180"/>
      <c r="P241" s="180"/>
      <c r="Q241" s="180"/>
      <c r="R241" s="180"/>
      <c r="S241" s="397"/>
      <c r="T241" s="397"/>
      <c r="U241" s="397"/>
      <c r="V241" s="397"/>
      <c r="W241" s="397"/>
      <c r="X241" s="397"/>
      <c r="Y241" s="397"/>
      <c r="Z241" s="397"/>
      <c r="AA241" s="397"/>
      <c r="AB241" s="414"/>
      <c r="AC241" s="414"/>
      <c r="AD241" s="414"/>
      <c r="AE241" s="414"/>
      <c r="AF241" s="414"/>
      <c r="AG241" s="414"/>
      <c r="AH241" s="414"/>
      <c r="AI241" s="414"/>
      <c r="AJ241" s="414"/>
      <c r="AK241" s="182"/>
      <c r="AL241" s="182"/>
    </row>
    <row r="242" spans="1:38" ht="16.5" customHeight="1">
      <c r="A242" s="397"/>
      <c r="B242" s="402" t="str">
        <f>IF('Data invoice'!J213=0,"",'Data invoice'!K213)</f>
        <v/>
      </c>
      <c r="C242" s="402" t="str">
        <f>IF('Data invoice'!K213=0,"",'Data invoice'!L213)</f>
        <v/>
      </c>
      <c r="D242" s="402" t="str">
        <f>IF('Data invoice'!L213=0,"",'Data invoice'!M213)</f>
        <v/>
      </c>
      <c r="E242" s="402" t="str">
        <f>IF('Data invoice'!M213=0,"",'Data invoice'!N213)</f>
        <v/>
      </c>
      <c r="F242" s="402" t="str">
        <f>IF('Data invoice'!N213=0,"",'Data invoice'!O213)</f>
        <v/>
      </c>
      <c r="G242" s="402" t="str">
        <f>IF('Data invoice'!O213=0,"",'Data invoice'!P213)</f>
        <v/>
      </c>
      <c r="H242" s="402" t="str">
        <f>IF('Data invoice'!P213=0,"",'Data invoice'!Q213)</f>
        <v/>
      </c>
      <c r="I242" s="468" t="str">
        <f>IF('Data invoice'!Q213=0,"",'Data invoice'!R213)</f>
        <v/>
      </c>
      <c r="J242" s="438" t="str">
        <f>IF('Data invoice'!R213=0,"",'Data invoice'!S213)</f>
        <v/>
      </c>
      <c r="K242" s="493" t="str">
        <f>IF('Data invoice'!S213=0,"",'Data invoice'!T213)</f>
        <v/>
      </c>
      <c r="L242" s="180"/>
      <c r="M242" s="180"/>
      <c r="N242" s="180"/>
      <c r="O242" s="180"/>
      <c r="P242" s="180"/>
      <c r="Q242" s="180"/>
      <c r="R242" s="180"/>
      <c r="S242" s="397"/>
      <c r="T242" s="397"/>
      <c r="U242" s="397"/>
      <c r="V242" s="397"/>
      <c r="W242" s="397"/>
      <c r="X242" s="397"/>
      <c r="Y242" s="397"/>
      <c r="Z242" s="397"/>
      <c r="AA242" s="397"/>
      <c r="AB242" s="414"/>
      <c r="AC242" s="414"/>
      <c r="AD242" s="414"/>
      <c r="AE242" s="414"/>
      <c r="AF242" s="414"/>
      <c r="AG242" s="414"/>
      <c r="AH242" s="414"/>
      <c r="AI242" s="414"/>
      <c r="AJ242" s="414"/>
      <c r="AK242" s="182"/>
      <c r="AL242" s="182"/>
    </row>
    <row r="243" spans="1:38" ht="16.5" customHeight="1">
      <c r="A243" s="397"/>
      <c r="B243" s="402" t="str">
        <f>IF('Data invoice'!J214=0,"",'Data invoice'!K214)</f>
        <v/>
      </c>
      <c r="C243" s="402" t="str">
        <f>IF('Data invoice'!K214=0,"",'Data invoice'!L214)</f>
        <v/>
      </c>
      <c r="D243" s="402" t="str">
        <f>IF('Data invoice'!L214=0,"",'Data invoice'!M214)</f>
        <v/>
      </c>
      <c r="E243" s="402" t="str">
        <f>IF('Data invoice'!M214=0,"",'Data invoice'!N214)</f>
        <v/>
      </c>
      <c r="F243" s="402" t="str">
        <f>IF('Data invoice'!N214=0,"",'Data invoice'!O214)</f>
        <v/>
      </c>
      <c r="G243" s="402" t="str">
        <f>IF('Data invoice'!O214=0,"",'Data invoice'!P214)</f>
        <v/>
      </c>
      <c r="H243" s="402" t="str">
        <f>IF('Data invoice'!P214=0,"",'Data invoice'!Q214)</f>
        <v/>
      </c>
      <c r="I243" s="468" t="str">
        <f>IF('Data invoice'!Q214=0,"",'Data invoice'!R214)</f>
        <v/>
      </c>
      <c r="J243" s="438" t="str">
        <f>IF('Data invoice'!R214=0,"",'Data invoice'!S214)</f>
        <v/>
      </c>
      <c r="K243" s="493" t="str">
        <f>IF('Data invoice'!S214=0,"",'Data invoice'!T214)</f>
        <v/>
      </c>
      <c r="L243" s="180"/>
      <c r="M243" s="180"/>
      <c r="N243" s="180"/>
      <c r="O243" s="180"/>
      <c r="P243" s="180"/>
      <c r="Q243" s="180"/>
      <c r="R243" s="180"/>
      <c r="S243" s="397"/>
      <c r="T243" s="397"/>
      <c r="U243" s="397"/>
      <c r="V243" s="397"/>
      <c r="W243" s="397"/>
      <c r="X243" s="397"/>
      <c r="Y243" s="397"/>
      <c r="Z243" s="397"/>
      <c r="AA243" s="397"/>
      <c r="AB243" s="414"/>
      <c r="AC243" s="414"/>
      <c r="AD243" s="414"/>
      <c r="AE243" s="414"/>
      <c r="AF243" s="414"/>
      <c r="AG243" s="414"/>
      <c r="AH243" s="414"/>
      <c r="AI243" s="414"/>
      <c r="AJ243" s="414"/>
      <c r="AK243" s="182"/>
      <c r="AL243" s="182"/>
    </row>
    <row r="244" spans="1:38" ht="16.5" customHeight="1">
      <c r="A244" s="397"/>
      <c r="B244" s="402" t="str">
        <f>IF('Data invoice'!J215=0,"",'Data invoice'!K215)</f>
        <v/>
      </c>
      <c r="C244" s="402" t="str">
        <f>IF('Data invoice'!K215=0,"",'Data invoice'!L215)</f>
        <v/>
      </c>
      <c r="D244" s="402" t="str">
        <f>IF('Data invoice'!L215=0,"",'Data invoice'!M215)</f>
        <v/>
      </c>
      <c r="E244" s="402" t="str">
        <f>IF('Data invoice'!M215=0,"",'Data invoice'!N215)</f>
        <v/>
      </c>
      <c r="F244" s="402" t="str">
        <f>IF('Data invoice'!N215=0,"",'Data invoice'!O215)</f>
        <v/>
      </c>
      <c r="G244" s="402" t="str">
        <f>IF('Data invoice'!O215=0,"",'Data invoice'!P215)</f>
        <v/>
      </c>
      <c r="H244" s="402" t="str">
        <f>IF('Data invoice'!P215=0,"",'Data invoice'!Q215)</f>
        <v/>
      </c>
      <c r="I244" s="468" t="str">
        <f>IF('Data invoice'!Q215=0,"",'Data invoice'!R215)</f>
        <v/>
      </c>
      <c r="J244" s="438" t="str">
        <f>IF('Data invoice'!R215=0,"",'Data invoice'!S215)</f>
        <v/>
      </c>
      <c r="K244" s="493" t="str">
        <f>IF('Data invoice'!S215=0,"",'Data invoice'!T215)</f>
        <v/>
      </c>
      <c r="L244" s="180"/>
      <c r="M244" s="180"/>
      <c r="N244" s="180"/>
      <c r="O244" s="180"/>
      <c r="P244" s="180"/>
      <c r="Q244" s="180"/>
      <c r="R244" s="180"/>
      <c r="S244" s="397"/>
      <c r="T244" s="397"/>
      <c r="U244" s="397"/>
      <c r="V244" s="397"/>
      <c r="W244" s="397"/>
      <c r="X244" s="397"/>
      <c r="Y244" s="397"/>
      <c r="Z244" s="397"/>
      <c r="AA244" s="397"/>
      <c r="AB244" s="414"/>
      <c r="AC244" s="414"/>
      <c r="AD244" s="414"/>
      <c r="AE244" s="414"/>
      <c r="AF244" s="414"/>
      <c r="AG244" s="414"/>
      <c r="AH244" s="414"/>
      <c r="AI244" s="414"/>
      <c r="AJ244" s="414"/>
      <c r="AK244" s="182"/>
      <c r="AL244" s="182"/>
    </row>
    <row r="245" spans="1:38" ht="16.5" customHeight="1">
      <c r="A245" s="397"/>
      <c r="B245" s="402" t="str">
        <f>IF('Data invoice'!J216=0,"",'Data invoice'!K216)</f>
        <v/>
      </c>
      <c r="C245" s="402" t="str">
        <f>IF('Data invoice'!K216=0,"",'Data invoice'!L216)</f>
        <v/>
      </c>
      <c r="D245" s="402" t="str">
        <f>IF('Data invoice'!L216=0,"",'Data invoice'!M216)</f>
        <v/>
      </c>
      <c r="E245" s="402" t="str">
        <f>IF('Data invoice'!M216=0,"",'Data invoice'!N216)</f>
        <v/>
      </c>
      <c r="F245" s="402" t="str">
        <f>IF('Data invoice'!N216=0,"",'Data invoice'!O216)</f>
        <v/>
      </c>
      <c r="G245" s="402" t="str">
        <f>IF('Data invoice'!O216=0,"",'Data invoice'!P216)</f>
        <v/>
      </c>
      <c r="H245" s="402" t="str">
        <f>IF('Data invoice'!P216=0,"",'Data invoice'!Q216)</f>
        <v/>
      </c>
      <c r="I245" s="468" t="str">
        <f>IF('Data invoice'!Q216=0,"",'Data invoice'!R216)</f>
        <v/>
      </c>
      <c r="J245" s="438" t="str">
        <f>IF('Data invoice'!R216=0,"",'Data invoice'!S216)</f>
        <v/>
      </c>
      <c r="K245" s="493" t="str">
        <f>IF('Data invoice'!S216=0,"",'Data invoice'!T216)</f>
        <v/>
      </c>
      <c r="L245" s="180"/>
      <c r="M245" s="180"/>
      <c r="N245" s="180"/>
      <c r="O245" s="180"/>
      <c r="P245" s="180"/>
      <c r="Q245" s="180"/>
      <c r="R245" s="180"/>
      <c r="S245" s="397"/>
      <c r="T245" s="397"/>
      <c r="U245" s="397"/>
      <c r="V245" s="397"/>
      <c r="W245" s="397"/>
      <c r="X245" s="397"/>
      <c r="Y245" s="397"/>
      <c r="Z245" s="397"/>
      <c r="AA245" s="397"/>
      <c r="AB245" s="414"/>
      <c r="AC245" s="414"/>
      <c r="AD245" s="414"/>
      <c r="AE245" s="414"/>
      <c r="AF245" s="414"/>
      <c r="AG245" s="414"/>
      <c r="AH245" s="414"/>
      <c r="AI245" s="414"/>
      <c r="AJ245" s="414"/>
      <c r="AK245" s="182"/>
      <c r="AL245" s="182"/>
    </row>
    <row r="246" spans="1:38" ht="16.5" customHeight="1">
      <c r="A246" s="397"/>
      <c r="B246" s="402" t="str">
        <f>IF('Data invoice'!J217=0,"",'Data invoice'!K217)</f>
        <v/>
      </c>
      <c r="C246" s="402" t="str">
        <f>IF('Data invoice'!K217=0,"",'Data invoice'!L217)</f>
        <v/>
      </c>
      <c r="D246" s="402" t="str">
        <f>IF('Data invoice'!L217=0,"",'Data invoice'!M217)</f>
        <v/>
      </c>
      <c r="E246" s="402" t="str">
        <f>IF('Data invoice'!M217=0,"",'Data invoice'!N217)</f>
        <v/>
      </c>
      <c r="F246" s="402" t="str">
        <f>IF('Data invoice'!N217=0,"",'Data invoice'!O217)</f>
        <v/>
      </c>
      <c r="G246" s="402" t="str">
        <f>IF('Data invoice'!O217=0,"",'Data invoice'!P217)</f>
        <v/>
      </c>
      <c r="H246" s="402" t="str">
        <f>IF('Data invoice'!P217=0,"",'Data invoice'!Q217)</f>
        <v/>
      </c>
      <c r="I246" s="468" t="str">
        <f>IF('Data invoice'!Q217=0,"",'Data invoice'!R217)</f>
        <v/>
      </c>
      <c r="J246" s="438" t="str">
        <f>IF('Data invoice'!R217=0,"",'Data invoice'!S217)</f>
        <v/>
      </c>
      <c r="K246" s="493" t="str">
        <f>IF('Data invoice'!S217=0,"",'Data invoice'!T217)</f>
        <v/>
      </c>
      <c r="L246" s="180"/>
      <c r="M246" s="180"/>
      <c r="N246" s="180"/>
      <c r="O246" s="180"/>
      <c r="P246" s="180"/>
      <c r="Q246" s="180"/>
      <c r="R246" s="180"/>
      <c r="S246" s="397"/>
      <c r="T246" s="397"/>
      <c r="U246" s="397"/>
      <c r="V246" s="397"/>
      <c r="W246" s="397"/>
      <c r="X246" s="397"/>
      <c r="Y246" s="397"/>
      <c r="Z246" s="397"/>
      <c r="AA246" s="397"/>
      <c r="AB246" s="414"/>
      <c r="AC246" s="414"/>
      <c r="AD246" s="414"/>
      <c r="AE246" s="414"/>
      <c r="AF246" s="414"/>
      <c r="AG246" s="414"/>
      <c r="AH246" s="414"/>
      <c r="AI246" s="414"/>
      <c r="AJ246" s="414"/>
      <c r="AK246" s="182"/>
      <c r="AL246" s="182"/>
    </row>
    <row r="247" spans="1:38" ht="16.5" customHeight="1">
      <c r="A247" s="397"/>
      <c r="B247" s="402" t="str">
        <f>IF('Data invoice'!J218=0,"",'Data invoice'!K218)</f>
        <v/>
      </c>
      <c r="C247" s="402" t="str">
        <f>IF('Data invoice'!K218=0,"",'Data invoice'!L218)</f>
        <v/>
      </c>
      <c r="D247" s="402" t="str">
        <f>IF('Data invoice'!L218=0,"",'Data invoice'!M218)</f>
        <v/>
      </c>
      <c r="E247" s="402" t="str">
        <f>IF('Data invoice'!M218=0,"",'Data invoice'!N218)</f>
        <v/>
      </c>
      <c r="F247" s="402" t="str">
        <f>IF('Data invoice'!N218=0,"",'Data invoice'!O218)</f>
        <v/>
      </c>
      <c r="G247" s="402" t="str">
        <f>IF('Data invoice'!O218=0,"",'Data invoice'!P218)</f>
        <v/>
      </c>
      <c r="H247" s="402" t="str">
        <f>IF('Data invoice'!P218=0,"",'Data invoice'!Q218)</f>
        <v/>
      </c>
      <c r="I247" s="468" t="str">
        <f>IF('Data invoice'!Q218=0,"",'Data invoice'!R218)</f>
        <v/>
      </c>
      <c r="J247" s="438" t="str">
        <f>IF('Data invoice'!R218=0,"",'Data invoice'!S218)</f>
        <v/>
      </c>
      <c r="K247" s="493" t="str">
        <f>IF('Data invoice'!S218=0,"",'Data invoice'!T218)</f>
        <v/>
      </c>
      <c r="L247" s="180"/>
      <c r="M247" s="180"/>
      <c r="N247" s="180"/>
      <c r="O247" s="180"/>
      <c r="P247" s="180"/>
      <c r="Q247" s="180"/>
      <c r="R247" s="180"/>
      <c r="S247" s="397"/>
      <c r="T247" s="397"/>
      <c r="U247" s="397"/>
      <c r="V247" s="397"/>
      <c r="W247" s="397"/>
      <c r="X247" s="397"/>
      <c r="Y247" s="397"/>
      <c r="Z247" s="397"/>
      <c r="AA247" s="397"/>
      <c r="AB247" s="414"/>
      <c r="AC247" s="414"/>
      <c r="AD247" s="414"/>
      <c r="AE247" s="414"/>
      <c r="AF247" s="414"/>
      <c r="AG247" s="414"/>
      <c r="AH247" s="414"/>
      <c r="AI247" s="414"/>
      <c r="AJ247" s="414"/>
      <c r="AK247" s="182"/>
      <c r="AL247" s="182"/>
    </row>
    <row r="248" spans="1:38" ht="16.5" customHeight="1">
      <c r="A248" s="397"/>
      <c r="B248" s="402" t="str">
        <f>IF('Data invoice'!J219=0,"",'Data invoice'!K219)</f>
        <v/>
      </c>
      <c r="C248" s="402" t="str">
        <f>IF('Data invoice'!K219=0,"",'Data invoice'!L219)</f>
        <v/>
      </c>
      <c r="D248" s="402" t="str">
        <f>IF('Data invoice'!L219=0,"",'Data invoice'!M219)</f>
        <v/>
      </c>
      <c r="E248" s="402" t="str">
        <f>IF('Data invoice'!M219=0,"",'Data invoice'!N219)</f>
        <v/>
      </c>
      <c r="F248" s="402" t="str">
        <f>IF('Data invoice'!N219=0,"",'Data invoice'!O219)</f>
        <v/>
      </c>
      <c r="G248" s="402" t="str">
        <f>IF('Data invoice'!O219=0,"",'Data invoice'!P219)</f>
        <v/>
      </c>
      <c r="H248" s="402" t="str">
        <f>IF('Data invoice'!P219=0,"",'Data invoice'!Q219)</f>
        <v/>
      </c>
      <c r="I248" s="468" t="str">
        <f>IF('Data invoice'!Q219=0,"",'Data invoice'!R219)</f>
        <v/>
      </c>
      <c r="J248" s="438" t="str">
        <f>IF('Data invoice'!R219=0,"",'Data invoice'!S219)</f>
        <v/>
      </c>
      <c r="K248" s="493" t="str">
        <f>IF('Data invoice'!S219=0,"",'Data invoice'!T219)</f>
        <v/>
      </c>
      <c r="L248" s="180"/>
      <c r="M248" s="180"/>
      <c r="N248" s="180"/>
      <c r="O248" s="180"/>
      <c r="P248" s="180"/>
      <c r="Q248" s="180"/>
      <c r="R248" s="180"/>
      <c r="S248" s="397"/>
      <c r="T248" s="397"/>
      <c r="U248" s="397"/>
      <c r="V248" s="397"/>
      <c r="W248" s="397"/>
      <c r="X248" s="397"/>
      <c r="Y248" s="397"/>
      <c r="Z248" s="397"/>
      <c r="AA248" s="397"/>
      <c r="AB248" s="414"/>
      <c r="AC248" s="414"/>
      <c r="AD248" s="414"/>
      <c r="AE248" s="414"/>
      <c r="AF248" s="414"/>
      <c r="AG248" s="414"/>
      <c r="AH248" s="414"/>
      <c r="AI248" s="414"/>
      <c r="AJ248" s="414"/>
      <c r="AK248" s="182"/>
      <c r="AL248" s="182"/>
    </row>
    <row r="249" spans="1:38" ht="16.5" customHeight="1">
      <c r="A249" s="397"/>
      <c r="B249" s="402" t="str">
        <f>IF('Data invoice'!J220=0,"",'Data invoice'!K220)</f>
        <v/>
      </c>
      <c r="C249" s="402" t="str">
        <f>IF('Data invoice'!K220=0,"",'Data invoice'!L220)</f>
        <v/>
      </c>
      <c r="D249" s="402" t="str">
        <f>IF('Data invoice'!L220=0,"",'Data invoice'!M220)</f>
        <v/>
      </c>
      <c r="E249" s="402" t="str">
        <f>IF('Data invoice'!M220=0,"",'Data invoice'!N220)</f>
        <v/>
      </c>
      <c r="F249" s="402" t="str">
        <f>IF('Data invoice'!N220=0,"",'Data invoice'!O220)</f>
        <v/>
      </c>
      <c r="G249" s="402" t="str">
        <f>IF('Data invoice'!O220=0,"",'Data invoice'!P220)</f>
        <v/>
      </c>
      <c r="H249" s="402" t="str">
        <f>IF('Data invoice'!P220=0,"",'Data invoice'!Q220)</f>
        <v/>
      </c>
      <c r="I249" s="468" t="str">
        <f>IF('Data invoice'!Q220=0,"",'Data invoice'!R220)</f>
        <v/>
      </c>
      <c r="J249" s="438" t="str">
        <f>IF('Data invoice'!R220=0,"",'Data invoice'!S220)</f>
        <v/>
      </c>
      <c r="K249" s="493" t="str">
        <f>IF('Data invoice'!S220=0,"",'Data invoice'!T220)</f>
        <v/>
      </c>
      <c r="L249" s="180"/>
      <c r="M249" s="180"/>
      <c r="N249" s="180"/>
      <c r="O249" s="180"/>
      <c r="P249" s="180"/>
      <c r="Q249" s="180"/>
      <c r="R249" s="180"/>
      <c r="S249" s="397"/>
      <c r="T249" s="397"/>
      <c r="U249" s="397"/>
      <c r="V249" s="397"/>
      <c r="W249" s="397"/>
      <c r="X249" s="397"/>
      <c r="Y249" s="397"/>
      <c r="Z249" s="397"/>
      <c r="AA249" s="397"/>
      <c r="AB249" s="414"/>
      <c r="AC249" s="414"/>
      <c r="AD249" s="414"/>
      <c r="AE249" s="414"/>
      <c r="AF249" s="414"/>
      <c r="AG249" s="414"/>
      <c r="AH249" s="414"/>
      <c r="AI249" s="414"/>
      <c r="AJ249" s="414"/>
      <c r="AK249" s="182"/>
      <c r="AL249" s="182"/>
    </row>
    <row r="250" spans="1:38" ht="16.5" customHeight="1">
      <c r="A250" s="397"/>
      <c r="B250" s="402" t="str">
        <f>IF('Data invoice'!J221=0,"",'Data invoice'!K221)</f>
        <v/>
      </c>
      <c r="C250" s="402" t="str">
        <f>IF('Data invoice'!K221=0,"",'Data invoice'!L221)</f>
        <v/>
      </c>
      <c r="D250" s="402" t="str">
        <f>IF('Data invoice'!L221=0,"",'Data invoice'!M221)</f>
        <v/>
      </c>
      <c r="E250" s="402" t="str">
        <f>IF('Data invoice'!M221=0,"",'Data invoice'!N221)</f>
        <v/>
      </c>
      <c r="F250" s="402" t="str">
        <f>IF('Data invoice'!N221=0,"",'Data invoice'!O221)</f>
        <v/>
      </c>
      <c r="G250" s="402" t="str">
        <f>IF('Data invoice'!O221=0,"",'Data invoice'!P221)</f>
        <v/>
      </c>
      <c r="H250" s="402" t="str">
        <f>IF('Data invoice'!P221=0,"",'Data invoice'!Q221)</f>
        <v/>
      </c>
      <c r="I250" s="468" t="str">
        <f>IF('Data invoice'!Q221=0,"",'Data invoice'!R221)</f>
        <v/>
      </c>
      <c r="J250" s="438" t="str">
        <f>IF('Data invoice'!R221=0,"",'Data invoice'!S221)</f>
        <v/>
      </c>
      <c r="K250" s="493" t="str">
        <f>IF('Data invoice'!S221=0,"",'Data invoice'!T221)</f>
        <v/>
      </c>
      <c r="L250" s="180"/>
      <c r="M250" s="180"/>
      <c r="N250" s="180"/>
      <c r="O250" s="180"/>
      <c r="P250" s="180"/>
      <c r="Q250" s="180"/>
      <c r="R250" s="180"/>
      <c r="S250" s="397"/>
      <c r="T250" s="397"/>
      <c r="U250" s="397"/>
      <c r="V250" s="397"/>
      <c r="W250" s="397"/>
      <c r="X250" s="397"/>
      <c r="Y250" s="397"/>
      <c r="Z250" s="397"/>
      <c r="AA250" s="397"/>
      <c r="AB250" s="414"/>
      <c r="AC250" s="414"/>
      <c r="AD250" s="414"/>
      <c r="AE250" s="414"/>
      <c r="AF250" s="414"/>
      <c r="AG250" s="414"/>
      <c r="AH250" s="414"/>
      <c r="AI250" s="414"/>
      <c r="AJ250" s="414"/>
      <c r="AK250" s="182"/>
      <c r="AL250" s="182"/>
    </row>
    <row r="251" spans="1:38" ht="16.5" customHeight="1">
      <c r="A251" s="397"/>
      <c r="B251" s="402" t="str">
        <f>IF('Data invoice'!J222=0,"",'Data invoice'!K222)</f>
        <v/>
      </c>
      <c r="C251" s="402" t="str">
        <f>IF('Data invoice'!K222=0,"",'Data invoice'!L222)</f>
        <v/>
      </c>
      <c r="D251" s="402" t="str">
        <f>IF('Data invoice'!L222=0,"",'Data invoice'!M222)</f>
        <v/>
      </c>
      <c r="E251" s="402" t="str">
        <f>IF('Data invoice'!M222=0,"",'Data invoice'!N222)</f>
        <v/>
      </c>
      <c r="F251" s="402" t="str">
        <f>IF('Data invoice'!N222=0,"",'Data invoice'!O222)</f>
        <v/>
      </c>
      <c r="G251" s="402" t="str">
        <f>IF('Data invoice'!O222=0,"",'Data invoice'!P222)</f>
        <v/>
      </c>
      <c r="H251" s="402" t="str">
        <f>IF('Data invoice'!P222=0,"",'Data invoice'!Q222)</f>
        <v/>
      </c>
      <c r="I251" s="468" t="str">
        <f>IF('Data invoice'!Q222=0,"",'Data invoice'!R222)</f>
        <v/>
      </c>
      <c r="J251" s="438" t="str">
        <f>IF('Data invoice'!R222=0,"",'Data invoice'!S222)</f>
        <v/>
      </c>
      <c r="K251" s="493" t="str">
        <f>IF('Data invoice'!S222=0,"",'Data invoice'!T222)</f>
        <v/>
      </c>
      <c r="L251" s="180"/>
      <c r="M251" s="180"/>
      <c r="N251" s="180"/>
      <c r="O251" s="180"/>
      <c r="P251" s="180"/>
      <c r="Q251" s="180"/>
      <c r="R251" s="180"/>
      <c r="S251" s="397"/>
      <c r="T251" s="397"/>
      <c r="U251" s="397"/>
      <c r="V251" s="397"/>
      <c r="W251" s="397"/>
      <c r="X251" s="397"/>
      <c r="Y251" s="397"/>
      <c r="Z251" s="397"/>
      <c r="AA251" s="397"/>
      <c r="AB251" s="414"/>
      <c r="AC251" s="414"/>
      <c r="AD251" s="414"/>
      <c r="AE251" s="414"/>
      <c r="AF251" s="414"/>
      <c r="AG251" s="414"/>
      <c r="AH251" s="414"/>
      <c r="AI251" s="414"/>
      <c r="AJ251" s="414"/>
      <c r="AK251" s="182"/>
      <c r="AL251" s="182"/>
    </row>
    <row r="252" spans="1:38" ht="16.5" customHeight="1">
      <c r="A252" s="397"/>
      <c r="B252" s="402" t="str">
        <f>IF('Data invoice'!J223=0,"",'Data invoice'!K223)</f>
        <v/>
      </c>
      <c r="C252" s="402" t="str">
        <f>IF('Data invoice'!K223=0,"",'Data invoice'!L223)</f>
        <v/>
      </c>
      <c r="D252" s="402" t="str">
        <f>IF('Data invoice'!L223=0,"",'Data invoice'!M223)</f>
        <v/>
      </c>
      <c r="E252" s="402" t="str">
        <f>IF('Data invoice'!M223=0,"",'Data invoice'!N223)</f>
        <v/>
      </c>
      <c r="F252" s="402" t="str">
        <f>IF('Data invoice'!N223=0,"",'Data invoice'!O223)</f>
        <v/>
      </c>
      <c r="G252" s="402" t="str">
        <f>IF('Data invoice'!O223=0,"",'Data invoice'!P223)</f>
        <v/>
      </c>
      <c r="H252" s="402" t="str">
        <f>IF('Data invoice'!P223=0,"",'Data invoice'!Q223)</f>
        <v/>
      </c>
      <c r="I252" s="468" t="str">
        <f>IF('Data invoice'!Q223=0,"",'Data invoice'!R223)</f>
        <v/>
      </c>
      <c r="J252" s="438" t="str">
        <f>IF('Data invoice'!R223=0,"",'Data invoice'!S223)</f>
        <v/>
      </c>
      <c r="K252" s="493" t="str">
        <f>IF('Data invoice'!S223=0,"",'Data invoice'!T223)</f>
        <v/>
      </c>
      <c r="L252" s="180"/>
      <c r="M252" s="180"/>
      <c r="N252" s="180"/>
      <c r="O252" s="180"/>
      <c r="P252" s="180"/>
      <c r="Q252" s="180"/>
      <c r="R252" s="180"/>
      <c r="S252" s="397"/>
      <c r="T252" s="397"/>
      <c r="U252" s="397"/>
      <c r="V252" s="397"/>
      <c r="W252" s="397"/>
      <c r="X252" s="397"/>
      <c r="Y252" s="397"/>
      <c r="Z252" s="397"/>
      <c r="AA252" s="397"/>
      <c r="AB252" s="414"/>
      <c r="AC252" s="414"/>
      <c r="AD252" s="414"/>
      <c r="AE252" s="414"/>
      <c r="AF252" s="414"/>
      <c r="AG252" s="414"/>
      <c r="AH252" s="414"/>
      <c r="AI252" s="414"/>
      <c r="AJ252" s="414"/>
      <c r="AK252" s="182"/>
      <c r="AL252" s="182"/>
    </row>
    <row r="253" spans="1:38" ht="16.5" customHeight="1">
      <c r="A253" s="397"/>
      <c r="B253" s="402" t="str">
        <f>IF('Data invoice'!J224=0,"",'Data invoice'!K224)</f>
        <v/>
      </c>
      <c r="C253" s="402" t="str">
        <f>IF('Data invoice'!K224=0,"",'Data invoice'!L224)</f>
        <v/>
      </c>
      <c r="D253" s="402" t="str">
        <f>IF('Data invoice'!L224=0,"",'Data invoice'!M224)</f>
        <v/>
      </c>
      <c r="E253" s="402" t="str">
        <f>IF('Data invoice'!M224=0,"",'Data invoice'!N224)</f>
        <v/>
      </c>
      <c r="F253" s="402" t="str">
        <f>IF('Data invoice'!N224=0,"",'Data invoice'!O224)</f>
        <v/>
      </c>
      <c r="G253" s="402" t="str">
        <f>IF('Data invoice'!O224=0,"",'Data invoice'!P224)</f>
        <v/>
      </c>
      <c r="H253" s="402" t="str">
        <f>IF('Data invoice'!P224=0,"",'Data invoice'!Q224)</f>
        <v/>
      </c>
      <c r="I253" s="468" t="str">
        <f>IF('Data invoice'!Q224=0,"",'Data invoice'!R224)</f>
        <v/>
      </c>
      <c r="J253" s="438" t="str">
        <f>IF('Data invoice'!R224=0,"",'Data invoice'!S224)</f>
        <v/>
      </c>
      <c r="K253" s="493" t="str">
        <f>IF('Data invoice'!S224=0,"",'Data invoice'!T224)</f>
        <v/>
      </c>
      <c r="L253" s="180"/>
      <c r="M253" s="180"/>
      <c r="N253" s="180"/>
      <c r="O253" s="180"/>
      <c r="P253" s="180"/>
      <c r="Q253" s="180"/>
      <c r="R253" s="180"/>
      <c r="S253" s="397"/>
      <c r="T253" s="397"/>
      <c r="U253" s="397"/>
      <c r="V253" s="397"/>
      <c r="W253" s="397"/>
      <c r="X253" s="397"/>
      <c r="Y253" s="397"/>
      <c r="Z253" s="397"/>
      <c r="AA253" s="397"/>
      <c r="AB253" s="414"/>
      <c r="AC253" s="414"/>
      <c r="AD253" s="414"/>
      <c r="AE253" s="414"/>
      <c r="AF253" s="414"/>
      <c r="AG253" s="414"/>
      <c r="AH253" s="414"/>
      <c r="AI253" s="414"/>
      <c r="AJ253" s="414"/>
      <c r="AK253" s="182"/>
      <c r="AL253" s="182"/>
    </row>
    <row r="254" spans="1:38" ht="13.5" customHeight="1">
      <c r="A254" s="397"/>
      <c r="B254" s="402" t="str">
        <f>IF('Data invoice'!J225=0,"",'Data invoice'!K225)</f>
        <v/>
      </c>
      <c r="C254" s="402" t="str">
        <f>IF('Data invoice'!K225=0,"",'Data invoice'!L225)</f>
        <v/>
      </c>
      <c r="D254" s="402" t="str">
        <f>IF('Data invoice'!L225=0,"",'Data invoice'!M225)</f>
        <v/>
      </c>
      <c r="E254" s="402" t="str">
        <f>IF('Data invoice'!M225=0,"",'Data invoice'!N225)</f>
        <v/>
      </c>
      <c r="F254" s="402" t="str">
        <f>IF('Data invoice'!N225=0,"",'Data invoice'!O225)</f>
        <v/>
      </c>
      <c r="G254" s="402" t="str">
        <f>IF('Data invoice'!O225=0,"",'Data invoice'!P225)</f>
        <v/>
      </c>
      <c r="H254" s="402" t="str">
        <f>IF('Data invoice'!P225=0,"",'Data invoice'!Q225)</f>
        <v/>
      </c>
      <c r="I254" s="468" t="str">
        <f>IF('Data invoice'!Q225=0,"",'Data invoice'!R225)</f>
        <v/>
      </c>
      <c r="J254" s="438" t="str">
        <f>IF('Data invoice'!R225=0,"",'Data invoice'!S225)</f>
        <v/>
      </c>
      <c r="K254" s="493" t="str">
        <f>IF('Data invoice'!S225=0,"",'Data invoice'!T225)</f>
        <v/>
      </c>
      <c r="L254" s="180"/>
      <c r="M254" s="180"/>
      <c r="N254" s="180"/>
      <c r="O254" s="180"/>
      <c r="P254" s="180"/>
      <c r="Q254" s="180"/>
      <c r="R254" s="180"/>
      <c r="S254" s="397"/>
      <c r="T254" s="397"/>
      <c r="U254" s="397"/>
      <c r="V254" s="397"/>
      <c r="W254" s="397"/>
      <c r="X254" s="397"/>
      <c r="Y254" s="397"/>
      <c r="Z254" s="397"/>
      <c r="AA254" s="397"/>
      <c r="AB254" s="414"/>
      <c r="AC254" s="414"/>
      <c r="AD254" s="414"/>
      <c r="AE254" s="414"/>
      <c r="AF254" s="414"/>
      <c r="AG254" s="414"/>
      <c r="AH254" s="414"/>
      <c r="AI254" s="414"/>
      <c r="AJ254" s="414"/>
      <c r="AK254" s="182"/>
      <c r="AL254" s="182"/>
    </row>
    <row r="255" spans="1:38" ht="13.5" customHeight="1">
      <c r="A255" s="397"/>
      <c r="B255" s="402" t="str">
        <f>IF('Data invoice'!J226=0,"",'Data invoice'!K226)</f>
        <v/>
      </c>
      <c r="C255" s="402" t="str">
        <f>IF('Data invoice'!K226=0,"",'Data invoice'!L226)</f>
        <v/>
      </c>
      <c r="D255" s="402" t="str">
        <f>IF('Data invoice'!L226=0,"",'Data invoice'!M226)</f>
        <v/>
      </c>
      <c r="E255" s="402" t="str">
        <f>IF('Data invoice'!M226=0,"",'Data invoice'!N226)</f>
        <v/>
      </c>
      <c r="F255" s="402" t="str">
        <f>IF('Data invoice'!N226=0,"",'Data invoice'!O226)</f>
        <v/>
      </c>
      <c r="G255" s="402" t="str">
        <f>IF('Data invoice'!O226=0,"",'Data invoice'!P226)</f>
        <v/>
      </c>
      <c r="H255" s="402" t="str">
        <f>IF('Data invoice'!P226=0,"",'Data invoice'!Q226)</f>
        <v/>
      </c>
      <c r="I255" s="468" t="str">
        <f>IF('Data invoice'!Q226=0,"",'Data invoice'!R226)</f>
        <v/>
      </c>
      <c r="J255" s="438" t="str">
        <f>IF('Data invoice'!R226=0,"",'Data invoice'!S226)</f>
        <v/>
      </c>
      <c r="K255" s="493" t="str">
        <f>IF('Data invoice'!S226=0,"",'Data invoice'!T226)</f>
        <v/>
      </c>
      <c r="L255" s="180"/>
      <c r="M255" s="180"/>
      <c r="N255" s="180"/>
      <c r="O255" s="180"/>
      <c r="P255" s="180"/>
      <c r="Q255" s="180"/>
      <c r="R255" s="180"/>
      <c r="S255" s="397"/>
      <c r="T255" s="397"/>
      <c r="U255" s="397"/>
      <c r="V255" s="397"/>
      <c r="W255" s="397"/>
      <c r="X255" s="397"/>
      <c r="Y255" s="397"/>
      <c r="Z255" s="397"/>
      <c r="AA255" s="397"/>
      <c r="AB255" s="414"/>
      <c r="AC255" s="414"/>
      <c r="AD255" s="414"/>
      <c r="AE255" s="414"/>
      <c r="AF255" s="414"/>
      <c r="AG255" s="414"/>
      <c r="AH255" s="414"/>
      <c r="AI255" s="414"/>
      <c r="AJ255" s="414"/>
      <c r="AK255" s="182"/>
      <c r="AL255" s="182"/>
    </row>
    <row r="256" spans="1:38" ht="16.5" customHeight="1">
      <c r="A256" s="397"/>
      <c r="B256" s="402" t="str">
        <f>IF('Data invoice'!J227=0,"",'Data invoice'!K227)</f>
        <v/>
      </c>
      <c r="C256" s="402" t="str">
        <f>IF('Data invoice'!K227=0,"",'Data invoice'!L227)</f>
        <v/>
      </c>
      <c r="D256" s="402" t="str">
        <f>IF('Data invoice'!L227=0,"",'Data invoice'!M227)</f>
        <v/>
      </c>
      <c r="E256" s="402" t="str">
        <f>IF('Data invoice'!M227=0,"",'Data invoice'!N227)</f>
        <v/>
      </c>
      <c r="F256" s="402" t="str">
        <f>IF('Data invoice'!N227=0,"",'Data invoice'!O227)</f>
        <v/>
      </c>
      <c r="G256" s="402" t="str">
        <f>IF('Data invoice'!O227=0,"",'Data invoice'!P227)</f>
        <v/>
      </c>
      <c r="H256" s="402" t="str">
        <f>IF('Data invoice'!P227=0,"",'Data invoice'!Q227)</f>
        <v/>
      </c>
      <c r="I256" s="468" t="str">
        <f>IF('Data invoice'!Q227=0,"",'Data invoice'!R227)</f>
        <v/>
      </c>
      <c r="J256" s="438" t="str">
        <f>IF('Data invoice'!R227=0,"",'Data invoice'!S227)</f>
        <v/>
      </c>
      <c r="K256" s="493" t="str">
        <f>IF('Data invoice'!S227=0,"",'Data invoice'!T227)</f>
        <v/>
      </c>
      <c r="L256" s="180"/>
      <c r="M256" s="180"/>
      <c r="N256" s="180"/>
      <c r="O256" s="180"/>
      <c r="P256" s="180"/>
      <c r="Q256" s="180"/>
      <c r="R256" s="180"/>
      <c r="S256" s="397"/>
      <c r="T256" s="397"/>
      <c r="U256" s="397"/>
      <c r="V256" s="397"/>
      <c r="W256" s="397"/>
      <c r="X256" s="397"/>
      <c r="Y256" s="397"/>
      <c r="Z256" s="397"/>
      <c r="AA256" s="397"/>
      <c r="AB256" s="414"/>
      <c r="AC256" s="414"/>
      <c r="AD256" s="414"/>
      <c r="AE256" s="414"/>
      <c r="AF256" s="414"/>
      <c r="AG256" s="414"/>
      <c r="AH256" s="414"/>
      <c r="AI256" s="414"/>
      <c r="AJ256" s="414"/>
      <c r="AK256" s="182"/>
      <c r="AL256" s="182"/>
    </row>
    <row r="257" spans="1:38" ht="16.5" customHeight="1">
      <c r="A257" s="397"/>
      <c r="B257" s="402" t="str">
        <f>IF('Data invoice'!J228=0,"",'Data invoice'!K228)</f>
        <v/>
      </c>
      <c r="C257" s="402" t="str">
        <f>IF('Data invoice'!K228=0,"",'Data invoice'!L228)</f>
        <v/>
      </c>
      <c r="D257" s="402" t="str">
        <f>IF('Data invoice'!L228=0,"",'Data invoice'!M228)</f>
        <v/>
      </c>
      <c r="E257" s="402" t="str">
        <f>IF('Data invoice'!M228=0,"",'Data invoice'!N228)</f>
        <v/>
      </c>
      <c r="F257" s="402" t="str">
        <f>IF('Data invoice'!N228=0,"",'Data invoice'!O228)</f>
        <v/>
      </c>
      <c r="G257" s="402" t="str">
        <f>IF('Data invoice'!O228=0,"",'Data invoice'!P228)</f>
        <v/>
      </c>
      <c r="H257" s="402" t="str">
        <f>IF('Data invoice'!P228=0,"",'Data invoice'!Q228)</f>
        <v/>
      </c>
      <c r="I257" s="468" t="str">
        <f>IF('Data invoice'!Q228=0,"",'Data invoice'!R228)</f>
        <v/>
      </c>
      <c r="J257" s="438" t="str">
        <f>IF('Data invoice'!R228=0,"",'Data invoice'!S228)</f>
        <v/>
      </c>
      <c r="K257" s="493" t="str">
        <f>IF('Data invoice'!S228=0,"",'Data invoice'!T228)</f>
        <v/>
      </c>
      <c r="L257" s="180"/>
      <c r="M257" s="180"/>
      <c r="N257" s="180"/>
      <c r="O257" s="180"/>
      <c r="P257" s="180"/>
      <c r="Q257" s="180"/>
      <c r="R257" s="180"/>
      <c r="S257" s="397"/>
      <c r="T257" s="397"/>
      <c r="U257" s="397"/>
      <c r="V257" s="397"/>
      <c r="W257" s="397"/>
      <c r="X257" s="397"/>
      <c r="Y257" s="397"/>
      <c r="Z257" s="397"/>
      <c r="AA257" s="397"/>
      <c r="AB257" s="414"/>
      <c r="AC257" s="414"/>
      <c r="AD257" s="414"/>
      <c r="AE257" s="414"/>
      <c r="AF257" s="414"/>
      <c r="AG257" s="414"/>
      <c r="AH257" s="414"/>
      <c r="AI257" s="414"/>
      <c r="AJ257" s="414"/>
      <c r="AK257" s="182"/>
      <c r="AL257" s="182"/>
    </row>
    <row r="258" spans="1:38" ht="16.5" customHeight="1">
      <c r="A258" s="397"/>
      <c r="B258" s="402" t="str">
        <f>IF('Data invoice'!J229=0,"",'Data invoice'!K229)</f>
        <v/>
      </c>
      <c r="C258" s="402" t="str">
        <f>IF('Data invoice'!K229=0,"",'Data invoice'!L229)</f>
        <v/>
      </c>
      <c r="D258" s="402" t="str">
        <f>IF('Data invoice'!L229=0,"",'Data invoice'!M229)</f>
        <v/>
      </c>
      <c r="E258" s="402" t="str">
        <f>IF('Data invoice'!M229=0,"",'Data invoice'!N229)</f>
        <v/>
      </c>
      <c r="F258" s="402" t="str">
        <f>IF('Data invoice'!N229=0,"",'Data invoice'!O229)</f>
        <v/>
      </c>
      <c r="G258" s="402" t="str">
        <f>IF('Data invoice'!O229=0,"",'Data invoice'!P229)</f>
        <v/>
      </c>
      <c r="H258" s="402" t="str">
        <f>IF('Data invoice'!P229=0,"",'Data invoice'!Q229)</f>
        <v/>
      </c>
      <c r="I258" s="468" t="str">
        <f>IF('Data invoice'!Q229=0,"",'Data invoice'!R229)</f>
        <v/>
      </c>
      <c r="J258" s="438" t="str">
        <f>IF('Data invoice'!R229=0,"",'Data invoice'!S229)</f>
        <v/>
      </c>
      <c r="K258" s="493" t="str">
        <f>IF('Data invoice'!S229=0,"",'Data invoice'!T229)</f>
        <v/>
      </c>
      <c r="L258" s="180"/>
      <c r="M258" s="180"/>
      <c r="N258" s="180"/>
      <c r="O258" s="180"/>
      <c r="P258" s="180"/>
      <c r="Q258" s="180"/>
      <c r="R258" s="180"/>
      <c r="S258" s="397"/>
      <c r="T258" s="397"/>
      <c r="U258" s="397"/>
      <c r="V258" s="397"/>
      <c r="W258" s="397"/>
      <c r="X258" s="397"/>
      <c r="Y258" s="397"/>
      <c r="Z258" s="397"/>
      <c r="AA258" s="397"/>
      <c r="AB258" s="414"/>
      <c r="AC258" s="414"/>
      <c r="AD258" s="414"/>
      <c r="AE258" s="414"/>
      <c r="AF258" s="414"/>
      <c r="AG258" s="414"/>
      <c r="AH258" s="414"/>
      <c r="AI258" s="414"/>
      <c r="AJ258" s="414"/>
      <c r="AK258" s="182"/>
      <c r="AL258" s="182"/>
    </row>
    <row r="259" spans="1:38" ht="16.5" customHeight="1">
      <c r="A259" s="397"/>
      <c r="B259" s="402" t="str">
        <f>IF('Data invoice'!J230=0,"",'Data invoice'!K230)</f>
        <v/>
      </c>
      <c r="C259" s="402" t="str">
        <f>IF('Data invoice'!K230=0,"",'Data invoice'!L230)</f>
        <v/>
      </c>
      <c r="D259" s="402" t="str">
        <f>IF('Data invoice'!L230=0,"",'Data invoice'!M230)</f>
        <v/>
      </c>
      <c r="E259" s="402" t="str">
        <f>IF('Data invoice'!M230=0,"",'Data invoice'!N230)</f>
        <v/>
      </c>
      <c r="F259" s="402" t="str">
        <f>IF('Data invoice'!N230=0,"",'Data invoice'!O230)</f>
        <v/>
      </c>
      <c r="G259" s="402" t="str">
        <f>IF('Data invoice'!O230=0,"",'Data invoice'!P230)</f>
        <v/>
      </c>
      <c r="H259" s="402" t="str">
        <f>IF('Data invoice'!P230=0,"",'Data invoice'!Q230)</f>
        <v/>
      </c>
      <c r="I259" s="468" t="str">
        <f>IF('Data invoice'!Q230=0,"",'Data invoice'!R230)</f>
        <v/>
      </c>
      <c r="J259" s="438" t="str">
        <f>IF('Data invoice'!R230=0,"",'Data invoice'!S230)</f>
        <v/>
      </c>
      <c r="K259" s="493" t="str">
        <f>IF('Data invoice'!S230=0,"",'Data invoice'!T230)</f>
        <v/>
      </c>
      <c r="L259" s="180"/>
      <c r="M259" s="180"/>
      <c r="N259" s="180"/>
      <c r="O259" s="180"/>
      <c r="P259" s="180"/>
      <c r="Q259" s="180"/>
      <c r="R259" s="180"/>
      <c r="S259" s="397"/>
      <c r="T259" s="397"/>
      <c r="U259" s="397"/>
      <c r="V259" s="397"/>
      <c r="W259" s="397"/>
      <c r="X259" s="397"/>
      <c r="Y259" s="397"/>
      <c r="Z259" s="397"/>
      <c r="AA259" s="397"/>
      <c r="AB259" s="414"/>
      <c r="AC259" s="414"/>
      <c r="AD259" s="414"/>
      <c r="AE259" s="414"/>
      <c r="AF259" s="414"/>
      <c r="AG259" s="414"/>
      <c r="AH259" s="414"/>
      <c r="AI259" s="414"/>
      <c r="AJ259" s="414"/>
      <c r="AK259" s="182"/>
      <c r="AL259" s="182"/>
    </row>
    <row r="260" spans="1:38" ht="16.5" customHeight="1">
      <c r="A260" s="397"/>
      <c r="B260" s="402" t="str">
        <f>IF('Data invoice'!J231=0,"",'Data invoice'!K231)</f>
        <v/>
      </c>
      <c r="C260" s="402" t="str">
        <f>IF('Data invoice'!K231=0,"",'Data invoice'!L231)</f>
        <v/>
      </c>
      <c r="D260" s="402" t="str">
        <f>IF('Data invoice'!L231=0,"",'Data invoice'!M231)</f>
        <v/>
      </c>
      <c r="E260" s="402" t="str">
        <f>IF('Data invoice'!M231=0,"",'Data invoice'!N231)</f>
        <v/>
      </c>
      <c r="F260" s="402" t="str">
        <f>IF('Data invoice'!N231=0,"",'Data invoice'!O231)</f>
        <v/>
      </c>
      <c r="G260" s="402" t="str">
        <f>IF('Data invoice'!O231=0,"",'Data invoice'!P231)</f>
        <v/>
      </c>
      <c r="H260" s="402" t="str">
        <f>IF('Data invoice'!P231=0,"",'Data invoice'!Q231)</f>
        <v/>
      </c>
      <c r="I260" s="468" t="str">
        <f>IF('Data invoice'!Q231=0,"",'Data invoice'!R231)</f>
        <v/>
      </c>
      <c r="J260" s="438" t="str">
        <f>IF('Data invoice'!R231=0,"",'Data invoice'!S231)</f>
        <v/>
      </c>
      <c r="K260" s="493" t="str">
        <f>IF('Data invoice'!S231=0,"",'Data invoice'!T231)</f>
        <v/>
      </c>
      <c r="L260" s="180"/>
      <c r="M260" s="180"/>
      <c r="N260" s="180"/>
      <c r="O260" s="180"/>
      <c r="P260" s="180"/>
      <c r="Q260" s="180"/>
      <c r="R260" s="180"/>
      <c r="S260" s="397"/>
      <c r="T260" s="397"/>
      <c r="U260" s="397"/>
      <c r="V260" s="397"/>
      <c r="W260" s="397"/>
      <c r="X260" s="397"/>
      <c r="Y260" s="397"/>
      <c r="Z260" s="397"/>
      <c r="AA260" s="397"/>
      <c r="AB260" s="414"/>
      <c r="AC260" s="414"/>
      <c r="AD260" s="414"/>
      <c r="AE260" s="414"/>
      <c r="AF260" s="414"/>
      <c r="AG260" s="414"/>
      <c r="AH260" s="414"/>
      <c r="AI260" s="414"/>
      <c r="AJ260" s="414"/>
      <c r="AK260" s="182"/>
      <c r="AL260" s="182"/>
    </row>
    <row r="261" spans="1:38" ht="16.5" customHeight="1">
      <c r="A261" s="397"/>
      <c r="B261" s="402" t="str">
        <f>IF('Data invoice'!J232=0,"",'Data invoice'!K232)</f>
        <v/>
      </c>
      <c r="C261" s="402" t="str">
        <f>IF('Data invoice'!K232=0,"",'Data invoice'!L232)</f>
        <v/>
      </c>
      <c r="D261" s="402" t="str">
        <f>IF('Data invoice'!L232=0,"",'Data invoice'!M232)</f>
        <v/>
      </c>
      <c r="E261" s="402" t="str">
        <f>IF('Data invoice'!M232=0,"",'Data invoice'!N232)</f>
        <v/>
      </c>
      <c r="F261" s="402" t="str">
        <f>IF('Data invoice'!N232=0,"",'Data invoice'!O232)</f>
        <v/>
      </c>
      <c r="G261" s="402" t="str">
        <f>IF('Data invoice'!O232=0,"",'Data invoice'!P232)</f>
        <v/>
      </c>
      <c r="H261" s="402" t="str">
        <f>IF('Data invoice'!P232=0,"",'Data invoice'!Q232)</f>
        <v/>
      </c>
      <c r="I261" s="468" t="str">
        <f>IF('Data invoice'!Q232=0,"",'Data invoice'!R232)</f>
        <v/>
      </c>
      <c r="J261" s="438" t="str">
        <f>IF('Data invoice'!R232=0,"",'Data invoice'!S232)</f>
        <v/>
      </c>
      <c r="K261" s="493" t="str">
        <f>IF('Data invoice'!S232=0,"",'Data invoice'!T232)</f>
        <v/>
      </c>
      <c r="L261" s="180"/>
      <c r="M261" s="180"/>
      <c r="N261" s="180"/>
      <c r="O261" s="180"/>
      <c r="P261" s="180"/>
      <c r="Q261" s="180"/>
      <c r="R261" s="180"/>
      <c r="S261" s="397"/>
      <c r="T261" s="397"/>
      <c r="U261" s="397"/>
      <c r="V261" s="397"/>
      <c r="W261" s="397"/>
      <c r="X261" s="397"/>
      <c r="Y261" s="397"/>
      <c r="Z261" s="397"/>
      <c r="AA261" s="397"/>
      <c r="AB261" s="414"/>
      <c r="AC261" s="414"/>
      <c r="AD261" s="414"/>
      <c r="AE261" s="414"/>
      <c r="AF261" s="414"/>
      <c r="AG261" s="414"/>
      <c r="AH261" s="414"/>
      <c r="AI261" s="414"/>
      <c r="AJ261" s="414"/>
      <c r="AK261" s="182"/>
      <c r="AL261" s="182"/>
    </row>
    <row r="262" spans="1:38" ht="16.5" customHeight="1">
      <c r="A262" s="397"/>
      <c r="B262" s="402" t="str">
        <f>IF('Data invoice'!J233=0,"",'Data invoice'!K233)</f>
        <v/>
      </c>
      <c r="C262" s="402" t="str">
        <f>IF('Data invoice'!K233=0,"",'Data invoice'!L233)</f>
        <v/>
      </c>
      <c r="D262" s="402" t="str">
        <f>IF('Data invoice'!L233=0,"",'Data invoice'!M233)</f>
        <v/>
      </c>
      <c r="E262" s="402" t="str">
        <f>IF('Data invoice'!M233=0,"",'Data invoice'!N233)</f>
        <v/>
      </c>
      <c r="F262" s="402" t="str">
        <f>IF('Data invoice'!N233=0,"",'Data invoice'!O233)</f>
        <v/>
      </c>
      <c r="G262" s="402" t="str">
        <f>IF('Data invoice'!O233=0,"",'Data invoice'!P233)</f>
        <v/>
      </c>
      <c r="H262" s="402" t="str">
        <f>IF('Data invoice'!P233=0,"",'Data invoice'!Q233)</f>
        <v/>
      </c>
      <c r="I262" s="468" t="str">
        <f>IF('Data invoice'!Q233=0,"",'Data invoice'!R233)</f>
        <v/>
      </c>
      <c r="J262" s="438" t="str">
        <f>IF('Data invoice'!R233=0,"",'Data invoice'!S233)</f>
        <v/>
      </c>
      <c r="K262" s="493" t="str">
        <f>IF('Data invoice'!S233=0,"",'Data invoice'!T233)</f>
        <v/>
      </c>
      <c r="L262" s="180"/>
      <c r="M262" s="180"/>
      <c r="N262" s="180"/>
      <c r="O262" s="180"/>
      <c r="P262" s="180"/>
      <c r="Q262" s="180"/>
      <c r="R262" s="180"/>
      <c r="S262" s="397"/>
      <c r="T262" s="397"/>
      <c r="U262" s="397"/>
      <c r="V262" s="397"/>
      <c r="W262" s="397"/>
      <c r="X262" s="397"/>
      <c r="Y262" s="397"/>
      <c r="Z262" s="397"/>
      <c r="AA262" s="397"/>
      <c r="AB262" s="414"/>
      <c r="AC262" s="414"/>
      <c r="AD262" s="414"/>
      <c r="AE262" s="414"/>
      <c r="AF262" s="414"/>
      <c r="AG262" s="414"/>
      <c r="AH262" s="414"/>
      <c r="AI262" s="414"/>
      <c r="AJ262" s="414"/>
      <c r="AK262" s="182"/>
      <c r="AL262" s="182"/>
    </row>
    <row r="263" spans="1:38" ht="16.5" customHeight="1">
      <c r="A263" s="397"/>
      <c r="B263" s="402" t="str">
        <f>IF('Data invoice'!J234=0,"",'Data invoice'!K234)</f>
        <v/>
      </c>
      <c r="C263" s="402" t="str">
        <f>IF('Data invoice'!K234=0,"",'Data invoice'!L234)</f>
        <v/>
      </c>
      <c r="D263" s="402" t="str">
        <f>IF('Data invoice'!L234=0,"",'Data invoice'!M234)</f>
        <v/>
      </c>
      <c r="E263" s="402" t="str">
        <f>IF('Data invoice'!M234=0,"",'Data invoice'!N234)</f>
        <v/>
      </c>
      <c r="F263" s="402" t="str">
        <f>IF('Data invoice'!N234=0,"",'Data invoice'!O234)</f>
        <v/>
      </c>
      <c r="G263" s="402" t="str">
        <f>IF('Data invoice'!O234=0,"",'Data invoice'!P234)</f>
        <v/>
      </c>
      <c r="H263" s="402" t="str">
        <f>IF('Data invoice'!P234=0,"",'Data invoice'!Q234)</f>
        <v/>
      </c>
      <c r="I263" s="468" t="str">
        <f>IF('Data invoice'!Q234=0,"",'Data invoice'!R234)</f>
        <v/>
      </c>
      <c r="J263" s="438" t="str">
        <f>IF('Data invoice'!R234=0,"",'Data invoice'!S234)</f>
        <v/>
      </c>
      <c r="K263" s="493" t="str">
        <f>IF('Data invoice'!S234=0,"",'Data invoice'!T234)</f>
        <v/>
      </c>
      <c r="L263" s="180"/>
      <c r="M263" s="180"/>
      <c r="N263" s="180"/>
      <c r="O263" s="180"/>
      <c r="P263" s="180"/>
      <c r="Q263" s="180"/>
      <c r="R263" s="180"/>
      <c r="S263" s="397"/>
      <c r="T263" s="397"/>
      <c r="U263" s="397"/>
      <c r="V263" s="397"/>
      <c r="W263" s="397"/>
      <c r="X263" s="397"/>
      <c r="Y263" s="397"/>
      <c r="Z263" s="397"/>
      <c r="AA263" s="397"/>
      <c r="AB263" s="414"/>
      <c r="AC263" s="414"/>
      <c r="AD263" s="414"/>
      <c r="AE263" s="414"/>
      <c r="AF263" s="414"/>
      <c r="AG263" s="414"/>
      <c r="AH263" s="414"/>
      <c r="AI263" s="414"/>
      <c r="AJ263" s="414"/>
      <c r="AK263" s="182"/>
      <c r="AL263" s="182"/>
    </row>
    <row r="264" spans="1:38" ht="16.5" customHeight="1">
      <c r="A264" s="397"/>
      <c r="B264" s="402" t="str">
        <f>IF('Data invoice'!J235=0,"",'Data invoice'!K235)</f>
        <v/>
      </c>
      <c r="C264" s="402" t="str">
        <f>IF('Data invoice'!K235=0,"",'Data invoice'!L235)</f>
        <v/>
      </c>
      <c r="D264" s="402" t="str">
        <f>IF('Data invoice'!L235=0,"",'Data invoice'!M235)</f>
        <v/>
      </c>
      <c r="E264" s="402" t="str">
        <f>IF('Data invoice'!M235=0,"",'Data invoice'!N235)</f>
        <v/>
      </c>
      <c r="F264" s="402" t="str">
        <f>IF('Data invoice'!N235=0,"",'Data invoice'!O235)</f>
        <v/>
      </c>
      <c r="G264" s="402" t="str">
        <f>IF('Data invoice'!O235=0,"",'Data invoice'!P235)</f>
        <v/>
      </c>
      <c r="H264" s="402" t="str">
        <f>IF('Data invoice'!P235=0,"",'Data invoice'!Q235)</f>
        <v/>
      </c>
      <c r="I264" s="468" t="str">
        <f>IF('Data invoice'!Q235=0,"",'Data invoice'!R235)</f>
        <v/>
      </c>
      <c r="J264" s="438" t="str">
        <f>IF('Data invoice'!R235=0,"",'Data invoice'!S235)</f>
        <v/>
      </c>
      <c r="K264" s="493" t="str">
        <f>IF('Data invoice'!S235=0,"",'Data invoice'!T235)</f>
        <v/>
      </c>
      <c r="L264" s="180"/>
      <c r="M264" s="180"/>
      <c r="N264" s="180"/>
      <c r="O264" s="180"/>
      <c r="P264" s="180"/>
      <c r="Q264" s="180"/>
      <c r="R264" s="180"/>
      <c r="S264" s="397"/>
      <c r="T264" s="397"/>
      <c r="U264" s="397"/>
      <c r="V264" s="397"/>
      <c r="W264" s="397"/>
      <c r="X264" s="397"/>
      <c r="Y264" s="397"/>
      <c r="Z264" s="397"/>
      <c r="AA264" s="397"/>
      <c r="AB264" s="414"/>
      <c r="AC264" s="414"/>
      <c r="AD264" s="414"/>
      <c r="AE264" s="414"/>
      <c r="AF264" s="414"/>
      <c r="AG264" s="414"/>
      <c r="AH264" s="414"/>
      <c r="AI264" s="414"/>
      <c r="AJ264" s="414"/>
      <c r="AK264" s="182"/>
      <c r="AL264" s="182"/>
    </row>
    <row r="265" spans="1:38" ht="16.5" customHeight="1">
      <c r="A265" s="397"/>
      <c r="B265" s="402" t="str">
        <f>IF('Data invoice'!J236=0,"",'Data invoice'!K236)</f>
        <v/>
      </c>
      <c r="C265" s="402" t="str">
        <f>IF('Data invoice'!K236=0,"",'Data invoice'!L236)</f>
        <v/>
      </c>
      <c r="D265" s="402" t="str">
        <f>IF('Data invoice'!L236=0,"",'Data invoice'!M236)</f>
        <v/>
      </c>
      <c r="E265" s="402" t="str">
        <f>IF('Data invoice'!M236=0,"",'Data invoice'!N236)</f>
        <v/>
      </c>
      <c r="F265" s="402" t="str">
        <f>IF('Data invoice'!N236=0,"",'Data invoice'!O236)</f>
        <v/>
      </c>
      <c r="G265" s="402" t="str">
        <f>IF('Data invoice'!O236=0,"",'Data invoice'!P236)</f>
        <v/>
      </c>
      <c r="H265" s="402" t="str">
        <f>IF('Data invoice'!P236=0,"",'Data invoice'!Q236)</f>
        <v/>
      </c>
      <c r="I265" s="468" t="str">
        <f>IF('Data invoice'!Q236=0,"",'Data invoice'!R236)</f>
        <v/>
      </c>
      <c r="J265" s="438" t="str">
        <f>IF('Data invoice'!R236=0,"",'Data invoice'!S236)</f>
        <v/>
      </c>
      <c r="K265" s="493" t="str">
        <f>IF('Data invoice'!S236=0,"",'Data invoice'!T236)</f>
        <v/>
      </c>
      <c r="L265" s="180"/>
      <c r="M265" s="180"/>
      <c r="N265" s="180"/>
      <c r="O265" s="180"/>
      <c r="P265" s="180"/>
      <c r="Q265" s="180"/>
      <c r="R265" s="180"/>
      <c r="S265" s="397"/>
      <c r="T265" s="397"/>
      <c r="U265" s="397"/>
      <c r="V265" s="397"/>
      <c r="W265" s="397"/>
      <c r="X265" s="397"/>
      <c r="Y265" s="397"/>
      <c r="Z265" s="397"/>
      <c r="AA265" s="397"/>
      <c r="AB265" s="414"/>
      <c r="AC265" s="414"/>
      <c r="AD265" s="414"/>
      <c r="AE265" s="414"/>
      <c r="AF265" s="414"/>
      <c r="AG265" s="414"/>
      <c r="AH265" s="414"/>
      <c r="AI265" s="414"/>
      <c r="AJ265" s="414"/>
      <c r="AK265" s="182"/>
      <c r="AL265" s="182"/>
    </row>
    <row r="266" spans="1:38" ht="16.5" customHeight="1">
      <c r="A266" s="397"/>
      <c r="B266" s="402" t="str">
        <f>IF('Data invoice'!J237=0,"",'Data invoice'!K237)</f>
        <v/>
      </c>
      <c r="C266" s="402" t="str">
        <f>IF('Data invoice'!K237=0,"",'Data invoice'!L237)</f>
        <v/>
      </c>
      <c r="D266" s="402" t="str">
        <f>IF('Data invoice'!L237=0,"",'Data invoice'!M237)</f>
        <v/>
      </c>
      <c r="E266" s="402" t="str">
        <f>IF('Data invoice'!M237=0,"",'Data invoice'!N237)</f>
        <v/>
      </c>
      <c r="F266" s="402" t="str">
        <f>IF('Data invoice'!N237=0,"",'Data invoice'!O237)</f>
        <v/>
      </c>
      <c r="G266" s="402" t="str">
        <f>IF('Data invoice'!O237=0,"",'Data invoice'!P237)</f>
        <v/>
      </c>
      <c r="H266" s="402" t="str">
        <f>IF('Data invoice'!P237=0,"",'Data invoice'!Q237)</f>
        <v/>
      </c>
      <c r="I266" s="468" t="str">
        <f>IF('Data invoice'!Q237=0,"",'Data invoice'!R237)</f>
        <v/>
      </c>
      <c r="J266" s="438" t="str">
        <f>IF('Data invoice'!R237=0,"",'Data invoice'!S237)</f>
        <v/>
      </c>
      <c r="K266" s="493" t="str">
        <f>IF('Data invoice'!S237=0,"",'Data invoice'!T237)</f>
        <v/>
      </c>
      <c r="L266" s="180"/>
      <c r="M266" s="180"/>
      <c r="N266" s="180"/>
      <c r="O266" s="180"/>
      <c r="P266" s="180"/>
      <c r="Q266" s="180"/>
      <c r="R266" s="180"/>
      <c r="S266" s="397"/>
      <c r="T266" s="397"/>
      <c r="U266" s="397"/>
      <c r="V266" s="397"/>
      <c r="W266" s="397"/>
      <c r="X266" s="397"/>
      <c r="Y266" s="397"/>
      <c r="Z266" s="397"/>
      <c r="AA266" s="397"/>
      <c r="AB266" s="414"/>
      <c r="AC266" s="414"/>
      <c r="AD266" s="414"/>
      <c r="AE266" s="414"/>
      <c r="AF266" s="414"/>
      <c r="AG266" s="414"/>
      <c r="AH266" s="414"/>
      <c r="AI266" s="414"/>
      <c r="AJ266" s="414"/>
      <c r="AK266" s="182"/>
      <c r="AL266" s="182"/>
    </row>
    <row r="267" spans="1:38" ht="16.5" customHeight="1">
      <c r="A267" s="397"/>
      <c r="B267" s="402" t="str">
        <f>IF('Data invoice'!J238=0,"",'Data invoice'!K238)</f>
        <v/>
      </c>
      <c r="C267" s="402" t="str">
        <f>IF('Data invoice'!K238=0,"",'Data invoice'!L238)</f>
        <v/>
      </c>
      <c r="D267" s="402" t="str">
        <f>IF('Data invoice'!L238=0,"",'Data invoice'!M238)</f>
        <v/>
      </c>
      <c r="E267" s="402" t="str">
        <f>IF('Data invoice'!M238=0,"",'Data invoice'!N238)</f>
        <v/>
      </c>
      <c r="F267" s="402" t="str">
        <f>IF('Data invoice'!N238=0,"",'Data invoice'!O238)</f>
        <v/>
      </c>
      <c r="G267" s="402" t="str">
        <f>IF('Data invoice'!O238=0,"",'Data invoice'!P238)</f>
        <v/>
      </c>
      <c r="H267" s="402" t="str">
        <f>IF('Data invoice'!P238=0,"",'Data invoice'!Q238)</f>
        <v/>
      </c>
      <c r="I267" s="468" t="str">
        <f>IF('Data invoice'!Q238=0,"",'Data invoice'!R238)</f>
        <v/>
      </c>
      <c r="J267" s="438" t="str">
        <f>IF('Data invoice'!R238=0,"",'Data invoice'!S238)</f>
        <v/>
      </c>
      <c r="K267" s="493" t="str">
        <f>IF('Data invoice'!S238=0,"",'Data invoice'!T238)</f>
        <v/>
      </c>
      <c r="L267" s="180"/>
      <c r="M267" s="180"/>
      <c r="N267" s="180"/>
      <c r="O267" s="180"/>
      <c r="P267" s="180"/>
      <c r="Q267" s="180"/>
      <c r="R267" s="180"/>
      <c r="S267" s="397"/>
      <c r="T267" s="397"/>
      <c r="U267" s="397"/>
      <c r="V267" s="397"/>
      <c r="W267" s="397"/>
      <c r="X267" s="397"/>
      <c r="Y267" s="397"/>
      <c r="Z267" s="397"/>
      <c r="AA267" s="397"/>
      <c r="AB267" s="414"/>
      <c r="AC267" s="414"/>
      <c r="AD267" s="414"/>
      <c r="AE267" s="414"/>
      <c r="AF267" s="414"/>
      <c r="AG267" s="414"/>
      <c r="AH267" s="414"/>
      <c r="AI267" s="414"/>
      <c r="AJ267" s="414"/>
      <c r="AK267" s="182"/>
      <c r="AL267" s="182"/>
    </row>
    <row r="268" spans="1:38" ht="16.5" customHeight="1">
      <c r="A268" s="397"/>
      <c r="B268" s="402" t="str">
        <f>IF('Data invoice'!J239=0,"",'Data invoice'!K239)</f>
        <v/>
      </c>
      <c r="C268" s="402" t="str">
        <f>IF('Data invoice'!K239=0,"",'Data invoice'!L239)</f>
        <v/>
      </c>
      <c r="D268" s="402" t="str">
        <f>IF('Data invoice'!L239=0,"",'Data invoice'!M239)</f>
        <v/>
      </c>
      <c r="E268" s="402" t="str">
        <f>IF('Data invoice'!M239=0,"",'Data invoice'!N239)</f>
        <v/>
      </c>
      <c r="F268" s="402" t="str">
        <f>IF('Data invoice'!N239=0,"",'Data invoice'!O239)</f>
        <v/>
      </c>
      <c r="G268" s="402" t="str">
        <f>IF('Data invoice'!O239=0,"",'Data invoice'!P239)</f>
        <v/>
      </c>
      <c r="H268" s="402" t="str">
        <f>IF('Data invoice'!P239=0,"",'Data invoice'!Q239)</f>
        <v/>
      </c>
      <c r="I268" s="468" t="str">
        <f>IF('Data invoice'!Q239=0,"",'Data invoice'!R239)</f>
        <v/>
      </c>
      <c r="J268" s="438" t="str">
        <f>IF('Data invoice'!R239=0,"",'Data invoice'!S239)</f>
        <v/>
      </c>
      <c r="K268" s="493" t="str">
        <f>IF('Data invoice'!S239=0,"",'Data invoice'!T239)</f>
        <v/>
      </c>
      <c r="L268" s="180"/>
      <c r="M268" s="180"/>
      <c r="N268" s="180"/>
      <c r="O268" s="180"/>
      <c r="P268" s="180"/>
      <c r="Q268" s="180"/>
      <c r="R268" s="180"/>
      <c r="S268" s="397"/>
      <c r="T268" s="397"/>
      <c r="U268" s="397"/>
      <c r="V268" s="397"/>
      <c r="W268" s="397"/>
      <c r="X268" s="397"/>
      <c r="Y268" s="397"/>
      <c r="Z268" s="397"/>
      <c r="AA268" s="397"/>
      <c r="AB268" s="414"/>
      <c r="AC268" s="414"/>
      <c r="AD268" s="414"/>
      <c r="AE268" s="414"/>
      <c r="AF268" s="414"/>
      <c r="AG268" s="414"/>
      <c r="AH268" s="414"/>
      <c r="AI268" s="414"/>
      <c r="AJ268" s="414"/>
      <c r="AK268" s="182"/>
      <c r="AL268" s="182"/>
    </row>
    <row r="269" spans="1:38" ht="16.5" customHeight="1">
      <c r="A269" s="397"/>
      <c r="B269" s="402" t="str">
        <f>IF('Data invoice'!J240=0,"",'Data invoice'!K240)</f>
        <v/>
      </c>
      <c r="C269" s="402" t="str">
        <f>IF('Data invoice'!K240=0,"",'Data invoice'!L240)</f>
        <v/>
      </c>
      <c r="D269" s="402" t="str">
        <f>IF('Data invoice'!L240=0,"",'Data invoice'!M240)</f>
        <v/>
      </c>
      <c r="E269" s="402" t="str">
        <f>IF('Data invoice'!M240=0,"",'Data invoice'!N240)</f>
        <v/>
      </c>
      <c r="F269" s="402" t="str">
        <f>IF('Data invoice'!N240=0,"",'Data invoice'!O240)</f>
        <v/>
      </c>
      <c r="G269" s="402" t="str">
        <f>IF('Data invoice'!O240=0,"",'Data invoice'!P240)</f>
        <v/>
      </c>
      <c r="H269" s="402" t="str">
        <f>IF('Data invoice'!P240=0,"",'Data invoice'!Q240)</f>
        <v/>
      </c>
      <c r="I269" s="468" t="str">
        <f>IF('Data invoice'!Q240=0,"",'Data invoice'!R240)</f>
        <v/>
      </c>
      <c r="J269" s="438" t="str">
        <f>IF('Data invoice'!R240=0,"",'Data invoice'!S240)</f>
        <v/>
      </c>
      <c r="K269" s="493" t="str">
        <f>IF('Data invoice'!S240=0,"",'Data invoice'!T240)</f>
        <v/>
      </c>
      <c r="L269" s="180"/>
      <c r="M269" s="180"/>
      <c r="N269" s="180"/>
      <c r="O269" s="180"/>
      <c r="P269" s="180"/>
      <c r="Q269" s="180"/>
      <c r="R269" s="180"/>
      <c r="S269" s="397"/>
      <c r="T269" s="397"/>
      <c r="U269" s="397"/>
      <c r="V269" s="397"/>
      <c r="W269" s="397"/>
      <c r="X269" s="397"/>
      <c r="Y269" s="397"/>
      <c r="Z269" s="397"/>
      <c r="AA269" s="397"/>
      <c r="AB269" s="414"/>
      <c r="AC269" s="414"/>
      <c r="AD269" s="414"/>
      <c r="AE269" s="414"/>
      <c r="AF269" s="414"/>
      <c r="AG269" s="414"/>
      <c r="AH269" s="414"/>
      <c r="AI269" s="414"/>
      <c r="AJ269" s="414"/>
      <c r="AK269" s="182"/>
      <c r="AL269" s="182"/>
    </row>
    <row r="270" spans="1:38" ht="16.5" customHeight="1">
      <c r="A270" s="397"/>
      <c r="B270" s="402" t="str">
        <f>IF('Data invoice'!J241=0,"",'Data invoice'!K241)</f>
        <v/>
      </c>
      <c r="C270" s="402" t="str">
        <f>IF('Data invoice'!K241=0,"",'Data invoice'!L241)</f>
        <v/>
      </c>
      <c r="D270" s="402" t="str">
        <f>IF('Data invoice'!L241=0,"",'Data invoice'!M241)</f>
        <v/>
      </c>
      <c r="E270" s="402" t="str">
        <f>IF('Data invoice'!M241=0,"",'Data invoice'!N241)</f>
        <v/>
      </c>
      <c r="F270" s="402" t="str">
        <f>IF('Data invoice'!N241=0,"",'Data invoice'!O241)</f>
        <v/>
      </c>
      <c r="G270" s="402" t="str">
        <f>IF('Data invoice'!O241=0,"",'Data invoice'!P241)</f>
        <v/>
      </c>
      <c r="H270" s="402" t="str">
        <f>IF('Data invoice'!P241=0,"",'Data invoice'!Q241)</f>
        <v/>
      </c>
      <c r="I270" s="468" t="str">
        <f>IF('Data invoice'!Q241=0,"",'Data invoice'!R241)</f>
        <v/>
      </c>
      <c r="J270" s="438" t="str">
        <f>IF('Data invoice'!R241=0,"",'Data invoice'!S241)</f>
        <v/>
      </c>
      <c r="K270" s="493" t="str">
        <f>IF('Data invoice'!S241=0,"",'Data invoice'!T241)</f>
        <v/>
      </c>
      <c r="L270" s="180"/>
      <c r="M270" s="180"/>
      <c r="N270" s="180"/>
      <c r="O270" s="180"/>
      <c r="P270" s="180"/>
      <c r="Q270" s="180"/>
      <c r="R270" s="180"/>
      <c r="S270" s="397"/>
      <c r="T270" s="397"/>
      <c r="U270" s="397"/>
      <c r="V270" s="397"/>
      <c r="W270" s="397"/>
      <c r="X270" s="397"/>
      <c r="Y270" s="397"/>
      <c r="Z270" s="397"/>
      <c r="AA270" s="397"/>
      <c r="AB270" s="414"/>
      <c r="AC270" s="414"/>
      <c r="AD270" s="414"/>
      <c r="AE270" s="414"/>
      <c r="AF270" s="414"/>
      <c r="AG270" s="414"/>
      <c r="AH270" s="414"/>
      <c r="AI270" s="414"/>
      <c r="AJ270" s="414"/>
      <c r="AK270" s="182"/>
      <c r="AL270" s="182"/>
    </row>
    <row r="271" spans="1:38" ht="16.5" customHeight="1">
      <c r="A271" s="397"/>
      <c r="B271" s="402" t="str">
        <f>IF('Data invoice'!J242=0,"",'Data invoice'!K242)</f>
        <v/>
      </c>
      <c r="C271" s="402" t="str">
        <f>IF('Data invoice'!K242=0,"",'Data invoice'!L242)</f>
        <v/>
      </c>
      <c r="D271" s="402" t="str">
        <f>IF('Data invoice'!L242=0,"",'Data invoice'!M242)</f>
        <v/>
      </c>
      <c r="E271" s="402" t="str">
        <f>IF('Data invoice'!M242=0,"",'Data invoice'!N242)</f>
        <v/>
      </c>
      <c r="F271" s="402" t="str">
        <f>IF('Data invoice'!N242=0,"",'Data invoice'!O242)</f>
        <v/>
      </c>
      <c r="G271" s="402" t="str">
        <f>IF('Data invoice'!O242=0,"",'Data invoice'!P242)</f>
        <v/>
      </c>
      <c r="H271" s="402" t="str">
        <f>IF('Data invoice'!P242=0,"",'Data invoice'!Q242)</f>
        <v/>
      </c>
      <c r="I271" s="468" t="str">
        <f>IF('Data invoice'!Q242=0,"",'Data invoice'!R242)</f>
        <v/>
      </c>
      <c r="J271" s="438" t="str">
        <f>IF('Data invoice'!R242=0,"",'Data invoice'!S242)</f>
        <v/>
      </c>
      <c r="K271" s="493" t="str">
        <f>IF('Data invoice'!S242=0,"",'Data invoice'!T242)</f>
        <v/>
      </c>
      <c r="L271" s="180"/>
      <c r="M271" s="180"/>
      <c r="N271" s="180"/>
      <c r="O271" s="180"/>
      <c r="P271" s="180"/>
      <c r="Q271" s="180"/>
      <c r="R271" s="180"/>
      <c r="S271" s="397"/>
      <c r="T271" s="397"/>
      <c r="U271" s="397"/>
      <c r="V271" s="397"/>
      <c r="W271" s="397"/>
      <c r="X271" s="397"/>
      <c r="Y271" s="397"/>
      <c r="Z271" s="397"/>
      <c r="AA271" s="397"/>
      <c r="AB271" s="414"/>
      <c r="AC271" s="414"/>
      <c r="AD271" s="414"/>
      <c r="AE271" s="414"/>
      <c r="AF271" s="414"/>
      <c r="AG271" s="414"/>
      <c r="AH271" s="414"/>
      <c r="AI271" s="414"/>
      <c r="AJ271" s="414"/>
      <c r="AK271" s="182"/>
      <c r="AL271" s="182"/>
    </row>
    <row r="272" spans="1:38" ht="16.5" customHeight="1">
      <c r="A272" s="397"/>
      <c r="B272" s="402" t="str">
        <f>IF('Data invoice'!J243=0,"",'Data invoice'!K243)</f>
        <v/>
      </c>
      <c r="C272" s="402" t="str">
        <f>IF('Data invoice'!K243=0,"",'Data invoice'!L243)</f>
        <v/>
      </c>
      <c r="D272" s="402" t="str">
        <f>IF('Data invoice'!L243=0,"",'Data invoice'!M243)</f>
        <v/>
      </c>
      <c r="E272" s="402" t="str">
        <f>IF('Data invoice'!M243=0,"",'Data invoice'!N243)</f>
        <v/>
      </c>
      <c r="F272" s="402" t="str">
        <f>IF('Data invoice'!N243=0,"",'Data invoice'!O243)</f>
        <v/>
      </c>
      <c r="G272" s="402" t="str">
        <f>IF('Data invoice'!O243=0,"",'Data invoice'!P243)</f>
        <v/>
      </c>
      <c r="H272" s="402" t="str">
        <f>IF('Data invoice'!P243=0,"",'Data invoice'!Q243)</f>
        <v/>
      </c>
      <c r="I272" s="468" t="str">
        <f>IF('Data invoice'!Q243=0,"",'Data invoice'!R243)</f>
        <v/>
      </c>
      <c r="J272" s="438" t="str">
        <f>IF('Data invoice'!R243=0,"",'Data invoice'!S243)</f>
        <v/>
      </c>
      <c r="K272" s="493" t="str">
        <f>IF('Data invoice'!S243=0,"",'Data invoice'!T243)</f>
        <v/>
      </c>
      <c r="L272" s="180"/>
      <c r="M272" s="180"/>
      <c r="N272" s="180"/>
      <c r="O272" s="180"/>
      <c r="P272" s="180"/>
      <c r="Q272" s="180"/>
      <c r="R272" s="180"/>
      <c r="S272" s="397"/>
      <c r="T272" s="397"/>
      <c r="U272" s="397"/>
      <c r="V272" s="397"/>
      <c r="W272" s="397"/>
      <c r="X272" s="397"/>
      <c r="Y272" s="397"/>
      <c r="Z272" s="397"/>
      <c r="AA272" s="397"/>
      <c r="AB272" s="414"/>
      <c r="AC272" s="414"/>
      <c r="AD272" s="414"/>
      <c r="AE272" s="414"/>
      <c r="AF272" s="414"/>
      <c r="AG272" s="414"/>
      <c r="AH272" s="414"/>
      <c r="AI272" s="414"/>
      <c r="AJ272" s="414"/>
      <c r="AK272" s="182"/>
      <c r="AL272" s="182"/>
    </row>
    <row r="273" spans="1:38" ht="16.5" customHeight="1">
      <c r="A273" s="397"/>
      <c r="B273" s="402" t="str">
        <f>IF('Data invoice'!J244=0,"",'Data invoice'!K244)</f>
        <v/>
      </c>
      <c r="C273" s="402" t="str">
        <f>IF('Data invoice'!K244=0,"",'Data invoice'!L244)</f>
        <v/>
      </c>
      <c r="D273" s="402" t="str">
        <f>IF('Data invoice'!L244=0,"",'Data invoice'!M244)</f>
        <v/>
      </c>
      <c r="E273" s="402" t="str">
        <f>IF('Data invoice'!M244=0,"",'Data invoice'!N244)</f>
        <v/>
      </c>
      <c r="F273" s="402" t="str">
        <f>IF('Data invoice'!N244=0,"",'Data invoice'!O244)</f>
        <v/>
      </c>
      <c r="G273" s="402" t="str">
        <f>IF('Data invoice'!O244=0,"",'Data invoice'!P244)</f>
        <v/>
      </c>
      <c r="H273" s="402" t="str">
        <f>IF('Data invoice'!P244=0,"",'Data invoice'!Q244)</f>
        <v/>
      </c>
      <c r="I273" s="468" t="str">
        <f>IF('Data invoice'!Q244=0,"",'Data invoice'!R244)</f>
        <v/>
      </c>
      <c r="J273" s="438" t="str">
        <f>IF('Data invoice'!R244=0,"",'Data invoice'!S244)</f>
        <v/>
      </c>
      <c r="K273" s="493" t="str">
        <f>IF('Data invoice'!S244=0,"",'Data invoice'!T244)</f>
        <v/>
      </c>
      <c r="L273" s="180"/>
      <c r="M273" s="180"/>
      <c r="N273" s="180"/>
      <c r="O273" s="180"/>
      <c r="P273" s="180"/>
      <c r="Q273" s="180"/>
      <c r="R273" s="180"/>
      <c r="S273" s="397"/>
      <c r="T273" s="397"/>
      <c r="U273" s="397"/>
      <c r="V273" s="397"/>
      <c r="W273" s="397"/>
      <c r="X273" s="397"/>
      <c r="Y273" s="397"/>
      <c r="Z273" s="397"/>
      <c r="AA273" s="397"/>
      <c r="AB273" s="414"/>
      <c r="AC273" s="414"/>
      <c r="AD273" s="414"/>
      <c r="AE273" s="414"/>
      <c r="AF273" s="414"/>
      <c r="AG273" s="414"/>
      <c r="AH273" s="414"/>
      <c r="AI273" s="414"/>
      <c r="AJ273" s="414"/>
      <c r="AK273" s="182"/>
      <c r="AL273" s="182"/>
    </row>
    <row r="274" spans="1:38" ht="16.5" customHeight="1">
      <c r="A274" s="397"/>
      <c r="B274" s="402" t="str">
        <f>IF('Data invoice'!J245=0,"",'Data invoice'!K245)</f>
        <v/>
      </c>
      <c r="C274" s="402" t="str">
        <f>IF('Data invoice'!K245=0,"",'Data invoice'!L245)</f>
        <v/>
      </c>
      <c r="D274" s="402" t="str">
        <f>IF('Data invoice'!L245=0,"",'Data invoice'!M245)</f>
        <v/>
      </c>
      <c r="E274" s="402" t="str">
        <f>IF('Data invoice'!M245=0,"",'Data invoice'!N245)</f>
        <v/>
      </c>
      <c r="F274" s="402" t="str">
        <f>IF('Data invoice'!N245=0,"",'Data invoice'!O245)</f>
        <v/>
      </c>
      <c r="G274" s="402" t="str">
        <f>IF('Data invoice'!O245=0,"",'Data invoice'!P245)</f>
        <v/>
      </c>
      <c r="H274" s="402" t="str">
        <f>IF('Data invoice'!P245=0,"",'Data invoice'!Q245)</f>
        <v/>
      </c>
      <c r="I274" s="468" t="str">
        <f>IF('Data invoice'!Q245=0,"",'Data invoice'!R245)</f>
        <v/>
      </c>
      <c r="J274" s="438" t="str">
        <f>IF('Data invoice'!R245=0,"",'Data invoice'!S245)</f>
        <v/>
      </c>
      <c r="K274" s="493" t="str">
        <f>IF('Data invoice'!S245=0,"",'Data invoice'!T245)</f>
        <v/>
      </c>
      <c r="L274" s="180"/>
      <c r="M274" s="180"/>
      <c r="N274" s="180"/>
      <c r="O274" s="180"/>
      <c r="P274" s="180"/>
      <c r="Q274" s="180"/>
      <c r="R274" s="180"/>
      <c r="S274" s="397"/>
      <c r="T274" s="397"/>
      <c r="U274" s="397"/>
      <c r="V274" s="397"/>
      <c r="W274" s="397"/>
      <c r="X274" s="397"/>
      <c r="Y274" s="397"/>
      <c r="Z274" s="397"/>
      <c r="AA274" s="397"/>
      <c r="AB274" s="414"/>
      <c r="AC274" s="414"/>
      <c r="AD274" s="414"/>
      <c r="AE274" s="414"/>
      <c r="AF274" s="414"/>
      <c r="AG274" s="414"/>
      <c r="AH274" s="414"/>
      <c r="AI274" s="414"/>
      <c r="AJ274" s="414"/>
      <c r="AK274" s="182"/>
      <c r="AL274" s="182"/>
    </row>
    <row r="275" spans="1:38" ht="16.5" customHeight="1">
      <c r="A275" s="397"/>
      <c r="B275" s="402" t="str">
        <f>IF('Data invoice'!J246=0,"",'Data invoice'!K246)</f>
        <v/>
      </c>
      <c r="C275" s="402" t="str">
        <f>IF('Data invoice'!K246=0,"",'Data invoice'!L246)</f>
        <v/>
      </c>
      <c r="D275" s="402" t="str">
        <f>IF('Data invoice'!L246=0,"",'Data invoice'!M246)</f>
        <v/>
      </c>
      <c r="E275" s="402" t="str">
        <f>IF('Data invoice'!M246=0,"",'Data invoice'!N246)</f>
        <v/>
      </c>
      <c r="F275" s="402" t="str">
        <f>IF('Data invoice'!N246=0,"",'Data invoice'!O246)</f>
        <v/>
      </c>
      <c r="G275" s="402" t="str">
        <f>IF('Data invoice'!O246=0,"",'Data invoice'!P246)</f>
        <v/>
      </c>
      <c r="H275" s="402" t="str">
        <f>IF('Data invoice'!P246=0,"",'Data invoice'!Q246)</f>
        <v/>
      </c>
      <c r="I275" s="468" t="str">
        <f>IF('Data invoice'!Q246=0,"",'Data invoice'!R246)</f>
        <v/>
      </c>
      <c r="J275" s="438" t="str">
        <f>IF('Data invoice'!R246=0,"",'Data invoice'!S246)</f>
        <v/>
      </c>
      <c r="K275" s="493" t="str">
        <f>IF('Data invoice'!S246=0,"",'Data invoice'!T246)</f>
        <v/>
      </c>
      <c r="L275" s="180"/>
      <c r="M275" s="180"/>
      <c r="N275" s="180"/>
      <c r="O275" s="180"/>
      <c r="P275" s="180"/>
      <c r="Q275" s="180"/>
      <c r="R275" s="180"/>
      <c r="S275" s="397"/>
      <c r="T275" s="397"/>
      <c r="U275" s="397"/>
      <c r="V275" s="397"/>
      <c r="W275" s="397"/>
      <c r="X275" s="397"/>
      <c r="Y275" s="397"/>
      <c r="Z275" s="397"/>
      <c r="AA275" s="397"/>
      <c r="AB275" s="414"/>
      <c r="AC275" s="414"/>
      <c r="AD275" s="414"/>
      <c r="AE275" s="414"/>
      <c r="AF275" s="414"/>
      <c r="AG275" s="414"/>
      <c r="AH275" s="414"/>
      <c r="AI275" s="414"/>
      <c r="AJ275" s="414"/>
      <c r="AK275" s="182"/>
      <c r="AL275" s="182"/>
    </row>
    <row r="276" spans="1:38" ht="16.5" customHeight="1">
      <c r="A276" s="397"/>
      <c r="B276" s="402" t="str">
        <f>IF('Data invoice'!J247=0,"",'Data invoice'!K247)</f>
        <v/>
      </c>
      <c r="C276" s="402" t="str">
        <f>IF('Data invoice'!K247=0,"",'Data invoice'!L247)</f>
        <v/>
      </c>
      <c r="D276" s="402" t="str">
        <f>IF('Data invoice'!L247=0,"",'Data invoice'!M247)</f>
        <v/>
      </c>
      <c r="E276" s="402" t="str">
        <f>IF('Data invoice'!M247=0,"",'Data invoice'!N247)</f>
        <v/>
      </c>
      <c r="F276" s="402" t="str">
        <f>IF('Data invoice'!N247=0,"",'Data invoice'!O247)</f>
        <v/>
      </c>
      <c r="G276" s="402" t="str">
        <f>IF('Data invoice'!O247=0,"",'Data invoice'!P247)</f>
        <v/>
      </c>
      <c r="H276" s="402" t="str">
        <f>IF('Data invoice'!P247=0,"",'Data invoice'!Q247)</f>
        <v/>
      </c>
      <c r="I276" s="468" t="str">
        <f>IF('Data invoice'!Q247=0,"",'Data invoice'!R247)</f>
        <v/>
      </c>
      <c r="J276" s="438" t="str">
        <f>IF('Data invoice'!R247=0,"",'Data invoice'!S247)</f>
        <v/>
      </c>
      <c r="K276" s="493" t="str">
        <f>IF('Data invoice'!S247=0,"",'Data invoice'!T247)</f>
        <v/>
      </c>
      <c r="L276" s="180"/>
      <c r="M276" s="180"/>
      <c r="N276" s="180"/>
      <c r="O276" s="180"/>
      <c r="P276" s="180"/>
      <c r="Q276" s="180"/>
      <c r="R276" s="180"/>
      <c r="S276" s="397"/>
      <c r="T276" s="397"/>
      <c r="U276" s="397"/>
      <c r="V276" s="397"/>
      <c r="W276" s="397"/>
      <c r="X276" s="397"/>
      <c r="Y276" s="397"/>
      <c r="Z276" s="397"/>
      <c r="AA276" s="397"/>
      <c r="AB276" s="414"/>
      <c r="AC276" s="414"/>
      <c r="AD276" s="414"/>
      <c r="AE276" s="414"/>
      <c r="AF276" s="414"/>
      <c r="AG276" s="414"/>
      <c r="AH276" s="414"/>
      <c r="AI276" s="414"/>
      <c r="AJ276" s="414"/>
      <c r="AK276" s="182"/>
      <c r="AL276" s="182"/>
    </row>
    <row r="277" spans="1:38" ht="16.5" customHeight="1">
      <c r="A277" s="397"/>
      <c r="B277" s="402" t="str">
        <f>IF('Data invoice'!J248=0,"",'Data invoice'!K248)</f>
        <v/>
      </c>
      <c r="C277" s="402" t="str">
        <f>IF('Data invoice'!K248=0,"",'Data invoice'!L248)</f>
        <v/>
      </c>
      <c r="D277" s="402" t="str">
        <f>IF('Data invoice'!L248=0,"",'Data invoice'!M248)</f>
        <v/>
      </c>
      <c r="E277" s="402" t="str">
        <f>IF('Data invoice'!M248=0,"",'Data invoice'!N248)</f>
        <v/>
      </c>
      <c r="F277" s="402" t="str">
        <f>IF('Data invoice'!N248=0,"",'Data invoice'!O248)</f>
        <v/>
      </c>
      <c r="G277" s="402" t="str">
        <f>IF('Data invoice'!O248=0,"",'Data invoice'!P248)</f>
        <v/>
      </c>
      <c r="H277" s="402" t="str">
        <f>IF('Data invoice'!P248=0,"",'Data invoice'!Q248)</f>
        <v/>
      </c>
      <c r="I277" s="468" t="str">
        <f>IF('Data invoice'!Q248=0,"",'Data invoice'!R248)</f>
        <v/>
      </c>
      <c r="J277" s="438" t="str">
        <f>IF('Data invoice'!R248=0,"",'Data invoice'!S248)</f>
        <v/>
      </c>
      <c r="K277" s="493" t="str">
        <f>IF('Data invoice'!S248=0,"",'Data invoice'!T248)</f>
        <v/>
      </c>
      <c r="L277" s="180"/>
      <c r="M277" s="180"/>
      <c r="N277" s="180"/>
      <c r="O277" s="180"/>
      <c r="P277" s="180"/>
      <c r="Q277" s="180"/>
      <c r="R277" s="180"/>
      <c r="S277" s="397"/>
      <c r="T277" s="397"/>
      <c r="U277" s="397"/>
      <c r="V277" s="397"/>
      <c r="W277" s="397"/>
      <c r="X277" s="397"/>
      <c r="Y277" s="397"/>
      <c r="Z277" s="397"/>
      <c r="AA277" s="397"/>
      <c r="AB277" s="414"/>
      <c r="AC277" s="414"/>
      <c r="AD277" s="414"/>
      <c r="AE277" s="414"/>
      <c r="AF277" s="414"/>
      <c r="AG277" s="414"/>
      <c r="AH277" s="414"/>
      <c r="AI277" s="414"/>
      <c r="AJ277" s="414"/>
      <c r="AK277" s="182"/>
      <c r="AL277" s="182"/>
    </row>
    <row r="278" spans="1:38" ht="16.5" customHeight="1">
      <c r="A278" s="397"/>
      <c r="B278" s="402" t="str">
        <f>IF('Data invoice'!J249=0,"",'Data invoice'!K249)</f>
        <v/>
      </c>
      <c r="C278" s="402" t="str">
        <f>IF('Data invoice'!K249=0,"",'Data invoice'!L249)</f>
        <v/>
      </c>
      <c r="D278" s="402" t="str">
        <f>IF('Data invoice'!L249=0,"",'Data invoice'!M249)</f>
        <v/>
      </c>
      <c r="E278" s="402" t="str">
        <f>IF('Data invoice'!M249=0,"",'Data invoice'!N249)</f>
        <v/>
      </c>
      <c r="F278" s="402" t="str">
        <f>IF('Data invoice'!N249=0,"",'Data invoice'!O249)</f>
        <v/>
      </c>
      <c r="G278" s="402" t="str">
        <f>IF('Data invoice'!O249=0,"",'Data invoice'!P249)</f>
        <v/>
      </c>
      <c r="H278" s="402" t="str">
        <f>IF('Data invoice'!P249=0,"",'Data invoice'!Q249)</f>
        <v/>
      </c>
      <c r="I278" s="468" t="str">
        <f>IF('Data invoice'!Q249=0,"",'Data invoice'!R249)</f>
        <v/>
      </c>
      <c r="J278" s="438" t="str">
        <f>IF('Data invoice'!R249=0,"",'Data invoice'!S249)</f>
        <v/>
      </c>
      <c r="K278" s="493" t="str">
        <f>IF('Data invoice'!S249=0,"",'Data invoice'!T249)</f>
        <v/>
      </c>
      <c r="L278" s="180"/>
      <c r="M278" s="180"/>
      <c r="N278" s="180"/>
      <c r="O278" s="180"/>
      <c r="P278" s="180"/>
      <c r="Q278" s="180"/>
      <c r="R278" s="180"/>
      <c r="S278" s="397"/>
      <c r="T278" s="397"/>
      <c r="U278" s="397"/>
      <c r="V278" s="397"/>
      <c r="W278" s="397"/>
      <c r="X278" s="397"/>
      <c r="Y278" s="397"/>
      <c r="Z278" s="397"/>
      <c r="AA278" s="397"/>
      <c r="AB278" s="414"/>
      <c r="AC278" s="414"/>
      <c r="AD278" s="414"/>
      <c r="AE278" s="414"/>
      <c r="AF278" s="414"/>
      <c r="AG278" s="414"/>
      <c r="AH278" s="414"/>
      <c r="AI278" s="414"/>
      <c r="AJ278" s="414"/>
      <c r="AK278" s="182"/>
      <c r="AL278" s="182"/>
    </row>
    <row r="279" spans="1:38" ht="16.5" customHeight="1">
      <c r="A279" s="397"/>
      <c r="B279" s="402" t="str">
        <f>IF('Data invoice'!J250=0,"",'Data invoice'!K250)</f>
        <v/>
      </c>
      <c r="C279" s="402" t="str">
        <f>IF('Data invoice'!K250=0,"",'Data invoice'!L250)</f>
        <v/>
      </c>
      <c r="D279" s="402" t="str">
        <f>IF('Data invoice'!L250=0,"",'Data invoice'!M250)</f>
        <v/>
      </c>
      <c r="E279" s="402" t="str">
        <f>IF('Data invoice'!M250=0,"",'Data invoice'!N250)</f>
        <v/>
      </c>
      <c r="F279" s="402" t="str">
        <f>IF('Data invoice'!N250=0,"",'Data invoice'!O250)</f>
        <v/>
      </c>
      <c r="G279" s="402" t="str">
        <f>IF('Data invoice'!O250=0,"",'Data invoice'!P250)</f>
        <v/>
      </c>
      <c r="H279" s="402" t="str">
        <f>IF('Data invoice'!P250=0,"",'Data invoice'!Q250)</f>
        <v/>
      </c>
      <c r="I279" s="468" t="str">
        <f>IF('Data invoice'!Q250=0,"",'Data invoice'!R250)</f>
        <v/>
      </c>
      <c r="J279" s="438" t="str">
        <f>IF('Data invoice'!R250=0,"",'Data invoice'!S250)</f>
        <v/>
      </c>
      <c r="K279" s="493" t="str">
        <f>IF('Data invoice'!S250=0,"",'Data invoice'!T250)</f>
        <v/>
      </c>
      <c r="L279" s="180"/>
      <c r="M279" s="180"/>
      <c r="N279" s="180"/>
      <c r="O279" s="180"/>
      <c r="P279" s="180"/>
      <c r="Q279" s="180"/>
      <c r="R279" s="180"/>
      <c r="S279" s="397"/>
      <c r="T279" s="397"/>
      <c r="U279" s="397"/>
      <c r="V279" s="397"/>
      <c r="W279" s="397"/>
      <c r="X279" s="397"/>
      <c r="Y279" s="397"/>
      <c r="Z279" s="397"/>
      <c r="AA279" s="397"/>
      <c r="AB279" s="414"/>
      <c r="AC279" s="414"/>
      <c r="AD279" s="414"/>
      <c r="AE279" s="414"/>
      <c r="AF279" s="414"/>
      <c r="AG279" s="414"/>
      <c r="AH279" s="414"/>
      <c r="AI279" s="414"/>
      <c r="AJ279" s="414"/>
      <c r="AK279" s="182"/>
      <c r="AL279" s="182"/>
    </row>
    <row r="280" spans="1:38" ht="16.5" customHeight="1">
      <c r="A280" s="397"/>
      <c r="B280" s="402" t="str">
        <f>IF('Data invoice'!J251=0,"",'Data invoice'!K251)</f>
        <v/>
      </c>
      <c r="C280" s="402" t="str">
        <f>IF('Data invoice'!K251=0,"",'Data invoice'!L251)</f>
        <v/>
      </c>
      <c r="D280" s="402" t="str">
        <f>IF('Data invoice'!L251=0,"",'Data invoice'!M251)</f>
        <v/>
      </c>
      <c r="E280" s="402" t="str">
        <f>IF('Data invoice'!M251=0,"",'Data invoice'!N251)</f>
        <v/>
      </c>
      <c r="F280" s="402" t="str">
        <f>IF('Data invoice'!N251=0,"",'Data invoice'!O251)</f>
        <v/>
      </c>
      <c r="G280" s="402" t="str">
        <f>IF('Data invoice'!O251=0,"",'Data invoice'!P251)</f>
        <v/>
      </c>
      <c r="H280" s="402" t="str">
        <f>IF('Data invoice'!P251=0,"",'Data invoice'!Q251)</f>
        <v/>
      </c>
      <c r="I280" s="468" t="str">
        <f>IF('Data invoice'!Q251=0,"",'Data invoice'!R251)</f>
        <v/>
      </c>
      <c r="J280" s="438" t="str">
        <f>IF('Data invoice'!R251=0,"",'Data invoice'!S251)</f>
        <v/>
      </c>
      <c r="K280" s="493" t="str">
        <f>IF('Data invoice'!S251=0,"",'Data invoice'!T251)</f>
        <v/>
      </c>
      <c r="L280" s="180"/>
      <c r="M280" s="180"/>
      <c r="N280" s="180"/>
      <c r="O280" s="180"/>
      <c r="P280" s="180"/>
      <c r="Q280" s="180"/>
      <c r="R280" s="180"/>
      <c r="S280" s="397"/>
      <c r="T280" s="397"/>
      <c r="U280" s="397"/>
      <c r="V280" s="397"/>
      <c r="W280" s="397"/>
      <c r="X280" s="397"/>
      <c r="Y280" s="397"/>
      <c r="Z280" s="397"/>
      <c r="AA280" s="397"/>
      <c r="AB280" s="414"/>
      <c r="AC280" s="414"/>
      <c r="AD280" s="414"/>
      <c r="AE280" s="414"/>
      <c r="AF280" s="414"/>
      <c r="AG280" s="414"/>
      <c r="AH280" s="414"/>
      <c r="AI280" s="414"/>
      <c r="AJ280" s="414"/>
      <c r="AK280" s="182"/>
      <c r="AL280" s="182"/>
    </row>
    <row r="281" spans="1:38" ht="16.5" customHeight="1">
      <c r="A281" s="397"/>
      <c r="B281" s="402" t="str">
        <f>IF('Data invoice'!J252=0,"",'Data invoice'!K252)</f>
        <v/>
      </c>
      <c r="C281" s="402" t="str">
        <f>IF('Data invoice'!K252=0,"",'Data invoice'!L252)</f>
        <v/>
      </c>
      <c r="D281" s="402" t="str">
        <f>IF('Data invoice'!L252=0,"",'Data invoice'!M252)</f>
        <v/>
      </c>
      <c r="E281" s="402" t="str">
        <f>IF('Data invoice'!M252=0,"",'Data invoice'!N252)</f>
        <v/>
      </c>
      <c r="F281" s="402" t="str">
        <f>IF('Data invoice'!N252=0,"",'Data invoice'!O252)</f>
        <v/>
      </c>
      <c r="G281" s="402" t="str">
        <f>IF('Data invoice'!O252=0,"",'Data invoice'!P252)</f>
        <v/>
      </c>
      <c r="H281" s="402" t="str">
        <f>IF('Data invoice'!P252=0,"",'Data invoice'!Q252)</f>
        <v/>
      </c>
      <c r="I281" s="468" t="str">
        <f>IF('Data invoice'!Q252=0,"",'Data invoice'!R252)</f>
        <v/>
      </c>
      <c r="J281" s="438" t="str">
        <f>IF('Data invoice'!R252=0,"",'Data invoice'!S252)</f>
        <v/>
      </c>
      <c r="K281" s="493" t="str">
        <f>IF('Data invoice'!S252=0,"",'Data invoice'!T252)</f>
        <v/>
      </c>
      <c r="L281" s="180"/>
      <c r="M281" s="180"/>
      <c r="N281" s="180"/>
      <c r="O281" s="180"/>
      <c r="P281" s="180"/>
      <c r="Q281" s="180"/>
      <c r="R281" s="180"/>
      <c r="S281" s="397"/>
      <c r="T281" s="397"/>
      <c r="U281" s="397"/>
      <c r="V281" s="397"/>
      <c r="W281" s="397"/>
      <c r="X281" s="397"/>
      <c r="Y281" s="397"/>
      <c r="Z281" s="397"/>
      <c r="AA281" s="397"/>
      <c r="AB281" s="414"/>
      <c r="AC281" s="414"/>
      <c r="AD281" s="414"/>
      <c r="AE281" s="414"/>
      <c r="AF281" s="414"/>
      <c r="AG281" s="414"/>
      <c r="AH281" s="414"/>
      <c r="AI281" s="414"/>
      <c r="AJ281" s="414"/>
      <c r="AK281" s="182"/>
      <c r="AL281" s="182"/>
    </row>
    <row r="282" spans="1:38" ht="16.5" customHeight="1">
      <c r="A282" s="397"/>
      <c r="B282" s="402" t="str">
        <f>IF('Data invoice'!J253=0,"",'Data invoice'!K253)</f>
        <v/>
      </c>
      <c r="C282" s="402" t="str">
        <f>IF('Data invoice'!K253=0,"",'Data invoice'!L253)</f>
        <v/>
      </c>
      <c r="D282" s="402" t="str">
        <f>IF('Data invoice'!L253=0,"",'Data invoice'!M253)</f>
        <v/>
      </c>
      <c r="E282" s="402" t="str">
        <f>IF('Data invoice'!M253=0,"",'Data invoice'!N253)</f>
        <v/>
      </c>
      <c r="F282" s="402" t="str">
        <f>IF('Data invoice'!N253=0,"",'Data invoice'!O253)</f>
        <v/>
      </c>
      <c r="G282" s="402" t="str">
        <f>IF('Data invoice'!O253=0,"",'Data invoice'!P253)</f>
        <v/>
      </c>
      <c r="H282" s="402" t="str">
        <f>IF('Data invoice'!P253=0,"",'Data invoice'!Q253)</f>
        <v/>
      </c>
      <c r="I282" s="468" t="str">
        <f>IF('Data invoice'!Q253=0,"",'Data invoice'!R253)</f>
        <v/>
      </c>
      <c r="J282" s="438" t="str">
        <f>IF('Data invoice'!R253=0,"",'Data invoice'!S253)</f>
        <v/>
      </c>
      <c r="K282" s="493" t="str">
        <f>IF('Data invoice'!S253=0,"",'Data invoice'!T253)</f>
        <v/>
      </c>
      <c r="L282" s="180"/>
      <c r="M282" s="180"/>
      <c r="N282" s="180"/>
      <c r="O282" s="180"/>
      <c r="P282" s="180"/>
      <c r="Q282" s="180"/>
      <c r="R282" s="180"/>
      <c r="S282" s="397"/>
      <c r="T282" s="397"/>
      <c r="U282" s="397"/>
      <c r="V282" s="397"/>
      <c r="W282" s="397"/>
      <c r="X282" s="397"/>
      <c r="Y282" s="397"/>
      <c r="Z282" s="397"/>
      <c r="AA282" s="397"/>
      <c r="AB282" s="414"/>
      <c r="AC282" s="414"/>
      <c r="AD282" s="414"/>
      <c r="AE282" s="414"/>
      <c r="AF282" s="414"/>
      <c r="AG282" s="414"/>
      <c r="AH282" s="414"/>
      <c r="AI282" s="414"/>
      <c r="AJ282" s="414"/>
      <c r="AK282" s="182"/>
      <c r="AL282" s="182"/>
    </row>
    <row r="283" spans="1:38" ht="16.5" customHeight="1">
      <c r="A283" s="397"/>
      <c r="B283" s="402" t="str">
        <f>IF('Data invoice'!J254=0,"",'Data invoice'!K254)</f>
        <v/>
      </c>
      <c r="C283" s="402" t="str">
        <f>IF('Data invoice'!K254=0,"",'Data invoice'!L254)</f>
        <v/>
      </c>
      <c r="D283" s="402" t="str">
        <f>IF('Data invoice'!L254=0,"",'Data invoice'!M254)</f>
        <v/>
      </c>
      <c r="E283" s="402" t="str">
        <f>IF('Data invoice'!M254=0,"",'Data invoice'!N254)</f>
        <v/>
      </c>
      <c r="F283" s="402" t="str">
        <f>IF('Data invoice'!N254=0,"",'Data invoice'!O254)</f>
        <v/>
      </c>
      <c r="G283" s="402" t="str">
        <f>IF('Data invoice'!O254=0,"",'Data invoice'!P254)</f>
        <v/>
      </c>
      <c r="H283" s="402" t="str">
        <f>IF('Data invoice'!P254=0,"",'Data invoice'!Q254)</f>
        <v/>
      </c>
      <c r="I283" s="468" t="str">
        <f>IF('Data invoice'!Q254=0,"",'Data invoice'!R254)</f>
        <v/>
      </c>
      <c r="J283" s="438" t="str">
        <f>IF('Data invoice'!R254=0,"",'Data invoice'!S254)</f>
        <v/>
      </c>
      <c r="K283" s="493" t="str">
        <f>IF('Data invoice'!S254=0,"",'Data invoice'!T254)</f>
        <v/>
      </c>
      <c r="L283" s="180"/>
      <c r="M283" s="180"/>
      <c r="N283" s="180"/>
      <c r="O283" s="180"/>
      <c r="P283" s="180"/>
      <c r="Q283" s="180"/>
      <c r="R283" s="180"/>
      <c r="S283" s="397"/>
      <c r="T283" s="397"/>
      <c r="U283" s="397"/>
      <c r="V283" s="397"/>
      <c r="W283" s="397"/>
      <c r="X283" s="397"/>
      <c r="Y283" s="397"/>
      <c r="Z283" s="397"/>
      <c r="AA283" s="397"/>
      <c r="AB283" s="414"/>
      <c r="AC283" s="414"/>
      <c r="AD283" s="414"/>
      <c r="AE283" s="414"/>
      <c r="AF283" s="414"/>
      <c r="AG283" s="414"/>
      <c r="AH283" s="414"/>
      <c r="AI283" s="414"/>
      <c r="AJ283" s="414"/>
      <c r="AK283" s="182"/>
      <c r="AL283" s="182"/>
    </row>
    <row r="284" spans="1:38" ht="16.5" customHeight="1">
      <c r="A284" s="397"/>
      <c r="B284" s="402" t="str">
        <f>IF('Data invoice'!J255=0,"",'Data invoice'!K255)</f>
        <v/>
      </c>
      <c r="C284" s="402" t="str">
        <f>IF('Data invoice'!K255=0,"",'Data invoice'!L255)</f>
        <v/>
      </c>
      <c r="D284" s="402" t="str">
        <f>IF('Data invoice'!L255=0,"",'Data invoice'!M255)</f>
        <v/>
      </c>
      <c r="E284" s="402" t="str">
        <f>IF('Data invoice'!M255=0,"",'Data invoice'!N255)</f>
        <v/>
      </c>
      <c r="F284" s="402" t="str">
        <f>IF('Data invoice'!N255=0,"",'Data invoice'!O255)</f>
        <v/>
      </c>
      <c r="G284" s="402" t="str">
        <f>IF('Data invoice'!O255=0,"",'Data invoice'!P255)</f>
        <v/>
      </c>
      <c r="H284" s="402" t="str">
        <f>IF('Data invoice'!P255=0,"",'Data invoice'!Q255)</f>
        <v/>
      </c>
      <c r="I284" s="468" t="str">
        <f>IF('Data invoice'!Q255=0,"",'Data invoice'!R255)</f>
        <v/>
      </c>
      <c r="J284" s="438" t="str">
        <f>IF('Data invoice'!R255=0,"",'Data invoice'!S255)</f>
        <v/>
      </c>
      <c r="K284" s="493" t="str">
        <f>IF('Data invoice'!S255=0,"",'Data invoice'!T255)</f>
        <v/>
      </c>
      <c r="L284" s="180"/>
      <c r="M284" s="180"/>
      <c r="N284" s="180"/>
      <c r="O284" s="180"/>
      <c r="P284" s="180"/>
      <c r="Q284" s="180"/>
      <c r="R284" s="180"/>
      <c r="S284" s="397"/>
      <c r="T284" s="397"/>
      <c r="U284" s="397"/>
      <c r="V284" s="397"/>
      <c r="W284" s="397"/>
      <c r="X284" s="397"/>
      <c r="Y284" s="397"/>
      <c r="Z284" s="397"/>
      <c r="AA284" s="397"/>
      <c r="AB284" s="414"/>
      <c r="AC284" s="414"/>
      <c r="AD284" s="414"/>
      <c r="AE284" s="414"/>
      <c r="AF284" s="414"/>
      <c r="AG284" s="414"/>
      <c r="AH284" s="414"/>
      <c r="AI284" s="414"/>
      <c r="AJ284" s="414"/>
      <c r="AK284" s="182"/>
      <c r="AL284" s="182"/>
    </row>
    <row r="285" spans="1:38" ht="16.5" customHeight="1">
      <c r="A285" s="397"/>
      <c r="B285" s="402" t="str">
        <f>IF('Data invoice'!J256=0,"",'Data invoice'!K256)</f>
        <v/>
      </c>
      <c r="C285" s="402" t="str">
        <f>IF('Data invoice'!K256=0,"",'Data invoice'!L256)</f>
        <v/>
      </c>
      <c r="D285" s="402" t="str">
        <f>IF('Data invoice'!L256=0,"",'Data invoice'!M256)</f>
        <v/>
      </c>
      <c r="E285" s="402" t="str">
        <f>IF('Data invoice'!M256=0,"",'Data invoice'!N256)</f>
        <v/>
      </c>
      <c r="F285" s="402" t="str">
        <f>IF('Data invoice'!N256=0,"",'Data invoice'!O256)</f>
        <v/>
      </c>
      <c r="G285" s="402" t="str">
        <f>IF('Data invoice'!O256=0,"",'Data invoice'!P256)</f>
        <v/>
      </c>
      <c r="H285" s="402" t="str">
        <f>IF('Data invoice'!P256=0,"",'Data invoice'!Q256)</f>
        <v/>
      </c>
      <c r="I285" s="468" t="str">
        <f>IF('Data invoice'!Q256=0,"",'Data invoice'!R256)</f>
        <v/>
      </c>
      <c r="J285" s="438" t="str">
        <f>IF('Data invoice'!R256=0,"",'Data invoice'!S256)</f>
        <v/>
      </c>
      <c r="K285" s="493" t="str">
        <f>IF('Data invoice'!S256=0,"",'Data invoice'!T256)</f>
        <v/>
      </c>
      <c r="L285" s="180"/>
      <c r="M285" s="180"/>
      <c r="N285" s="180"/>
      <c r="O285" s="180"/>
      <c r="P285" s="180"/>
      <c r="Q285" s="180"/>
      <c r="R285" s="180"/>
      <c r="S285" s="397"/>
      <c r="T285" s="397"/>
      <c r="U285" s="397"/>
      <c r="V285" s="397"/>
      <c r="W285" s="397"/>
      <c r="X285" s="397"/>
      <c r="Y285" s="397"/>
      <c r="Z285" s="397"/>
      <c r="AA285" s="397"/>
      <c r="AB285" s="414"/>
      <c r="AC285" s="414"/>
      <c r="AD285" s="414"/>
      <c r="AE285" s="414"/>
      <c r="AF285" s="414"/>
      <c r="AG285" s="414"/>
      <c r="AH285" s="414"/>
      <c r="AI285" s="414"/>
      <c r="AJ285" s="414"/>
      <c r="AK285" s="182"/>
      <c r="AL285" s="182"/>
    </row>
    <row r="286" spans="1:38" ht="16.5" customHeight="1">
      <c r="A286" s="397"/>
      <c r="B286" s="402" t="str">
        <f>IF('Data invoice'!J257=0,"",'Data invoice'!K257)</f>
        <v/>
      </c>
      <c r="C286" s="402" t="str">
        <f>IF('Data invoice'!K257=0,"",'Data invoice'!L257)</f>
        <v/>
      </c>
      <c r="D286" s="402" t="str">
        <f>IF('Data invoice'!L257=0,"",'Data invoice'!M257)</f>
        <v/>
      </c>
      <c r="E286" s="402" t="str">
        <f>IF('Data invoice'!M257=0,"",'Data invoice'!N257)</f>
        <v/>
      </c>
      <c r="F286" s="402" t="str">
        <f>IF('Data invoice'!N257=0,"",'Data invoice'!O257)</f>
        <v/>
      </c>
      <c r="G286" s="402" t="str">
        <f>IF('Data invoice'!O257=0,"",'Data invoice'!P257)</f>
        <v/>
      </c>
      <c r="H286" s="402" t="str">
        <f>IF('Data invoice'!P257=0,"",'Data invoice'!Q257)</f>
        <v/>
      </c>
      <c r="I286" s="468" t="str">
        <f>IF('Data invoice'!Q257=0,"",'Data invoice'!R257)</f>
        <v/>
      </c>
      <c r="J286" s="438" t="str">
        <f>IF('Data invoice'!R257=0,"",'Data invoice'!S257)</f>
        <v/>
      </c>
      <c r="K286" s="493" t="str">
        <f>IF('Data invoice'!S257=0,"",'Data invoice'!T257)</f>
        <v/>
      </c>
      <c r="L286" s="180"/>
      <c r="M286" s="180"/>
      <c r="N286" s="180"/>
      <c r="O286" s="180"/>
      <c r="P286" s="180"/>
      <c r="Q286" s="180"/>
      <c r="R286" s="180"/>
      <c r="S286" s="397"/>
      <c r="T286" s="397"/>
      <c r="U286" s="397"/>
      <c r="V286" s="397"/>
      <c r="W286" s="397"/>
      <c r="X286" s="397"/>
      <c r="Y286" s="397"/>
      <c r="Z286" s="397"/>
      <c r="AA286" s="397"/>
      <c r="AB286" s="414"/>
      <c r="AC286" s="414"/>
      <c r="AD286" s="414"/>
      <c r="AE286" s="414"/>
      <c r="AF286" s="414"/>
      <c r="AG286" s="414"/>
      <c r="AH286" s="414"/>
      <c r="AI286" s="414"/>
      <c r="AJ286" s="414"/>
      <c r="AK286" s="182"/>
      <c r="AL286" s="182"/>
    </row>
    <row r="287" spans="1:38" ht="16.5" customHeight="1">
      <c r="A287" s="397"/>
      <c r="B287" s="402" t="str">
        <f>IF('Data invoice'!J258=0,"",'Data invoice'!K258)</f>
        <v/>
      </c>
      <c r="C287" s="402" t="str">
        <f>IF('Data invoice'!K258=0,"",'Data invoice'!L258)</f>
        <v/>
      </c>
      <c r="D287" s="402" t="str">
        <f>IF('Data invoice'!L258=0,"",'Data invoice'!M258)</f>
        <v/>
      </c>
      <c r="E287" s="402" t="str">
        <f>IF('Data invoice'!M258=0,"",'Data invoice'!N258)</f>
        <v/>
      </c>
      <c r="F287" s="402" t="str">
        <f>IF('Data invoice'!N258=0,"",'Data invoice'!O258)</f>
        <v/>
      </c>
      <c r="G287" s="402" t="str">
        <f>IF('Data invoice'!O258=0,"",'Data invoice'!P258)</f>
        <v/>
      </c>
      <c r="H287" s="402" t="str">
        <f>IF('Data invoice'!P258=0,"",'Data invoice'!Q258)</f>
        <v/>
      </c>
      <c r="I287" s="468" t="str">
        <f>IF('Data invoice'!Q258=0,"",'Data invoice'!R258)</f>
        <v/>
      </c>
      <c r="J287" s="438" t="str">
        <f>IF('Data invoice'!R258=0,"",'Data invoice'!S258)</f>
        <v/>
      </c>
      <c r="K287" s="493" t="str">
        <f>IF('Data invoice'!S258=0,"",'Data invoice'!T258)</f>
        <v/>
      </c>
      <c r="L287" s="180"/>
      <c r="M287" s="180"/>
      <c r="N287" s="180"/>
      <c r="O287" s="180"/>
      <c r="P287" s="180"/>
      <c r="Q287" s="180"/>
      <c r="R287" s="180"/>
      <c r="S287" s="397"/>
      <c r="T287" s="397"/>
      <c r="U287" s="397"/>
      <c r="V287" s="397"/>
      <c r="W287" s="397"/>
      <c r="X287" s="397"/>
      <c r="Y287" s="397"/>
      <c r="Z287" s="397"/>
      <c r="AA287" s="397"/>
      <c r="AB287" s="414"/>
      <c r="AC287" s="414"/>
      <c r="AD287" s="414"/>
      <c r="AE287" s="414"/>
      <c r="AF287" s="414"/>
      <c r="AG287" s="414"/>
      <c r="AH287" s="414"/>
      <c r="AI287" s="414"/>
      <c r="AJ287" s="414"/>
      <c r="AK287" s="182"/>
      <c r="AL287" s="182"/>
    </row>
    <row r="288" spans="1:38" ht="16.5" customHeight="1">
      <c r="A288" s="397"/>
      <c r="B288" s="402" t="str">
        <f>IF('Data invoice'!J259=0,"",'Data invoice'!K259)</f>
        <v/>
      </c>
      <c r="C288" s="402" t="str">
        <f>IF('Data invoice'!K259=0,"",'Data invoice'!L259)</f>
        <v/>
      </c>
      <c r="D288" s="402" t="str">
        <f>IF('Data invoice'!L259=0,"",'Data invoice'!M259)</f>
        <v/>
      </c>
      <c r="E288" s="402" t="str">
        <f>IF('Data invoice'!M259=0,"",'Data invoice'!N259)</f>
        <v/>
      </c>
      <c r="F288" s="402" t="str">
        <f>IF('Data invoice'!N259=0,"",'Data invoice'!O259)</f>
        <v/>
      </c>
      <c r="G288" s="402" t="str">
        <f>IF('Data invoice'!O259=0,"",'Data invoice'!P259)</f>
        <v/>
      </c>
      <c r="H288" s="402" t="str">
        <f>IF('Data invoice'!P259=0,"",'Data invoice'!Q259)</f>
        <v/>
      </c>
      <c r="I288" s="468" t="str">
        <f>IF('Data invoice'!Q259=0,"",'Data invoice'!R259)</f>
        <v/>
      </c>
      <c r="J288" s="438" t="str">
        <f>IF('Data invoice'!R259=0,"",'Data invoice'!S259)</f>
        <v/>
      </c>
      <c r="K288" s="493" t="str">
        <f>IF('Data invoice'!S259=0,"",'Data invoice'!T259)</f>
        <v/>
      </c>
      <c r="L288" s="180"/>
      <c r="M288" s="180"/>
      <c r="N288" s="180"/>
      <c r="O288" s="180"/>
      <c r="P288" s="180"/>
      <c r="Q288" s="180"/>
      <c r="R288" s="180"/>
      <c r="S288" s="397"/>
      <c r="T288" s="397"/>
      <c r="U288" s="397"/>
      <c r="V288" s="397"/>
      <c r="W288" s="397"/>
      <c r="X288" s="397"/>
      <c r="Y288" s="397"/>
      <c r="Z288" s="397"/>
      <c r="AA288" s="397"/>
      <c r="AB288" s="414"/>
      <c r="AC288" s="414"/>
      <c r="AD288" s="414"/>
      <c r="AE288" s="414"/>
      <c r="AF288" s="414"/>
      <c r="AG288" s="414"/>
      <c r="AH288" s="414"/>
      <c r="AI288" s="414"/>
      <c r="AJ288" s="414"/>
      <c r="AK288" s="182"/>
      <c r="AL288" s="182"/>
    </row>
    <row r="289" spans="1:38" ht="16.5" customHeight="1">
      <c r="A289" s="397"/>
      <c r="B289" s="402" t="str">
        <f>IF('Data invoice'!J260=0,"",'Data invoice'!K260)</f>
        <v/>
      </c>
      <c r="C289" s="402" t="str">
        <f>IF('Data invoice'!K260=0,"",'Data invoice'!L260)</f>
        <v/>
      </c>
      <c r="D289" s="402" t="str">
        <f>IF('Data invoice'!L260=0,"",'Data invoice'!M260)</f>
        <v/>
      </c>
      <c r="E289" s="402" t="str">
        <f>IF('Data invoice'!M260=0,"",'Data invoice'!N260)</f>
        <v/>
      </c>
      <c r="F289" s="402" t="str">
        <f>IF('Data invoice'!N260=0,"",'Data invoice'!O260)</f>
        <v/>
      </c>
      <c r="G289" s="402" t="str">
        <f>IF('Data invoice'!O260=0,"",'Data invoice'!P260)</f>
        <v/>
      </c>
      <c r="H289" s="402" t="str">
        <f>IF('Data invoice'!P260=0,"",'Data invoice'!Q260)</f>
        <v/>
      </c>
      <c r="I289" s="468" t="str">
        <f>IF('Data invoice'!Q260=0,"",'Data invoice'!R260)</f>
        <v/>
      </c>
      <c r="J289" s="438" t="str">
        <f>IF('Data invoice'!R260=0,"",'Data invoice'!S260)</f>
        <v/>
      </c>
      <c r="K289" s="493" t="str">
        <f>IF('Data invoice'!S260=0,"",'Data invoice'!T260)</f>
        <v/>
      </c>
      <c r="L289" s="180"/>
      <c r="M289" s="180"/>
      <c r="N289" s="180"/>
      <c r="O289" s="180"/>
      <c r="P289" s="180"/>
      <c r="Q289" s="180"/>
      <c r="R289" s="180"/>
      <c r="S289" s="397"/>
      <c r="T289" s="397"/>
      <c r="U289" s="397"/>
      <c r="V289" s="397"/>
      <c r="W289" s="397"/>
      <c r="X289" s="397"/>
      <c r="Y289" s="397"/>
      <c r="Z289" s="397"/>
      <c r="AA289" s="397"/>
      <c r="AB289" s="414"/>
      <c r="AC289" s="414"/>
      <c r="AD289" s="414"/>
      <c r="AE289" s="414"/>
      <c r="AF289" s="414"/>
      <c r="AG289" s="414"/>
      <c r="AH289" s="414"/>
      <c r="AI289" s="414"/>
      <c r="AJ289" s="414"/>
      <c r="AK289" s="182"/>
      <c r="AL289" s="182"/>
    </row>
    <row r="290" spans="1:38" ht="16.5" customHeight="1">
      <c r="A290" s="397"/>
      <c r="B290" s="402" t="str">
        <f>IF('Data invoice'!J261=0,"",'Data invoice'!K261)</f>
        <v/>
      </c>
      <c r="C290" s="402" t="str">
        <f>IF('Data invoice'!K261=0,"",'Data invoice'!L261)</f>
        <v/>
      </c>
      <c r="D290" s="402" t="str">
        <f>IF('Data invoice'!L261=0,"",'Data invoice'!M261)</f>
        <v/>
      </c>
      <c r="E290" s="402" t="str">
        <f>IF('Data invoice'!M261=0,"",'Data invoice'!N261)</f>
        <v/>
      </c>
      <c r="F290" s="402" t="str">
        <f>IF('Data invoice'!N261=0,"",'Data invoice'!O261)</f>
        <v/>
      </c>
      <c r="G290" s="402" t="str">
        <f>IF('Data invoice'!O261=0,"",'Data invoice'!P261)</f>
        <v/>
      </c>
      <c r="H290" s="402" t="str">
        <f>IF('Data invoice'!P261=0,"",'Data invoice'!Q261)</f>
        <v/>
      </c>
      <c r="I290" s="468" t="str">
        <f>IF('Data invoice'!Q261=0,"",'Data invoice'!R261)</f>
        <v/>
      </c>
      <c r="J290" s="438" t="str">
        <f>IF('Data invoice'!R261=0,"",'Data invoice'!S261)</f>
        <v/>
      </c>
      <c r="K290" s="493" t="str">
        <f>IF('Data invoice'!S261=0,"",'Data invoice'!T261)</f>
        <v/>
      </c>
      <c r="L290" s="180"/>
      <c r="M290" s="180"/>
      <c r="N290" s="180"/>
      <c r="O290" s="180"/>
      <c r="P290" s="180"/>
      <c r="Q290" s="180"/>
      <c r="R290" s="180"/>
      <c r="S290" s="397"/>
      <c r="T290" s="397"/>
      <c r="U290" s="397"/>
      <c r="V290" s="397"/>
      <c r="W290" s="397"/>
      <c r="X290" s="397"/>
      <c r="Y290" s="397"/>
      <c r="Z290" s="397"/>
      <c r="AA290" s="397"/>
      <c r="AB290" s="414"/>
      <c r="AC290" s="414"/>
      <c r="AD290" s="414"/>
      <c r="AE290" s="414"/>
      <c r="AF290" s="414"/>
      <c r="AG290" s="414"/>
      <c r="AH290" s="414"/>
      <c r="AI290" s="414"/>
      <c r="AJ290" s="414"/>
      <c r="AK290" s="182"/>
      <c r="AL290" s="182"/>
    </row>
    <row r="291" spans="1:38" ht="16.5" customHeight="1">
      <c r="A291" s="397"/>
      <c r="B291" s="402" t="str">
        <f>IF('Data invoice'!J262=0,"",'Data invoice'!K262)</f>
        <v/>
      </c>
      <c r="C291" s="402" t="str">
        <f>IF('Data invoice'!K262=0,"",'Data invoice'!L262)</f>
        <v/>
      </c>
      <c r="D291" s="402" t="str">
        <f>IF('Data invoice'!L262=0,"",'Data invoice'!M262)</f>
        <v/>
      </c>
      <c r="E291" s="402" t="str">
        <f>IF('Data invoice'!M262=0,"",'Data invoice'!N262)</f>
        <v/>
      </c>
      <c r="F291" s="402" t="str">
        <f>IF('Data invoice'!N262=0,"",'Data invoice'!O262)</f>
        <v/>
      </c>
      <c r="G291" s="402" t="str">
        <f>IF('Data invoice'!O262=0,"",'Data invoice'!P262)</f>
        <v/>
      </c>
      <c r="H291" s="402" t="str">
        <f>IF('Data invoice'!P262=0,"",'Data invoice'!Q262)</f>
        <v/>
      </c>
      <c r="I291" s="468" t="str">
        <f>IF('Data invoice'!Q262=0,"",'Data invoice'!R262)</f>
        <v/>
      </c>
      <c r="J291" s="438" t="str">
        <f>IF('Data invoice'!R262=0,"",'Data invoice'!S262)</f>
        <v/>
      </c>
      <c r="K291" s="493" t="str">
        <f>IF('Data invoice'!S262=0,"",'Data invoice'!T262)</f>
        <v/>
      </c>
      <c r="L291" s="180"/>
      <c r="M291" s="180"/>
      <c r="N291" s="180"/>
      <c r="O291" s="180"/>
      <c r="P291" s="180"/>
      <c r="Q291" s="180"/>
      <c r="R291" s="180"/>
      <c r="S291" s="397"/>
      <c r="T291" s="397"/>
      <c r="U291" s="397"/>
      <c r="V291" s="397"/>
      <c r="W291" s="397"/>
      <c r="X291" s="397"/>
      <c r="Y291" s="397"/>
      <c r="Z291" s="397"/>
      <c r="AA291" s="397"/>
      <c r="AB291" s="414"/>
      <c r="AC291" s="414"/>
      <c r="AD291" s="414"/>
      <c r="AE291" s="414"/>
      <c r="AF291" s="414"/>
      <c r="AG291" s="414"/>
      <c r="AH291" s="414"/>
      <c r="AI291" s="414"/>
      <c r="AJ291" s="414"/>
      <c r="AK291" s="182"/>
      <c r="AL291" s="182"/>
    </row>
    <row r="292" spans="1:38" ht="16.5" customHeight="1">
      <c r="A292" s="397"/>
      <c r="B292" s="402" t="str">
        <f>IF('Data invoice'!J263=0,"",'Data invoice'!K263)</f>
        <v/>
      </c>
      <c r="C292" s="402" t="str">
        <f>IF('Data invoice'!K263=0,"",'Data invoice'!L263)</f>
        <v/>
      </c>
      <c r="D292" s="402" t="str">
        <f>IF('Data invoice'!L263=0,"",'Data invoice'!M263)</f>
        <v/>
      </c>
      <c r="E292" s="402" t="str">
        <f>IF('Data invoice'!M263=0,"",'Data invoice'!N263)</f>
        <v/>
      </c>
      <c r="F292" s="402" t="str">
        <f>IF('Data invoice'!N263=0,"",'Data invoice'!O263)</f>
        <v/>
      </c>
      <c r="G292" s="402" t="str">
        <f>IF('Data invoice'!O263=0,"",'Data invoice'!P263)</f>
        <v/>
      </c>
      <c r="H292" s="402" t="str">
        <f>IF('Data invoice'!P263=0,"",'Data invoice'!Q263)</f>
        <v/>
      </c>
      <c r="I292" s="468" t="str">
        <f>IF('Data invoice'!Q263=0,"",'Data invoice'!R263)</f>
        <v/>
      </c>
      <c r="J292" s="438" t="str">
        <f>IF('Data invoice'!R263=0,"",'Data invoice'!S263)</f>
        <v/>
      </c>
      <c r="K292" s="493" t="str">
        <f>IF('Data invoice'!S263=0,"",'Data invoice'!T263)</f>
        <v/>
      </c>
      <c r="L292" s="180"/>
      <c r="M292" s="180"/>
      <c r="N292" s="180"/>
      <c r="O292" s="180"/>
      <c r="P292" s="180"/>
      <c r="Q292" s="180"/>
      <c r="R292" s="180"/>
      <c r="S292" s="397"/>
      <c r="T292" s="397"/>
      <c r="U292" s="397"/>
      <c r="V292" s="397"/>
      <c r="W292" s="397"/>
      <c r="X292" s="397"/>
      <c r="Y292" s="397"/>
      <c r="Z292" s="397"/>
      <c r="AA292" s="397"/>
      <c r="AB292" s="414"/>
      <c r="AC292" s="414"/>
      <c r="AD292" s="414"/>
      <c r="AE292" s="414"/>
      <c r="AF292" s="414"/>
      <c r="AG292" s="414"/>
      <c r="AH292" s="414"/>
      <c r="AI292" s="414"/>
      <c r="AJ292" s="414"/>
      <c r="AK292" s="182"/>
      <c r="AL292" s="182"/>
    </row>
    <row r="293" spans="1:38" ht="16.5" customHeight="1">
      <c r="A293" s="397"/>
      <c r="B293" s="402" t="str">
        <f>IF('Data invoice'!J264=0,"",'Data invoice'!K264)</f>
        <v/>
      </c>
      <c r="C293" s="402" t="str">
        <f>IF('Data invoice'!K264=0,"",'Data invoice'!L264)</f>
        <v/>
      </c>
      <c r="D293" s="402" t="str">
        <f>IF('Data invoice'!L264=0,"",'Data invoice'!M264)</f>
        <v/>
      </c>
      <c r="E293" s="402" t="str">
        <f>IF('Data invoice'!M264=0,"",'Data invoice'!N264)</f>
        <v/>
      </c>
      <c r="F293" s="402" t="str">
        <f>IF('Data invoice'!N264=0,"",'Data invoice'!O264)</f>
        <v/>
      </c>
      <c r="G293" s="402" t="str">
        <f>IF('Data invoice'!O264=0,"",'Data invoice'!P264)</f>
        <v/>
      </c>
      <c r="H293" s="402" t="str">
        <f>IF('Data invoice'!P264=0,"",'Data invoice'!Q264)</f>
        <v/>
      </c>
      <c r="I293" s="468" t="str">
        <f>IF('Data invoice'!Q264=0,"",'Data invoice'!R264)</f>
        <v/>
      </c>
      <c r="J293" s="438" t="str">
        <f>IF('Data invoice'!R264=0,"",'Data invoice'!S264)</f>
        <v/>
      </c>
      <c r="K293" s="493" t="str">
        <f>IF('Data invoice'!S264=0,"",'Data invoice'!T264)</f>
        <v/>
      </c>
      <c r="L293" s="180"/>
      <c r="M293" s="180"/>
      <c r="N293" s="180"/>
      <c r="O293" s="180"/>
      <c r="P293" s="180"/>
      <c r="Q293" s="180"/>
      <c r="R293" s="180"/>
      <c r="S293" s="397"/>
      <c r="T293" s="397"/>
      <c r="U293" s="397"/>
      <c r="V293" s="397"/>
      <c r="W293" s="397"/>
      <c r="X293" s="397"/>
      <c r="Y293" s="397"/>
      <c r="Z293" s="397"/>
      <c r="AA293" s="397"/>
      <c r="AB293" s="414"/>
      <c r="AC293" s="414"/>
      <c r="AD293" s="414"/>
      <c r="AE293" s="414"/>
      <c r="AF293" s="414"/>
      <c r="AG293" s="414"/>
      <c r="AH293" s="414"/>
      <c r="AI293" s="414"/>
      <c r="AJ293" s="414"/>
      <c r="AK293" s="182"/>
      <c r="AL293" s="182"/>
    </row>
    <row r="294" spans="1:38" ht="16.5" customHeight="1">
      <c r="A294" s="397"/>
      <c r="B294" s="402" t="str">
        <f>IF('Data invoice'!J265=0,"",'Data invoice'!K265)</f>
        <v/>
      </c>
      <c r="C294" s="402" t="str">
        <f>IF('Data invoice'!K265=0,"",'Data invoice'!L265)</f>
        <v/>
      </c>
      <c r="D294" s="402" t="str">
        <f>IF('Data invoice'!L265=0,"",'Data invoice'!M265)</f>
        <v/>
      </c>
      <c r="E294" s="402" t="str">
        <f>IF('Data invoice'!M265=0,"",'Data invoice'!N265)</f>
        <v/>
      </c>
      <c r="F294" s="402" t="str">
        <f>IF('Data invoice'!N265=0,"",'Data invoice'!O265)</f>
        <v/>
      </c>
      <c r="G294" s="402" t="str">
        <f>IF('Data invoice'!O265=0,"",'Data invoice'!P265)</f>
        <v/>
      </c>
      <c r="H294" s="402" t="str">
        <f>IF('Data invoice'!P265=0,"",'Data invoice'!Q265)</f>
        <v/>
      </c>
      <c r="I294" s="468" t="str">
        <f>IF('Data invoice'!Q265=0,"",'Data invoice'!R265)</f>
        <v/>
      </c>
      <c r="J294" s="438" t="str">
        <f>IF('Data invoice'!R265=0,"",'Data invoice'!S265)</f>
        <v/>
      </c>
      <c r="K294" s="493" t="str">
        <f>IF('Data invoice'!S265=0,"",'Data invoice'!T265)</f>
        <v/>
      </c>
      <c r="L294" s="180"/>
      <c r="M294" s="180"/>
      <c r="N294" s="180"/>
      <c r="O294" s="180"/>
      <c r="P294" s="180"/>
      <c r="Q294" s="180"/>
      <c r="R294" s="180"/>
      <c r="S294" s="397"/>
      <c r="T294" s="397"/>
      <c r="U294" s="397"/>
      <c r="V294" s="397"/>
      <c r="W294" s="397"/>
      <c r="X294" s="397"/>
      <c r="Y294" s="397"/>
      <c r="Z294" s="397"/>
      <c r="AA294" s="397"/>
      <c r="AB294" s="414"/>
      <c r="AC294" s="414"/>
      <c r="AD294" s="414"/>
      <c r="AE294" s="414"/>
      <c r="AF294" s="414"/>
      <c r="AG294" s="414"/>
      <c r="AH294" s="414"/>
      <c r="AI294" s="414"/>
      <c r="AJ294" s="414"/>
      <c r="AK294" s="182"/>
      <c r="AL294" s="182"/>
    </row>
    <row r="295" spans="1:38" ht="16.5" customHeight="1">
      <c r="A295" s="397"/>
      <c r="B295" s="402" t="str">
        <f>IF('Data invoice'!J266=0,"",'Data invoice'!K266)</f>
        <v/>
      </c>
      <c r="C295" s="402" t="str">
        <f>IF('Data invoice'!K266=0,"",'Data invoice'!L266)</f>
        <v/>
      </c>
      <c r="D295" s="402" t="str">
        <f>IF('Data invoice'!L266=0,"",'Data invoice'!M266)</f>
        <v/>
      </c>
      <c r="E295" s="402" t="str">
        <f>IF('Data invoice'!M266=0,"",'Data invoice'!N266)</f>
        <v/>
      </c>
      <c r="F295" s="402" t="str">
        <f>IF('Data invoice'!N266=0,"",'Data invoice'!O266)</f>
        <v/>
      </c>
      <c r="G295" s="402" t="str">
        <f>IF('Data invoice'!O266=0,"",'Data invoice'!P266)</f>
        <v/>
      </c>
      <c r="H295" s="402" t="str">
        <f>IF('Data invoice'!P266=0,"",'Data invoice'!Q266)</f>
        <v/>
      </c>
      <c r="I295" s="468" t="str">
        <f>IF('Data invoice'!Q266=0,"",'Data invoice'!R266)</f>
        <v/>
      </c>
      <c r="J295" s="438" t="str">
        <f>IF('Data invoice'!R266=0,"",'Data invoice'!S266)</f>
        <v/>
      </c>
      <c r="K295" s="493" t="str">
        <f>IF('Data invoice'!S266=0,"",'Data invoice'!T266)</f>
        <v/>
      </c>
      <c r="L295" s="180"/>
      <c r="M295" s="180"/>
      <c r="N295" s="180"/>
      <c r="O295" s="180"/>
      <c r="P295" s="180"/>
      <c r="Q295" s="180"/>
      <c r="R295" s="180"/>
      <c r="S295" s="397"/>
      <c r="T295" s="397"/>
      <c r="U295" s="397"/>
      <c r="V295" s="397"/>
      <c r="W295" s="397"/>
      <c r="X295" s="397"/>
      <c r="Y295" s="397"/>
      <c r="Z295" s="397"/>
      <c r="AA295" s="397"/>
      <c r="AB295" s="414"/>
      <c r="AC295" s="414"/>
      <c r="AD295" s="414"/>
      <c r="AE295" s="414"/>
      <c r="AF295" s="414"/>
      <c r="AG295" s="414"/>
      <c r="AH295" s="414"/>
      <c r="AI295" s="414"/>
      <c r="AJ295" s="414"/>
      <c r="AK295" s="182"/>
      <c r="AL295" s="182"/>
    </row>
    <row r="296" spans="1:38" ht="16.5" customHeight="1">
      <c r="A296" s="397"/>
      <c r="B296" s="402" t="str">
        <f>IF('Data invoice'!J267=0,"",'Data invoice'!K267)</f>
        <v/>
      </c>
      <c r="C296" s="402" t="str">
        <f>IF('Data invoice'!K267=0,"",'Data invoice'!L267)</f>
        <v/>
      </c>
      <c r="D296" s="402" t="str">
        <f>IF('Data invoice'!L267=0,"",'Data invoice'!M267)</f>
        <v/>
      </c>
      <c r="E296" s="402" t="str">
        <f>IF('Data invoice'!M267=0,"",'Data invoice'!N267)</f>
        <v/>
      </c>
      <c r="F296" s="402" t="str">
        <f>IF('Data invoice'!N267=0,"",'Data invoice'!O267)</f>
        <v/>
      </c>
      <c r="G296" s="402" t="str">
        <f>IF('Data invoice'!O267=0,"",'Data invoice'!P267)</f>
        <v/>
      </c>
      <c r="H296" s="402" t="str">
        <f>IF('Data invoice'!P267=0,"",'Data invoice'!Q267)</f>
        <v/>
      </c>
      <c r="I296" s="468" t="str">
        <f>IF('Data invoice'!Q267=0,"",'Data invoice'!R267)</f>
        <v/>
      </c>
      <c r="J296" s="438" t="str">
        <f>IF('Data invoice'!R267=0,"",'Data invoice'!S267)</f>
        <v/>
      </c>
      <c r="K296" s="493" t="str">
        <f>IF('Data invoice'!S267=0,"",'Data invoice'!T267)</f>
        <v/>
      </c>
      <c r="L296" s="180"/>
      <c r="M296" s="180"/>
      <c r="N296" s="180"/>
      <c r="O296" s="180"/>
      <c r="P296" s="180"/>
      <c r="Q296" s="180"/>
      <c r="R296" s="180"/>
      <c r="S296" s="397"/>
      <c r="T296" s="397"/>
      <c r="U296" s="397"/>
      <c r="V296" s="397"/>
      <c r="W296" s="397"/>
      <c r="X296" s="397"/>
      <c r="Y296" s="397"/>
      <c r="Z296" s="397"/>
      <c r="AA296" s="397"/>
      <c r="AB296" s="414"/>
      <c r="AC296" s="414"/>
      <c r="AD296" s="414"/>
      <c r="AE296" s="414"/>
      <c r="AF296" s="414"/>
      <c r="AG296" s="414"/>
      <c r="AH296" s="414"/>
      <c r="AI296" s="414"/>
      <c r="AJ296" s="414"/>
      <c r="AK296" s="182"/>
      <c r="AL296" s="182"/>
    </row>
    <row r="297" spans="1:38" ht="16.5" customHeight="1">
      <c r="A297" s="397"/>
      <c r="B297" s="402" t="str">
        <f>IF('Data invoice'!J268=0,"",'Data invoice'!K268)</f>
        <v/>
      </c>
      <c r="C297" s="402" t="str">
        <f>IF('Data invoice'!K268=0,"",'Data invoice'!L268)</f>
        <v/>
      </c>
      <c r="D297" s="402" t="str">
        <f>IF('Data invoice'!L268=0,"",'Data invoice'!M268)</f>
        <v/>
      </c>
      <c r="E297" s="402" t="str">
        <f>IF('Data invoice'!M268=0,"",'Data invoice'!N268)</f>
        <v/>
      </c>
      <c r="F297" s="402" t="str">
        <f>IF('Data invoice'!N268=0,"",'Data invoice'!O268)</f>
        <v/>
      </c>
      <c r="G297" s="402" t="str">
        <f>IF('Data invoice'!O268=0,"",'Data invoice'!P268)</f>
        <v/>
      </c>
      <c r="H297" s="402" t="str">
        <f>IF('Data invoice'!P268=0,"",'Data invoice'!Q268)</f>
        <v/>
      </c>
      <c r="I297" s="468" t="str">
        <f>IF('Data invoice'!Q268=0,"",'Data invoice'!R268)</f>
        <v/>
      </c>
      <c r="J297" s="438" t="str">
        <f>IF('Data invoice'!R268=0,"",'Data invoice'!S268)</f>
        <v/>
      </c>
      <c r="K297" s="493" t="str">
        <f>IF('Data invoice'!S268=0,"",'Data invoice'!T268)</f>
        <v/>
      </c>
      <c r="L297" s="180"/>
      <c r="M297" s="180"/>
      <c r="N297" s="180"/>
      <c r="O297" s="180"/>
      <c r="P297" s="180"/>
      <c r="Q297" s="180"/>
      <c r="R297" s="180"/>
      <c r="S297" s="397"/>
      <c r="T297" s="397"/>
      <c r="U297" s="397"/>
      <c r="V297" s="397"/>
      <c r="W297" s="397"/>
      <c r="X297" s="397"/>
      <c r="Y297" s="397"/>
      <c r="Z297" s="397"/>
      <c r="AA297" s="397"/>
      <c r="AB297" s="414"/>
      <c r="AC297" s="414"/>
      <c r="AD297" s="414"/>
      <c r="AE297" s="414"/>
      <c r="AF297" s="414"/>
      <c r="AG297" s="414"/>
      <c r="AH297" s="414"/>
      <c r="AI297" s="414"/>
      <c r="AJ297" s="414"/>
      <c r="AK297" s="182"/>
      <c r="AL297" s="182"/>
    </row>
    <row r="298" spans="1:38" ht="16.5" customHeight="1">
      <c r="A298" s="397"/>
      <c r="B298" s="402" t="str">
        <f>IF('Data invoice'!J269=0,"",'Data invoice'!K269)</f>
        <v/>
      </c>
      <c r="C298" s="402" t="str">
        <f>IF('Data invoice'!K269=0,"",'Data invoice'!L269)</f>
        <v/>
      </c>
      <c r="D298" s="402" t="str">
        <f>IF('Data invoice'!L269=0,"",'Data invoice'!M269)</f>
        <v/>
      </c>
      <c r="E298" s="402" t="str">
        <f>IF('Data invoice'!M269=0,"",'Data invoice'!N269)</f>
        <v/>
      </c>
      <c r="F298" s="402" t="str">
        <f>IF('Data invoice'!N269=0,"",'Data invoice'!O269)</f>
        <v/>
      </c>
      <c r="G298" s="402" t="str">
        <f>IF('Data invoice'!O269=0,"",'Data invoice'!P269)</f>
        <v/>
      </c>
      <c r="H298" s="402" t="str">
        <f>IF('Data invoice'!P269=0,"",'Data invoice'!Q269)</f>
        <v/>
      </c>
      <c r="I298" s="468" t="str">
        <f>IF('Data invoice'!Q269=0,"",'Data invoice'!R269)</f>
        <v/>
      </c>
      <c r="J298" s="438" t="str">
        <f>IF('Data invoice'!R269=0,"",'Data invoice'!S269)</f>
        <v/>
      </c>
      <c r="K298" s="493" t="str">
        <f>IF('Data invoice'!S269=0,"",'Data invoice'!T269)</f>
        <v/>
      </c>
      <c r="L298" s="180"/>
      <c r="M298" s="180"/>
      <c r="N298" s="180"/>
      <c r="O298" s="180"/>
      <c r="P298" s="180"/>
      <c r="Q298" s="180"/>
      <c r="R298" s="180"/>
      <c r="S298" s="397"/>
      <c r="T298" s="397"/>
      <c r="U298" s="397"/>
      <c r="V298" s="397"/>
      <c r="W298" s="397"/>
      <c r="X298" s="397"/>
      <c r="Y298" s="397"/>
      <c r="Z298" s="397"/>
      <c r="AA298" s="397"/>
      <c r="AB298" s="414"/>
      <c r="AC298" s="414"/>
      <c r="AD298" s="414"/>
      <c r="AE298" s="414"/>
      <c r="AF298" s="414"/>
      <c r="AG298" s="414"/>
      <c r="AH298" s="414"/>
      <c r="AI298" s="414"/>
      <c r="AJ298" s="414"/>
      <c r="AK298" s="182"/>
      <c r="AL298" s="182"/>
    </row>
    <row r="299" spans="1:38" ht="16.5" customHeight="1">
      <c r="A299" s="397"/>
      <c r="B299" s="402" t="str">
        <f>IF('Data invoice'!J270=0,"",'Data invoice'!K270)</f>
        <v/>
      </c>
      <c r="C299" s="402" t="str">
        <f>IF('Data invoice'!K270=0,"",'Data invoice'!L270)</f>
        <v/>
      </c>
      <c r="D299" s="402" t="str">
        <f>IF('Data invoice'!L270=0,"",'Data invoice'!M270)</f>
        <v/>
      </c>
      <c r="E299" s="402" t="str">
        <f>IF('Data invoice'!M270=0,"",'Data invoice'!N270)</f>
        <v/>
      </c>
      <c r="F299" s="402" t="str">
        <f>IF('Data invoice'!N270=0,"",'Data invoice'!O270)</f>
        <v/>
      </c>
      <c r="G299" s="402" t="str">
        <f>IF('Data invoice'!O270=0,"",'Data invoice'!P270)</f>
        <v/>
      </c>
      <c r="H299" s="402" t="str">
        <f>IF('Data invoice'!P270=0,"",'Data invoice'!Q270)</f>
        <v/>
      </c>
      <c r="I299" s="468" t="str">
        <f>IF('Data invoice'!Q270=0,"",'Data invoice'!R270)</f>
        <v/>
      </c>
      <c r="J299" s="438" t="str">
        <f>IF('Data invoice'!R270=0,"",'Data invoice'!S270)</f>
        <v/>
      </c>
      <c r="K299" s="493" t="str">
        <f>IF('Data invoice'!S270=0,"",'Data invoice'!T270)</f>
        <v/>
      </c>
      <c r="L299" s="180"/>
      <c r="M299" s="180"/>
      <c r="N299" s="180"/>
      <c r="O299" s="180"/>
      <c r="P299" s="180"/>
      <c r="Q299" s="180"/>
      <c r="R299" s="180"/>
      <c r="S299" s="397"/>
      <c r="T299" s="397"/>
      <c r="U299" s="397"/>
      <c r="V299" s="397"/>
      <c r="W299" s="397"/>
      <c r="X299" s="397"/>
      <c r="Y299" s="397"/>
      <c r="Z299" s="397"/>
      <c r="AA299" s="397"/>
      <c r="AB299" s="414"/>
      <c r="AC299" s="414"/>
      <c r="AD299" s="414"/>
      <c r="AE299" s="414"/>
      <c r="AF299" s="414"/>
      <c r="AG299" s="414"/>
      <c r="AH299" s="414"/>
      <c r="AI299" s="414"/>
      <c r="AJ299" s="414"/>
      <c r="AK299" s="182"/>
      <c r="AL299" s="182"/>
    </row>
    <row r="300" spans="1:38" ht="16.5" customHeight="1">
      <c r="A300" s="397"/>
      <c r="B300" s="402" t="str">
        <f>IF('Data invoice'!J271=0,"",'Data invoice'!K271)</f>
        <v/>
      </c>
      <c r="C300" s="402" t="str">
        <f>IF('Data invoice'!K271=0,"",'Data invoice'!L271)</f>
        <v/>
      </c>
      <c r="D300" s="402" t="str">
        <f>IF('Data invoice'!L271=0,"",'Data invoice'!M271)</f>
        <v/>
      </c>
      <c r="E300" s="402" t="str">
        <f>IF('Data invoice'!M271=0,"",'Data invoice'!N271)</f>
        <v/>
      </c>
      <c r="F300" s="402" t="str">
        <f>IF('Data invoice'!N271=0,"",'Data invoice'!O271)</f>
        <v/>
      </c>
      <c r="G300" s="402" t="str">
        <f>IF('Data invoice'!O271=0,"",'Data invoice'!P271)</f>
        <v/>
      </c>
      <c r="H300" s="402" t="str">
        <f>IF('Data invoice'!P271=0,"",'Data invoice'!Q271)</f>
        <v/>
      </c>
      <c r="I300" s="468" t="str">
        <f>IF('Data invoice'!Q271=0,"",'Data invoice'!R271)</f>
        <v/>
      </c>
      <c r="J300" s="438" t="str">
        <f>IF('Data invoice'!R271=0,"",'Data invoice'!S271)</f>
        <v/>
      </c>
      <c r="K300" s="493" t="str">
        <f>IF('Data invoice'!S271=0,"",'Data invoice'!T271)</f>
        <v/>
      </c>
      <c r="L300" s="180"/>
      <c r="M300" s="180"/>
      <c r="N300" s="180"/>
      <c r="O300" s="180"/>
      <c r="P300" s="180"/>
      <c r="Q300" s="180"/>
      <c r="R300" s="180"/>
      <c r="S300" s="397"/>
      <c r="T300" s="397"/>
      <c r="U300" s="397"/>
      <c r="V300" s="397"/>
      <c r="W300" s="397"/>
      <c r="X300" s="397"/>
      <c r="Y300" s="397"/>
      <c r="Z300" s="397"/>
      <c r="AA300" s="397"/>
      <c r="AB300" s="414"/>
      <c r="AC300" s="414"/>
      <c r="AD300" s="414"/>
      <c r="AE300" s="414"/>
      <c r="AF300" s="414"/>
      <c r="AG300" s="414"/>
      <c r="AH300" s="414"/>
      <c r="AI300" s="414"/>
      <c r="AJ300" s="414"/>
      <c r="AK300" s="182"/>
      <c r="AL300" s="182"/>
    </row>
    <row r="301" spans="1:38" ht="16.5" customHeight="1">
      <c r="A301" s="397"/>
      <c r="B301" s="402" t="str">
        <f>IF('Data invoice'!J272=0,"",'Data invoice'!K272)</f>
        <v/>
      </c>
      <c r="C301" s="402" t="str">
        <f>IF('Data invoice'!K272=0,"",'Data invoice'!L272)</f>
        <v/>
      </c>
      <c r="D301" s="402" t="str">
        <f>IF('Data invoice'!L272=0,"",'Data invoice'!M272)</f>
        <v/>
      </c>
      <c r="E301" s="402" t="str">
        <f>IF('Data invoice'!M272=0,"",'Data invoice'!N272)</f>
        <v/>
      </c>
      <c r="F301" s="402" t="str">
        <f>IF('Data invoice'!N272=0,"",'Data invoice'!O272)</f>
        <v/>
      </c>
      <c r="G301" s="402" t="str">
        <f>IF('Data invoice'!O272=0,"",'Data invoice'!P272)</f>
        <v/>
      </c>
      <c r="H301" s="402" t="str">
        <f>IF('Data invoice'!P272=0,"",'Data invoice'!Q272)</f>
        <v/>
      </c>
      <c r="I301" s="468" t="str">
        <f>IF('Data invoice'!Q272=0,"",'Data invoice'!R272)</f>
        <v/>
      </c>
      <c r="J301" s="438" t="str">
        <f>IF('Data invoice'!R272=0,"",'Data invoice'!S272)</f>
        <v/>
      </c>
      <c r="K301" s="493" t="str">
        <f>IF('Data invoice'!S272=0,"",'Data invoice'!T272)</f>
        <v/>
      </c>
      <c r="L301" s="180"/>
      <c r="M301" s="180"/>
      <c r="N301" s="180"/>
      <c r="O301" s="180"/>
      <c r="P301" s="180"/>
      <c r="Q301" s="180"/>
      <c r="R301" s="180"/>
      <c r="S301" s="397"/>
      <c r="T301" s="397"/>
      <c r="U301" s="397"/>
      <c r="V301" s="397"/>
      <c r="W301" s="397"/>
      <c r="X301" s="397"/>
      <c r="Y301" s="397"/>
      <c r="Z301" s="397"/>
      <c r="AA301" s="397"/>
      <c r="AB301" s="414"/>
      <c r="AC301" s="414"/>
      <c r="AD301" s="414"/>
      <c r="AE301" s="414"/>
      <c r="AF301" s="414"/>
      <c r="AG301" s="414"/>
      <c r="AH301" s="414"/>
      <c r="AI301" s="414"/>
      <c r="AJ301" s="414"/>
      <c r="AK301" s="182"/>
      <c r="AL301" s="182"/>
    </row>
    <row r="302" spans="1:38" ht="16.5" customHeight="1">
      <c r="A302" s="397"/>
      <c r="B302" s="402" t="str">
        <f>IF('Data invoice'!J273=0,"",'Data invoice'!K273)</f>
        <v/>
      </c>
      <c r="C302" s="402" t="str">
        <f>IF('Data invoice'!K273=0,"",'Data invoice'!L273)</f>
        <v/>
      </c>
      <c r="D302" s="402" t="str">
        <f>IF('Data invoice'!L273=0,"",'Data invoice'!M273)</f>
        <v/>
      </c>
      <c r="E302" s="402" t="str">
        <f>IF('Data invoice'!M273=0,"",'Data invoice'!N273)</f>
        <v/>
      </c>
      <c r="F302" s="402" t="str">
        <f>IF('Data invoice'!N273=0,"",'Data invoice'!O273)</f>
        <v/>
      </c>
      <c r="G302" s="402" t="str">
        <f>IF('Data invoice'!O273=0,"",'Data invoice'!P273)</f>
        <v/>
      </c>
      <c r="H302" s="402" t="str">
        <f>IF('Data invoice'!P273=0,"",'Data invoice'!Q273)</f>
        <v/>
      </c>
      <c r="I302" s="468" t="str">
        <f>IF('Data invoice'!Q273=0,"",'Data invoice'!R273)</f>
        <v/>
      </c>
      <c r="J302" s="438" t="str">
        <f>IF('Data invoice'!R273=0,"",'Data invoice'!S273)</f>
        <v/>
      </c>
      <c r="K302" s="493" t="str">
        <f>IF('Data invoice'!S273=0,"",'Data invoice'!T273)</f>
        <v/>
      </c>
      <c r="L302" s="180"/>
      <c r="M302" s="180"/>
      <c r="N302" s="180"/>
      <c r="O302" s="180"/>
      <c r="P302" s="180"/>
      <c r="Q302" s="180"/>
      <c r="R302" s="180"/>
      <c r="S302" s="397"/>
      <c r="T302" s="397"/>
      <c r="U302" s="397"/>
      <c r="V302" s="397"/>
      <c r="W302" s="397"/>
      <c r="X302" s="397"/>
      <c r="Y302" s="397"/>
      <c r="Z302" s="397"/>
      <c r="AA302" s="397"/>
      <c r="AB302" s="414"/>
      <c r="AC302" s="414"/>
      <c r="AD302" s="414"/>
      <c r="AE302" s="414"/>
      <c r="AF302" s="414"/>
      <c r="AG302" s="414"/>
      <c r="AH302" s="414"/>
      <c r="AI302" s="414"/>
      <c r="AJ302" s="414"/>
      <c r="AK302" s="182"/>
      <c r="AL302" s="182"/>
    </row>
    <row r="303" spans="1:38" ht="16.5" customHeight="1">
      <c r="A303" s="397"/>
      <c r="B303" s="402" t="str">
        <f>IF('Data invoice'!J274=0,"",'Data invoice'!K274)</f>
        <v/>
      </c>
      <c r="C303" s="402" t="str">
        <f>IF('Data invoice'!K274=0,"",'Data invoice'!L274)</f>
        <v/>
      </c>
      <c r="D303" s="402" t="str">
        <f>IF('Data invoice'!L274=0,"",'Data invoice'!M274)</f>
        <v/>
      </c>
      <c r="E303" s="402" t="str">
        <f>IF('Data invoice'!M274=0,"",'Data invoice'!N274)</f>
        <v/>
      </c>
      <c r="F303" s="402" t="str">
        <f>IF('Data invoice'!N274=0,"",'Data invoice'!O274)</f>
        <v/>
      </c>
      <c r="G303" s="402" t="str">
        <f>IF('Data invoice'!O274=0,"",'Data invoice'!P274)</f>
        <v/>
      </c>
      <c r="H303" s="402" t="str">
        <f>IF('Data invoice'!P274=0,"",'Data invoice'!Q274)</f>
        <v/>
      </c>
      <c r="I303" s="468" t="str">
        <f>IF('Data invoice'!Q274=0,"",'Data invoice'!R274)</f>
        <v/>
      </c>
      <c r="J303" s="438" t="str">
        <f>IF('Data invoice'!R274=0,"",'Data invoice'!S274)</f>
        <v/>
      </c>
      <c r="K303" s="493" t="str">
        <f>IF('Data invoice'!S274=0,"",'Data invoice'!T274)</f>
        <v/>
      </c>
      <c r="L303" s="180"/>
      <c r="M303" s="180"/>
      <c r="N303" s="180"/>
      <c r="O303" s="180"/>
      <c r="P303" s="180"/>
      <c r="Q303" s="180"/>
      <c r="R303" s="180"/>
      <c r="S303" s="397"/>
      <c r="T303" s="397"/>
      <c r="U303" s="397"/>
      <c r="V303" s="397"/>
      <c r="W303" s="397"/>
      <c r="X303" s="397"/>
      <c r="Y303" s="397"/>
      <c r="Z303" s="397"/>
      <c r="AA303" s="397"/>
      <c r="AB303" s="414"/>
      <c r="AC303" s="414"/>
      <c r="AD303" s="414"/>
      <c r="AE303" s="414"/>
      <c r="AF303" s="414"/>
      <c r="AG303" s="414"/>
      <c r="AH303" s="414"/>
      <c r="AI303" s="414"/>
      <c r="AJ303" s="414"/>
      <c r="AK303" s="182"/>
      <c r="AL303" s="182"/>
    </row>
    <row r="304" spans="1:38" ht="16.5" customHeight="1">
      <c r="A304" s="397"/>
      <c r="B304" s="402" t="str">
        <f>IF('Data invoice'!J275=0,"",'Data invoice'!K275)</f>
        <v/>
      </c>
      <c r="C304" s="402" t="str">
        <f>IF('Data invoice'!K275=0,"",'Data invoice'!L275)</f>
        <v/>
      </c>
      <c r="D304" s="402" t="str">
        <f>IF('Data invoice'!L275=0,"",'Data invoice'!M275)</f>
        <v/>
      </c>
      <c r="E304" s="402" t="str">
        <f>IF('Data invoice'!M275=0,"",'Data invoice'!N275)</f>
        <v/>
      </c>
      <c r="F304" s="402" t="str">
        <f>IF('Data invoice'!N275=0,"",'Data invoice'!O275)</f>
        <v/>
      </c>
      <c r="G304" s="402" t="str">
        <f>IF('Data invoice'!O275=0,"",'Data invoice'!P275)</f>
        <v/>
      </c>
      <c r="H304" s="402" t="str">
        <f>IF('Data invoice'!P275=0,"",'Data invoice'!Q275)</f>
        <v/>
      </c>
      <c r="I304" s="468" t="str">
        <f>IF('Data invoice'!Q275=0,"",'Data invoice'!R275)</f>
        <v/>
      </c>
      <c r="J304" s="438" t="str">
        <f>IF('Data invoice'!R275=0,"",'Data invoice'!S275)</f>
        <v/>
      </c>
      <c r="K304" s="493" t="str">
        <f>IF('Data invoice'!S275=0,"",'Data invoice'!T275)</f>
        <v/>
      </c>
      <c r="L304" s="180"/>
      <c r="M304" s="180"/>
      <c r="N304" s="180"/>
      <c r="O304" s="180"/>
      <c r="P304" s="180"/>
      <c r="Q304" s="180"/>
      <c r="R304" s="180"/>
      <c r="S304" s="397"/>
      <c r="T304" s="397"/>
      <c r="U304" s="397"/>
      <c r="V304" s="397"/>
      <c r="W304" s="397"/>
      <c r="X304" s="397"/>
      <c r="Y304" s="397"/>
      <c r="Z304" s="397"/>
      <c r="AA304" s="397"/>
      <c r="AB304" s="414"/>
      <c r="AC304" s="414"/>
      <c r="AD304" s="414"/>
      <c r="AE304" s="414"/>
      <c r="AF304" s="414"/>
      <c r="AG304" s="414"/>
      <c r="AH304" s="414"/>
      <c r="AI304" s="414"/>
      <c r="AJ304" s="414"/>
      <c r="AK304" s="182"/>
      <c r="AL304" s="182"/>
    </row>
    <row r="305" spans="1:38" ht="16.5" customHeight="1">
      <c r="A305" s="397"/>
      <c r="B305" s="402" t="str">
        <f>IF('Data invoice'!J276=0,"",'Data invoice'!K276)</f>
        <v/>
      </c>
      <c r="C305" s="402" t="str">
        <f>IF('Data invoice'!K276=0,"",'Data invoice'!L276)</f>
        <v/>
      </c>
      <c r="D305" s="402" t="str">
        <f>IF('Data invoice'!L276=0,"",'Data invoice'!M276)</f>
        <v/>
      </c>
      <c r="E305" s="402" t="str">
        <f>IF('Data invoice'!M276=0,"",'Data invoice'!N276)</f>
        <v/>
      </c>
      <c r="F305" s="402" t="str">
        <f>IF('Data invoice'!N276=0,"",'Data invoice'!O276)</f>
        <v/>
      </c>
      <c r="G305" s="402" t="str">
        <f>IF('Data invoice'!O276=0,"",'Data invoice'!P276)</f>
        <v/>
      </c>
      <c r="H305" s="402" t="str">
        <f>IF('Data invoice'!P276=0,"",'Data invoice'!Q276)</f>
        <v/>
      </c>
      <c r="I305" s="468" t="str">
        <f>IF('Data invoice'!Q276=0,"",'Data invoice'!R276)</f>
        <v/>
      </c>
      <c r="J305" s="438" t="str">
        <f>IF('Data invoice'!R276=0,"",'Data invoice'!S276)</f>
        <v/>
      </c>
      <c r="K305" s="493" t="str">
        <f>IF('Data invoice'!S276=0,"",'Data invoice'!T276)</f>
        <v/>
      </c>
      <c r="L305" s="180"/>
      <c r="M305" s="180"/>
      <c r="N305" s="180"/>
      <c r="O305" s="180"/>
      <c r="P305" s="180"/>
      <c r="Q305" s="180"/>
      <c r="R305" s="180"/>
      <c r="S305" s="397"/>
      <c r="T305" s="397"/>
      <c r="U305" s="397"/>
      <c r="V305" s="397"/>
      <c r="W305" s="397"/>
      <c r="X305" s="397"/>
      <c r="Y305" s="397"/>
      <c r="Z305" s="397"/>
      <c r="AA305" s="397"/>
      <c r="AB305" s="414"/>
      <c r="AC305" s="414"/>
      <c r="AD305" s="414"/>
      <c r="AE305" s="414"/>
      <c r="AF305" s="414"/>
      <c r="AG305" s="414"/>
      <c r="AH305" s="414"/>
      <c r="AI305" s="414"/>
      <c r="AJ305" s="414"/>
      <c r="AK305" s="182"/>
      <c r="AL305" s="182"/>
    </row>
    <row r="306" spans="1:38" ht="16.5" customHeight="1">
      <c r="A306" s="397"/>
      <c r="B306" s="402" t="str">
        <f>IF('Data invoice'!J277=0,"",'Data invoice'!K277)</f>
        <v/>
      </c>
      <c r="C306" s="402" t="str">
        <f>IF('Data invoice'!K277=0,"",'Data invoice'!L277)</f>
        <v/>
      </c>
      <c r="D306" s="402" t="str">
        <f>IF('Data invoice'!L277=0,"",'Data invoice'!M277)</f>
        <v/>
      </c>
      <c r="E306" s="402" t="str">
        <f>IF('Data invoice'!M277=0,"",'Data invoice'!N277)</f>
        <v/>
      </c>
      <c r="F306" s="402" t="str">
        <f>IF('Data invoice'!N277=0,"",'Data invoice'!O277)</f>
        <v/>
      </c>
      <c r="G306" s="402" t="str">
        <f>IF('Data invoice'!O277=0,"",'Data invoice'!P277)</f>
        <v/>
      </c>
      <c r="H306" s="402" t="str">
        <f>IF('Data invoice'!P277=0,"",'Data invoice'!Q277)</f>
        <v/>
      </c>
      <c r="I306" s="468" t="str">
        <f>IF('Data invoice'!Q277=0,"",'Data invoice'!R277)</f>
        <v/>
      </c>
      <c r="J306" s="438" t="str">
        <f>IF('Data invoice'!R277=0,"",'Data invoice'!S277)</f>
        <v/>
      </c>
      <c r="K306" s="493" t="str">
        <f>IF('Data invoice'!S277=0,"",'Data invoice'!T277)</f>
        <v/>
      </c>
      <c r="L306" s="180"/>
      <c r="M306" s="180"/>
      <c r="N306" s="180"/>
      <c r="O306" s="180"/>
      <c r="P306" s="180"/>
      <c r="Q306" s="180"/>
      <c r="R306" s="180"/>
      <c r="S306" s="397"/>
      <c r="T306" s="397"/>
      <c r="U306" s="397"/>
      <c r="V306" s="397"/>
      <c r="W306" s="397"/>
      <c r="X306" s="397"/>
      <c r="Y306" s="397"/>
      <c r="Z306" s="397"/>
      <c r="AA306" s="397"/>
      <c r="AB306" s="414"/>
      <c r="AC306" s="414"/>
      <c r="AD306" s="414"/>
      <c r="AE306" s="414"/>
      <c r="AF306" s="414"/>
      <c r="AG306" s="414"/>
      <c r="AH306" s="414"/>
      <c r="AI306" s="414"/>
      <c r="AJ306" s="414"/>
      <c r="AK306" s="182"/>
      <c r="AL306" s="182"/>
    </row>
    <row r="307" spans="1:38" ht="16.5" customHeight="1">
      <c r="A307" s="397"/>
      <c r="B307" s="402" t="str">
        <f>IF('Data invoice'!J278=0,"",'Data invoice'!K278)</f>
        <v/>
      </c>
      <c r="C307" s="402" t="str">
        <f>IF('Data invoice'!K278=0,"",'Data invoice'!L278)</f>
        <v/>
      </c>
      <c r="D307" s="402" t="str">
        <f>IF('Data invoice'!L278=0,"",'Data invoice'!M278)</f>
        <v/>
      </c>
      <c r="E307" s="402" t="str">
        <f>IF('Data invoice'!M278=0,"",'Data invoice'!N278)</f>
        <v/>
      </c>
      <c r="F307" s="402" t="str">
        <f>IF('Data invoice'!N278=0,"",'Data invoice'!O278)</f>
        <v/>
      </c>
      <c r="G307" s="402" t="str">
        <f>IF('Data invoice'!O278=0,"",'Data invoice'!P278)</f>
        <v/>
      </c>
      <c r="H307" s="402" t="str">
        <f>IF('Data invoice'!P278=0,"",'Data invoice'!Q278)</f>
        <v/>
      </c>
      <c r="I307" s="468" t="str">
        <f>IF('Data invoice'!Q278=0,"",'Data invoice'!R278)</f>
        <v/>
      </c>
      <c r="J307" s="438" t="str">
        <f>IF('Data invoice'!R278=0,"",'Data invoice'!S278)</f>
        <v/>
      </c>
      <c r="K307" s="493" t="str">
        <f>IF('Data invoice'!S278=0,"",'Data invoice'!T278)</f>
        <v/>
      </c>
      <c r="L307" s="180"/>
      <c r="M307" s="180"/>
      <c r="N307" s="180"/>
      <c r="O307" s="180"/>
      <c r="P307" s="180"/>
      <c r="Q307" s="180"/>
      <c r="R307" s="180"/>
      <c r="S307" s="397"/>
      <c r="T307" s="397"/>
      <c r="U307" s="397"/>
      <c r="V307" s="397"/>
      <c r="W307" s="397"/>
      <c r="X307" s="397"/>
      <c r="Y307" s="397"/>
      <c r="Z307" s="397"/>
      <c r="AA307" s="397"/>
      <c r="AB307" s="414"/>
      <c r="AC307" s="414"/>
      <c r="AD307" s="414"/>
      <c r="AE307" s="414"/>
      <c r="AF307" s="414"/>
      <c r="AG307" s="414"/>
      <c r="AH307" s="414"/>
      <c r="AI307" s="414"/>
      <c r="AJ307" s="414"/>
      <c r="AK307" s="182"/>
      <c r="AL307" s="182"/>
    </row>
    <row r="308" spans="1:38" ht="16.5" customHeight="1">
      <c r="A308" s="397"/>
      <c r="B308" s="402" t="str">
        <f>IF('Data invoice'!J279=0,"",'Data invoice'!K279)</f>
        <v/>
      </c>
      <c r="C308" s="402" t="str">
        <f>IF('Data invoice'!K279=0,"",'Data invoice'!L279)</f>
        <v/>
      </c>
      <c r="D308" s="402" t="str">
        <f>IF('Data invoice'!L279=0,"",'Data invoice'!M279)</f>
        <v/>
      </c>
      <c r="E308" s="402" t="str">
        <f>IF('Data invoice'!M279=0,"",'Data invoice'!N279)</f>
        <v/>
      </c>
      <c r="F308" s="402" t="str">
        <f>IF('Data invoice'!N279=0,"",'Data invoice'!O279)</f>
        <v/>
      </c>
      <c r="G308" s="402" t="str">
        <f>IF('Data invoice'!O279=0,"",'Data invoice'!P279)</f>
        <v/>
      </c>
      <c r="H308" s="402" t="str">
        <f>IF('Data invoice'!P279=0,"",'Data invoice'!Q279)</f>
        <v/>
      </c>
      <c r="I308" s="468" t="str">
        <f>IF('Data invoice'!Q279=0,"",'Data invoice'!R279)</f>
        <v/>
      </c>
      <c r="J308" s="438" t="str">
        <f>IF('Data invoice'!R279=0,"",'Data invoice'!S279)</f>
        <v/>
      </c>
      <c r="K308" s="493" t="str">
        <f>IF('Data invoice'!S279=0,"",'Data invoice'!T279)</f>
        <v/>
      </c>
      <c r="L308" s="180"/>
      <c r="M308" s="180"/>
      <c r="N308" s="180"/>
      <c r="O308" s="180"/>
      <c r="P308" s="180"/>
      <c r="Q308" s="180"/>
      <c r="R308" s="180"/>
      <c r="S308" s="397"/>
      <c r="T308" s="397"/>
      <c r="U308" s="397"/>
      <c r="V308" s="397"/>
      <c r="W308" s="397"/>
      <c r="X308" s="397"/>
      <c r="Y308" s="397"/>
      <c r="Z308" s="397"/>
      <c r="AA308" s="397"/>
      <c r="AB308" s="414"/>
      <c r="AC308" s="414"/>
      <c r="AD308" s="414"/>
      <c r="AE308" s="414"/>
      <c r="AF308" s="414"/>
      <c r="AG308" s="414"/>
      <c r="AH308" s="414"/>
      <c r="AI308" s="414"/>
      <c r="AJ308" s="414"/>
      <c r="AK308" s="182"/>
      <c r="AL308" s="182"/>
    </row>
    <row r="309" spans="1:38" ht="16.5" customHeight="1">
      <c r="A309" s="397"/>
      <c r="B309" s="402" t="str">
        <f>IF('Data invoice'!J280=0,"",'Data invoice'!K280)</f>
        <v/>
      </c>
      <c r="C309" s="402" t="str">
        <f>IF('Data invoice'!K280=0,"",'Data invoice'!L280)</f>
        <v/>
      </c>
      <c r="D309" s="402" t="str">
        <f>IF('Data invoice'!L280=0,"",'Data invoice'!M280)</f>
        <v/>
      </c>
      <c r="E309" s="402" t="str">
        <f>IF('Data invoice'!M280=0,"",'Data invoice'!N280)</f>
        <v/>
      </c>
      <c r="F309" s="402" t="str">
        <f>IF('Data invoice'!N280=0,"",'Data invoice'!O280)</f>
        <v/>
      </c>
      <c r="G309" s="402" t="str">
        <f>IF('Data invoice'!O280=0,"",'Data invoice'!P280)</f>
        <v/>
      </c>
      <c r="H309" s="402" t="str">
        <f>IF('Data invoice'!P280=0,"",'Data invoice'!Q280)</f>
        <v/>
      </c>
      <c r="I309" s="468" t="str">
        <f>IF('Data invoice'!Q280=0,"",'Data invoice'!R280)</f>
        <v/>
      </c>
      <c r="J309" s="438" t="str">
        <f>IF('Data invoice'!R280=0,"",'Data invoice'!S280)</f>
        <v/>
      </c>
      <c r="K309" s="493" t="str">
        <f>IF('Data invoice'!S280=0,"",'Data invoice'!T280)</f>
        <v/>
      </c>
      <c r="L309" s="180"/>
      <c r="M309" s="180"/>
      <c r="N309" s="180"/>
      <c r="O309" s="180"/>
      <c r="P309" s="180"/>
      <c r="Q309" s="180"/>
      <c r="R309" s="180"/>
      <c r="S309" s="397"/>
      <c r="T309" s="397"/>
      <c r="U309" s="397"/>
      <c r="V309" s="397"/>
      <c r="W309" s="397"/>
      <c r="X309" s="397"/>
      <c r="Y309" s="397"/>
      <c r="Z309" s="397"/>
      <c r="AA309" s="397"/>
      <c r="AB309" s="414"/>
      <c r="AC309" s="414"/>
      <c r="AD309" s="414"/>
      <c r="AE309" s="414"/>
      <c r="AF309" s="414"/>
      <c r="AG309" s="414"/>
      <c r="AH309" s="414"/>
      <c r="AI309" s="414"/>
      <c r="AJ309" s="414"/>
      <c r="AK309" s="182"/>
      <c r="AL309" s="182"/>
    </row>
    <row r="310" spans="1:38" ht="16.5" customHeight="1">
      <c r="A310" s="397"/>
      <c r="B310" s="402" t="str">
        <f>IF('Data invoice'!J281=0,"",'Data invoice'!K281)</f>
        <v/>
      </c>
      <c r="C310" s="402" t="str">
        <f>IF('Data invoice'!K281=0,"",'Data invoice'!L281)</f>
        <v/>
      </c>
      <c r="D310" s="402" t="str">
        <f>IF('Data invoice'!L281=0,"",'Data invoice'!M281)</f>
        <v/>
      </c>
      <c r="E310" s="402" t="str">
        <f>IF('Data invoice'!M281=0,"",'Data invoice'!N281)</f>
        <v/>
      </c>
      <c r="F310" s="402" t="str">
        <f>IF('Data invoice'!N281=0,"",'Data invoice'!O281)</f>
        <v/>
      </c>
      <c r="G310" s="402" t="str">
        <f>IF('Data invoice'!O281=0,"",'Data invoice'!P281)</f>
        <v/>
      </c>
      <c r="H310" s="402" t="str">
        <f>IF('Data invoice'!P281=0,"",'Data invoice'!Q281)</f>
        <v/>
      </c>
      <c r="I310" s="468" t="str">
        <f>IF('Data invoice'!Q281=0,"",'Data invoice'!R281)</f>
        <v/>
      </c>
      <c r="J310" s="438" t="str">
        <f>IF('Data invoice'!R281=0,"",'Data invoice'!S281)</f>
        <v/>
      </c>
      <c r="K310" s="493" t="str">
        <f>IF('Data invoice'!S281=0,"",'Data invoice'!T281)</f>
        <v/>
      </c>
      <c r="L310" s="180"/>
      <c r="M310" s="180"/>
      <c r="N310" s="180"/>
      <c r="O310" s="180"/>
      <c r="P310" s="180"/>
      <c r="Q310" s="180"/>
      <c r="R310" s="180"/>
      <c r="S310" s="397"/>
      <c r="T310" s="397"/>
      <c r="U310" s="397"/>
      <c r="V310" s="397"/>
      <c r="W310" s="397"/>
      <c r="X310" s="397"/>
      <c r="Y310" s="397"/>
      <c r="Z310" s="397"/>
      <c r="AA310" s="397"/>
      <c r="AB310" s="414"/>
      <c r="AC310" s="414"/>
      <c r="AD310" s="414"/>
      <c r="AE310" s="414"/>
      <c r="AF310" s="414"/>
      <c r="AG310" s="414"/>
      <c r="AH310" s="414"/>
      <c r="AI310" s="414"/>
      <c r="AJ310" s="414"/>
      <c r="AK310" s="182"/>
      <c r="AL310" s="182"/>
    </row>
    <row r="311" spans="1:38" ht="16.5" customHeight="1">
      <c r="A311" s="397"/>
      <c r="B311" s="402" t="str">
        <f>IF('Data invoice'!J282=0,"",'Data invoice'!K282)</f>
        <v/>
      </c>
      <c r="C311" s="402" t="str">
        <f>IF('Data invoice'!K282=0,"",'Data invoice'!L282)</f>
        <v/>
      </c>
      <c r="D311" s="402" t="str">
        <f>IF('Data invoice'!L282=0,"",'Data invoice'!M282)</f>
        <v/>
      </c>
      <c r="E311" s="402" t="str">
        <f>IF('Data invoice'!M282=0,"",'Data invoice'!N282)</f>
        <v/>
      </c>
      <c r="F311" s="402" t="str">
        <f>IF('Data invoice'!N282=0,"",'Data invoice'!O282)</f>
        <v/>
      </c>
      <c r="G311" s="402" t="str">
        <f>IF('Data invoice'!O282=0,"",'Data invoice'!P282)</f>
        <v/>
      </c>
      <c r="H311" s="402" t="str">
        <f>IF('Data invoice'!P282=0,"",'Data invoice'!Q282)</f>
        <v/>
      </c>
      <c r="I311" s="468" t="str">
        <f>IF('Data invoice'!Q282=0,"",'Data invoice'!R282)</f>
        <v/>
      </c>
      <c r="J311" s="438" t="str">
        <f>IF('Data invoice'!R282=0,"",'Data invoice'!S282)</f>
        <v/>
      </c>
      <c r="K311" s="493" t="str">
        <f>IF('Data invoice'!S282=0,"",'Data invoice'!T282)</f>
        <v/>
      </c>
      <c r="L311" s="180"/>
      <c r="M311" s="180"/>
      <c r="N311" s="180"/>
      <c r="O311" s="180"/>
      <c r="P311" s="180"/>
      <c r="Q311" s="180"/>
      <c r="R311" s="180"/>
      <c r="S311" s="397"/>
      <c r="T311" s="397"/>
      <c r="U311" s="397"/>
      <c r="V311" s="397"/>
      <c r="W311" s="397"/>
      <c r="X311" s="397"/>
      <c r="Y311" s="397"/>
      <c r="Z311" s="397"/>
      <c r="AA311" s="397"/>
      <c r="AB311" s="414"/>
      <c r="AC311" s="414"/>
      <c r="AD311" s="414"/>
      <c r="AE311" s="414"/>
      <c r="AF311" s="414"/>
      <c r="AG311" s="414"/>
      <c r="AH311" s="414"/>
      <c r="AI311" s="414"/>
      <c r="AJ311" s="414"/>
      <c r="AK311" s="182"/>
      <c r="AL311" s="182"/>
    </row>
    <row r="312" spans="1:38" ht="16.5" customHeight="1">
      <c r="A312" s="397"/>
      <c r="B312" s="402" t="str">
        <f>IF('Data invoice'!J283=0,"",'Data invoice'!K283)</f>
        <v/>
      </c>
      <c r="C312" s="402" t="str">
        <f>IF('Data invoice'!K283=0,"",'Data invoice'!L283)</f>
        <v/>
      </c>
      <c r="D312" s="402" t="str">
        <f>IF('Data invoice'!L283=0,"",'Data invoice'!M283)</f>
        <v/>
      </c>
      <c r="E312" s="402" t="str">
        <f>IF('Data invoice'!M283=0,"",'Data invoice'!N283)</f>
        <v/>
      </c>
      <c r="F312" s="402" t="str">
        <f>IF('Data invoice'!N283=0,"",'Data invoice'!O283)</f>
        <v/>
      </c>
      <c r="G312" s="402" t="str">
        <f>IF('Data invoice'!O283=0,"",'Data invoice'!P283)</f>
        <v/>
      </c>
      <c r="H312" s="402" t="str">
        <f>IF('Data invoice'!P283=0,"",'Data invoice'!Q283)</f>
        <v/>
      </c>
      <c r="I312" s="468" t="str">
        <f>IF('Data invoice'!Q283=0,"",'Data invoice'!R283)</f>
        <v/>
      </c>
      <c r="J312" s="438" t="str">
        <f>IF('Data invoice'!R283=0,"",'Data invoice'!S283)</f>
        <v/>
      </c>
      <c r="K312" s="493" t="str">
        <f>IF('Data invoice'!S283=0,"",'Data invoice'!T283)</f>
        <v/>
      </c>
      <c r="L312" s="180"/>
      <c r="M312" s="180"/>
      <c r="N312" s="180"/>
      <c r="O312" s="180"/>
      <c r="P312" s="180"/>
      <c r="Q312" s="180"/>
      <c r="R312" s="180"/>
      <c r="S312" s="397"/>
      <c r="T312" s="397"/>
      <c r="U312" s="397"/>
      <c r="V312" s="397"/>
      <c r="W312" s="397"/>
      <c r="X312" s="397"/>
      <c r="Y312" s="397"/>
      <c r="Z312" s="397"/>
      <c r="AA312" s="397"/>
      <c r="AB312" s="414"/>
      <c r="AC312" s="414"/>
      <c r="AD312" s="414"/>
      <c r="AE312" s="414"/>
      <c r="AF312" s="414"/>
      <c r="AG312" s="414"/>
      <c r="AH312" s="414"/>
      <c r="AI312" s="414"/>
      <c r="AJ312" s="414"/>
      <c r="AK312" s="182"/>
      <c r="AL312" s="182"/>
    </row>
    <row r="313" spans="1:38" ht="16.5" customHeight="1">
      <c r="A313" s="397"/>
      <c r="B313" s="402" t="str">
        <f>IF('Data invoice'!J284=0,"",'Data invoice'!K284)</f>
        <v/>
      </c>
      <c r="C313" s="402" t="str">
        <f>IF('Data invoice'!K284=0,"",'Data invoice'!L284)</f>
        <v/>
      </c>
      <c r="D313" s="402" t="str">
        <f>IF('Data invoice'!L284=0,"",'Data invoice'!M284)</f>
        <v/>
      </c>
      <c r="E313" s="402" t="str">
        <f>IF('Data invoice'!M284=0,"",'Data invoice'!N284)</f>
        <v/>
      </c>
      <c r="F313" s="402" t="str">
        <f>IF('Data invoice'!N284=0,"",'Data invoice'!O284)</f>
        <v/>
      </c>
      <c r="G313" s="402" t="str">
        <f>IF('Data invoice'!O284=0,"",'Data invoice'!P284)</f>
        <v/>
      </c>
      <c r="H313" s="402" t="str">
        <f>IF('Data invoice'!P284=0,"",'Data invoice'!Q284)</f>
        <v/>
      </c>
      <c r="I313" s="468" t="str">
        <f>IF('Data invoice'!Q284=0,"",'Data invoice'!R284)</f>
        <v/>
      </c>
      <c r="J313" s="438" t="str">
        <f>IF('Data invoice'!R284=0,"",'Data invoice'!S284)</f>
        <v/>
      </c>
      <c r="K313" s="493" t="str">
        <f>IF('Data invoice'!S284=0,"",'Data invoice'!T284)</f>
        <v/>
      </c>
      <c r="L313" s="180"/>
      <c r="M313" s="180"/>
      <c r="N313" s="180"/>
      <c r="O313" s="180"/>
      <c r="P313" s="180"/>
      <c r="Q313" s="180"/>
      <c r="R313" s="180"/>
      <c r="S313" s="397"/>
      <c r="T313" s="397"/>
      <c r="U313" s="397"/>
      <c r="V313" s="397"/>
      <c r="W313" s="397"/>
      <c r="X313" s="397"/>
      <c r="Y313" s="397"/>
      <c r="Z313" s="397"/>
      <c r="AA313" s="397"/>
      <c r="AB313" s="414"/>
      <c r="AC313" s="414"/>
      <c r="AD313" s="414"/>
      <c r="AE313" s="414"/>
      <c r="AF313" s="414"/>
      <c r="AG313" s="414"/>
      <c r="AH313" s="414"/>
      <c r="AI313" s="414"/>
      <c r="AJ313" s="414"/>
      <c r="AK313" s="182"/>
      <c r="AL313" s="182"/>
    </row>
    <row r="314" spans="1:38" ht="16.5" customHeight="1">
      <c r="A314" s="397"/>
      <c r="B314" s="402" t="str">
        <f>IF('Data invoice'!J285=0,"",'Data invoice'!K285)</f>
        <v/>
      </c>
      <c r="C314" s="402" t="str">
        <f>IF('Data invoice'!K285=0,"",'Data invoice'!L285)</f>
        <v/>
      </c>
      <c r="D314" s="402" t="str">
        <f>IF('Data invoice'!L285=0,"",'Data invoice'!M285)</f>
        <v/>
      </c>
      <c r="E314" s="402" t="str">
        <f>IF('Data invoice'!M285=0,"",'Data invoice'!N285)</f>
        <v/>
      </c>
      <c r="F314" s="402" t="str">
        <f>IF('Data invoice'!N285=0,"",'Data invoice'!O285)</f>
        <v/>
      </c>
      <c r="G314" s="402" t="str">
        <f>IF('Data invoice'!O285=0,"",'Data invoice'!P285)</f>
        <v/>
      </c>
      <c r="H314" s="402" t="str">
        <f>IF('Data invoice'!P285=0,"",'Data invoice'!Q285)</f>
        <v/>
      </c>
      <c r="I314" s="468" t="str">
        <f>IF('Data invoice'!Q285=0,"",'Data invoice'!R285)</f>
        <v/>
      </c>
      <c r="J314" s="438" t="str">
        <f>IF('Data invoice'!R285=0,"",'Data invoice'!S285)</f>
        <v/>
      </c>
      <c r="K314" s="493" t="str">
        <f>IF('Data invoice'!S285=0,"",'Data invoice'!T285)</f>
        <v/>
      </c>
      <c r="L314" s="180"/>
      <c r="M314" s="180"/>
      <c r="N314" s="180"/>
      <c r="O314" s="180"/>
      <c r="P314" s="180"/>
      <c r="Q314" s="180"/>
      <c r="R314" s="180"/>
      <c r="S314" s="397"/>
      <c r="T314" s="397"/>
      <c r="U314" s="397"/>
      <c r="V314" s="397"/>
      <c r="W314" s="397"/>
      <c r="X314" s="397"/>
      <c r="Y314" s="397"/>
      <c r="Z314" s="397"/>
      <c r="AA314" s="397"/>
      <c r="AB314" s="414"/>
      <c r="AC314" s="414"/>
      <c r="AD314" s="414"/>
      <c r="AE314" s="414"/>
      <c r="AF314" s="414"/>
      <c r="AG314" s="414"/>
      <c r="AH314" s="414"/>
      <c r="AI314" s="414"/>
      <c r="AJ314" s="414"/>
      <c r="AK314" s="182"/>
      <c r="AL314" s="182"/>
    </row>
    <row r="315" spans="1:38" ht="16.5" customHeight="1">
      <c r="A315" s="397"/>
      <c r="B315" s="402" t="str">
        <f>IF('Data invoice'!J286=0,"",'Data invoice'!K286)</f>
        <v/>
      </c>
      <c r="C315" s="402" t="str">
        <f>IF('Data invoice'!K286=0,"",'Data invoice'!L286)</f>
        <v/>
      </c>
      <c r="D315" s="402" t="str">
        <f>IF('Data invoice'!L286=0,"",'Data invoice'!M286)</f>
        <v/>
      </c>
      <c r="E315" s="402" t="str">
        <f>IF('Data invoice'!M286=0,"",'Data invoice'!N286)</f>
        <v/>
      </c>
      <c r="F315" s="402" t="str">
        <f>IF('Data invoice'!N286=0,"",'Data invoice'!O286)</f>
        <v/>
      </c>
      <c r="G315" s="402" t="str">
        <f>IF('Data invoice'!O286=0,"",'Data invoice'!P286)</f>
        <v/>
      </c>
      <c r="H315" s="402" t="str">
        <f>IF('Data invoice'!P286=0,"",'Data invoice'!Q286)</f>
        <v/>
      </c>
      <c r="I315" s="468" t="str">
        <f>IF('Data invoice'!Q286=0,"",'Data invoice'!R286)</f>
        <v/>
      </c>
      <c r="J315" s="438" t="str">
        <f>IF('Data invoice'!R286=0,"",'Data invoice'!S286)</f>
        <v/>
      </c>
      <c r="K315" s="493" t="str">
        <f>IF('Data invoice'!S286=0,"",'Data invoice'!T286)</f>
        <v/>
      </c>
      <c r="L315" s="180"/>
      <c r="M315" s="180"/>
      <c r="N315" s="180"/>
      <c r="O315" s="180"/>
      <c r="P315" s="180"/>
      <c r="Q315" s="180"/>
      <c r="R315" s="180"/>
      <c r="S315" s="397"/>
      <c r="T315" s="397"/>
      <c r="U315" s="397"/>
      <c r="V315" s="397"/>
      <c r="W315" s="397"/>
      <c r="X315" s="397"/>
      <c r="Y315" s="397"/>
      <c r="Z315" s="397"/>
      <c r="AA315" s="397"/>
      <c r="AB315" s="414"/>
      <c r="AC315" s="414"/>
      <c r="AD315" s="414"/>
      <c r="AE315" s="414"/>
      <c r="AF315" s="414"/>
      <c r="AG315" s="414"/>
      <c r="AH315" s="414"/>
      <c r="AI315" s="414"/>
      <c r="AJ315" s="414"/>
      <c r="AK315" s="182"/>
      <c r="AL315" s="182"/>
    </row>
    <row r="316" spans="1:38" ht="16.5" customHeight="1">
      <c r="A316" s="397"/>
      <c r="B316" s="402" t="str">
        <f>IF('Data invoice'!J287=0,"",'Data invoice'!K287)</f>
        <v/>
      </c>
      <c r="C316" s="402" t="str">
        <f>IF('Data invoice'!K287=0,"",'Data invoice'!L287)</f>
        <v/>
      </c>
      <c r="D316" s="402" t="str">
        <f>IF('Data invoice'!L287=0,"",'Data invoice'!M287)</f>
        <v/>
      </c>
      <c r="E316" s="402" t="str">
        <f>IF('Data invoice'!M287=0,"",'Data invoice'!N287)</f>
        <v/>
      </c>
      <c r="F316" s="402" t="str">
        <f>IF('Data invoice'!N287=0,"",'Data invoice'!O287)</f>
        <v/>
      </c>
      <c r="G316" s="402" t="str">
        <f>IF('Data invoice'!O287=0,"",'Data invoice'!P287)</f>
        <v/>
      </c>
      <c r="H316" s="402" t="str">
        <f>IF('Data invoice'!P287=0,"",'Data invoice'!Q287)</f>
        <v/>
      </c>
      <c r="I316" s="468" t="str">
        <f>IF('Data invoice'!Q287=0,"",'Data invoice'!R287)</f>
        <v/>
      </c>
      <c r="J316" s="438" t="str">
        <f>IF('Data invoice'!R287=0,"",'Data invoice'!S287)</f>
        <v/>
      </c>
      <c r="K316" s="493" t="str">
        <f>IF('Data invoice'!S287=0,"",'Data invoice'!T287)</f>
        <v/>
      </c>
      <c r="L316" s="180"/>
      <c r="M316" s="180"/>
      <c r="N316" s="180"/>
      <c r="O316" s="180"/>
      <c r="P316" s="180"/>
      <c r="Q316" s="180"/>
      <c r="R316" s="180"/>
      <c r="S316" s="397"/>
      <c r="T316" s="397"/>
      <c r="U316" s="397"/>
      <c r="V316" s="397"/>
      <c r="W316" s="397"/>
      <c r="X316" s="397"/>
      <c r="Y316" s="397"/>
      <c r="Z316" s="397"/>
      <c r="AA316" s="397"/>
      <c r="AB316" s="414"/>
      <c r="AC316" s="414"/>
      <c r="AD316" s="414"/>
      <c r="AE316" s="414"/>
      <c r="AF316" s="414"/>
      <c r="AG316" s="414"/>
      <c r="AH316" s="414"/>
      <c r="AI316" s="414"/>
      <c r="AJ316" s="414"/>
      <c r="AK316" s="182"/>
      <c r="AL316" s="182"/>
    </row>
    <row r="317" spans="1:38" ht="16.5" customHeight="1">
      <c r="A317" s="397"/>
      <c r="B317" s="402" t="str">
        <f>IF('Data invoice'!J288=0,"",'Data invoice'!K288)</f>
        <v/>
      </c>
      <c r="C317" s="402" t="str">
        <f>IF('Data invoice'!K288=0,"",'Data invoice'!L288)</f>
        <v/>
      </c>
      <c r="D317" s="402" t="str">
        <f>IF('Data invoice'!L288=0,"",'Data invoice'!M288)</f>
        <v/>
      </c>
      <c r="E317" s="402" t="str">
        <f>IF('Data invoice'!M288=0,"",'Data invoice'!N288)</f>
        <v/>
      </c>
      <c r="F317" s="402" t="str">
        <f>IF('Data invoice'!N288=0,"",'Data invoice'!O288)</f>
        <v/>
      </c>
      <c r="G317" s="402" t="str">
        <f>IF('Data invoice'!O288=0,"",'Data invoice'!P288)</f>
        <v/>
      </c>
      <c r="H317" s="402" t="str">
        <f>IF('Data invoice'!P288=0,"",'Data invoice'!Q288)</f>
        <v/>
      </c>
      <c r="I317" s="468" t="str">
        <f>IF('Data invoice'!Q288=0,"",'Data invoice'!R288)</f>
        <v/>
      </c>
      <c r="J317" s="438" t="str">
        <f>IF('Data invoice'!R288=0,"",'Data invoice'!S288)</f>
        <v/>
      </c>
      <c r="K317" s="493" t="str">
        <f>IF('Data invoice'!S288=0,"",'Data invoice'!T288)</f>
        <v/>
      </c>
      <c r="L317" s="180"/>
      <c r="M317" s="180"/>
      <c r="N317" s="180"/>
      <c r="O317" s="180"/>
      <c r="P317" s="180"/>
      <c r="Q317" s="180"/>
      <c r="R317" s="180"/>
      <c r="S317" s="397"/>
      <c r="T317" s="397"/>
      <c r="U317" s="397"/>
      <c r="V317" s="397"/>
      <c r="W317" s="397"/>
      <c r="X317" s="397"/>
      <c r="Y317" s="397"/>
      <c r="Z317" s="397"/>
      <c r="AA317" s="397"/>
      <c r="AB317" s="414"/>
      <c r="AC317" s="414"/>
      <c r="AD317" s="414"/>
      <c r="AE317" s="414"/>
      <c r="AF317" s="414"/>
      <c r="AG317" s="414"/>
      <c r="AH317" s="414"/>
      <c r="AI317" s="414"/>
      <c r="AJ317" s="414"/>
      <c r="AK317" s="182"/>
      <c r="AL317" s="182"/>
    </row>
    <row r="318" spans="1:38" ht="16.5" customHeight="1">
      <c r="A318" s="397"/>
      <c r="B318" s="402" t="str">
        <f>IF('Data invoice'!J289=0,"",'Data invoice'!K289)</f>
        <v/>
      </c>
      <c r="C318" s="402" t="str">
        <f>IF('Data invoice'!K289=0,"",'Data invoice'!L289)</f>
        <v/>
      </c>
      <c r="D318" s="402" t="str">
        <f>IF('Data invoice'!L289=0,"",'Data invoice'!M289)</f>
        <v/>
      </c>
      <c r="E318" s="402" t="str">
        <f>IF('Data invoice'!M289=0,"",'Data invoice'!N289)</f>
        <v/>
      </c>
      <c r="F318" s="402" t="str">
        <f>IF('Data invoice'!N289=0,"",'Data invoice'!O289)</f>
        <v/>
      </c>
      <c r="G318" s="402" t="str">
        <f>IF('Data invoice'!O289=0,"",'Data invoice'!P289)</f>
        <v/>
      </c>
      <c r="H318" s="402" t="str">
        <f>IF('Data invoice'!P289=0,"",'Data invoice'!Q289)</f>
        <v/>
      </c>
      <c r="I318" s="468" t="str">
        <f>IF('Data invoice'!Q289=0,"",'Data invoice'!R289)</f>
        <v/>
      </c>
      <c r="J318" s="438" t="str">
        <f>IF('Data invoice'!R289=0,"",'Data invoice'!S289)</f>
        <v/>
      </c>
      <c r="K318" s="493" t="str">
        <f>IF('Data invoice'!S289=0,"",'Data invoice'!T289)</f>
        <v/>
      </c>
      <c r="L318" s="180"/>
      <c r="M318" s="180"/>
      <c r="N318" s="180"/>
      <c r="O318" s="180"/>
      <c r="P318" s="180"/>
      <c r="Q318" s="180"/>
      <c r="R318" s="180"/>
      <c r="S318" s="397"/>
      <c r="T318" s="397"/>
      <c r="U318" s="397"/>
      <c r="V318" s="397"/>
      <c r="W318" s="397"/>
      <c r="X318" s="397"/>
      <c r="Y318" s="397"/>
      <c r="Z318" s="397"/>
      <c r="AA318" s="397"/>
      <c r="AB318" s="414"/>
      <c r="AC318" s="414"/>
      <c r="AD318" s="414"/>
      <c r="AE318" s="414"/>
      <c r="AF318" s="414"/>
      <c r="AG318" s="414"/>
      <c r="AH318" s="414"/>
      <c r="AI318" s="414"/>
      <c r="AJ318" s="414"/>
      <c r="AK318" s="182"/>
      <c r="AL318" s="182"/>
    </row>
    <row r="319" spans="1:38" ht="16.5" customHeight="1">
      <c r="A319" s="397"/>
      <c r="B319" s="402" t="str">
        <f>IF('Data invoice'!J290=0,"",'Data invoice'!K290)</f>
        <v/>
      </c>
      <c r="C319" s="402" t="str">
        <f>IF('Data invoice'!K290=0,"",'Data invoice'!L290)</f>
        <v/>
      </c>
      <c r="D319" s="402" t="str">
        <f>IF('Data invoice'!L290=0,"",'Data invoice'!M290)</f>
        <v/>
      </c>
      <c r="E319" s="402" t="str">
        <f>IF('Data invoice'!M290=0,"",'Data invoice'!N290)</f>
        <v/>
      </c>
      <c r="F319" s="402" t="str">
        <f>IF('Data invoice'!N290=0,"",'Data invoice'!O290)</f>
        <v/>
      </c>
      <c r="G319" s="402" t="str">
        <f>IF('Data invoice'!O290=0,"",'Data invoice'!P290)</f>
        <v/>
      </c>
      <c r="H319" s="402" t="str">
        <f>IF('Data invoice'!P290=0,"",'Data invoice'!Q290)</f>
        <v/>
      </c>
      <c r="I319" s="468" t="str">
        <f>IF('Data invoice'!Q290=0,"",'Data invoice'!R290)</f>
        <v/>
      </c>
      <c r="J319" s="438" t="str">
        <f>IF('Data invoice'!R290=0,"",'Data invoice'!S290)</f>
        <v/>
      </c>
      <c r="K319" s="493" t="str">
        <f>IF('Data invoice'!S290=0,"",'Data invoice'!T290)</f>
        <v/>
      </c>
      <c r="L319" s="180"/>
      <c r="M319" s="180"/>
      <c r="N319" s="180"/>
      <c r="O319" s="180"/>
      <c r="P319" s="180"/>
      <c r="Q319" s="180"/>
      <c r="R319" s="180"/>
      <c r="S319" s="397"/>
      <c r="T319" s="397"/>
      <c r="U319" s="397"/>
      <c r="V319" s="397"/>
      <c r="W319" s="397"/>
      <c r="X319" s="397"/>
      <c r="Y319" s="397"/>
      <c r="Z319" s="397"/>
      <c r="AA319" s="397"/>
      <c r="AB319" s="414"/>
      <c r="AC319" s="414"/>
      <c r="AD319" s="414"/>
      <c r="AE319" s="414"/>
      <c r="AF319" s="414"/>
      <c r="AG319" s="414"/>
      <c r="AH319" s="414"/>
      <c r="AI319" s="414"/>
      <c r="AJ319" s="414"/>
      <c r="AK319" s="182"/>
      <c r="AL319" s="182"/>
    </row>
    <row r="320" spans="1:38" ht="16.5" customHeight="1">
      <c r="A320" s="397"/>
      <c r="B320" s="402" t="str">
        <f>IF('Data invoice'!J291=0,"",'Data invoice'!K291)</f>
        <v/>
      </c>
      <c r="C320" s="402" t="str">
        <f>IF('Data invoice'!K291=0,"",'Data invoice'!L291)</f>
        <v/>
      </c>
      <c r="D320" s="402" t="str">
        <f>IF('Data invoice'!L291=0,"",'Data invoice'!M291)</f>
        <v/>
      </c>
      <c r="E320" s="402" t="str">
        <f>IF('Data invoice'!M291=0,"",'Data invoice'!N291)</f>
        <v/>
      </c>
      <c r="F320" s="402" t="str">
        <f>IF('Data invoice'!N291=0,"",'Data invoice'!O291)</f>
        <v/>
      </c>
      <c r="G320" s="402" t="str">
        <f>IF('Data invoice'!O291=0,"",'Data invoice'!P291)</f>
        <v/>
      </c>
      <c r="H320" s="402" t="str">
        <f>IF('Data invoice'!P291=0,"",'Data invoice'!Q291)</f>
        <v/>
      </c>
      <c r="I320" s="468" t="str">
        <f>IF('Data invoice'!Q291=0,"",'Data invoice'!R291)</f>
        <v/>
      </c>
      <c r="J320" s="438" t="str">
        <f>IF('Data invoice'!R291=0,"",'Data invoice'!S291)</f>
        <v/>
      </c>
      <c r="K320" s="493" t="str">
        <f>IF('Data invoice'!S291=0,"",'Data invoice'!T291)</f>
        <v/>
      </c>
      <c r="L320" s="180"/>
      <c r="M320" s="180"/>
      <c r="N320" s="180"/>
      <c r="O320" s="180"/>
      <c r="P320" s="180"/>
      <c r="Q320" s="180"/>
      <c r="R320" s="180"/>
      <c r="S320" s="397"/>
      <c r="T320" s="397"/>
      <c r="U320" s="397"/>
      <c r="V320" s="397"/>
      <c r="W320" s="397"/>
      <c r="X320" s="397"/>
      <c r="Y320" s="397"/>
      <c r="Z320" s="397"/>
      <c r="AA320" s="397"/>
      <c r="AB320" s="414"/>
      <c r="AC320" s="414"/>
      <c r="AD320" s="414"/>
      <c r="AE320" s="414"/>
      <c r="AF320" s="414"/>
      <c r="AG320" s="414"/>
      <c r="AH320" s="414"/>
      <c r="AI320" s="414"/>
      <c r="AJ320" s="414"/>
      <c r="AK320" s="182"/>
      <c r="AL320" s="182"/>
    </row>
    <row r="321" spans="1:38" ht="16.5" customHeight="1">
      <c r="A321" s="397"/>
      <c r="B321" s="402" t="str">
        <f>IF('Data invoice'!J292=0,"",'Data invoice'!K292)</f>
        <v/>
      </c>
      <c r="C321" s="402" t="str">
        <f>IF('Data invoice'!K292=0,"",'Data invoice'!L292)</f>
        <v/>
      </c>
      <c r="D321" s="402" t="str">
        <f>IF('Data invoice'!L292=0,"",'Data invoice'!M292)</f>
        <v/>
      </c>
      <c r="E321" s="402" t="str">
        <f>IF('Data invoice'!M292=0,"",'Data invoice'!N292)</f>
        <v/>
      </c>
      <c r="F321" s="402" t="str">
        <f>IF('Data invoice'!N292=0,"",'Data invoice'!O292)</f>
        <v/>
      </c>
      <c r="G321" s="402" t="str">
        <f>IF('Data invoice'!O292=0,"",'Data invoice'!P292)</f>
        <v/>
      </c>
      <c r="H321" s="402" t="str">
        <f>IF('Data invoice'!P292=0,"",'Data invoice'!Q292)</f>
        <v/>
      </c>
      <c r="I321" s="468" t="str">
        <f>IF('Data invoice'!Q292=0,"",'Data invoice'!R292)</f>
        <v/>
      </c>
      <c r="J321" s="438" t="str">
        <f>IF('Data invoice'!R292=0,"",'Data invoice'!S292)</f>
        <v/>
      </c>
      <c r="K321" s="493" t="str">
        <f>IF('Data invoice'!S292=0,"",'Data invoice'!T292)</f>
        <v/>
      </c>
      <c r="L321" s="180"/>
      <c r="M321" s="180"/>
      <c r="N321" s="180"/>
      <c r="O321" s="180"/>
      <c r="P321" s="180"/>
      <c r="Q321" s="180"/>
      <c r="R321" s="180"/>
      <c r="S321" s="397"/>
      <c r="T321" s="397"/>
      <c r="U321" s="397"/>
      <c r="V321" s="397"/>
      <c r="W321" s="397"/>
      <c r="X321" s="397"/>
      <c r="Y321" s="397"/>
      <c r="Z321" s="397"/>
      <c r="AA321" s="397"/>
      <c r="AB321" s="414"/>
      <c r="AC321" s="414"/>
      <c r="AD321" s="414"/>
      <c r="AE321" s="414"/>
      <c r="AF321" s="414"/>
      <c r="AG321" s="414"/>
      <c r="AH321" s="414"/>
      <c r="AI321" s="414"/>
      <c r="AJ321" s="414"/>
      <c r="AK321" s="182"/>
      <c r="AL321" s="182"/>
    </row>
    <row r="322" spans="1:38" ht="16.5" customHeight="1">
      <c r="A322" s="397"/>
      <c r="B322" s="402" t="str">
        <f>IF('Data invoice'!J293=0,"",'Data invoice'!K293)</f>
        <v/>
      </c>
      <c r="C322" s="402" t="str">
        <f>IF('Data invoice'!K293=0,"",'Data invoice'!L293)</f>
        <v/>
      </c>
      <c r="D322" s="402" t="str">
        <f>IF('Data invoice'!L293=0,"",'Data invoice'!M293)</f>
        <v/>
      </c>
      <c r="E322" s="402" t="str">
        <f>IF('Data invoice'!M293=0,"",'Data invoice'!N293)</f>
        <v/>
      </c>
      <c r="F322" s="402" t="str">
        <f>IF('Data invoice'!N293=0,"",'Data invoice'!O293)</f>
        <v/>
      </c>
      <c r="G322" s="402" t="str">
        <f>IF('Data invoice'!O293=0,"",'Data invoice'!P293)</f>
        <v/>
      </c>
      <c r="H322" s="402" t="str">
        <f>IF('Data invoice'!P293=0,"",'Data invoice'!Q293)</f>
        <v/>
      </c>
      <c r="I322" s="468" t="str">
        <f>IF('Data invoice'!Q293=0,"",'Data invoice'!R293)</f>
        <v/>
      </c>
      <c r="J322" s="438" t="str">
        <f>IF('Data invoice'!R293=0,"",'Data invoice'!S293)</f>
        <v/>
      </c>
      <c r="K322" s="493" t="str">
        <f>IF('Data invoice'!S293=0,"",'Data invoice'!T293)</f>
        <v/>
      </c>
      <c r="L322" s="180"/>
      <c r="M322" s="180"/>
      <c r="N322" s="180"/>
      <c r="O322" s="180"/>
      <c r="P322" s="180"/>
      <c r="Q322" s="180"/>
      <c r="R322" s="180"/>
      <c r="S322" s="397"/>
      <c r="T322" s="397"/>
      <c r="U322" s="397"/>
      <c r="V322" s="397"/>
      <c r="W322" s="397"/>
      <c r="X322" s="397"/>
      <c r="Y322" s="397"/>
      <c r="Z322" s="397"/>
      <c r="AA322" s="397"/>
      <c r="AB322" s="414"/>
      <c r="AC322" s="414"/>
      <c r="AD322" s="414"/>
      <c r="AE322" s="414"/>
      <c r="AF322" s="414"/>
      <c r="AG322" s="414"/>
      <c r="AH322" s="414"/>
      <c r="AI322" s="414"/>
      <c r="AJ322" s="414"/>
      <c r="AK322" s="182"/>
      <c r="AL322" s="182"/>
    </row>
    <row r="323" spans="1:38" ht="16.5" customHeight="1">
      <c r="A323" s="397"/>
      <c r="B323" s="402" t="str">
        <f>IF('Data invoice'!J294=0,"",'Data invoice'!K294)</f>
        <v/>
      </c>
      <c r="C323" s="402" t="str">
        <f>IF('Data invoice'!K294=0,"",'Data invoice'!L294)</f>
        <v/>
      </c>
      <c r="D323" s="402" t="str">
        <f>IF('Data invoice'!L294=0,"",'Data invoice'!M294)</f>
        <v/>
      </c>
      <c r="E323" s="402" t="str">
        <f>IF('Data invoice'!M294=0,"",'Data invoice'!N294)</f>
        <v/>
      </c>
      <c r="F323" s="402" t="str">
        <f>IF('Data invoice'!N294=0,"",'Data invoice'!O294)</f>
        <v/>
      </c>
      <c r="G323" s="402" t="str">
        <f>IF('Data invoice'!O294=0,"",'Data invoice'!P294)</f>
        <v/>
      </c>
      <c r="H323" s="402" t="str">
        <f>IF('Data invoice'!P294=0,"",'Data invoice'!Q294)</f>
        <v/>
      </c>
      <c r="I323" s="468" t="str">
        <f>IF('Data invoice'!Q294=0,"",'Data invoice'!R294)</f>
        <v/>
      </c>
      <c r="J323" s="438" t="str">
        <f>IF('Data invoice'!R294=0,"",'Data invoice'!S294)</f>
        <v/>
      </c>
      <c r="K323" s="493" t="str">
        <f>IF('Data invoice'!S294=0,"",'Data invoice'!T294)</f>
        <v/>
      </c>
      <c r="L323" s="180"/>
      <c r="M323" s="180"/>
      <c r="N323" s="180"/>
      <c r="O323" s="180"/>
      <c r="P323" s="180"/>
      <c r="Q323" s="180"/>
      <c r="R323" s="180"/>
      <c r="S323" s="397"/>
      <c r="T323" s="397"/>
      <c r="U323" s="397"/>
      <c r="V323" s="397"/>
      <c r="W323" s="397"/>
      <c r="X323" s="397"/>
      <c r="Y323" s="397"/>
      <c r="Z323" s="397"/>
      <c r="AA323" s="397"/>
      <c r="AB323" s="414"/>
      <c r="AC323" s="414"/>
      <c r="AD323" s="414"/>
      <c r="AE323" s="414"/>
      <c r="AF323" s="414"/>
      <c r="AG323" s="414"/>
      <c r="AH323" s="414"/>
      <c r="AI323" s="414"/>
      <c r="AJ323" s="414"/>
      <c r="AK323" s="182"/>
      <c r="AL323" s="182"/>
    </row>
    <row r="324" spans="1:38" ht="16.5" customHeight="1">
      <c r="A324" s="397"/>
      <c r="B324" s="402" t="str">
        <f>IF('Data invoice'!J295=0,"",'Data invoice'!K295)</f>
        <v/>
      </c>
      <c r="C324" s="402" t="str">
        <f>IF('Data invoice'!K295=0,"",'Data invoice'!L295)</f>
        <v/>
      </c>
      <c r="D324" s="402" t="str">
        <f>IF('Data invoice'!L295=0,"",'Data invoice'!M295)</f>
        <v/>
      </c>
      <c r="E324" s="402" t="str">
        <f>IF('Data invoice'!M295=0,"",'Data invoice'!N295)</f>
        <v/>
      </c>
      <c r="F324" s="402" t="str">
        <f>IF('Data invoice'!N295=0,"",'Data invoice'!O295)</f>
        <v/>
      </c>
      <c r="G324" s="402" t="str">
        <f>IF('Data invoice'!O295=0,"",'Data invoice'!P295)</f>
        <v/>
      </c>
      <c r="H324" s="402" t="str">
        <f>IF('Data invoice'!P295=0,"",'Data invoice'!Q295)</f>
        <v/>
      </c>
      <c r="I324" s="468" t="str">
        <f>IF('Data invoice'!Q295=0,"",'Data invoice'!R295)</f>
        <v/>
      </c>
      <c r="J324" s="438" t="str">
        <f>IF('Data invoice'!R295=0,"",'Data invoice'!S295)</f>
        <v/>
      </c>
      <c r="K324" s="493" t="str">
        <f>IF('Data invoice'!S295=0,"",'Data invoice'!T295)</f>
        <v/>
      </c>
      <c r="L324" s="180"/>
      <c r="M324" s="180"/>
      <c r="N324" s="180"/>
      <c r="O324" s="180"/>
      <c r="P324" s="180"/>
      <c r="Q324" s="180"/>
      <c r="R324" s="180"/>
      <c r="S324" s="397"/>
      <c r="T324" s="397"/>
      <c r="U324" s="397"/>
      <c r="V324" s="397"/>
      <c r="W324" s="397"/>
      <c r="X324" s="397"/>
      <c r="Y324" s="397"/>
      <c r="Z324" s="397"/>
      <c r="AA324" s="397"/>
      <c r="AB324" s="414"/>
      <c r="AC324" s="414"/>
      <c r="AD324" s="414"/>
      <c r="AE324" s="414"/>
      <c r="AF324" s="414"/>
      <c r="AG324" s="414"/>
      <c r="AH324" s="414"/>
      <c r="AI324" s="414"/>
      <c r="AJ324" s="414"/>
      <c r="AK324" s="182"/>
      <c r="AL324" s="182"/>
    </row>
    <row r="325" spans="1:38" ht="16.5" customHeight="1">
      <c r="A325" s="397"/>
      <c r="B325" s="402" t="str">
        <f>IF('Data invoice'!J296=0,"",'Data invoice'!K296)</f>
        <v/>
      </c>
      <c r="C325" s="402" t="str">
        <f>IF('Data invoice'!K296=0,"",'Data invoice'!L296)</f>
        <v/>
      </c>
      <c r="D325" s="402" t="str">
        <f>IF('Data invoice'!L296=0,"",'Data invoice'!M296)</f>
        <v/>
      </c>
      <c r="E325" s="402" t="str">
        <f>IF('Data invoice'!M296=0,"",'Data invoice'!N296)</f>
        <v/>
      </c>
      <c r="F325" s="402" t="str">
        <f>IF('Data invoice'!N296=0,"",'Data invoice'!O296)</f>
        <v/>
      </c>
      <c r="G325" s="402" t="str">
        <f>IF('Data invoice'!O296=0,"",'Data invoice'!P296)</f>
        <v/>
      </c>
      <c r="H325" s="402" t="str">
        <f>IF('Data invoice'!P296=0,"",'Data invoice'!Q296)</f>
        <v/>
      </c>
      <c r="I325" s="468" t="str">
        <f>IF('Data invoice'!Q296=0,"",'Data invoice'!R296)</f>
        <v/>
      </c>
      <c r="J325" s="438" t="str">
        <f>IF('Data invoice'!R296=0,"",'Data invoice'!S296)</f>
        <v/>
      </c>
      <c r="K325" s="493" t="str">
        <f>IF('Data invoice'!S296=0,"",'Data invoice'!T296)</f>
        <v/>
      </c>
      <c r="L325" s="180"/>
      <c r="M325" s="180"/>
      <c r="N325" s="180"/>
      <c r="O325" s="180"/>
      <c r="P325" s="180"/>
      <c r="Q325" s="180"/>
      <c r="R325" s="180"/>
      <c r="S325" s="397"/>
      <c r="T325" s="397"/>
      <c r="U325" s="397"/>
      <c r="V325" s="397"/>
      <c r="W325" s="397"/>
      <c r="X325" s="397"/>
      <c r="Y325" s="397"/>
      <c r="Z325" s="397"/>
      <c r="AA325" s="397"/>
      <c r="AB325" s="414"/>
      <c r="AC325" s="414"/>
      <c r="AD325" s="414"/>
      <c r="AE325" s="414"/>
      <c r="AF325" s="414"/>
      <c r="AG325" s="414"/>
      <c r="AH325" s="414"/>
      <c r="AI325" s="414"/>
      <c r="AJ325" s="414"/>
      <c r="AK325" s="182"/>
      <c r="AL325" s="182"/>
    </row>
    <row r="326" spans="1:38" ht="16.5" customHeight="1">
      <c r="A326" s="397"/>
      <c r="B326" s="402" t="str">
        <f>IF('Data invoice'!J297=0,"",'Data invoice'!K297)</f>
        <v/>
      </c>
      <c r="C326" s="402" t="str">
        <f>IF('Data invoice'!K297=0,"",'Data invoice'!L297)</f>
        <v/>
      </c>
      <c r="D326" s="402" t="str">
        <f>IF('Data invoice'!L297=0,"",'Data invoice'!M297)</f>
        <v/>
      </c>
      <c r="E326" s="402" t="str">
        <f>IF('Data invoice'!M297=0,"",'Data invoice'!N297)</f>
        <v/>
      </c>
      <c r="F326" s="402" t="str">
        <f>IF('Data invoice'!N297=0,"",'Data invoice'!O297)</f>
        <v/>
      </c>
      <c r="G326" s="402" t="str">
        <f>IF('Data invoice'!O297=0,"",'Data invoice'!P297)</f>
        <v/>
      </c>
      <c r="H326" s="402" t="str">
        <f>IF('Data invoice'!P297=0,"",'Data invoice'!Q297)</f>
        <v/>
      </c>
      <c r="I326" s="468" t="str">
        <f>IF('Data invoice'!Q297=0,"",'Data invoice'!R297)</f>
        <v/>
      </c>
      <c r="J326" s="438" t="str">
        <f>IF('Data invoice'!R297=0,"",'Data invoice'!S297)</f>
        <v/>
      </c>
      <c r="K326" s="493" t="str">
        <f>IF('Data invoice'!S297=0,"",'Data invoice'!T297)</f>
        <v/>
      </c>
      <c r="L326" s="180"/>
      <c r="M326" s="180"/>
      <c r="N326" s="180"/>
      <c r="O326" s="180"/>
      <c r="P326" s="180"/>
      <c r="Q326" s="180"/>
      <c r="R326" s="180"/>
      <c r="S326" s="397"/>
      <c r="T326" s="397"/>
      <c r="U326" s="397"/>
      <c r="V326" s="397"/>
      <c r="W326" s="397"/>
      <c r="X326" s="397"/>
      <c r="Y326" s="397"/>
      <c r="Z326" s="397"/>
      <c r="AA326" s="397"/>
      <c r="AB326" s="414"/>
      <c r="AC326" s="414"/>
      <c r="AD326" s="414"/>
      <c r="AE326" s="414"/>
      <c r="AF326" s="414"/>
      <c r="AG326" s="414"/>
      <c r="AH326" s="414"/>
      <c r="AI326" s="414"/>
      <c r="AJ326" s="414"/>
      <c r="AK326" s="182"/>
      <c r="AL326" s="182"/>
    </row>
    <row r="327" spans="1:38" ht="16.5" customHeight="1">
      <c r="A327" s="397"/>
      <c r="B327" s="402" t="str">
        <f>IF('Data invoice'!J298=0,"",'Data invoice'!K298)</f>
        <v/>
      </c>
      <c r="C327" s="402" t="str">
        <f>IF('Data invoice'!K298=0,"",'Data invoice'!L298)</f>
        <v/>
      </c>
      <c r="D327" s="402" t="str">
        <f>IF('Data invoice'!L298=0,"",'Data invoice'!M298)</f>
        <v/>
      </c>
      <c r="E327" s="402" t="str">
        <f>IF('Data invoice'!M298=0,"",'Data invoice'!N298)</f>
        <v/>
      </c>
      <c r="F327" s="402" t="str">
        <f>IF('Data invoice'!N298=0,"",'Data invoice'!O298)</f>
        <v/>
      </c>
      <c r="G327" s="402" t="str">
        <f>IF('Data invoice'!O298=0,"",'Data invoice'!P298)</f>
        <v/>
      </c>
      <c r="H327" s="402" t="str">
        <f>IF('Data invoice'!P298=0,"",'Data invoice'!Q298)</f>
        <v/>
      </c>
      <c r="I327" s="468" t="str">
        <f>IF('Data invoice'!Q298=0,"",'Data invoice'!R298)</f>
        <v/>
      </c>
      <c r="J327" s="438" t="str">
        <f>IF('Data invoice'!R298=0,"",'Data invoice'!S298)</f>
        <v/>
      </c>
      <c r="K327" s="493" t="str">
        <f>IF('Data invoice'!S298=0,"",'Data invoice'!T298)</f>
        <v/>
      </c>
      <c r="L327" s="180"/>
      <c r="M327" s="180"/>
      <c r="N327" s="180"/>
      <c r="O327" s="180"/>
      <c r="P327" s="180"/>
      <c r="Q327" s="180"/>
      <c r="R327" s="180"/>
      <c r="S327" s="397"/>
      <c r="T327" s="397"/>
      <c r="U327" s="397"/>
      <c r="V327" s="397"/>
      <c r="W327" s="397"/>
      <c r="X327" s="397"/>
      <c r="Y327" s="397"/>
      <c r="Z327" s="397"/>
      <c r="AA327" s="397"/>
      <c r="AB327" s="414"/>
      <c r="AC327" s="414"/>
      <c r="AD327" s="414"/>
      <c r="AE327" s="414"/>
      <c r="AF327" s="414"/>
      <c r="AG327" s="414"/>
      <c r="AH327" s="414"/>
      <c r="AI327" s="414"/>
      <c r="AJ327" s="414"/>
      <c r="AK327" s="182"/>
      <c r="AL327" s="182"/>
    </row>
    <row r="328" spans="1:38" ht="16.5" customHeight="1">
      <c r="A328" s="397"/>
      <c r="B328" s="402" t="str">
        <f>IF('Data invoice'!J302=0,"",'Data invoice'!K302)</f>
        <v/>
      </c>
      <c r="C328" s="402" t="str">
        <f>IF('Data invoice'!K302=0,"",'Data invoice'!L302)</f>
        <v/>
      </c>
      <c r="D328" s="402" t="str">
        <f>IF('Data invoice'!L302=0,"",'Data invoice'!M302)</f>
        <v/>
      </c>
      <c r="E328" s="402" t="str">
        <f>IF('Data invoice'!M302=0,"",'Data invoice'!N302)</f>
        <v/>
      </c>
      <c r="F328" s="402" t="str">
        <f>IF('Data invoice'!N302=0,"",'Data invoice'!O302)</f>
        <v/>
      </c>
      <c r="G328" s="402" t="str">
        <f>IF('Data invoice'!O302=0,"",'Data invoice'!P302)</f>
        <v/>
      </c>
      <c r="H328" s="402" t="str">
        <f>IF('Data invoice'!P302=0,"",'Data invoice'!Q302)</f>
        <v/>
      </c>
      <c r="I328" s="468" t="str">
        <f>IF('Data invoice'!Q302=0,"",'Data invoice'!R302)</f>
        <v/>
      </c>
      <c r="J328" s="438" t="str">
        <f>IF('Data invoice'!R302=0,"",'Data invoice'!S302)</f>
        <v/>
      </c>
      <c r="K328" s="493" t="str">
        <f>IF('Data invoice'!S302=0,"",'Data invoice'!T302)</f>
        <v/>
      </c>
      <c r="L328" s="180"/>
      <c r="M328" s="180"/>
      <c r="N328" s="180"/>
      <c r="O328" s="180"/>
      <c r="P328" s="180"/>
      <c r="Q328" s="180"/>
      <c r="R328" s="180"/>
      <c r="S328" s="397"/>
      <c r="T328" s="397"/>
      <c r="U328" s="397"/>
      <c r="V328" s="397"/>
      <c r="W328" s="397"/>
      <c r="X328" s="397"/>
      <c r="Y328" s="397"/>
      <c r="Z328" s="397"/>
      <c r="AA328" s="397"/>
      <c r="AB328" s="414"/>
      <c r="AC328" s="414"/>
      <c r="AD328" s="414"/>
      <c r="AE328" s="414"/>
      <c r="AF328" s="414"/>
      <c r="AG328" s="414"/>
      <c r="AH328" s="414"/>
      <c r="AI328" s="414"/>
      <c r="AJ328" s="414"/>
      <c r="AK328" s="182"/>
      <c r="AL328" s="182"/>
    </row>
    <row r="329" spans="1:38" ht="16.5" customHeight="1">
      <c r="A329" s="397"/>
      <c r="B329" s="402" t="str">
        <f>IF('Data invoice'!J303=0,"",'Data invoice'!K303)</f>
        <v/>
      </c>
      <c r="C329" s="402" t="str">
        <f>IF('Data invoice'!K303=0,"",'Data invoice'!L303)</f>
        <v/>
      </c>
      <c r="D329" s="402" t="str">
        <f>IF('Data invoice'!L303=0,"",'Data invoice'!M303)</f>
        <v/>
      </c>
      <c r="E329" s="402" t="str">
        <f>IF('Data invoice'!M303=0,"",'Data invoice'!N303)</f>
        <v/>
      </c>
      <c r="F329" s="402" t="str">
        <f>IF('Data invoice'!N303=0,"",'Data invoice'!O303)</f>
        <v/>
      </c>
      <c r="G329" s="402" t="str">
        <f>IF('Data invoice'!O303=0,"",'Data invoice'!P303)</f>
        <v/>
      </c>
      <c r="H329" s="402" t="str">
        <f>IF('Data invoice'!P303=0,"",'Data invoice'!Q303)</f>
        <v/>
      </c>
      <c r="I329" s="468" t="str">
        <f>IF('Data invoice'!Q303=0,"",'Data invoice'!R303)</f>
        <v/>
      </c>
      <c r="J329" s="438" t="str">
        <f>IF('Data invoice'!R303=0,"",'Data invoice'!S303)</f>
        <v/>
      </c>
      <c r="K329" s="493" t="str">
        <f>IF('Data invoice'!S303=0,"",'Data invoice'!T303)</f>
        <v/>
      </c>
      <c r="L329" s="180"/>
      <c r="M329" s="180"/>
      <c r="N329" s="180"/>
      <c r="O329" s="180"/>
      <c r="P329" s="180"/>
      <c r="Q329" s="180"/>
      <c r="R329" s="180"/>
      <c r="S329" s="397"/>
      <c r="T329" s="397"/>
      <c r="U329" s="397"/>
      <c r="V329" s="397"/>
      <c r="W329" s="397"/>
      <c r="X329" s="397"/>
      <c r="Y329" s="397"/>
      <c r="Z329" s="397"/>
      <c r="AA329" s="397"/>
      <c r="AB329" s="414"/>
      <c r="AC329" s="414"/>
      <c r="AD329" s="414"/>
      <c r="AE329" s="414"/>
      <c r="AF329" s="414"/>
      <c r="AG329" s="414"/>
      <c r="AH329" s="414"/>
      <c r="AI329" s="414"/>
      <c r="AJ329" s="414"/>
      <c r="AK329" s="182"/>
      <c r="AL329" s="182"/>
    </row>
    <row r="330" spans="1:38" ht="16.5" customHeight="1">
      <c r="A330" s="397"/>
      <c r="B330" s="402" t="str">
        <f>IF('Data invoice'!J304=0,"",'Data invoice'!K304)</f>
        <v/>
      </c>
      <c r="C330" s="402" t="str">
        <f>IF('Data invoice'!K304=0,"",'Data invoice'!L304)</f>
        <v/>
      </c>
      <c r="D330" s="402" t="str">
        <f>IF('Data invoice'!L304=0,"",'Data invoice'!M304)</f>
        <v/>
      </c>
      <c r="E330" s="402" t="str">
        <f>IF('Data invoice'!M304=0,"",'Data invoice'!N304)</f>
        <v/>
      </c>
      <c r="F330" s="402" t="str">
        <f>IF('Data invoice'!N304=0,"",'Data invoice'!O304)</f>
        <v/>
      </c>
      <c r="G330" s="402" t="str">
        <f>IF('Data invoice'!O304=0,"",'Data invoice'!P304)</f>
        <v/>
      </c>
      <c r="H330" s="402" t="str">
        <f>IF('Data invoice'!P304=0,"",'Data invoice'!Q304)</f>
        <v/>
      </c>
      <c r="I330" s="468" t="str">
        <f>IF('Data invoice'!Q304=0,"",'Data invoice'!R304)</f>
        <v/>
      </c>
      <c r="J330" s="438" t="str">
        <f>IF('Data invoice'!R304=0,"",'Data invoice'!S304)</f>
        <v/>
      </c>
      <c r="K330" s="493" t="str">
        <f>IF('Data invoice'!S304=0,"",'Data invoice'!T304)</f>
        <v/>
      </c>
      <c r="L330" s="180"/>
      <c r="M330" s="180"/>
      <c r="N330" s="180"/>
      <c r="O330" s="180"/>
      <c r="P330" s="180"/>
      <c r="Q330" s="180"/>
      <c r="R330" s="180"/>
      <c r="S330" s="397"/>
      <c r="T330" s="397"/>
      <c r="U330" s="397"/>
      <c r="V330" s="397"/>
      <c r="W330" s="397"/>
      <c r="X330" s="397"/>
      <c r="Y330" s="397"/>
      <c r="Z330" s="397"/>
      <c r="AA330" s="397"/>
      <c r="AB330" s="414"/>
      <c r="AC330" s="414"/>
      <c r="AD330" s="414"/>
      <c r="AE330" s="414"/>
      <c r="AF330" s="414"/>
      <c r="AG330" s="414"/>
      <c r="AH330" s="414"/>
      <c r="AI330" s="414"/>
      <c r="AJ330" s="414"/>
      <c r="AK330" s="182"/>
      <c r="AL330" s="182"/>
    </row>
    <row r="331" spans="1:38" ht="16.5" customHeight="1">
      <c r="A331" s="397"/>
      <c r="B331" s="402" t="str">
        <f>IF('Data invoice'!J305=0,"",'Data invoice'!K305)</f>
        <v/>
      </c>
      <c r="C331" s="402" t="str">
        <f>IF('Data invoice'!K305=0,"",'Data invoice'!L305)</f>
        <v/>
      </c>
      <c r="D331" s="402" t="str">
        <f>IF('Data invoice'!L305=0,"",'Data invoice'!M305)</f>
        <v/>
      </c>
      <c r="E331" s="402" t="str">
        <f>IF('Data invoice'!M305=0,"",'Data invoice'!N305)</f>
        <v/>
      </c>
      <c r="F331" s="402" t="str">
        <f>IF('Data invoice'!N305=0,"",'Data invoice'!O305)</f>
        <v/>
      </c>
      <c r="G331" s="402" t="str">
        <f>IF('Data invoice'!O305=0,"",'Data invoice'!P305)</f>
        <v/>
      </c>
      <c r="H331" s="402" t="str">
        <f>IF('Data invoice'!P305=0,"",'Data invoice'!Q305)</f>
        <v/>
      </c>
      <c r="I331" s="468" t="str">
        <f>IF('Data invoice'!Q305=0,"",'Data invoice'!R305)</f>
        <v/>
      </c>
      <c r="J331" s="438" t="str">
        <f>IF('Data invoice'!R305=0,"",'Data invoice'!S305)</f>
        <v/>
      </c>
      <c r="K331" s="493" t="str">
        <f>IF('Data invoice'!S305=0,"",'Data invoice'!T305)</f>
        <v/>
      </c>
      <c r="L331" s="180"/>
      <c r="M331" s="180"/>
      <c r="N331" s="180"/>
      <c r="O331" s="180"/>
      <c r="P331" s="180"/>
      <c r="Q331" s="180"/>
      <c r="R331" s="180"/>
      <c r="S331" s="397"/>
      <c r="T331" s="397"/>
      <c r="U331" s="397"/>
      <c r="V331" s="397"/>
      <c r="W331" s="397"/>
      <c r="X331" s="397"/>
      <c r="Y331" s="397"/>
      <c r="Z331" s="397"/>
      <c r="AA331" s="397"/>
      <c r="AB331" s="414"/>
      <c r="AC331" s="414"/>
      <c r="AD331" s="414"/>
      <c r="AE331" s="414"/>
      <c r="AF331" s="414"/>
      <c r="AG331" s="414"/>
      <c r="AH331" s="414"/>
      <c r="AI331" s="414"/>
      <c r="AJ331" s="414"/>
      <c r="AK331" s="182"/>
      <c r="AL331" s="182"/>
    </row>
    <row r="332" spans="1:38" ht="16.5" customHeight="1">
      <c r="A332" s="397"/>
      <c r="B332" s="402" t="str">
        <f>IF('Data invoice'!J306=0,"",'Data invoice'!K306)</f>
        <v/>
      </c>
      <c r="C332" s="402" t="str">
        <f>IF('Data invoice'!K306=0,"",'Data invoice'!L306)</f>
        <v/>
      </c>
      <c r="D332" s="402" t="str">
        <f>IF('Data invoice'!L306=0,"",'Data invoice'!M306)</f>
        <v/>
      </c>
      <c r="E332" s="402" t="str">
        <f>IF('Data invoice'!M306=0,"",'Data invoice'!N306)</f>
        <v/>
      </c>
      <c r="F332" s="402" t="str">
        <f>IF('Data invoice'!N306=0,"",'Data invoice'!O306)</f>
        <v/>
      </c>
      <c r="G332" s="402" t="str">
        <f>IF('Data invoice'!O306=0,"",'Data invoice'!P306)</f>
        <v/>
      </c>
      <c r="H332" s="402" t="str">
        <f>IF('Data invoice'!P306=0,"",'Data invoice'!Q306)</f>
        <v/>
      </c>
      <c r="I332" s="468" t="str">
        <f>IF('Data invoice'!Q306=0,"",'Data invoice'!R306)</f>
        <v/>
      </c>
      <c r="J332" s="438" t="str">
        <f>IF('Data invoice'!R306=0,"",'Data invoice'!S306)</f>
        <v/>
      </c>
      <c r="K332" s="493" t="str">
        <f>IF('Data invoice'!S306=0,"",'Data invoice'!T306)</f>
        <v/>
      </c>
      <c r="L332" s="180"/>
      <c r="M332" s="180"/>
      <c r="N332" s="180"/>
      <c r="O332" s="180"/>
      <c r="P332" s="180"/>
      <c r="Q332" s="180"/>
      <c r="R332" s="180"/>
      <c r="S332" s="397"/>
      <c r="T332" s="397"/>
      <c r="U332" s="397"/>
      <c r="V332" s="397"/>
      <c r="W332" s="397"/>
      <c r="X332" s="397"/>
      <c r="Y332" s="397"/>
      <c r="Z332" s="397"/>
      <c r="AA332" s="397"/>
      <c r="AB332" s="414"/>
      <c r="AC332" s="414"/>
      <c r="AD332" s="414"/>
      <c r="AE332" s="414"/>
      <c r="AF332" s="414"/>
      <c r="AG332" s="414"/>
      <c r="AH332" s="414"/>
      <c r="AI332" s="414"/>
      <c r="AJ332" s="414"/>
      <c r="AK332" s="182"/>
      <c r="AL332" s="182"/>
    </row>
    <row r="333" spans="1:38" ht="16.5" customHeight="1">
      <c r="A333" s="397"/>
      <c r="B333" s="402" t="str">
        <f>IF('Data invoice'!J307=0,"",'Data invoice'!K307)</f>
        <v/>
      </c>
      <c r="C333" s="402" t="str">
        <f>IF('Data invoice'!K307=0,"",'Data invoice'!L307)</f>
        <v/>
      </c>
      <c r="D333" s="402" t="str">
        <f>IF('Data invoice'!L307=0,"",'Data invoice'!M307)</f>
        <v/>
      </c>
      <c r="E333" s="402" t="str">
        <f>IF('Data invoice'!M307=0,"",'Data invoice'!N307)</f>
        <v/>
      </c>
      <c r="F333" s="402" t="str">
        <f>IF('Data invoice'!N307=0,"",'Data invoice'!O307)</f>
        <v/>
      </c>
      <c r="G333" s="402" t="str">
        <f>IF('Data invoice'!O307=0,"",'Data invoice'!P307)</f>
        <v/>
      </c>
      <c r="H333" s="402" t="str">
        <f>IF('Data invoice'!P307=0,"",'Data invoice'!Q307)</f>
        <v/>
      </c>
      <c r="I333" s="468" t="str">
        <f>IF('Data invoice'!Q307=0,"",'Data invoice'!R307)</f>
        <v/>
      </c>
      <c r="J333" s="438" t="str">
        <f>IF('Data invoice'!R307=0,"",'Data invoice'!S307)</f>
        <v/>
      </c>
      <c r="K333" s="493" t="str">
        <f>IF('Data invoice'!S307=0,"",'Data invoice'!T307)</f>
        <v/>
      </c>
      <c r="L333" s="180"/>
      <c r="M333" s="180"/>
      <c r="N333" s="180"/>
      <c r="O333" s="180"/>
      <c r="P333" s="180"/>
      <c r="Q333" s="180"/>
      <c r="R333" s="180"/>
      <c r="S333" s="397"/>
      <c r="T333" s="397"/>
      <c r="U333" s="397"/>
      <c r="V333" s="397"/>
      <c r="W333" s="397"/>
      <c r="X333" s="397"/>
      <c r="Y333" s="397"/>
      <c r="Z333" s="397"/>
      <c r="AA333" s="397"/>
      <c r="AB333" s="414"/>
      <c r="AC333" s="414"/>
      <c r="AD333" s="414"/>
      <c r="AE333" s="414"/>
      <c r="AF333" s="414"/>
      <c r="AG333" s="414"/>
      <c r="AH333" s="414"/>
      <c r="AI333" s="414"/>
      <c r="AJ333" s="414"/>
      <c r="AK333" s="182"/>
      <c r="AL333" s="182"/>
    </row>
    <row r="334" spans="1:38" ht="16.5" customHeight="1">
      <c r="A334" s="397"/>
      <c r="B334" s="402" t="str">
        <f>IF('Data invoice'!J308=0,"",'Data invoice'!K308)</f>
        <v/>
      </c>
      <c r="C334" s="402" t="str">
        <f>IF('Data invoice'!K308=0,"",'Data invoice'!L308)</f>
        <v/>
      </c>
      <c r="D334" s="402" t="str">
        <f>IF('Data invoice'!L308=0,"",'Data invoice'!M308)</f>
        <v/>
      </c>
      <c r="E334" s="402" t="str">
        <f>IF('Data invoice'!M308=0,"",'Data invoice'!N308)</f>
        <v/>
      </c>
      <c r="F334" s="402" t="str">
        <f>IF('Data invoice'!N308=0,"",'Data invoice'!O308)</f>
        <v/>
      </c>
      <c r="G334" s="402" t="str">
        <f>IF('Data invoice'!O308=0,"",'Data invoice'!P308)</f>
        <v/>
      </c>
      <c r="H334" s="402" t="str">
        <f>IF('Data invoice'!P308=0,"",'Data invoice'!Q308)</f>
        <v/>
      </c>
      <c r="I334" s="468" t="str">
        <f>IF('Data invoice'!Q308=0,"",'Data invoice'!R308)</f>
        <v/>
      </c>
      <c r="J334" s="438" t="str">
        <f>IF('Data invoice'!R308=0,"",'Data invoice'!S308)</f>
        <v/>
      </c>
      <c r="K334" s="493" t="str">
        <f>IF('Data invoice'!S308=0,"",'Data invoice'!T308)</f>
        <v/>
      </c>
      <c r="L334" s="180"/>
      <c r="M334" s="180"/>
      <c r="N334" s="180"/>
      <c r="O334" s="180"/>
      <c r="P334" s="180"/>
      <c r="Q334" s="180"/>
      <c r="R334" s="180"/>
      <c r="S334" s="397"/>
      <c r="T334" s="397"/>
      <c r="U334" s="397"/>
      <c r="V334" s="397"/>
      <c r="W334" s="397"/>
      <c r="X334" s="397"/>
      <c r="Y334" s="397"/>
      <c r="Z334" s="397"/>
      <c r="AA334" s="397"/>
      <c r="AB334" s="414"/>
      <c r="AC334" s="414"/>
      <c r="AD334" s="414"/>
      <c r="AE334" s="414"/>
      <c r="AF334" s="414"/>
      <c r="AG334" s="414"/>
      <c r="AH334" s="414"/>
      <c r="AI334" s="414"/>
      <c r="AJ334" s="414"/>
      <c r="AK334" s="182"/>
      <c r="AL334" s="182"/>
    </row>
    <row r="335" spans="1:38" ht="16.5" customHeight="1">
      <c r="A335" s="397"/>
      <c r="B335" s="402" t="str">
        <f>IF('Data invoice'!J309=0,"",'Data invoice'!K309)</f>
        <v/>
      </c>
      <c r="C335" s="402" t="str">
        <f>IF('Data invoice'!K309=0,"",'Data invoice'!L309)</f>
        <v/>
      </c>
      <c r="D335" s="402" t="str">
        <f>IF('Data invoice'!L309=0,"",'Data invoice'!M309)</f>
        <v/>
      </c>
      <c r="E335" s="402" t="str">
        <f>IF('Data invoice'!M309=0,"",'Data invoice'!N309)</f>
        <v/>
      </c>
      <c r="F335" s="402" t="str">
        <f>IF('Data invoice'!N309=0,"",'Data invoice'!O309)</f>
        <v/>
      </c>
      <c r="G335" s="402" t="str">
        <f>IF('Data invoice'!O309=0,"",'Data invoice'!P309)</f>
        <v/>
      </c>
      <c r="H335" s="402" t="str">
        <f>IF('Data invoice'!P309=0,"",'Data invoice'!Q309)</f>
        <v/>
      </c>
      <c r="I335" s="468" t="str">
        <f>IF('Data invoice'!Q309=0,"",'Data invoice'!R309)</f>
        <v/>
      </c>
      <c r="J335" s="438" t="str">
        <f>IF('Data invoice'!R309=0,"",'Data invoice'!S309)</f>
        <v/>
      </c>
      <c r="K335" s="493" t="str">
        <f>IF('Data invoice'!S309=0,"",'Data invoice'!T309)</f>
        <v/>
      </c>
      <c r="L335" s="180"/>
      <c r="M335" s="180"/>
      <c r="N335" s="180"/>
      <c r="O335" s="180"/>
      <c r="P335" s="180"/>
      <c r="Q335" s="180"/>
      <c r="R335" s="180"/>
      <c r="S335" s="397"/>
      <c r="T335" s="397"/>
      <c r="U335" s="397"/>
      <c r="V335" s="397"/>
      <c r="W335" s="397"/>
      <c r="X335" s="397"/>
      <c r="Y335" s="397"/>
      <c r="Z335" s="397"/>
      <c r="AA335" s="397"/>
      <c r="AB335" s="414"/>
      <c r="AC335" s="414"/>
      <c r="AD335" s="414"/>
      <c r="AE335" s="414"/>
      <c r="AF335" s="414"/>
      <c r="AG335" s="414"/>
      <c r="AH335" s="414"/>
      <c r="AI335" s="414"/>
      <c r="AJ335" s="414"/>
      <c r="AK335" s="182"/>
      <c r="AL335" s="182"/>
    </row>
    <row r="336" spans="1:38" ht="16.5" customHeight="1">
      <c r="A336" s="397"/>
      <c r="B336" s="402" t="str">
        <f>IF('Data invoice'!J310=0,"",'Data invoice'!K310)</f>
        <v/>
      </c>
      <c r="C336" s="402" t="str">
        <f>IF('Data invoice'!K310=0,"",'Data invoice'!L310)</f>
        <v/>
      </c>
      <c r="D336" s="402" t="str">
        <f>IF('Data invoice'!L310=0,"",'Data invoice'!M310)</f>
        <v/>
      </c>
      <c r="E336" s="402" t="str">
        <f>IF('Data invoice'!M310=0,"",'Data invoice'!N310)</f>
        <v/>
      </c>
      <c r="F336" s="402" t="str">
        <f>IF('Data invoice'!N310=0,"",'Data invoice'!O310)</f>
        <v/>
      </c>
      <c r="G336" s="402" t="str">
        <f>IF('Data invoice'!O310=0,"",'Data invoice'!P310)</f>
        <v/>
      </c>
      <c r="H336" s="402" t="str">
        <f>IF('Data invoice'!P310=0,"",'Data invoice'!Q310)</f>
        <v/>
      </c>
      <c r="I336" s="468" t="str">
        <f>IF('Data invoice'!Q310=0,"",'Data invoice'!R310)</f>
        <v/>
      </c>
      <c r="J336" s="438" t="str">
        <f>IF('Data invoice'!R310=0,"",'Data invoice'!S310)</f>
        <v/>
      </c>
      <c r="K336" s="493" t="str">
        <f>IF('Data invoice'!S310=0,"",'Data invoice'!T310)</f>
        <v/>
      </c>
      <c r="L336" s="180"/>
      <c r="M336" s="180"/>
      <c r="N336" s="180"/>
      <c r="O336" s="180"/>
      <c r="P336" s="180"/>
      <c r="Q336" s="180"/>
      <c r="R336" s="180"/>
      <c r="S336" s="397"/>
      <c r="T336" s="397"/>
      <c r="U336" s="397"/>
      <c r="V336" s="397"/>
      <c r="W336" s="397"/>
      <c r="X336" s="397"/>
      <c r="Y336" s="397"/>
      <c r="Z336" s="397"/>
      <c r="AA336" s="397"/>
      <c r="AB336" s="414"/>
      <c r="AC336" s="414"/>
      <c r="AD336" s="414"/>
      <c r="AE336" s="414"/>
      <c r="AF336" s="414"/>
      <c r="AG336" s="414"/>
      <c r="AH336" s="414"/>
      <c r="AI336" s="414"/>
      <c r="AJ336" s="414"/>
      <c r="AK336" s="182"/>
      <c r="AL336" s="182"/>
    </row>
    <row r="337" spans="1:38" ht="16.5" customHeight="1">
      <c r="A337" s="397"/>
      <c r="B337" s="402" t="str">
        <f>IF('Data invoice'!J311=0,"",'Data invoice'!K311)</f>
        <v/>
      </c>
      <c r="C337" s="402" t="str">
        <f>IF('Data invoice'!K311=0,"",'Data invoice'!L311)</f>
        <v/>
      </c>
      <c r="D337" s="402" t="str">
        <f>IF('Data invoice'!L311=0,"",'Data invoice'!M311)</f>
        <v/>
      </c>
      <c r="E337" s="402" t="str">
        <f>IF('Data invoice'!M311=0,"",'Data invoice'!N311)</f>
        <v/>
      </c>
      <c r="F337" s="402" t="str">
        <f>IF('Data invoice'!N311=0,"",'Data invoice'!O311)</f>
        <v/>
      </c>
      <c r="G337" s="402" t="str">
        <f>IF('Data invoice'!O311=0,"",'Data invoice'!P311)</f>
        <v/>
      </c>
      <c r="H337" s="402" t="str">
        <f>IF('Data invoice'!P311=0,"",'Data invoice'!Q311)</f>
        <v/>
      </c>
      <c r="I337" s="468" t="str">
        <f>IF('Data invoice'!Q311=0,"",'Data invoice'!R311)</f>
        <v/>
      </c>
      <c r="J337" s="438" t="str">
        <f>IF('Data invoice'!R311=0,"",'Data invoice'!S311)</f>
        <v/>
      </c>
      <c r="K337" s="493" t="str">
        <f>IF('Data invoice'!S311=0,"",'Data invoice'!T311)</f>
        <v/>
      </c>
      <c r="L337" s="180"/>
      <c r="M337" s="180"/>
      <c r="N337" s="180"/>
      <c r="O337" s="180"/>
      <c r="P337" s="180"/>
      <c r="Q337" s="180"/>
      <c r="R337" s="180"/>
      <c r="S337" s="397"/>
      <c r="T337" s="397"/>
      <c r="U337" s="397"/>
      <c r="V337" s="397"/>
      <c r="W337" s="397"/>
      <c r="X337" s="397"/>
      <c r="Y337" s="397"/>
      <c r="Z337" s="397"/>
      <c r="AA337" s="397"/>
      <c r="AB337" s="414"/>
      <c r="AC337" s="414"/>
      <c r="AD337" s="414"/>
      <c r="AE337" s="414"/>
      <c r="AF337" s="414"/>
      <c r="AG337" s="414"/>
      <c r="AH337" s="414"/>
      <c r="AI337" s="414"/>
      <c r="AJ337" s="414"/>
      <c r="AK337" s="182"/>
      <c r="AL337" s="182"/>
    </row>
    <row r="338" spans="1:38" ht="16.5" customHeight="1">
      <c r="A338" s="397"/>
      <c r="B338" s="402" t="str">
        <f>IF('Data invoice'!J312=0,"",'Data invoice'!K312)</f>
        <v/>
      </c>
      <c r="C338" s="402" t="str">
        <f>IF('Data invoice'!K312=0,"",'Data invoice'!L312)</f>
        <v/>
      </c>
      <c r="D338" s="402" t="str">
        <f>IF('Data invoice'!L312=0,"",'Data invoice'!M312)</f>
        <v/>
      </c>
      <c r="E338" s="402" t="str">
        <f>IF('Data invoice'!M312=0,"",'Data invoice'!N312)</f>
        <v/>
      </c>
      <c r="F338" s="402" t="str">
        <f>IF('Data invoice'!N312=0,"",'Data invoice'!O312)</f>
        <v/>
      </c>
      <c r="G338" s="402" t="str">
        <f>IF('Data invoice'!O312=0,"",'Data invoice'!P312)</f>
        <v/>
      </c>
      <c r="H338" s="402" t="str">
        <f>IF('Data invoice'!P312=0,"",'Data invoice'!Q312)</f>
        <v/>
      </c>
      <c r="I338" s="468" t="str">
        <f>IF('Data invoice'!Q312=0,"",'Data invoice'!R312)</f>
        <v/>
      </c>
      <c r="J338" s="438" t="str">
        <f>IF('Data invoice'!R312=0,"",'Data invoice'!S312)</f>
        <v/>
      </c>
      <c r="K338" s="493" t="str">
        <f>IF('Data invoice'!S312=0,"",'Data invoice'!T312)</f>
        <v/>
      </c>
      <c r="L338" s="180"/>
      <c r="M338" s="180"/>
      <c r="N338" s="180"/>
      <c r="O338" s="180"/>
      <c r="P338" s="180"/>
      <c r="Q338" s="180"/>
      <c r="R338" s="180"/>
      <c r="S338" s="397"/>
      <c r="T338" s="397"/>
      <c r="U338" s="397"/>
      <c r="V338" s="397"/>
      <c r="W338" s="397"/>
      <c r="X338" s="397"/>
      <c r="Y338" s="397"/>
      <c r="Z338" s="397"/>
      <c r="AA338" s="397"/>
      <c r="AB338" s="414"/>
      <c r="AC338" s="414"/>
      <c r="AD338" s="414"/>
      <c r="AE338" s="414"/>
      <c r="AF338" s="414"/>
      <c r="AG338" s="414"/>
      <c r="AH338" s="414"/>
      <c r="AI338" s="414"/>
      <c r="AJ338" s="414"/>
      <c r="AK338" s="182"/>
      <c r="AL338" s="182"/>
    </row>
    <row r="339" spans="1:38" ht="16.5" customHeight="1">
      <c r="A339" s="397"/>
      <c r="B339" s="402" t="str">
        <f>IF('Data invoice'!J313=0,"",'Data invoice'!K313)</f>
        <v/>
      </c>
      <c r="C339" s="402" t="str">
        <f>IF('Data invoice'!K313=0,"",'Data invoice'!L313)</f>
        <v/>
      </c>
      <c r="D339" s="402" t="str">
        <f>IF('Data invoice'!L313=0,"",'Data invoice'!M313)</f>
        <v/>
      </c>
      <c r="E339" s="402" t="str">
        <f>IF('Data invoice'!M313=0,"",'Data invoice'!N313)</f>
        <v/>
      </c>
      <c r="F339" s="402" t="str">
        <f>IF('Data invoice'!N313=0,"",'Data invoice'!O313)</f>
        <v/>
      </c>
      <c r="G339" s="402" t="str">
        <f>IF('Data invoice'!O313=0,"",'Data invoice'!P313)</f>
        <v/>
      </c>
      <c r="H339" s="402" t="str">
        <f>IF('Data invoice'!P313=0,"",'Data invoice'!Q313)</f>
        <v/>
      </c>
      <c r="I339" s="468" t="str">
        <f>IF('Data invoice'!Q313=0,"",'Data invoice'!R313)</f>
        <v/>
      </c>
      <c r="J339" s="438" t="str">
        <f>IF('Data invoice'!R313=0,"",'Data invoice'!S313)</f>
        <v/>
      </c>
      <c r="K339" s="493" t="str">
        <f>IF('Data invoice'!S313=0,"",'Data invoice'!T313)</f>
        <v/>
      </c>
      <c r="L339" s="180"/>
      <c r="M339" s="180"/>
      <c r="N339" s="180"/>
      <c r="O339" s="180"/>
      <c r="P339" s="180"/>
      <c r="Q339" s="180"/>
      <c r="R339" s="180"/>
      <c r="S339" s="397"/>
      <c r="T339" s="397"/>
      <c r="U339" s="397"/>
      <c r="V339" s="397"/>
      <c r="W339" s="397"/>
      <c r="X339" s="397"/>
      <c r="Y339" s="397"/>
      <c r="Z339" s="397"/>
      <c r="AA339" s="397"/>
      <c r="AB339" s="414"/>
      <c r="AC339" s="414"/>
      <c r="AD339" s="414"/>
      <c r="AE339" s="414"/>
      <c r="AF339" s="414"/>
      <c r="AG339" s="414"/>
      <c r="AH339" s="414"/>
      <c r="AI339" s="414"/>
      <c r="AJ339" s="414"/>
      <c r="AK339" s="182"/>
      <c r="AL339" s="182"/>
    </row>
    <row r="340" spans="1:38" ht="16.5" customHeight="1">
      <c r="A340" s="397"/>
      <c r="B340" s="402" t="str">
        <f>IF('Data invoice'!J314=0,"",'Data invoice'!K314)</f>
        <v/>
      </c>
      <c r="C340" s="402" t="str">
        <f>IF('Data invoice'!K314=0,"",'Data invoice'!L314)</f>
        <v/>
      </c>
      <c r="D340" s="402" t="str">
        <f>IF('Data invoice'!L314=0,"",'Data invoice'!M314)</f>
        <v/>
      </c>
      <c r="E340" s="402" t="str">
        <f>IF('Data invoice'!M314=0,"",'Data invoice'!N314)</f>
        <v/>
      </c>
      <c r="F340" s="402" t="str">
        <f>IF('Data invoice'!N314=0,"",'Data invoice'!O314)</f>
        <v/>
      </c>
      <c r="G340" s="402" t="str">
        <f>IF('Data invoice'!O314=0,"",'Data invoice'!P314)</f>
        <v/>
      </c>
      <c r="H340" s="402" t="str">
        <f>IF('Data invoice'!P314=0,"",'Data invoice'!Q314)</f>
        <v/>
      </c>
      <c r="I340" s="468" t="str">
        <f>IF('Data invoice'!Q314=0,"",'Data invoice'!R314)</f>
        <v/>
      </c>
      <c r="J340" s="438" t="str">
        <f>IF('Data invoice'!R314=0,"",'Data invoice'!S314)</f>
        <v/>
      </c>
      <c r="K340" s="493" t="str">
        <f>IF('Data invoice'!S314=0,"",'Data invoice'!T314)</f>
        <v/>
      </c>
      <c r="L340" s="180"/>
      <c r="M340" s="180"/>
      <c r="N340" s="180"/>
      <c r="O340" s="180"/>
      <c r="P340" s="180"/>
      <c r="Q340" s="180"/>
      <c r="R340" s="180"/>
      <c r="S340" s="397"/>
      <c r="T340" s="397"/>
      <c r="U340" s="397"/>
      <c r="V340" s="397"/>
      <c r="W340" s="397"/>
      <c r="X340" s="397"/>
      <c r="Y340" s="397"/>
      <c r="Z340" s="397"/>
      <c r="AA340" s="397"/>
      <c r="AB340" s="414"/>
      <c r="AC340" s="414"/>
      <c r="AD340" s="414"/>
      <c r="AE340" s="414"/>
      <c r="AF340" s="414"/>
      <c r="AG340" s="414"/>
      <c r="AH340" s="414"/>
      <c r="AI340" s="414"/>
      <c r="AJ340" s="414"/>
      <c r="AK340" s="182"/>
      <c r="AL340" s="182"/>
    </row>
    <row r="341" spans="1:38" ht="16.5" customHeight="1">
      <c r="A341" s="397"/>
      <c r="B341" s="402" t="str">
        <f>IF('Data invoice'!J315=0,"",'Data invoice'!K315)</f>
        <v/>
      </c>
      <c r="C341" s="402" t="str">
        <f>IF('Data invoice'!K315=0,"",'Data invoice'!L315)</f>
        <v/>
      </c>
      <c r="D341" s="402" t="str">
        <f>IF('Data invoice'!L315=0,"",'Data invoice'!M315)</f>
        <v/>
      </c>
      <c r="E341" s="402" t="str">
        <f>IF('Data invoice'!M315=0,"",'Data invoice'!N315)</f>
        <v/>
      </c>
      <c r="F341" s="402" t="str">
        <f>IF('Data invoice'!N315=0,"",'Data invoice'!O315)</f>
        <v/>
      </c>
      <c r="G341" s="402" t="str">
        <f>IF('Data invoice'!O315=0,"",'Data invoice'!P315)</f>
        <v/>
      </c>
      <c r="H341" s="402" t="str">
        <f>IF('Data invoice'!P315=0,"",'Data invoice'!Q315)</f>
        <v/>
      </c>
      <c r="I341" s="468" t="str">
        <f>IF('Data invoice'!Q315=0,"",'Data invoice'!R315)</f>
        <v/>
      </c>
      <c r="J341" s="438" t="str">
        <f>IF('Data invoice'!R315=0,"",'Data invoice'!S315)</f>
        <v/>
      </c>
      <c r="K341" s="493" t="str">
        <f>IF('Data invoice'!S315=0,"",'Data invoice'!T315)</f>
        <v/>
      </c>
      <c r="L341" s="180"/>
      <c r="M341" s="180"/>
      <c r="N341" s="180"/>
      <c r="O341" s="180"/>
      <c r="P341" s="180"/>
      <c r="Q341" s="180"/>
      <c r="R341" s="180"/>
      <c r="S341" s="397"/>
      <c r="T341" s="397"/>
      <c r="U341" s="397"/>
      <c r="V341" s="397"/>
      <c r="W341" s="397"/>
      <c r="X341" s="397"/>
      <c r="Y341" s="397"/>
      <c r="Z341" s="397"/>
      <c r="AA341" s="397"/>
      <c r="AB341" s="414"/>
      <c r="AC341" s="414"/>
      <c r="AD341" s="414"/>
      <c r="AE341" s="414"/>
      <c r="AF341" s="414"/>
      <c r="AG341" s="414"/>
      <c r="AH341" s="414"/>
      <c r="AI341" s="414"/>
      <c r="AJ341" s="414"/>
      <c r="AK341" s="182"/>
      <c r="AL341" s="182"/>
    </row>
    <row r="342" spans="1:38" ht="16.5" customHeight="1">
      <c r="A342" s="397"/>
      <c r="B342" s="402" t="str">
        <f>IF('Data invoice'!J316=0,"",'Data invoice'!K316)</f>
        <v/>
      </c>
      <c r="C342" s="402" t="str">
        <f>IF('Data invoice'!K316=0,"",'Data invoice'!L316)</f>
        <v/>
      </c>
      <c r="D342" s="402" t="str">
        <f>IF('Data invoice'!L316=0,"",'Data invoice'!M316)</f>
        <v/>
      </c>
      <c r="E342" s="402" t="str">
        <f>IF('Data invoice'!M316=0,"",'Data invoice'!N316)</f>
        <v/>
      </c>
      <c r="F342" s="402" t="str">
        <f>IF('Data invoice'!N316=0,"",'Data invoice'!O316)</f>
        <v/>
      </c>
      <c r="G342" s="402" t="str">
        <f>IF('Data invoice'!O316=0,"",'Data invoice'!P316)</f>
        <v/>
      </c>
      <c r="H342" s="402" t="str">
        <f>IF('Data invoice'!P316=0,"",'Data invoice'!Q316)</f>
        <v/>
      </c>
      <c r="I342" s="468" t="str">
        <f>IF('Data invoice'!Q316=0,"",'Data invoice'!R316)</f>
        <v/>
      </c>
      <c r="J342" s="438" t="str">
        <f>IF('Data invoice'!R316=0,"",'Data invoice'!S316)</f>
        <v/>
      </c>
      <c r="K342" s="493" t="str">
        <f>IF('Data invoice'!S316=0,"",'Data invoice'!T316)</f>
        <v/>
      </c>
      <c r="L342" s="180"/>
      <c r="M342" s="180"/>
      <c r="N342" s="180"/>
      <c r="O342" s="180"/>
      <c r="P342" s="180"/>
      <c r="Q342" s="180"/>
      <c r="R342" s="180"/>
      <c r="S342" s="397"/>
      <c r="T342" s="397"/>
      <c r="U342" s="397"/>
      <c r="V342" s="397"/>
      <c r="W342" s="397"/>
      <c r="X342" s="397"/>
      <c r="Y342" s="397"/>
      <c r="Z342" s="397"/>
      <c r="AA342" s="397"/>
      <c r="AB342" s="414"/>
      <c r="AC342" s="414"/>
      <c r="AD342" s="414"/>
      <c r="AE342" s="414"/>
      <c r="AF342" s="414"/>
      <c r="AG342" s="414"/>
      <c r="AH342" s="414"/>
      <c r="AI342" s="414"/>
      <c r="AJ342" s="414"/>
      <c r="AK342" s="182"/>
      <c r="AL342" s="182"/>
    </row>
    <row r="343" spans="1:38" ht="16.5" customHeight="1">
      <c r="A343" s="397"/>
      <c r="B343" s="402" t="str">
        <f>IF('Data invoice'!J317=0,"",'Data invoice'!K317)</f>
        <v/>
      </c>
      <c r="C343" s="402" t="str">
        <f>IF('Data invoice'!K317=0,"",'Data invoice'!L317)</f>
        <v/>
      </c>
      <c r="D343" s="402" t="str">
        <f>IF('Data invoice'!L317=0,"",'Data invoice'!M317)</f>
        <v/>
      </c>
      <c r="E343" s="402" t="str">
        <f>IF('Data invoice'!M317=0,"",'Data invoice'!N317)</f>
        <v/>
      </c>
      <c r="F343" s="402" t="str">
        <f>IF('Data invoice'!N317=0,"",'Data invoice'!O317)</f>
        <v/>
      </c>
      <c r="G343" s="402" t="str">
        <f>IF('Data invoice'!O317=0,"",'Data invoice'!P317)</f>
        <v/>
      </c>
      <c r="H343" s="402" t="str">
        <f>IF('Data invoice'!P317=0,"",'Data invoice'!Q317)</f>
        <v/>
      </c>
      <c r="I343" s="468" t="str">
        <f>IF('Data invoice'!Q317=0,"",'Data invoice'!R317)</f>
        <v/>
      </c>
      <c r="J343" s="438" t="str">
        <f>IF('Data invoice'!R317=0,"",'Data invoice'!S317)</f>
        <v/>
      </c>
      <c r="K343" s="493" t="str">
        <f>IF('Data invoice'!S317=0,"",'Data invoice'!T317)</f>
        <v/>
      </c>
      <c r="L343" s="180"/>
      <c r="M343" s="180"/>
      <c r="N343" s="180"/>
      <c r="O343" s="180"/>
      <c r="P343" s="180"/>
      <c r="Q343" s="180"/>
      <c r="R343" s="180"/>
      <c r="S343" s="397"/>
      <c r="T343" s="397"/>
      <c r="U343" s="397"/>
      <c r="V343" s="397"/>
      <c r="W343" s="397"/>
      <c r="X343" s="397"/>
      <c r="Y343" s="397"/>
      <c r="Z343" s="397"/>
      <c r="AA343" s="397"/>
      <c r="AB343" s="414"/>
      <c r="AC343" s="414"/>
      <c r="AD343" s="414"/>
      <c r="AE343" s="414"/>
      <c r="AF343" s="414"/>
      <c r="AG343" s="414"/>
      <c r="AH343" s="414"/>
      <c r="AI343" s="414"/>
      <c r="AJ343" s="414"/>
      <c r="AK343" s="182"/>
      <c r="AL343" s="182"/>
    </row>
    <row r="344" spans="1:38" ht="16.5" customHeight="1">
      <c r="A344" s="397"/>
      <c r="B344" s="402" t="str">
        <f>IF('Data invoice'!J318=0,"",'Data invoice'!K318)</f>
        <v/>
      </c>
      <c r="C344" s="402" t="str">
        <f>IF('Data invoice'!K318=0,"",'Data invoice'!L318)</f>
        <v/>
      </c>
      <c r="D344" s="402" t="str">
        <f>IF('Data invoice'!L318=0,"",'Data invoice'!M318)</f>
        <v/>
      </c>
      <c r="E344" s="402" t="str">
        <f>IF('Data invoice'!M318=0,"",'Data invoice'!N318)</f>
        <v/>
      </c>
      <c r="F344" s="402" t="str">
        <f>IF('Data invoice'!N318=0,"",'Data invoice'!O318)</f>
        <v/>
      </c>
      <c r="G344" s="402" t="str">
        <f>IF('Data invoice'!O318=0,"",'Data invoice'!P318)</f>
        <v/>
      </c>
      <c r="H344" s="402" t="str">
        <f>IF('Data invoice'!P318=0,"",'Data invoice'!Q318)</f>
        <v/>
      </c>
      <c r="I344" s="468" t="str">
        <f>IF('Data invoice'!Q318=0,"",'Data invoice'!R318)</f>
        <v/>
      </c>
      <c r="J344" s="438" t="str">
        <f>IF('Data invoice'!R318=0,"",'Data invoice'!S318)</f>
        <v/>
      </c>
      <c r="K344" s="493" t="str">
        <f>IF('Data invoice'!S318=0,"",'Data invoice'!T318)</f>
        <v/>
      </c>
      <c r="L344" s="180"/>
      <c r="M344" s="180"/>
      <c r="N344" s="180"/>
      <c r="O344" s="180"/>
      <c r="P344" s="180"/>
      <c r="Q344" s="180"/>
      <c r="R344" s="180"/>
      <c r="S344" s="397"/>
      <c r="T344" s="397"/>
      <c r="U344" s="397"/>
      <c r="V344" s="397"/>
      <c r="W344" s="397"/>
      <c r="X344" s="397"/>
      <c r="Y344" s="397"/>
      <c r="Z344" s="397"/>
      <c r="AA344" s="397"/>
      <c r="AB344" s="414"/>
      <c r="AC344" s="414"/>
      <c r="AD344" s="414"/>
      <c r="AE344" s="414"/>
      <c r="AF344" s="414"/>
      <c r="AG344" s="414"/>
      <c r="AH344" s="414"/>
      <c r="AI344" s="414"/>
      <c r="AJ344" s="414"/>
      <c r="AK344" s="182"/>
      <c r="AL344" s="182"/>
    </row>
    <row r="345" spans="1:38" ht="16.5" customHeight="1">
      <c r="A345" s="397"/>
      <c r="B345" s="402" t="str">
        <f>IF('Data invoice'!J319=0,"",'Data invoice'!K319)</f>
        <v/>
      </c>
      <c r="C345" s="402" t="str">
        <f>IF('Data invoice'!K319=0,"",'Data invoice'!L319)</f>
        <v/>
      </c>
      <c r="D345" s="402" t="str">
        <f>IF('Data invoice'!L319=0,"",'Data invoice'!M319)</f>
        <v/>
      </c>
      <c r="E345" s="402" t="str">
        <f>IF('Data invoice'!M319=0,"",'Data invoice'!N319)</f>
        <v/>
      </c>
      <c r="F345" s="402" t="str">
        <f>IF('Data invoice'!N319=0,"",'Data invoice'!O319)</f>
        <v/>
      </c>
      <c r="G345" s="402" t="str">
        <f>IF('Data invoice'!O319=0,"",'Data invoice'!P319)</f>
        <v/>
      </c>
      <c r="H345" s="402" t="str">
        <f>IF('Data invoice'!P319=0,"",'Data invoice'!Q319)</f>
        <v/>
      </c>
      <c r="I345" s="468" t="str">
        <f>IF('Data invoice'!Q319=0,"",'Data invoice'!R319)</f>
        <v/>
      </c>
      <c r="J345" s="438" t="str">
        <f>IF('Data invoice'!R319=0,"",'Data invoice'!S319)</f>
        <v/>
      </c>
      <c r="K345" s="493" t="str">
        <f>IF('Data invoice'!S319=0,"",'Data invoice'!T319)</f>
        <v/>
      </c>
      <c r="L345" s="180"/>
      <c r="M345" s="180"/>
      <c r="N345" s="180"/>
      <c r="O345" s="180"/>
      <c r="P345" s="180"/>
      <c r="Q345" s="180"/>
      <c r="R345" s="180"/>
      <c r="S345" s="397"/>
      <c r="T345" s="397"/>
      <c r="U345" s="397"/>
      <c r="V345" s="397"/>
      <c r="W345" s="397"/>
      <c r="X345" s="397"/>
      <c r="Y345" s="397"/>
      <c r="Z345" s="397"/>
      <c r="AA345" s="397"/>
      <c r="AB345" s="414"/>
      <c r="AC345" s="414"/>
      <c r="AD345" s="414"/>
      <c r="AE345" s="414"/>
      <c r="AF345" s="414"/>
      <c r="AG345" s="414"/>
      <c r="AH345" s="414"/>
      <c r="AI345" s="414"/>
      <c r="AJ345" s="414"/>
      <c r="AK345" s="182"/>
      <c r="AL345" s="182"/>
    </row>
    <row r="346" spans="1:38" ht="16.5" customHeight="1">
      <c r="A346" s="397"/>
      <c r="B346" s="402" t="str">
        <f>IF('Data invoice'!J320=0,"",'Data invoice'!K320)</f>
        <v/>
      </c>
      <c r="C346" s="402" t="str">
        <f>IF('Data invoice'!K320=0,"",'Data invoice'!L320)</f>
        <v/>
      </c>
      <c r="D346" s="402" t="str">
        <f>IF('Data invoice'!L320=0,"",'Data invoice'!M320)</f>
        <v/>
      </c>
      <c r="E346" s="402" t="str">
        <f>IF('Data invoice'!M320=0,"",'Data invoice'!N320)</f>
        <v/>
      </c>
      <c r="F346" s="402" t="str">
        <f>IF('Data invoice'!N320=0,"",'Data invoice'!O320)</f>
        <v/>
      </c>
      <c r="G346" s="402" t="str">
        <f>IF('Data invoice'!O320=0,"",'Data invoice'!P320)</f>
        <v/>
      </c>
      <c r="H346" s="402" t="str">
        <f>IF('Data invoice'!P320=0,"",'Data invoice'!Q320)</f>
        <v/>
      </c>
      <c r="I346" s="468" t="str">
        <f>IF('Data invoice'!Q320=0,"",'Data invoice'!R320)</f>
        <v/>
      </c>
      <c r="J346" s="438" t="str">
        <f>IF('Data invoice'!R320=0,"",'Data invoice'!S320)</f>
        <v/>
      </c>
      <c r="K346" s="493" t="str">
        <f>IF('Data invoice'!S320=0,"",'Data invoice'!T320)</f>
        <v/>
      </c>
      <c r="L346" s="180"/>
      <c r="M346" s="180"/>
      <c r="N346" s="180"/>
      <c r="O346" s="180"/>
      <c r="P346" s="180"/>
      <c r="Q346" s="180"/>
      <c r="R346" s="180"/>
      <c r="S346" s="397"/>
      <c r="T346" s="397"/>
      <c r="U346" s="397"/>
      <c r="V346" s="397"/>
      <c r="W346" s="397"/>
      <c r="X346" s="397"/>
      <c r="Y346" s="397"/>
      <c r="Z346" s="397"/>
      <c r="AA346" s="397"/>
      <c r="AB346" s="414"/>
      <c r="AC346" s="414"/>
      <c r="AD346" s="414"/>
      <c r="AE346" s="414"/>
      <c r="AF346" s="414"/>
      <c r="AG346" s="414"/>
      <c r="AH346" s="414"/>
      <c r="AI346" s="414"/>
      <c r="AJ346" s="414"/>
      <c r="AK346" s="182"/>
      <c r="AL346" s="182"/>
    </row>
    <row r="347" spans="1:38" ht="16.5" customHeight="1">
      <c r="A347" s="397"/>
      <c r="B347" s="402" t="str">
        <f>IF('Data invoice'!J321=0,"",'Data invoice'!K321)</f>
        <v/>
      </c>
      <c r="C347" s="402" t="str">
        <f>IF('Data invoice'!K321=0,"",'Data invoice'!L321)</f>
        <v/>
      </c>
      <c r="D347" s="402" t="str">
        <f>IF('Data invoice'!L321=0,"",'Data invoice'!M321)</f>
        <v/>
      </c>
      <c r="E347" s="402" t="str">
        <f>IF('Data invoice'!M321=0,"",'Data invoice'!N321)</f>
        <v/>
      </c>
      <c r="F347" s="402" t="str">
        <f>IF('Data invoice'!N321=0,"",'Data invoice'!O321)</f>
        <v/>
      </c>
      <c r="G347" s="402" t="str">
        <f>IF('Data invoice'!O321=0,"",'Data invoice'!P321)</f>
        <v/>
      </c>
      <c r="H347" s="402" t="str">
        <f>IF('Data invoice'!P321=0,"",'Data invoice'!Q321)</f>
        <v/>
      </c>
      <c r="I347" s="468" t="str">
        <f>IF('Data invoice'!Q321=0,"",'Data invoice'!R321)</f>
        <v/>
      </c>
      <c r="J347" s="438" t="str">
        <f>IF('Data invoice'!R321=0,"",'Data invoice'!S321)</f>
        <v/>
      </c>
      <c r="K347" s="493" t="str">
        <f>IF('Data invoice'!S321=0,"",'Data invoice'!T321)</f>
        <v/>
      </c>
      <c r="L347" s="180"/>
      <c r="M347" s="180"/>
      <c r="N347" s="180"/>
      <c r="O347" s="180"/>
      <c r="P347" s="180"/>
      <c r="Q347" s="180"/>
      <c r="R347" s="180"/>
      <c r="S347" s="397"/>
      <c r="T347" s="397"/>
      <c r="U347" s="397"/>
      <c r="V347" s="397"/>
      <c r="W347" s="397"/>
      <c r="X347" s="397"/>
      <c r="Y347" s="397"/>
      <c r="Z347" s="397"/>
      <c r="AA347" s="397"/>
      <c r="AB347" s="414"/>
      <c r="AC347" s="414"/>
      <c r="AD347" s="414"/>
      <c r="AE347" s="414"/>
      <c r="AF347" s="414"/>
      <c r="AG347" s="414"/>
      <c r="AH347" s="414"/>
      <c r="AI347" s="414"/>
      <c r="AJ347" s="414"/>
      <c r="AK347" s="182"/>
      <c r="AL347" s="182"/>
    </row>
    <row r="348" spans="1:38" ht="16.5" customHeight="1">
      <c r="A348" s="397"/>
      <c r="B348" s="402" t="str">
        <f>IF('Data invoice'!J322=0,"",'Data invoice'!K322)</f>
        <v/>
      </c>
      <c r="C348" s="402" t="str">
        <f>IF('Data invoice'!K322=0,"",'Data invoice'!L322)</f>
        <v/>
      </c>
      <c r="D348" s="402" t="str">
        <f>IF('Data invoice'!L322=0,"",'Data invoice'!M322)</f>
        <v/>
      </c>
      <c r="E348" s="402" t="str">
        <f>IF('Data invoice'!M322=0,"",'Data invoice'!N322)</f>
        <v/>
      </c>
      <c r="F348" s="402" t="str">
        <f>IF('Data invoice'!N322=0,"",'Data invoice'!O322)</f>
        <v/>
      </c>
      <c r="G348" s="402" t="str">
        <f>IF('Data invoice'!O322=0,"",'Data invoice'!P322)</f>
        <v/>
      </c>
      <c r="H348" s="402" t="str">
        <f>IF('Data invoice'!P322=0,"",'Data invoice'!Q322)</f>
        <v/>
      </c>
      <c r="I348" s="468" t="str">
        <f>IF('Data invoice'!Q322=0,"",'Data invoice'!R322)</f>
        <v/>
      </c>
      <c r="J348" s="438" t="str">
        <f>IF('Data invoice'!R322=0,"",'Data invoice'!S322)</f>
        <v/>
      </c>
      <c r="K348" s="493" t="str">
        <f>IF('Data invoice'!S322=0,"",'Data invoice'!T322)</f>
        <v/>
      </c>
      <c r="L348" s="180"/>
      <c r="M348" s="180"/>
      <c r="N348" s="180"/>
      <c r="O348" s="180"/>
      <c r="P348" s="180"/>
      <c r="Q348" s="180"/>
      <c r="R348" s="180"/>
      <c r="S348" s="397"/>
      <c r="T348" s="397"/>
      <c r="U348" s="397"/>
      <c r="V348" s="397"/>
      <c r="W348" s="397"/>
      <c r="X348" s="397"/>
      <c r="Y348" s="397"/>
      <c r="Z348" s="397"/>
      <c r="AA348" s="397"/>
      <c r="AB348" s="414"/>
      <c r="AC348" s="414"/>
      <c r="AD348" s="414"/>
      <c r="AE348" s="414"/>
      <c r="AF348" s="414"/>
      <c r="AG348" s="414"/>
      <c r="AH348" s="414"/>
      <c r="AI348" s="414"/>
      <c r="AJ348" s="414"/>
      <c r="AK348" s="182"/>
      <c r="AL348" s="182"/>
    </row>
    <row r="349" spans="1:38" ht="16.5" customHeight="1">
      <c r="A349" s="397"/>
      <c r="B349" s="402" t="str">
        <f>IF('Data invoice'!J323=0,"",'Data invoice'!K323)</f>
        <v/>
      </c>
      <c r="C349" s="402" t="str">
        <f>IF('Data invoice'!K323=0,"",'Data invoice'!L323)</f>
        <v/>
      </c>
      <c r="D349" s="402" t="str">
        <f>IF('Data invoice'!L323=0,"",'Data invoice'!M323)</f>
        <v/>
      </c>
      <c r="E349" s="402" t="str">
        <f>IF('Data invoice'!M323=0,"",'Data invoice'!N323)</f>
        <v/>
      </c>
      <c r="F349" s="402" t="str">
        <f>IF('Data invoice'!N323=0,"",'Data invoice'!O323)</f>
        <v/>
      </c>
      <c r="G349" s="402" t="str">
        <f>IF('Data invoice'!O323=0,"",'Data invoice'!P323)</f>
        <v/>
      </c>
      <c r="H349" s="402" t="str">
        <f>IF('Data invoice'!P323=0,"",'Data invoice'!Q323)</f>
        <v/>
      </c>
      <c r="I349" s="468" t="str">
        <f>IF('Data invoice'!Q323=0,"",'Data invoice'!R323)</f>
        <v/>
      </c>
      <c r="J349" s="438" t="str">
        <f>IF('Data invoice'!R323=0,"",'Data invoice'!S323)</f>
        <v/>
      </c>
      <c r="K349" s="493" t="str">
        <f>IF('Data invoice'!S323=0,"",'Data invoice'!T323)</f>
        <v/>
      </c>
      <c r="L349" s="180"/>
      <c r="M349" s="180"/>
      <c r="N349" s="180"/>
      <c r="O349" s="180"/>
      <c r="P349" s="180"/>
      <c r="Q349" s="180"/>
      <c r="R349" s="180"/>
      <c r="S349" s="397"/>
      <c r="T349" s="397"/>
      <c r="U349" s="397"/>
      <c r="V349" s="397"/>
      <c r="W349" s="397"/>
      <c r="X349" s="397"/>
      <c r="Y349" s="397"/>
      <c r="Z349" s="397"/>
      <c r="AA349" s="397"/>
      <c r="AB349" s="414"/>
      <c r="AC349" s="414"/>
      <c r="AD349" s="414"/>
      <c r="AE349" s="414"/>
      <c r="AF349" s="414"/>
      <c r="AG349" s="414"/>
      <c r="AH349" s="414"/>
      <c r="AI349" s="414"/>
      <c r="AJ349" s="414"/>
      <c r="AK349" s="182"/>
      <c r="AL349" s="182"/>
    </row>
    <row r="350" spans="1:38" ht="16.5" customHeight="1">
      <c r="A350" s="397"/>
      <c r="B350" s="402" t="str">
        <f>IF('Data invoice'!J324=0,"",'Data invoice'!K324)</f>
        <v/>
      </c>
      <c r="C350" s="402" t="str">
        <f>IF('Data invoice'!K324=0,"",'Data invoice'!L324)</f>
        <v/>
      </c>
      <c r="D350" s="402" t="str">
        <f>IF('Data invoice'!L324=0,"",'Data invoice'!M324)</f>
        <v/>
      </c>
      <c r="E350" s="402" t="str">
        <f>IF('Data invoice'!M324=0,"",'Data invoice'!N324)</f>
        <v/>
      </c>
      <c r="F350" s="402" t="str">
        <f>IF('Data invoice'!N324=0,"",'Data invoice'!O324)</f>
        <v/>
      </c>
      <c r="G350" s="402" t="str">
        <f>IF('Data invoice'!O324=0,"",'Data invoice'!P324)</f>
        <v/>
      </c>
      <c r="H350" s="402" t="str">
        <f>IF('Data invoice'!P324=0,"",'Data invoice'!Q324)</f>
        <v/>
      </c>
      <c r="I350" s="468" t="str">
        <f>IF('Data invoice'!Q324=0,"",'Data invoice'!R324)</f>
        <v/>
      </c>
      <c r="J350" s="438" t="str">
        <f>IF('Data invoice'!R324=0,"",'Data invoice'!S324)</f>
        <v/>
      </c>
      <c r="K350" s="493" t="str">
        <f>IF('Data invoice'!S324=0,"",'Data invoice'!T324)</f>
        <v/>
      </c>
      <c r="L350" s="180"/>
      <c r="M350" s="180"/>
      <c r="N350" s="180"/>
      <c r="O350" s="180"/>
      <c r="P350" s="180"/>
      <c r="Q350" s="180"/>
      <c r="R350" s="180"/>
      <c r="S350" s="397"/>
      <c r="T350" s="397"/>
      <c r="U350" s="397"/>
      <c r="V350" s="397"/>
      <c r="W350" s="397"/>
      <c r="X350" s="397"/>
      <c r="Y350" s="397"/>
      <c r="Z350" s="397"/>
      <c r="AA350" s="397"/>
      <c r="AB350" s="414"/>
      <c r="AC350" s="414"/>
      <c r="AD350" s="414"/>
      <c r="AE350" s="414"/>
      <c r="AF350" s="414"/>
      <c r="AG350" s="414"/>
      <c r="AH350" s="414"/>
      <c r="AI350" s="414"/>
      <c r="AJ350" s="414"/>
      <c r="AK350" s="182"/>
      <c r="AL350" s="182"/>
    </row>
    <row r="351" spans="1:38" ht="16.5" customHeight="1">
      <c r="A351" s="397"/>
      <c r="B351" s="402" t="str">
        <f>IF('Data invoice'!J325=0,"",'Data invoice'!K325)</f>
        <v/>
      </c>
      <c r="C351" s="402" t="str">
        <f>IF('Data invoice'!K325=0,"",'Data invoice'!L325)</f>
        <v/>
      </c>
      <c r="D351" s="402" t="str">
        <f>IF('Data invoice'!L325=0,"",'Data invoice'!M325)</f>
        <v/>
      </c>
      <c r="E351" s="402" t="str">
        <f>IF('Data invoice'!M325=0,"",'Data invoice'!N325)</f>
        <v/>
      </c>
      <c r="F351" s="402" t="str">
        <f>IF('Data invoice'!N325=0,"",'Data invoice'!O325)</f>
        <v/>
      </c>
      <c r="G351" s="402" t="str">
        <f>IF('Data invoice'!O325=0,"",'Data invoice'!P325)</f>
        <v/>
      </c>
      <c r="H351" s="402" t="str">
        <f>IF('Data invoice'!P325=0,"",'Data invoice'!Q325)</f>
        <v/>
      </c>
      <c r="I351" s="468" t="str">
        <f>IF('Data invoice'!Q325=0,"",'Data invoice'!R325)</f>
        <v/>
      </c>
      <c r="J351" s="438" t="str">
        <f>IF('Data invoice'!R325=0,"",'Data invoice'!S325)</f>
        <v/>
      </c>
      <c r="K351" s="493" t="str">
        <f>IF('Data invoice'!S325=0,"",'Data invoice'!T325)</f>
        <v/>
      </c>
      <c r="L351" s="180"/>
      <c r="M351" s="180"/>
      <c r="N351" s="180"/>
      <c r="O351" s="180"/>
      <c r="P351" s="180"/>
      <c r="Q351" s="180"/>
      <c r="R351" s="180"/>
      <c r="S351" s="397"/>
      <c r="T351" s="397"/>
      <c r="U351" s="397"/>
      <c r="V351" s="397"/>
      <c r="W351" s="397"/>
      <c r="X351" s="397"/>
      <c r="Y351" s="397"/>
      <c r="Z351" s="397"/>
      <c r="AA351" s="397"/>
      <c r="AB351" s="414"/>
      <c r="AC351" s="414"/>
      <c r="AD351" s="414"/>
      <c r="AE351" s="414"/>
      <c r="AF351" s="414"/>
      <c r="AG351" s="414"/>
      <c r="AH351" s="414"/>
      <c r="AI351" s="414"/>
      <c r="AJ351" s="414"/>
      <c r="AK351" s="182"/>
      <c r="AL351" s="182"/>
    </row>
    <row r="352" spans="1:38" ht="16.5" customHeight="1">
      <c r="A352" s="397"/>
      <c r="B352" s="402" t="str">
        <f>IF('Data invoice'!J326=0,"",'Data invoice'!K326)</f>
        <v/>
      </c>
      <c r="C352" s="402" t="str">
        <f>IF('Data invoice'!K326=0,"",'Data invoice'!L326)</f>
        <v/>
      </c>
      <c r="D352" s="402" t="str">
        <f>IF('Data invoice'!L326=0,"",'Data invoice'!M326)</f>
        <v/>
      </c>
      <c r="E352" s="402" t="str">
        <f>IF('Data invoice'!M326=0,"",'Data invoice'!N326)</f>
        <v/>
      </c>
      <c r="F352" s="402" t="str">
        <f>IF('Data invoice'!N326=0,"",'Data invoice'!O326)</f>
        <v/>
      </c>
      <c r="G352" s="402" t="str">
        <f>IF('Data invoice'!O326=0,"",'Data invoice'!P326)</f>
        <v/>
      </c>
      <c r="H352" s="402" t="str">
        <f>IF('Data invoice'!P326=0,"",'Data invoice'!Q326)</f>
        <v/>
      </c>
      <c r="I352" s="468" t="str">
        <f>IF('Data invoice'!Q326=0,"",'Data invoice'!R326)</f>
        <v/>
      </c>
      <c r="J352" s="438" t="str">
        <f>IF('Data invoice'!R326=0,"",'Data invoice'!S326)</f>
        <v/>
      </c>
      <c r="K352" s="493" t="str">
        <f>IF('Data invoice'!S326=0,"",'Data invoice'!T326)</f>
        <v/>
      </c>
      <c r="L352" s="180"/>
      <c r="M352" s="180"/>
      <c r="N352" s="180"/>
      <c r="O352" s="180"/>
      <c r="P352" s="180"/>
      <c r="Q352" s="180"/>
      <c r="R352" s="180"/>
      <c r="S352" s="397"/>
      <c r="T352" s="397"/>
      <c r="U352" s="397"/>
      <c r="V352" s="397"/>
      <c r="W352" s="397"/>
      <c r="X352" s="397"/>
      <c r="Y352" s="397"/>
      <c r="Z352" s="397"/>
      <c r="AA352" s="397"/>
      <c r="AB352" s="414"/>
      <c r="AC352" s="414"/>
      <c r="AD352" s="414"/>
      <c r="AE352" s="414"/>
      <c r="AF352" s="414"/>
      <c r="AG352" s="414"/>
      <c r="AH352" s="414"/>
      <c r="AI352" s="414"/>
      <c r="AJ352" s="414"/>
      <c r="AK352" s="182"/>
      <c r="AL352" s="182"/>
    </row>
    <row r="353" spans="1:38" ht="16.5" customHeight="1">
      <c r="A353" s="397"/>
      <c r="B353" s="180"/>
      <c r="C353" s="180"/>
      <c r="D353" s="180"/>
      <c r="E353" s="180"/>
      <c r="F353" s="181"/>
      <c r="G353" s="181"/>
      <c r="H353" s="180"/>
      <c r="I353" s="469"/>
      <c r="J353" s="486"/>
      <c r="K353" s="188"/>
      <c r="L353" s="180"/>
      <c r="M353" s="180"/>
      <c r="N353" s="180"/>
      <c r="O353" s="180"/>
      <c r="P353" s="180"/>
      <c r="Q353" s="180"/>
      <c r="R353" s="180"/>
      <c r="S353" s="397"/>
      <c r="T353" s="397"/>
      <c r="U353" s="397"/>
      <c r="V353" s="397"/>
      <c r="W353" s="397"/>
      <c r="X353" s="397"/>
      <c r="Y353" s="397"/>
      <c r="Z353" s="397"/>
      <c r="AA353" s="397"/>
      <c r="AB353" s="414"/>
      <c r="AC353" s="414"/>
      <c r="AD353" s="414"/>
      <c r="AE353" s="414"/>
      <c r="AF353" s="414"/>
      <c r="AG353" s="414"/>
      <c r="AH353" s="414"/>
      <c r="AI353" s="414"/>
      <c r="AJ353" s="414"/>
      <c r="AK353" s="182"/>
      <c r="AL353" s="182"/>
    </row>
    <row r="354" spans="1:38" ht="16.5" customHeight="1">
      <c r="A354" s="397"/>
      <c r="B354" s="180"/>
      <c r="C354" s="180"/>
      <c r="D354" s="180"/>
      <c r="E354" s="180"/>
      <c r="F354" s="181"/>
      <c r="G354" s="181"/>
      <c r="H354" s="180"/>
      <c r="I354" s="469"/>
      <c r="J354" s="486"/>
      <c r="K354" s="188"/>
      <c r="L354" s="180"/>
      <c r="M354" s="180"/>
      <c r="N354" s="180"/>
      <c r="O354" s="180"/>
      <c r="P354" s="180"/>
      <c r="Q354" s="180"/>
      <c r="R354" s="180"/>
      <c r="S354" s="397"/>
      <c r="T354" s="397"/>
      <c r="U354" s="397"/>
      <c r="V354" s="397"/>
      <c r="W354" s="397"/>
      <c r="X354" s="397"/>
      <c r="Y354" s="397"/>
      <c r="Z354" s="397"/>
      <c r="AA354" s="397"/>
      <c r="AB354" s="414"/>
      <c r="AC354" s="414"/>
      <c r="AD354" s="414"/>
      <c r="AE354" s="414"/>
      <c r="AF354" s="414"/>
      <c r="AG354" s="414"/>
      <c r="AH354" s="414"/>
      <c r="AI354" s="414"/>
      <c r="AJ354" s="414"/>
      <c r="AK354" s="182"/>
      <c r="AL354" s="182"/>
    </row>
    <row r="355" spans="1:38" ht="16.5" customHeight="1">
      <c r="A355" s="397"/>
      <c r="B355" s="180"/>
      <c r="C355" s="180"/>
      <c r="D355" s="180"/>
      <c r="E355" s="180"/>
      <c r="F355" s="181"/>
      <c r="G355" s="181"/>
      <c r="H355" s="180"/>
      <c r="I355" s="469"/>
      <c r="J355" s="486"/>
      <c r="K355" s="188"/>
      <c r="L355" s="180"/>
      <c r="M355" s="180"/>
      <c r="N355" s="180"/>
      <c r="O355" s="180"/>
      <c r="P355" s="180"/>
      <c r="Q355" s="180"/>
      <c r="R355" s="180"/>
      <c r="S355" s="397"/>
      <c r="T355" s="397"/>
      <c r="U355" s="397"/>
      <c r="V355" s="397"/>
      <c r="W355" s="397"/>
      <c r="X355" s="397"/>
      <c r="Y355" s="397"/>
      <c r="Z355" s="397"/>
      <c r="AA355" s="397"/>
      <c r="AB355" s="414"/>
      <c r="AC355" s="414"/>
      <c r="AD355" s="414"/>
      <c r="AE355" s="414"/>
      <c r="AF355" s="414"/>
      <c r="AG355" s="414"/>
      <c r="AH355" s="414"/>
      <c r="AI355" s="414"/>
      <c r="AJ355" s="414"/>
      <c r="AK355" s="182"/>
      <c r="AL355" s="182"/>
    </row>
    <row r="356" spans="1:38" ht="16.5" customHeight="1">
      <c r="A356" s="397"/>
      <c r="B356" s="180"/>
      <c r="C356" s="180"/>
      <c r="D356" s="180"/>
      <c r="E356" s="180"/>
      <c r="F356" s="181"/>
      <c r="G356" s="181"/>
      <c r="H356" s="180"/>
      <c r="I356" s="469"/>
      <c r="J356" s="486"/>
      <c r="K356" s="188"/>
      <c r="L356" s="180"/>
      <c r="M356" s="180"/>
      <c r="N356" s="180"/>
      <c r="O356" s="180"/>
      <c r="P356" s="180"/>
      <c r="Q356" s="180"/>
      <c r="R356" s="180"/>
      <c r="S356" s="397"/>
      <c r="T356" s="397"/>
      <c r="U356" s="397"/>
      <c r="V356" s="397"/>
      <c r="W356" s="397"/>
      <c r="X356" s="397"/>
      <c r="Y356" s="397"/>
      <c r="Z356" s="397"/>
      <c r="AA356" s="397"/>
      <c r="AB356" s="414"/>
      <c r="AC356" s="414"/>
      <c r="AD356" s="414"/>
      <c r="AE356" s="414"/>
      <c r="AF356" s="414"/>
      <c r="AG356" s="414"/>
      <c r="AH356" s="414"/>
      <c r="AI356" s="414"/>
      <c r="AJ356" s="414"/>
      <c r="AK356" s="182"/>
      <c r="AL356" s="182"/>
    </row>
    <row r="357" spans="1:38" ht="16.5" customHeight="1">
      <c r="A357" s="397"/>
      <c r="B357" s="180"/>
      <c r="C357" s="180"/>
      <c r="D357" s="180"/>
      <c r="E357" s="180"/>
      <c r="F357" s="181"/>
      <c r="G357" s="181"/>
      <c r="H357" s="180"/>
      <c r="I357" s="469"/>
      <c r="J357" s="486"/>
      <c r="K357" s="188"/>
      <c r="L357" s="180"/>
      <c r="M357" s="180"/>
      <c r="N357" s="180"/>
      <c r="O357" s="180"/>
      <c r="P357" s="180"/>
      <c r="Q357" s="180"/>
      <c r="R357" s="180"/>
      <c r="S357" s="397"/>
      <c r="T357" s="397"/>
      <c r="U357" s="397"/>
      <c r="V357" s="397"/>
      <c r="W357" s="397"/>
      <c r="X357" s="397"/>
      <c r="Y357" s="397"/>
      <c r="Z357" s="397"/>
      <c r="AA357" s="397"/>
      <c r="AB357" s="414"/>
      <c r="AC357" s="414"/>
      <c r="AD357" s="414"/>
      <c r="AE357" s="414"/>
      <c r="AF357" s="414"/>
      <c r="AG357" s="414"/>
      <c r="AH357" s="414"/>
      <c r="AI357" s="414"/>
      <c r="AJ357" s="414"/>
      <c r="AK357" s="182"/>
      <c r="AL357" s="182"/>
    </row>
    <row r="358" spans="1:38" ht="16.5" customHeight="1">
      <c r="A358" s="397"/>
      <c r="B358" s="180"/>
      <c r="C358" s="180"/>
      <c r="D358" s="180"/>
      <c r="E358" s="180"/>
      <c r="F358" s="181"/>
      <c r="G358" s="181"/>
      <c r="H358" s="180"/>
      <c r="I358" s="469"/>
      <c r="J358" s="486"/>
      <c r="K358" s="188"/>
      <c r="L358" s="180"/>
      <c r="M358" s="180"/>
      <c r="N358" s="180"/>
      <c r="O358" s="180"/>
      <c r="P358" s="180"/>
      <c r="Q358" s="180"/>
      <c r="R358" s="180"/>
      <c r="S358" s="397"/>
      <c r="T358" s="397"/>
      <c r="U358" s="397"/>
      <c r="V358" s="397"/>
      <c r="W358" s="397"/>
      <c r="X358" s="397"/>
      <c r="Y358" s="397"/>
      <c r="Z358" s="397"/>
      <c r="AA358" s="397"/>
      <c r="AB358" s="414"/>
      <c r="AC358" s="414"/>
      <c r="AD358" s="414"/>
      <c r="AE358" s="414"/>
      <c r="AF358" s="414"/>
      <c r="AG358" s="414"/>
      <c r="AH358" s="414"/>
      <c r="AI358" s="414"/>
      <c r="AJ358" s="414"/>
      <c r="AK358" s="182"/>
      <c r="AL358" s="182"/>
    </row>
    <row r="359" spans="1:38" ht="16.5" customHeight="1">
      <c r="A359" s="397"/>
      <c r="B359" s="180"/>
      <c r="C359" s="180"/>
      <c r="D359" s="180"/>
      <c r="E359" s="180"/>
      <c r="F359" s="181"/>
      <c r="G359" s="181"/>
      <c r="H359" s="180"/>
      <c r="I359" s="469"/>
      <c r="J359" s="486"/>
      <c r="K359" s="188"/>
      <c r="L359" s="180"/>
      <c r="M359" s="180"/>
      <c r="N359" s="180"/>
      <c r="O359" s="180"/>
      <c r="P359" s="180"/>
      <c r="Q359" s="180"/>
      <c r="R359" s="180"/>
      <c r="S359" s="397"/>
      <c r="T359" s="397"/>
      <c r="U359" s="397"/>
      <c r="V359" s="397"/>
      <c r="W359" s="397"/>
      <c r="X359" s="397"/>
      <c r="Y359" s="397"/>
      <c r="Z359" s="397"/>
      <c r="AA359" s="397"/>
      <c r="AB359" s="414"/>
      <c r="AC359" s="414"/>
      <c r="AD359" s="414"/>
      <c r="AE359" s="414"/>
      <c r="AF359" s="414"/>
      <c r="AG359" s="414"/>
      <c r="AH359" s="414"/>
      <c r="AI359" s="414"/>
      <c r="AJ359" s="414"/>
      <c r="AK359" s="182"/>
      <c r="AL359" s="182"/>
    </row>
    <row r="360" spans="1:38" ht="16.5" customHeight="1">
      <c r="A360" s="397"/>
      <c r="B360" s="180"/>
      <c r="C360" s="180"/>
      <c r="D360" s="180"/>
      <c r="E360" s="180"/>
      <c r="F360" s="181"/>
      <c r="G360" s="181"/>
      <c r="H360" s="180"/>
      <c r="I360" s="469"/>
      <c r="J360" s="486"/>
      <c r="K360" s="188"/>
      <c r="L360" s="180"/>
      <c r="M360" s="180"/>
      <c r="N360" s="180"/>
      <c r="O360" s="180"/>
      <c r="P360" s="180"/>
      <c r="Q360" s="180"/>
      <c r="R360" s="180"/>
      <c r="S360" s="397"/>
      <c r="T360" s="397"/>
      <c r="U360" s="397"/>
      <c r="V360" s="397"/>
      <c r="W360" s="397"/>
      <c r="X360" s="397"/>
      <c r="Y360" s="397"/>
      <c r="Z360" s="397"/>
      <c r="AA360" s="397"/>
      <c r="AB360" s="414"/>
      <c r="AC360" s="414"/>
      <c r="AD360" s="414"/>
      <c r="AE360" s="414"/>
      <c r="AF360" s="414"/>
      <c r="AG360" s="414"/>
      <c r="AH360" s="414"/>
      <c r="AI360" s="414"/>
      <c r="AJ360" s="414"/>
      <c r="AK360" s="182"/>
      <c r="AL360" s="182"/>
    </row>
    <row r="361" spans="1:38" ht="16.5" customHeight="1">
      <c r="A361" s="397"/>
      <c r="B361" s="180"/>
      <c r="C361" s="180"/>
      <c r="D361" s="180"/>
      <c r="E361" s="180"/>
      <c r="F361" s="181"/>
      <c r="G361" s="181"/>
      <c r="H361" s="180"/>
      <c r="I361" s="469"/>
      <c r="J361" s="486"/>
      <c r="K361" s="188"/>
      <c r="L361" s="180"/>
      <c r="M361" s="180"/>
      <c r="N361" s="180"/>
      <c r="O361" s="180"/>
      <c r="P361" s="180"/>
      <c r="Q361" s="180"/>
      <c r="R361" s="180"/>
      <c r="S361" s="397"/>
      <c r="T361" s="397"/>
      <c r="U361" s="397"/>
      <c r="V361" s="397"/>
      <c r="W361" s="397"/>
      <c r="X361" s="397"/>
      <c r="Y361" s="397"/>
      <c r="Z361" s="397"/>
      <c r="AA361" s="397"/>
      <c r="AB361" s="414"/>
      <c r="AC361" s="414"/>
      <c r="AD361" s="414"/>
      <c r="AE361" s="414"/>
      <c r="AF361" s="414"/>
      <c r="AG361" s="414"/>
      <c r="AH361" s="414"/>
      <c r="AI361" s="414"/>
      <c r="AJ361" s="414"/>
      <c r="AK361" s="182"/>
      <c r="AL361" s="182"/>
    </row>
    <row r="362" spans="1:38" ht="16.5" customHeight="1">
      <c r="A362" s="397"/>
      <c r="B362" s="180"/>
      <c r="C362" s="180"/>
      <c r="D362" s="180"/>
      <c r="E362" s="180"/>
      <c r="F362" s="181"/>
      <c r="G362" s="181"/>
      <c r="H362" s="180"/>
      <c r="I362" s="469"/>
      <c r="J362" s="486"/>
      <c r="K362" s="188"/>
      <c r="L362" s="180"/>
      <c r="M362" s="180"/>
      <c r="N362" s="180"/>
      <c r="O362" s="180"/>
      <c r="P362" s="180"/>
      <c r="Q362" s="180"/>
      <c r="R362" s="180"/>
      <c r="S362" s="397"/>
      <c r="T362" s="397"/>
      <c r="U362" s="397"/>
      <c r="V362" s="397"/>
      <c r="W362" s="397"/>
      <c r="X362" s="397"/>
      <c r="Y362" s="397"/>
      <c r="Z362" s="397"/>
      <c r="AA362" s="397"/>
      <c r="AB362" s="414"/>
      <c r="AC362" s="414"/>
      <c r="AD362" s="414"/>
      <c r="AE362" s="414"/>
      <c r="AF362" s="414"/>
      <c r="AG362" s="414"/>
      <c r="AH362" s="414"/>
      <c r="AI362" s="414"/>
      <c r="AJ362" s="414"/>
      <c r="AK362" s="182"/>
      <c r="AL362" s="182"/>
    </row>
    <row r="363" spans="1:38" ht="16.5" customHeight="1">
      <c r="A363" s="397"/>
      <c r="B363" s="180"/>
      <c r="C363" s="180"/>
      <c r="D363" s="180"/>
      <c r="E363" s="180"/>
      <c r="F363" s="181"/>
      <c r="G363" s="181"/>
      <c r="H363" s="180"/>
      <c r="I363" s="469"/>
      <c r="J363" s="486"/>
      <c r="K363" s="188"/>
      <c r="L363" s="180"/>
      <c r="M363" s="180"/>
      <c r="N363" s="180"/>
      <c r="O363" s="180"/>
      <c r="P363" s="180"/>
      <c r="Q363" s="180"/>
      <c r="R363" s="180"/>
      <c r="S363" s="397"/>
      <c r="T363" s="397"/>
      <c r="U363" s="397"/>
      <c r="V363" s="397"/>
      <c r="W363" s="397"/>
      <c r="X363" s="397"/>
      <c r="Y363" s="397"/>
      <c r="Z363" s="397"/>
      <c r="AA363" s="397"/>
      <c r="AB363" s="414"/>
      <c r="AC363" s="414"/>
      <c r="AD363" s="414"/>
      <c r="AE363" s="414"/>
      <c r="AF363" s="414"/>
      <c r="AG363" s="414"/>
      <c r="AH363" s="414"/>
      <c r="AI363" s="414"/>
      <c r="AJ363" s="414"/>
      <c r="AK363" s="182"/>
      <c r="AL363" s="182"/>
    </row>
    <row r="364" spans="1:38" ht="16.5" customHeight="1">
      <c r="A364" s="397"/>
      <c r="B364" s="180"/>
      <c r="C364" s="180"/>
      <c r="D364" s="180"/>
      <c r="E364" s="180"/>
      <c r="F364" s="181"/>
      <c r="G364" s="181"/>
      <c r="H364" s="180"/>
      <c r="I364" s="469"/>
      <c r="J364" s="486"/>
      <c r="K364" s="188"/>
      <c r="L364" s="180"/>
      <c r="M364" s="180"/>
      <c r="N364" s="180"/>
      <c r="O364" s="180"/>
      <c r="P364" s="180"/>
      <c r="Q364" s="180"/>
      <c r="R364" s="180"/>
      <c r="S364" s="397"/>
      <c r="T364" s="397"/>
      <c r="U364" s="397"/>
      <c r="V364" s="397"/>
      <c r="W364" s="397"/>
      <c r="X364" s="397"/>
      <c r="Y364" s="397"/>
      <c r="Z364" s="397"/>
      <c r="AA364" s="397"/>
      <c r="AB364" s="414"/>
      <c r="AC364" s="414"/>
      <c r="AD364" s="414"/>
      <c r="AE364" s="414"/>
      <c r="AF364" s="414"/>
      <c r="AG364" s="414"/>
      <c r="AH364" s="414"/>
      <c r="AI364" s="414"/>
      <c r="AJ364" s="414"/>
      <c r="AK364" s="182"/>
      <c r="AL364" s="182"/>
    </row>
    <row r="365" spans="1:38" ht="16.5" customHeight="1">
      <c r="A365" s="397"/>
      <c r="B365" s="180"/>
      <c r="C365" s="180"/>
      <c r="D365" s="180"/>
      <c r="E365" s="180"/>
      <c r="F365" s="181"/>
      <c r="G365" s="181"/>
      <c r="H365" s="180"/>
      <c r="I365" s="469"/>
      <c r="J365" s="486"/>
      <c r="K365" s="188"/>
      <c r="L365" s="180"/>
      <c r="M365" s="180"/>
      <c r="N365" s="180"/>
      <c r="O365" s="180"/>
      <c r="P365" s="180"/>
      <c r="Q365" s="180"/>
      <c r="R365" s="180"/>
      <c r="S365" s="397"/>
      <c r="T365" s="397"/>
      <c r="U365" s="397"/>
      <c r="V365" s="397"/>
      <c r="W365" s="397"/>
      <c r="X365" s="397"/>
      <c r="Y365" s="397"/>
      <c r="Z365" s="397"/>
      <c r="AA365" s="397"/>
      <c r="AB365" s="414"/>
      <c r="AC365" s="414"/>
      <c r="AD365" s="414"/>
      <c r="AE365" s="414"/>
      <c r="AF365" s="414"/>
      <c r="AG365" s="414"/>
      <c r="AH365" s="414"/>
      <c r="AI365" s="414"/>
      <c r="AJ365" s="414"/>
      <c r="AK365" s="182"/>
      <c r="AL365" s="182"/>
    </row>
    <row r="366" spans="1:38" ht="16.5" customHeight="1">
      <c r="A366" s="397"/>
      <c r="B366" s="180"/>
      <c r="C366" s="180"/>
      <c r="D366" s="180"/>
      <c r="E366" s="180"/>
      <c r="F366" s="181"/>
      <c r="G366" s="181"/>
      <c r="H366" s="180"/>
      <c r="I366" s="469"/>
      <c r="J366" s="486"/>
      <c r="K366" s="188"/>
      <c r="L366" s="180"/>
      <c r="M366" s="180"/>
      <c r="N366" s="180"/>
      <c r="O366" s="180"/>
      <c r="P366" s="180"/>
      <c r="Q366" s="180"/>
      <c r="R366" s="180"/>
      <c r="S366" s="397"/>
      <c r="T366" s="397"/>
      <c r="U366" s="397"/>
      <c r="V366" s="397"/>
      <c r="W366" s="397"/>
      <c r="X366" s="397"/>
      <c r="Y366" s="397"/>
      <c r="Z366" s="397"/>
      <c r="AA366" s="397"/>
      <c r="AB366" s="414"/>
      <c r="AC366" s="414"/>
      <c r="AD366" s="414"/>
      <c r="AE366" s="414"/>
      <c r="AF366" s="414"/>
      <c r="AG366" s="414"/>
      <c r="AH366" s="414"/>
      <c r="AI366" s="414"/>
      <c r="AJ366" s="414"/>
      <c r="AK366" s="182"/>
      <c r="AL366" s="182"/>
    </row>
    <row r="367" spans="1:38" ht="16.5" customHeight="1">
      <c r="A367" s="397"/>
      <c r="B367" s="180"/>
      <c r="C367" s="180"/>
      <c r="D367" s="180"/>
      <c r="E367" s="180"/>
      <c r="F367" s="181"/>
      <c r="G367" s="181"/>
      <c r="H367" s="180"/>
      <c r="I367" s="469"/>
      <c r="J367" s="486"/>
      <c r="K367" s="188"/>
      <c r="L367" s="180"/>
      <c r="M367" s="180"/>
      <c r="N367" s="180"/>
      <c r="O367" s="180"/>
      <c r="P367" s="180"/>
      <c r="Q367" s="180"/>
      <c r="R367" s="180"/>
      <c r="S367" s="397"/>
      <c r="T367" s="397"/>
      <c r="U367" s="397"/>
      <c r="V367" s="397"/>
      <c r="W367" s="397"/>
      <c r="X367" s="397"/>
      <c r="Y367" s="397"/>
      <c r="Z367" s="397"/>
      <c r="AA367" s="397"/>
      <c r="AB367" s="414"/>
      <c r="AC367" s="414"/>
      <c r="AD367" s="414"/>
      <c r="AE367" s="414"/>
      <c r="AF367" s="414"/>
      <c r="AG367" s="414"/>
      <c r="AH367" s="414"/>
      <c r="AI367" s="414"/>
      <c r="AJ367" s="414"/>
      <c r="AK367" s="182"/>
      <c r="AL367" s="182"/>
    </row>
    <row r="368" spans="1:38" ht="16.5" customHeight="1">
      <c r="A368" s="397"/>
      <c r="B368" s="180"/>
      <c r="C368" s="180"/>
      <c r="D368" s="180"/>
      <c r="E368" s="180"/>
      <c r="F368" s="181"/>
      <c r="G368" s="181"/>
      <c r="H368" s="180"/>
      <c r="I368" s="469"/>
      <c r="J368" s="486"/>
      <c r="K368" s="188"/>
      <c r="L368" s="180"/>
      <c r="M368" s="180"/>
      <c r="N368" s="180"/>
      <c r="O368" s="180"/>
      <c r="P368" s="180"/>
      <c r="Q368" s="180"/>
      <c r="R368" s="180"/>
      <c r="S368" s="397"/>
      <c r="T368" s="397"/>
      <c r="U368" s="397"/>
      <c r="V368" s="397"/>
      <c r="W368" s="397"/>
      <c r="X368" s="397"/>
      <c r="Y368" s="397"/>
      <c r="Z368" s="397"/>
      <c r="AA368" s="397"/>
      <c r="AB368" s="414"/>
      <c r="AC368" s="414"/>
      <c r="AD368" s="414"/>
      <c r="AE368" s="414"/>
      <c r="AF368" s="414"/>
      <c r="AG368" s="414"/>
      <c r="AH368" s="414"/>
      <c r="AI368" s="414"/>
      <c r="AJ368" s="414"/>
      <c r="AK368" s="182"/>
      <c r="AL368" s="182"/>
    </row>
    <row r="369" spans="1:38" ht="16.5" customHeight="1">
      <c r="A369" s="397"/>
      <c r="B369" s="180"/>
      <c r="C369" s="180"/>
      <c r="D369" s="180"/>
      <c r="E369" s="180"/>
      <c r="F369" s="181"/>
      <c r="G369" s="181"/>
      <c r="H369" s="180"/>
      <c r="I369" s="469"/>
      <c r="J369" s="486"/>
      <c r="K369" s="188"/>
      <c r="L369" s="180"/>
      <c r="M369" s="180"/>
      <c r="N369" s="180"/>
      <c r="O369" s="180"/>
      <c r="P369" s="180"/>
      <c r="Q369" s="180"/>
      <c r="R369" s="180"/>
      <c r="S369" s="397"/>
      <c r="T369" s="397"/>
      <c r="U369" s="397"/>
      <c r="V369" s="397"/>
      <c r="W369" s="397"/>
      <c r="X369" s="397"/>
      <c r="Y369" s="397"/>
      <c r="Z369" s="397"/>
      <c r="AA369" s="397"/>
      <c r="AB369" s="414"/>
      <c r="AC369" s="414"/>
      <c r="AD369" s="414"/>
      <c r="AE369" s="414"/>
      <c r="AF369" s="414"/>
      <c r="AG369" s="414"/>
      <c r="AH369" s="414"/>
      <c r="AI369" s="414"/>
      <c r="AJ369" s="414"/>
      <c r="AK369" s="182"/>
      <c r="AL369" s="182"/>
    </row>
    <row r="370" spans="1:38" ht="16.5" customHeight="1">
      <c r="A370" s="397"/>
      <c r="B370" s="180"/>
      <c r="C370" s="180"/>
      <c r="D370" s="180"/>
      <c r="E370" s="180"/>
      <c r="F370" s="181"/>
      <c r="G370" s="181"/>
      <c r="H370" s="180"/>
      <c r="I370" s="469"/>
      <c r="J370" s="486"/>
      <c r="K370" s="188"/>
      <c r="L370" s="180"/>
      <c r="M370" s="180"/>
      <c r="N370" s="180"/>
      <c r="O370" s="180"/>
      <c r="P370" s="180"/>
      <c r="Q370" s="180"/>
      <c r="R370" s="180"/>
      <c r="S370" s="397"/>
      <c r="T370" s="397"/>
      <c r="U370" s="397"/>
      <c r="V370" s="397"/>
      <c r="W370" s="397"/>
      <c r="X370" s="397"/>
      <c r="Y370" s="397"/>
      <c r="Z370" s="397"/>
      <c r="AA370" s="397"/>
      <c r="AB370" s="414"/>
      <c r="AC370" s="414"/>
      <c r="AD370" s="414"/>
      <c r="AE370" s="414"/>
      <c r="AF370" s="414"/>
      <c r="AG370" s="414"/>
      <c r="AH370" s="414"/>
      <c r="AI370" s="414"/>
      <c r="AJ370" s="414"/>
      <c r="AK370" s="182"/>
      <c r="AL370" s="182"/>
    </row>
    <row r="371" spans="1:38" ht="16.5" customHeight="1">
      <c r="A371" s="397"/>
      <c r="B371" s="180"/>
      <c r="C371" s="180"/>
      <c r="D371" s="180"/>
      <c r="E371" s="180"/>
      <c r="F371" s="181"/>
      <c r="G371" s="181"/>
      <c r="H371" s="180"/>
      <c r="I371" s="469"/>
      <c r="J371" s="486"/>
      <c r="K371" s="188"/>
      <c r="L371" s="180"/>
      <c r="M371" s="180"/>
      <c r="N371" s="180"/>
      <c r="O371" s="180"/>
      <c r="P371" s="180"/>
      <c r="Q371" s="180"/>
      <c r="R371" s="180"/>
      <c r="S371" s="397"/>
      <c r="T371" s="397"/>
      <c r="U371" s="397"/>
      <c r="V371" s="397"/>
      <c r="W371" s="397"/>
      <c r="X371" s="397"/>
      <c r="Y371" s="397"/>
      <c r="Z371" s="397"/>
      <c r="AA371" s="397"/>
      <c r="AB371" s="414"/>
      <c r="AC371" s="414"/>
      <c r="AD371" s="414"/>
      <c r="AE371" s="414"/>
      <c r="AF371" s="414"/>
      <c r="AG371" s="414"/>
      <c r="AH371" s="414"/>
      <c r="AI371" s="414"/>
      <c r="AJ371" s="414"/>
      <c r="AK371" s="182"/>
      <c r="AL371" s="182"/>
    </row>
    <row r="372" spans="1:38" ht="16.5" customHeight="1">
      <c r="A372" s="397"/>
      <c r="B372" s="180"/>
      <c r="C372" s="180"/>
      <c r="D372" s="180"/>
      <c r="E372" s="180"/>
      <c r="F372" s="181"/>
      <c r="G372" s="181"/>
      <c r="H372" s="180"/>
      <c r="I372" s="469"/>
      <c r="J372" s="486"/>
      <c r="K372" s="188"/>
      <c r="L372" s="180"/>
      <c r="M372" s="180"/>
      <c r="N372" s="180"/>
      <c r="O372" s="180"/>
      <c r="P372" s="180"/>
      <c r="Q372" s="180"/>
      <c r="R372" s="180"/>
      <c r="S372" s="397"/>
      <c r="T372" s="397"/>
      <c r="U372" s="397"/>
      <c r="V372" s="397"/>
      <c r="W372" s="397"/>
      <c r="X372" s="397"/>
      <c r="Y372" s="397"/>
      <c r="Z372" s="397"/>
      <c r="AA372" s="397"/>
      <c r="AB372" s="414"/>
      <c r="AC372" s="414"/>
      <c r="AD372" s="414"/>
      <c r="AE372" s="414"/>
      <c r="AF372" s="414"/>
      <c r="AG372" s="414"/>
      <c r="AH372" s="414"/>
      <c r="AI372" s="414"/>
      <c r="AJ372" s="414"/>
      <c r="AK372" s="182"/>
      <c r="AL372" s="182"/>
    </row>
    <row r="373" spans="1:38" ht="16.5" customHeight="1">
      <c r="A373" s="397"/>
      <c r="B373" s="180"/>
      <c r="C373" s="180"/>
      <c r="D373" s="180"/>
      <c r="E373" s="180"/>
      <c r="F373" s="181"/>
      <c r="G373" s="181"/>
      <c r="H373" s="180"/>
      <c r="I373" s="469"/>
      <c r="J373" s="486"/>
      <c r="K373" s="188"/>
      <c r="L373" s="180"/>
      <c r="M373" s="180"/>
      <c r="N373" s="180"/>
      <c r="O373" s="180"/>
      <c r="P373" s="180"/>
      <c r="Q373" s="180"/>
      <c r="R373" s="180"/>
      <c r="S373" s="397"/>
      <c r="T373" s="397"/>
      <c r="U373" s="397"/>
      <c r="V373" s="397"/>
      <c r="W373" s="397"/>
      <c r="X373" s="397"/>
      <c r="Y373" s="397"/>
      <c r="Z373" s="397"/>
      <c r="AA373" s="397"/>
      <c r="AB373" s="414"/>
      <c r="AC373" s="414"/>
      <c r="AD373" s="414"/>
      <c r="AE373" s="414"/>
      <c r="AF373" s="414"/>
      <c r="AG373" s="414"/>
      <c r="AH373" s="414"/>
      <c r="AI373" s="414"/>
      <c r="AJ373" s="414"/>
      <c r="AK373" s="182"/>
      <c r="AL373" s="182"/>
    </row>
    <row r="374" spans="1:38" ht="16.5" customHeight="1">
      <c r="A374" s="397"/>
      <c r="B374" s="180"/>
      <c r="C374" s="180"/>
      <c r="D374" s="180"/>
      <c r="E374" s="180"/>
      <c r="F374" s="181"/>
      <c r="G374" s="181"/>
      <c r="H374" s="180"/>
      <c r="I374" s="469"/>
      <c r="J374" s="486"/>
      <c r="K374" s="188"/>
      <c r="L374" s="180"/>
      <c r="M374" s="180"/>
      <c r="N374" s="180"/>
      <c r="O374" s="180"/>
      <c r="P374" s="180"/>
      <c r="Q374" s="180"/>
      <c r="R374" s="180"/>
      <c r="S374" s="397"/>
      <c r="T374" s="397"/>
      <c r="U374" s="397"/>
      <c r="V374" s="397"/>
      <c r="W374" s="397"/>
      <c r="X374" s="397"/>
      <c r="Y374" s="397"/>
      <c r="Z374" s="397"/>
      <c r="AA374" s="397"/>
      <c r="AB374" s="414"/>
      <c r="AC374" s="414"/>
      <c r="AD374" s="414"/>
      <c r="AE374" s="414"/>
      <c r="AF374" s="414"/>
      <c r="AG374" s="414"/>
      <c r="AH374" s="414"/>
      <c r="AI374" s="414"/>
      <c r="AJ374" s="414"/>
      <c r="AK374" s="182"/>
      <c r="AL374" s="182"/>
    </row>
    <row r="375" spans="1:38" ht="16.5" customHeight="1">
      <c r="A375" s="397"/>
      <c r="B375" s="180"/>
      <c r="C375" s="180"/>
      <c r="D375" s="180"/>
      <c r="E375" s="180"/>
      <c r="F375" s="181"/>
      <c r="G375" s="181"/>
      <c r="H375" s="180"/>
      <c r="I375" s="469"/>
      <c r="J375" s="486"/>
      <c r="K375" s="188"/>
      <c r="L375" s="180"/>
      <c r="M375" s="180"/>
      <c r="N375" s="180"/>
      <c r="O375" s="180"/>
      <c r="P375" s="180"/>
      <c r="Q375" s="180"/>
      <c r="R375" s="180"/>
      <c r="S375" s="397"/>
      <c r="T375" s="397"/>
      <c r="U375" s="397"/>
      <c r="V375" s="397"/>
      <c r="W375" s="397"/>
      <c r="X375" s="397"/>
      <c r="Y375" s="397"/>
      <c r="Z375" s="397"/>
      <c r="AA375" s="397"/>
      <c r="AB375" s="414"/>
      <c r="AC375" s="414"/>
      <c r="AD375" s="414"/>
      <c r="AE375" s="414"/>
      <c r="AF375" s="414"/>
      <c r="AG375" s="414"/>
      <c r="AH375" s="414"/>
      <c r="AI375" s="414"/>
      <c r="AJ375" s="414"/>
      <c r="AK375" s="182"/>
      <c r="AL375" s="182"/>
    </row>
    <row r="376" spans="1:38" ht="16.5" customHeight="1">
      <c r="A376" s="397"/>
      <c r="B376" s="180"/>
      <c r="C376" s="180"/>
      <c r="D376" s="180"/>
      <c r="E376" s="180"/>
      <c r="F376" s="181"/>
      <c r="G376" s="181"/>
      <c r="H376" s="180"/>
      <c r="I376" s="469"/>
      <c r="J376" s="486"/>
      <c r="K376" s="188"/>
      <c r="L376" s="180"/>
      <c r="M376" s="180"/>
      <c r="N376" s="180"/>
      <c r="O376" s="180"/>
      <c r="P376" s="180"/>
      <c r="Q376" s="180"/>
      <c r="R376" s="180"/>
      <c r="S376" s="397"/>
      <c r="T376" s="397"/>
      <c r="U376" s="397"/>
      <c r="V376" s="397"/>
      <c r="W376" s="397"/>
      <c r="X376" s="397"/>
      <c r="Y376" s="397"/>
      <c r="Z376" s="397"/>
      <c r="AA376" s="397"/>
      <c r="AB376" s="414"/>
      <c r="AC376" s="414"/>
      <c r="AD376" s="414"/>
      <c r="AE376" s="414"/>
      <c r="AF376" s="414"/>
      <c r="AG376" s="414"/>
      <c r="AH376" s="414"/>
      <c r="AI376" s="414"/>
      <c r="AJ376" s="414"/>
      <c r="AK376" s="182"/>
      <c r="AL376" s="182"/>
    </row>
    <row r="377" spans="1:38" ht="16.5" customHeight="1">
      <c r="A377" s="397"/>
      <c r="B377" s="180"/>
      <c r="C377" s="180"/>
      <c r="D377" s="180"/>
      <c r="E377" s="180"/>
      <c r="F377" s="181"/>
      <c r="G377" s="181"/>
      <c r="H377" s="180"/>
      <c r="I377" s="469"/>
      <c r="J377" s="486"/>
      <c r="K377" s="188"/>
      <c r="L377" s="180"/>
      <c r="M377" s="180"/>
      <c r="N377" s="180"/>
      <c r="O377" s="180"/>
      <c r="P377" s="180"/>
      <c r="Q377" s="180"/>
      <c r="R377" s="180"/>
      <c r="S377" s="397"/>
      <c r="T377" s="397"/>
      <c r="U377" s="397"/>
      <c r="V377" s="397"/>
      <c r="W377" s="397"/>
      <c r="X377" s="397"/>
      <c r="Y377" s="397"/>
      <c r="Z377" s="397"/>
      <c r="AA377" s="397"/>
      <c r="AB377" s="414"/>
      <c r="AC377" s="414"/>
      <c r="AD377" s="414"/>
      <c r="AE377" s="414"/>
      <c r="AF377" s="414"/>
      <c r="AG377" s="414"/>
      <c r="AH377" s="414"/>
      <c r="AI377" s="414"/>
      <c r="AJ377" s="414"/>
      <c r="AK377" s="182"/>
      <c r="AL377" s="182"/>
    </row>
    <row r="378" spans="1:38" ht="16.5" customHeight="1">
      <c r="A378" s="397"/>
      <c r="B378" s="180"/>
      <c r="C378" s="180"/>
      <c r="D378" s="180"/>
      <c r="E378" s="180"/>
      <c r="F378" s="181"/>
      <c r="G378" s="181"/>
      <c r="H378" s="180"/>
      <c r="I378" s="469"/>
      <c r="J378" s="486"/>
      <c r="K378" s="188"/>
      <c r="L378" s="180"/>
      <c r="M378" s="180"/>
      <c r="N378" s="180"/>
      <c r="O378" s="180"/>
      <c r="P378" s="180"/>
      <c r="Q378" s="180"/>
      <c r="R378" s="180"/>
      <c r="S378" s="397"/>
      <c r="T378" s="397"/>
      <c r="U378" s="397"/>
      <c r="V378" s="397"/>
      <c r="W378" s="397"/>
      <c r="X378" s="397"/>
      <c r="Y378" s="397"/>
      <c r="Z378" s="397"/>
      <c r="AA378" s="397"/>
      <c r="AB378" s="414"/>
      <c r="AC378" s="414"/>
      <c r="AD378" s="414"/>
      <c r="AE378" s="414"/>
      <c r="AF378" s="414"/>
      <c r="AG378" s="414"/>
      <c r="AH378" s="414"/>
      <c r="AI378" s="414"/>
      <c r="AJ378" s="414"/>
      <c r="AK378" s="182"/>
      <c r="AL378" s="182"/>
    </row>
    <row r="379" spans="1:38" ht="16.5" customHeight="1">
      <c r="A379" s="397"/>
      <c r="B379" s="180"/>
      <c r="C379" s="180"/>
      <c r="D379" s="180"/>
      <c r="E379" s="180"/>
      <c r="F379" s="181"/>
      <c r="G379" s="181"/>
      <c r="H379" s="180"/>
      <c r="I379" s="469"/>
      <c r="J379" s="486"/>
      <c r="K379" s="188"/>
      <c r="L379" s="180"/>
      <c r="M379" s="180"/>
      <c r="N379" s="180"/>
      <c r="O379" s="180"/>
      <c r="P379" s="180"/>
      <c r="Q379" s="180"/>
      <c r="R379" s="180"/>
      <c r="S379" s="397"/>
      <c r="T379" s="397"/>
      <c r="U379" s="397"/>
      <c r="V379" s="397"/>
      <c r="W379" s="397"/>
      <c r="X379" s="397"/>
      <c r="Y379" s="397"/>
      <c r="Z379" s="397"/>
      <c r="AA379" s="397"/>
      <c r="AB379" s="414"/>
      <c r="AC379" s="414"/>
      <c r="AD379" s="414"/>
      <c r="AE379" s="414"/>
      <c r="AF379" s="414"/>
      <c r="AG379" s="414"/>
      <c r="AH379" s="414"/>
      <c r="AI379" s="414"/>
      <c r="AJ379" s="414"/>
      <c r="AK379" s="182"/>
      <c r="AL379" s="182"/>
    </row>
    <row r="380" spans="1:38" ht="16.5" customHeight="1">
      <c r="A380" s="397"/>
      <c r="B380" s="180"/>
      <c r="C380" s="180"/>
      <c r="D380" s="180"/>
      <c r="E380" s="180"/>
      <c r="F380" s="181"/>
      <c r="G380" s="181"/>
      <c r="H380" s="180"/>
      <c r="I380" s="469"/>
      <c r="J380" s="486"/>
      <c r="K380" s="188"/>
      <c r="L380" s="180"/>
      <c r="M380" s="180"/>
      <c r="N380" s="180"/>
      <c r="O380" s="180"/>
      <c r="P380" s="180"/>
      <c r="Q380" s="180"/>
      <c r="R380" s="180"/>
      <c r="S380" s="397"/>
      <c r="T380" s="397"/>
      <c r="U380" s="397"/>
      <c r="V380" s="397"/>
      <c r="W380" s="397"/>
      <c r="X380" s="397"/>
      <c r="Y380" s="397"/>
      <c r="Z380" s="397"/>
      <c r="AA380" s="397"/>
      <c r="AB380" s="414"/>
      <c r="AC380" s="414"/>
      <c r="AD380" s="414"/>
      <c r="AE380" s="414"/>
      <c r="AF380" s="414"/>
      <c r="AG380" s="414"/>
      <c r="AH380" s="414"/>
      <c r="AI380" s="414"/>
      <c r="AJ380" s="414"/>
      <c r="AK380" s="182"/>
      <c r="AL380" s="182"/>
    </row>
    <row r="381" spans="1:38" ht="16.5" customHeight="1">
      <c r="A381" s="397"/>
      <c r="B381" s="180"/>
      <c r="C381" s="180"/>
      <c r="D381" s="180"/>
      <c r="E381" s="180"/>
      <c r="F381" s="181"/>
      <c r="G381" s="181"/>
      <c r="H381" s="180"/>
      <c r="I381" s="469"/>
      <c r="J381" s="486"/>
      <c r="K381" s="188"/>
      <c r="L381" s="180"/>
      <c r="M381" s="180"/>
      <c r="N381" s="180"/>
      <c r="O381" s="180"/>
      <c r="P381" s="180"/>
      <c r="Q381" s="180"/>
      <c r="R381" s="180"/>
      <c r="S381" s="397"/>
      <c r="T381" s="397"/>
      <c r="U381" s="397"/>
      <c r="V381" s="397"/>
      <c r="W381" s="397"/>
      <c r="X381" s="397"/>
      <c r="Y381" s="397"/>
      <c r="Z381" s="397"/>
      <c r="AA381" s="397"/>
      <c r="AB381" s="414"/>
      <c r="AC381" s="414"/>
      <c r="AD381" s="414"/>
      <c r="AE381" s="414"/>
      <c r="AF381" s="414"/>
      <c r="AG381" s="414"/>
      <c r="AH381" s="414"/>
      <c r="AI381" s="414"/>
      <c r="AJ381" s="414"/>
      <c r="AK381" s="182"/>
      <c r="AL381" s="182"/>
    </row>
    <row r="382" spans="1:38" ht="16.5" customHeight="1">
      <c r="A382" s="397"/>
      <c r="B382" s="180"/>
      <c r="C382" s="180"/>
      <c r="D382" s="180"/>
      <c r="E382" s="180"/>
      <c r="F382" s="181"/>
      <c r="G382" s="181"/>
      <c r="H382" s="180"/>
      <c r="I382" s="469"/>
      <c r="J382" s="486"/>
      <c r="K382" s="188"/>
      <c r="L382" s="180"/>
      <c r="M382" s="180"/>
      <c r="N382" s="180"/>
      <c r="O382" s="180"/>
      <c r="P382" s="180"/>
      <c r="Q382" s="180"/>
      <c r="R382" s="180"/>
      <c r="S382" s="397"/>
      <c r="T382" s="397"/>
      <c r="U382" s="397"/>
      <c r="V382" s="397"/>
      <c r="W382" s="397"/>
      <c r="X382" s="397"/>
      <c r="Y382" s="397"/>
      <c r="Z382" s="397"/>
      <c r="AA382" s="397"/>
      <c r="AB382" s="414"/>
      <c r="AC382" s="414"/>
      <c r="AD382" s="414"/>
      <c r="AE382" s="414"/>
      <c r="AF382" s="414"/>
      <c r="AG382" s="414"/>
      <c r="AH382" s="414"/>
      <c r="AI382" s="414"/>
      <c r="AJ382" s="414"/>
      <c r="AK382" s="182"/>
      <c r="AL382" s="182"/>
    </row>
    <row r="383" spans="1:38" ht="16.5" customHeight="1">
      <c r="A383" s="397"/>
      <c r="B383" s="180"/>
      <c r="C383" s="180"/>
      <c r="D383" s="180"/>
      <c r="E383" s="180"/>
      <c r="F383" s="181"/>
      <c r="G383" s="181"/>
      <c r="H383" s="180"/>
      <c r="I383" s="469"/>
      <c r="J383" s="486"/>
      <c r="K383" s="188"/>
      <c r="L383" s="180"/>
      <c r="M383" s="180"/>
      <c r="N383" s="180"/>
      <c r="O383" s="180"/>
      <c r="P383" s="180"/>
      <c r="Q383" s="180"/>
      <c r="R383" s="180"/>
      <c r="S383" s="397"/>
      <c r="T383" s="397"/>
      <c r="U383" s="397"/>
      <c r="V383" s="397"/>
      <c r="W383" s="397"/>
      <c r="X383" s="397"/>
      <c r="Y383" s="397"/>
      <c r="Z383" s="397"/>
      <c r="AA383" s="397"/>
      <c r="AB383" s="414"/>
      <c r="AC383" s="414"/>
      <c r="AD383" s="414"/>
      <c r="AE383" s="414"/>
      <c r="AF383" s="414"/>
      <c r="AG383" s="414"/>
      <c r="AH383" s="414"/>
      <c r="AI383" s="414"/>
      <c r="AJ383" s="414"/>
      <c r="AK383" s="182"/>
      <c r="AL383" s="182"/>
    </row>
    <row r="384" spans="1:38" ht="16.5" customHeight="1">
      <c r="A384" s="397"/>
      <c r="B384" s="180"/>
      <c r="C384" s="180"/>
      <c r="D384" s="180"/>
      <c r="E384" s="180"/>
      <c r="F384" s="181"/>
      <c r="G384" s="181"/>
      <c r="H384" s="180"/>
      <c r="I384" s="469"/>
      <c r="J384" s="486"/>
      <c r="K384" s="188"/>
      <c r="L384" s="180"/>
      <c r="M384" s="180"/>
      <c r="N384" s="180"/>
      <c r="O384" s="180"/>
      <c r="P384" s="180"/>
      <c r="Q384" s="180"/>
      <c r="R384" s="180"/>
      <c r="S384" s="397"/>
      <c r="T384" s="397"/>
      <c r="U384" s="397"/>
      <c r="V384" s="397"/>
      <c r="W384" s="397"/>
      <c r="X384" s="397"/>
      <c r="Y384" s="397"/>
      <c r="Z384" s="397"/>
      <c r="AA384" s="397"/>
      <c r="AB384" s="414"/>
      <c r="AC384" s="414"/>
      <c r="AD384" s="414"/>
      <c r="AE384" s="414"/>
      <c r="AF384" s="414"/>
      <c r="AG384" s="414"/>
      <c r="AH384" s="414"/>
      <c r="AI384" s="414"/>
      <c r="AJ384" s="414"/>
      <c r="AK384" s="182"/>
      <c r="AL384" s="182"/>
    </row>
    <row r="385" spans="1:38" ht="16.5" customHeight="1">
      <c r="A385" s="397"/>
      <c r="B385" s="180"/>
      <c r="C385" s="180"/>
      <c r="D385" s="180"/>
      <c r="E385" s="180"/>
      <c r="F385" s="181"/>
      <c r="G385" s="181"/>
      <c r="H385" s="180"/>
      <c r="I385" s="469"/>
      <c r="J385" s="486"/>
      <c r="K385" s="188"/>
      <c r="L385" s="180"/>
      <c r="M385" s="180"/>
      <c r="N385" s="180"/>
      <c r="O385" s="180"/>
      <c r="P385" s="180"/>
      <c r="Q385" s="180"/>
      <c r="R385" s="180"/>
      <c r="S385" s="397"/>
      <c r="T385" s="397"/>
      <c r="U385" s="397"/>
      <c r="V385" s="397"/>
      <c r="W385" s="397"/>
      <c r="X385" s="397"/>
      <c r="Y385" s="397"/>
      <c r="Z385" s="397"/>
      <c r="AA385" s="397"/>
      <c r="AB385" s="414"/>
      <c r="AC385" s="414"/>
      <c r="AD385" s="414"/>
      <c r="AE385" s="414"/>
      <c r="AF385" s="414"/>
      <c r="AG385" s="414"/>
      <c r="AH385" s="414"/>
      <c r="AI385" s="414"/>
      <c r="AJ385" s="414"/>
      <c r="AK385" s="182"/>
      <c r="AL385" s="182"/>
    </row>
    <row r="386" spans="1:38" ht="16.5" customHeight="1">
      <c r="A386" s="397"/>
      <c r="B386" s="180"/>
      <c r="C386" s="180"/>
      <c r="D386" s="180"/>
      <c r="E386" s="180"/>
      <c r="F386" s="181"/>
      <c r="G386" s="181"/>
      <c r="H386" s="180"/>
      <c r="I386" s="469"/>
      <c r="J386" s="486"/>
      <c r="K386" s="188"/>
      <c r="L386" s="180"/>
      <c r="M386" s="180"/>
      <c r="N386" s="180"/>
      <c r="O386" s="180"/>
      <c r="P386" s="180"/>
      <c r="Q386" s="180"/>
      <c r="R386" s="180"/>
      <c r="S386" s="397"/>
      <c r="T386" s="397"/>
      <c r="U386" s="397"/>
      <c r="V386" s="397"/>
      <c r="W386" s="397"/>
      <c r="X386" s="397"/>
      <c r="Y386" s="397"/>
      <c r="Z386" s="397"/>
      <c r="AA386" s="397"/>
      <c r="AB386" s="414"/>
      <c r="AC386" s="414"/>
      <c r="AD386" s="414"/>
      <c r="AE386" s="414"/>
      <c r="AF386" s="414"/>
      <c r="AG386" s="414"/>
      <c r="AH386" s="414"/>
      <c r="AI386" s="414"/>
      <c r="AJ386" s="414"/>
      <c r="AK386" s="182"/>
      <c r="AL386" s="182"/>
    </row>
    <row r="387" spans="1:38" ht="16.5" customHeight="1">
      <c r="A387" s="397"/>
      <c r="B387" s="180"/>
      <c r="C387" s="180"/>
      <c r="D387" s="180"/>
      <c r="E387" s="180"/>
      <c r="F387" s="181"/>
      <c r="G387" s="181"/>
      <c r="H387" s="180"/>
      <c r="I387" s="469"/>
      <c r="J387" s="486"/>
      <c r="K387" s="188"/>
      <c r="L387" s="180"/>
      <c r="M387" s="180"/>
      <c r="N387" s="180"/>
      <c r="O387" s="180"/>
      <c r="P387" s="180"/>
      <c r="Q387" s="180"/>
      <c r="R387" s="180"/>
      <c r="S387" s="397"/>
      <c r="T387" s="397"/>
      <c r="U387" s="397"/>
      <c r="V387" s="397"/>
      <c r="W387" s="397"/>
      <c r="X387" s="397"/>
      <c r="Y387" s="397"/>
      <c r="Z387" s="397"/>
      <c r="AA387" s="397"/>
      <c r="AB387" s="414"/>
      <c r="AC387" s="414"/>
      <c r="AD387" s="414"/>
      <c r="AE387" s="414"/>
      <c r="AF387" s="414"/>
      <c r="AG387" s="414"/>
      <c r="AH387" s="414"/>
      <c r="AI387" s="414"/>
      <c r="AJ387" s="414"/>
      <c r="AK387" s="182"/>
      <c r="AL387" s="182"/>
    </row>
    <row r="388" spans="1:38" ht="16.5" customHeight="1">
      <c r="A388" s="397"/>
      <c r="B388" s="180"/>
      <c r="C388" s="180"/>
      <c r="D388" s="180"/>
      <c r="E388" s="180"/>
      <c r="F388" s="181"/>
      <c r="G388" s="181"/>
      <c r="H388" s="180"/>
      <c r="I388" s="469"/>
      <c r="J388" s="486"/>
      <c r="K388" s="188"/>
      <c r="L388" s="180"/>
      <c r="M388" s="180"/>
      <c r="N388" s="180"/>
      <c r="O388" s="180"/>
      <c r="P388" s="180"/>
      <c r="Q388" s="180"/>
      <c r="R388" s="180"/>
      <c r="S388" s="397"/>
      <c r="T388" s="397"/>
      <c r="U388" s="397"/>
      <c r="V388" s="397"/>
      <c r="W388" s="397"/>
      <c r="X388" s="397"/>
      <c r="Y388" s="397"/>
      <c r="Z388" s="397"/>
      <c r="AA388" s="397"/>
      <c r="AB388" s="414"/>
      <c r="AC388" s="414"/>
      <c r="AD388" s="414"/>
      <c r="AE388" s="414"/>
      <c r="AF388" s="414"/>
      <c r="AG388" s="414"/>
      <c r="AH388" s="414"/>
      <c r="AI388" s="414"/>
      <c r="AJ388" s="414"/>
      <c r="AK388" s="182"/>
      <c r="AL388" s="182"/>
    </row>
    <row r="389" spans="1:38" ht="16.5" customHeight="1">
      <c r="A389" s="397"/>
      <c r="B389" s="180"/>
      <c r="C389" s="180"/>
      <c r="D389" s="180"/>
      <c r="E389" s="180"/>
      <c r="F389" s="181"/>
      <c r="G389" s="181"/>
      <c r="H389" s="180"/>
      <c r="I389" s="469"/>
      <c r="J389" s="486"/>
      <c r="K389" s="188"/>
      <c r="L389" s="180"/>
      <c r="M389" s="180"/>
      <c r="N389" s="180"/>
      <c r="O389" s="180"/>
      <c r="P389" s="180"/>
      <c r="Q389" s="180"/>
      <c r="R389" s="180"/>
      <c r="S389" s="397"/>
      <c r="T389" s="397"/>
      <c r="U389" s="397"/>
      <c r="V389" s="397"/>
      <c r="W389" s="397"/>
      <c r="X389" s="397"/>
      <c r="Y389" s="397"/>
      <c r="Z389" s="397"/>
      <c r="AA389" s="397"/>
      <c r="AB389" s="414"/>
      <c r="AC389" s="414"/>
      <c r="AD389" s="414"/>
      <c r="AE389" s="414"/>
      <c r="AF389" s="414"/>
      <c r="AG389" s="414"/>
      <c r="AH389" s="414"/>
      <c r="AI389" s="414"/>
      <c r="AJ389" s="414"/>
      <c r="AK389" s="182"/>
      <c r="AL389" s="182"/>
    </row>
    <row r="390" spans="1:38" ht="16.5" customHeight="1">
      <c r="A390" s="397"/>
      <c r="B390" s="180"/>
      <c r="C390" s="180"/>
      <c r="D390" s="180"/>
      <c r="E390" s="180"/>
      <c r="F390" s="181"/>
      <c r="G390" s="181"/>
      <c r="H390" s="180"/>
      <c r="I390" s="469"/>
      <c r="J390" s="486"/>
      <c r="K390" s="188"/>
      <c r="L390" s="180"/>
      <c r="M390" s="180"/>
      <c r="N390" s="180"/>
      <c r="O390" s="180"/>
      <c r="P390" s="180"/>
      <c r="Q390" s="180"/>
      <c r="R390" s="180"/>
      <c r="S390" s="397"/>
      <c r="T390" s="397"/>
      <c r="U390" s="397"/>
      <c r="V390" s="397"/>
      <c r="W390" s="397"/>
      <c r="X390" s="397"/>
      <c r="Y390" s="397"/>
      <c r="Z390" s="397"/>
      <c r="AA390" s="397"/>
      <c r="AB390" s="414"/>
      <c r="AC390" s="414"/>
      <c r="AD390" s="414"/>
      <c r="AE390" s="414"/>
      <c r="AF390" s="414"/>
      <c r="AG390" s="414"/>
      <c r="AH390" s="414"/>
      <c r="AI390" s="414"/>
      <c r="AJ390" s="414"/>
      <c r="AK390" s="182"/>
      <c r="AL390" s="182"/>
    </row>
    <row r="391" spans="1:38" ht="16.5" customHeight="1">
      <c r="A391" s="397"/>
      <c r="B391" s="180"/>
      <c r="C391" s="180"/>
      <c r="D391" s="180"/>
      <c r="E391" s="180"/>
      <c r="F391" s="181"/>
      <c r="G391" s="181"/>
      <c r="H391" s="180"/>
      <c r="I391" s="469"/>
      <c r="J391" s="486"/>
      <c r="K391" s="188"/>
      <c r="L391" s="180"/>
      <c r="M391" s="180"/>
      <c r="N391" s="180"/>
      <c r="O391" s="180"/>
      <c r="P391" s="180"/>
      <c r="Q391" s="180"/>
      <c r="R391" s="180"/>
      <c r="S391" s="397"/>
      <c r="T391" s="397"/>
      <c r="U391" s="397"/>
      <c r="V391" s="397"/>
      <c r="W391" s="397"/>
      <c r="X391" s="397"/>
      <c r="Y391" s="397"/>
      <c r="Z391" s="397"/>
      <c r="AA391" s="397"/>
      <c r="AB391" s="414"/>
      <c r="AC391" s="414"/>
      <c r="AD391" s="414"/>
      <c r="AE391" s="414"/>
      <c r="AF391" s="414"/>
      <c r="AG391" s="414"/>
      <c r="AH391" s="414"/>
      <c r="AI391" s="414"/>
      <c r="AJ391" s="414"/>
      <c r="AK391" s="182"/>
      <c r="AL391" s="182"/>
    </row>
    <row r="392" spans="1:38" ht="16.5" customHeight="1">
      <c r="A392" s="397"/>
      <c r="B392" s="180"/>
      <c r="C392" s="180"/>
      <c r="D392" s="180"/>
      <c r="E392" s="180"/>
      <c r="F392" s="181"/>
      <c r="G392" s="181"/>
      <c r="H392" s="180"/>
      <c r="I392" s="469"/>
      <c r="J392" s="486"/>
      <c r="K392" s="188"/>
      <c r="L392" s="180"/>
      <c r="M392" s="180"/>
      <c r="N392" s="180"/>
      <c r="O392" s="180"/>
      <c r="P392" s="180"/>
      <c r="Q392" s="180"/>
      <c r="R392" s="180"/>
      <c r="S392" s="397"/>
      <c r="T392" s="397"/>
      <c r="U392" s="397"/>
      <c r="V392" s="397"/>
      <c r="W392" s="397"/>
      <c r="X392" s="397"/>
      <c r="Y392" s="397"/>
      <c r="Z392" s="397"/>
      <c r="AA392" s="397"/>
      <c r="AB392" s="414"/>
      <c r="AC392" s="414"/>
      <c r="AD392" s="414"/>
      <c r="AE392" s="414"/>
      <c r="AF392" s="414"/>
      <c r="AG392" s="414"/>
      <c r="AH392" s="414"/>
      <c r="AI392" s="414"/>
      <c r="AJ392" s="414"/>
      <c r="AK392" s="182"/>
      <c r="AL392" s="182"/>
    </row>
    <row r="393" spans="1:38" ht="16.5" customHeight="1">
      <c r="A393" s="397"/>
      <c r="B393" s="180"/>
      <c r="C393" s="180"/>
      <c r="D393" s="180"/>
      <c r="E393" s="180"/>
      <c r="F393" s="181"/>
      <c r="G393" s="181"/>
      <c r="H393" s="180"/>
      <c r="I393" s="469"/>
      <c r="J393" s="486"/>
      <c r="K393" s="188"/>
      <c r="L393" s="180"/>
      <c r="M393" s="180"/>
      <c r="N393" s="180"/>
      <c r="O393" s="180"/>
      <c r="P393" s="180"/>
      <c r="Q393" s="180"/>
      <c r="R393" s="180"/>
      <c r="S393" s="397"/>
      <c r="T393" s="397"/>
      <c r="U393" s="397"/>
      <c r="V393" s="397"/>
      <c r="W393" s="397"/>
      <c r="X393" s="397"/>
      <c r="Y393" s="397"/>
      <c r="Z393" s="397"/>
      <c r="AA393" s="397"/>
      <c r="AB393" s="414"/>
      <c r="AC393" s="414"/>
      <c r="AD393" s="414"/>
      <c r="AE393" s="414"/>
      <c r="AF393" s="414"/>
      <c r="AG393" s="414"/>
      <c r="AH393" s="414"/>
      <c r="AI393" s="414"/>
      <c r="AJ393" s="414"/>
      <c r="AK393" s="182"/>
      <c r="AL393" s="182"/>
    </row>
    <row r="394" spans="1:38" ht="16.5" customHeight="1">
      <c r="A394" s="397"/>
      <c r="B394" s="180"/>
      <c r="C394" s="180"/>
      <c r="D394" s="180"/>
      <c r="E394" s="180"/>
      <c r="F394" s="181"/>
      <c r="G394" s="181"/>
      <c r="H394" s="180"/>
      <c r="I394" s="469"/>
      <c r="J394" s="486"/>
      <c r="K394" s="188"/>
      <c r="L394" s="180"/>
      <c r="M394" s="180"/>
      <c r="N394" s="180"/>
      <c r="O394" s="180"/>
      <c r="P394" s="180"/>
      <c r="Q394" s="180"/>
      <c r="R394" s="180"/>
      <c r="S394" s="397"/>
      <c r="T394" s="397"/>
      <c r="U394" s="397"/>
      <c r="V394" s="397"/>
      <c r="W394" s="397"/>
      <c r="X394" s="397"/>
      <c r="Y394" s="397"/>
      <c r="Z394" s="397"/>
      <c r="AA394" s="397"/>
      <c r="AB394" s="414"/>
      <c r="AC394" s="414"/>
      <c r="AD394" s="414"/>
      <c r="AE394" s="414"/>
      <c r="AF394" s="414"/>
      <c r="AG394" s="414"/>
      <c r="AH394" s="414"/>
      <c r="AI394" s="414"/>
      <c r="AJ394" s="414"/>
      <c r="AK394" s="182"/>
      <c r="AL394" s="182"/>
    </row>
    <row r="395" spans="1:38" ht="16.5" customHeight="1">
      <c r="A395" s="397"/>
      <c r="B395" s="180"/>
      <c r="C395" s="180"/>
      <c r="D395" s="180"/>
      <c r="E395" s="180"/>
      <c r="F395" s="181"/>
      <c r="G395" s="181"/>
      <c r="H395" s="180"/>
      <c r="I395" s="469"/>
      <c r="J395" s="486"/>
      <c r="K395" s="188"/>
      <c r="L395" s="180"/>
      <c r="M395" s="180"/>
      <c r="N395" s="180"/>
      <c r="O395" s="180"/>
      <c r="P395" s="180"/>
      <c r="Q395" s="180"/>
      <c r="R395" s="180"/>
      <c r="S395" s="397"/>
      <c r="T395" s="397"/>
      <c r="U395" s="397"/>
      <c r="V395" s="397"/>
      <c r="W395" s="397"/>
      <c r="X395" s="397"/>
      <c r="Y395" s="397"/>
      <c r="Z395" s="397"/>
      <c r="AA395" s="397"/>
      <c r="AB395" s="414"/>
      <c r="AC395" s="414"/>
      <c r="AD395" s="414"/>
      <c r="AE395" s="414"/>
      <c r="AF395" s="414"/>
      <c r="AG395" s="414"/>
      <c r="AH395" s="414"/>
      <c r="AI395" s="414"/>
      <c r="AJ395" s="414"/>
      <c r="AK395" s="182"/>
      <c r="AL395" s="182"/>
    </row>
    <row r="396" spans="1:38" ht="16.5" customHeight="1">
      <c r="A396" s="397"/>
      <c r="B396" s="180"/>
      <c r="C396" s="180"/>
      <c r="D396" s="180"/>
      <c r="E396" s="180"/>
      <c r="F396" s="181"/>
      <c r="G396" s="181"/>
      <c r="H396" s="180"/>
      <c r="I396" s="469"/>
      <c r="J396" s="486"/>
      <c r="K396" s="188"/>
      <c r="L396" s="180"/>
      <c r="M396" s="180"/>
      <c r="N396" s="180"/>
      <c r="O396" s="180"/>
      <c r="P396" s="180"/>
      <c r="Q396" s="180"/>
      <c r="R396" s="180"/>
      <c r="S396" s="397"/>
      <c r="T396" s="397"/>
      <c r="U396" s="397"/>
      <c r="V396" s="397"/>
      <c r="W396" s="397"/>
      <c r="X396" s="397"/>
      <c r="Y396" s="397"/>
      <c r="Z396" s="397"/>
      <c r="AA396" s="397"/>
      <c r="AB396" s="414"/>
      <c r="AC396" s="414"/>
      <c r="AD396" s="414"/>
      <c r="AE396" s="414"/>
      <c r="AF396" s="414"/>
      <c r="AG396" s="414"/>
      <c r="AH396" s="414"/>
      <c r="AI396" s="414"/>
      <c r="AJ396" s="414"/>
      <c r="AK396" s="182"/>
      <c r="AL396" s="182"/>
    </row>
    <row r="397" spans="1:38" ht="16.5" customHeight="1">
      <c r="A397" s="397"/>
      <c r="B397" s="180"/>
      <c r="C397" s="180"/>
      <c r="D397" s="180"/>
      <c r="E397" s="180"/>
      <c r="F397" s="181"/>
      <c r="G397" s="181"/>
      <c r="H397" s="180"/>
      <c r="I397" s="469"/>
      <c r="J397" s="486"/>
      <c r="K397" s="188"/>
      <c r="L397" s="180"/>
      <c r="M397" s="180"/>
      <c r="N397" s="180"/>
      <c r="O397" s="180"/>
      <c r="P397" s="180"/>
      <c r="Q397" s="180"/>
      <c r="R397" s="180"/>
      <c r="S397" s="397"/>
      <c r="T397" s="397"/>
      <c r="U397" s="397"/>
      <c r="V397" s="397"/>
      <c r="W397" s="397"/>
      <c r="X397" s="397"/>
      <c r="Y397" s="397"/>
      <c r="Z397" s="397"/>
      <c r="AA397" s="397"/>
      <c r="AB397" s="414"/>
      <c r="AC397" s="414"/>
      <c r="AD397" s="414"/>
      <c r="AE397" s="414"/>
      <c r="AF397" s="414"/>
      <c r="AG397" s="414"/>
      <c r="AH397" s="414"/>
      <c r="AI397" s="414"/>
      <c r="AJ397" s="414"/>
      <c r="AK397" s="182"/>
      <c r="AL397" s="182"/>
    </row>
    <row r="398" spans="1:38" ht="16.5" customHeight="1">
      <c r="A398" s="397"/>
      <c r="B398" s="180"/>
      <c r="C398" s="180"/>
      <c r="D398" s="180"/>
      <c r="E398" s="180"/>
      <c r="F398" s="181"/>
      <c r="G398" s="181"/>
      <c r="H398" s="180"/>
      <c r="I398" s="469"/>
      <c r="J398" s="486"/>
      <c r="K398" s="188"/>
      <c r="L398" s="180"/>
      <c r="M398" s="180"/>
      <c r="N398" s="180"/>
      <c r="O398" s="180"/>
      <c r="P398" s="180"/>
      <c r="Q398" s="180"/>
      <c r="R398" s="180"/>
      <c r="S398" s="397"/>
      <c r="T398" s="397"/>
      <c r="U398" s="397"/>
      <c r="V398" s="397"/>
      <c r="W398" s="397"/>
      <c r="X398" s="397"/>
      <c r="Y398" s="397"/>
      <c r="Z398" s="397"/>
      <c r="AA398" s="397"/>
      <c r="AB398" s="414"/>
      <c r="AC398" s="414"/>
      <c r="AD398" s="414"/>
      <c r="AE398" s="414"/>
      <c r="AF398" s="414"/>
      <c r="AG398" s="414"/>
      <c r="AH398" s="414"/>
      <c r="AI398" s="414"/>
      <c r="AJ398" s="414"/>
      <c r="AK398" s="182"/>
      <c r="AL398" s="182"/>
    </row>
    <row r="399" spans="1:38" ht="16.5" customHeight="1">
      <c r="A399" s="397"/>
      <c r="B399" s="180"/>
      <c r="C399" s="180"/>
      <c r="D399" s="180"/>
      <c r="E399" s="180"/>
      <c r="F399" s="181"/>
      <c r="G399" s="181"/>
      <c r="H399" s="180"/>
      <c r="I399" s="469"/>
      <c r="J399" s="486"/>
      <c r="K399" s="188"/>
      <c r="L399" s="180"/>
      <c r="M399" s="180"/>
      <c r="N399" s="180"/>
      <c r="O399" s="180"/>
      <c r="P399" s="180"/>
      <c r="Q399" s="180"/>
      <c r="R399" s="180"/>
      <c r="S399" s="397"/>
      <c r="T399" s="397"/>
      <c r="U399" s="397"/>
      <c r="V399" s="397"/>
      <c r="W399" s="397"/>
      <c r="X399" s="397"/>
      <c r="Y399" s="397"/>
      <c r="Z399" s="397"/>
      <c r="AA399" s="397"/>
      <c r="AB399" s="414"/>
      <c r="AC399" s="414"/>
      <c r="AD399" s="414"/>
      <c r="AE399" s="414"/>
      <c r="AF399" s="414"/>
      <c r="AG399" s="414"/>
      <c r="AH399" s="414"/>
      <c r="AI399" s="414"/>
      <c r="AJ399" s="414"/>
      <c r="AK399" s="182"/>
      <c r="AL399" s="182"/>
    </row>
    <row r="400" spans="1:38" ht="16.5" customHeight="1">
      <c r="A400" s="397"/>
      <c r="B400" s="180"/>
      <c r="C400" s="180"/>
      <c r="D400" s="180"/>
      <c r="E400" s="180"/>
      <c r="F400" s="181"/>
      <c r="G400" s="181"/>
      <c r="H400" s="180"/>
      <c r="I400" s="469"/>
      <c r="J400" s="486"/>
      <c r="K400" s="188"/>
      <c r="L400" s="180"/>
      <c r="M400" s="180"/>
      <c r="N400" s="180"/>
      <c r="O400" s="180"/>
      <c r="P400" s="180"/>
      <c r="Q400" s="180"/>
      <c r="R400" s="180"/>
      <c r="S400" s="397"/>
      <c r="T400" s="397"/>
      <c r="U400" s="397"/>
      <c r="V400" s="397"/>
      <c r="W400" s="397"/>
      <c r="X400" s="397"/>
      <c r="Y400" s="397"/>
      <c r="Z400" s="397"/>
      <c r="AA400" s="397"/>
      <c r="AB400" s="414"/>
      <c r="AC400" s="414"/>
      <c r="AD400" s="414"/>
      <c r="AE400" s="414"/>
      <c r="AF400" s="414"/>
      <c r="AG400" s="414"/>
      <c r="AH400" s="414"/>
      <c r="AI400" s="414"/>
      <c r="AJ400" s="414"/>
      <c r="AK400" s="182"/>
      <c r="AL400" s="182"/>
    </row>
    <row r="401" spans="1:38" ht="16.5" customHeight="1">
      <c r="A401" s="397"/>
      <c r="B401" s="180"/>
      <c r="C401" s="180"/>
      <c r="D401" s="180"/>
      <c r="E401" s="180"/>
      <c r="F401" s="181"/>
      <c r="G401" s="181"/>
      <c r="H401" s="180"/>
      <c r="I401" s="469"/>
      <c r="J401" s="486"/>
      <c r="K401" s="188"/>
      <c r="L401" s="180"/>
      <c r="M401" s="180"/>
      <c r="N401" s="180"/>
      <c r="O401" s="180"/>
      <c r="P401" s="180"/>
      <c r="Q401" s="180"/>
      <c r="R401" s="180"/>
      <c r="S401" s="397"/>
      <c r="T401" s="397"/>
      <c r="U401" s="397"/>
      <c r="V401" s="397"/>
      <c r="W401" s="397"/>
      <c r="X401" s="397"/>
      <c r="Y401" s="397"/>
      <c r="Z401" s="397"/>
      <c r="AA401" s="397"/>
      <c r="AB401" s="414"/>
      <c r="AC401" s="414"/>
      <c r="AD401" s="414"/>
      <c r="AE401" s="414"/>
      <c r="AF401" s="414"/>
      <c r="AG401" s="414"/>
      <c r="AH401" s="414"/>
      <c r="AI401" s="414"/>
      <c r="AJ401" s="414"/>
      <c r="AK401" s="182"/>
      <c r="AL401" s="182"/>
    </row>
    <row r="402" spans="1:38" ht="16.5" customHeight="1">
      <c r="A402" s="397"/>
      <c r="B402" s="180"/>
      <c r="C402" s="180"/>
      <c r="D402" s="180"/>
      <c r="E402" s="180"/>
      <c r="F402" s="181"/>
      <c r="G402" s="181"/>
      <c r="H402" s="180"/>
      <c r="I402" s="469"/>
      <c r="J402" s="486"/>
      <c r="K402" s="188"/>
      <c r="L402" s="180"/>
      <c r="M402" s="180"/>
      <c r="N402" s="180"/>
      <c r="O402" s="180"/>
      <c r="P402" s="180"/>
      <c r="Q402" s="180"/>
      <c r="R402" s="180"/>
      <c r="S402" s="397"/>
      <c r="T402" s="397"/>
      <c r="U402" s="397"/>
      <c r="V402" s="397"/>
      <c r="W402" s="397"/>
      <c r="X402" s="397"/>
      <c r="Y402" s="397"/>
      <c r="Z402" s="397"/>
      <c r="AA402" s="397"/>
      <c r="AB402" s="414"/>
      <c r="AC402" s="414"/>
      <c r="AD402" s="414"/>
      <c r="AE402" s="414"/>
      <c r="AF402" s="414"/>
      <c r="AG402" s="414"/>
      <c r="AH402" s="414"/>
      <c r="AI402" s="414"/>
      <c r="AJ402" s="414"/>
      <c r="AK402" s="182"/>
      <c r="AL402" s="182"/>
    </row>
    <row r="403" spans="1:38" ht="16.5" customHeight="1">
      <c r="A403" s="397"/>
      <c r="B403" s="180"/>
      <c r="C403" s="180"/>
      <c r="D403" s="180"/>
      <c r="E403" s="180"/>
      <c r="F403" s="181"/>
      <c r="G403" s="181"/>
      <c r="H403" s="180"/>
      <c r="I403" s="469"/>
      <c r="J403" s="486"/>
      <c r="K403" s="188"/>
      <c r="L403" s="180"/>
      <c r="M403" s="180"/>
      <c r="N403" s="180"/>
      <c r="O403" s="180"/>
      <c r="P403" s="180"/>
      <c r="Q403" s="180"/>
      <c r="R403" s="180"/>
      <c r="S403" s="397"/>
      <c r="T403" s="397"/>
      <c r="U403" s="397"/>
      <c r="V403" s="397"/>
      <c r="W403" s="397"/>
      <c r="X403" s="397"/>
      <c r="Y403" s="397"/>
      <c r="Z403" s="397"/>
      <c r="AA403" s="397"/>
      <c r="AB403" s="414"/>
      <c r="AC403" s="414"/>
      <c r="AD403" s="414"/>
      <c r="AE403" s="414"/>
      <c r="AF403" s="414"/>
      <c r="AG403" s="414"/>
      <c r="AH403" s="414"/>
      <c r="AI403" s="414"/>
      <c r="AJ403" s="414"/>
      <c r="AK403" s="182"/>
      <c r="AL403" s="182"/>
    </row>
    <row r="404" spans="1:38" ht="16.5" customHeight="1">
      <c r="A404" s="397"/>
      <c r="B404" s="180"/>
      <c r="C404" s="180"/>
      <c r="D404" s="180"/>
      <c r="E404" s="180"/>
      <c r="F404" s="181"/>
      <c r="G404" s="181"/>
      <c r="H404" s="180"/>
      <c r="I404" s="469"/>
      <c r="J404" s="486"/>
      <c r="K404" s="188"/>
      <c r="L404" s="180"/>
      <c r="M404" s="180"/>
      <c r="N404" s="180"/>
      <c r="O404" s="180"/>
      <c r="P404" s="180"/>
      <c r="Q404" s="180"/>
      <c r="R404" s="180"/>
      <c r="S404" s="397"/>
      <c r="T404" s="397"/>
      <c r="U404" s="397"/>
      <c r="V404" s="397"/>
      <c r="W404" s="397"/>
      <c r="X404" s="397"/>
      <c r="Y404" s="397"/>
      <c r="Z404" s="397"/>
      <c r="AA404" s="397"/>
      <c r="AB404" s="414"/>
      <c r="AC404" s="414"/>
      <c r="AD404" s="414"/>
      <c r="AE404" s="414"/>
      <c r="AF404" s="414"/>
      <c r="AG404" s="414"/>
      <c r="AH404" s="414"/>
      <c r="AI404" s="414"/>
      <c r="AJ404" s="414"/>
      <c r="AK404" s="182"/>
      <c r="AL404" s="182"/>
    </row>
    <row r="405" spans="1:38" ht="16.5" customHeight="1">
      <c r="A405" s="397"/>
      <c r="B405" s="180"/>
      <c r="C405" s="180"/>
      <c r="D405" s="180"/>
      <c r="E405" s="180"/>
      <c r="F405" s="181"/>
      <c r="G405" s="181"/>
      <c r="H405" s="180"/>
      <c r="I405" s="469"/>
      <c r="J405" s="486"/>
      <c r="K405" s="188"/>
      <c r="L405" s="180"/>
      <c r="M405" s="180"/>
      <c r="N405" s="180"/>
      <c r="O405" s="180"/>
      <c r="P405" s="180"/>
      <c r="Q405" s="180"/>
      <c r="R405" s="180"/>
      <c r="S405" s="397"/>
      <c r="T405" s="397"/>
      <c r="U405" s="397"/>
      <c r="V405" s="397"/>
      <c r="W405" s="397"/>
      <c r="X405" s="397"/>
      <c r="Y405" s="397"/>
      <c r="Z405" s="397"/>
      <c r="AA405" s="397"/>
      <c r="AB405" s="414"/>
      <c r="AC405" s="414"/>
      <c r="AD405" s="414"/>
      <c r="AE405" s="414"/>
      <c r="AF405" s="414"/>
      <c r="AG405" s="414"/>
      <c r="AH405" s="414"/>
      <c r="AI405" s="414"/>
      <c r="AJ405" s="414"/>
      <c r="AK405" s="182"/>
      <c r="AL405" s="182"/>
    </row>
    <row r="406" spans="1:38" ht="16.5" customHeight="1">
      <c r="A406" s="397"/>
      <c r="B406" s="180"/>
      <c r="C406" s="180"/>
      <c r="D406" s="180"/>
      <c r="E406" s="180"/>
      <c r="F406" s="181"/>
      <c r="G406" s="181"/>
      <c r="H406" s="180"/>
      <c r="I406" s="469"/>
      <c r="J406" s="486"/>
      <c r="K406" s="188"/>
      <c r="L406" s="180"/>
      <c r="M406" s="180"/>
      <c r="N406" s="180"/>
      <c r="O406" s="180"/>
      <c r="P406" s="180"/>
      <c r="Q406" s="180"/>
      <c r="R406" s="180"/>
      <c r="S406" s="397"/>
      <c r="T406" s="397"/>
      <c r="U406" s="397"/>
      <c r="V406" s="397"/>
      <c r="W406" s="397"/>
      <c r="X406" s="397"/>
      <c r="Y406" s="397"/>
      <c r="Z406" s="397"/>
      <c r="AA406" s="397"/>
      <c r="AB406" s="414"/>
      <c r="AC406" s="414"/>
      <c r="AD406" s="414"/>
      <c r="AE406" s="414"/>
      <c r="AF406" s="414"/>
      <c r="AG406" s="414"/>
      <c r="AH406" s="414"/>
      <c r="AI406" s="414"/>
      <c r="AJ406" s="414"/>
      <c r="AK406" s="182"/>
      <c r="AL406" s="182"/>
    </row>
    <row r="407" spans="1:38" ht="16.5" customHeight="1">
      <c r="A407" s="397"/>
      <c r="B407" s="180"/>
      <c r="C407" s="180"/>
      <c r="D407" s="180"/>
      <c r="E407" s="180"/>
      <c r="F407" s="181"/>
      <c r="G407" s="181"/>
      <c r="H407" s="180"/>
      <c r="I407" s="469"/>
      <c r="J407" s="486"/>
      <c r="K407" s="188"/>
      <c r="L407" s="180"/>
      <c r="M407" s="180"/>
      <c r="N407" s="180"/>
      <c r="O407" s="180"/>
      <c r="P407" s="180"/>
      <c r="Q407" s="180"/>
      <c r="R407" s="180"/>
      <c r="S407" s="397"/>
      <c r="T407" s="397"/>
      <c r="U407" s="397"/>
      <c r="V407" s="397"/>
      <c r="W407" s="397"/>
      <c r="X407" s="397"/>
      <c r="Y407" s="397"/>
      <c r="Z407" s="397"/>
      <c r="AA407" s="397"/>
      <c r="AB407" s="414"/>
      <c r="AC407" s="414"/>
      <c r="AD407" s="414"/>
      <c r="AE407" s="414"/>
      <c r="AF407" s="414"/>
      <c r="AG407" s="414"/>
      <c r="AH407" s="414"/>
      <c r="AI407" s="414"/>
      <c r="AJ407" s="414"/>
      <c r="AK407" s="182"/>
      <c r="AL407" s="182"/>
    </row>
    <row r="408" spans="1:38" ht="16.5" customHeight="1">
      <c r="A408" s="397"/>
      <c r="B408" s="180"/>
      <c r="C408" s="180"/>
      <c r="D408" s="180"/>
      <c r="E408" s="180"/>
      <c r="F408" s="181"/>
      <c r="G408" s="181"/>
      <c r="H408" s="180"/>
      <c r="I408" s="469"/>
      <c r="J408" s="486"/>
      <c r="K408" s="188"/>
      <c r="L408" s="180"/>
      <c r="M408" s="180"/>
      <c r="N408" s="180"/>
      <c r="O408" s="180"/>
      <c r="P408" s="180"/>
      <c r="Q408" s="180"/>
      <c r="R408" s="180"/>
      <c r="S408" s="397"/>
      <c r="T408" s="397"/>
      <c r="U408" s="397"/>
      <c r="V408" s="397"/>
      <c r="W408" s="397"/>
      <c r="X408" s="397"/>
      <c r="Y408" s="397"/>
      <c r="Z408" s="397"/>
      <c r="AA408" s="397"/>
      <c r="AB408" s="414"/>
      <c r="AC408" s="414"/>
      <c r="AD408" s="414"/>
      <c r="AE408" s="414"/>
      <c r="AF408" s="414"/>
      <c r="AG408" s="414"/>
      <c r="AH408" s="414"/>
      <c r="AI408" s="414"/>
      <c r="AJ408" s="414"/>
      <c r="AK408" s="182"/>
      <c r="AL408" s="182"/>
    </row>
    <row r="409" spans="1:38" ht="16.5" customHeight="1">
      <c r="A409" s="397"/>
      <c r="B409" s="180"/>
      <c r="C409" s="180"/>
      <c r="D409" s="180"/>
      <c r="E409" s="180"/>
      <c r="F409" s="181"/>
      <c r="G409" s="181"/>
      <c r="H409" s="180"/>
      <c r="I409" s="469"/>
      <c r="J409" s="486"/>
      <c r="K409" s="188"/>
      <c r="L409" s="180"/>
      <c r="M409" s="180"/>
      <c r="N409" s="180"/>
      <c r="O409" s="180"/>
      <c r="P409" s="180"/>
      <c r="Q409" s="180"/>
      <c r="R409" s="180"/>
      <c r="S409" s="397"/>
      <c r="T409" s="397"/>
      <c r="U409" s="397"/>
      <c r="V409" s="397"/>
      <c r="W409" s="397"/>
      <c r="X409" s="397"/>
      <c r="Y409" s="397"/>
      <c r="Z409" s="397"/>
      <c r="AA409" s="397"/>
      <c r="AB409" s="414"/>
      <c r="AC409" s="414"/>
      <c r="AD409" s="414"/>
      <c r="AE409" s="414"/>
      <c r="AF409" s="414"/>
      <c r="AG409" s="414"/>
      <c r="AH409" s="414"/>
      <c r="AI409" s="414"/>
      <c r="AJ409" s="414"/>
      <c r="AK409" s="182"/>
      <c r="AL409" s="182"/>
    </row>
    <row r="410" spans="1:38" ht="16.5" customHeight="1">
      <c r="A410" s="397"/>
      <c r="B410" s="180"/>
      <c r="C410" s="180"/>
      <c r="D410" s="180"/>
      <c r="E410" s="180"/>
      <c r="F410" s="181"/>
      <c r="G410" s="181"/>
      <c r="H410" s="180"/>
      <c r="I410" s="469"/>
      <c r="J410" s="486"/>
      <c r="K410" s="188"/>
      <c r="L410" s="180"/>
      <c r="M410" s="180"/>
      <c r="N410" s="180"/>
      <c r="O410" s="180"/>
      <c r="P410" s="180"/>
      <c r="Q410" s="180"/>
      <c r="R410" s="180"/>
      <c r="S410" s="397"/>
      <c r="T410" s="397"/>
      <c r="U410" s="397"/>
      <c r="V410" s="397"/>
      <c r="W410" s="397"/>
      <c r="X410" s="397"/>
      <c r="Y410" s="397"/>
      <c r="Z410" s="397"/>
      <c r="AA410" s="397"/>
      <c r="AB410" s="414"/>
      <c r="AC410" s="414"/>
      <c r="AD410" s="414"/>
      <c r="AE410" s="414"/>
      <c r="AF410" s="414"/>
      <c r="AG410" s="414"/>
      <c r="AH410" s="414"/>
      <c r="AI410" s="414"/>
      <c r="AJ410" s="414"/>
      <c r="AK410" s="182"/>
      <c r="AL410" s="182"/>
    </row>
    <row r="411" spans="1:38" ht="16.5" customHeight="1">
      <c r="A411" s="397"/>
      <c r="B411" s="180"/>
      <c r="C411" s="180"/>
      <c r="D411" s="180"/>
      <c r="E411" s="180"/>
      <c r="F411" s="181"/>
      <c r="G411" s="181"/>
      <c r="H411" s="180"/>
      <c r="I411" s="469"/>
      <c r="J411" s="486"/>
      <c r="K411" s="188"/>
      <c r="L411" s="180"/>
      <c r="M411" s="180"/>
      <c r="N411" s="180"/>
      <c r="O411" s="180"/>
      <c r="P411" s="180"/>
      <c r="Q411" s="180"/>
      <c r="R411" s="180"/>
      <c r="S411" s="397"/>
      <c r="T411" s="397"/>
      <c r="U411" s="397"/>
      <c r="V411" s="397"/>
      <c r="W411" s="397"/>
      <c r="X411" s="397"/>
      <c r="Y411" s="397"/>
      <c r="Z411" s="397"/>
      <c r="AA411" s="397"/>
      <c r="AB411" s="414"/>
      <c r="AC411" s="414"/>
      <c r="AD411" s="414"/>
      <c r="AE411" s="414"/>
      <c r="AF411" s="414"/>
      <c r="AG411" s="414"/>
      <c r="AH411" s="414"/>
      <c r="AI411" s="414"/>
      <c r="AJ411" s="414"/>
      <c r="AK411" s="182"/>
      <c r="AL411" s="182"/>
    </row>
    <row r="412" spans="1:38" ht="16.5" customHeight="1">
      <c r="A412" s="397"/>
      <c r="B412" s="180"/>
      <c r="C412" s="180"/>
      <c r="D412" s="180"/>
      <c r="E412" s="180"/>
      <c r="F412" s="181"/>
      <c r="G412" s="181"/>
      <c r="H412" s="180"/>
      <c r="I412" s="469"/>
      <c r="J412" s="486"/>
      <c r="K412" s="188"/>
      <c r="L412" s="180"/>
      <c r="M412" s="180"/>
      <c r="N412" s="180"/>
      <c r="O412" s="180"/>
      <c r="P412" s="180"/>
      <c r="Q412" s="180"/>
      <c r="R412" s="180"/>
      <c r="S412" s="397"/>
      <c r="T412" s="397"/>
      <c r="U412" s="397"/>
      <c r="V412" s="397"/>
      <c r="W412" s="397"/>
      <c r="X412" s="397"/>
      <c r="Y412" s="397"/>
      <c r="Z412" s="397"/>
      <c r="AA412" s="397"/>
      <c r="AB412" s="414"/>
      <c r="AC412" s="414"/>
      <c r="AD412" s="414"/>
      <c r="AE412" s="414"/>
      <c r="AF412" s="414"/>
      <c r="AG412" s="414"/>
      <c r="AH412" s="414"/>
      <c r="AI412" s="414"/>
      <c r="AJ412" s="414"/>
      <c r="AK412" s="182"/>
      <c r="AL412" s="182"/>
    </row>
    <row r="413" spans="1:38" ht="16.5" customHeight="1">
      <c r="A413" s="397"/>
      <c r="B413" s="180"/>
      <c r="C413" s="180"/>
      <c r="D413" s="180"/>
      <c r="E413" s="180"/>
      <c r="F413" s="181"/>
      <c r="G413" s="181"/>
      <c r="H413" s="180"/>
      <c r="I413" s="469"/>
      <c r="J413" s="486"/>
      <c r="K413" s="188"/>
      <c r="L413" s="180"/>
      <c r="M413" s="180"/>
      <c r="N413" s="180"/>
      <c r="O413" s="180"/>
      <c r="P413" s="180"/>
      <c r="Q413" s="180"/>
      <c r="R413" s="180"/>
      <c r="S413" s="397"/>
      <c r="T413" s="397"/>
      <c r="U413" s="397"/>
      <c r="V413" s="397"/>
      <c r="W413" s="397"/>
      <c r="X413" s="397"/>
      <c r="Y413" s="397"/>
      <c r="Z413" s="397"/>
      <c r="AA413" s="397"/>
      <c r="AB413" s="414"/>
      <c r="AC413" s="414"/>
      <c r="AD413" s="414"/>
      <c r="AE413" s="414"/>
      <c r="AF413" s="414"/>
      <c r="AG413" s="414"/>
      <c r="AH413" s="414"/>
      <c r="AI413" s="414"/>
      <c r="AJ413" s="414"/>
      <c r="AK413" s="182"/>
      <c r="AL413" s="182"/>
    </row>
    <row r="414" spans="1:38" ht="16.5" customHeight="1">
      <c r="A414" s="397"/>
      <c r="B414" s="180"/>
      <c r="C414" s="180"/>
      <c r="D414" s="180"/>
      <c r="E414" s="180"/>
      <c r="F414" s="181"/>
      <c r="G414" s="181"/>
      <c r="H414" s="180"/>
      <c r="I414" s="469"/>
      <c r="J414" s="486"/>
      <c r="K414" s="188"/>
      <c r="L414" s="180"/>
      <c r="M414" s="180"/>
      <c r="N414" s="180"/>
      <c r="O414" s="180"/>
      <c r="P414" s="180"/>
      <c r="Q414" s="180"/>
      <c r="R414" s="180"/>
      <c r="S414" s="397"/>
      <c r="T414" s="397"/>
      <c r="U414" s="397"/>
      <c r="V414" s="397"/>
      <c r="W414" s="397"/>
      <c r="X414" s="397"/>
      <c r="Y414" s="397"/>
      <c r="Z414" s="397"/>
      <c r="AA414" s="397"/>
      <c r="AB414" s="414"/>
      <c r="AC414" s="414"/>
      <c r="AD414" s="414"/>
      <c r="AE414" s="414"/>
      <c r="AF414" s="414"/>
      <c r="AG414" s="414"/>
      <c r="AH414" s="414"/>
      <c r="AI414" s="414"/>
      <c r="AJ414" s="414"/>
      <c r="AK414" s="182"/>
      <c r="AL414" s="182"/>
    </row>
    <row r="415" spans="1:38" ht="16.5" customHeight="1">
      <c r="A415" s="397"/>
      <c r="B415" s="180"/>
      <c r="C415" s="180"/>
      <c r="D415" s="180"/>
      <c r="E415" s="180"/>
      <c r="F415" s="181"/>
      <c r="G415" s="181"/>
      <c r="H415" s="180"/>
      <c r="I415" s="469"/>
      <c r="J415" s="486"/>
      <c r="K415" s="188"/>
      <c r="L415" s="180"/>
      <c r="M415" s="180"/>
      <c r="N415" s="180"/>
      <c r="O415" s="180"/>
      <c r="P415" s="180"/>
      <c r="Q415" s="180"/>
      <c r="R415" s="180"/>
      <c r="S415" s="397"/>
      <c r="T415" s="397"/>
      <c r="U415" s="397"/>
      <c r="V415" s="397"/>
      <c r="W415" s="397"/>
      <c r="X415" s="397"/>
      <c r="Y415" s="397"/>
      <c r="Z415" s="397"/>
      <c r="AA415" s="397"/>
      <c r="AB415" s="414"/>
      <c r="AC415" s="414"/>
      <c r="AD415" s="414"/>
      <c r="AE415" s="414"/>
      <c r="AF415" s="414"/>
      <c r="AG415" s="414"/>
      <c r="AH415" s="414"/>
      <c r="AI415" s="414"/>
      <c r="AJ415" s="414"/>
      <c r="AK415" s="182"/>
      <c r="AL415" s="182"/>
    </row>
    <row r="416" spans="1:38" ht="16.5" customHeight="1">
      <c r="A416" s="397"/>
      <c r="B416" s="180"/>
      <c r="C416" s="180"/>
      <c r="D416" s="180"/>
      <c r="E416" s="180"/>
      <c r="F416" s="181"/>
      <c r="G416" s="181"/>
      <c r="H416" s="180"/>
      <c r="I416" s="469"/>
      <c r="J416" s="486"/>
      <c r="K416" s="188"/>
      <c r="L416" s="180"/>
      <c r="M416" s="180"/>
      <c r="N416" s="180"/>
      <c r="O416" s="180"/>
      <c r="P416" s="180"/>
      <c r="Q416" s="180"/>
      <c r="R416" s="180"/>
      <c r="S416" s="397"/>
      <c r="T416" s="397"/>
      <c r="U416" s="397"/>
      <c r="V416" s="397"/>
      <c r="W416" s="397"/>
      <c r="X416" s="397"/>
      <c r="Y416" s="397"/>
      <c r="Z416" s="397"/>
      <c r="AA416" s="397"/>
      <c r="AB416" s="414"/>
      <c r="AC416" s="414"/>
      <c r="AD416" s="414"/>
      <c r="AE416" s="414"/>
      <c r="AF416" s="414"/>
      <c r="AG416" s="414"/>
      <c r="AH416" s="414"/>
      <c r="AI416" s="414"/>
      <c r="AJ416" s="414"/>
      <c r="AK416" s="182"/>
      <c r="AL416" s="182"/>
    </row>
    <row r="417" spans="1:38" ht="16.5" customHeight="1">
      <c r="A417" s="397"/>
      <c r="B417" s="180"/>
      <c r="C417" s="180"/>
      <c r="D417" s="180"/>
      <c r="E417" s="180"/>
      <c r="F417" s="181"/>
      <c r="G417" s="181"/>
      <c r="H417" s="180"/>
      <c r="I417" s="469"/>
      <c r="J417" s="486"/>
      <c r="K417" s="188"/>
      <c r="L417" s="180"/>
      <c r="M417" s="180"/>
      <c r="N417" s="180"/>
      <c r="O417" s="180"/>
      <c r="P417" s="180"/>
      <c r="Q417" s="180"/>
      <c r="R417" s="180"/>
      <c r="S417" s="397"/>
      <c r="T417" s="397"/>
      <c r="U417" s="397"/>
      <c r="V417" s="397"/>
      <c r="W417" s="397"/>
      <c r="X417" s="397"/>
      <c r="Y417" s="397"/>
      <c r="Z417" s="397"/>
      <c r="AA417" s="397"/>
      <c r="AB417" s="414"/>
      <c r="AC417" s="414"/>
      <c r="AD417" s="414"/>
      <c r="AE417" s="414"/>
      <c r="AF417" s="414"/>
      <c r="AG417" s="414"/>
      <c r="AH417" s="414"/>
      <c r="AI417" s="414"/>
      <c r="AJ417" s="414"/>
      <c r="AK417" s="182"/>
      <c r="AL417" s="182"/>
    </row>
    <row r="418" spans="1:38" ht="16.5" customHeight="1">
      <c r="A418" s="397"/>
      <c r="B418" s="180"/>
      <c r="C418" s="180"/>
      <c r="D418" s="180"/>
      <c r="E418" s="180"/>
      <c r="F418" s="181"/>
      <c r="G418" s="181"/>
      <c r="H418" s="180"/>
      <c r="I418" s="469"/>
      <c r="J418" s="486"/>
      <c r="K418" s="188"/>
      <c r="L418" s="180"/>
      <c r="M418" s="180"/>
      <c r="N418" s="180"/>
      <c r="O418" s="180"/>
      <c r="P418" s="180"/>
      <c r="Q418" s="180"/>
      <c r="R418" s="180"/>
      <c r="S418" s="397"/>
      <c r="T418" s="397"/>
      <c r="U418" s="397"/>
      <c r="V418" s="397"/>
      <c r="W418" s="397"/>
      <c r="X418" s="397"/>
      <c r="Y418" s="397"/>
      <c r="Z418" s="397"/>
      <c r="AA418" s="397"/>
      <c r="AB418" s="414"/>
      <c r="AC418" s="414"/>
      <c r="AD418" s="414"/>
      <c r="AE418" s="414"/>
      <c r="AF418" s="414"/>
      <c r="AG418" s="414"/>
      <c r="AH418" s="414"/>
      <c r="AI418" s="414"/>
      <c r="AJ418" s="414"/>
      <c r="AK418" s="182"/>
      <c r="AL418" s="182"/>
    </row>
    <row r="419" spans="1:38" ht="16.5" customHeight="1">
      <c r="A419" s="397"/>
      <c r="B419" s="180"/>
      <c r="C419" s="180"/>
      <c r="D419" s="180"/>
      <c r="E419" s="180"/>
      <c r="F419" s="181"/>
      <c r="G419" s="181"/>
      <c r="H419" s="180"/>
      <c r="I419" s="469"/>
      <c r="J419" s="486"/>
      <c r="K419" s="188"/>
      <c r="L419" s="180"/>
      <c r="M419" s="180"/>
      <c r="N419" s="180"/>
      <c r="O419" s="180"/>
      <c r="P419" s="180"/>
      <c r="Q419" s="180"/>
      <c r="R419" s="180"/>
      <c r="S419" s="397"/>
      <c r="T419" s="397"/>
      <c r="U419" s="397"/>
      <c r="V419" s="397"/>
      <c r="W419" s="397"/>
      <c r="X419" s="397"/>
      <c r="Y419" s="397"/>
      <c r="Z419" s="397"/>
      <c r="AA419" s="397"/>
      <c r="AB419" s="414"/>
      <c r="AC419" s="414"/>
      <c r="AD419" s="414"/>
      <c r="AE419" s="414"/>
      <c r="AF419" s="414"/>
      <c r="AG419" s="414"/>
      <c r="AH419" s="414"/>
      <c r="AI419" s="414"/>
      <c r="AJ419" s="414"/>
      <c r="AK419" s="182"/>
      <c r="AL419" s="182"/>
    </row>
    <row r="420" spans="1:38" ht="16.5" customHeight="1">
      <c r="A420" s="397"/>
      <c r="B420" s="180"/>
      <c r="C420" s="180"/>
      <c r="D420" s="180"/>
      <c r="E420" s="180"/>
      <c r="F420" s="181"/>
      <c r="G420" s="181"/>
      <c r="H420" s="180"/>
      <c r="I420" s="469"/>
      <c r="J420" s="486"/>
      <c r="K420" s="188"/>
      <c r="L420" s="180"/>
      <c r="M420" s="180"/>
      <c r="N420" s="180"/>
      <c r="O420" s="180"/>
      <c r="P420" s="180"/>
      <c r="Q420" s="180"/>
      <c r="R420" s="180"/>
      <c r="S420" s="397"/>
      <c r="T420" s="397"/>
      <c r="U420" s="397"/>
      <c r="V420" s="397"/>
      <c r="W420" s="397"/>
      <c r="X420" s="397"/>
      <c r="Y420" s="397"/>
      <c r="Z420" s="397"/>
      <c r="AA420" s="397"/>
      <c r="AB420" s="414"/>
      <c r="AC420" s="414"/>
      <c r="AD420" s="414"/>
      <c r="AE420" s="414"/>
      <c r="AF420" s="414"/>
      <c r="AG420" s="414"/>
      <c r="AH420" s="414"/>
      <c r="AI420" s="414"/>
      <c r="AJ420" s="414"/>
      <c r="AK420" s="182"/>
      <c r="AL420" s="182"/>
    </row>
    <row r="421" spans="1:38" ht="16.5" customHeight="1">
      <c r="A421" s="397"/>
      <c r="B421" s="180"/>
      <c r="C421" s="180"/>
      <c r="D421" s="180"/>
      <c r="E421" s="180"/>
      <c r="F421" s="181"/>
      <c r="G421" s="181"/>
      <c r="H421" s="180"/>
      <c r="I421" s="469"/>
      <c r="J421" s="486"/>
      <c r="K421" s="188"/>
      <c r="L421" s="180"/>
      <c r="M421" s="180"/>
      <c r="N421" s="180"/>
      <c r="O421" s="180"/>
      <c r="P421" s="180"/>
      <c r="Q421" s="180"/>
      <c r="R421" s="180"/>
      <c r="S421" s="397"/>
      <c r="T421" s="397"/>
      <c r="U421" s="397"/>
      <c r="V421" s="397"/>
      <c r="W421" s="397"/>
      <c r="X421" s="397"/>
      <c r="Y421" s="397"/>
      <c r="Z421" s="397"/>
      <c r="AA421" s="397"/>
      <c r="AB421" s="414"/>
      <c r="AC421" s="414"/>
      <c r="AD421" s="414"/>
      <c r="AE421" s="414"/>
      <c r="AF421" s="414"/>
      <c r="AG421" s="414"/>
      <c r="AH421" s="414"/>
      <c r="AI421" s="414"/>
      <c r="AJ421" s="414"/>
      <c r="AK421" s="182"/>
      <c r="AL421" s="182"/>
    </row>
    <row r="422" spans="1:38" ht="16.5" customHeight="1">
      <c r="A422" s="397"/>
      <c r="B422" s="180"/>
      <c r="C422" s="180"/>
      <c r="D422" s="180"/>
      <c r="E422" s="180"/>
      <c r="F422" s="181"/>
      <c r="G422" s="181"/>
      <c r="H422" s="180"/>
      <c r="I422" s="469"/>
      <c r="J422" s="486"/>
      <c r="K422" s="188"/>
      <c r="L422" s="180"/>
      <c r="M422" s="180"/>
      <c r="N422" s="180"/>
      <c r="O422" s="180"/>
      <c r="P422" s="180"/>
      <c r="Q422" s="180"/>
      <c r="R422" s="180"/>
      <c r="S422" s="397"/>
      <c r="T422" s="397"/>
      <c r="U422" s="397"/>
      <c r="V422" s="397"/>
      <c r="W422" s="397"/>
      <c r="X422" s="397"/>
      <c r="Y422" s="397"/>
      <c r="Z422" s="397"/>
      <c r="AA422" s="397"/>
      <c r="AB422" s="414"/>
      <c r="AC422" s="414"/>
      <c r="AD422" s="414"/>
      <c r="AE422" s="414"/>
      <c r="AF422" s="414"/>
      <c r="AG422" s="414"/>
      <c r="AH422" s="414"/>
      <c r="AI422" s="414"/>
      <c r="AJ422" s="414"/>
      <c r="AK422" s="182"/>
      <c r="AL422" s="182"/>
    </row>
    <row r="423" spans="1:38" ht="16.5" customHeight="1">
      <c r="A423" s="397"/>
      <c r="B423" s="180"/>
      <c r="C423" s="180"/>
      <c r="D423" s="180"/>
      <c r="E423" s="180"/>
      <c r="F423" s="181"/>
      <c r="G423" s="181"/>
      <c r="H423" s="180"/>
      <c r="I423" s="469"/>
      <c r="J423" s="486"/>
      <c r="K423" s="188"/>
      <c r="L423" s="180"/>
      <c r="M423" s="180"/>
      <c r="N423" s="180"/>
      <c r="O423" s="180"/>
      <c r="P423" s="180"/>
      <c r="Q423" s="180"/>
      <c r="R423" s="180"/>
      <c r="S423" s="397"/>
      <c r="T423" s="397"/>
      <c r="U423" s="397"/>
      <c r="V423" s="397"/>
      <c r="W423" s="397"/>
      <c r="X423" s="397"/>
      <c r="Y423" s="397"/>
      <c r="Z423" s="397"/>
      <c r="AA423" s="397"/>
      <c r="AB423" s="414"/>
      <c r="AC423" s="414"/>
      <c r="AD423" s="414"/>
      <c r="AE423" s="414"/>
      <c r="AF423" s="414"/>
      <c r="AG423" s="414"/>
      <c r="AH423" s="414"/>
      <c r="AI423" s="414"/>
      <c r="AJ423" s="414"/>
      <c r="AK423" s="182"/>
      <c r="AL423" s="182"/>
    </row>
    <row r="424" spans="1:38" ht="16.5" customHeight="1">
      <c r="A424" s="397"/>
      <c r="B424" s="180"/>
      <c r="C424" s="180"/>
      <c r="D424" s="180"/>
      <c r="E424" s="180"/>
      <c r="F424" s="181"/>
      <c r="G424" s="181"/>
      <c r="H424" s="180"/>
      <c r="I424" s="469"/>
      <c r="J424" s="486"/>
      <c r="K424" s="188"/>
      <c r="L424" s="180"/>
      <c r="M424" s="180"/>
      <c r="N424" s="180"/>
      <c r="O424" s="180"/>
      <c r="P424" s="180"/>
      <c r="Q424" s="180"/>
      <c r="R424" s="180"/>
      <c r="S424" s="397"/>
      <c r="T424" s="397"/>
      <c r="U424" s="397"/>
      <c r="V424" s="397"/>
      <c r="W424" s="397"/>
      <c r="X424" s="397"/>
      <c r="Y424" s="397"/>
      <c r="Z424" s="397"/>
      <c r="AA424" s="397"/>
      <c r="AB424" s="414"/>
      <c r="AC424" s="414"/>
      <c r="AD424" s="414"/>
      <c r="AE424" s="414"/>
      <c r="AF424" s="414"/>
      <c r="AG424" s="414"/>
      <c r="AH424" s="414"/>
      <c r="AI424" s="414"/>
      <c r="AJ424" s="414"/>
      <c r="AK424" s="182"/>
      <c r="AL424" s="182"/>
    </row>
    <row r="425" spans="1:38" ht="16.5" customHeight="1">
      <c r="A425" s="397"/>
      <c r="B425" s="180"/>
      <c r="C425" s="180"/>
      <c r="D425" s="180"/>
      <c r="E425" s="180"/>
      <c r="F425" s="181"/>
      <c r="G425" s="181"/>
      <c r="H425" s="180"/>
      <c r="I425" s="469"/>
      <c r="J425" s="486"/>
      <c r="K425" s="188"/>
      <c r="L425" s="180"/>
      <c r="M425" s="180"/>
      <c r="N425" s="180"/>
      <c r="O425" s="180"/>
      <c r="P425" s="180"/>
      <c r="Q425" s="180"/>
      <c r="R425" s="180"/>
      <c r="S425" s="397"/>
      <c r="T425" s="397"/>
      <c r="U425" s="397"/>
      <c r="V425" s="397"/>
      <c r="W425" s="397"/>
      <c r="X425" s="397"/>
      <c r="Y425" s="397"/>
      <c r="Z425" s="397"/>
      <c r="AA425" s="397"/>
      <c r="AB425" s="414"/>
      <c r="AC425" s="414"/>
      <c r="AD425" s="414"/>
      <c r="AE425" s="414"/>
      <c r="AF425" s="414"/>
      <c r="AG425" s="414"/>
      <c r="AH425" s="414"/>
      <c r="AI425" s="414"/>
      <c r="AJ425" s="414"/>
      <c r="AK425" s="182"/>
      <c r="AL425" s="182"/>
    </row>
    <row r="426" spans="1:38" ht="16.5" customHeight="1">
      <c r="A426" s="397"/>
      <c r="B426" s="180"/>
      <c r="C426" s="180"/>
      <c r="D426" s="180"/>
      <c r="E426" s="180"/>
      <c r="F426" s="181"/>
      <c r="G426" s="181"/>
      <c r="H426" s="180"/>
      <c r="I426" s="469"/>
      <c r="J426" s="486"/>
      <c r="K426" s="188"/>
      <c r="L426" s="180"/>
      <c r="M426" s="180"/>
      <c r="N426" s="180"/>
      <c r="O426" s="180"/>
      <c r="P426" s="180"/>
      <c r="Q426" s="180"/>
      <c r="R426" s="180"/>
      <c r="S426" s="397"/>
      <c r="T426" s="397"/>
      <c r="U426" s="397"/>
      <c r="V426" s="397"/>
      <c r="W426" s="397"/>
      <c r="X426" s="397"/>
      <c r="Y426" s="397"/>
      <c r="Z426" s="397"/>
      <c r="AA426" s="397"/>
      <c r="AB426" s="414"/>
      <c r="AC426" s="414"/>
      <c r="AD426" s="414"/>
      <c r="AE426" s="414"/>
      <c r="AF426" s="414"/>
      <c r="AG426" s="414"/>
      <c r="AH426" s="414"/>
      <c r="AI426" s="414"/>
      <c r="AJ426" s="414"/>
      <c r="AK426" s="182"/>
      <c r="AL426" s="182"/>
    </row>
    <row r="427" spans="1:38" ht="16.5" customHeight="1">
      <c r="A427" s="397"/>
      <c r="B427" s="180"/>
      <c r="C427" s="180"/>
      <c r="D427" s="180"/>
      <c r="E427" s="180"/>
      <c r="F427" s="181"/>
      <c r="G427" s="181"/>
      <c r="H427" s="180"/>
      <c r="I427" s="469"/>
      <c r="J427" s="486"/>
      <c r="K427" s="188"/>
      <c r="L427" s="180"/>
      <c r="M427" s="180"/>
      <c r="N427" s="180"/>
      <c r="O427" s="180"/>
      <c r="P427" s="180"/>
      <c r="Q427" s="180"/>
      <c r="R427" s="180"/>
      <c r="S427" s="397"/>
      <c r="T427" s="397"/>
      <c r="U427" s="397"/>
      <c r="V427" s="397"/>
      <c r="W427" s="397"/>
      <c r="X427" s="397"/>
      <c r="Y427" s="397"/>
      <c r="Z427" s="397"/>
      <c r="AA427" s="397"/>
      <c r="AB427" s="414"/>
      <c r="AC427" s="414"/>
      <c r="AD427" s="414"/>
      <c r="AE427" s="414"/>
      <c r="AF427" s="414"/>
      <c r="AG427" s="414"/>
      <c r="AH427" s="414"/>
      <c r="AI427" s="414"/>
      <c r="AJ427" s="414"/>
      <c r="AK427" s="182"/>
      <c r="AL427" s="182"/>
    </row>
    <row r="428" spans="1:38" ht="16.5" customHeight="1">
      <c r="A428" s="397"/>
      <c r="B428" s="180"/>
      <c r="C428" s="180"/>
      <c r="D428" s="180"/>
      <c r="E428" s="180"/>
      <c r="F428" s="181"/>
      <c r="G428" s="181"/>
      <c r="H428" s="180"/>
      <c r="I428" s="469"/>
      <c r="J428" s="486"/>
      <c r="K428" s="188"/>
      <c r="L428" s="180"/>
      <c r="M428" s="180"/>
      <c r="N428" s="180"/>
      <c r="O428" s="180"/>
      <c r="P428" s="180"/>
      <c r="Q428" s="180"/>
      <c r="R428" s="180"/>
      <c r="S428" s="397"/>
      <c r="T428" s="397"/>
      <c r="U428" s="397"/>
      <c r="V428" s="397"/>
      <c r="W428" s="397"/>
      <c r="X428" s="397"/>
      <c r="Y428" s="397"/>
      <c r="Z428" s="397"/>
      <c r="AA428" s="397"/>
      <c r="AB428" s="414"/>
      <c r="AC428" s="414"/>
      <c r="AD428" s="414"/>
      <c r="AE428" s="414"/>
      <c r="AF428" s="414"/>
      <c r="AG428" s="414"/>
      <c r="AH428" s="414"/>
      <c r="AI428" s="414"/>
      <c r="AJ428" s="414"/>
      <c r="AK428" s="182"/>
      <c r="AL428" s="182"/>
    </row>
    <row r="429" spans="1:38" ht="16.5" customHeight="1">
      <c r="A429" s="397"/>
      <c r="B429" s="180"/>
      <c r="C429" s="180"/>
      <c r="D429" s="180"/>
      <c r="E429" s="180"/>
      <c r="F429" s="181"/>
      <c r="G429" s="181"/>
      <c r="H429" s="180"/>
      <c r="I429" s="469"/>
      <c r="J429" s="486"/>
      <c r="K429" s="188"/>
      <c r="L429" s="180"/>
      <c r="M429" s="180"/>
      <c r="N429" s="180"/>
      <c r="O429" s="180"/>
      <c r="P429" s="180"/>
      <c r="Q429" s="180"/>
      <c r="R429" s="180"/>
      <c r="S429" s="397"/>
      <c r="T429" s="397"/>
      <c r="U429" s="397"/>
      <c r="V429" s="397"/>
      <c r="W429" s="397"/>
      <c r="X429" s="397"/>
      <c r="Y429" s="397"/>
      <c r="Z429" s="397"/>
      <c r="AA429" s="397"/>
      <c r="AB429" s="414"/>
      <c r="AC429" s="414"/>
      <c r="AD429" s="414"/>
      <c r="AE429" s="414"/>
      <c r="AF429" s="414"/>
      <c r="AG429" s="414"/>
      <c r="AH429" s="414"/>
      <c r="AI429" s="414"/>
      <c r="AJ429" s="414"/>
      <c r="AK429" s="182"/>
      <c r="AL429" s="182"/>
    </row>
    <row r="430" spans="1:38" ht="16.5" customHeight="1">
      <c r="A430" s="397"/>
      <c r="B430" s="180"/>
      <c r="C430" s="180"/>
      <c r="D430" s="180"/>
      <c r="E430" s="180"/>
      <c r="F430" s="181"/>
      <c r="G430" s="181"/>
      <c r="H430" s="180"/>
      <c r="I430" s="469"/>
      <c r="J430" s="486"/>
      <c r="K430" s="188"/>
      <c r="L430" s="180"/>
      <c r="M430" s="180"/>
      <c r="N430" s="180"/>
      <c r="O430" s="180"/>
      <c r="P430" s="180"/>
      <c r="Q430" s="180"/>
      <c r="R430" s="180"/>
      <c r="S430" s="397"/>
      <c r="T430" s="397"/>
      <c r="U430" s="397"/>
      <c r="V430" s="397"/>
      <c r="W430" s="397"/>
      <c r="X430" s="397"/>
      <c r="Y430" s="397"/>
      <c r="Z430" s="397"/>
      <c r="AA430" s="397"/>
      <c r="AB430" s="414"/>
      <c r="AC430" s="414"/>
      <c r="AD430" s="414"/>
      <c r="AE430" s="414"/>
      <c r="AF430" s="414"/>
      <c r="AG430" s="414"/>
      <c r="AH430" s="414"/>
      <c r="AI430" s="414"/>
      <c r="AJ430" s="414"/>
      <c r="AK430" s="182"/>
      <c r="AL430" s="182"/>
    </row>
    <row r="431" spans="1:38" ht="16.5" customHeight="1">
      <c r="A431" s="397"/>
      <c r="B431" s="180"/>
      <c r="C431" s="180"/>
      <c r="D431" s="180"/>
      <c r="E431" s="180"/>
      <c r="F431" s="181"/>
      <c r="G431" s="181"/>
      <c r="H431" s="180"/>
      <c r="I431" s="469"/>
      <c r="J431" s="486"/>
      <c r="K431" s="188"/>
      <c r="L431" s="180"/>
      <c r="M431" s="180"/>
      <c r="N431" s="180"/>
      <c r="O431" s="180"/>
      <c r="P431" s="180"/>
      <c r="Q431" s="180"/>
      <c r="R431" s="180"/>
      <c r="S431" s="397"/>
      <c r="T431" s="397"/>
      <c r="U431" s="397"/>
      <c r="V431" s="397"/>
      <c r="W431" s="397"/>
      <c r="X431" s="397"/>
      <c r="Y431" s="397"/>
      <c r="Z431" s="397"/>
      <c r="AA431" s="397"/>
      <c r="AB431" s="414"/>
      <c r="AC431" s="414"/>
      <c r="AD431" s="414"/>
      <c r="AE431" s="414"/>
      <c r="AF431" s="414"/>
      <c r="AG431" s="414"/>
      <c r="AH431" s="414"/>
      <c r="AI431" s="414"/>
      <c r="AJ431" s="414"/>
      <c r="AK431" s="182"/>
      <c r="AL431" s="182"/>
    </row>
    <row r="432" spans="1:38" ht="16.5" customHeight="1">
      <c r="A432" s="397"/>
      <c r="B432" s="180"/>
      <c r="C432" s="180"/>
      <c r="D432" s="180"/>
      <c r="E432" s="180"/>
      <c r="F432" s="181"/>
      <c r="G432" s="181"/>
      <c r="H432" s="180"/>
      <c r="I432" s="469"/>
      <c r="J432" s="486"/>
      <c r="K432" s="188"/>
      <c r="L432" s="180"/>
      <c r="M432" s="180"/>
      <c r="N432" s="180"/>
      <c r="O432" s="180"/>
      <c r="P432" s="180"/>
      <c r="Q432" s="180"/>
      <c r="R432" s="180"/>
      <c r="S432" s="397"/>
      <c r="T432" s="397"/>
      <c r="U432" s="397"/>
      <c r="V432" s="397"/>
      <c r="W432" s="397"/>
      <c r="X432" s="397"/>
      <c r="Y432" s="397"/>
      <c r="Z432" s="397"/>
      <c r="AA432" s="397"/>
      <c r="AB432" s="414"/>
      <c r="AC432" s="414"/>
      <c r="AD432" s="414"/>
      <c r="AE432" s="414"/>
      <c r="AF432" s="414"/>
      <c r="AG432" s="414"/>
      <c r="AH432" s="414"/>
      <c r="AI432" s="414"/>
      <c r="AJ432" s="414"/>
      <c r="AK432" s="182"/>
      <c r="AL432" s="182"/>
    </row>
    <row r="433" spans="1:38" ht="16.5" customHeight="1">
      <c r="A433" s="397"/>
      <c r="B433" s="180"/>
      <c r="C433" s="180"/>
      <c r="D433" s="180"/>
      <c r="E433" s="180"/>
      <c r="F433" s="181"/>
      <c r="G433" s="181"/>
      <c r="H433" s="180"/>
      <c r="I433" s="469"/>
      <c r="J433" s="486"/>
      <c r="K433" s="188"/>
      <c r="L433" s="180"/>
      <c r="M433" s="180"/>
      <c r="N433" s="180"/>
      <c r="O433" s="180"/>
      <c r="P433" s="180"/>
      <c r="Q433" s="180"/>
      <c r="R433" s="180"/>
      <c r="S433" s="397"/>
      <c r="T433" s="397"/>
      <c r="U433" s="397"/>
      <c r="V433" s="397"/>
      <c r="W433" s="397"/>
      <c r="X433" s="397"/>
      <c r="Y433" s="397"/>
      <c r="Z433" s="397"/>
      <c r="AA433" s="397"/>
      <c r="AB433" s="414"/>
      <c r="AC433" s="414"/>
      <c r="AD433" s="414"/>
      <c r="AE433" s="414"/>
      <c r="AF433" s="414"/>
      <c r="AG433" s="414"/>
      <c r="AH433" s="414"/>
      <c r="AI433" s="414"/>
      <c r="AJ433" s="414"/>
      <c r="AK433" s="182"/>
      <c r="AL433" s="182"/>
    </row>
    <row r="434" spans="1:38" ht="16.5" customHeight="1">
      <c r="A434" s="397"/>
      <c r="B434" s="180"/>
      <c r="C434" s="180"/>
      <c r="D434" s="180"/>
      <c r="E434" s="180"/>
      <c r="F434" s="181"/>
      <c r="G434" s="181"/>
      <c r="H434" s="180"/>
      <c r="I434" s="469"/>
      <c r="J434" s="486"/>
      <c r="K434" s="188"/>
      <c r="L434" s="180"/>
      <c r="M434" s="180"/>
      <c r="N434" s="180"/>
      <c r="O434" s="180"/>
      <c r="P434" s="180"/>
      <c r="Q434" s="180"/>
      <c r="R434" s="180"/>
      <c r="S434" s="397"/>
      <c r="T434" s="397"/>
      <c r="U434" s="397"/>
      <c r="V434" s="397"/>
      <c r="W434" s="397"/>
      <c r="X434" s="397"/>
      <c r="Y434" s="397"/>
      <c r="Z434" s="397"/>
      <c r="AA434" s="397"/>
      <c r="AB434" s="414"/>
      <c r="AC434" s="414"/>
      <c r="AD434" s="414"/>
      <c r="AE434" s="414"/>
      <c r="AF434" s="414"/>
      <c r="AG434" s="414"/>
      <c r="AH434" s="414"/>
      <c r="AI434" s="414"/>
      <c r="AJ434" s="414"/>
      <c r="AK434" s="182"/>
      <c r="AL434" s="182"/>
    </row>
    <row r="435" spans="1:38" ht="16.5" customHeight="1">
      <c r="A435" s="397"/>
      <c r="B435" s="180"/>
      <c r="C435" s="180"/>
      <c r="D435" s="180"/>
      <c r="E435" s="180"/>
      <c r="F435" s="181"/>
      <c r="G435" s="181"/>
      <c r="H435" s="180"/>
      <c r="I435" s="469"/>
      <c r="J435" s="486"/>
      <c r="K435" s="188"/>
      <c r="L435" s="180"/>
      <c r="M435" s="180"/>
      <c r="N435" s="180"/>
      <c r="O435" s="180"/>
      <c r="P435" s="180"/>
      <c r="Q435" s="180"/>
      <c r="R435" s="180"/>
      <c r="S435" s="397"/>
      <c r="T435" s="397"/>
      <c r="U435" s="397"/>
      <c r="V435" s="397"/>
      <c r="W435" s="397"/>
      <c r="X435" s="397"/>
      <c r="Y435" s="397"/>
      <c r="Z435" s="397"/>
      <c r="AA435" s="397"/>
      <c r="AB435" s="414"/>
      <c r="AC435" s="414"/>
      <c r="AD435" s="414"/>
      <c r="AE435" s="414"/>
      <c r="AF435" s="414"/>
      <c r="AG435" s="414"/>
      <c r="AH435" s="414"/>
      <c r="AI435" s="414"/>
      <c r="AJ435" s="414"/>
      <c r="AK435" s="182"/>
      <c r="AL435" s="182"/>
    </row>
    <row r="436" spans="1:38" ht="16.5" customHeight="1">
      <c r="A436" s="397"/>
      <c r="B436" s="180"/>
      <c r="C436" s="180"/>
      <c r="D436" s="180"/>
      <c r="E436" s="180"/>
      <c r="F436" s="181"/>
      <c r="G436" s="181"/>
      <c r="H436" s="180"/>
      <c r="I436" s="469"/>
      <c r="J436" s="486"/>
      <c r="K436" s="188"/>
      <c r="L436" s="180"/>
      <c r="M436" s="180"/>
      <c r="N436" s="180"/>
      <c r="O436" s="180"/>
      <c r="P436" s="180"/>
      <c r="Q436" s="180"/>
      <c r="R436" s="180"/>
      <c r="S436" s="397"/>
      <c r="T436" s="397"/>
      <c r="U436" s="397"/>
      <c r="V436" s="397"/>
      <c r="W436" s="397"/>
      <c r="X436" s="397"/>
      <c r="Y436" s="397"/>
      <c r="Z436" s="397"/>
      <c r="AA436" s="397"/>
      <c r="AB436" s="414"/>
      <c r="AC436" s="414"/>
      <c r="AD436" s="414"/>
      <c r="AE436" s="414"/>
      <c r="AF436" s="414"/>
      <c r="AG436" s="414"/>
      <c r="AH436" s="414"/>
      <c r="AI436" s="414"/>
      <c r="AJ436" s="414"/>
      <c r="AK436" s="182"/>
      <c r="AL436" s="182"/>
    </row>
    <row r="437" spans="1:38" ht="16.5" customHeight="1">
      <c r="A437" s="397"/>
      <c r="B437" s="180"/>
      <c r="C437" s="180"/>
      <c r="D437" s="180"/>
      <c r="E437" s="180"/>
      <c r="F437" s="181"/>
      <c r="G437" s="181"/>
      <c r="H437" s="180"/>
      <c r="I437" s="469"/>
      <c r="J437" s="486"/>
      <c r="K437" s="188"/>
      <c r="L437" s="180"/>
      <c r="M437" s="180"/>
      <c r="N437" s="180"/>
      <c r="O437" s="180"/>
      <c r="P437" s="180"/>
      <c r="Q437" s="180"/>
      <c r="R437" s="180"/>
      <c r="S437" s="397"/>
      <c r="T437" s="397"/>
      <c r="U437" s="397"/>
      <c r="V437" s="397"/>
      <c r="W437" s="397"/>
      <c r="X437" s="397"/>
      <c r="Y437" s="397"/>
      <c r="Z437" s="397"/>
      <c r="AA437" s="397"/>
      <c r="AB437" s="414"/>
      <c r="AC437" s="414"/>
      <c r="AD437" s="414"/>
      <c r="AE437" s="414"/>
      <c r="AF437" s="414"/>
      <c r="AG437" s="414"/>
      <c r="AH437" s="414"/>
      <c r="AI437" s="414"/>
      <c r="AJ437" s="414"/>
      <c r="AK437" s="182"/>
      <c r="AL437" s="182"/>
    </row>
    <row r="438" spans="1:38" ht="16.5" customHeight="1">
      <c r="A438" s="397"/>
      <c r="B438" s="180"/>
      <c r="C438" s="180"/>
      <c r="D438" s="180"/>
      <c r="E438" s="180"/>
      <c r="F438" s="181"/>
      <c r="G438" s="181"/>
      <c r="H438" s="180"/>
      <c r="I438" s="469"/>
      <c r="J438" s="486"/>
      <c r="K438" s="188"/>
      <c r="L438" s="180"/>
      <c r="M438" s="180"/>
      <c r="N438" s="180"/>
      <c r="O438" s="180"/>
      <c r="P438" s="180"/>
      <c r="Q438" s="180"/>
      <c r="R438" s="180"/>
      <c r="S438" s="397"/>
      <c r="T438" s="397"/>
      <c r="U438" s="397"/>
      <c r="V438" s="397"/>
      <c r="W438" s="397"/>
      <c r="X438" s="397"/>
      <c r="Y438" s="397"/>
      <c r="Z438" s="397"/>
      <c r="AA438" s="397"/>
      <c r="AB438" s="414"/>
      <c r="AC438" s="414"/>
      <c r="AD438" s="414"/>
      <c r="AE438" s="414"/>
      <c r="AF438" s="414"/>
      <c r="AG438" s="414"/>
      <c r="AH438" s="414"/>
      <c r="AI438" s="414"/>
      <c r="AJ438" s="414"/>
      <c r="AK438" s="182"/>
      <c r="AL438" s="182"/>
    </row>
    <row r="439" spans="1:38" ht="16.5" customHeight="1">
      <c r="A439" s="397"/>
      <c r="B439" s="180"/>
      <c r="C439" s="180"/>
      <c r="D439" s="180"/>
      <c r="E439" s="180"/>
      <c r="F439" s="181"/>
      <c r="G439" s="181"/>
      <c r="H439" s="180"/>
      <c r="I439" s="469"/>
      <c r="J439" s="486"/>
      <c r="K439" s="188"/>
      <c r="L439" s="180"/>
      <c r="M439" s="180"/>
      <c r="N439" s="180"/>
      <c r="O439" s="180"/>
      <c r="P439" s="180"/>
      <c r="Q439" s="180"/>
      <c r="R439" s="180"/>
      <c r="S439" s="397"/>
      <c r="T439" s="397"/>
      <c r="U439" s="397"/>
      <c r="V439" s="397"/>
      <c r="W439" s="397"/>
      <c r="X439" s="397"/>
      <c r="Y439" s="397"/>
      <c r="Z439" s="397"/>
      <c r="AA439" s="397"/>
      <c r="AB439" s="414"/>
      <c r="AC439" s="414"/>
      <c r="AD439" s="414"/>
      <c r="AE439" s="414"/>
      <c r="AF439" s="414"/>
      <c r="AG439" s="414"/>
      <c r="AH439" s="414"/>
      <c r="AI439" s="414"/>
      <c r="AJ439" s="414"/>
      <c r="AK439" s="182"/>
      <c r="AL439" s="182"/>
    </row>
    <row r="440" spans="1:38" ht="16.5" customHeight="1">
      <c r="A440" s="397"/>
      <c r="B440" s="180"/>
      <c r="C440" s="180"/>
      <c r="D440" s="180"/>
      <c r="E440" s="180"/>
      <c r="F440" s="181"/>
      <c r="G440" s="181"/>
      <c r="H440" s="180"/>
      <c r="I440" s="469"/>
      <c r="J440" s="486"/>
      <c r="K440" s="188"/>
      <c r="L440" s="180"/>
      <c r="M440" s="180"/>
      <c r="N440" s="180"/>
      <c r="O440" s="180"/>
      <c r="P440" s="180"/>
      <c r="Q440" s="180"/>
      <c r="R440" s="180"/>
      <c r="S440" s="397"/>
      <c r="T440" s="397"/>
      <c r="U440" s="397"/>
      <c r="V440" s="397"/>
      <c r="W440" s="397"/>
      <c r="X440" s="397"/>
      <c r="Y440" s="397"/>
      <c r="Z440" s="397"/>
      <c r="AA440" s="397"/>
      <c r="AB440" s="414"/>
      <c r="AC440" s="414"/>
      <c r="AD440" s="414"/>
      <c r="AE440" s="414"/>
      <c r="AF440" s="414"/>
      <c r="AG440" s="414"/>
      <c r="AH440" s="414"/>
      <c r="AI440" s="414"/>
      <c r="AJ440" s="414"/>
      <c r="AK440" s="182"/>
      <c r="AL440" s="182"/>
    </row>
    <row r="441" spans="1:38" ht="16.5" customHeight="1">
      <c r="A441" s="397"/>
      <c r="B441" s="180"/>
      <c r="C441" s="180"/>
      <c r="D441" s="180"/>
      <c r="E441" s="180"/>
      <c r="F441" s="181"/>
      <c r="G441" s="181"/>
      <c r="H441" s="180"/>
      <c r="I441" s="469"/>
      <c r="J441" s="486"/>
      <c r="K441" s="188"/>
      <c r="L441" s="180"/>
      <c r="M441" s="180"/>
      <c r="N441" s="180"/>
      <c r="O441" s="180"/>
      <c r="P441" s="180"/>
      <c r="Q441" s="180"/>
      <c r="R441" s="180"/>
      <c r="S441" s="397"/>
      <c r="T441" s="397"/>
      <c r="U441" s="397"/>
      <c r="V441" s="397"/>
      <c r="W441" s="397"/>
      <c r="X441" s="397"/>
      <c r="Y441" s="397"/>
      <c r="Z441" s="397"/>
      <c r="AA441" s="397"/>
      <c r="AB441" s="414"/>
      <c r="AC441" s="414"/>
      <c r="AD441" s="414"/>
      <c r="AE441" s="414"/>
      <c r="AF441" s="414"/>
      <c r="AG441" s="414"/>
      <c r="AH441" s="414"/>
      <c r="AI441" s="414"/>
      <c r="AJ441" s="414"/>
      <c r="AK441" s="182"/>
      <c r="AL441" s="182"/>
    </row>
    <row r="442" spans="1:38" ht="16.5" customHeight="1">
      <c r="A442" s="397"/>
      <c r="B442" s="180"/>
      <c r="C442" s="180"/>
      <c r="D442" s="180"/>
      <c r="E442" s="180"/>
      <c r="F442" s="181"/>
      <c r="G442" s="181"/>
      <c r="H442" s="180"/>
      <c r="I442" s="469"/>
      <c r="J442" s="486"/>
      <c r="K442" s="188"/>
      <c r="L442" s="180"/>
      <c r="M442" s="180"/>
      <c r="N442" s="180"/>
      <c r="O442" s="180"/>
      <c r="P442" s="180"/>
      <c r="Q442" s="180"/>
      <c r="R442" s="180"/>
      <c r="S442" s="397"/>
      <c r="T442" s="397"/>
      <c r="U442" s="397"/>
      <c r="V442" s="397"/>
      <c r="W442" s="397"/>
      <c r="X442" s="397"/>
      <c r="Y442" s="397"/>
      <c r="Z442" s="397"/>
      <c r="AA442" s="397"/>
      <c r="AB442" s="414"/>
      <c r="AC442" s="414"/>
      <c r="AD442" s="414"/>
      <c r="AE442" s="414"/>
      <c r="AF442" s="414"/>
      <c r="AG442" s="414"/>
      <c r="AH442" s="414"/>
      <c r="AI442" s="414"/>
      <c r="AJ442" s="414"/>
      <c r="AK442" s="182"/>
      <c r="AL442" s="182"/>
    </row>
    <row r="443" spans="1:38" ht="16.5" customHeight="1">
      <c r="A443" s="397"/>
      <c r="B443" s="180"/>
      <c r="C443" s="180"/>
      <c r="D443" s="180"/>
      <c r="E443" s="180"/>
      <c r="F443" s="181"/>
      <c r="G443" s="181"/>
      <c r="H443" s="180"/>
      <c r="I443" s="469"/>
      <c r="J443" s="486"/>
      <c r="K443" s="188"/>
      <c r="L443" s="180"/>
      <c r="M443" s="180"/>
      <c r="N443" s="180"/>
      <c r="O443" s="180"/>
      <c r="P443" s="180"/>
      <c r="Q443" s="180"/>
      <c r="R443" s="180"/>
      <c r="S443" s="397"/>
      <c r="T443" s="397"/>
      <c r="U443" s="397"/>
      <c r="V443" s="397"/>
      <c r="W443" s="397"/>
      <c r="X443" s="397"/>
      <c r="Y443" s="397"/>
      <c r="Z443" s="397"/>
      <c r="AA443" s="397"/>
      <c r="AB443" s="414"/>
      <c r="AC443" s="414"/>
      <c r="AD443" s="414"/>
      <c r="AE443" s="414"/>
      <c r="AF443" s="414"/>
      <c r="AG443" s="414"/>
      <c r="AH443" s="414"/>
      <c r="AI443" s="414"/>
      <c r="AJ443" s="414"/>
      <c r="AK443" s="182"/>
      <c r="AL443" s="182"/>
    </row>
    <row r="444" spans="1:38" ht="16.5" customHeight="1">
      <c r="A444" s="397"/>
      <c r="B444" s="180"/>
      <c r="C444" s="180"/>
      <c r="D444" s="180"/>
      <c r="E444" s="180"/>
      <c r="F444" s="181"/>
      <c r="G444" s="181"/>
      <c r="H444" s="180"/>
      <c r="I444" s="469"/>
      <c r="J444" s="486"/>
      <c r="K444" s="188"/>
      <c r="L444" s="180"/>
      <c r="M444" s="180"/>
      <c r="N444" s="180"/>
      <c r="O444" s="180"/>
      <c r="P444" s="180"/>
      <c r="Q444" s="180"/>
      <c r="R444" s="180"/>
      <c r="S444" s="397"/>
      <c r="T444" s="397"/>
      <c r="U444" s="397"/>
      <c r="V444" s="397"/>
      <c r="W444" s="397"/>
      <c r="X444" s="397"/>
      <c r="Y444" s="397"/>
      <c r="Z444" s="397"/>
      <c r="AA444" s="397"/>
      <c r="AB444" s="414"/>
      <c r="AC444" s="414"/>
      <c r="AD444" s="414"/>
      <c r="AE444" s="414"/>
      <c r="AF444" s="414"/>
      <c r="AG444" s="414"/>
      <c r="AH444" s="414"/>
      <c r="AI444" s="414"/>
      <c r="AJ444" s="414"/>
      <c r="AK444" s="182"/>
      <c r="AL444" s="182"/>
    </row>
    <row r="445" spans="1:38" ht="16.5" customHeight="1">
      <c r="A445" s="397"/>
      <c r="B445" s="180"/>
      <c r="C445" s="180"/>
      <c r="D445" s="180"/>
      <c r="E445" s="180"/>
      <c r="F445" s="181"/>
      <c r="G445" s="181"/>
      <c r="H445" s="180"/>
      <c r="I445" s="469"/>
      <c r="J445" s="486"/>
      <c r="K445" s="188"/>
      <c r="L445" s="180"/>
      <c r="M445" s="180"/>
      <c r="N445" s="180"/>
      <c r="O445" s="180"/>
      <c r="P445" s="180"/>
      <c r="Q445" s="180"/>
      <c r="R445" s="180"/>
      <c r="S445" s="397"/>
      <c r="T445" s="397"/>
      <c r="U445" s="397"/>
      <c r="V445" s="397"/>
      <c r="W445" s="397"/>
      <c r="X445" s="397"/>
      <c r="Y445" s="397"/>
      <c r="Z445" s="397"/>
      <c r="AA445" s="397"/>
      <c r="AB445" s="414"/>
      <c r="AC445" s="414"/>
      <c r="AD445" s="414"/>
      <c r="AE445" s="414"/>
      <c r="AF445" s="414"/>
      <c r="AG445" s="414"/>
      <c r="AH445" s="414"/>
      <c r="AI445" s="414"/>
      <c r="AJ445" s="414"/>
      <c r="AK445" s="182"/>
      <c r="AL445" s="182"/>
    </row>
    <row r="446" spans="1:38" ht="16.5" customHeight="1">
      <c r="A446" s="397"/>
      <c r="B446" s="180"/>
      <c r="C446" s="180"/>
      <c r="D446" s="180"/>
      <c r="E446" s="180"/>
      <c r="F446" s="181"/>
      <c r="G446" s="181"/>
      <c r="H446" s="180"/>
      <c r="I446" s="469"/>
      <c r="J446" s="486"/>
      <c r="K446" s="188"/>
      <c r="L446" s="180"/>
      <c r="M446" s="180"/>
      <c r="N446" s="180"/>
      <c r="O446" s="180"/>
      <c r="P446" s="180"/>
      <c r="Q446" s="180"/>
      <c r="R446" s="180"/>
      <c r="S446" s="397"/>
      <c r="T446" s="397"/>
      <c r="U446" s="397"/>
      <c r="V446" s="397"/>
      <c r="W446" s="397"/>
      <c r="X446" s="397"/>
      <c r="Y446" s="397"/>
      <c r="Z446" s="397"/>
      <c r="AA446" s="397"/>
      <c r="AB446" s="414"/>
      <c r="AC446" s="414"/>
      <c r="AD446" s="414"/>
      <c r="AE446" s="414"/>
      <c r="AF446" s="414"/>
      <c r="AG446" s="414"/>
      <c r="AH446" s="414"/>
      <c r="AI446" s="414"/>
      <c r="AJ446" s="414"/>
      <c r="AK446" s="182"/>
      <c r="AL446" s="182"/>
    </row>
    <row r="447" spans="1:38" ht="16.5" customHeight="1">
      <c r="A447" s="397"/>
      <c r="B447" s="180"/>
      <c r="C447" s="180"/>
      <c r="D447" s="180"/>
      <c r="E447" s="180"/>
      <c r="F447" s="181"/>
      <c r="G447" s="181"/>
      <c r="H447" s="180"/>
      <c r="I447" s="469"/>
      <c r="J447" s="486"/>
      <c r="K447" s="188"/>
      <c r="L447" s="180"/>
      <c r="M447" s="180"/>
      <c r="N447" s="180"/>
      <c r="O447" s="180"/>
      <c r="P447" s="180"/>
      <c r="Q447" s="180"/>
      <c r="R447" s="180"/>
      <c r="S447" s="397"/>
      <c r="T447" s="397"/>
      <c r="U447" s="397"/>
      <c r="V447" s="397"/>
      <c r="W447" s="397"/>
      <c r="X447" s="397"/>
      <c r="Y447" s="397"/>
      <c r="Z447" s="397"/>
      <c r="AA447" s="397"/>
      <c r="AB447" s="414"/>
      <c r="AC447" s="414"/>
      <c r="AD447" s="414"/>
      <c r="AE447" s="414"/>
      <c r="AF447" s="414"/>
      <c r="AG447" s="414"/>
      <c r="AH447" s="414"/>
      <c r="AI447" s="414"/>
      <c r="AJ447" s="414"/>
      <c r="AK447" s="182"/>
      <c r="AL447" s="182"/>
    </row>
    <row r="448" spans="1:38" ht="16.5" customHeight="1">
      <c r="A448" s="397"/>
      <c r="B448" s="180"/>
      <c r="C448" s="180"/>
      <c r="D448" s="180"/>
      <c r="E448" s="180"/>
      <c r="F448" s="181"/>
      <c r="G448" s="181"/>
      <c r="H448" s="180"/>
      <c r="I448" s="469"/>
      <c r="J448" s="486"/>
      <c r="K448" s="188"/>
      <c r="L448" s="180"/>
      <c r="M448" s="180"/>
      <c r="N448" s="180"/>
      <c r="O448" s="180"/>
      <c r="P448" s="180"/>
      <c r="Q448" s="180"/>
      <c r="R448" s="180"/>
      <c r="S448" s="397"/>
      <c r="T448" s="397"/>
      <c r="U448" s="397"/>
      <c r="V448" s="397"/>
      <c r="W448" s="397"/>
      <c r="X448" s="397"/>
      <c r="Y448" s="397"/>
      <c r="Z448" s="397"/>
      <c r="AA448" s="397"/>
      <c r="AB448" s="414"/>
      <c r="AC448" s="414"/>
      <c r="AD448" s="414"/>
      <c r="AE448" s="414"/>
      <c r="AF448" s="414"/>
      <c r="AG448" s="414"/>
      <c r="AH448" s="414"/>
      <c r="AI448" s="414"/>
      <c r="AJ448" s="414"/>
      <c r="AK448" s="182"/>
      <c r="AL448" s="182"/>
    </row>
    <row r="449" spans="1:38" ht="16.5" customHeight="1">
      <c r="A449" s="397"/>
      <c r="B449" s="180"/>
      <c r="C449" s="180"/>
      <c r="D449" s="180"/>
      <c r="E449" s="180"/>
      <c r="F449" s="181"/>
      <c r="G449" s="181"/>
      <c r="H449" s="180"/>
      <c r="I449" s="469"/>
      <c r="J449" s="486"/>
      <c r="K449" s="188"/>
      <c r="L449" s="180"/>
      <c r="M449" s="180"/>
      <c r="N449" s="180"/>
      <c r="O449" s="180"/>
      <c r="P449" s="180"/>
      <c r="Q449" s="180"/>
      <c r="R449" s="180"/>
      <c r="S449" s="397"/>
      <c r="T449" s="397"/>
      <c r="U449" s="397"/>
      <c r="V449" s="397"/>
      <c r="W449" s="397"/>
      <c r="X449" s="397"/>
      <c r="Y449" s="397"/>
      <c r="Z449" s="397"/>
      <c r="AA449" s="397"/>
      <c r="AB449" s="414"/>
      <c r="AC449" s="414"/>
      <c r="AD449" s="414"/>
      <c r="AE449" s="414"/>
      <c r="AF449" s="414"/>
      <c r="AG449" s="414"/>
      <c r="AH449" s="414"/>
      <c r="AI449" s="414"/>
      <c r="AJ449" s="414"/>
      <c r="AK449" s="182"/>
      <c r="AL449" s="182"/>
    </row>
    <row r="450" spans="1:38" ht="16.5" customHeight="1">
      <c r="A450" s="397"/>
      <c r="B450" s="180"/>
      <c r="C450" s="180"/>
      <c r="D450" s="180"/>
      <c r="E450" s="180"/>
      <c r="F450" s="181"/>
      <c r="G450" s="181"/>
      <c r="H450" s="180"/>
      <c r="I450" s="469"/>
      <c r="J450" s="486"/>
      <c r="K450" s="188"/>
      <c r="L450" s="180"/>
      <c r="M450" s="180"/>
      <c r="N450" s="180"/>
      <c r="O450" s="180"/>
      <c r="P450" s="180"/>
      <c r="Q450" s="180"/>
      <c r="R450" s="180"/>
      <c r="S450" s="397"/>
      <c r="T450" s="397"/>
      <c r="U450" s="397"/>
      <c r="V450" s="397"/>
      <c r="W450" s="397"/>
      <c r="X450" s="397"/>
      <c r="Y450" s="397"/>
      <c r="Z450" s="397"/>
      <c r="AA450" s="397"/>
      <c r="AB450" s="414"/>
      <c r="AC450" s="414"/>
      <c r="AD450" s="414"/>
      <c r="AE450" s="414"/>
      <c r="AF450" s="414"/>
      <c r="AG450" s="414"/>
      <c r="AH450" s="414"/>
      <c r="AI450" s="414"/>
      <c r="AJ450" s="414"/>
      <c r="AK450" s="182"/>
      <c r="AL450" s="182"/>
    </row>
    <row r="451" spans="1:38" ht="16.5" customHeight="1">
      <c r="A451" s="397"/>
      <c r="B451" s="180"/>
      <c r="C451" s="180"/>
      <c r="D451" s="180"/>
      <c r="E451" s="180"/>
      <c r="F451" s="181"/>
      <c r="G451" s="181"/>
      <c r="H451" s="180"/>
      <c r="I451" s="469"/>
      <c r="J451" s="486"/>
      <c r="K451" s="188"/>
      <c r="L451" s="180"/>
      <c r="M451" s="180"/>
      <c r="N451" s="180"/>
      <c r="O451" s="180"/>
      <c r="P451" s="180"/>
      <c r="Q451" s="180"/>
      <c r="R451" s="180"/>
      <c r="S451" s="397"/>
      <c r="T451" s="397"/>
      <c r="U451" s="397"/>
      <c r="V451" s="397"/>
      <c r="W451" s="397"/>
      <c r="X451" s="397"/>
      <c r="Y451" s="397"/>
      <c r="Z451" s="397"/>
      <c r="AA451" s="397"/>
      <c r="AB451" s="414"/>
      <c r="AC451" s="414"/>
      <c r="AD451" s="414"/>
      <c r="AE451" s="414"/>
      <c r="AF451" s="414"/>
      <c r="AG451" s="414"/>
      <c r="AH451" s="414"/>
      <c r="AI451" s="414"/>
      <c r="AJ451" s="414"/>
      <c r="AK451" s="182"/>
      <c r="AL451" s="182"/>
    </row>
    <row r="452" spans="1:38" ht="16.5" customHeight="1">
      <c r="A452" s="397"/>
      <c r="B452" s="180"/>
      <c r="C452" s="180"/>
      <c r="D452" s="180"/>
      <c r="E452" s="180"/>
      <c r="F452" s="181"/>
      <c r="G452" s="181"/>
      <c r="H452" s="180"/>
      <c r="I452" s="469"/>
      <c r="J452" s="486"/>
      <c r="K452" s="188"/>
      <c r="L452" s="180"/>
      <c r="M452" s="180"/>
      <c r="Q452" s="180"/>
      <c r="R452" s="180"/>
      <c r="S452" s="397"/>
      <c r="T452" s="397"/>
      <c r="U452" s="397"/>
      <c r="V452" s="397"/>
      <c r="W452" s="397"/>
      <c r="X452" s="397"/>
      <c r="Y452" s="397"/>
      <c r="Z452" s="397"/>
      <c r="AA452" s="397"/>
      <c r="AB452" s="414"/>
      <c r="AC452" s="414"/>
      <c r="AD452" s="414"/>
      <c r="AE452" s="414"/>
      <c r="AF452" s="414"/>
      <c r="AG452" s="414"/>
      <c r="AH452" s="414"/>
      <c r="AI452" s="414"/>
      <c r="AJ452" s="414"/>
      <c r="AK452" s="182"/>
      <c r="AL452" s="182"/>
    </row>
    <row r="453" spans="1:38" ht="16.5" customHeight="1">
      <c r="A453" s="397"/>
      <c r="B453" s="180"/>
      <c r="C453" s="180"/>
      <c r="D453" s="180"/>
      <c r="E453" s="180"/>
      <c r="F453" s="181"/>
      <c r="G453" s="181"/>
      <c r="H453" s="180"/>
      <c r="I453" s="469"/>
      <c r="J453" s="486"/>
      <c r="K453" s="188"/>
      <c r="L453" s="180"/>
      <c r="M453" s="180"/>
      <c r="Q453" s="180"/>
      <c r="R453" s="180"/>
      <c r="S453" s="397"/>
      <c r="T453" s="397"/>
      <c r="U453" s="397"/>
      <c r="V453" s="397"/>
      <c r="W453" s="397"/>
      <c r="X453" s="397"/>
      <c r="Y453" s="397"/>
      <c r="Z453" s="397"/>
      <c r="AA453" s="397"/>
      <c r="AB453" s="414"/>
      <c r="AC453" s="414"/>
      <c r="AD453" s="414"/>
      <c r="AE453" s="414"/>
      <c r="AF453" s="414"/>
      <c r="AG453" s="414"/>
      <c r="AH453" s="414"/>
      <c r="AI453" s="414"/>
      <c r="AJ453" s="414"/>
      <c r="AK453" s="182"/>
      <c r="AL453" s="182"/>
    </row>
    <row r="454" spans="1:38" ht="16.5" customHeight="1">
      <c r="A454" s="397"/>
      <c r="B454" s="180"/>
      <c r="C454" s="180"/>
      <c r="D454" s="180"/>
      <c r="E454" s="180"/>
      <c r="F454" s="181"/>
      <c r="G454" s="181"/>
      <c r="H454" s="180"/>
      <c r="I454" s="469"/>
      <c r="J454" s="486"/>
      <c r="K454" s="188"/>
      <c r="L454" s="180"/>
      <c r="M454" s="180"/>
      <c r="Q454" s="180"/>
      <c r="R454" s="180"/>
      <c r="S454" s="397"/>
      <c r="T454" s="397"/>
      <c r="U454" s="397"/>
      <c r="V454" s="397"/>
      <c r="W454" s="397"/>
      <c r="X454" s="397"/>
      <c r="Y454" s="397"/>
      <c r="Z454" s="397"/>
      <c r="AA454" s="397"/>
      <c r="AB454" s="414"/>
      <c r="AC454" s="414"/>
      <c r="AD454" s="414"/>
      <c r="AE454" s="414"/>
      <c r="AF454" s="414"/>
      <c r="AG454" s="414"/>
      <c r="AH454" s="414"/>
      <c r="AI454" s="414"/>
      <c r="AJ454" s="414"/>
      <c r="AK454" s="182"/>
      <c r="AL454" s="182"/>
    </row>
    <row r="455" spans="1:38" ht="16.5" customHeight="1">
      <c r="A455" s="397"/>
      <c r="B455" s="180"/>
      <c r="C455" s="180"/>
      <c r="D455" s="180"/>
      <c r="E455" s="180"/>
      <c r="F455" s="181"/>
      <c r="G455" s="181"/>
      <c r="H455" s="180"/>
      <c r="I455" s="469"/>
      <c r="J455" s="486"/>
      <c r="K455" s="188"/>
      <c r="M455" s="180"/>
      <c r="R455" s="180"/>
      <c r="S455" s="397"/>
      <c r="T455" s="397"/>
      <c r="U455" s="397"/>
      <c r="V455" s="397"/>
      <c r="W455" s="397"/>
      <c r="X455" s="397"/>
      <c r="Y455" s="397"/>
      <c r="Z455" s="397"/>
      <c r="AA455" s="397"/>
      <c r="AB455" s="414"/>
      <c r="AC455" s="414"/>
      <c r="AD455" s="414"/>
      <c r="AE455" s="414"/>
      <c r="AF455" s="414"/>
      <c r="AG455" s="414"/>
      <c r="AH455" s="414"/>
      <c r="AI455" s="414"/>
      <c r="AJ455" s="414"/>
      <c r="AK455" s="182"/>
      <c r="AL455" s="182"/>
    </row>
    <row r="456" spans="1:38" ht="16.5" customHeight="1">
      <c r="A456" s="397"/>
      <c r="B456" s="180"/>
      <c r="C456" s="180"/>
      <c r="D456" s="180"/>
      <c r="E456" s="180"/>
      <c r="F456" s="181"/>
      <c r="G456" s="181"/>
      <c r="H456" s="180"/>
      <c r="I456" s="469"/>
      <c r="J456" s="486"/>
      <c r="K456" s="188"/>
      <c r="M456" s="180"/>
      <c r="R456" s="180"/>
      <c r="S456" s="397"/>
      <c r="T456" s="397"/>
      <c r="U456" s="397"/>
      <c r="V456" s="397"/>
      <c r="W456" s="397"/>
      <c r="X456" s="397"/>
      <c r="Y456" s="397"/>
      <c r="Z456" s="397"/>
      <c r="AA456" s="397"/>
      <c r="AB456" s="414"/>
      <c r="AC456" s="414"/>
      <c r="AD456" s="414"/>
      <c r="AE456" s="414"/>
      <c r="AF456" s="414"/>
      <c r="AG456" s="414"/>
      <c r="AH456" s="414"/>
      <c r="AI456" s="414"/>
      <c r="AJ456" s="414"/>
      <c r="AK456" s="182"/>
      <c r="AL456" s="182"/>
    </row>
    <row r="457" spans="1:38" ht="16.5" customHeight="1">
      <c r="A457" s="397"/>
      <c r="B457" s="180"/>
      <c r="C457" s="180"/>
      <c r="D457" s="180"/>
      <c r="E457" s="180"/>
      <c r="F457" s="181"/>
      <c r="G457" s="181"/>
      <c r="H457" s="180"/>
      <c r="I457" s="469"/>
      <c r="J457" s="486"/>
      <c r="K457" s="188"/>
      <c r="M457" s="180"/>
      <c r="R457" s="180"/>
      <c r="S457" s="397"/>
      <c r="T457" s="397"/>
      <c r="U457" s="397"/>
      <c r="V457" s="397"/>
      <c r="W457" s="397"/>
      <c r="X457" s="397"/>
      <c r="Y457" s="397"/>
      <c r="Z457" s="397"/>
      <c r="AA457" s="397"/>
      <c r="AB457" s="414"/>
      <c r="AC457" s="414"/>
      <c r="AD457" s="414"/>
      <c r="AE457" s="414"/>
      <c r="AF457" s="414"/>
      <c r="AG457" s="414"/>
      <c r="AH457" s="414"/>
      <c r="AI457" s="414"/>
      <c r="AJ457" s="414"/>
      <c r="AK457" s="182"/>
      <c r="AL457" s="182"/>
    </row>
    <row r="458" spans="1:38" ht="16.5" customHeight="1">
      <c r="A458" s="397"/>
      <c r="B458" s="180"/>
      <c r="C458" s="180"/>
      <c r="D458" s="180"/>
      <c r="E458" s="180"/>
      <c r="F458" s="181"/>
      <c r="G458" s="181"/>
      <c r="H458" s="180"/>
      <c r="I458" s="469"/>
      <c r="J458" s="486"/>
      <c r="K458" s="188"/>
      <c r="T458" s="397"/>
      <c r="U458" s="397"/>
      <c r="V458" s="397"/>
      <c r="W458" s="397"/>
      <c r="X458" s="397"/>
      <c r="Y458" s="397"/>
      <c r="Z458" s="397"/>
      <c r="AA458" s="397"/>
      <c r="AB458" s="414"/>
      <c r="AC458" s="414"/>
      <c r="AD458" s="414"/>
      <c r="AE458" s="414"/>
      <c r="AF458" s="414"/>
      <c r="AG458" s="414"/>
      <c r="AH458" s="414"/>
      <c r="AI458" s="414"/>
      <c r="AJ458" s="414"/>
      <c r="AK458" s="182"/>
      <c r="AL458" s="182"/>
    </row>
    <row r="459" spans="1:38" ht="16.5" customHeight="1">
      <c r="A459" s="397"/>
      <c r="B459" s="180"/>
      <c r="C459" s="180"/>
      <c r="D459" s="180"/>
      <c r="E459" s="180"/>
      <c r="F459" s="181"/>
      <c r="G459" s="181"/>
      <c r="H459" s="180"/>
      <c r="I459" s="469"/>
      <c r="J459" s="486"/>
      <c r="K459" s="188"/>
      <c r="T459" s="397"/>
      <c r="U459" s="397"/>
      <c r="V459" s="397"/>
      <c r="W459" s="397"/>
      <c r="X459" s="397"/>
      <c r="Y459" s="397"/>
      <c r="Z459" s="397"/>
      <c r="AA459" s="397"/>
      <c r="AB459" s="414"/>
      <c r="AC459" s="414"/>
      <c r="AD459" s="414"/>
      <c r="AE459" s="414"/>
      <c r="AF459" s="414"/>
      <c r="AG459" s="414"/>
      <c r="AH459" s="414"/>
      <c r="AI459" s="414"/>
      <c r="AJ459" s="414"/>
      <c r="AK459" s="182"/>
      <c r="AL459" s="182"/>
    </row>
    <row r="460" spans="1:38" ht="16.5" customHeight="1">
      <c r="A460" s="397"/>
      <c r="B460" s="180"/>
      <c r="C460" s="180"/>
      <c r="D460" s="180"/>
      <c r="E460" s="180"/>
      <c r="F460" s="181"/>
      <c r="G460" s="181"/>
      <c r="H460" s="180"/>
      <c r="I460" s="469"/>
      <c r="J460" s="486"/>
      <c r="K460" s="188"/>
      <c r="T460" s="397"/>
      <c r="U460" s="397"/>
      <c r="V460" s="397"/>
      <c r="W460" s="397"/>
      <c r="X460" s="397"/>
      <c r="Y460" s="397"/>
      <c r="Z460" s="397"/>
      <c r="AA460" s="397"/>
      <c r="AB460" s="414"/>
      <c r="AC460" s="414"/>
      <c r="AD460" s="414"/>
      <c r="AE460" s="414"/>
      <c r="AF460" s="414"/>
      <c r="AG460" s="414"/>
      <c r="AH460" s="414"/>
      <c r="AI460" s="414"/>
      <c r="AJ460" s="414"/>
      <c r="AK460" s="182"/>
      <c r="AL460" s="182"/>
    </row>
    <row r="461" spans="1:38" ht="16.5" customHeight="1">
      <c r="A461" s="397"/>
      <c r="B461" s="180"/>
      <c r="C461" s="180"/>
      <c r="D461" s="180"/>
      <c r="E461" s="180"/>
      <c r="F461" s="181"/>
      <c r="G461" s="181"/>
      <c r="H461" s="180"/>
      <c r="I461" s="469"/>
      <c r="J461" s="486"/>
      <c r="K461" s="188"/>
      <c r="T461" s="397"/>
      <c r="U461" s="397"/>
      <c r="V461" s="397"/>
      <c r="W461" s="397"/>
      <c r="X461" s="397"/>
      <c r="Y461" s="397"/>
      <c r="Z461" s="397"/>
      <c r="AA461" s="397"/>
      <c r="AB461" s="414"/>
      <c r="AC461" s="414"/>
      <c r="AD461" s="414"/>
      <c r="AE461" s="414"/>
      <c r="AF461" s="414"/>
      <c r="AG461" s="414"/>
      <c r="AH461" s="414"/>
      <c r="AI461" s="414"/>
      <c r="AJ461" s="414"/>
      <c r="AK461" s="182"/>
      <c r="AL461" s="182"/>
    </row>
    <row r="462" spans="1:38" ht="16.5" customHeight="1">
      <c r="A462" s="397"/>
      <c r="B462" s="180"/>
      <c r="C462" s="180"/>
      <c r="D462" s="180"/>
      <c r="E462" s="180"/>
      <c r="F462" s="181"/>
      <c r="G462" s="181"/>
      <c r="H462" s="180"/>
      <c r="I462" s="469"/>
      <c r="J462" s="486"/>
      <c r="K462" s="188"/>
      <c r="T462" s="397"/>
      <c r="U462" s="397"/>
      <c r="V462" s="397"/>
      <c r="W462" s="397"/>
      <c r="X462" s="397"/>
      <c r="Y462" s="397"/>
      <c r="Z462" s="397"/>
      <c r="AA462" s="397"/>
      <c r="AB462" s="414"/>
      <c r="AC462" s="414"/>
      <c r="AD462" s="414"/>
      <c r="AE462" s="414"/>
      <c r="AF462" s="414"/>
      <c r="AG462" s="414"/>
      <c r="AH462" s="414"/>
      <c r="AI462" s="414"/>
      <c r="AJ462" s="414"/>
      <c r="AK462" s="182"/>
      <c r="AL462" s="182"/>
    </row>
    <row r="463" spans="1:38" ht="16.5" customHeight="1">
      <c r="A463" s="397"/>
      <c r="B463" s="180"/>
      <c r="C463" s="180"/>
      <c r="D463" s="180"/>
      <c r="E463" s="180"/>
      <c r="F463" s="181"/>
      <c r="G463" s="181"/>
      <c r="H463" s="180"/>
      <c r="I463" s="469"/>
      <c r="J463" s="486"/>
      <c r="K463" s="188"/>
      <c r="T463" s="397"/>
      <c r="U463" s="397"/>
      <c r="V463" s="397"/>
      <c r="W463" s="397"/>
      <c r="X463" s="397"/>
      <c r="Y463" s="397"/>
      <c r="Z463" s="397"/>
      <c r="AA463" s="397"/>
      <c r="AB463" s="414"/>
      <c r="AC463" s="414"/>
      <c r="AD463" s="414"/>
      <c r="AE463" s="414"/>
      <c r="AF463" s="414"/>
      <c r="AG463" s="414"/>
      <c r="AH463" s="414"/>
      <c r="AI463" s="414"/>
      <c r="AJ463" s="414"/>
      <c r="AK463" s="182"/>
      <c r="AL463" s="182"/>
    </row>
    <row r="464" spans="1:38" ht="16.5" customHeight="1">
      <c r="A464" s="397"/>
      <c r="B464" s="180"/>
      <c r="C464" s="180"/>
      <c r="D464" s="180"/>
      <c r="E464" s="180"/>
      <c r="F464" s="181"/>
      <c r="G464" s="181"/>
      <c r="H464" s="180"/>
      <c r="I464" s="469"/>
      <c r="J464" s="486"/>
      <c r="K464" s="188"/>
      <c r="T464" s="397"/>
      <c r="U464" s="397"/>
      <c r="V464" s="397"/>
      <c r="W464" s="397"/>
      <c r="X464" s="397"/>
      <c r="Y464" s="397"/>
      <c r="Z464" s="397"/>
      <c r="AA464" s="397"/>
      <c r="AB464" s="414"/>
      <c r="AC464" s="414"/>
      <c r="AD464" s="414"/>
      <c r="AE464" s="414"/>
      <c r="AF464" s="414"/>
      <c r="AG464" s="414"/>
      <c r="AH464" s="414"/>
      <c r="AI464" s="414"/>
      <c r="AJ464" s="414"/>
      <c r="AK464" s="182"/>
      <c r="AL464" s="182"/>
    </row>
    <row r="465" spans="1:38" ht="16.5" customHeight="1">
      <c r="A465" s="397"/>
      <c r="B465" s="180"/>
      <c r="C465" s="180"/>
      <c r="D465" s="180"/>
      <c r="E465" s="180"/>
      <c r="F465" s="181"/>
      <c r="G465" s="181"/>
      <c r="H465" s="180"/>
      <c r="I465" s="469"/>
      <c r="J465" s="486"/>
      <c r="K465" s="188"/>
      <c r="T465" s="397"/>
      <c r="U465" s="397"/>
      <c r="V465" s="397"/>
      <c r="W465" s="397"/>
      <c r="X465" s="397"/>
      <c r="Y465" s="397"/>
      <c r="Z465" s="397"/>
      <c r="AA465" s="397"/>
      <c r="AB465" s="414"/>
      <c r="AC465" s="414"/>
      <c r="AD465" s="414"/>
      <c r="AE465" s="414"/>
      <c r="AF465" s="414"/>
      <c r="AG465" s="414"/>
      <c r="AH465" s="414"/>
      <c r="AI465" s="414"/>
      <c r="AJ465" s="414"/>
      <c r="AK465" s="182"/>
      <c r="AL465" s="182"/>
    </row>
    <row r="466" spans="1:38" ht="16.5" customHeight="1">
      <c r="A466" s="397"/>
      <c r="B466" s="180"/>
      <c r="C466" s="180"/>
      <c r="D466" s="180"/>
      <c r="E466" s="180"/>
      <c r="F466" s="181"/>
      <c r="G466" s="181"/>
      <c r="H466" s="180"/>
      <c r="I466" s="469"/>
      <c r="J466" s="486"/>
      <c r="K466" s="188"/>
      <c r="T466" s="397"/>
      <c r="U466" s="397"/>
      <c r="V466" s="397"/>
      <c r="W466" s="397"/>
      <c r="X466" s="397"/>
      <c r="Y466" s="397"/>
      <c r="Z466" s="397"/>
      <c r="AA466" s="397"/>
      <c r="AB466" s="414"/>
      <c r="AC466" s="414"/>
      <c r="AD466" s="414"/>
      <c r="AE466" s="414"/>
      <c r="AF466" s="414"/>
      <c r="AG466" s="414"/>
      <c r="AH466" s="414"/>
      <c r="AI466" s="414"/>
      <c r="AJ466" s="414"/>
      <c r="AK466" s="182"/>
      <c r="AL466" s="182"/>
    </row>
    <row r="467" spans="1:38" ht="16.5" customHeight="1">
      <c r="A467" s="397"/>
      <c r="K467" s="188"/>
      <c r="T467" s="397"/>
      <c r="U467" s="397"/>
      <c r="V467" s="397"/>
      <c r="W467" s="397"/>
      <c r="X467" s="397"/>
      <c r="Y467" s="397"/>
      <c r="Z467" s="397"/>
      <c r="AA467" s="397"/>
      <c r="AB467" s="414"/>
      <c r="AC467" s="414"/>
      <c r="AD467" s="414"/>
      <c r="AE467" s="414"/>
      <c r="AF467" s="414"/>
      <c r="AG467" s="414"/>
      <c r="AH467" s="414"/>
      <c r="AI467" s="414"/>
      <c r="AJ467" s="414"/>
      <c r="AK467" s="182"/>
      <c r="AL467" s="182"/>
    </row>
    <row r="468" spans="1:38" ht="15.75" customHeight="1">
      <c r="A468" s="397"/>
      <c r="K468" s="188"/>
    </row>
    <row r="469" spans="1:38" ht="15.75" customHeight="1">
      <c r="A469" s="397"/>
      <c r="K469" s="188"/>
    </row>
    <row r="470" spans="1:38" ht="15.75" customHeight="1"/>
    <row r="471" spans="1:38" ht="15.75" customHeight="1"/>
    <row r="472" spans="1:38" ht="15.75" customHeight="1"/>
    <row r="473" spans="1:38" ht="15.75" customHeight="1"/>
    <row r="474" spans="1:38" ht="15.75" customHeight="1"/>
    <row r="475" spans="1:38" ht="15.75" customHeight="1"/>
    <row r="476" spans="1:38" ht="15.75" customHeight="1"/>
    <row r="477" spans="1:38" ht="15.75" customHeight="1"/>
    <row r="478" spans="1:38" ht="15.75" customHeight="1"/>
    <row r="479" spans="1:38" ht="15.75" customHeight="1"/>
    <row r="480" spans="1:38"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selectLockedCells="1"/>
  <mergeCells count="1">
    <mergeCell ref="B28:E28"/>
  </mergeCells>
  <conditionalFormatting sqref="F4:F10">
    <cfRule type="expression" dxfId="151" priority="1">
      <formula>G4=FALSE</formula>
    </cfRule>
    <cfRule type="expression" dxfId="150" priority="2">
      <formula>G4=TRUE</formula>
    </cfRule>
  </conditionalFormatting>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A72FB-C19E-404D-991D-28221AB3A431}">
  <sheetPr>
    <tabColor rgb="FFFFFF00"/>
  </sheetPr>
  <dimension ref="A1:AO584"/>
  <sheetViews>
    <sheetView workbookViewId="0">
      <selection activeCell="C21" sqref="C21"/>
    </sheetView>
  </sheetViews>
  <sheetFormatPr baseColWidth="10" defaultColWidth="12.69921875" defaultRowHeight="14.4" outlineLevelCol="1"/>
  <cols>
    <col min="1" max="1" width="6.19921875" style="183" customWidth="1" outlineLevel="1"/>
    <col min="2" max="2" width="6.69921875" style="183" customWidth="1" outlineLevel="1"/>
    <col min="3" max="3" width="5.5" style="183" customWidth="1" outlineLevel="1"/>
    <col min="4" max="4" width="13.19921875" style="183" customWidth="1"/>
    <col min="5" max="5" width="14.19921875" style="183" customWidth="1"/>
    <col min="6" max="6" width="12.19921875" style="183" customWidth="1"/>
    <col min="7" max="7" width="11.69921875" style="183" customWidth="1"/>
    <col min="8" max="8" width="7.69921875" style="183" customWidth="1"/>
    <col min="9" max="9" width="8.69921875" style="183" customWidth="1"/>
    <col min="10" max="10" width="8.19921875" style="267" customWidth="1"/>
    <col min="11" max="25" width="4.69921875" style="176" customWidth="1"/>
    <col min="26" max="27" width="10.19921875" style="176" customWidth="1"/>
    <col min="28" max="28" width="10.19921875" style="177" customWidth="1"/>
    <col min="29" max="29" width="10" style="268" customWidth="1"/>
    <col min="30" max="30" width="8.69921875" style="348" customWidth="1"/>
    <col min="31" max="41" width="11.19921875" style="269" customWidth="1"/>
    <col min="42" max="16384" width="12.69921875" style="183"/>
  </cols>
  <sheetData>
    <row r="1" spans="1:41" s="266" customFormat="1" ht="18" customHeight="1">
      <c r="A1" s="236"/>
      <c r="B1" s="236"/>
      <c r="C1" s="236"/>
      <c r="D1" s="249"/>
      <c r="E1" s="249"/>
      <c r="F1" s="263" t="s">
        <v>795</v>
      </c>
      <c r="G1" s="264" t="s">
        <v>14</v>
      </c>
      <c r="H1" s="264" t="s">
        <v>15</v>
      </c>
      <c r="I1" s="264" t="s">
        <v>16</v>
      </c>
      <c r="J1" s="263" t="str">
        <f>Summary!P12</f>
        <v>EUR</v>
      </c>
      <c r="K1" s="265"/>
      <c r="L1" s="265"/>
      <c r="M1" s="265"/>
      <c r="N1" s="265"/>
      <c r="O1" s="265" t="s">
        <v>820</v>
      </c>
      <c r="P1" s="265" t="s">
        <v>820</v>
      </c>
      <c r="Q1" s="265" t="s">
        <v>820</v>
      </c>
      <c r="R1" s="265" t="s">
        <v>820</v>
      </c>
      <c r="S1" s="265"/>
      <c r="T1" s="265"/>
      <c r="U1" s="265" t="s">
        <v>1189</v>
      </c>
      <c r="V1" s="265" t="s">
        <v>1189</v>
      </c>
      <c r="W1" s="265" t="s">
        <v>1189</v>
      </c>
      <c r="X1" s="265" t="s">
        <v>1189</v>
      </c>
      <c r="Y1" s="265"/>
      <c r="Z1" s="262"/>
      <c r="AA1" s="287"/>
      <c r="AB1" s="288"/>
      <c r="AC1" s="290"/>
      <c r="AD1" s="288"/>
      <c r="AE1" s="291"/>
      <c r="AF1" s="292"/>
      <c r="AG1" s="292"/>
      <c r="AH1" s="292"/>
      <c r="AI1" s="292"/>
      <c r="AJ1" s="292"/>
      <c r="AK1" s="292"/>
      <c r="AL1" s="256"/>
      <c r="AM1" s="256"/>
      <c r="AN1" s="256"/>
      <c r="AO1" s="256"/>
    </row>
    <row r="2" spans="1:41" s="266" customFormat="1" ht="18" customHeight="1">
      <c r="A2" s="236"/>
      <c r="B2" s="236"/>
      <c r="C2" s="236"/>
      <c r="D2" s="249"/>
      <c r="E2" s="249"/>
      <c r="F2" s="263" t="s">
        <v>18</v>
      </c>
      <c r="G2" s="236">
        <f>SUM(AA$8:AA$204)</f>
        <v>0</v>
      </c>
      <c r="H2" s="236">
        <f>SUM(Z$8:Z$204)</f>
        <v>0</v>
      </c>
      <c r="I2" s="261">
        <f>SUM(AB$8:AB$204)</f>
        <v>0</v>
      </c>
      <c r="J2" s="236" t="str">
        <f>Summary!P12</f>
        <v>EUR</v>
      </c>
      <c r="K2" s="1054" t="str">
        <f>Data!AB19</f>
        <v>02 Bright Yellow-RAL 1023</v>
      </c>
      <c r="L2" s="1055" t="str">
        <f>Data!AC19</f>
        <v>05 Traffic Red-RAL 3020</v>
      </c>
      <c r="M2" s="1057" t="str">
        <f>Data!AD19</f>
        <v>07 Sky Blue-RAL 5015</v>
      </c>
      <c r="N2" s="1059" t="str">
        <f>Data!AE19</f>
        <v>10 Jet Black-RAL 9005</v>
      </c>
      <c r="O2" s="1061" t="str">
        <f>Data!AF19</f>
        <v>11 Fluo Orange-RAL 2005</v>
      </c>
      <c r="P2" s="1063" t="str">
        <f>Data!AG19</f>
        <v>12Fluo Green-PAN 802C</v>
      </c>
      <c r="Q2" s="1044" t="str">
        <f>Data!AH19</f>
        <v>13 Fluo Pink-Pantone 806C</v>
      </c>
      <c r="R2" s="1046" t="str">
        <f>Data!AI19</f>
        <v>16 Signal Violet-RAL 4008</v>
      </c>
      <c r="S2" s="1039" t="str">
        <f>Data!AJ19</f>
        <v>55 Blue Lilac-RAL 4005</v>
      </c>
      <c r="T2" s="1048" t="str">
        <f>Data!AK19</f>
        <v>69 US 16-09 green-RAL 6018</v>
      </c>
      <c r="U2" s="1050" t="str">
        <f>Data!AL19</f>
        <v>76 US 14-01 orange-RAL 0</v>
      </c>
      <c r="V2" s="1052" t="str">
        <f>Data!AM19</f>
        <v>77 US 16-16 green-RAL 0</v>
      </c>
      <c r="W2" s="1037" t="str">
        <f>Data!AN19</f>
        <v>78 US Purple 17-13 RAL 4005</v>
      </c>
      <c r="X2" s="1039" t="str">
        <f>Data!AO19</f>
        <v>79 Pure White-RAL 9010</v>
      </c>
      <c r="Y2" s="1041">
        <f>Data!AP19</f>
        <v>0</v>
      </c>
      <c r="Z2" s="262"/>
      <c r="AA2" s="287"/>
      <c r="AB2" s="287"/>
      <c r="AC2" s="291"/>
      <c r="AD2" s="345"/>
      <c r="AE2" s="291"/>
      <c r="AF2" s="292"/>
      <c r="AG2" s="292"/>
      <c r="AH2" s="292"/>
      <c r="AI2" s="292"/>
      <c r="AJ2" s="292"/>
      <c r="AK2" s="292"/>
      <c r="AL2" s="256"/>
      <c r="AM2" s="256"/>
      <c r="AN2" s="256"/>
      <c r="AO2" s="256"/>
    </row>
    <row r="3" spans="1:41" s="266" customFormat="1" ht="18" customHeight="1">
      <c r="A3" s="236"/>
      <c r="B3" s="236"/>
      <c r="C3" s="236"/>
      <c r="D3" s="1043" t="s">
        <v>1187</v>
      </c>
      <c r="E3" s="1043"/>
      <c r="F3" s="236"/>
      <c r="G3" s="236"/>
      <c r="H3" s="236"/>
      <c r="I3" s="254"/>
      <c r="J3" s="236"/>
      <c r="K3" s="1054"/>
      <c r="L3" s="1055"/>
      <c r="M3" s="1057"/>
      <c r="N3" s="1059"/>
      <c r="O3" s="1061"/>
      <c r="P3" s="1063"/>
      <c r="Q3" s="1044"/>
      <c r="R3" s="1046"/>
      <c r="S3" s="1039"/>
      <c r="T3" s="1048"/>
      <c r="U3" s="1050"/>
      <c r="V3" s="1052"/>
      <c r="W3" s="1037"/>
      <c r="X3" s="1039"/>
      <c r="Y3" s="1041"/>
      <c r="Z3" s="262"/>
      <c r="AA3" s="287"/>
      <c r="AB3" s="287"/>
      <c r="AC3" s="291"/>
      <c r="AD3" s="346"/>
      <c r="AE3" s="291"/>
      <c r="AF3" s="292"/>
      <c r="AG3" s="292"/>
      <c r="AH3" s="292"/>
      <c r="AI3" s="292"/>
      <c r="AJ3" s="292"/>
      <c r="AK3" s="292"/>
      <c r="AL3" s="256"/>
      <c r="AM3" s="256"/>
      <c r="AN3" s="256"/>
      <c r="AO3" s="256"/>
    </row>
    <row r="4" spans="1:41" s="266" customFormat="1" ht="18" customHeight="1">
      <c r="A4" s="236"/>
      <c r="B4" s="236"/>
      <c r="C4" s="236"/>
      <c r="D4" s="1043"/>
      <c r="E4" s="1043"/>
      <c r="F4" s="236" t="s">
        <v>1192</v>
      </c>
      <c r="G4" s="237">
        <f>SUM(AD:AD)</f>
        <v>0</v>
      </c>
      <c r="H4" s="236"/>
      <c r="I4" s="254"/>
      <c r="J4" s="236"/>
      <c r="K4" s="1054"/>
      <c r="L4" s="1055"/>
      <c r="M4" s="1057"/>
      <c r="N4" s="1059"/>
      <c r="O4" s="1061"/>
      <c r="P4" s="1063"/>
      <c r="Q4" s="1044"/>
      <c r="R4" s="1046"/>
      <c r="S4" s="1039"/>
      <c r="T4" s="1048"/>
      <c r="U4" s="1050"/>
      <c r="V4" s="1052"/>
      <c r="W4" s="1037"/>
      <c r="X4" s="1039"/>
      <c r="Y4" s="1041"/>
      <c r="Z4" s="262"/>
      <c r="AA4" s="287"/>
      <c r="AB4" s="289"/>
      <c r="AC4" s="291"/>
      <c r="AD4" s="346"/>
      <c r="AE4" s="291"/>
      <c r="AF4" s="292"/>
      <c r="AG4" s="292"/>
      <c r="AH4" s="292"/>
      <c r="AI4" s="292"/>
      <c r="AJ4" s="292"/>
      <c r="AK4" s="292"/>
      <c r="AL4" s="256"/>
      <c r="AM4" s="256"/>
      <c r="AN4" s="256"/>
      <c r="AO4" s="256"/>
    </row>
    <row r="5" spans="1:41" s="266" customFormat="1" ht="18" customHeight="1">
      <c r="A5" s="236"/>
      <c r="B5" s="236"/>
      <c r="C5" s="236"/>
      <c r="D5" s="1043"/>
      <c r="E5" s="1043"/>
      <c r="F5" s="236"/>
      <c r="G5" s="236"/>
      <c r="H5" s="254"/>
      <c r="I5" s="236"/>
      <c r="J5" s="261"/>
      <c r="K5" s="1054"/>
      <c r="L5" s="1055"/>
      <c r="M5" s="1057"/>
      <c r="N5" s="1059"/>
      <c r="O5" s="1061"/>
      <c r="P5" s="1063"/>
      <c r="Q5" s="1044"/>
      <c r="R5" s="1046"/>
      <c r="S5" s="1039"/>
      <c r="T5" s="1048"/>
      <c r="U5" s="1050"/>
      <c r="V5" s="1052"/>
      <c r="W5" s="1037"/>
      <c r="X5" s="1039"/>
      <c r="Y5" s="1041"/>
      <c r="Z5" s="262"/>
      <c r="AA5" s="262"/>
      <c r="AB5" s="278"/>
      <c r="AC5" s="293"/>
      <c r="AD5" s="344"/>
      <c r="AE5" s="292"/>
      <c r="AF5" s="292"/>
      <c r="AG5" s="292"/>
      <c r="AH5" s="292"/>
      <c r="AI5" s="292"/>
      <c r="AJ5" s="292"/>
      <c r="AK5" s="292"/>
      <c r="AL5" s="256"/>
      <c r="AM5" s="256"/>
      <c r="AN5" s="256"/>
      <c r="AO5" s="256"/>
    </row>
    <row r="6" spans="1:41" s="266" customFormat="1" ht="18" customHeight="1">
      <c r="A6" s="236"/>
      <c r="B6" s="236"/>
      <c r="C6" s="236"/>
      <c r="D6" s="236"/>
      <c r="E6" s="236"/>
      <c r="F6" s="236"/>
      <c r="G6" s="236"/>
      <c r="H6" s="254"/>
      <c r="I6" s="236"/>
      <c r="J6" s="261"/>
      <c r="K6" s="1054"/>
      <c r="L6" s="1056"/>
      <c r="M6" s="1058"/>
      <c r="N6" s="1060"/>
      <c r="O6" s="1062"/>
      <c r="P6" s="1064"/>
      <c r="Q6" s="1045"/>
      <c r="R6" s="1047"/>
      <c r="S6" s="1040"/>
      <c r="T6" s="1049"/>
      <c r="U6" s="1051"/>
      <c r="V6" s="1053"/>
      <c r="W6" s="1038"/>
      <c r="X6" s="1040"/>
      <c r="Y6" s="1042"/>
      <c r="Z6" s="279"/>
      <c r="AA6" s="279"/>
      <c r="AB6" s="255" t="str">
        <f>Summary!P12</f>
        <v>EUR</v>
      </c>
      <c r="AC6" s="293"/>
      <c r="AD6" s="344"/>
      <c r="AE6" s="292"/>
      <c r="AF6" s="292"/>
      <c r="AG6" s="292"/>
      <c r="AH6" s="292"/>
      <c r="AI6" s="292"/>
      <c r="AJ6" s="292"/>
      <c r="AK6" s="292"/>
      <c r="AL6" s="256"/>
      <c r="AM6" s="256"/>
      <c r="AN6" s="256"/>
      <c r="AO6" s="256"/>
    </row>
    <row r="7" spans="1:41" s="266" customFormat="1" ht="30" customHeight="1">
      <c r="A7" s="241" t="s">
        <v>819</v>
      </c>
      <c r="B7" s="242" t="s">
        <v>727</v>
      </c>
      <c r="C7" s="242" t="s">
        <v>742</v>
      </c>
      <c r="D7" s="242" t="s">
        <v>389</v>
      </c>
      <c r="E7" s="242" t="s">
        <v>728</v>
      </c>
      <c r="F7" s="242" t="s">
        <v>388</v>
      </c>
      <c r="G7" s="242" t="s">
        <v>730</v>
      </c>
      <c r="H7" s="242" t="s">
        <v>731</v>
      </c>
      <c r="I7" s="243" t="s">
        <v>732</v>
      </c>
      <c r="J7" s="244" t="s">
        <v>733</v>
      </c>
      <c r="K7" s="250" t="s">
        <v>744</v>
      </c>
      <c r="L7" s="251" t="s">
        <v>745</v>
      </c>
      <c r="M7" s="252" t="s">
        <v>821</v>
      </c>
      <c r="N7" s="252" t="s">
        <v>822</v>
      </c>
      <c r="O7" s="252" t="s">
        <v>823</v>
      </c>
      <c r="P7" s="252" t="s">
        <v>824</v>
      </c>
      <c r="Q7" s="253" t="s">
        <v>825</v>
      </c>
      <c r="R7" s="251" t="s">
        <v>826</v>
      </c>
      <c r="S7" s="253" t="s">
        <v>827</v>
      </c>
      <c r="T7" s="250" t="s">
        <v>828</v>
      </c>
      <c r="U7" s="250" t="s">
        <v>829</v>
      </c>
      <c r="V7" s="250" t="s">
        <v>830</v>
      </c>
      <c r="W7" s="251" t="s">
        <v>831</v>
      </c>
      <c r="X7" s="250" t="s">
        <v>832</v>
      </c>
      <c r="Y7" s="250" t="s">
        <v>835</v>
      </c>
      <c r="Z7" s="257" t="s">
        <v>131</v>
      </c>
      <c r="AA7" s="257" t="s">
        <v>132</v>
      </c>
      <c r="AB7" s="258" t="s">
        <v>40</v>
      </c>
      <c r="AC7" s="293"/>
      <c r="AD7" s="344" t="s">
        <v>1191</v>
      </c>
      <c r="AE7" s="292"/>
      <c r="AF7" s="292"/>
      <c r="AG7" s="292"/>
      <c r="AH7" s="292"/>
      <c r="AI7" s="292"/>
      <c r="AJ7" s="292"/>
      <c r="AK7" s="292"/>
      <c r="AL7" s="256"/>
      <c r="AM7" s="256"/>
      <c r="AN7" s="256"/>
      <c r="AO7" s="256"/>
    </row>
    <row r="8" spans="1:41" ht="15" customHeight="1">
      <c r="A8" s="239" t="s">
        <v>1237</v>
      </c>
      <c r="B8" s="221" t="str">
        <f>IF(VLOOKUP($A8,Data!$A:$T,2,0)="","",VLOOKUP($A8,Data!$A:$T,2,0))</f>
        <v/>
      </c>
      <c r="C8" s="221" t="str" cm="1">
        <f t="array" ref="C8">IF(VLOOKUP($A8,Tableau1[],3,0)="","",VLOOKUP(Tableau1[],3,0))</f>
        <v/>
      </c>
      <c r="D8" s="175" t="str">
        <f>IF(VLOOKUP($A8,Data!$A:$T,5,0)="","",VLOOKUP($A8,Data!$A:$T,5,0))</f>
        <v>Dune Classic</v>
      </c>
      <c r="E8" s="175" t="str">
        <f>IF(VLOOKUP($A8,Data!$A:$T,6,0)="","",VLOOKUP($A8,Data!$A:$T,6,0))</f>
        <v>ALL RANGE</v>
      </c>
      <c r="F8" s="175" t="str">
        <f>IF(VLOOKUP($A8,Data!$A:$T,14,0)="","",VLOOKUP($A8,Data!$A:$T,14,0))</f>
        <v/>
      </c>
      <c r="G8" s="175" t="str">
        <f>IF(VLOOKUP($A8,Data!$A:$T,10,0)="","",VLOOKUP($A8,Data!$A:$T,10,0))</f>
        <v>S-XXL</v>
      </c>
      <c r="H8" s="175">
        <f>IF(VLOOKUP($A8,Data!$A:$T,12,0)="","",VLOOKUP($A8,Data!$A:$T,12,0))</f>
        <v>337</v>
      </c>
      <c r="I8" s="175">
        <f>IF(VLOOKUP($A8,Data!$A:$T,13,0)="","",VLOOKUP($A8,Data!$A:$T,13,0))</f>
        <v>174.97100000000003</v>
      </c>
      <c r="J8" s="219">
        <f>IF(VLOOKUP($A8,Data!$A:$T,19,0)="","",VLOOKUP($A8,Data!$A:$T,19,0))</f>
        <v>6564</v>
      </c>
      <c r="K8" s="248"/>
      <c r="L8" s="248"/>
      <c r="M8" s="248"/>
      <c r="N8" s="248"/>
      <c r="O8" s="248"/>
      <c r="P8" s="248"/>
      <c r="Q8" s="248"/>
      <c r="R8" s="248"/>
      <c r="S8" s="248"/>
      <c r="T8" s="248"/>
      <c r="U8" s="248"/>
      <c r="V8" s="248"/>
      <c r="W8" s="248"/>
      <c r="X8" s="248"/>
      <c r="Z8" s="176" t="str">
        <f t="shared" ref="Z8:Z71" si="0">IF(AA8="","",(AA8*H8))</f>
        <v/>
      </c>
      <c r="AA8" s="176" t="str">
        <f t="shared" ref="AA8:AA71" si="1">IF(SUM(K8:Y8)=0,"",SUM(K8:Y8))</f>
        <v/>
      </c>
      <c r="AB8" s="177" t="str">
        <f t="shared" ref="AB8:AB71" si="2">IF(AA8="","",SUM(K8:Y8)*J8)</f>
        <v/>
      </c>
      <c r="AC8" s="293"/>
      <c r="AD8" s="347" t="str">
        <f>IF(AA8="","",SUM(K8:Y8)*I8)</f>
        <v/>
      </c>
      <c r="AE8" s="292"/>
      <c r="AF8" s="292"/>
      <c r="AG8" s="292"/>
      <c r="AH8" s="292"/>
      <c r="AI8" s="292"/>
      <c r="AJ8" s="292"/>
      <c r="AK8" s="292"/>
      <c r="AL8" s="256"/>
      <c r="AM8" s="256"/>
      <c r="AN8" s="256"/>
      <c r="AO8" s="256"/>
    </row>
    <row r="9" spans="1:41" ht="15" customHeight="1">
      <c r="A9" s="239" t="s">
        <v>1238</v>
      </c>
      <c r="B9" s="221" t="str">
        <f>IF(VLOOKUP($A9,Data!$A:$T,2,0)="","",VLOOKUP($A9,Data!$A:$T,2,0))</f>
        <v/>
      </c>
      <c r="C9" s="221" t="str" cm="1">
        <f t="array" ref="C9">IF(VLOOKUP($A9,Tableau1[],3,0)="","",VLOOKUP(Tableau1[],3,0))</f>
        <v/>
      </c>
      <c r="D9" s="175" t="str">
        <f>IF(VLOOKUP($A9,Data!$A:$T,5,0)="","",VLOOKUP($A9,Data!$A:$T,5,0))</f>
        <v>Dune Dual</v>
      </c>
      <c r="E9" s="175" t="str">
        <f>IF(VLOOKUP($A9,Data!$A:$T,6,0)="","",VLOOKUP($A9,Data!$A:$T,6,0))</f>
        <v>ALL RANGE</v>
      </c>
      <c r="F9" s="175" t="str">
        <f>IF(VLOOKUP($A9,Data!$A:$T,14,0)="","",VLOOKUP($A9,Data!$A:$T,14,0))</f>
        <v/>
      </c>
      <c r="G9" s="175" t="str">
        <f>IF(VLOOKUP($A9,Data!$A:$T,10,0)="","",VLOOKUP($A9,Data!$A:$T,10,0))</f>
        <v>S-XXL</v>
      </c>
      <c r="H9" s="175">
        <f>IF(VLOOKUP($A9,Data!$A:$T,12,0)="","",VLOOKUP($A9,Data!$A:$T,12,0))</f>
        <v>209</v>
      </c>
      <c r="I9" s="175">
        <f>IF(VLOOKUP($A9,Data!$A:$T,13,0)="","",VLOOKUP($A9,Data!$A:$T,13,0))</f>
        <v>303.87200000000001</v>
      </c>
      <c r="J9" s="219">
        <f>IF(VLOOKUP($A9,Data!$A:$T,19,0)="","",VLOOKUP($A9,Data!$A:$T,19,0))</f>
        <v>6695</v>
      </c>
      <c r="K9" s="248"/>
      <c r="L9" s="248"/>
      <c r="M9" s="248"/>
      <c r="N9" s="248"/>
      <c r="O9" s="248"/>
      <c r="P9" s="248"/>
      <c r="Q9" s="248"/>
      <c r="R9" s="248"/>
      <c r="S9" s="248"/>
      <c r="T9" s="248"/>
      <c r="U9" s="248"/>
      <c r="V9" s="248"/>
      <c r="W9" s="248"/>
      <c r="X9" s="248"/>
      <c r="Z9" s="176" t="str">
        <f t="shared" si="0"/>
        <v/>
      </c>
      <c r="AA9" s="176" t="str">
        <f t="shared" si="1"/>
        <v/>
      </c>
      <c r="AB9" s="177" t="str">
        <f t="shared" si="2"/>
        <v/>
      </c>
      <c r="AC9" s="293"/>
      <c r="AD9" s="347" t="str">
        <f t="shared" ref="AD9:AD72" si="3">IF(AA9="","",SUM(K9:Y9)*I9)</f>
        <v/>
      </c>
      <c r="AE9" s="292"/>
      <c r="AF9" s="292"/>
      <c r="AG9" s="292"/>
      <c r="AH9" s="292"/>
      <c r="AI9" s="292"/>
      <c r="AJ9" s="292"/>
      <c r="AK9" s="292"/>
      <c r="AL9" s="256"/>
      <c r="AM9" s="256"/>
      <c r="AN9" s="256"/>
      <c r="AO9" s="256"/>
    </row>
    <row r="10" spans="1:41" ht="15" customHeight="1">
      <c r="A10" s="239" t="s">
        <v>1239</v>
      </c>
      <c r="B10" s="221" t="str">
        <f>IF(VLOOKUP($A10,Data!$A:$T,2,0)="","",VLOOKUP($A10,Data!$A:$T,2,0))</f>
        <v/>
      </c>
      <c r="C10" s="221" t="str" cm="1">
        <f t="array" ref="C10">IF(VLOOKUP($A10,Tableau1[],3,0)="","",VLOOKUP(Tableau1[],3,0))</f>
        <v/>
      </c>
      <c r="D10" s="175" t="str">
        <f>IF(VLOOKUP($A10,Data!$A:$T,5,0)="","",VLOOKUP($A10,Data!$A:$T,5,0))</f>
        <v>Dune Gava</v>
      </c>
      <c r="E10" s="175" t="str">
        <f>IF(VLOOKUP($A10,Data!$A:$T,6,0)="","",VLOOKUP($A10,Data!$A:$T,6,0))</f>
        <v>ALL RANGE</v>
      </c>
      <c r="F10" s="175" t="str">
        <f>IF(VLOOKUP($A10,Data!$A:$T,14,0)="","",VLOOKUP($A10,Data!$A:$T,14,0))</f>
        <v/>
      </c>
      <c r="G10" s="175" t="str">
        <f>IF(VLOOKUP($A10,Data!$A:$T,10,0)="","",VLOOKUP($A10,Data!$A:$T,10,0))</f>
        <v>S-XXL</v>
      </c>
      <c r="H10" s="175">
        <f>IF(VLOOKUP($A10,Data!$A:$T,12,0)="","",VLOOKUP($A10,Data!$A:$T,12,0))</f>
        <v>46</v>
      </c>
      <c r="I10" s="175">
        <f>IF(VLOOKUP($A10,Data!$A:$T,13,0)="","",VLOOKUP($A10,Data!$A:$T,13,0))</f>
        <v>96.938999999999979</v>
      </c>
      <c r="J10" s="219">
        <f>IF(VLOOKUP($A10,Data!$A:$T,19,0)="","",VLOOKUP($A10,Data!$A:$T,19,0))</f>
        <v>3193</v>
      </c>
      <c r="K10" s="248"/>
      <c r="L10" s="248"/>
      <c r="M10" s="248"/>
      <c r="N10" s="248"/>
      <c r="O10" s="248"/>
      <c r="P10" s="248"/>
      <c r="Q10" s="248"/>
      <c r="R10" s="248"/>
      <c r="S10" s="248"/>
      <c r="T10" s="248"/>
      <c r="U10" s="248"/>
      <c r="V10" s="248"/>
      <c r="W10" s="248"/>
      <c r="X10" s="248"/>
      <c r="Z10" s="176" t="str">
        <f t="shared" si="0"/>
        <v/>
      </c>
      <c r="AA10" s="176" t="str">
        <f t="shared" si="1"/>
        <v/>
      </c>
      <c r="AB10" s="177" t="str">
        <f t="shared" si="2"/>
        <v/>
      </c>
      <c r="AC10" s="293"/>
      <c r="AD10" s="347" t="str">
        <f t="shared" si="3"/>
        <v/>
      </c>
      <c r="AE10" s="292"/>
      <c r="AF10" s="292"/>
      <c r="AG10" s="292"/>
      <c r="AH10" s="292"/>
      <c r="AI10" s="292"/>
      <c r="AJ10" s="292"/>
      <c r="AK10" s="292"/>
      <c r="AL10" s="256"/>
      <c r="AM10" s="256"/>
      <c r="AN10" s="256"/>
      <c r="AO10" s="256"/>
    </row>
    <row r="11" spans="1:41" ht="15" customHeight="1">
      <c r="A11" s="239" t="s">
        <v>1240</v>
      </c>
      <c r="B11" s="221" t="str">
        <f>IF(VLOOKUP($A11,Data!$A:$T,2,0)="","",VLOOKUP($A11,Data!$A:$T,2,0))</f>
        <v/>
      </c>
      <c r="C11" s="221" t="str" cm="1">
        <f t="array" ref="C11">IF(VLOOKUP($A11,Tableau1[],3,0)="","",VLOOKUP(Tableau1[],3,0))</f>
        <v/>
      </c>
      <c r="D11" s="175" t="str">
        <f>IF(VLOOKUP($A11,Data!$A:$T,5,0)="","",VLOOKUP($A11,Data!$A:$T,5,0))</f>
        <v>Hybrid</v>
      </c>
      <c r="E11" s="175" t="str">
        <f>IF(VLOOKUP($A11,Data!$A:$T,6,0)="","",VLOOKUP($A11,Data!$A:$T,6,0))</f>
        <v>ALL RANGE</v>
      </c>
      <c r="F11" s="175" t="str">
        <f>IF(VLOOKUP($A11,Data!$A:$T,14,0)="","",VLOOKUP($A11,Data!$A:$T,14,0))</f>
        <v/>
      </c>
      <c r="G11" s="175" t="str">
        <f>IF(VLOOKUP($A11,Data!$A:$T,10,0)="","",VLOOKUP($A11,Data!$A:$T,10,0))</f>
        <v>S-XXL</v>
      </c>
      <c r="H11" s="175">
        <f>IF(VLOOKUP($A11,Data!$A:$T,12,0)="","",VLOOKUP($A11,Data!$A:$T,12,0))</f>
        <v>524</v>
      </c>
      <c r="I11" s="175">
        <f>IF(VLOOKUP($A11,Data!$A:$T,13,0)="","",VLOOKUP($A11,Data!$A:$T,13,0))</f>
        <v>717.93100000000015</v>
      </c>
      <c r="J11" s="219">
        <f>IF(VLOOKUP($A11,Data!$A:$T,19,0)="","",VLOOKUP($A11,Data!$A:$T,19,0))</f>
        <v>6913</v>
      </c>
      <c r="K11" s="248"/>
      <c r="L11" s="248"/>
      <c r="M11" s="248"/>
      <c r="N11" s="248"/>
      <c r="O11" s="248"/>
      <c r="P11" s="248"/>
      <c r="Q11" s="248"/>
      <c r="R11" s="248"/>
      <c r="S11" s="248"/>
      <c r="T11" s="248"/>
      <c r="U11" s="248"/>
      <c r="V11" s="248"/>
      <c r="W11" s="248"/>
      <c r="X11" s="248"/>
      <c r="Z11" s="176" t="str">
        <f t="shared" si="0"/>
        <v/>
      </c>
      <c r="AA11" s="176" t="str">
        <f t="shared" si="1"/>
        <v/>
      </c>
      <c r="AB11" s="177" t="str">
        <f t="shared" si="2"/>
        <v/>
      </c>
      <c r="AC11" s="293"/>
      <c r="AD11" s="347" t="str">
        <f t="shared" si="3"/>
        <v/>
      </c>
      <c r="AE11" s="292"/>
      <c r="AF11" s="292"/>
      <c r="AG11" s="292"/>
      <c r="AH11" s="292"/>
      <c r="AI11" s="292"/>
      <c r="AJ11" s="292"/>
      <c r="AK11" s="292"/>
      <c r="AL11" s="256"/>
      <c r="AM11" s="256"/>
      <c r="AN11" s="256"/>
      <c r="AO11" s="256"/>
    </row>
    <row r="12" spans="1:41" ht="15" customHeight="1">
      <c r="A12" s="239" t="s">
        <v>1244</v>
      </c>
      <c r="B12" s="221" t="str">
        <f>IF(VLOOKUP($A12,Data!$A:$T,2,0)="","",VLOOKUP($A12,Data!$A:$T,2,0))</f>
        <v/>
      </c>
      <c r="C12" s="221" t="str" cm="1">
        <f t="array" ref="C12">IF(VLOOKUP($A12,Tableau1[],3,0)="","",VLOOKUP(Tableau1[],3,0))</f>
        <v/>
      </c>
      <c r="D12" s="175" t="str">
        <f>IF(VLOOKUP($A12,Data!$A:$T,5,0)="","",VLOOKUP($A12,Data!$A:$T,5,0))</f>
        <v>Karma</v>
      </c>
      <c r="E12" s="175" t="str">
        <f>IF(VLOOKUP($A12,Data!$A:$T,6,0)="","",VLOOKUP($A12,Data!$A:$T,6,0))</f>
        <v>Z ALL RANGE</v>
      </c>
      <c r="F12" s="175" t="str">
        <f>IF(VLOOKUP($A12,Data!$A:$T,14,0)="","",VLOOKUP($A12,Data!$A:$T,14,0))</f>
        <v/>
      </c>
      <c r="G12" s="175" t="str">
        <f>IF(VLOOKUP($A12,Data!$A:$T,10,0)="","",VLOOKUP($A12,Data!$A:$T,10,0))</f>
        <v>S-XXL</v>
      </c>
      <c r="H12" s="175">
        <f>IF(VLOOKUP($A12,Data!$A:$T,12,0)="","",VLOOKUP($A12,Data!$A:$T,12,0))</f>
        <v>425</v>
      </c>
      <c r="I12" s="175">
        <f>IF(VLOOKUP($A12,Data!$A:$T,13,0)="","",VLOOKUP($A12,Data!$A:$T,13,0))</f>
        <v>594.44000000000005</v>
      </c>
      <c r="J12" s="219">
        <f>IF(VLOOKUP($A12,Data!$A:$T,19,0)="","",VLOOKUP($A12,Data!$A:$T,19,0))</f>
        <v>6336</v>
      </c>
      <c r="K12" s="248"/>
      <c r="L12" s="248"/>
      <c r="M12" s="248"/>
      <c r="N12" s="248"/>
      <c r="O12" s="248"/>
      <c r="P12" s="248"/>
      <c r="Q12" s="248"/>
      <c r="R12" s="248"/>
      <c r="S12" s="248"/>
      <c r="T12" s="248"/>
      <c r="U12" s="248"/>
      <c r="V12" s="248"/>
      <c r="W12" s="248"/>
      <c r="X12" s="248"/>
      <c r="Z12" s="176" t="str">
        <f t="shared" si="0"/>
        <v/>
      </c>
      <c r="AA12" s="176" t="str">
        <f t="shared" si="1"/>
        <v/>
      </c>
      <c r="AB12" s="177" t="str">
        <f t="shared" si="2"/>
        <v/>
      </c>
      <c r="AC12" s="293"/>
      <c r="AD12" s="347" t="str">
        <f t="shared" si="3"/>
        <v/>
      </c>
      <c r="AE12" s="292"/>
      <c r="AF12" s="292"/>
      <c r="AG12" s="292"/>
      <c r="AH12" s="292"/>
      <c r="AI12" s="292"/>
      <c r="AJ12" s="292"/>
      <c r="AK12" s="292"/>
      <c r="AL12" s="256"/>
      <c r="AM12" s="256"/>
      <c r="AN12" s="256"/>
      <c r="AO12" s="256"/>
    </row>
    <row r="13" spans="1:41" ht="15" customHeight="1">
      <c r="A13" s="239" t="s">
        <v>1245</v>
      </c>
      <c r="B13" s="221" t="e">
        <f>IF(VLOOKUP($A13,Data!$A:$T,2,0)="","",VLOOKUP($A13,Data!$A:$T,2,0))</f>
        <v>#N/A</v>
      </c>
      <c r="C13" s="221" t="e" cm="1">
        <f t="array" ref="C13">IF(VLOOKUP($A13,Tableau1[],3,0)="","",VLOOKUP(Tableau1[],3,0))</f>
        <v>#N/A</v>
      </c>
      <c r="D13" s="175" t="e">
        <f>IF(VLOOKUP($A13,Data!$A:$T,5,0)="","",VLOOKUP($A13,Data!$A:$T,5,0))</f>
        <v>#N/A</v>
      </c>
      <c r="E13" s="175" t="e">
        <f>IF(VLOOKUP($A13,Data!$A:$T,6,0)="","",VLOOKUP($A13,Data!$A:$T,6,0))</f>
        <v>#N/A</v>
      </c>
      <c r="F13" s="175" t="e">
        <f>IF(VLOOKUP($A13,Data!$A:$T,14,0)="","",VLOOKUP($A13,Data!$A:$T,14,0))</f>
        <v>#N/A</v>
      </c>
      <c r="G13" s="175" t="e">
        <f>IF(VLOOKUP($A13,Data!$A:$T,10,0)="","",VLOOKUP($A13,Data!$A:$T,10,0))</f>
        <v>#N/A</v>
      </c>
      <c r="H13" s="175" t="e">
        <f>IF(VLOOKUP($A13,Data!$A:$T,12,0)="","",VLOOKUP($A13,Data!$A:$T,12,0))</f>
        <v>#N/A</v>
      </c>
      <c r="I13" s="175" t="e">
        <f>IF(VLOOKUP($A13,Data!$A:$T,13,0)="","",VLOOKUP($A13,Data!$A:$T,13,0))</f>
        <v>#N/A</v>
      </c>
      <c r="J13" s="219" t="e">
        <f>IF(VLOOKUP($A13,Data!$A:$T,19,0)="","",VLOOKUP($A13,Data!$A:$T,19,0))</f>
        <v>#N/A</v>
      </c>
      <c r="K13" s="248"/>
      <c r="L13" s="248"/>
      <c r="M13" s="248"/>
      <c r="N13" s="248"/>
      <c r="O13" s="248"/>
      <c r="P13" s="248"/>
      <c r="Q13" s="248"/>
      <c r="R13" s="248"/>
      <c r="S13" s="248"/>
      <c r="T13" s="248"/>
      <c r="U13" s="248"/>
      <c r="V13" s="248"/>
      <c r="W13" s="248"/>
      <c r="X13" s="248"/>
      <c r="Z13" s="176" t="str">
        <f t="shared" si="0"/>
        <v/>
      </c>
      <c r="AA13" s="176" t="str">
        <f t="shared" si="1"/>
        <v/>
      </c>
      <c r="AB13" s="177" t="str">
        <f t="shared" si="2"/>
        <v/>
      </c>
      <c r="AC13" s="293"/>
      <c r="AD13" s="347" t="str">
        <f t="shared" si="3"/>
        <v/>
      </c>
      <c r="AE13" s="292"/>
      <c r="AF13" s="292"/>
      <c r="AG13" s="292"/>
      <c r="AH13" s="292"/>
      <c r="AI13" s="292"/>
      <c r="AJ13" s="292"/>
      <c r="AK13" s="292"/>
      <c r="AL13" s="256"/>
      <c r="AM13" s="256"/>
      <c r="AN13" s="256"/>
      <c r="AO13" s="256"/>
    </row>
    <row r="14" spans="1:41" ht="15" customHeight="1">
      <c r="A14" s="239" t="s">
        <v>1246</v>
      </c>
      <c r="B14" s="221" t="e">
        <f>IF(VLOOKUP($A14,Data!$A:$T,2,0)="","",VLOOKUP($A14,Data!$A:$T,2,0))</f>
        <v>#N/A</v>
      </c>
      <c r="C14" s="221" t="e" cm="1">
        <f t="array" ref="C14">IF(VLOOKUP($A14,Tableau1[],3,0)="","",VLOOKUP(Tableau1[],3,0))</f>
        <v>#N/A</v>
      </c>
      <c r="D14" s="175" t="e">
        <f>IF(VLOOKUP($A14,Data!$A:$T,5,0)="","",VLOOKUP($A14,Data!$A:$T,5,0))</f>
        <v>#N/A</v>
      </c>
      <c r="E14" s="175" t="e">
        <f>IF(VLOOKUP($A14,Data!$A:$T,6,0)="","",VLOOKUP($A14,Data!$A:$T,6,0))</f>
        <v>#N/A</v>
      </c>
      <c r="F14" s="175" t="e">
        <f>IF(VLOOKUP($A14,Data!$A:$T,14,0)="","",VLOOKUP($A14,Data!$A:$T,14,0))</f>
        <v>#N/A</v>
      </c>
      <c r="G14" s="175" t="e">
        <f>IF(VLOOKUP($A14,Data!$A:$T,10,0)="","",VLOOKUP($A14,Data!$A:$T,10,0))</f>
        <v>#N/A</v>
      </c>
      <c r="H14" s="175" t="e">
        <f>IF(VLOOKUP($A14,Data!$A:$T,12,0)="","",VLOOKUP($A14,Data!$A:$T,12,0))</f>
        <v>#N/A</v>
      </c>
      <c r="I14" s="175" t="e">
        <f>IF(VLOOKUP($A14,Data!$A:$T,13,0)="","",VLOOKUP($A14,Data!$A:$T,13,0))</f>
        <v>#N/A</v>
      </c>
      <c r="J14" s="219" t="e">
        <f>IF(VLOOKUP($A14,Data!$A:$T,19,0)="","",VLOOKUP($A14,Data!$A:$T,19,0))</f>
        <v>#N/A</v>
      </c>
      <c r="K14" s="248"/>
      <c r="L14" s="248"/>
      <c r="M14" s="248"/>
      <c r="N14" s="248"/>
      <c r="O14" s="248"/>
      <c r="P14" s="248"/>
      <c r="Q14" s="248"/>
      <c r="R14" s="248"/>
      <c r="S14" s="248"/>
      <c r="T14" s="248"/>
      <c r="U14" s="248"/>
      <c r="V14" s="248"/>
      <c r="W14" s="248"/>
      <c r="X14" s="248"/>
      <c r="Z14" s="176" t="str">
        <f t="shared" si="0"/>
        <v/>
      </c>
      <c r="AA14" s="176" t="str">
        <f t="shared" si="1"/>
        <v/>
      </c>
      <c r="AB14" s="177" t="str">
        <f t="shared" si="2"/>
        <v/>
      </c>
      <c r="AC14" s="293"/>
      <c r="AD14" s="347" t="str">
        <f t="shared" si="3"/>
        <v/>
      </c>
      <c r="AE14" s="292"/>
      <c r="AF14" s="292"/>
      <c r="AG14" s="292"/>
      <c r="AH14" s="292"/>
      <c r="AI14" s="292"/>
      <c r="AJ14" s="292"/>
      <c r="AK14" s="292"/>
      <c r="AL14" s="256"/>
      <c r="AM14" s="256"/>
      <c r="AN14" s="256"/>
      <c r="AO14" s="256"/>
    </row>
    <row r="15" spans="1:41" ht="15" customHeight="1">
      <c r="A15" s="239" t="s">
        <v>1247</v>
      </c>
      <c r="B15" s="221" t="e">
        <f>IF(VLOOKUP($A15,Data!$A:$T,2,0)="","",VLOOKUP($A15,Data!$A:$T,2,0))</f>
        <v>#N/A</v>
      </c>
      <c r="C15" s="221" t="e" cm="1">
        <f t="array" ref="C15">IF(VLOOKUP($A15,Tableau1[],3,0)="","",VLOOKUP(Tableau1[],3,0))</f>
        <v>#N/A</v>
      </c>
      <c r="D15" s="175" t="e">
        <f>IF(VLOOKUP($A15,Data!$A:$T,5,0)="","",VLOOKUP($A15,Data!$A:$T,5,0))</f>
        <v>#N/A</v>
      </c>
      <c r="E15" s="175" t="e">
        <f>IF(VLOOKUP($A15,Data!$A:$T,6,0)="","",VLOOKUP($A15,Data!$A:$T,6,0))</f>
        <v>#N/A</v>
      </c>
      <c r="F15" s="175" t="e">
        <f>IF(VLOOKUP($A15,Data!$A:$T,14,0)="","",VLOOKUP($A15,Data!$A:$T,14,0))</f>
        <v>#N/A</v>
      </c>
      <c r="G15" s="175" t="e">
        <f>IF(VLOOKUP($A15,Data!$A:$T,10,0)="","",VLOOKUP($A15,Data!$A:$T,10,0))</f>
        <v>#N/A</v>
      </c>
      <c r="H15" s="175" t="e">
        <f>IF(VLOOKUP($A15,Data!$A:$T,12,0)="","",VLOOKUP($A15,Data!$A:$T,12,0))</f>
        <v>#N/A</v>
      </c>
      <c r="I15" s="175" t="e">
        <f>IF(VLOOKUP($A15,Data!$A:$T,13,0)="","",VLOOKUP($A15,Data!$A:$T,13,0))</f>
        <v>#N/A</v>
      </c>
      <c r="J15" s="219" t="e">
        <f>IF(VLOOKUP($A15,Data!$A:$T,19,0)="","",VLOOKUP($A15,Data!$A:$T,19,0))</f>
        <v>#N/A</v>
      </c>
      <c r="K15" s="248"/>
      <c r="L15" s="248"/>
      <c r="M15" s="248"/>
      <c r="N15" s="248"/>
      <c r="O15" s="248"/>
      <c r="P15" s="248"/>
      <c r="Q15" s="248"/>
      <c r="R15" s="248"/>
      <c r="S15" s="248"/>
      <c r="T15" s="248"/>
      <c r="U15" s="248"/>
      <c r="V15" s="248"/>
      <c r="W15" s="248"/>
      <c r="X15" s="248"/>
      <c r="Z15" s="176" t="str">
        <f t="shared" si="0"/>
        <v/>
      </c>
      <c r="AA15" s="176" t="str">
        <f t="shared" si="1"/>
        <v/>
      </c>
      <c r="AB15" s="177" t="str">
        <f t="shared" si="2"/>
        <v/>
      </c>
      <c r="AC15" s="293"/>
      <c r="AD15" s="347" t="str">
        <f t="shared" si="3"/>
        <v/>
      </c>
      <c r="AE15" s="292"/>
      <c r="AF15" s="292"/>
      <c r="AG15" s="292"/>
      <c r="AH15" s="292"/>
      <c r="AI15" s="292"/>
      <c r="AJ15" s="292"/>
      <c r="AK15" s="292"/>
      <c r="AL15" s="256"/>
      <c r="AM15" s="256"/>
      <c r="AN15" s="256"/>
      <c r="AO15" s="256"/>
    </row>
    <row r="16" spans="1:41" ht="15" customHeight="1">
      <c r="A16" s="239" t="s">
        <v>1248</v>
      </c>
      <c r="B16" s="221" t="e">
        <f>IF(VLOOKUP($A16,Data!$A:$T,2,0)="","",VLOOKUP($A16,Data!$A:$T,2,0))</f>
        <v>#N/A</v>
      </c>
      <c r="C16" s="221" t="e" cm="1">
        <f t="array" ref="C16">IF(VLOOKUP($A16,Tableau1[],3,0)="","",VLOOKUP(Tableau1[],3,0))</f>
        <v>#N/A</v>
      </c>
      <c r="D16" s="175" t="e">
        <f>IF(VLOOKUP($A16,Data!$A:$T,5,0)="","",VLOOKUP($A16,Data!$A:$T,5,0))</f>
        <v>#N/A</v>
      </c>
      <c r="E16" s="175" t="e">
        <f>IF(VLOOKUP($A16,Data!$A:$T,6,0)="","",VLOOKUP($A16,Data!$A:$T,6,0))</f>
        <v>#N/A</v>
      </c>
      <c r="F16" s="175" t="e">
        <f>IF(VLOOKUP($A16,Data!$A:$T,14,0)="","",VLOOKUP($A16,Data!$A:$T,14,0))</f>
        <v>#N/A</v>
      </c>
      <c r="G16" s="175" t="e">
        <f>IF(VLOOKUP($A16,Data!$A:$T,10,0)="","",VLOOKUP($A16,Data!$A:$T,10,0))</f>
        <v>#N/A</v>
      </c>
      <c r="H16" s="175" t="e">
        <f>IF(VLOOKUP($A16,Data!$A:$T,12,0)="","",VLOOKUP($A16,Data!$A:$T,12,0))</f>
        <v>#N/A</v>
      </c>
      <c r="I16" s="175" t="e">
        <f>IF(VLOOKUP($A16,Data!$A:$T,13,0)="","",VLOOKUP($A16,Data!$A:$T,13,0))</f>
        <v>#N/A</v>
      </c>
      <c r="J16" s="219" t="e">
        <f>IF(VLOOKUP($A16,Data!$A:$T,19,0)="","",VLOOKUP($A16,Data!$A:$T,19,0))</f>
        <v>#N/A</v>
      </c>
      <c r="K16" s="248"/>
      <c r="L16" s="248"/>
      <c r="M16" s="248"/>
      <c r="N16" s="248"/>
      <c r="O16" s="248"/>
      <c r="P16" s="248"/>
      <c r="Q16" s="248"/>
      <c r="R16" s="248"/>
      <c r="S16" s="248"/>
      <c r="T16" s="248"/>
      <c r="U16" s="248"/>
      <c r="V16" s="248"/>
      <c r="W16" s="248"/>
      <c r="X16" s="248"/>
      <c r="Z16" s="176" t="str">
        <f t="shared" si="0"/>
        <v/>
      </c>
      <c r="AA16" s="176" t="str">
        <f t="shared" si="1"/>
        <v/>
      </c>
      <c r="AB16" s="177" t="str">
        <f t="shared" si="2"/>
        <v/>
      </c>
      <c r="AC16" s="293"/>
      <c r="AD16" s="347" t="str">
        <f t="shared" si="3"/>
        <v/>
      </c>
      <c r="AE16" s="292"/>
      <c r="AF16" s="292"/>
      <c r="AG16" s="292"/>
      <c r="AH16" s="292"/>
      <c r="AI16" s="292"/>
      <c r="AJ16" s="292"/>
      <c r="AK16" s="292"/>
      <c r="AL16" s="256"/>
      <c r="AM16" s="256"/>
      <c r="AN16" s="256"/>
      <c r="AO16" s="256"/>
    </row>
    <row r="17" spans="1:41" ht="15" customHeight="1">
      <c r="A17" s="239" t="s">
        <v>1249</v>
      </c>
      <c r="B17" s="221" t="e">
        <f>IF(VLOOKUP($A17,Data!$A:$T,2,0)="","",VLOOKUP($A17,Data!$A:$T,2,0))</f>
        <v>#N/A</v>
      </c>
      <c r="C17" s="221" t="e" cm="1">
        <f t="array" ref="C17">IF(VLOOKUP($A17,Tableau1[],3,0)="","",VLOOKUP(Tableau1[],3,0))</f>
        <v>#N/A</v>
      </c>
      <c r="D17" s="175" t="e">
        <f>IF(VLOOKUP($A17,Data!$A:$T,5,0)="","",VLOOKUP($A17,Data!$A:$T,5,0))</f>
        <v>#N/A</v>
      </c>
      <c r="E17" s="175" t="e">
        <f>IF(VLOOKUP($A17,Data!$A:$T,6,0)="","",VLOOKUP($A17,Data!$A:$T,6,0))</f>
        <v>#N/A</v>
      </c>
      <c r="F17" s="175" t="e">
        <f>IF(VLOOKUP($A17,Data!$A:$T,14,0)="","",VLOOKUP($A17,Data!$A:$T,14,0))</f>
        <v>#N/A</v>
      </c>
      <c r="G17" s="175" t="e">
        <f>IF(VLOOKUP($A17,Data!$A:$T,10,0)="","",VLOOKUP($A17,Data!$A:$T,10,0))</f>
        <v>#N/A</v>
      </c>
      <c r="H17" s="175" t="e">
        <f>IF(VLOOKUP($A17,Data!$A:$T,12,0)="","",VLOOKUP($A17,Data!$A:$T,12,0))</f>
        <v>#N/A</v>
      </c>
      <c r="I17" s="175" t="e">
        <f>IF(VLOOKUP($A17,Data!$A:$T,13,0)="","",VLOOKUP($A17,Data!$A:$T,13,0))</f>
        <v>#N/A</v>
      </c>
      <c r="J17" s="219" t="e">
        <f>IF(VLOOKUP($A17,Data!$A:$T,19,0)="","",VLOOKUP($A17,Data!$A:$T,19,0))</f>
        <v>#N/A</v>
      </c>
      <c r="K17" s="248"/>
      <c r="L17" s="248"/>
      <c r="M17" s="248"/>
      <c r="N17" s="248"/>
      <c r="O17" s="248"/>
      <c r="P17" s="248"/>
      <c r="Q17" s="248"/>
      <c r="R17" s="248"/>
      <c r="S17" s="248"/>
      <c r="T17" s="248"/>
      <c r="U17" s="248"/>
      <c r="V17" s="248"/>
      <c r="W17" s="248"/>
      <c r="X17" s="248"/>
      <c r="Z17" s="176" t="str">
        <f t="shared" si="0"/>
        <v/>
      </c>
      <c r="AA17" s="176" t="str">
        <f t="shared" si="1"/>
        <v/>
      </c>
      <c r="AB17" s="177" t="str">
        <f t="shared" si="2"/>
        <v/>
      </c>
      <c r="AC17" s="293"/>
      <c r="AD17" s="347" t="str">
        <f t="shared" si="3"/>
        <v/>
      </c>
      <c r="AE17" s="292"/>
      <c r="AF17" s="292"/>
      <c r="AG17" s="292"/>
      <c r="AH17" s="292"/>
      <c r="AI17" s="292"/>
      <c r="AJ17" s="292"/>
      <c r="AK17" s="292"/>
      <c r="AL17" s="256"/>
      <c r="AM17" s="256"/>
      <c r="AN17" s="256"/>
      <c r="AO17" s="256"/>
    </row>
    <row r="18" spans="1:41" ht="15" customHeight="1">
      <c r="A18" s="239" t="s">
        <v>1250</v>
      </c>
      <c r="B18" s="221" t="e">
        <f>IF(VLOOKUP($A18,Data!$A:$T,2,0)="","",VLOOKUP($A18,Data!$A:$T,2,0))</f>
        <v>#N/A</v>
      </c>
      <c r="C18" s="221" t="e" cm="1">
        <f t="array" ref="C18">IF(VLOOKUP($A18,Tableau1[],3,0)="","",VLOOKUP(Tableau1[],3,0))</f>
        <v>#N/A</v>
      </c>
      <c r="D18" s="175" t="e">
        <f>IF(VLOOKUP($A18,Data!$A:$T,5,0)="","",VLOOKUP($A18,Data!$A:$T,5,0))</f>
        <v>#N/A</v>
      </c>
      <c r="E18" s="175" t="e">
        <f>IF(VLOOKUP($A18,Data!$A:$T,6,0)="","",VLOOKUP($A18,Data!$A:$T,6,0))</f>
        <v>#N/A</v>
      </c>
      <c r="F18" s="175" t="e">
        <f>IF(VLOOKUP($A18,Data!$A:$T,14,0)="","",VLOOKUP($A18,Data!$A:$T,14,0))</f>
        <v>#N/A</v>
      </c>
      <c r="G18" s="175" t="e">
        <f>IF(VLOOKUP($A18,Data!$A:$T,10,0)="","",VLOOKUP($A18,Data!$A:$T,10,0))</f>
        <v>#N/A</v>
      </c>
      <c r="H18" s="175" t="e">
        <f>IF(VLOOKUP($A18,Data!$A:$T,12,0)="","",VLOOKUP($A18,Data!$A:$T,12,0))</f>
        <v>#N/A</v>
      </c>
      <c r="I18" s="175" t="e">
        <f>IF(VLOOKUP($A18,Data!$A:$T,13,0)="","",VLOOKUP($A18,Data!$A:$T,13,0))</f>
        <v>#N/A</v>
      </c>
      <c r="J18" s="219" t="e">
        <f>IF(VLOOKUP($A18,Data!$A:$T,19,0)="","",VLOOKUP($A18,Data!$A:$T,19,0))</f>
        <v>#N/A</v>
      </c>
      <c r="K18" s="248"/>
      <c r="L18" s="248"/>
      <c r="M18" s="248"/>
      <c r="N18" s="248"/>
      <c r="O18" s="248"/>
      <c r="P18" s="248"/>
      <c r="Q18" s="248"/>
      <c r="R18" s="248"/>
      <c r="S18" s="248"/>
      <c r="T18" s="248"/>
      <c r="U18" s="248"/>
      <c r="V18" s="248"/>
      <c r="W18" s="248"/>
      <c r="X18" s="248"/>
      <c r="Z18" s="176" t="str">
        <f t="shared" si="0"/>
        <v/>
      </c>
      <c r="AA18" s="176" t="str">
        <f t="shared" si="1"/>
        <v/>
      </c>
      <c r="AB18" s="177" t="str">
        <f t="shared" si="2"/>
        <v/>
      </c>
      <c r="AC18" s="293"/>
      <c r="AD18" s="347" t="str">
        <f t="shared" si="3"/>
        <v/>
      </c>
      <c r="AE18" s="292"/>
      <c r="AF18" s="292"/>
      <c r="AG18" s="292"/>
      <c r="AH18" s="292"/>
      <c r="AI18" s="292"/>
      <c r="AJ18" s="292"/>
      <c r="AK18" s="292"/>
      <c r="AL18" s="256"/>
      <c r="AM18" s="256"/>
      <c r="AN18" s="256"/>
      <c r="AO18" s="256"/>
    </row>
    <row r="19" spans="1:41" ht="15" customHeight="1">
      <c r="A19" s="239" t="s">
        <v>1251</v>
      </c>
      <c r="B19" s="221" t="e">
        <f>IF(VLOOKUP($A19,Data!$A:$T,2,0)="","",VLOOKUP($A19,Data!$A:$T,2,0))</f>
        <v>#N/A</v>
      </c>
      <c r="C19" s="221" t="e" cm="1">
        <f t="array" ref="C19">IF(VLOOKUP($A19,Tableau1[],3,0)="","",VLOOKUP(Tableau1[],3,0))</f>
        <v>#N/A</v>
      </c>
      <c r="D19" s="175" t="e">
        <f>IF(VLOOKUP($A19,Data!$A:$T,5,0)="","",VLOOKUP($A19,Data!$A:$T,5,0))</f>
        <v>#N/A</v>
      </c>
      <c r="E19" s="175" t="e">
        <f>IF(VLOOKUP($A19,Data!$A:$T,6,0)="","",VLOOKUP($A19,Data!$A:$T,6,0))</f>
        <v>#N/A</v>
      </c>
      <c r="F19" s="175" t="e">
        <f>IF(VLOOKUP($A19,Data!$A:$T,14,0)="","",VLOOKUP($A19,Data!$A:$T,14,0))</f>
        <v>#N/A</v>
      </c>
      <c r="G19" s="175" t="e">
        <f>IF(VLOOKUP($A19,Data!$A:$T,10,0)="","",VLOOKUP($A19,Data!$A:$T,10,0))</f>
        <v>#N/A</v>
      </c>
      <c r="H19" s="175" t="e">
        <f>IF(VLOOKUP($A19,Data!$A:$T,12,0)="","",VLOOKUP($A19,Data!$A:$T,12,0))</f>
        <v>#N/A</v>
      </c>
      <c r="I19" s="175" t="e">
        <f>IF(VLOOKUP($A19,Data!$A:$T,13,0)="","",VLOOKUP($A19,Data!$A:$T,13,0))</f>
        <v>#N/A</v>
      </c>
      <c r="J19" s="219" t="e">
        <f>IF(VLOOKUP($A19,Data!$A:$T,19,0)="","",VLOOKUP($A19,Data!$A:$T,19,0))</f>
        <v>#N/A</v>
      </c>
      <c r="K19" s="248"/>
      <c r="L19" s="248"/>
      <c r="M19" s="248"/>
      <c r="N19" s="248"/>
      <c r="O19" s="248"/>
      <c r="P19" s="248"/>
      <c r="Q19" s="248"/>
      <c r="R19" s="248"/>
      <c r="S19" s="248"/>
      <c r="T19" s="248"/>
      <c r="U19" s="248"/>
      <c r="V19" s="248"/>
      <c r="W19" s="248"/>
      <c r="X19" s="248"/>
      <c r="Z19" s="176" t="str">
        <f t="shared" si="0"/>
        <v/>
      </c>
      <c r="AA19" s="176" t="str">
        <f t="shared" si="1"/>
        <v/>
      </c>
      <c r="AB19" s="177" t="str">
        <f t="shared" si="2"/>
        <v/>
      </c>
      <c r="AC19" s="293"/>
      <c r="AD19" s="347" t="str">
        <f t="shared" si="3"/>
        <v/>
      </c>
      <c r="AE19" s="292"/>
      <c r="AF19" s="292"/>
      <c r="AG19" s="292"/>
      <c r="AH19" s="292"/>
      <c r="AI19" s="292"/>
      <c r="AJ19" s="292"/>
      <c r="AK19" s="292"/>
      <c r="AL19" s="256"/>
      <c r="AM19" s="256"/>
      <c r="AN19" s="256"/>
      <c r="AO19" s="256"/>
    </row>
    <row r="20" spans="1:41" ht="15" customHeight="1">
      <c r="A20" s="239" t="s">
        <v>1252</v>
      </c>
      <c r="B20" s="221" t="e">
        <f>IF(VLOOKUP($A20,Data!$A:$T,2,0)="","",VLOOKUP($A20,Data!$A:$T,2,0))</f>
        <v>#N/A</v>
      </c>
      <c r="C20" s="221" t="e" cm="1">
        <f t="array" ref="C20">IF(VLOOKUP($A20,Tableau1[],3,0)="","",VLOOKUP(Tableau1[],3,0))</f>
        <v>#N/A</v>
      </c>
      <c r="D20" s="175" t="e">
        <f>IF(VLOOKUP($A20,Data!$A:$T,5,0)="","",VLOOKUP($A20,Data!$A:$T,5,0))</f>
        <v>#N/A</v>
      </c>
      <c r="E20" s="175" t="e">
        <f>IF(VLOOKUP($A20,Data!$A:$T,6,0)="","",VLOOKUP($A20,Data!$A:$T,6,0))</f>
        <v>#N/A</v>
      </c>
      <c r="F20" s="175" t="e">
        <f>IF(VLOOKUP($A20,Data!$A:$T,14,0)="","",VLOOKUP($A20,Data!$A:$T,14,0))</f>
        <v>#N/A</v>
      </c>
      <c r="G20" s="175" t="e">
        <f>IF(VLOOKUP($A20,Data!$A:$T,10,0)="","",VLOOKUP($A20,Data!$A:$T,10,0))</f>
        <v>#N/A</v>
      </c>
      <c r="H20" s="175" t="e">
        <f>IF(VLOOKUP($A20,Data!$A:$T,12,0)="","",VLOOKUP($A20,Data!$A:$T,12,0))</f>
        <v>#N/A</v>
      </c>
      <c r="I20" s="175" t="e">
        <f>IF(VLOOKUP($A20,Data!$A:$T,13,0)="","",VLOOKUP($A20,Data!$A:$T,13,0))</f>
        <v>#N/A</v>
      </c>
      <c r="J20" s="219" t="e">
        <f>IF(VLOOKUP($A20,Data!$A:$T,19,0)="","",VLOOKUP($A20,Data!$A:$T,19,0))</f>
        <v>#N/A</v>
      </c>
      <c r="K20" s="248"/>
      <c r="L20" s="248"/>
      <c r="M20" s="248"/>
      <c r="N20" s="248"/>
      <c r="O20" s="248"/>
      <c r="P20" s="248"/>
      <c r="Q20" s="248"/>
      <c r="R20" s="248"/>
      <c r="S20" s="248"/>
      <c r="T20" s="248"/>
      <c r="U20" s="248"/>
      <c r="V20" s="248"/>
      <c r="W20" s="248"/>
      <c r="X20" s="248"/>
      <c r="Z20" s="176" t="str">
        <f t="shared" si="0"/>
        <v/>
      </c>
      <c r="AA20" s="176" t="str">
        <f t="shared" si="1"/>
        <v/>
      </c>
      <c r="AB20" s="177" t="str">
        <f t="shared" si="2"/>
        <v/>
      </c>
      <c r="AC20" s="293"/>
      <c r="AD20" s="347" t="str">
        <f t="shared" si="3"/>
        <v/>
      </c>
      <c r="AE20" s="292"/>
      <c r="AF20" s="292"/>
      <c r="AG20" s="292"/>
      <c r="AH20" s="292"/>
      <c r="AI20" s="292"/>
      <c r="AJ20" s="292"/>
      <c r="AK20" s="292"/>
      <c r="AL20" s="256"/>
      <c r="AM20" s="256"/>
      <c r="AN20" s="256"/>
      <c r="AO20" s="256"/>
    </row>
    <row r="21" spans="1:41" ht="15" customHeight="1">
      <c r="A21" s="239" t="s">
        <v>984</v>
      </c>
      <c r="B21" s="221">
        <f>IF(VLOOKUP($A21,Data!$A:$T,2,0)="","",VLOOKUP($A21,Data!$A:$T,2,0))</f>
        <v>6073</v>
      </c>
      <c r="C21" s="221" t="e" cm="1" vm="1">
        <f t="array" aca="1" ref="C21" ca="1">IF(VLOOKUP($A21,Tableau1[],3,0)="","",VLOOKUP(Tableau1[],3,0))</f>
        <v>#VALUE!</v>
      </c>
      <c r="D21" s="175" t="str">
        <f>IF(VLOOKUP($A21,Data!$A:$T,5,0)="","",VLOOKUP($A21,Data!$A:$T,5,0))</f>
        <v>Karma</v>
      </c>
      <c r="E21" s="175" t="str">
        <f>IF(VLOOKUP($A21,Data!$A:$T,6,0)="","",VLOOKUP($A21,Data!$A:$T,6,0))</f>
        <v>Evo</v>
      </c>
      <c r="F21" s="175" t="str">
        <f>IF(VLOOKUP($A21,Data!$A:$T,14,0)="","",VLOOKUP($A21,Data!$A:$T,14,0))</f>
        <v>Edges</v>
      </c>
      <c r="G21" s="175" t="str">
        <f>IF(VLOOKUP($A21,Data!$A:$T,10,0)="","",VLOOKUP($A21,Data!$A:$T,10,0))</f>
        <v>S</v>
      </c>
      <c r="H21" s="175">
        <f>IF(VLOOKUP($A21,Data!$A:$T,12,0)="","",VLOOKUP($A21,Data!$A:$T,12,0))</f>
        <v>1.466</v>
      </c>
      <c r="I21" s="175" t="str">
        <f>IF(VLOOKUP($A21,Data!$A:$T,13,0)="","",VLOOKUP($A21,Data!$A:$T,13,0))</f>
        <v>PU</v>
      </c>
      <c r="J21" s="219" t="str">
        <f>IF(VLOOKUP($A21,Data!$A:$T,19,0)="","",VLOOKUP($A21,Data!$A:$T,19,0))</f>
        <v/>
      </c>
      <c r="K21" s="248"/>
      <c r="L21" s="248"/>
      <c r="M21" s="248"/>
      <c r="N21" s="248"/>
      <c r="O21" s="248"/>
      <c r="P21" s="248"/>
      <c r="Q21" s="248"/>
      <c r="R21" s="248"/>
      <c r="S21" s="248"/>
      <c r="T21" s="248"/>
      <c r="U21" s="248"/>
      <c r="V21" s="248"/>
      <c r="W21" s="248"/>
      <c r="X21" s="248"/>
      <c r="Z21" s="176" t="str">
        <f t="shared" si="0"/>
        <v/>
      </c>
      <c r="AA21" s="176" t="str">
        <f t="shared" si="1"/>
        <v/>
      </c>
      <c r="AB21" s="177" t="str">
        <f t="shared" si="2"/>
        <v/>
      </c>
      <c r="AC21" s="293"/>
      <c r="AD21" s="347" t="str">
        <f t="shared" si="3"/>
        <v/>
      </c>
      <c r="AE21" s="292"/>
      <c r="AF21" s="292"/>
      <c r="AG21" s="292"/>
      <c r="AH21" s="292"/>
      <c r="AI21" s="292"/>
      <c r="AJ21" s="292"/>
      <c r="AK21" s="292"/>
      <c r="AL21" s="256"/>
      <c r="AM21" s="256"/>
      <c r="AN21" s="256"/>
      <c r="AO21" s="256"/>
    </row>
    <row r="22" spans="1:41" ht="15" customHeight="1">
      <c r="A22" s="239" t="s">
        <v>985</v>
      </c>
      <c r="B22" s="221">
        <f>IF(VLOOKUP($A22,Data!$A:$T,2,0)="","",VLOOKUP($A22,Data!$A:$T,2,0))</f>
        <v>6663</v>
      </c>
      <c r="C22" s="221" t="e" cm="1" vm="1">
        <f t="array" aca="1" ref="C22" ca="1">IF(VLOOKUP($A22,Tableau1[],3,0)="","",VLOOKUP(Tableau1[],3,0))</f>
        <v>#VALUE!</v>
      </c>
      <c r="D22" s="175" t="str">
        <f>IF(VLOOKUP($A22,Data!$A:$T,5,0)="","",VLOOKUP($A22,Data!$A:$T,5,0))</f>
        <v>Karma</v>
      </c>
      <c r="E22" s="175" t="str">
        <f>IF(VLOOKUP($A22,Data!$A:$T,6,0)="","",VLOOKUP($A22,Data!$A:$T,6,0))</f>
        <v>Galaxy</v>
      </c>
      <c r="F22" s="175" t="str">
        <f>IF(VLOOKUP($A22,Data!$A:$T,14,0)="","",VLOOKUP($A22,Data!$A:$T,14,0))</f>
        <v>Slopers</v>
      </c>
      <c r="G22" s="175" t="str">
        <f>IF(VLOOKUP($A22,Data!$A:$T,10,0)="","",VLOOKUP($A22,Data!$A:$T,10,0))</f>
        <v>XXL</v>
      </c>
      <c r="H22" s="175">
        <f>IF(VLOOKUP($A22,Data!$A:$T,12,0)="","",VLOOKUP($A22,Data!$A:$T,12,0))</f>
        <v>1.923</v>
      </c>
      <c r="I22" s="175" t="str">
        <f>IF(VLOOKUP($A22,Data!$A:$T,13,0)="","",VLOOKUP($A22,Data!$A:$T,13,0))</f>
        <v>PU</v>
      </c>
      <c r="J22" s="219" t="str">
        <f>IF(VLOOKUP($A22,Data!$A:$T,19,0)="","",VLOOKUP($A22,Data!$A:$T,19,0))</f>
        <v/>
      </c>
      <c r="K22" s="248"/>
      <c r="L22" s="248"/>
      <c r="M22" s="248"/>
      <c r="N22" s="248"/>
      <c r="O22" s="248"/>
      <c r="P22" s="248"/>
      <c r="Q22" s="248"/>
      <c r="R22" s="248"/>
      <c r="S22" s="248"/>
      <c r="T22" s="248"/>
      <c r="U22" s="248"/>
      <c r="V22" s="248"/>
      <c r="W22" s="248"/>
      <c r="X22" s="248"/>
      <c r="Z22" s="176" t="str">
        <f t="shared" si="0"/>
        <v/>
      </c>
      <c r="AA22" s="176" t="str">
        <f t="shared" si="1"/>
        <v/>
      </c>
      <c r="AB22" s="177" t="str">
        <f t="shared" si="2"/>
        <v/>
      </c>
      <c r="AC22" s="293"/>
      <c r="AD22" s="347" t="str">
        <f t="shared" si="3"/>
        <v/>
      </c>
      <c r="AE22" s="292"/>
      <c r="AF22" s="292"/>
      <c r="AG22" s="292"/>
      <c r="AH22" s="292"/>
      <c r="AI22" s="292"/>
      <c r="AJ22" s="292"/>
      <c r="AK22" s="292"/>
      <c r="AL22" s="256"/>
      <c r="AM22" s="256"/>
      <c r="AN22" s="256"/>
      <c r="AO22" s="256"/>
    </row>
    <row r="23" spans="1:41" ht="15" customHeight="1">
      <c r="A23" s="239" t="s">
        <v>986</v>
      </c>
      <c r="B23" s="221">
        <f>IF(VLOOKUP($A23,Data!$A:$T,2,0)="","",VLOOKUP($A23,Data!$A:$T,2,0))</f>
        <v>5376</v>
      </c>
      <c r="C23" s="221" t="e" cm="1" vm="1">
        <f t="array" aca="1" ref="C23" ca="1">IF(VLOOKUP($A23,Tableau1[],3,0)="","",VLOOKUP(Tableau1[],3,0))</f>
        <v>#VALUE!</v>
      </c>
      <c r="D23" s="175" t="str">
        <f>IF(VLOOKUP($A23,Data!$A:$T,5,0)="","",VLOOKUP($A23,Data!$A:$T,5,0))</f>
        <v>Karma</v>
      </c>
      <c r="E23" s="175" t="str">
        <f>IF(VLOOKUP($A23,Data!$A:$T,6,0)="","",VLOOKUP($A23,Data!$A:$T,6,0))</f>
        <v>Influ</v>
      </c>
      <c r="F23" s="175" t="str">
        <f>IF(VLOOKUP($A23,Data!$A:$T,14,0)="","",VLOOKUP($A23,Data!$A:$T,14,0))</f>
        <v>Edges</v>
      </c>
      <c r="G23" s="175" t="str">
        <f>IF(VLOOKUP($A23,Data!$A:$T,10,0)="","",VLOOKUP($A23,Data!$A:$T,10,0))</f>
        <v>S</v>
      </c>
      <c r="H23" s="175">
        <f>IF(VLOOKUP($A23,Data!$A:$T,12,0)="","",VLOOKUP($A23,Data!$A:$T,12,0))</f>
        <v>0.59399999999999997</v>
      </c>
      <c r="I23" s="175" t="str">
        <f>IF(VLOOKUP($A23,Data!$A:$T,13,0)="","",VLOOKUP($A23,Data!$A:$T,13,0))</f>
        <v>PU</v>
      </c>
      <c r="J23" s="219" t="str">
        <f>IF(VLOOKUP($A23,Data!$A:$T,19,0)="","",VLOOKUP($A23,Data!$A:$T,19,0))</f>
        <v/>
      </c>
      <c r="K23" s="248"/>
      <c r="L23" s="248"/>
      <c r="M23" s="248"/>
      <c r="N23" s="248"/>
      <c r="O23" s="248"/>
      <c r="P23" s="248"/>
      <c r="Q23" s="248"/>
      <c r="R23" s="248"/>
      <c r="S23" s="248"/>
      <c r="T23" s="248"/>
      <c r="U23" s="248"/>
      <c r="V23" s="248"/>
      <c r="W23" s="248"/>
      <c r="X23" s="248"/>
      <c r="Z23" s="176" t="str">
        <f t="shared" si="0"/>
        <v/>
      </c>
      <c r="AA23" s="176" t="str">
        <f t="shared" si="1"/>
        <v/>
      </c>
      <c r="AB23" s="177" t="str">
        <f t="shared" si="2"/>
        <v/>
      </c>
      <c r="AC23" s="293"/>
      <c r="AD23" s="347" t="str">
        <f t="shared" si="3"/>
        <v/>
      </c>
      <c r="AE23" s="292"/>
      <c r="AF23" s="292"/>
      <c r="AG23" s="292"/>
      <c r="AH23" s="292"/>
      <c r="AI23" s="292"/>
      <c r="AJ23" s="292"/>
      <c r="AK23" s="292"/>
      <c r="AL23" s="256"/>
      <c r="AM23" s="256"/>
      <c r="AN23" s="256"/>
      <c r="AO23" s="256"/>
    </row>
    <row r="24" spans="1:41" ht="15" customHeight="1">
      <c r="A24" s="239" t="s">
        <v>987</v>
      </c>
      <c r="B24" s="221">
        <f>IF(VLOOKUP($A24,Data!$A:$T,2,0)="","",VLOOKUP($A24,Data!$A:$T,2,0))</f>
        <v>7735</v>
      </c>
      <c r="C24" s="221" t="e" cm="1" vm="1">
        <f t="array" aca="1" ref="C24" ca="1">IF(VLOOKUP($A24,Tableau1[],3,0)="","",VLOOKUP(Tableau1[],3,0))</f>
        <v>#VALUE!</v>
      </c>
      <c r="D24" s="175" t="str">
        <f>IF(VLOOKUP($A24,Data!$A:$T,5,0)="","",VLOOKUP($A24,Data!$A:$T,5,0))</f>
        <v>Karma</v>
      </c>
      <c r="E24" s="175" t="str">
        <f>IF(VLOOKUP($A24,Data!$A:$T,6,0)="","",VLOOKUP($A24,Data!$A:$T,6,0))</f>
        <v>Iron</v>
      </c>
      <c r="F24" s="175" t="str">
        <f>IF(VLOOKUP($A24,Data!$A:$T,14,0)="","",VLOOKUP($A24,Data!$A:$T,14,0))</f>
        <v>Edges</v>
      </c>
      <c r="G24" s="175" t="str">
        <f>IF(VLOOKUP($A24,Data!$A:$T,10,0)="","",VLOOKUP($A24,Data!$A:$T,10,0))</f>
        <v>M</v>
      </c>
      <c r="H24" s="175">
        <f>IF(VLOOKUP($A24,Data!$A:$T,12,0)="","",VLOOKUP($A24,Data!$A:$T,12,0))</f>
        <v>1.6240000000000001</v>
      </c>
      <c r="I24" s="175" t="str">
        <f>IF(VLOOKUP($A24,Data!$A:$T,13,0)="","",VLOOKUP($A24,Data!$A:$T,13,0))</f>
        <v>PU</v>
      </c>
      <c r="J24" s="219" t="str">
        <f>IF(VLOOKUP($A24,Data!$A:$T,19,0)="","",VLOOKUP($A24,Data!$A:$T,19,0))</f>
        <v/>
      </c>
      <c r="K24" s="248"/>
      <c r="L24" s="248"/>
      <c r="M24" s="248"/>
      <c r="N24" s="248"/>
      <c r="O24" s="248"/>
      <c r="P24" s="248"/>
      <c r="Q24" s="248"/>
      <c r="R24" s="248"/>
      <c r="S24" s="248"/>
      <c r="T24" s="248"/>
      <c r="U24" s="248"/>
      <c r="V24" s="248"/>
      <c r="W24" s="248"/>
      <c r="X24" s="248"/>
      <c r="Z24" s="176" t="str">
        <f t="shared" si="0"/>
        <v/>
      </c>
      <c r="AA24" s="176" t="str">
        <f t="shared" si="1"/>
        <v/>
      </c>
      <c r="AB24" s="177" t="str">
        <f t="shared" si="2"/>
        <v/>
      </c>
      <c r="AC24" s="293"/>
      <c r="AD24" s="347" t="str">
        <f t="shared" si="3"/>
        <v/>
      </c>
      <c r="AE24" s="292"/>
      <c r="AF24" s="292"/>
      <c r="AG24" s="292"/>
      <c r="AH24" s="292"/>
      <c r="AI24" s="292"/>
      <c r="AJ24" s="292"/>
      <c r="AK24" s="292"/>
      <c r="AL24" s="256"/>
      <c r="AM24" s="256"/>
      <c r="AN24" s="256"/>
      <c r="AO24" s="256"/>
    </row>
    <row r="25" spans="1:41" ht="15" customHeight="1">
      <c r="A25" s="239" t="s">
        <v>988</v>
      </c>
      <c r="B25" s="221">
        <f>IF(VLOOKUP($A25,Data!$A:$T,2,0)="","",VLOOKUP($A25,Data!$A:$T,2,0))</f>
        <v>14132</v>
      </c>
      <c r="C25" s="221" t="e" cm="1" vm="1">
        <f t="array" aca="1" ref="C25" ca="1">IF(VLOOKUP($A25,Tableau1[],3,0)="","",VLOOKUP(Tableau1[],3,0))</f>
        <v>#VALUE!</v>
      </c>
      <c r="D25" s="175" t="str">
        <f>IF(VLOOKUP($A25,Data!$A:$T,5,0)="","",VLOOKUP($A25,Data!$A:$T,5,0))</f>
        <v>Karma</v>
      </c>
      <c r="E25" s="175" t="str">
        <f>IF(VLOOKUP($A25,Data!$A:$T,6,0)="","",VLOOKUP($A25,Data!$A:$T,6,0))</f>
        <v>Jurana</v>
      </c>
      <c r="F25" s="175" t="str">
        <f>IF(VLOOKUP($A25,Data!$A:$T,14,0)="","",VLOOKUP($A25,Data!$A:$T,14,0))</f>
        <v>Colos / Crater</v>
      </c>
      <c r="G25" s="175" t="str">
        <f>IF(VLOOKUP($A25,Data!$A:$T,10,0)="","",VLOOKUP($A25,Data!$A:$T,10,0))</f>
        <v>MEGA</v>
      </c>
      <c r="H25" s="175">
        <f>IF(VLOOKUP($A25,Data!$A:$T,12,0)="","",VLOOKUP($A25,Data!$A:$T,12,0))</f>
        <v>2.1840000000000002</v>
      </c>
      <c r="I25" s="175" t="str">
        <f>IF(VLOOKUP($A25,Data!$A:$T,13,0)="","",VLOOKUP($A25,Data!$A:$T,13,0))</f>
        <v>PU</v>
      </c>
      <c r="J25" s="219" t="str">
        <f>IF(VLOOKUP($A25,Data!$A:$T,19,0)="","",VLOOKUP($A25,Data!$A:$T,19,0))</f>
        <v/>
      </c>
      <c r="K25" s="248"/>
      <c r="L25" s="248"/>
      <c r="M25" s="248"/>
      <c r="N25" s="248"/>
      <c r="O25" s="248"/>
      <c r="P25" s="248"/>
      <c r="Q25" s="248"/>
      <c r="R25" s="248"/>
      <c r="S25" s="248"/>
      <c r="T25" s="248"/>
      <c r="U25" s="248"/>
      <c r="V25" s="248"/>
      <c r="W25" s="248"/>
      <c r="X25" s="248"/>
      <c r="Z25" s="176" t="str">
        <f t="shared" si="0"/>
        <v/>
      </c>
      <c r="AA25" s="176" t="str">
        <f t="shared" si="1"/>
        <v/>
      </c>
      <c r="AB25" s="177" t="str">
        <f t="shared" si="2"/>
        <v/>
      </c>
      <c r="AC25" s="293"/>
      <c r="AD25" s="347" t="str">
        <f t="shared" si="3"/>
        <v/>
      </c>
      <c r="AE25" s="292"/>
      <c r="AF25" s="292"/>
      <c r="AG25" s="292"/>
      <c r="AH25" s="292"/>
      <c r="AI25" s="292"/>
      <c r="AJ25" s="292"/>
      <c r="AK25" s="292"/>
      <c r="AL25" s="256"/>
      <c r="AM25" s="256"/>
      <c r="AN25" s="256"/>
      <c r="AO25" s="256"/>
    </row>
    <row r="26" spans="1:41" ht="15" customHeight="1">
      <c r="A26" s="239" t="s">
        <v>989</v>
      </c>
      <c r="B26" s="221">
        <f>IF(VLOOKUP($A26,Data!$A:$T,2,0)="","",VLOOKUP($A26,Data!$A:$T,2,0))</f>
        <v>6666</v>
      </c>
      <c r="C26" s="221" t="e" cm="1" vm="1">
        <f t="array" aca="1" ref="C26" ca="1">IF(VLOOKUP($A26,Tableau1[],3,0)="","",VLOOKUP(Tableau1[],3,0))</f>
        <v>#VALUE!</v>
      </c>
      <c r="D26" s="175" t="str">
        <f>IF(VLOOKUP($A26,Data!$A:$T,5,0)="","",VLOOKUP($A26,Data!$A:$T,5,0))</f>
        <v>Karma</v>
      </c>
      <c r="E26" s="175" t="str">
        <f>IF(VLOOKUP($A26,Data!$A:$T,6,0)="","",VLOOKUP($A26,Data!$A:$T,6,0))</f>
        <v>Magic</v>
      </c>
      <c r="F26" s="175" t="str">
        <f>IF(VLOOKUP($A26,Data!$A:$T,14,0)="","",VLOOKUP($A26,Data!$A:$T,14,0))</f>
        <v>Pinches</v>
      </c>
      <c r="G26" s="175" t="str">
        <f>IF(VLOOKUP($A26,Data!$A:$T,10,0)="","",VLOOKUP($A26,Data!$A:$T,10,0))</f>
        <v>M</v>
      </c>
      <c r="H26" s="175">
        <f>IF(VLOOKUP($A26,Data!$A:$T,12,0)="","",VLOOKUP($A26,Data!$A:$T,12,0))</f>
        <v>1.3</v>
      </c>
      <c r="I26" s="175" t="str">
        <f>IF(VLOOKUP($A26,Data!$A:$T,13,0)="","",VLOOKUP($A26,Data!$A:$T,13,0))</f>
        <v>PU</v>
      </c>
      <c r="J26" s="219" t="str">
        <f>IF(VLOOKUP($A26,Data!$A:$T,19,0)="","",VLOOKUP($A26,Data!$A:$T,19,0))</f>
        <v/>
      </c>
      <c r="K26" s="248"/>
      <c r="Z26" s="176" t="str">
        <f t="shared" si="0"/>
        <v/>
      </c>
      <c r="AA26" s="176" t="str">
        <f t="shared" si="1"/>
        <v/>
      </c>
      <c r="AB26" s="177" t="str">
        <f t="shared" si="2"/>
        <v/>
      </c>
      <c r="AC26" s="293"/>
      <c r="AD26" s="347" t="str">
        <f t="shared" si="3"/>
        <v/>
      </c>
      <c r="AE26" s="292"/>
      <c r="AF26" s="292"/>
      <c r="AG26" s="292"/>
      <c r="AH26" s="292"/>
      <c r="AI26" s="292"/>
      <c r="AJ26" s="292"/>
      <c r="AK26" s="292"/>
      <c r="AL26" s="256"/>
      <c r="AM26" s="256"/>
      <c r="AN26" s="256"/>
      <c r="AO26" s="256"/>
    </row>
    <row r="27" spans="1:41" ht="15" customHeight="1">
      <c r="A27" s="239" t="s">
        <v>990</v>
      </c>
      <c r="B27" s="221">
        <f>IF(VLOOKUP($A27,Data!$A:$T,2,0)="","",VLOOKUP($A27,Data!$A:$T,2,0))</f>
        <v>5463</v>
      </c>
      <c r="C27" s="221" t="e" cm="1" vm="1">
        <f t="array" aca="1" ref="C27" ca="1">IF(VLOOKUP($A27,Tableau1[],3,0)="","",VLOOKUP(Tableau1[],3,0))</f>
        <v>#VALUE!</v>
      </c>
      <c r="D27" s="175" t="str">
        <f>IF(VLOOKUP($A27,Data!$A:$T,5,0)="","",VLOOKUP($A27,Data!$A:$T,5,0))</f>
        <v>Karma</v>
      </c>
      <c r="E27" s="175" t="str">
        <f>IF(VLOOKUP($A27,Data!$A:$T,6,0)="","",VLOOKUP($A27,Data!$A:$T,6,0))</f>
        <v>Maximus</v>
      </c>
      <c r="F27" s="175" t="str">
        <f>IF(VLOOKUP($A27,Data!$A:$T,14,0)="","",VLOOKUP($A27,Data!$A:$T,14,0))</f>
        <v>Jugs</v>
      </c>
      <c r="G27" s="175" t="str">
        <f>IF(VLOOKUP($A27,Data!$A:$T,10,0)="","",VLOOKUP($A27,Data!$A:$T,10,0))</f>
        <v>XL</v>
      </c>
      <c r="H27" s="175">
        <f>IF(VLOOKUP($A27,Data!$A:$T,12,0)="","",VLOOKUP($A27,Data!$A:$T,12,0))</f>
        <v>3.5659999999999998</v>
      </c>
      <c r="I27" s="175" t="str">
        <f>IF(VLOOKUP($A27,Data!$A:$T,13,0)="","",VLOOKUP($A27,Data!$A:$T,13,0))</f>
        <v>PU</v>
      </c>
      <c r="J27" s="219" t="str">
        <f>IF(VLOOKUP($A27,Data!$A:$T,19,0)="","",VLOOKUP($A27,Data!$A:$T,19,0))</f>
        <v/>
      </c>
      <c r="K27" s="248"/>
      <c r="L27" s="248"/>
      <c r="M27" s="248"/>
      <c r="N27" s="248"/>
      <c r="O27" s="248"/>
      <c r="P27" s="248"/>
      <c r="Q27" s="248"/>
      <c r="R27" s="248"/>
      <c r="S27" s="248"/>
      <c r="T27" s="248"/>
      <c r="U27" s="248"/>
      <c r="V27" s="248"/>
      <c r="W27" s="248"/>
      <c r="X27" s="248"/>
      <c r="Z27" s="176" t="str">
        <f t="shared" si="0"/>
        <v/>
      </c>
      <c r="AA27" s="176" t="str">
        <f t="shared" si="1"/>
        <v/>
      </c>
      <c r="AB27" s="177" t="str">
        <f t="shared" si="2"/>
        <v/>
      </c>
      <c r="AC27" s="293"/>
      <c r="AD27" s="347" t="str">
        <f t="shared" si="3"/>
        <v/>
      </c>
      <c r="AE27" s="292"/>
      <c r="AF27" s="292"/>
      <c r="AG27" s="292"/>
      <c r="AH27" s="292"/>
      <c r="AI27" s="292"/>
      <c r="AJ27" s="292"/>
      <c r="AK27" s="292"/>
      <c r="AL27" s="256"/>
      <c r="AM27" s="256"/>
      <c r="AN27" s="256"/>
      <c r="AO27" s="256"/>
    </row>
    <row r="28" spans="1:41" ht="15" customHeight="1">
      <c r="A28" s="239" t="s">
        <v>991</v>
      </c>
      <c r="B28" s="221">
        <f>IF(VLOOKUP($A28,Data!$A:$T,2,0)="","",VLOOKUP($A28,Data!$A:$T,2,0))</f>
        <v>7508</v>
      </c>
      <c r="C28" s="221" t="e" cm="1" vm="1">
        <f t="array" aca="1" ref="C28" ca="1">IF(VLOOKUP($A28,Tableau1[],3,0)="","",VLOOKUP(Tableau1[],3,0))</f>
        <v>#VALUE!</v>
      </c>
      <c r="D28" s="175" t="str">
        <f>IF(VLOOKUP($A28,Data!$A:$T,5,0)="","",VLOOKUP($A28,Data!$A:$T,5,0))</f>
        <v>Karma</v>
      </c>
      <c r="E28" s="175" t="str">
        <f>IF(VLOOKUP($A28,Data!$A:$T,6,0)="","",VLOOKUP($A28,Data!$A:$T,6,0))</f>
        <v>Origin</v>
      </c>
      <c r="F28" s="175" t="str">
        <f>IF(VLOOKUP($A28,Data!$A:$T,14,0)="","",VLOOKUP($A28,Data!$A:$T,14,0))</f>
        <v>Pockets</v>
      </c>
      <c r="G28" s="175" t="str">
        <f>IF(VLOOKUP($A28,Data!$A:$T,10,0)="","",VLOOKUP($A28,Data!$A:$T,10,0))</f>
        <v>XL</v>
      </c>
      <c r="H28" s="175">
        <f>IF(VLOOKUP($A28,Data!$A:$T,12,0)="","",VLOOKUP($A28,Data!$A:$T,12,0))</f>
        <v>2.7189999999999999</v>
      </c>
      <c r="I28" s="175" t="str">
        <f>IF(VLOOKUP($A28,Data!$A:$T,13,0)="","",VLOOKUP($A28,Data!$A:$T,13,0))</f>
        <v>PU</v>
      </c>
      <c r="J28" s="219" t="str">
        <f>IF(VLOOKUP($A28,Data!$A:$T,19,0)="","",VLOOKUP($A28,Data!$A:$T,19,0))</f>
        <v/>
      </c>
      <c r="K28" s="248"/>
      <c r="Z28" s="176" t="str">
        <f t="shared" si="0"/>
        <v/>
      </c>
      <c r="AA28" s="176" t="str">
        <f t="shared" si="1"/>
        <v/>
      </c>
      <c r="AB28" s="177" t="str">
        <f t="shared" si="2"/>
        <v/>
      </c>
      <c r="AC28" s="293"/>
      <c r="AD28" s="347" t="str">
        <f t="shared" si="3"/>
        <v/>
      </c>
      <c r="AE28" s="292"/>
      <c r="AF28" s="292"/>
      <c r="AG28" s="292"/>
      <c r="AH28" s="292"/>
      <c r="AI28" s="292"/>
      <c r="AJ28" s="292"/>
      <c r="AK28" s="292"/>
      <c r="AL28" s="256"/>
      <c r="AM28" s="256"/>
      <c r="AN28" s="256"/>
      <c r="AO28" s="256"/>
    </row>
    <row r="29" spans="1:41" ht="15" customHeight="1">
      <c r="A29" s="239" t="s">
        <v>992</v>
      </c>
      <c r="B29" s="221">
        <f>IF(VLOOKUP($A29,Data!$A:$T,2,0)="","",VLOOKUP($A29,Data!$A:$T,2,0))</f>
        <v>6072</v>
      </c>
      <c r="C29" s="221" t="e" cm="1" vm="1">
        <f t="array" aca="1" ref="C29" ca="1">IF(VLOOKUP($A29,Tableau1[],3,0)="","",VLOOKUP(Tableau1[],3,0))</f>
        <v>#VALUE!</v>
      </c>
      <c r="D29" s="175" t="str">
        <f>IF(VLOOKUP($A29,Data!$A:$T,5,0)="","",VLOOKUP($A29,Data!$A:$T,5,0))</f>
        <v>Karma</v>
      </c>
      <c r="E29" s="175" t="str">
        <f>IF(VLOOKUP($A29,Data!$A:$T,6,0)="","",VLOOKUP($A29,Data!$A:$T,6,0))</f>
        <v>Osiris</v>
      </c>
      <c r="F29" s="175" t="str">
        <f>IF(VLOOKUP($A29,Data!$A:$T,14,0)="","",VLOOKUP($A29,Data!$A:$T,14,0))</f>
        <v>Jugs</v>
      </c>
      <c r="G29" s="175" t="str">
        <f>IF(VLOOKUP($A29,Data!$A:$T,10,0)="","",VLOOKUP($A29,Data!$A:$T,10,0))</f>
        <v>S</v>
      </c>
      <c r="H29" s="175">
        <f>IF(VLOOKUP($A29,Data!$A:$T,12,0)="","",VLOOKUP($A29,Data!$A:$T,12,0))</f>
        <v>1.3120000000000001</v>
      </c>
      <c r="I29" s="175" t="str">
        <f>IF(VLOOKUP($A29,Data!$A:$T,13,0)="","",VLOOKUP($A29,Data!$A:$T,13,0))</f>
        <v>PU</v>
      </c>
      <c r="J29" s="219" t="str">
        <f>IF(VLOOKUP($A29,Data!$A:$T,19,0)="","",VLOOKUP($A29,Data!$A:$T,19,0))</f>
        <v/>
      </c>
      <c r="K29" s="248"/>
      <c r="L29" s="248"/>
      <c r="M29" s="248"/>
      <c r="N29" s="248"/>
      <c r="O29" s="248"/>
      <c r="P29" s="248"/>
      <c r="Q29" s="248"/>
      <c r="R29" s="248"/>
      <c r="S29" s="248"/>
      <c r="T29" s="248"/>
      <c r="U29" s="248"/>
      <c r="V29" s="248"/>
      <c r="W29" s="248"/>
      <c r="X29" s="248"/>
      <c r="Z29" s="176" t="str">
        <f t="shared" si="0"/>
        <v/>
      </c>
      <c r="AA29" s="176" t="str">
        <f t="shared" si="1"/>
        <v/>
      </c>
      <c r="AB29" s="177" t="str">
        <f t="shared" si="2"/>
        <v/>
      </c>
      <c r="AC29" s="293"/>
      <c r="AD29" s="347" t="str">
        <f t="shared" si="3"/>
        <v/>
      </c>
      <c r="AE29" s="292"/>
      <c r="AF29" s="292"/>
      <c r="AG29" s="292"/>
      <c r="AH29" s="292"/>
      <c r="AI29" s="292"/>
      <c r="AJ29" s="292"/>
      <c r="AK29" s="292"/>
      <c r="AL29" s="256"/>
      <c r="AM29" s="256"/>
      <c r="AN29" s="256"/>
      <c r="AO29" s="256"/>
    </row>
    <row r="30" spans="1:41" ht="15" customHeight="1">
      <c r="A30" s="239" t="s">
        <v>993</v>
      </c>
      <c r="B30" s="221">
        <f>IF(VLOOKUP($A30,Data!$A:$T,2,0)="","",VLOOKUP($A30,Data!$A:$T,2,0))</f>
        <v>6112</v>
      </c>
      <c r="C30" s="221" t="e" cm="1" vm="1">
        <f t="array" aca="1" ref="C30" ca="1">IF(VLOOKUP($A30,Tableau1[],3,0)="","",VLOOKUP(Tableau1[],3,0))</f>
        <v>#VALUE!</v>
      </c>
      <c r="D30" s="175" t="str">
        <f>IF(VLOOKUP($A30,Data!$A:$T,5,0)="","",VLOOKUP($A30,Data!$A:$T,5,0))</f>
        <v>Karma</v>
      </c>
      <c r="E30" s="175" t="str">
        <f>IF(VLOOKUP($A30,Data!$A:$T,6,0)="","",VLOOKUP($A30,Data!$A:$T,6,0))</f>
        <v>Print</v>
      </c>
      <c r="F30" s="175" t="str">
        <f>IF(VLOOKUP($A30,Data!$A:$T,14,0)="","",VLOOKUP($A30,Data!$A:$T,14,0))</f>
        <v>Feet</v>
      </c>
      <c r="G30" s="175" t="str">
        <f>IF(VLOOKUP($A30,Data!$A:$T,10,0)="","",VLOOKUP($A30,Data!$A:$T,10,0))</f>
        <v>XS</v>
      </c>
      <c r="H30" s="175">
        <f>IF(VLOOKUP($A30,Data!$A:$T,12,0)="","",VLOOKUP($A30,Data!$A:$T,12,0))</f>
        <v>1.266</v>
      </c>
      <c r="I30" s="175" t="str">
        <f>IF(VLOOKUP($A30,Data!$A:$T,13,0)="","",VLOOKUP($A30,Data!$A:$T,13,0))</f>
        <v>PU</v>
      </c>
      <c r="J30" s="219" t="str">
        <f>IF(VLOOKUP($A30,Data!$A:$T,19,0)="","",VLOOKUP($A30,Data!$A:$T,19,0))</f>
        <v/>
      </c>
      <c r="K30" s="248"/>
      <c r="Z30" s="176" t="str">
        <f t="shared" si="0"/>
        <v/>
      </c>
      <c r="AA30" s="176" t="str">
        <f t="shared" si="1"/>
        <v/>
      </c>
      <c r="AB30" s="177" t="str">
        <f t="shared" si="2"/>
        <v/>
      </c>
      <c r="AC30" s="293"/>
      <c r="AD30" s="347" t="str">
        <f t="shared" si="3"/>
        <v/>
      </c>
      <c r="AE30" s="292"/>
      <c r="AF30" s="292"/>
      <c r="AG30" s="292"/>
      <c r="AH30" s="292"/>
      <c r="AI30" s="292"/>
      <c r="AJ30" s="292"/>
      <c r="AK30" s="292"/>
      <c r="AL30" s="256"/>
      <c r="AM30" s="256"/>
      <c r="AN30" s="256"/>
      <c r="AO30" s="256"/>
    </row>
    <row r="31" spans="1:41" ht="15" customHeight="1">
      <c r="A31" s="239" t="s">
        <v>994</v>
      </c>
      <c r="B31" s="221">
        <f>IF(VLOOKUP($A31,Data!$A:$T,2,0)="","",VLOOKUP($A31,Data!$A:$T,2,0))</f>
        <v>5248</v>
      </c>
      <c r="C31" s="221" t="e" cm="1" vm="1">
        <f t="array" aca="1" ref="C31" ca="1">IF(VLOOKUP($A31,Tableau1[],3,0)="","",VLOOKUP(Tableau1[],3,0))</f>
        <v>#VALUE!</v>
      </c>
      <c r="D31" s="175" t="str">
        <f>IF(VLOOKUP($A31,Data!$A:$T,5,0)="","",VLOOKUP($A31,Data!$A:$T,5,0))</f>
        <v>Karma</v>
      </c>
      <c r="E31" s="175" t="str">
        <f>IF(VLOOKUP($A31,Data!$A:$T,6,0)="","",VLOOKUP($A31,Data!$A:$T,6,0))</f>
        <v>Psyco</v>
      </c>
      <c r="F31" s="175" t="str">
        <f>IF(VLOOKUP($A31,Data!$A:$T,14,0)="","",VLOOKUP($A31,Data!$A:$T,14,0))</f>
        <v>Slopers</v>
      </c>
      <c r="G31" s="175" t="str">
        <f>IF(VLOOKUP($A31,Data!$A:$T,10,0)="","",VLOOKUP($A31,Data!$A:$T,10,0))</f>
        <v>S</v>
      </c>
      <c r="H31" s="175">
        <f>IF(VLOOKUP($A31,Data!$A:$T,12,0)="","",VLOOKUP($A31,Data!$A:$T,12,0))</f>
        <v>1.1870000000000001</v>
      </c>
      <c r="I31" s="175" t="str">
        <f>IF(VLOOKUP($A31,Data!$A:$T,13,0)="","",VLOOKUP($A31,Data!$A:$T,13,0))</f>
        <v>PU</v>
      </c>
      <c r="J31" s="219" t="str">
        <f>IF(VLOOKUP($A31,Data!$A:$T,19,0)="","",VLOOKUP($A31,Data!$A:$T,19,0))</f>
        <v/>
      </c>
      <c r="K31" s="248"/>
      <c r="L31" s="248"/>
      <c r="M31" s="248"/>
      <c r="N31" s="248"/>
      <c r="O31" s="248"/>
      <c r="P31" s="248"/>
      <c r="Q31" s="248"/>
      <c r="R31" s="248"/>
      <c r="S31" s="248"/>
      <c r="T31" s="248"/>
      <c r="U31" s="248"/>
      <c r="V31" s="248"/>
      <c r="W31" s="248"/>
      <c r="X31" s="248"/>
      <c r="Z31" s="176" t="str">
        <f t="shared" si="0"/>
        <v/>
      </c>
      <c r="AA31" s="176" t="str">
        <f t="shared" si="1"/>
        <v/>
      </c>
      <c r="AB31" s="177" t="str">
        <f t="shared" si="2"/>
        <v/>
      </c>
      <c r="AC31" s="293"/>
      <c r="AD31" s="347" t="str">
        <f t="shared" si="3"/>
        <v/>
      </c>
      <c r="AE31" s="292"/>
      <c r="AF31" s="292"/>
      <c r="AG31" s="292"/>
      <c r="AH31" s="292"/>
      <c r="AI31" s="292"/>
      <c r="AJ31" s="292"/>
      <c r="AK31" s="292"/>
      <c r="AL31" s="256"/>
      <c r="AM31" s="256"/>
      <c r="AN31" s="256"/>
      <c r="AO31" s="256"/>
    </row>
    <row r="32" spans="1:41" ht="15" customHeight="1">
      <c r="A32" s="239" t="s">
        <v>995</v>
      </c>
      <c r="B32" s="221">
        <f>IF(VLOOKUP($A32,Data!$A:$T,2,0)="","",VLOOKUP($A32,Data!$A:$T,2,0))</f>
        <v>5379</v>
      </c>
      <c r="C32" s="221" t="e" cm="1" vm="1">
        <f t="array" aca="1" ref="C32" ca="1">IF(VLOOKUP($A32,Tableau1[],3,0)="","",VLOOKUP(Tableau1[],3,0))</f>
        <v>#VALUE!</v>
      </c>
      <c r="D32" s="175" t="str">
        <f>IF(VLOOKUP($A32,Data!$A:$T,5,0)="","",VLOOKUP($A32,Data!$A:$T,5,0))</f>
        <v>Karma</v>
      </c>
      <c r="E32" s="175" t="str">
        <f>IF(VLOOKUP($A32,Data!$A:$T,6,0)="","",VLOOKUP($A32,Data!$A:$T,6,0))</f>
        <v>Rambla</v>
      </c>
      <c r="F32" s="175" t="str">
        <f>IF(VLOOKUP($A32,Data!$A:$T,14,0)="","",VLOOKUP($A32,Data!$A:$T,14,0))</f>
        <v>Pinches</v>
      </c>
      <c r="G32" s="175" t="str">
        <f>IF(VLOOKUP($A32,Data!$A:$T,10,0)="","",VLOOKUP($A32,Data!$A:$T,10,0))</f>
        <v>MEGA</v>
      </c>
      <c r="H32" s="175">
        <f>IF(VLOOKUP($A32,Data!$A:$T,12,0)="","",VLOOKUP($A32,Data!$A:$T,12,0))</f>
        <v>2.105</v>
      </c>
      <c r="I32" s="175" t="str">
        <f>IF(VLOOKUP($A32,Data!$A:$T,13,0)="","",VLOOKUP($A32,Data!$A:$T,13,0))</f>
        <v>PU</v>
      </c>
      <c r="J32" s="219" t="str">
        <f>IF(VLOOKUP($A32,Data!$A:$T,19,0)="","",VLOOKUP($A32,Data!$A:$T,19,0))</f>
        <v/>
      </c>
      <c r="K32" s="248"/>
      <c r="Z32" s="176" t="str">
        <f t="shared" si="0"/>
        <v/>
      </c>
      <c r="AA32" s="176" t="str">
        <f t="shared" si="1"/>
        <v/>
      </c>
      <c r="AB32" s="177" t="str">
        <f t="shared" si="2"/>
        <v/>
      </c>
      <c r="AC32" s="293"/>
      <c r="AD32" s="347" t="str">
        <f t="shared" si="3"/>
        <v/>
      </c>
      <c r="AE32" s="292"/>
      <c r="AF32" s="292"/>
      <c r="AG32" s="292"/>
      <c r="AH32" s="292"/>
      <c r="AI32" s="292"/>
      <c r="AJ32" s="292"/>
      <c r="AK32" s="292"/>
      <c r="AL32" s="256"/>
      <c r="AM32" s="256"/>
      <c r="AN32" s="256"/>
      <c r="AO32" s="256"/>
    </row>
    <row r="33" spans="1:41" ht="15" customHeight="1">
      <c r="A33" s="239" t="s">
        <v>996</v>
      </c>
      <c r="B33" s="221">
        <f>IF(VLOOKUP($A33,Data!$A:$T,2,0)="","",VLOOKUP($A33,Data!$A:$T,2,0))</f>
        <v>6681</v>
      </c>
      <c r="C33" s="221" t="e" cm="1" vm="1">
        <f t="array" aca="1" ref="C33" ca="1">IF(VLOOKUP($A33,Tableau1[],3,0)="","",VLOOKUP(Tableau1[],3,0))</f>
        <v>#VALUE!</v>
      </c>
      <c r="D33" s="175" t="str">
        <f>IF(VLOOKUP($A33,Data!$A:$T,5,0)="","",VLOOKUP($A33,Data!$A:$T,5,0))</f>
        <v>Karma</v>
      </c>
      <c r="E33" s="175" t="str">
        <f>IF(VLOOKUP($A33,Data!$A:$T,6,0)="","",VLOOKUP($A33,Data!$A:$T,6,0))</f>
        <v>Ride</v>
      </c>
      <c r="F33" s="175" t="str">
        <f>IF(VLOOKUP($A33,Data!$A:$T,14,0)="","",VLOOKUP($A33,Data!$A:$T,14,0))</f>
        <v>Jugs</v>
      </c>
      <c r="G33" s="175" t="str">
        <f>IF(VLOOKUP($A33,Data!$A:$T,10,0)="","",VLOOKUP($A33,Data!$A:$T,10,0))</f>
        <v>L</v>
      </c>
      <c r="H33" s="175">
        <f>IF(VLOOKUP($A33,Data!$A:$T,12,0)="","",VLOOKUP($A33,Data!$A:$T,12,0))</f>
        <v>3.1269999999999998</v>
      </c>
      <c r="I33" s="175" t="str">
        <f>IF(VLOOKUP($A33,Data!$A:$T,13,0)="","",VLOOKUP($A33,Data!$A:$T,13,0))</f>
        <v>PU</v>
      </c>
      <c r="J33" s="219" t="str">
        <f>IF(VLOOKUP($A33,Data!$A:$T,19,0)="","",VLOOKUP($A33,Data!$A:$T,19,0))</f>
        <v/>
      </c>
      <c r="K33" s="248"/>
      <c r="L33" s="248"/>
      <c r="M33" s="248"/>
      <c r="N33" s="248"/>
      <c r="O33" s="248"/>
      <c r="P33" s="248"/>
      <c r="Q33" s="248"/>
      <c r="R33" s="248"/>
      <c r="S33" s="248"/>
      <c r="T33" s="248"/>
      <c r="U33" s="248"/>
      <c r="V33" s="248"/>
      <c r="W33" s="248"/>
      <c r="X33" s="248"/>
      <c r="Z33" s="176" t="str">
        <f t="shared" si="0"/>
        <v/>
      </c>
      <c r="AA33" s="176" t="str">
        <f t="shared" si="1"/>
        <v/>
      </c>
      <c r="AB33" s="177" t="str">
        <f t="shared" si="2"/>
        <v/>
      </c>
      <c r="AC33" s="293"/>
      <c r="AD33" s="347" t="str">
        <f t="shared" si="3"/>
        <v/>
      </c>
      <c r="AE33" s="292"/>
      <c r="AF33" s="292"/>
      <c r="AG33" s="292"/>
      <c r="AH33" s="292"/>
      <c r="AI33" s="292"/>
      <c r="AJ33" s="292"/>
      <c r="AK33" s="292"/>
      <c r="AL33" s="256"/>
      <c r="AM33" s="256"/>
      <c r="AN33" s="256"/>
      <c r="AO33" s="256"/>
    </row>
    <row r="34" spans="1:41" ht="15" customHeight="1">
      <c r="A34" s="239" t="s">
        <v>997</v>
      </c>
      <c r="B34" s="221">
        <f>IF(VLOOKUP($A34,Data!$A:$T,2,0)="","",VLOOKUP($A34,Data!$A:$T,2,0))</f>
        <v>6095</v>
      </c>
      <c r="C34" s="221" t="e" cm="1" vm="1">
        <f t="array" aca="1" ref="C34" ca="1">IF(VLOOKUP($A34,Tableau1[],3,0)="","",VLOOKUP(Tableau1[],3,0))</f>
        <v>#VALUE!</v>
      </c>
      <c r="D34" s="175" t="str">
        <f>IF(VLOOKUP($A34,Data!$A:$T,5,0)="","",VLOOKUP($A34,Data!$A:$T,5,0))</f>
        <v>Karma</v>
      </c>
      <c r="E34" s="175" t="str">
        <f>IF(VLOOKUP($A34,Data!$A:$T,6,0)="","",VLOOKUP($A34,Data!$A:$T,6,0))</f>
        <v>Sismic</v>
      </c>
      <c r="F34" s="175" t="str">
        <f>IF(VLOOKUP($A34,Data!$A:$T,14,0)="","",VLOOKUP($A34,Data!$A:$T,14,0))</f>
        <v>Slopers</v>
      </c>
      <c r="G34" s="175" t="str">
        <f>IF(VLOOKUP($A34,Data!$A:$T,10,0)="","",VLOOKUP($A34,Data!$A:$T,10,0))</f>
        <v>XL</v>
      </c>
      <c r="H34" s="175">
        <f>IF(VLOOKUP($A34,Data!$A:$T,12,0)="","",VLOOKUP($A34,Data!$A:$T,12,0))</f>
        <v>2.073</v>
      </c>
      <c r="I34" s="175" t="str">
        <f>IF(VLOOKUP($A34,Data!$A:$T,13,0)="","",VLOOKUP($A34,Data!$A:$T,13,0))</f>
        <v>PU</v>
      </c>
      <c r="J34" s="219" t="str">
        <f>IF(VLOOKUP($A34,Data!$A:$T,19,0)="","",VLOOKUP($A34,Data!$A:$T,19,0))</f>
        <v/>
      </c>
      <c r="K34" s="248"/>
      <c r="L34" s="248"/>
      <c r="M34" s="248"/>
      <c r="N34" s="248"/>
      <c r="O34" s="248"/>
      <c r="P34" s="248"/>
      <c r="Q34" s="248"/>
      <c r="R34" s="248"/>
      <c r="S34" s="248"/>
      <c r="T34" s="248"/>
      <c r="U34" s="248"/>
      <c r="V34" s="248"/>
      <c r="W34" s="248"/>
      <c r="X34" s="248"/>
      <c r="Z34" s="176" t="str">
        <f t="shared" si="0"/>
        <v/>
      </c>
      <c r="AA34" s="176" t="str">
        <f t="shared" si="1"/>
        <v/>
      </c>
      <c r="AB34" s="177" t="str">
        <f t="shared" si="2"/>
        <v/>
      </c>
      <c r="AC34" s="293"/>
      <c r="AD34" s="347" t="str">
        <f t="shared" si="3"/>
        <v/>
      </c>
      <c r="AE34" s="292"/>
      <c r="AF34" s="292"/>
      <c r="AG34" s="292"/>
      <c r="AH34" s="292"/>
      <c r="AI34" s="292"/>
      <c r="AJ34" s="292"/>
      <c r="AK34" s="292"/>
      <c r="AL34" s="256"/>
      <c r="AM34" s="256"/>
      <c r="AN34" s="256"/>
      <c r="AO34" s="256"/>
    </row>
    <row r="35" spans="1:41" ht="15" customHeight="1">
      <c r="A35" s="239" t="s">
        <v>998</v>
      </c>
      <c r="B35" s="221">
        <f>IF(VLOOKUP($A35,Data!$A:$T,2,0)="","",VLOOKUP($A35,Data!$A:$T,2,0))</f>
        <v>5320</v>
      </c>
      <c r="C35" s="221" t="e" cm="1" vm="1">
        <f t="array" aca="1" ref="C35" ca="1">IF(VLOOKUP($A35,Tableau1[],3,0)="","",VLOOKUP(Tableau1[],3,0))</f>
        <v>#VALUE!</v>
      </c>
      <c r="D35" s="175" t="str">
        <f>IF(VLOOKUP($A35,Data!$A:$T,5,0)="","",VLOOKUP($A35,Data!$A:$T,5,0))</f>
        <v>Karma</v>
      </c>
      <c r="E35" s="175" t="str">
        <f>IF(VLOOKUP($A35,Data!$A:$T,6,0)="","",VLOOKUP($A35,Data!$A:$T,6,0))</f>
        <v>Solar</v>
      </c>
      <c r="F35" s="175" t="str">
        <f>IF(VLOOKUP($A35,Data!$A:$T,14,0)="","",VLOOKUP($A35,Data!$A:$T,14,0))</f>
        <v>Slopers</v>
      </c>
      <c r="G35" s="175" t="str">
        <f>IF(VLOOKUP($A35,Data!$A:$T,10,0)="","",VLOOKUP($A35,Data!$A:$T,10,0))</f>
        <v>MEGA</v>
      </c>
      <c r="H35" s="175">
        <f>IF(VLOOKUP($A35,Data!$A:$T,12,0)="","",VLOOKUP($A35,Data!$A:$T,12,0))</f>
        <v>1.5940000000000001</v>
      </c>
      <c r="I35" s="175" t="str">
        <f>IF(VLOOKUP($A35,Data!$A:$T,13,0)="","",VLOOKUP($A35,Data!$A:$T,13,0))</f>
        <v>PU</v>
      </c>
      <c r="J35" s="219" t="str">
        <f>IF(VLOOKUP($A35,Data!$A:$T,19,0)="","",VLOOKUP($A35,Data!$A:$T,19,0))</f>
        <v/>
      </c>
      <c r="K35" s="248"/>
      <c r="Z35" s="176" t="str">
        <f t="shared" si="0"/>
        <v/>
      </c>
      <c r="AA35" s="176" t="str">
        <f t="shared" si="1"/>
        <v/>
      </c>
      <c r="AB35" s="177" t="str">
        <f t="shared" si="2"/>
        <v/>
      </c>
      <c r="AC35" s="293"/>
      <c r="AD35" s="347" t="str">
        <f t="shared" si="3"/>
        <v/>
      </c>
      <c r="AE35" s="292"/>
      <c r="AF35" s="292"/>
      <c r="AG35" s="292"/>
      <c r="AH35" s="292"/>
      <c r="AI35" s="292"/>
      <c r="AJ35" s="292"/>
      <c r="AK35" s="292"/>
      <c r="AL35" s="256"/>
      <c r="AM35" s="256"/>
      <c r="AN35" s="256"/>
      <c r="AO35" s="256"/>
    </row>
    <row r="36" spans="1:41" ht="15" customHeight="1">
      <c r="A36" s="239" t="s">
        <v>999</v>
      </c>
      <c r="B36" s="221">
        <f>IF(VLOOKUP($A36,Data!$A:$T,2,0)="","",VLOOKUP($A36,Data!$A:$T,2,0))</f>
        <v>6684</v>
      </c>
      <c r="C36" s="221" t="e" cm="1" vm="1">
        <f t="array" aca="1" ref="C36" ca="1">IF(VLOOKUP($A36,Tableau1[],3,0)="","",VLOOKUP(Tableau1[],3,0))</f>
        <v>#VALUE!</v>
      </c>
      <c r="D36" s="175" t="str">
        <f>IF(VLOOKUP($A36,Data!$A:$T,5,0)="","",VLOOKUP($A36,Data!$A:$T,5,0))</f>
        <v>Karma</v>
      </c>
      <c r="E36" s="175" t="str">
        <f>IF(VLOOKUP($A36,Data!$A:$T,6,0)="","",VLOOKUP($A36,Data!$A:$T,6,0))</f>
        <v>Spirit 1</v>
      </c>
      <c r="F36" s="175" t="str">
        <f>IF(VLOOKUP($A36,Data!$A:$T,14,0)="","",VLOOKUP($A36,Data!$A:$T,14,0))</f>
        <v>Colos / Crater</v>
      </c>
      <c r="G36" s="175" t="str">
        <f>IF(VLOOKUP($A36,Data!$A:$T,10,0)="","",VLOOKUP($A36,Data!$A:$T,10,0))</f>
        <v>GIGA</v>
      </c>
      <c r="H36" s="175">
        <f>IF(VLOOKUP($A36,Data!$A:$T,12,0)="","",VLOOKUP($A36,Data!$A:$T,12,0))</f>
        <v>4.8710000000000004</v>
      </c>
      <c r="I36" s="175" t="str">
        <f>IF(VLOOKUP($A36,Data!$A:$T,13,0)="","",VLOOKUP($A36,Data!$A:$T,13,0))</f>
        <v>PU</v>
      </c>
      <c r="J36" s="219" t="str">
        <f>IF(VLOOKUP($A36,Data!$A:$T,19,0)="","",VLOOKUP($A36,Data!$A:$T,19,0))</f>
        <v/>
      </c>
      <c r="K36" s="248"/>
      <c r="L36" s="248"/>
      <c r="M36" s="248"/>
      <c r="N36" s="248"/>
      <c r="O36" s="248"/>
      <c r="P36" s="248"/>
      <c r="Q36" s="248"/>
      <c r="R36" s="248"/>
      <c r="S36" s="248"/>
      <c r="T36" s="248"/>
      <c r="U36" s="248"/>
      <c r="V36" s="248"/>
      <c r="W36" s="248"/>
      <c r="X36" s="248"/>
      <c r="Z36" s="176" t="str">
        <f t="shared" si="0"/>
        <v/>
      </c>
      <c r="AA36" s="176" t="str">
        <f t="shared" si="1"/>
        <v/>
      </c>
      <c r="AB36" s="177" t="str">
        <f t="shared" si="2"/>
        <v/>
      </c>
      <c r="AC36" s="293"/>
      <c r="AD36" s="347" t="str">
        <f t="shared" si="3"/>
        <v/>
      </c>
      <c r="AE36" s="292"/>
      <c r="AF36" s="292"/>
      <c r="AG36" s="292"/>
      <c r="AH36" s="292"/>
      <c r="AI36" s="292"/>
      <c r="AJ36" s="292"/>
      <c r="AK36" s="292"/>
      <c r="AL36" s="256"/>
      <c r="AM36" s="256"/>
      <c r="AN36" s="256"/>
      <c r="AO36" s="256"/>
    </row>
    <row r="37" spans="1:41" ht="15" customHeight="1">
      <c r="A37" s="239" t="s">
        <v>1000</v>
      </c>
      <c r="B37" s="221">
        <f>IF(VLOOKUP($A37,Data!$A:$T,2,0)="","",VLOOKUP($A37,Data!$A:$T,2,0))</f>
        <v>6662</v>
      </c>
      <c r="C37" s="221" t="e" cm="1" vm="1">
        <f t="array" aca="1" ref="C37" ca="1">IF(VLOOKUP($A37,Tableau1[],3,0)="","",VLOOKUP(Tableau1[],3,0))</f>
        <v>#VALUE!</v>
      </c>
      <c r="D37" s="175" t="str">
        <f>IF(VLOOKUP($A37,Data!$A:$T,5,0)="","",VLOOKUP($A37,Data!$A:$T,5,0))</f>
        <v>Karma</v>
      </c>
      <c r="E37" s="175" t="str">
        <f>IF(VLOOKUP($A37,Data!$A:$T,6,0)="","",VLOOKUP($A37,Data!$A:$T,6,0))</f>
        <v>Spirit 2</v>
      </c>
      <c r="F37" s="175" t="str">
        <f>IF(VLOOKUP($A37,Data!$A:$T,14,0)="","",VLOOKUP($A37,Data!$A:$T,14,0))</f>
        <v>Colos / Crater</v>
      </c>
      <c r="G37" s="175" t="str">
        <f>IF(VLOOKUP($A37,Data!$A:$T,10,0)="","",VLOOKUP($A37,Data!$A:$T,10,0))</f>
        <v>GIGA</v>
      </c>
      <c r="H37" s="175">
        <f>IF(VLOOKUP($A37,Data!$A:$T,12,0)="","",VLOOKUP($A37,Data!$A:$T,12,0))</f>
        <v>1.881</v>
      </c>
      <c r="I37" s="175" t="str">
        <f>IF(VLOOKUP($A37,Data!$A:$T,13,0)="","",VLOOKUP($A37,Data!$A:$T,13,0))</f>
        <v>PU</v>
      </c>
      <c r="J37" s="219" t="str">
        <f>IF(VLOOKUP($A37,Data!$A:$T,19,0)="","",VLOOKUP($A37,Data!$A:$T,19,0))</f>
        <v/>
      </c>
      <c r="K37" s="248"/>
      <c r="Z37" s="176" t="str">
        <f t="shared" si="0"/>
        <v/>
      </c>
      <c r="AA37" s="176" t="str">
        <f t="shared" si="1"/>
        <v/>
      </c>
      <c r="AB37" s="177" t="str">
        <f t="shared" si="2"/>
        <v/>
      </c>
      <c r="AC37" s="293"/>
      <c r="AD37" s="347" t="str">
        <f t="shared" si="3"/>
        <v/>
      </c>
      <c r="AE37" s="292"/>
      <c r="AF37" s="292"/>
      <c r="AG37" s="292"/>
      <c r="AH37" s="292"/>
      <c r="AI37" s="292"/>
      <c r="AJ37" s="292"/>
      <c r="AK37" s="292"/>
      <c r="AL37" s="256"/>
      <c r="AM37" s="256"/>
      <c r="AN37" s="256"/>
      <c r="AO37" s="256"/>
    </row>
    <row r="38" spans="1:41" ht="15" customHeight="1">
      <c r="A38" s="239" t="s">
        <v>1001</v>
      </c>
      <c r="B38" s="221">
        <f>IF(VLOOKUP($A38,Data!$A:$T,2,0)="","",VLOOKUP($A38,Data!$A:$T,2,0))</f>
        <v>5364</v>
      </c>
      <c r="C38" s="221" t="e" cm="1" vm="1">
        <f t="array" aca="1" ref="C38" ca="1">IF(VLOOKUP($A38,Tableau1[],3,0)="","",VLOOKUP(Tableau1[],3,0))</f>
        <v>#VALUE!</v>
      </c>
      <c r="D38" s="175" t="str">
        <f>IF(VLOOKUP($A38,Data!$A:$T,5,0)="","",VLOOKUP($A38,Data!$A:$T,5,0))</f>
        <v>Karma</v>
      </c>
      <c r="E38" s="175" t="str">
        <f>IF(VLOOKUP($A38,Data!$A:$T,6,0)="","",VLOOKUP($A38,Data!$A:$T,6,0))</f>
        <v>Talisma</v>
      </c>
      <c r="F38" s="175" t="str">
        <f>IF(VLOOKUP($A38,Data!$A:$T,14,0)="","",VLOOKUP($A38,Data!$A:$T,14,0))</f>
        <v>Pinches</v>
      </c>
      <c r="G38" s="175" t="str">
        <f>IF(VLOOKUP($A38,Data!$A:$T,10,0)="","",VLOOKUP($A38,Data!$A:$T,10,0))</f>
        <v>XXL</v>
      </c>
      <c r="H38" s="175">
        <f>IF(VLOOKUP($A38,Data!$A:$T,12,0)="","",VLOOKUP($A38,Data!$A:$T,12,0))</f>
        <v>1.764</v>
      </c>
      <c r="I38" s="175" t="str">
        <f>IF(VLOOKUP($A38,Data!$A:$T,13,0)="","",VLOOKUP($A38,Data!$A:$T,13,0))</f>
        <v>PU</v>
      </c>
      <c r="J38" s="219" t="str">
        <f>IF(VLOOKUP($A38,Data!$A:$T,19,0)="","",VLOOKUP($A38,Data!$A:$T,19,0))</f>
        <v/>
      </c>
      <c r="K38" s="248"/>
      <c r="L38" s="248"/>
      <c r="M38" s="248"/>
      <c r="N38" s="248"/>
      <c r="O38" s="248"/>
      <c r="P38" s="248"/>
      <c r="Q38" s="248"/>
      <c r="R38" s="248"/>
      <c r="S38" s="248"/>
      <c r="T38" s="248"/>
      <c r="U38" s="248"/>
      <c r="V38" s="248"/>
      <c r="W38" s="248"/>
      <c r="X38" s="248"/>
      <c r="Z38" s="176" t="str">
        <f t="shared" si="0"/>
        <v/>
      </c>
      <c r="AA38" s="176" t="str">
        <f t="shared" si="1"/>
        <v/>
      </c>
      <c r="AB38" s="177" t="str">
        <f t="shared" si="2"/>
        <v/>
      </c>
      <c r="AC38" s="293"/>
      <c r="AD38" s="347" t="str">
        <f t="shared" si="3"/>
        <v/>
      </c>
      <c r="AE38" s="292"/>
      <c r="AF38" s="292"/>
      <c r="AG38" s="292"/>
      <c r="AH38" s="292"/>
      <c r="AI38" s="292"/>
      <c r="AJ38" s="292"/>
      <c r="AK38" s="292"/>
      <c r="AL38" s="256"/>
      <c r="AM38" s="256"/>
      <c r="AN38" s="256"/>
      <c r="AO38" s="256"/>
    </row>
    <row r="39" spans="1:41" ht="15" customHeight="1">
      <c r="A39" s="239" t="s">
        <v>1002</v>
      </c>
      <c r="B39" s="221">
        <f>IF(VLOOKUP($A39,Data!$A:$T,2,0)="","",VLOOKUP($A39,Data!$A:$T,2,0))</f>
        <v>5251</v>
      </c>
      <c r="C39" s="221" t="e" cm="1" vm="1">
        <f t="array" aca="1" ref="C39" ca="1">IF(VLOOKUP($A39,Tableau1[],3,0)="","",VLOOKUP(Tableau1[],3,0))</f>
        <v>#VALUE!</v>
      </c>
      <c r="D39" s="175" t="str">
        <f>IF(VLOOKUP($A39,Data!$A:$T,5,0)="","",VLOOKUP($A39,Data!$A:$T,5,0))</f>
        <v>Karma</v>
      </c>
      <c r="E39" s="175" t="str">
        <f>IF(VLOOKUP($A39,Data!$A:$T,6,0)="","",VLOOKUP($A39,Data!$A:$T,6,0))</f>
        <v>Unicorn</v>
      </c>
      <c r="F39" s="175" t="str">
        <f>IF(VLOOKUP($A39,Data!$A:$T,14,0)="","",VLOOKUP($A39,Data!$A:$T,14,0))</f>
        <v>Pinches</v>
      </c>
      <c r="G39" s="175" t="str">
        <f>IF(VLOOKUP($A39,Data!$A:$T,10,0)="","",VLOOKUP($A39,Data!$A:$T,10,0))</f>
        <v>S</v>
      </c>
      <c r="H39" s="175">
        <f>IF(VLOOKUP($A39,Data!$A:$T,12,0)="","",VLOOKUP($A39,Data!$A:$T,12,0))</f>
        <v>0.52400000000000002</v>
      </c>
      <c r="I39" s="175" t="str">
        <f>IF(VLOOKUP($A39,Data!$A:$T,13,0)="","",VLOOKUP($A39,Data!$A:$T,13,0))</f>
        <v>PU</v>
      </c>
      <c r="J39" s="219" t="str">
        <f>IF(VLOOKUP($A39,Data!$A:$T,19,0)="","",VLOOKUP($A39,Data!$A:$T,19,0))</f>
        <v/>
      </c>
      <c r="K39" s="248"/>
      <c r="Z39" s="176" t="str">
        <f t="shared" si="0"/>
        <v/>
      </c>
      <c r="AA39" s="176" t="str">
        <f t="shared" si="1"/>
        <v/>
      </c>
      <c r="AB39" s="177" t="str">
        <f t="shared" si="2"/>
        <v/>
      </c>
      <c r="AC39" s="293"/>
      <c r="AD39" s="347" t="str">
        <f t="shared" si="3"/>
        <v/>
      </c>
      <c r="AE39" s="292"/>
      <c r="AF39" s="292"/>
      <c r="AG39" s="292"/>
      <c r="AH39" s="292"/>
      <c r="AI39" s="292"/>
      <c r="AJ39" s="292"/>
      <c r="AK39" s="292"/>
      <c r="AL39" s="256"/>
      <c r="AM39" s="256"/>
      <c r="AN39" s="256"/>
      <c r="AO39" s="256"/>
    </row>
    <row r="40" spans="1:41" ht="15" customHeight="1">
      <c r="A40" s="239" t="s">
        <v>1003</v>
      </c>
      <c r="B40" s="221">
        <f>IF(VLOOKUP($A40,Data!$A:$T,2,0)="","",VLOOKUP($A40,Data!$A:$T,2,0))</f>
        <v>6380</v>
      </c>
      <c r="C40" s="221" t="e" cm="1" vm="1">
        <f t="array" aca="1" ref="C40" ca="1">IF(VLOOKUP($A40,Tableau1[],3,0)="","",VLOOKUP(Tableau1[],3,0))</f>
        <v>#VALUE!</v>
      </c>
      <c r="D40" s="175" t="str">
        <f>IF(VLOOKUP($A40,Data!$A:$T,5,0)="","",VLOOKUP($A40,Data!$A:$T,5,0))</f>
        <v>Karma</v>
      </c>
      <c r="E40" s="175" t="str">
        <f>IF(VLOOKUP($A40,Data!$A:$T,6,0)="","",VLOOKUP($A40,Data!$A:$T,6,0))</f>
        <v>Velvet</v>
      </c>
      <c r="F40" s="175" t="str">
        <f>IF(VLOOKUP($A40,Data!$A:$T,14,0)="","",VLOOKUP($A40,Data!$A:$T,14,0))</f>
        <v>Pockets</v>
      </c>
      <c r="G40" s="175" t="str">
        <f>IF(VLOOKUP($A40,Data!$A:$T,10,0)="","",VLOOKUP($A40,Data!$A:$T,10,0))</f>
        <v>S -&gt; XL</v>
      </c>
      <c r="H40" s="175">
        <f>IF(VLOOKUP($A40,Data!$A:$T,12,0)="","",VLOOKUP($A40,Data!$A:$T,12,0))</f>
        <v>3.1739999999999999</v>
      </c>
      <c r="I40" s="175" t="str">
        <f>IF(VLOOKUP($A40,Data!$A:$T,13,0)="","",VLOOKUP($A40,Data!$A:$T,13,0))</f>
        <v>PU</v>
      </c>
      <c r="J40" s="219" t="str">
        <f>IF(VLOOKUP($A40,Data!$A:$T,19,0)="","",VLOOKUP($A40,Data!$A:$T,19,0))</f>
        <v/>
      </c>
      <c r="K40" s="248"/>
      <c r="L40" s="248"/>
      <c r="M40" s="248"/>
      <c r="N40" s="248"/>
      <c r="O40" s="248"/>
      <c r="P40" s="248"/>
      <c r="Q40" s="248"/>
      <c r="R40" s="248"/>
      <c r="S40" s="248"/>
      <c r="T40" s="248"/>
      <c r="U40" s="248"/>
      <c r="V40" s="248"/>
      <c r="W40" s="248"/>
      <c r="X40" s="248"/>
      <c r="Z40" s="176" t="str">
        <f t="shared" si="0"/>
        <v/>
      </c>
      <c r="AA40" s="176" t="str">
        <f t="shared" si="1"/>
        <v/>
      </c>
      <c r="AB40" s="177" t="str">
        <f t="shared" si="2"/>
        <v/>
      </c>
      <c r="AC40" s="293"/>
      <c r="AD40" s="347" t="str">
        <f t="shared" si="3"/>
        <v/>
      </c>
      <c r="AE40" s="292"/>
      <c r="AF40" s="292"/>
      <c r="AG40" s="292"/>
      <c r="AH40" s="292"/>
      <c r="AI40" s="292"/>
      <c r="AJ40" s="292"/>
      <c r="AK40" s="292"/>
      <c r="AL40" s="256"/>
      <c r="AM40" s="256"/>
      <c r="AN40" s="256"/>
      <c r="AO40" s="256"/>
    </row>
    <row r="41" spans="1:41" ht="15" customHeight="1">
      <c r="A41" s="239" t="s">
        <v>1004</v>
      </c>
      <c r="B41" s="221">
        <f>IF(VLOOKUP($A41,Data!$A:$T,2,0)="","",VLOOKUP($A41,Data!$A:$T,2,0))</f>
        <v>6687</v>
      </c>
      <c r="C41" s="221" t="e" cm="1" vm="1">
        <f t="array" aca="1" ref="C41" ca="1">IF(VLOOKUP($A41,Tableau1[],3,0)="","",VLOOKUP(Tableau1[],3,0))</f>
        <v>#VALUE!</v>
      </c>
      <c r="D41" s="175" t="str">
        <f>IF(VLOOKUP($A41,Data!$A:$T,5,0)="","",VLOOKUP($A41,Data!$A:$T,5,0))</f>
        <v>Karma</v>
      </c>
      <c r="E41" s="175" t="str">
        <f>IF(VLOOKUP($A41,Data!$A:$T,6,0)="","",VLOOKUP($A41,Data!$A:$T,6,0))</f>
        <v>Walhalla</v>
      </c>
      <c r="F41" s="175" t="str">
        <f>IF(VLOOKUP($A41,Data!$A:$T,14,0)="","",VLOOKUP($A41,Data!$A:$T,14,0))</f>
        <v>Jugs</v>
      </c>
      <c r="G41" s="175" t="str">
        <f>IF(VLOOKUP($A41,Data!$A:$T,10,0)="","",VLOOKUP($A41,Data!$A:$T,10,0))</f>
        <v>GIGA</v>
      </c>
      <c r="H41" s="175">
        <f>IF(VLOOKUP($A41,Data!$A:$T,12,0)="","",VLOOKUP($A41,Data!$A:$T,12,0))</f>
        <v>3.9790000000000001</v>
      </c>
      <c r="I41" s="175" t="str">
        <f>IF(VLOOKUP($A41,Data!$A:$T,13,0)="","",VLOOKUP($A41,Data!$A:$T,13,0))</f>
        <v>PU</v>
      </c>
      <c r="J41" s="219" t="str">
        <f>IF(VLOOKUP($A41,Data!$A:$T,19,0)="","",VLOOKUP($A41,Data!$A:$T,19,0))</f>
        <v/>
      </c>
      <c r="K41" s="248"/>
      <c r="Z41" s="176" t="str">
        <f t="shared" si="0"/>
        <v/>
      </c>
      <c r="AA41" s="176" t="str">
        <f t="shared" si="1"/>
        <v/>
      </c>
      <c r="AB41" s="177" t="str">
        <f t="shared" si="2"/>
        <v/>
      </c>
      <c r="AC41" s="293"/>
      <c r="AD41" s="347" t="str">
        <f t="shared" si="3"/>
        <v/>
      </c>
      <c r="AE41" s="292"/>
      <c r="AF41" s="292"/>
      <c r="AG41" s="292"/>
      <c r="AH41" s="292"/>
      <c r="AI41" s="292"/>
      <c r="AJ41" s="292"/>
      <c r="AK41" s="292"/>
      <c r="AL41" s="256"/>
      <c r="AM41" s="256"/>
      <c r="AN41" s="256"/>
      <c r="AO41" s="256"/>
    </row>
    <row r="42" spans="1:41" ht="15" customHeight="1">
      <c r="A42" s="239" t="s">
        <v>1005</v>
      </c>
      <c r="B42" s="221">
        <f>IF(VLOOKUP($A42,Data!$A:$T,2,0)="","",VLOOKUP($A42,Data!$A:$T,2,0))</f>
        <v>6688</v>
      </c>
      <c r="C42" s="221" t="e" cm="1" vm="1">
        <f t="array" aca="1" ref="C42" ca="1">IF(VLOOKUP($A42,Tableau1[],3,0)="","",VLOOKUP(Tableau1[],3,0))</f>
        <v>#VALUE!</v>
      </c>
      <c r="D42" s="175" t="str">
        <f>IF(VLOOKUP($A42,Data!$A:$T,5,0)="","",VLOOKUP($A42,Data!$A:$T,5,0))</f>
        <v>Karma</v>
      </c>
      <c r="E42" s="175" t="str">
        <f>IF(VLOOKUP($A42,Data!$A:$T,6,0)="","",VLOOKUP($A42,Data!$A:$T,6,0))</f>
        <v>Wave</v>
      </c>
      <c r="F42" s="175" t="str">
        <f>IF(VLOOKUP($A42,Data!$A:$T,14,0)="","",VLOOKUP($A42,Data!$A:$T,14,0))</f>
        <v>Slopers</v>
      </c>
      <c r="G42" s="175" t="str">
        <f>IF(VLOOKUP($A42,Data!$A:$T,10,0)="","",VLOOKUP($A42,Data!$A:$T,10,0))</f>
        <v>L</v>
      </c>
      <c r="H42" s="175">
        <f>IF(VLOOKUP($A42,Data!$A:$T,12,0)="","",VLOOKUP($A42,Data!$A:$T,12,0))</f>
        <v>2.794</v>
      </c>
      <c r="I42" s="175" t="str">
        <f>IF(VLOOKUP($A42,Data!$A:$T,13,0)="","",VLOOKUP($A42,Data!$A:$T,13,0))</f>
        <v>PU</v>
      </c>
      <c r="J42" s="219" t="str">
        <f>IF(VLOOKUP($A42,Data!$A:$T,19,0)="","",VLOOKUP($A42,Data!$A:$T,19,0))</f>
        <v/>
      </c>
      <c r="K42" s="248"/>
      <c r="L42" s="248"/>
      <c r="M42" s="248"/>
      <c r="N42" s="248"/>
      <c r="O42" s="248"/>
      <c r="P42" s="248"/>
      <c r="Q42" s="248"/>
      <c r="R42" s="248"/>
      <c r="S42" s="248"/>
      <c r="T42" s="248"/>
      <c r="U42" s="248"/>
      <c r="V42" s="248"/>
      <c r="W42" s="248"/>
      <c r="X42" s="248"/>
      <c r="Z42" s="176" t="str">
        <f t="shared" si="0"/>
        <v/>
      </c>
      <c r="AA42" s="176" t="str">
        <f t="shared" si="1"/>
        <v/>
      </c>
      <c r="AB42" s="177" t="str">
        <f t="shared" si="2"/>
        <v/>
      </c>
      <c r="AC42" s="293"/>
      <c r="AD42" s="347" t="str">
        <f t="shared" si="3"/>
        <v/>
      </c>
      <c r="AE42" s="292"/>
      <c r="AF42" s="292"/>
      <c r="AG42" s="292"/>
      <c r="AH42" s="292"/>
      <c r="AI42" s="292"/>
      <c r="AJ42" s="292"/>
      <c r="AK42" s="292"/>
      <c r="AL42" s="256"/>
      <c r="AM42" s="256"/>
      <c r="AN42" s="256"/>
      <c r="AO42" s="256"/>
    </row>
    <row r="43" spans="1:41" ht="15" customHeight="1">
      <c r="A43" s="239" t="s">
        <v>1006</v>
      </c>
      <c r="B43" s="221">
        <f>IF(VLOOKUP($A43,Data!$A:$T,2,0)="","",VLOOKUP($A43,Data!$A:$T,2,0))</f>
        <v>6689</v>
      </c>
      <c r="C43" s="221" t="e" cm="1" vm="1">
        <f t="array" aca="1" ref="C43" ca="1">IF(VLOOKUP($A43,Tableau1[],3,0)="","",VLOOKUP(Tableau1[],3,0))</f>
        <v>#VALUE!</v>
      </c>
      <c r="D43" s="175" t="str">
        <f>IF(VLOOKUP($A43,Data!$A:$T,5,0)="","",VLOOKUP($A43,Data!$A:$T,5,0))</f>
        <v>Karma</v>
      </c>
      <c r="E43" s="175" t="str">
        <f>IF(VLOOKUP($A43,Data!$A:$T,6,0)="","",VLOOKUP($A43,Data!$A:$T,6,0))</f>
        <v>Wild</v>
      </c>
      <c r="F43" s="175" t="str">
        <f>IF(VLOOKUP($A43,Data!$A:$T,14,0)="","",VLOOKUP($A43,Data!$A:$T,14,0))</f>
        <v>Slopers</v>
      </c>
      <c r="G43" s="175" t="str">
        <f>IF(VLOOKUP($A43,Data!$A:$T,10,0)="","",VLOOKUP($A43,Data!$A:$T,10,0))</f>
        <v>XL</v>
      </c>
      <c r="H43" s="175">
        <f>IF(VLOOKUP($A43,Data!$A:$T,12,0)="","",VLOOKUP($A43,Data!$A:$T,12,0))</f>
        <v>1.69</v>
      </c>
      <c r="I43" s="175" t="str">
        <f>IF(VLOOKUP($A43,Data!$A:$T,13,0)="","",VLOOKUP($A43,Data!$A:$T,13,0))</f>
        <v>PU</v>
      </c>
      <c r="J43" s="219" t="str">
        <f>IF(VLOOKUP($A43,Data!$A:$T,19,0)="","",VLOOKUP($A43,Data!$A:$T,19,0))</f>
        <v/>
      </c>
      <c r="K43" s="248"/>
      <c r="Z43" s="176" t="str">
        <f t="shared" si="0"/>
        <v/>
      </c>
      <c r="AA43" s="176" t="str">
        <f t="shared" si="1"/>
        <v/>
      </c>
      <c r="AB43" s="177" t="str">
        <f t="shared" si="2"/>
        <v/>
      </c>
      <c r="AC43" s="293"/>
      <c r="AD43" s="347" t="str">
        <f t="shared" si="3"/>
        <v/>
      </c>
      <c r="AE43" s="292"/>
      <c r="AF43" s="292"/>
      <c r="AG43" s="292"/>
      <c r="AH43" s="292"/>
      <c r="AI43" s="292"/>
      <c r="AJ43" s="292"/>
      <c r="AK43" s="292"/>
      <c r="AL43" s="256"/>
      <c r="AM43" s="256"/>
      <c r="AN43" s="256"/>
      <c r="AO43" s="256"/>
    </row>
    <row r="44" spans="1:41" ht="15" customHeight="1">
      <c r="A44" s="239" t="s">
        <v>1007</v>
      </c>
      <c r="B44" s="221">
        <f>IF(VLOOKUP($A44,Data!$A:$T,2,0)="","",VLOOKUP($A44,Data!$A:$T,2,0))</f>
        <v>6344</v>
      </c>
      <c r="C44" s="221" t="e" cm="1" vm="1">
        <f t="array" aca="1" ref="C44" ca="1">IF(VLOOKUP($A44,Tableau1[],3,0)="","",VLOOKUP(Tableau1[],3,0))</f>
        <v>#VALUE!</v>
      </c>
      <c r="D44" s="175" t="str">
        <f>IF(VLOOKUP($A44,Data!$A:$T,5,0)="","",VLOOKUP($A44,Data!$A:$T,5,0))</f>
        <v>Karma</v>
      </c>
      <c r="E44" s="175" t="str">
        <f>IF(VLOOKUP($A44,Data!$A:$T,6,0)="","",VLOOKUP($A44,Data!$A:$T,6,0))</f>
        <v>Wolv</v>
      </c>
      <c r="F44" s="175" t="str">
        <f>IF(VLOOKUP($A44,Data!$A:$T,14,0)="","",VLOOKUP($A44,Data!$A:$T,14,0))</f>
        <v>Jugs</v>
      </c>
      <c r="G44" s="175" t="str">
        <f>IF(VLOOKUP($A44,Data!$A:$T,10,0)="","",VLOOKUP($A44,Data!$A:$T,10,0))</f>
        <v>L</v>
      </c>
      <c r="H44" s="175">
        <f>IF(VLOOKUP($A44,Data!$A:$T,12,0)="","",VLOOKUP($A44,Data!$A:$T,12,0))</f>
        <v>2.5259999999999998</v>
      </c>
      <c r="I44" s="175" t="str">
        <f>IF(VLOOKUP($A44,Data!$A:$T,13,0)="","",VLOOKUP($A44,Data!$A:$T,13,0))</f>
        <v>PU</v>
      </c>
      <c r="J44" s="219" t="str">
        <f>IF(VLOOKUP($A44,Data!$A:$T,19,0)="","",VLOOKUP($A44,Data!$A:$T,19,0))</f>
        <v/>
      </c>
      <c r="K44" s="248"/>
      <c r="Z44" s="176" t="str">
        <f t="shared" si="0"/>
        <v/>
      </c>
      <c r="AA44" s="176" t="str">
        <f t="shared" si="1"/>
        <v/>
      </c>
      <c r="AB44" s="177" t="str">
        <f t="shared" si="2"/>
        <v/>
      </c>
      <c r="AC44" s="293"/>
      <c r="AD44" s="347" t="str">
        <f t="shared" si="3"/>
        <v/>
      </c>
      <c r="AE44" s="292"/>
      <c r="AF44" s="292"/>
      <c r="AG44" s="292"/>
      <c r="AH44" s="292"/>
      <c r="AI44" s="292"/>
      <c r="AJ44" s="292"/>
      <c r="AK44" s="292"/>
      <c r="AL44" s="256"/>
      <c r="AM44" s="256"/>
      <c r="AN44" s="256"/>
      <c r="AO44" s="256"/>
    </row>
    <row r="45" spans="1:41" ht="15" customHeight="1">
      <c r="A45" s="239" t="s">
        <v>1008</v>
      </c>
      <c r="B45" s="221">
        <f>IF(VLOOKUP($A45,Data!$A:$T,2,0)="","",VLOOKUP($A45,Data!$A:$T,2,0))</f>
        <v>6630</v>
      </c>
      <c r="C45" s="221" t="e" cm="1" vm="1">
        <f t="array" aca="1" ref="C45" ca="1">IF(VLOOKUP($A45,Tableau1[],3,0)="","",VLOOKUP(Tableau1[],3,0))</f>
        <v>#VALUE!</v>
      </c>
      <c r="D45" s="175" t="str">
        <f>IF(VLOOKUP($A45,Data!$A:$T,5,0)="","",VLOOKUP($A45,Data!$A:$T,5,0))</f>
        <v>Hybrid</v>
      </c>
      <c r="E45" s="175" t="str">
        <f>IF(VLOOKUP($A45,Data!$A:$T,6,0)="","",VLOOKUP($A45,Data!$A:$T,6,0))</f>
        <v>Akro</v>
      </c>
      <c r="F45" s="175" t="str">
        <f>IF(VLOOKUP($A45,Data!$A:$T,14,0)="","",VLOOKUP($A45,Data!$A:$T,14,0))</f>
        <v>Pockets</v>
      </c>
      <c r="G45" s="175" t="str">
        <f>IF(VLOOKUP($A45,Data!$A:$T,10,0)="","",VLOOKUP($A45,Data!$A:$T,10,0))</f>
        <v>M / L / XL</v>
      </c>
      <c r="H45" s="175">
        <f>IF(VLOOKUP($A45,Data!$A:$T,12,0)="","",VLOOKUP($A45,Data!$A:$T,12,0))</f>
        <v>2.9220000000000002</v>
      </c>
      <c r="I45" s="175" t="str">
        <f>IF(VLOOKUP($A45,Data!$A:$T,13,0)="","",VLOOKUP($A45,Data!$A:$T,13,0))</f>
        <v>PU</v>
      </c>
      <c r="J45" s="219" t="str">
        <f>IF(VLOOKUP($A45,Data!$A:$T,19,0)="","",VLOOKUP($A45,Data!$A:$T,19,0))</f>
        <v/>
      </c>
      <c r="K45" s="248"/>
      <c r="L45" s="248"/>
      <c r="M45" s="248"/>
      <c r="N45" s="248"/>
      <c r="O45" s="248"/>
      <c r="P45" s="248"/>
      <c r="Q45" s="248"/>
      <c r="R45" s="248"/>
      <c r="S45" s="248"/>
      <c r="T45" s="248"/>
      <c r="U45" s="248"/>
      <c r="V45" s="248"/>
      <c r="W45" s="248"/>
      <c r="X45" s="248"/>
      <c r="Z45" s="176" t="str">
        <f t="shared" si="0"/>
        <v/>
      </c>
      <c r="AA45" s="176" t="str">
        <f t="shared" si="1"/>
        <v/>
      </c>
      <c r="AB45" s="177" t="str">
        <f t="shared" si="2"/>
        <v/>
      </c>
      <c r="AC45" s="293"/>
      <c r="AD45" s="347" t="str">
        <f t="shared" si="3"/>
        <v/>
      </c>
      <c r="AE45" s="292"/>
      <c r="AF45" s="292"/>
      <c r="AG45" s="292"/>
      <c r="AH45" s="292"/>
      <c r="AI45" s="292"/>
      <c r="AJ45" s="292"/>
      <c r="AK45" s="292"/>
      <c r="AL45" s="256"/>
      <c r="AM45" s="256"/>
      <c r="AN45" s="256"/>
      <c r="AO45" s="256"/>
    </row>
    <row r="46" spans="1:41" ht="15" customHeight="1">
      <c r="A46" s="239" t="s">
        <v>1009</v>
      </c>
      <c r="B46" s="221">
        <f>IF(VLOOKUP($A46,Data!$A:$T,2,0)="","",VLOOKUP($A46,Data!$A:$T,2,0))</f>
        <v>6019</v>
      </c>
      <c r="C46" s="221" t="e" cm="1" vm="1">
        <f t="array" aca="1" ref="C46" ca="1">IF(VLOOKUP($A46,Tableau1[],3,0)="","",VLOOKUP(Tableau1[],3,0))</f>
        <v>#VALUE!</v>
      </c>
      <c r="D46" s="175" t="str">
        <f>IF(VLOOKUP($A46,Data!$A:$T,5,0)="","",VLOOKUP($A46,Data!$A:$T,5,0))</f>
        <v>Hybrid</v>
      </c>
      <c r="E46" s="175" t="str">
        <f>IF(VLOOKUP($A46,Data!$A:$T,6,0)="","",VLOOKUP($A46,Data!$A:$T,6,0))</f>
        <v>Aku</v>
      </c>
      <c r="F46" s="175" t="str">
        <f>IF(VLOOKUP($A46,Data!$A:$T,14,0)="","",VLOOKUP($A46,Data!$A:$T,14,0))</f>
        <v>Feet</v>
      </c>
      <c r="G46" s="175" t="str">
        <f>IF(VLOOKUP($A46,Data!$A:$T,10,0)="","",VLOOKUP($A46,Data!$A:$T,10,0))</f>
        <v>XS</v>
      </c>
      <c r="H46" s="175">
        <f>IF(VLOOKUP($A46,Data!$A:$T,12,0)="","",VLOOKUP($A46,Data!$A:$T,12,0))</f>
        <v>1.135</v>
      </c>
      <c r="I46" s="175" t="str">
        <f>IF(VLOOKUP($A46,Data!$A:$T,13,0)="","",VLOOKUP($A46,Data!$A:$T,13,0))</f>
        <v>PU</v>
      </c>
      <c r="J46" s="219" t="str">
        <f>IF(VLOOKUP($A46,Data!$A:$T,19,0)="","",VLOOKUP($A46,Data!$A:$T,19,0))</f>
        <v/>
      </c>
      <c r="K46" s="248"/>
      <c r="Z46" s="176" t="str">
        <f t="shared" si="0"/>
        <v/>
      </c>
      <c r="AA46" s="176" t="str">
        <f t="shared" si="1"/>
        <v/>
      </c>
      <c r="AB46" s="177" t="str">
        <f t="shared" si="2"/>
        <v/>
      </c>
      <c r="AC46" s="293"/>
      <c r="AD46" s="347" t="str">
        <f t="shared" si="3"/>
        <v/>
      </c>
      <c r="AE46" s="292"/>
      <c r="AF46" s="292"/>
      <c r="AG46" s="292"/>
      <c r="AH46" s="292"/>
      <c r="AI46" s="292"/>
      <c r="AJ46" s="292"/>
      <c r="AK46" s="292"/>
      <c r="AL46" s="256"/>
      <c r="AM46" s="256"/>
      <c r="AN46" s="256"/>
      <c r="AO46" s="256"/>
    </row>
    <row r="47" spans="1:41" ht="15" customHeight="1">
      <c r="A47" s="239" t="s">
        <v>1010</v>
      </c>
      <c r="B47" s="221">
        <f>IF(VLOOKUP($A47,Data!$A:$T,2,0)="","",VLOOKUP($A47,Data!$A:$T,2,0))</f>
        <v>6657</v>
      </c>
      <c r="C47" s="221" t="e" cm="1" vm="1">
        <f t="array" aca="1" ref="C47" ca="1">IF(VLOOKUP($A47,Tableau1[],3,0)="","",VLOOKUP(Tableau1[],3,0))</f>
        <v>#VALUE!</v>
      </c>
      <c r="D47" s="175" t="str">
        <f>IF(VLOOKUP($A47,Data!$A:$T,5,0)="","",VLOOKUP($A47,Data!$A:$T,5,0))</f>
        <v>Hybrid</v>
      </c>
      <c r="E47" s="175" t="str">
        <f>IF(VLOOKUP($A47,Data!$A:$T,6,0)="","",VLOOKUP($A47,Data!$A:$T,6,0))</f>
        <v>Chaos</v>
      </c>
      <c r="F47" s="175" t="str">
        <f>IF(VLOOKUP($A47,Data!$A:$T,14,0)="","",VLOOKUP($A47,Data!$A:$T,14,0))</f>
        <v>Slopers</v>
      </c>
      <c r="G47" s="175" t="str">
        <f>IF(VLOOKUP($A47,Data!$A:$T,10,0)="","",VLOOKUP($A47,Data!$A:$T,10,0))</f>
        <v>XXL</v>
      </c>
      <c r="H47" s="175">
        <f>IF(VLOOKUP($A47,Data!$A:$T,12,0)="","",VLOOKUP($A47,Data!$A:$T,12,0))</f>
        <v>4.09</v>
      </c>
      <c r="I47" s="175" t="str">
        <f>IF(VLOOKUP($A47,Data!$A:$T,13,0)="","",VLOOKUP($A47,Data!$A:$T,13,0))</f>
        <v>PU</v>
      </c>
      <c r="J47" s="219" t="str">
        <f>IF(VLOOKUP($A47,Data!$A:$T,19,0)="","",VLOOKUP($A47,Data!$A:$T,19,0))</f>
        <v/>
      </c>
      <c r="K47" s="248"/>
      <c r="L47" s="248"/>
      <c r="M47" s="248"/>
      <c r="N47" s="248"/>
      <c r="O47" s="248"/>
      <c r="P47" s="248"/>
      <c r="Q47" s="248"/>
      <c r="R47" s="248"/>
      <c r="S47" s="248"/>
      <c r="T47" s="248"/>
      <c r="U47" s="248"/>
      <c r="V47" s="248"/>
      <c r="W47" s="248"/>
      <c r="X47" s="248"/>
      <c r="Z47" s="176" t="str">
        <f t="shared" si="0"/>
        <v/>
      </c>
      <c r="AA47" s="176" t="str">
        <f t="shared" si="1"/>
        <v/>
      </c>
      <c r="AB47" s="177" t="str">
        <f t="shared" si="2"/>
        <v/>
      </c>
      <c r="AC47" s="293"/>
      <c r="AD47" s="347" t="str">
        <f t="shared" si="3"/>
        <v/>
      </c>
      <c r="AE47" s="292"/>
      <c r="AF47" s="292"/>
      <c r="AG47" s="292"/>
      <c r="AH47" s="292"/>
      <c r="AI47" s="292"/>
      <c r="AJ47" s="292"/>
      <c r="AK47" s="292"/>
      <c r="AL47" s="256"/>
      <c r="AM47" s="256"/>
      <c r="AN47" s="256"/>
      <c r="AO47" s="256"/>
    </row>
    <row r="48" spans="1:41" ht="15" customHeight="1">
      <c r="A48" s="239" t="s">
        <v>1011</v>
      </c>
      <c r="B48" s="221">
        <f>IF(VLOOKUP($A48,Data!$A:$T,2,0)="","",VLOOKUP($A48,Data!$A:$T,2,0))</f>
        <v>6655</v>
      </c>
      <c r="C48" s="221" t="e" cm="1" vm="1">
        <f t="array" aca="1" ref="C48" ca="1">IF(VLOOKUP($A48,Tableau1[],3,0)="","",VLOOKUP(Tableau1[],3,0))</f>
        <v>#VALUE!</v>
      </c>
      <c r="D48" s="175" t="str">
        <f>IF(VLOOKUP($A48,Data!$A:$T,5,0)="","",VLOOKUP($A48,Data!$A:$T,5,0))</f>
        <v>Hybrid</v>
      </c>
      <c r="E48" s="175" t="str">
        <f>IF(VLOOKUP($A48,Data!$A:$T,6,0)="","",VLOOKUP($A48,Data!$A:$T,6,0))</f>
        <v>Cosmos</v>
      </c>
      <c r="F48" s="175" t="str">
        <f>IF(VLOOKUP($A48,Data!$A:$T,14,0)="","",VLOOKUP($A48,Data!$A:$T,14,0))</f>
        <v>Jugs</v>
      </c>
      <c r="G48" s="175" t="str">
        <f>IF(VLOOKUP($A48,Data!$A:$T,10,0)="","",VLOOKUP($A48,Data!$A:$T,10,0))</f>
        <v>L</v>
      </c>
      <c r="H48" s="175">
        <f>IF(VLOOKUP($A48,Data!$A:$T,12,0)="","",VLOOKUP($A48,Data!$A:$T,12,0))</f>
        <v>2.9950000000000001</v>
      </c>
      <c r="I48" s="175" t="str">
        <f>IF(VLOOKUP($A48,Data!$A:$T,13,0)="","",VLOOKUP($A48,Data!$A:$T,13,0))</f>
        <v>PU</v>
      </c>
      <c r="J48" s="219" t="str">
        <f>IF(VLOOKUP($A48,Data!$A:$T,19,0)="","",VLOOKUP($A48,Data!$A:$T,19,0))</f>
        <v/>
      </c>
      <c r="K48" s="248"/>
      <c r="Z48" s="176" t="str">
        <f t="shared" si="0"/>
        <v/>
      </c>
      <c r="AA48" s="176" t="str">
        <f t="shared" si="1"/>
        <v/>
      </c>
      <c r="AB48" s="177" t="str">
        <f t="shared" si="2"/>
        <v/>
      </c>
      <c r="AC48" s="293"/>
      <c r="AD48" s="347" t="str">
        <f t="shared" si="3"/>
        <v/>
      </c>
      <c r="AE48" s="292"/>
      <c r="AF48" s="292"/>
      <c r="AG48" s="292"/>
      <c r="AH48" s="292"/>
      <c r="AI48" s="292"/>
      <c r="AJ48" s="292"/>
      <c r="AK48" s="292"/>
      <c r="AL48" s="256"/>
      <c r="AM48" s="256"/>
      <c r="AN48" s="256"/>
      <c r="AO48" s="256"/>
    </row>
    <row r="49" spans="1:41" ht="15" customHeight="1">
      <c r="A49" s="239" t="s">
        <v>1012</v>
      </c>
      <c r="B49" s="221">
        <f>IF(VLOOKUP($A49,Data!$A:$T,2,0)="","",VLOOKUP($A49,Data!$A:$T,2,0))</f>
        <v>5380</v>
      </c>
      <c r="C49" s="221" t="e" cm="1" vm="1">
        <f t="array" aca="1" ref="C49" ca="1">IF(VLOOKUP($A49,Tableau1[],3,0)="","",VLOOKUP(Tableau1[],3,0))</f>
        <v>#VALUE!</v>
      </c>
      <c r="D49" s="175" t="str">
        <f>IF(VLOOKUP($A49,Data!$A:$T,5,0)="","",VLOOKUP($A49,Data!$A:$T,5,0))</f>
        <v>Hybrid</v>
      </c>
      <c r="E49" s="175" t="str">
        <f>IF(VLOOKUP($A49,Data!$A:$T,6,0)="","",VLOOKUP($A49,Data!$A:$T,6,0))</f>
        <v>Dagger</v>
      </c>
      <c r="F49" s="175" t="str">
        <f>IF(VLOOKUP($A49,Data!$A:$T,14,0)="","",VLOOKUP($A49,Data!$A:$T,14,0))</f>
        <v>Slopers</v>
      </c>
      <c r="G49" s="175" t="str">
        <f>IF(VLOOKUP($A49,Data!$A:$T,10,0)="","",VLOOKUP($A49,Data!$A:$T,10,0))</f>
        <v>MEGA</v>
      </c>
      <c r="H49" s="175">
        <f>IF(VLOOKUP($A49,Data!$A:$T,12,0)="","",VLOOKUP($A49,Data!$A:$T,12,0))</f>
        <v>2.4009999999999998</v>
      </c>
      <c r="I49" s="175" t="str">
        <f>IF(VLOOKUP($A49,Data!$A:$T,13,0)="","",VLOOKUP($A49,Data!$A:$T,13,0))</f>
        <v>PU</v>
      </c>
      <c r="J49" s="219" t="str">
        <f>IF(VLOOKUP($A49,Data!$A:$T,19,0)="","",VLOOKUP($A49,Data!$A:$T,19,0))</f>
        <v/>
      </c>
      <c r="K49" s="248"/>
      <c r="L49" s="248"/>
      <c r="M49" s="248"/>
      <c r="N49" s="248"/>
      <c r="O49" s="248"/>
      <c r="P49" s="248"/>
      <c r="Q49" s="248"/>
      <c r="R49" s="248"/>
      <c r="S49" s="248"/>
      <c r="T49" s="248"/>
      <c r="U49" s="248"/>
      <c r="V49" s="248"/>
      <c r="W49" s="248"/>
      <c r="X49" s="248"/>
      <c r="Z49" s="176" t="str">
        <f t="shared" si="0"/>
        <v/>
      </c>
      <c r="AA49" s="176" t="str">
        <f t="shared" si="1"/>
        <v/>
      </c>
      <c r="AB49" s="177" t="str">
        <f t="shared" si="2"/>
        <v/>
      </c>
      <c r="AC49" s="293"/>
      <c r="AD49" s="347" t="str">
        <f t="shared" si="3"/>
        <v/>
      </c>
      <c r="AE49" s="292"/>
      <c r="AF49" s="292"/>
      <c r="AG49" s="292"/>
      <c r="AH49" s="292"/>
      <c r="AI49" s="292"/>
      <c r="AJ49" s="292"/>
      <c r="AK49" s="292"/>
      <c r="AL49" s="256"/>
      <c r="AM49" s="256"/>
      <c r="AN49" s="256"/>
      <c r="AO49" s="256"/>
    </row>
    <row r="50" spans="1:41" ht="15" customHeight="1">
      <c r="A50" s="239" t="s">
        <v>1013</v>
      </c>
      <c r="B50" s="221">
        <f>IF(VLOOKUP($A50,Data!$A:$T,2,0)="","",VLOOKUP($A50,Data!$A:$T,2,0))</f>
        <v>5304</v>
      </c>
      <c r="C50" s="221" t="e" cm="1" vm="1">
        <f t="array" aca="1" ref="C50" ca="1">IF(VLOOKUP($A50,Tableau1[],3,0)="","",VLOOKUP(Tableau1[],3,0))</f>
        <v>#VALUE!</v>
      </c>
      <c r="D50" s="175" t="str">
        <f>IF(VLOOKUP($A50,Data!$A:$T,5,0)="","",VLOOKUP($A50,Data!$A:$T,5,0))</f>
        <v>Hybrid</v>
      </c>
      <c r="E50" s="175" t="str">
        <f>IF(VLOOKUP($A50,Data!$A:$T,6,0)="","",VLOOKUP($A50,Data!$A:$T,6,0))</f>
        <v>Dalton</v>
      </c>
      <c r="F50" s="175" t="str">
        <f>IF(VLOOKUP($A50,Data!$A:$T,14,0)="","",VLOOKUP($A50,Data!$A:$T,14,0))</f>
        <v>Pinches</v>
      </c>
      <c r="G50" s="175" t="str">
        <f>IF(VLOOKUP($A50,Data!$A:$T,10,0)="","",VLOOKUP($A50,Data!$A:$T,10,0))</f>
        <v>MEGA</v>
      </c>
      <c r="H50" s="175">
        <f>IF(VLOOKUP($A50,Data!$A:$T,12,0)="","",VLOOKUP($A50,Data!$A:$T,12,0))</f>
        <v>1.5529999999999999</v>
      </c>
      <c r="I50" s="175" t="str">
        <f>IF(VLOOKUP($A50,Data!$A:$T,13,0)="","",VLOOKUP($A50,Data!$A:$T,13,0))</f>
        <v>PU</v>
      </c>
      <c r="J50" s="219" t="str">
        <f>IF(VLOOKUP($A50,Data!$A:$T,19,0)="","",VLOOKUP($A50,Data!$A:$T,19,0))</f>
        <v/>
      </c>
      <c r="K50" s="248"/>
      <c r="L50" s="248"/>
      <c r="M50" s="248"/>
      <c r="N50" s="248"/>
      <c r="O50" s="248"/>
      <c r="P50" s="248"/>
      <c r="Q50" s="248"/>
      <c r="R50" s="248"/>
      <c r="S50" s="248"/>
      <c r="T50" s="248"/>
      <c r="U50" s="248"/>
      <c r="V50" s="248"/>
      <c r="W50" s="248"/>
      <c r="X50" s="248"/>
      <c r="Z50" s="176" t="str">
        <f t="shared" si="0"/>
        <v/>
      </c>
      <c r="AA50" s="176" t="str">
        <f t="shared" si="1"/>
        <v/>
      </c>
      <c r="AB50" s="177" t="str">
        <f t="shared" si="2"/>
        <v/>
      </c>
      <c r="AC50" s="293"/>
      <c r="AD50" s="347" t="str">
        <f t="shared" si="3"/>
        <v/>
      </c>
      <c r="AE50" s="292"/>
      <c r="AF50" s="292"/>
      <c r="AG50" s="292"/>
      <c r="AH50" s="292"/>
      <c r="AI50" s="292"/>
      <c r="AJ50" s="292"/>
      <c r="AK50" s="292"/>
      <c r="AL50" s="256"/>
      <c r="AM50" s="256"/>
      <c r="AN50" s="256"/>
      <c r="AO50" s="256"/>
    </row>
    <row r="51" spans="1:41" ht="15" customHeight="1">
      <c r="A51" s="239" t="s">
        <v>1014</v>
      </c>
      <c r="B51" s="221">
        <f>IF(VLOOKUP($A51,Data!$A:$T,2,0)="","",VLOOKUP($A51,Data!$A:$T,2,0))</f>
        <v>6659</v>
      </c>
      <c r="C51" s="221" t="e" cm="1" vm="1">
        <f t="array" aca="1" ref="C51" ca="1">IF(VLOOKUP($A51,Tableau1[],3,0)="","",VLOOKUP(Tableau1[],3,0))</f>
        <v>#VALUE!</v>
      </c>
      <c r="D51" s="175" t="str">
        <f>IF(VLOOKUP($A51,Data!$A:$T,5,0)="","",VLOOKUP($A51,Data!$A:$T,5,0))</f>
        <v>Hybrid</v>
      </c>
      <c r="E51" s="175" t="str">
        <f>IF(VLOOKUP($A51,Data!$A:$T,6,0)="","",VLOOKUP($A51,Data!$A:$T,6,0))</f>
        <v>Dark</v>
      </c>
      <c r="F51" s="175" t="str">
        <f>IF(VLOOKUP($A51,Data!$A:$T,14,0)="","",VLOOKUP($A51,Data!$A:$T,14,0))</f>
        <v>Slopers</v>
      </c>
      <c r="G51" s="175" t="str">
        <f>IF(VLOOKUP($A51,Data!$A:$T,10,0)="","",VLOOKUP($A51,Data!$A:$T,10,0))</f>
        <v>MEGA</v>
      </c>
      <c r="H51" s="175">
        <f>IF(VLOOKUP($A51,Data!$A:$T,12,0)="","",VLOOKUP($A51,Data!$A:$T,12,0))</f>
        <v>1.5269999999999999</v>
      </c>
      <c r="I51" s="175" t="str">
        <f>IF(VLOOKUP($A51,Data!$A:$T,13,0)="","",VLOOKUP($A51,Data!$A:$T,13,0))</f>
        <v>PU</v>
      </c>
      <c r="J51" s="219" t="str">
        <f>IF(VLOOKUP($A51,Data!$A:$T,19,0)="","",VLOOKUP($A51,Data!$A:$T,19,0))</f>
        <v/>
      </c>
      <c r="K51" s="248"/>
      <c r="Z51" s="176" t="str">
        <f t="shared" si="0"/>
        <v/>
      </c>
      <c r="AA51" s="176" t="str">
        <f t="shared" si="1"/>
        <v/>
      </c>
      <c r="AB51" s="177" t="str">
        <f t="shared" si="2"/>
        <v/>
      </c>
      <c r="AC51" s="293"/>
      <c r="AD51" s="347" t="str">
        <f t="shared" si="3"/>
        <v/>
      </c>
      <c r="AE51" s="292"/>
      <c r="AF51" s="292"/>
      <c r="AG51" s="292"/>
      <c r="AH51" s="292"/>
      <c r="AI51" s="292"/>
      <c r="AJ51" s="292"/>
      <c r="AK51" s="292"/>
      <c r="AL51" s="256"/>
      <c r="AM51" s="256"/>
      <c r="AN51" s="256"/>
      <c r="AO51" s="256"/>
    </row>
    <row r="52" spans="1:41" ht="15" customHeight="1">
      <c r="A52" s="239" t="s">
        <v>1015</v>
      </c>
      <c r="B52" s="221">
        <f>IF(VLOOKUP($A52,Data!$A:$T,2,0)="","",VLOOKUP($A52,Data!$A:$T,2,0))</f>
        <v>5381</v>
      </c>
      <c r="C52" s="221" t="e" cm="1" vm="1">
        <f t="array" aca="1" ref="C52" ca="1">IF(VLOOKUP($A52,Tableau1[],3,0)="","",VLOOKUP(Tableau1[],3,0))</f>
        <v>#VALUE!</v>
      </c>
      <c r="D52" s="175" t="str">
        <f>IF(VLOOKUP($A52,Data!$A:$T,5,0)="","",VLOOKUP($A52,Data!$A:$T,5,0))</f>
        <v>Hybrid</v>
      </c>
      <c r="E52" s="175" t="str">
        <f>IF(VLOOKUP($A52,Data!$A:$T,6,0)="","",VLOOKUP($A52,Data!$A:$T,6,0))</f>
        <v>Dogma</v>
      </c>
      <c r="F52" s="175" t="str">
        <f>IF(VLOOKUP($A52,Data!$A:$T,14,0)="","",VLOOKUP($A52,Data!$A:$T,14,0))</f>
        <v>Pinches</v>
      </c>
      <c r="G52" s="175" t="str">
        <f>IF(VLOOKUP($A52,Data!$A:$T,10,0)="","",VLOOKUP($A52,Data!$A:$T,10,0))</f>
        <v>M -&gt; XXL</v>
      </c>
      <c r="H52" s="175">
        <f>IF(VLOOKUP($A52,Data!$A:$T,12,0)="","",VLOOKUP($A52,Data!$A:$T,12,0))</f>
        <v>3.9580000000000002</v>
      </c>
      <c r="I52" s="175" t="str">
        <f>IF(VLOOKUP($A52,Data!$A:$T,13,0)="","",VLOOKUP($A52,Data!$A:$T,13,0))</f>
        <v>PU</v>
      </c>
      <c r="J52" s="219" t="str">
        <f>IF(VLOOKUP($A52,Data!$A:$T,19,0)="","",VLOOKUP($A52,Data!$A:$T,19,0))</f>
        <v/>
      </c>
      <c r="K52" s="248"/>
      <c r="L52" s="248"/>
      <c r="M52" s="248"/>
      <c r="N52" s="248"/>
      <c r="O52" s="248"/>
      <c r="P52" s="248"/>
      <c r="Q52" s="248"/>
      <c r="R52" s="248"/>
      <c r="S52" s="248"/>
      <c r="T52" s="248"/>
      <c r="U52" s="248"/>
      <c r="V52" s="248"/>
      <c r="W52" s="248"/>
      <c r="X52" s="248"/>
      <c r="Z52" s="176" t="str">
        <f t="shared" si="0"/>
        <v/>
      </c>
      <c r="AA52" s="176" t="str">
        <f t="shared" si="1"/>
        <v/>
      </c>
      <c r="AB52" s="177" t="str">
        <f t="shared" si="2"/>
        <v/>
      </c>
      <c r="AC52" s="293"/>
      <c r="AD52" s="347" t="str">
        <f t="shared" si="3"/>
        <v/>
      </c>
      <c r="AE52" s="292"/>
      <c r="AF52" s="292"/>
      <c r="AG52" s="292"/>
      <c r="AH52" s="292"/>
      <c r="AI52" s="292"/>
      <c r="AJ52" s="292"/>
      <c r="AK52" s="292"/>
      <c r="AL52" s="256"/>
      <c r="AM52" s="256"/>
      <c r="AN52" s="256"/>
      <c r="AO52" s="256"/>
    </row>
    <row r="53" spans="1:41" ht="15" customHeight="1">
      <c r="A53" s="239" t="s">
        <v>1016</v>
      </c>
      <c r="B53" s="221">
        <f>IF(VLOOKUP($A53,Data!$A:$T,2,0)="","",VLOOKUP($A53,Data!$A:$T,2,0))</f>
        <v>5369</v>
      </c>
      <c r="C53" s="221" t="e" cm="1" vm="1">
        <f t="array" aca="1" ref="C53" ca="1">IF(VLOOKUP($A53,Tableau1[],3,0)="","",VLOOKUP(Tableau1[],3,0))</f>
        <v>#VALUE!</v>
      </c>
      <c r="D53" s="175" t="str">
        <f>IF(VLOOKUP($A53,Data!$A:$T,5,0)="","",VLOOKUP($A53,Data!$A:$T,5,0))</f>
        <v>Hybrid</v>
      </c>
      <c r="E53" s="175" t="str">
        <f>IF(VLOOKUP($A53,Data!$A:$T,6,0)="","",VLOOKUP($A53,Data!$A:$T,6,0))</f>
        <v>Elipse</v>
      </c>
      <c r="F53" s="175" t="str">
        <f>IF(VLOOKUP($A53,Data!$A:$T,14,0)="","",VLOOKUP($A53,Data!$A:$T,14,0))</f>
        <v>Slopers</v>
      </c>
      <c r="G53" s="175" t="str">
        <f>IF(VLOOKUP($A53,Data!$A:$T,10,0)="","",VLOOKUP($A53,Data!$A:$T,10,0))</f>
        <v>XXL</v>
      </c>
      <c r="H53" s="175">
        <f>IF(VLOOKUP($A53,Data!$A:$T,12,0)="","",VLOOKUP($A53,Data!$A:$T,12,0))</f>
        <v>0.91600000000000004</v>
      </c>
      <c r="I53" s="175" t="str">
        <f>IF(VLOOKUP($A53,Data!$A:$T,13,0)="","",VLOOKUP($A53,Data!$A:$T,13,0))</f>
        <v>PU</v>
      </c>
      <c r="J53" s="219" t="str">
        <f>IF(VLOOKUP($A53,Data!$A:$T,19,0)="","",VLOOKUP($A53,Data!$A:$T,19,0))</f>
        <v/>
      </c>
      <c r="K53" s="248"/>
      <c r="Z53" s="176" t="str">
        <f t="shared" si="0"/>
        <v/>
      </c>
      <c r="AA53" s="176" t="str">
        <f t="shared" si="1"/>
        <v/>
      </c>
      <c r="AB53" s="177" t="str">
        <f t="shared" si="2"/>
        <v/>
      </c>
      <c r="AC53" s="293"/>
      <c r="AD53" s="347" t="str">
        <f t="shared" si="3"/>
        <v/>
      </c>
      <c r="AE53" s="292"/>
      <c r="AF53" s="292"/>
      <c r="AG53" s="292"/>
      <c r="AH53" s="292"/>
      <c r="AI53" s="292"/>
      <c r="AJ53" s="292"/>
      <c r="AK53" s="292"/>
      <c r="AL53" s="256"/>
      <c r="AM53" s="256"/>
      <c r="AN53" s="256"/>
      <c r="AO53" s="256"/>
    </row>
    <row r="54" spans="1:41" ht="15" customHeight="1">
      <c r="A54" s="239" t="s">
        <v>1017</v>
      </c>
      <c r="B54" s="221">
        <f>IF(VLOOKUP($A54,Data!$A:$T,2,0)="","",VLOOKUP($A54,Data!$A:$T,2,0))</f>
        <v>6661</v>
      </c>
      <c r="C54" s="221" t="e" cm="1" vm="1">
        <f t="array" aca="1" ref="C54" ca="1">IF(VLOOKUP($A54,Tableau1[],3,0)="","",VLOOKUP(Tableau1[],3,0))</f>
        <v>#VALUE!</v>
      </c>
      <c r="D54" s="175" t="str">
        <f>IF(VLOOKUP($A54,Data!$A:$T,5,0)="","",VLOOKUP($A54,Data!$A:$T,5,0))</f>
        <v>Hybrid</v>
      </c>
      <c r="E54" s="175" t="str">
        <f>IF(VLOOKUP($A54,Data!$A:$T,6,0)="","",VLOOKUP($A54,Data!$A:$T,6,0))</f>
        <v>Festin</v>
      </c>
      <c r="F54" s="175" t="str">
        <f>IF(VLOOKUP($A54,Data!$A:$T,14,0)="","",VLOOKUP($A54,Data!$A:$T,14,0))</f>
        <v>Edges</v>
      </c>
      <c r="G54" s="175" t="str">
        <f>IF(VLOOKUP($A54,Data!$A:$T,10,0)="","",VLOOKUP($A54,Data!$A:$T,10,0))</f>
        <v>L</v>
      </c>
      <c r="H54" s="175">
        <f>IF(VLOOKUP($A54,Data!$A:$T,12,0)="","",VLOOKUP($A54,Data!$A:$T,12,0))</f>
        <v>2.5630000000000002</v>
      </c>
      <c r="I54" s="175" t="str">
        <f>IF(VLOOKUP($A54,Data!$A:$T,13,0)="","",VLOOKUP($A54,Data!$A:$T,13,0))</f>
        <v>PU</v>
      </c>
      <c r="J54" s="219" t="str">
        <f>IF(VLOOKUP($A54,Data!$A:$T,19,0)="","",VLOOKUP($A54,Data!$A:$T,19,0))</f>
        <v/>
      </c>
      <c r="K54" s="248"/>
      <c r="L54" s="248"/>
      <c r="M54" s="248"/>
      <c r="N54" s="248"/>
      <c r="O54" s="248"/>
      <c r="P54" s="248"/>
      <c r="Q54" s="248"/>
      <c r="R54" s="248"/>
      <c r="S54" s="248"/>
      <c r="T54" s="248"/>
      <c r="U54" s="248"/>
      <c r="V54" s="248"/>
      <c r="W54" s="248"/>
      <c r="X54" s="248"/>
      <c r="Z54" s="176" t="str">
        <f t="shared" si="0"/>
        <v/>
      </c>
      <c r="AA54" s="176" t="str">
        <f t="shared" si="1"/>
        <v/>
      </c>
      <c r="AB54" s="177" t="str">
        <f t="shared" si="2"/>
        <v/>
      </c>
      <c r="AC54" s="293"/>
      <c r="AD54" s="347" t="str">
        <f t="shared" si="3"/>
        <v/>
      </c>
      <c r="AE54" s="292"/>
      <c r="AF54" s="292"/>
      <c r="AG54" s="292"/>
      <c r="AH54" s="292"/>
      <c r="AI54" s="292"/>
      <c r="AJ54" s="292"/>
      <c r="AK54" s="292"/>
      <c r="AL54" s="256"/>
      <c r="AM54" s="256"/>
      <c r="AN54" s="256"/>
      <c r="AO54" s="256"/>
    </row>
    <row r="55" spans="1:41" ht="15" customHeight="1">
      <c r="A55" s="239" t="s">
        <v>1018</v>
      </c>
      <c r="B55" s="221">
        <f>IF(VLOOKUP($A55,Data!$A:$T,2,0)="","",VLOOKUP($A55,Data!$A:$T,2,0))</f>
        <v>6440</v>
      </c>
      <c r="C55" s="221" t="e" cm="1" vm="1">
        <f t="array" aca="1" ref="C55" ca="1">IF(VLOOKUP($A55,Tableau1[],3,0)="","",VLOOKUP(Tableau1[],3,0))</f>
        <v>#VALUE!</v>
      </c>
      <c r="D55" s="175" t="str">
        <f>IF(VLOOKUP($A55,Data!$A:$T,5,0)="","",VLOOKUP($A55,Data!$A:$T,5,0))</f>
        <v>Hybrid</v>
      </c>
      <c r="E55" s="175" t="str">
        <f>IF(VLOOKUP($A55,Data!$A:$T,6,0)="","",VLOOKUP($A55,Data!$A:$T,6,0))</f>
        <v>Gecko</v>
      </c>
      <c r="F55" s="175" t="str">
        <f>IF(VLOOKUP($A55,Data!$A:$T,14,0)="","",VLOOKUP($A55,Data!$A:$T,14,0))</f>
        <v>Pinches</v>
      </c>
      <c r="G55" s="175" t="str">
        <f>IF(VLOOKUP($A55,Data!$A:$T,10,0)="","",VLOOKUP($A55,Data!$A:$T,10,0))</f>
        <v>XXL</v>
      </c>
      <c r="H55" s="175">
        <f>IF(VLOOKUP($A55,Data!$A:$T,12,0)="","",VLOOKUP($A55,Data!$A:$T,12,0))</f>
        <v>1.06</v>
      </c>
      <c r="I55" s="175" t="str">
        <f>IF(VLOOKUP($A55,Data!$A:$T,13,0)="","",VLOOKUP($A55,Data!$A:$T,13,0))</f>
        <v>PU</v>
      </c>
      <c r="J55" s="219" t="str">
        <f>IF(VLOOKUP($A55,Data!$A:$T,19,0)="","",VLOOKUP($A55,Data!$A:$T,19,0))</f>
        <v/>
      </c>
      <c r="K55" s="248"/>
      <c r="Z55" s="176" t="str">
        <f t="shared" si="0"/>
        <v/>
      </c>
      <c r="AA55" s="176" t="str">
        <f t="shared" si="1"/>
        <v/>
      </c>
      <c r="AB55" s="177" t="str">
        <f t="shared" si="2"/>
        <v/>
      </c>
      <c r="AC55" s="293"/>
      <c r="AD55" s="347" t="str">
        <f t="shared" si="3"/>
        <v/>
      </c>
      <c r="AE55" s="292"/>
      <c r="AF55" s="292"/>
      <c r="AG55" s="292"/>
      <c r="AH55" s="292"/>
      <c r="AI55" s="292"/>
      <c r="AJ55" s="292"/>
      <c r="AK55" s="292"/>
      <c r="AL55" s="256"/>
      <c r="AM55" s="256"/>
      <c r="AN55" s="256"/>
      <c r="AO55" s="256"/>
    </row>
    <row r="56" spans="1:41" ht="15" customHeight="1">
      <c r="A56" s="239" t="s">
        <v>1019</v>
      </c>
      <c r="B56" s="221">
        <f>IF(VLOOKUP($A56,Data!$A:$T,2,0)="","",VLOOKUP($A56,Data!$A:$T,2,0))</f>
        <v>6664</v>
      </c>
      <c r="C56" s="221" t="e" cm="1" vm="1">
        <f t="array" aca="1" ref="C56" ca="1">IF(VLOOKUP($A56,Tableau1[],3,0)="","",VLOOKUP(Tableau1[],3,0))</f>
        <v>#VALUE!</v>
      </c>
      <c r="D56" s="175" t="str">
        <f>IF(VLOOKUP($A56,Data!$A:$T,5,0)="","",VLOOKUP($A56,Data!$A:$T,5,0))</f>
        <v>Hybrid</v>
      </c>
      <c r="E56" s="175" t="str">
        <f>IF(VLOOKUP($A56,Data!$A:$T,6,0)="","",VLOOKUP($A56,Data!$A:$T,6,0))</f>
        <v>Golem</v>
      </c>
      <c r="F56" s="175" t="str">
        <f>IF(VLOOKUP($A56,Data!$A:$T,14,0)="","",VLOOKUP($A56,Data!$A:$T,14,0))</f>
        <v>Slopers</v>
      </c>
      <c r="G56" s="175" t="str">
        <f>IF(VLOOKUP($A56,Data!$A:$T,10,0)="","",VLOOKUP($A56,Data!$A:$T,10,0))</f>
        <v>MEGA</v>
      </c>
      <c r="H56" s="175">
        <f>IF(VLOOKUP($A56,Data!$A:$T,12,0)="","",VLOOKUP($A56,Data!$A:$T,12,0))</f>
        <v>3.2759999999999998</v>
      </c>
      <c r="I56" s="175" t="str">
        <f>IF(VLOOKUP($A56,Data!$A:$T,13,0)="","",VLOOKUP($A56,Data!$A:$T,13,0))</f>
        <v>PU</v>
      </c>
      <c r="J56" s="219" t="str">
        <f>IF(VLOOKUP($A56,Data!$A:$T,19,0)="","",VLOOKUP($A56,Data!$A:$T,19,0))</f>
        <v/>
      </c>
      <c r="K56" s="248"/>
      <c r="L56" s="248"/>
      <c r="M56" s="248"/>
      <c r="N56" s="248"/>
      <c r="O56" s="248"/>
      <c r="P56" s="248"/>
      <c r="Q56" s="248"/>
      <c r="R56" s="248"/>
      <c r="S56" s="248"/>
      <c r="T56" s="248"/>
      <c r="U56" s="248"/>
      <c r="V56" s="248"/>
      <c r="W56" s="248"/>
      <c r="X56" s="248"/>
      <c r="Z56" s="176" t="str">
        <f t="shared" si="0"/>
        <v/>
      </c>
      <c r="AA56" s="176" t="str">
        <f t="shared" si="1"/>
        <v/>
      </c>
      <c r="AB56" s="177" t="str">
        <f t="shared" si="2"/>
        <v/>
      </c>
      <c r="AC56" s="293"/>
      <c r="AD56" s="347" t="str">
        <f t="shared" si="3"/>
        <v/>
      </c>
      <c r="AE56" s="292"/>
      <c r="AF56" s="292"/>
      <c r="AG56" s="292"/>
      <c r="AH56" s="292"/>
      <c r="AI56" s="292"/>
      <c r="AJ56" s="292"/>
      <c r="AK56" s="292"/>
      <c r="AL56" s="256"/>
      <c r="AM56" s="256"/>
      <c r="AN56" s="256"/>
      <c r="AO56" s="256"/>
    </row>
    <row r="57" spans="1:41" ht="15" customHeight="1">
      <c r="A57" s="239" t="s">
        <v>1020</v>
      </c>
      <c r="B57" s="221">
        <f>IF(VLOOKUP($A57,Data!$A:$T,2,0)="","",VLOOKUP($A57,Data!$A:$T,2,0))</f>
        <v>6438</v>
      </c>
      <c r="C57" s="221" t="e" cm="1" vm="1">
        <f t="array" aca="1" ref="C57" ca="1">IF(VLOOKUP($A57,Tableau1[],3,0)="","",VLOOKUP(Tableau1[],3,0))</f>
        <v>#VALUE!</v>
      </c>
      <c r="D57" s="175" t="str">
        <f>IF(VLOOKUP($A57,Data!$A:$T,5,0)="","",VLOOKUP($A57,Data!$A:$T,5,0))</f>
        <v>Hybrid</v>
      </c>
      <c r="E57" s="175" t="str">
        <f>IF(VLOOKUP($A57,Data!$A:$T,6,0)="","",VLOOKUP($A57,Data!$A:$T,6,0))</f>
        <v>King</v>
      </c>
      <c r="F57" s="175" t="str">
        <f>IF(VLOOKUP($A57,Data!$A:$T,14,0)="","",VLOOKUP($A57,Data!$A:$T,14,0))</f>
        <v>Pinches</v>
      </c>
      <c r="G57" s="175" t="str">
        <f>IF(VLOOKUP($A57,Data!$A:$T,10,0)="","",VLOOKUP($A57,Data!$A:$T,10,0))</f>
        <v>MEGA</v>
      </c>
      <c r="H57" s="175">
        <f>IF(VLOOKUP($A57,Data!$A:$T,12,0)="","",VLOOKUP($A57,Data!$A:$T,12,0))</f>
        <v>2.62</v>
      </c>
      <c r="I57" s="175" t="str">
        <f>IF(VLOOKUP($A57,Data!$A:$T,13,0)="","",VLOOKUP($A57,Data!$A:$T,13,0))</f>
        <v>PU</v>
      </c>
      <c r="J57" s="219" t="str">
        <f>IF(VLOOKUP($A57,Data!$A:$T,19,0)="","",VLOOKUP($A57,Data!$A:$T,19,0))</f>
        <v/>
      </c>
      <c r="K57" s="248"/>
      <c r="Z57" s="176" t="str">
        <f t="shared" si="0"/>
        <v/>
      </c>
      <c r="AA57" s="176" t="str">
        <f t="shared" si="1"/>
        <v/>
      </c>
      <c r="AB57" s="177" t="str">
        <f t="shared" si="2"/>
        <v/>
      </c>
      <c r="AC57" s="293"/>
      <c r="AD57" s="347" t="str">
        <f t="shared" si="3"/>
        <v/>
      </c>
      <c r="AE57" s="292"/>
      <c r="AF57" s="292"/>
      <c r="AG57" s="292"/>
      <c r="AH57" s="292"/>
      <c r="AI57" s="292"/>
      <c r="AJ57" s="292"/>
      <c r="AK57" s="292"/>
      <c r="AL57" s="256"/>
      <c r="AM57" s="256"/>
      <c r="AN57" s="256"/>
      <c r="AO57" s="256"/>
    </row>
    <row r="58" spans="1:41" ht="15" customHeight="1">
      <c r="A58" s="239" t="s">
        <v>1021</v>
      </c>
      <c r="B58" s="221">
        <f>IF(VLOOKUP($A58,Data!$A:$T,2,0)="","",VLOOKUP($A58,Data!$A:$T,2,0))</f>
        <v>6665</v>
      </c>
      <c r="C58" s="221" t="e" cm="1" vm="1">
        <f t="array" aca="1" ref="C58" ca="1">IF(VLOOKUP($A58,Tableau1[],3,0)="","",VLOOKUP(Tableau1[],3,0))</f>
        <v>#VALUE!</v>
      </c>
      <c r="D58" s="175" t="str">
        <f>IF(VLOOKUP($A58,Data!$A:$T,5,0)="","",VLOOKUP($A58,Data!$A:$T,5,0))</f>
        <v>Hybrid</v>
      </c>
      <c r="E58" s="175" t="str">
        <f>IF(VLOOKUP($A58,Data!$A:$T,6,0)="","",VLOOKUP($A58,Data!$A:$T,6,0))</f>
        <v>Lotus</v>
      </c>
      <c r="F58" s="175" t="str">
        <f>IF(VLOOKUP($A58,Data!$A:$T,14,0)="","",VLOOKUP($A58,Data!$A:$T,14,0))</f>
        <v>Slopers</v>
      </c>
      <c r="G58" s="175" t="str">
        <f>IF(VLOOKUP($A58,Data!$A:$T,10,0)="","",VLOOKUP($A58,Data!$A:$T,10,0))</f>
        <v>L</v>
      </c>
      <c r="H58" s="175">
        <f>IF(VLOOKUP($A58,Data!$A:$T,12,0)="","",VLOOKUP($A58,Data!$A:$T,12,0))</f>
        <v>1.534</v>
      </c>
      <c r="I58" s="175" t="str">
        <f>IF(VLOOKUP($A58,Data!$A:$T,13,0)="","",VLOOKUP($A58,Data!$A:$T,13,0))</f>
        <v>PU</v>
      </c>
      <c r="J58" s="219" t="str">
        <f>IF(VLOOKUP($A58,Data!$A:$T,19,0)="","",VLOOKUP($A58,Data!$A:$T,19,0))</f>
        <v/>
      </c>
      <c r="K58" s="248"/>
      <c r="L58" s="248"/>
      <c r="M58" s="248"/>
      <c r="N58" s="248"/>
      <c r="O58" s="248"/>
      <c r="P58" s="248"/>
      <c r="Q58" s="248"/>
      <c r="R58" s="248"/>
      <c r="S58" s="248"/>
      <c r="T58" s="248"/>
      <c r="U58" s="248"/>
      <c r="V58" s="248"/>
      <c r="W58" s="248"/>
      <c r="X58" s="248"/>
      <c r="Z58" s="176" t="str">
        <f t="shared" si="0"/>
        <v/>
      </c>
      <c r="AA58" s="176" t="str">
        <f t="shared" si="1"/>
        <v/>
      </c>
      <c r="AB58" s="177" t="str">
        <f t="shared" si="2"/>
        <v/>
      </c>
      <c r="AC58" s="293"/>
      <c r="AD58" s="347" t="str">
        <f t="shared" si="3"/>
        <v/>
      </c>
      <c r="AE58" s="292"/>
      <c r="AF58" s="292"/>
      <c r="AG58" s="292"/>
      <c r="AH58" s="292"/>
      <c r="AI58" s="292"/>
      <c r="AJ58" s="292"/>
      <c r="AK58" s="292"/>
      <c r="AL58" s="256"/>
      <c r="AM58" s="256"/>
      <c r="AN58" s="256"/>
      <c r="AO58" s="256"/>
    </row>
    <row r="59" spans="1:41" ht="15" customHeight="1">
      <c r="A59" s="239" t="s">
        <v>1022</v>
      </c>
      <c r="B59" s="221">
        <f>IF(VLOOKUP($A59,Data!$A:$T,2,0)="","",VLOOKUP($A59,Data!$A:$T,2,0))</f>
        <v>7507</v>
      </c>
      <c r="C59" s="221" t="e" cm="1" vm="1">
        <f t="array" aca="1" ref="C59" ca="1">IF(VLOOKUP($A59,Tableau1[],3,0)="","",VLOOKUP(Tableau1[],3,0))</f>
        <v>#VALUE!</v>
      </c>
      <c r="D59" s="175" t="str">
        <f>IF(VLOOKUP($A59,Data!$A:$T,5,0)="","",VLOOKUP($A59,Data!$A:$T,5,0))</f>
        <v>Hybrid</v>
      </c>
      <c r="E59" s="175" t="str">
        <f>IF(VLOOKUP($A59,Data!$A:$T,6,0)="","",VLOOKUP($A59,Data!$A:$T,6,0))</f>
        <v>Mandala</v>
      </c>
      <c r="F59" s="175" t="str">
        <f>IF(VLOOKUP($A59,Data!$A:$T,14,0)="","",VLOOKUP($A59,Data!$A:$T,14,0))</f>
        <v>Slopers</v>
      </c>
      <c r="G59" s="175" t="str">
        <f>IF(VLOOKUP($A59,Data!$A:$T,10,0)="","",VLOOKUP($A59,Data!$A:$T,10,0))</f>
        <v>GIGA</v>
      </c>
      <c r="H59" s="175">
        <f>IF(VLOOKUP($A59,Data!$A:$T,12,0)="","",VLOOKUP($A59,Data!$A:$T,12,0))</f>
        <v>5.3929999999999998</v>
      </c>
      <c r="I59" s="175" t="str">
        <f>IF(VLOOKUP($A59,Data!$A:$T,13,0)="","",VLOOKUP($A59,Data!$A:$T,13,0))</f>
        <v>PU</v>
      </c>
      <c r="J59" s="219" t="str">
        <f>IF(VLOOKUP($A59,Data!$A:$T,19,0)="","",VLOOKUP($A59,Data!$A:$T,19,0))</f>
        <v/>
      </c>
      <c r="K59" s="248"/>
      <c r="L59" s="248"/>
      <c r="M59" s="248"/>
      <c r="N59" s="248"/>
      <c r="O59" s="248"/>
      <c r="P59" s="248"/>
      <c r="Q59" s="248"/>
      <c r="R59" s="248"/>
      <c r="S59" s="248"/>
      <c r="T59" s="248"/>
      <c r="U59" s="248"/>
      <c r="V59" s="248"/>
      <c r="W59" s="248"/>
      <c r="X59" s="248"/>
      <c r="Z59" s="176" t="str">
        <f t="shared" si="0"/>
        <v/>
      </c>
      <c r="AA59" s="176" t="str">
        <f t="shared" si="1"/>
        <v/>
      </c>
      <c r="AB59" s="177" t="str">
        <f t="shared" si="2"/>
        <v/>
      </c>
      <c r="AC59" s="293"/>
      <c r="AD59" s="347" t="str">
        <f t="shared" si="3"/>
        <v/>
      </c>
      <c r="AE59" s="292"/>
      <c r="AF59" s="292"/>
      <c r="AG59" s="292"/>
      <c r="AH59" s="292"/>
      <c r="AI59" s="292"/>
      <c r="AJ59" s="292"/>
      <c r="AK59" s="292"/>
      <c r="AL59" s="256"/>
      <c r="AM59" s="256"/>
      <c r="AN59" s="256"/>
      <c r="AO59" s="256"/>
    </row>
    <row r="60" spans="1:41" ht="15" customHeight="1">
      <c r="A60" s="239" t="s">
        <v>1023</v>
      </c>
      <c r="B60" s="221">
        <f>IF(VLOOKUP($A60,Data!$A:$T,2,0)="","",VLOOKUP($A60,Data!$A:$T,2,0))</f>
        <v>6669</v>
      </c>
      <c r="C60" s="221" t="e" cm="1" vm="1">
        <f t="array" aca="1" ref="C60" ca="1">IF(VLOOKUP($A60,Tableau1[],3,0)="","",VLOOKUP(Tableau1[],3,0))</f>
        <v>#VALUE!</v>
      </c>
      <c r="D60" s="175" t="str">
        <f>IF(VLOOKUP($A60,Data!$A:$T,5,0)="","",VLOOKUP($A60,Data!$A:$T,5,0))</f>
        <v>Hybrid</v>
      </c>
      <c r="E60" s="175" t="str">
        <f>IF(VLOOKUP($A60,Data!$A:$T,6,0)="","",VLOOKUP($A60,Data!$A:$T,6,0))</f>
        <v>Mandarin</v>
      </c>
      <c r="F60" s="175" t="str">
        <f>IF(VLOOKUP($A60,Data!$A:$T,14,0)="","",VLOOKUP($A60,Data!$A:$T,14,0))</f>
        <v>Slopers</v>
      </c>
      <c r="G60" s="175" t="str">
        <f>IF(VLOOKUP($A60,Data!$A:$T,10,0)="","",VLOOKUP($A60,Data!$A:$T,10,0))</f>
        <v>MEGA</v>
      </c>
      <c r="H60" s="175">
        <f>IF(VLOOKUP($A60,Data!$A:$T,12,0)="","",VLOOKUP($A60,Data!$A:$T,12,0))</f>
        <v>2.5270000000000001</v>
      </c>
      <c r="I60" s="175" t="str">
        <f>IF(VLOOKUP($A60,Data!$A:$T,13,0)="","",VLOOKUP($A60,Data!$A:$T,13,0))</f>
        <v>PU</v>
      </c>
      <c r="J60" s="219" t="str">
        <f>IF(VLOOKUP($A60,Data!$A:$T,19,0)="","",VLOOKUP($A60,Data!$A:$T,19,0))</f>
        <v/>
      </c>
      <c r="K60" s="248"/>
      <c r="Z60" s="176" t="str">
        <f t="shared" si="0"/>
        <v/>
      </c>
      <c r="AA60" s="176" t="str">
        <f t="shared" si="1"/>
        <v/>
      </c>
      <c r="AB60" s="177" t="str">
        <f t="shared" si="2"/>
        <v/>
      </c>
      <c r="AC60" s="293"/>
      <c r="AD60" s="347" t="str">
        <f t="shared" si="3"/>
        <v/>
      </c>
      <c r="AE60" s="292"/>
      <c r="AF60" s="292"/>
      <c r="AG60" s="292"/>
      <c r="AH60" s="292"/>
      <c r="AI60" s="292"/>
      <c r="AJ60" s="292"/>
      <c r="AK60" s="292"/>
      <c r="AL60" s="256"/>
      <c r="AM60" s="256"/>
      <c r="AN60" s="256"/>
      <c r="AO60" s="256"/>
    </row>
    <row r="61" spans="1:41" ht="15" customHeight="1">
      <c r="A61" s="239" t="s">
        <v>1024</v>
      </c>
      <c r="B61" s="221">
        <f>IF(VLOOKUP($A61,Data!$A:$T,2,0)="","",VLOOKUP($A61,Data!$A:$T,2,0))</f>
        <v>6180</v>
      </c>
      <c r="C61" s="221" t="e" cm="1" vm="1">
        <f t="array" aca="1" ref="C61" ca="1">IF(VLOOKUP($A61,Tableau1[],3,0)="","",VLOOKUP(Tableau1[],3,0))</f>
        <v>#VALUE!</v>
      </c>
      <c r="D61" s="175" t="str">
        <f>IF(VLOOKUP($A61,Data!$A:$T,5,0)="","",VLOOKUP($A61,Data!$A:$T,5,0))</f>
        <v>Hybrid</v>
      </c>
      <c r="E61" s="175" t="str">
        <f>IF(VLOOKUP($A61,Data!$A:$T,6,0)="","",VLOOKUP($A61,Data!$A:$T,6,0))</f>
        <v>Mang</v>
      </c>
      <c r="F61" s="175" t="str">
        <f>IF(VLOOKUP($A61,Data!$A:$T,14,0)="","",VLOOKUP($A61,Data!$A:$T,14,0))</f>
        <v>Slopers</v>
      </c>
      <c r="G61" s="175" t="str">
        <f>IF(VLOOKUP($A61,Data!$A:$T,10,0)="","",VLOOKUP($A61,Data!$A:$T,10,0))</f>
        <v>L</v>
      </c>
      <c r="H61" s="175">
        <f>IF(VLOOKUP($A61,Data!$A:$T,12,0)="","",VLOOKUP($A61,Data!$A:$T,12,0))</f>
        <v>2.9849999999999999</v>
      </c>
      <c r="I61" s="175" t="str">
        <f>IF(VLOOKUP($A61,Data!$A:$T,13,0)="","",VLOOKUP($A61,Data!$A:$T,13,0))</f>
        <v>PU</v>
      </c>
      <c r="J61" s="219" t="str">
        <f>IF(VLOOKUP($A61,Data!$A:$T,19,0)="","",VLOOKUP($A61,Data!$A:$T,19,0))</f>
        <v/>
      </c>
      <c r="K61" s="248"/>
      <c r="L61" s="248"/>
      <c r="M61" s="248"/>
      <c r="N61" s="248"/>
      <c r="O61" s="248"/>
      <c r="P61" s="248"/>
      <c r="Q61" s="248"/>
      <c r="R61" s="248"/>
      <c r="S61" s="248"/>
      <c r="T61" s="248"/>
      <c r="U61" s="248"/>
      <c r="V61" s="248"/>
      <c r="W61" s="248"/>
      <c r="X61" s="248"/>
      <c r="Z61" s="176" t="str">
        <f t="shared" si="0"/>
        <v/>
      </c>
      <c r="AA61" s="176" t="str">
        <f t="shared" si="1"/>
        <v/>
      </c>
      <c r="AB61" s="177" t="str">
        <f t="shared" si="2"/>
        <v/>
      </c>
      <c r="AC61" s="293"/>
      <c r="AD61" s="347" t="str">
        <f t="shared" si="3"/>
        <v/>
      </c>
      <c r="AE61" s="292"/>
      <c r="AF61" s="292"/>
      <c r="AG61" s="292"/>
      <c r="AH61" s="292"/>
      <c r="AI61" s="292"/>
      <c r="AJ61" s="292"/>
      <c r="AK61" s="292"/>
      <c r="AL61" s="256"/>
      <c r="AM61" s="256"/>
      <c r="AN61" s="256"/>
      <c r="AO61" s="256"/>
    </row>
    <row r="62" spans="1:41" ht="15" customHeight="1">
      <c r="A62" s="239" t="s">
        <v>1025</v>
      </c>
      <c r="B62" s="221">
        <f>IF(VLOOKUP($A62,Data!$A:$T,2,0)="","",VLOOKUP($A62,Data!$A:$T,2,0))</f>
        <v>6670</v>
      </c>
      <c r="C62" s="221" t="e" cm="1" vm="1">
        <f t="array" aca="1" ref="C62" ca="1">IF(VLOOKUP($A62,Tableau1[],3,0)="","",VLOOKUP(Tableau1[],3,0))</f>
        <v>#VALUE!</v>
      </c>
      <c r="D62" s="175" t="str">
        <f>IF(VLOOKUP($A62,Data!$A:$T,5,0)="","",VLOOKUP($A62,Data!$A:$T,5,0))</f>
        <v>Hybrid</v>
      </c>
      <c r="E62" s="175" t="str">
        <f>IF(VLOOKUP($A62,Data!$A:$T,6,0)="","",VLOOKUP($A62,Data!$A:$T,6,0))</f>
        <v>Mental</v>
      </c>
      <c r="F62" s="175" t="str">
        <f>IF(VLOOKUP($A62,Data!$A:$T,14,0)="","",VLOOKUP($A62,Data!$A:$T,14,0))</f>
        <v>Edges</v>
      </c>
      <c r="G62" s="175" t="str">
        <f>IF(VLOOKUP($A62,Data!$A:$T,10,0)="","",VLOOKUP($A62,Data!$A:$T,10,0))</f>
        <v>S</v>
      </c>
      <c r="H62" s="175">
        <f>IF(VLOOKUP($A62,Data!$A:$T,12,0)="","",VLOOKUP($A62,Data!$A:$T,12,0))</f>
        <v>2.0670000000000002</v>
      </c>
      <c r="I62" s="175" t="str">
        <f>IF(VLOOKUP($A62,Data!$A:$T,13,0)="","",VLOOKUP($A62,Data!$A:$T,13,0))</f>
        <v>PU</v>
      </c>
      <c r="J62" s="219" t="str">
        <f>IF(VLOOKUP($A62,Data!$A:$T,19,0)="","",VLOOKUP($A62,Data!$A:$T,19,0))</f>
        <v/>
      </c>
      <c r="K62" s="248"/>
      <c r="L62" s="248"/>
      <c r="M62" s="248"/>
      <c r="N62" s="248"/>
      <c r="O62" s="248"/>
      <c r="P62" s="248"/>
      <c r="Q62" s="248"/>
      <c r="R62" s="248"/>
      <c r="S62" s="248"/>
      <c r="T62" s="248"/>
      <c r="U62" s="248"/>
      <c r="V62" s="248"/>
      <c r="W62" s="248"/>
      <c r="X62" s="248"/>
      <c r="Z62" s="176" t="str">
        <f t="shared" si="0"/>
        <v/>
      </c>
      <c r="AA62" s="176" t="str">
        <f t="shared" si="1"/>
        <v/>
      </c>
      <c r="AB62" s="177" t="str">
        <f t="shared" si="2"/>
        <v/>
      </c>
      <c r="AC62" s="293"/>
      <c r="AD62" s="347" t="str">
        <f t="shared" si="3"/>
        <v/>
      </c>
      <c r="AE62" s="292"/>
      <c r="AF62" s="292"/>
      <c r="AG62" s="292"/>
      <c r="AH62" s="292"/>
      <c r="AI62" s="292"/>
      <c r="AJ62" s="292"/>
      <c r="AK62" s="292"/>
      <c r="AL62" s="256"/>
      <c r="AM62" s="256"/>
      <c r="AN62" s="256"/>
      <c r="AO62" s="256"/>
    </row>
    <row r="63" spans="1:41" ht="15" customHeight="1">
      <c r="A63" s="239" t="s">
        <v>1026</v>
      </c>
      <c r="B63" s="221">
        <f>IF(VLOOKUP($A63,Data!$A:$T,2,0)="","",VLOOKUP($A63,Data!$A:$T,2,0))</f>
        <v>6079</v>
      </c>
      <c r="C63" s="221" t="e" cm="1" vm="1">
        <f t="array" aca="1" ref="C63" ca="1">IF(VLOOKUP($A63,Tableau1[],3,0)="","",VLOOKUP(Tableau1[],3,0))</f>
        <v>#VALUE!</v>
      </c>
      <c r="D63" s="175" t="str">
        <f>IF(VLOOKUP($A63,Data!$A:$T,5,0)="","",VLOOKUP($A63,Data!$A:$T,5,0))</f>
        <v>Hybrid</v>
      </c>
      <c r="E63" s="175" t="str">
        <f>IF(VLOOKUP($A63,Data!$A:$T,6,0)="","",VLOOKUP($A63,Data!$A:$T,6,0))</f>
        <v>Mutter</v>
      </c>
      <c r="F63" s="175" t="str">
        <f>IF(VLOOKUP($A63,Data!$A:$T,14,0)="","",VLOOKUP($A63,Data!$A:$T,14,0))</f>
        <v>Edges</v>
      </c>
      <c r="G63" s="175" t="str">
        <f>IF(VLOOKUP($A63,Data!$A:$T,10,0)="","",VLOOKUP($A63,Data!$A:$T,10,0))</f>
        <v>S</v>
      </c>
      <c r="H63" s="175">
        <f>IF(VLOOKUP($A63,Data!$A:$T,12,0)="","",VLOOKUP($A63,Data!$A:$T,12,0))</f>
        <v>0.95099999999999996</v>
      </c>
      <c r="I63" s="175" t="str">
        <f>IF(VLOOKUP($A63,Data!$A:$T,13,0)="","",VLOOKUP($A63,Data!$A:$T,13,0))</f>
        <v>PU</v>
      </c>
      <c r="J63" s="219" t="str">
        <f>IF(VLOOKUP($A63,Data!$A:$T,19,0)="","",VLOOKUP($A63,Data!$A:$T,19,0))</f>
        <v/>
      </c>
      <c r="K63" s="248"/>
      <c r="L63" s="248"/>
      <c r="M63" s="248"/>
      <c r="N63" s="248"/>
      <c r="O63" s="248"/>
      <c r="P63" s="248"/>
      <c r="Q63" s="248"/>
      <c r="R63" s="248"/>
      <c r="S63" s="248"/>
      <c r="T63" s="248"/>
      <c r="U63" s="248"/>
      <c r="V63" s="248"/>
      <c r="W63" s="248"/>
      <c r="X63" s="248"/>
      <c r="Z63" s="176" t="str">
        <f t="shared" si="0"/>
        <v/>
      </c>
      <c r="AA63" s="176" t="str">
        <f t="shared" si="1"/>
        <v/>
      </c>
      <c r="AB63" s="177" t="str">
        <f t="shared" si="2"/>
        <v/>
      </c>
      <c r="AC63" s="293"/>
      <c r="AD63" s="347" t="str">
        <f t="shared" si="3"/>
        <v/>
      </c>
      <c r="AE63" s="292"/>
      <c r="AF63" s="292"/>
      <c r="AG63" s="292"/>
      <c r="AH63" s="292"/>
      <c r="AI63" s="292"/>
      <c r="AJ63" s="292"/>
      <c r="AK63" s="292"/>
      <c r="AL63" s="256"/>
      <c r="AM63" s="256"/>
      <c r="AN63" s="256"/>
      <c r="AO63" s="256"/>
    </row>
    <row r="64" spans="1:41" ht="15" customHeight="1">
      <c r="A64" s="239" t="s">
        <v>1027</v>
      </c>
      <c r="B64" s="221">
        <f>IF(VLOOKUP($A64,Data!$A:$T,2,0)="","",VLOOKUP($A64,Data!$A:$T,2,0))</f>
        <v>6673</v>
      </c>
      <c r="C64" s="221" t="e" cm="1" vm="1">
        <f t="array" aca="1" ref="C64" ca="1">IF(VLOOKUP($A64,Tableau1[],3,0)="","",VLOOKUP(Tableau1[],3,0))</f>
        <v>#VALUE!</v>
      </c>
      <c r="D64" s="175" t="str">
        <f>IF(VLOOKUP($A64,Data!$A:$T,5,0)="","",VLOOKUP($A64,Data!$A:$T,5,0))</f>
        <v>Hybrid</v>
      </c>
      <c r="E64" s="175" t="str">
        <f>IF(VLOOKUP($A64,Data!$A:$T,6,0)="","",VLOOKUP($A64,Data!$A:$T,6,0))</f>
        <v>Nano</v>
      </c>
      <c r="F64" s="175" t="str">
        <f>IF(VLOOKUP($A64,Data!$A:$T,14,0)="","",VLOOKUP($A64,Data!$A:$T,14,0))</f>
        <v>Edges</v>
      </c>
      <c r="G64" s="175" t="str">
        <f>IF(VLOOKUP($A64,Data!$A:$T,10,0)="","",VLOOKUP($A64,Data!$A:$T,10,0))</f>
        <v>XXS</v>
      </c>
      <c r="H64" s="175">
        <f>IF(VLOOKUP($A64,Data!$A:$T,12,0)="","",VLOOKUP($A64,Data!$A:$T,12,0))</f>
        <v>0.55000000000000004</v>
      </c>
      <c r="I64" s="175" t="str">
        <f>IF(VLOOKUP($A64,Data!$A:$T,13,0)="","",VLOOKUP($A64,Data!$A:$T,13,0))</f>
        <v>PU</v>
      </c>
      <c r="J64" s="219" t="str">
        <f>IF(VLOOKUP($A64,Data!$A:$T,19,0)="","",VLOOKUP($A64,Data!$A:$T,19,0))</f>
        <v/>
      </c>
      <c r="K64" s="248"/>
      <c r="L64" s="248"/>
      <c r="M64" s="248"/>
      <c r="N64" s="248"/>
      <c r="O64" s="248"/>
      <c r="P64" s="248"/>
      <c r="Q64" s="248"/>
      <c r="R64" s="248"/>
      <c r="S64" s="248"/>
      <c r="T64" s="248"/>
      <c r="U64" s="248"/>
      <c r="V64" s="248"/>
      <c r="W64" s="248"/>
      <c r="X64" s="248"/>
      <c r="Z64" s="176" t="str">
        <f t="shared" si="0"/>
        <v/>
      </c>
      <c r="AA64" s="176" t="str">
        <f t="shared" si="1"/>
        <v/>
      </c>
      <c r="AB64" s="177" t="str">
        <f t="shared" si="2"/>
        <v/>
      </c>
      <c r="AC64" s="293"/>
      <c r="AD64" s="347" t="str">
        <f t="shared" si="3"/>
        <v/>
      </c>
      <c r="AE64" s="292"/>
      <c r="AF64" s="292"/>
      <c r="AG64" s="292"/>
      <c r="AH64" s="292"/>
      <c r="AI64" s="292"/>
      <c r="AJ64" s="292"/>
      <c r="AK64" s="292"/>
      <c r="AL64" s="256"/>
      <c r="AM64" s="256"/>
      <c r="AN64" s="256"/>
      <c r="AO64" s="256"/>
    </row>
    <row r="65" spans="1:41" ht="15" customHeight="1">
      <c r="A65" s="239" t="s">
        <v>1028</v>
      </c>
      <c r="B65" s="221">
        <f>IF(VLOOKUP($A65,Data!$A:$T,2,0)="","",VLOOKUP($A65,Data!$A:$T,2,0))</f>
        <v>6674</v>
      </c>
      <c r="C65" s="221" t="e" cm="1" vm="1">
        <f t="array" aca="1" ref="C65" ca="1">IF(VLOOKUP($A65,Tableau1[],3,0)="","",VLOOKUP(Tableau1[],3,0))</f>
        <v>#VALUE!</v>
      </c>
      <c r="D65" s="175" t="str">
        <f>IF(VLOOKUP($A65,Data!$A:$T,5,0)="","",VLOOKUP($A65,Data!$A:$T,5,0))</f>
        <v>Hybrid</v>
      </c>
      <c r="E65" s="175" t="str">
        <f>IF(VLOOKUP($A65,Data!$A:$T,6,0)="","",VLOOKUP($A65,Data!$A:$T,6,0))</f>
        <v>Niake</v>
      </c>
      <c r="F65" s="175" t="str">
        <f>IF(VLOOKUP($A65,Data!$A:$T,14,0)="","",VLOOKUP($A65,Data!$A:$T,14,0))</f>
        <v>Edges</v>
      </c>
      <c r="G65" s="175" t="str">
        <f>IF(VLOOKUP($A65,Data!$A:$T,10,0)="","",VLOOKUP($A65,Data!$A:$T,10,0))</f>
        <v>S</v>
      </c>
      <c r="H65" s="175">
        <f>IF(VLOOKUP($A65,Data!$A:$T,12,0)="","",VLOOKUP($A65,Data!$A:$T,12,0))</f>
        <v>1.069</v>
      </c>
      <c r="I65" s="175" t="str">
        <f>IF(VLOOKUP($A65,Data!$A:$T,13,0)="","",VLOOKUP($A65,Data!$A:$T,13,0))</f>
        <v>PU</v>
      </c>
      <c r="J65" s="219" t="str">
        <f>IF(VLOOKUP($A65,Data!$A:$T,19,0)="","",VLOOKUP($A65,Data!$A:$T,19,0))</f>
        <v/>
      </c>
      <c r="K65" s="248"/>
      <c r="Z65" s="176" t="str">
        <f t="shared" si="0"/>
        <v/>
      </c>
      <c r="AA65" s="176" t="str">
        <f t="shared" si="1"/>
        <v/>
      </c>
      <c r="AB65" s="177" t="str">
        <f t="shared" si="2"/>
        <v/>
      </c>
      <c r="AC65" s="293"/>
      <c r="AD65" s="347" t="str">
        <f t="shared" si="3"/>
        <v/>
      </c>
      <c r="AE65" s="292"/>
      <c r="AF65" s="292"/>
      <c r="AG65" s="292"/>
      <c r="AH65" s="292"/>
      <c r="AI65" s="292"/>
      <c r="AJ65" s="292"/>
      <c r="AK65" s="292"/>
      <c r="AL65" s="256"/>
      <c r="AM65" s="256"/>
      <c r="AN65" s="256"/>
      <c r="AO65" s="256"/>
    </row>
    <row r="66" spans="1:41" ht="15" customHeight="1">
      <c r="A66" s="239" t="s">
        <v>1029</v>
      </c>
      <c r="B66" s="221">
        <f>IF(VLOOKUP($A66,Data!$A:$T,2,0)="","",VLOOKUP($A66,Data!$A:$T,2,0))</f>
        <v>6676</v>
      </c>
      <c r="C66" s="221" t="e" cm="1" vm="1">
        <f t="array" aca="1" ref="C66" ca="1">IF(VLOOKUP($A66,Tableau1[],3,0)="","",VLOOKUP(Tableau1[],3,0))</f>
        <v>#VALUE!</v>
      </c>
      <c r="D66" s="175" t="str">
        <f>IF(VLOOKUP($A66,Data!$A:$T,5,0)="","",VLOOKUP($A66,Data!$A:$T,5,0))</f>
        <v>Hybrid</v>
      </c>
      <c r="E66" s="175" t="str">
        <f>IF(VLOOKUP($A66,Data!$A:$T,6,0)="","",VLOOKUP($A66,Data!$A:$T,6,0))</f>
        <v>Nodo</v>
      </c>
      <c r="F66" s="175" t="str">
        <f>IF(VLOOKUP($A66,Data!$A:$T,14,0)="","",VLOOKUP($A66,Data!$A:$T,14,0))</f>
        <v>Pinches</v>
      </c>
      <c r="G66" s="175" t="str">
        <f>IF(VLOOKUP($A66,Data!$A:$T,10,0)="","",VLOOKUP($A66,Data!$A:$T,10,0))</f>
        <v>L</v>
      </c>
      <c r="H66" s="175">
        <f>IF(VLOOKUP($A66,Data!$A:$T,12,0)="","",VLOOKUP($A66,Data!$A:$T,12,0))</f>
        <v>2.8980000000000001</v>
      </c>
      <c r="I66" s="175" t="str">
        <f>IF(VLOOKUP($A66,Data!$A:$T,13,0)="","",VLOOKUP($A66,Data!$A:$T,13,0))</f>
        <v>PU</v>
      </c>
      <c r="J66" s="219" t="str">
        <f>IF(VLOOKUP($A66,Data!$A:$T,19,0)="","",VLOOKUP($A66,Data!$A:$T,19,0))</f>
        <v/>
      </c>
      <c r="K66" s="248"/>
      <c r="L66" s="248"/>
      <c r="M66" s="248"/>
      <c r="N66" s="248"/>
      <c r="O66" s="248"/>
      <c r="P66" s="248"/>
      <c r="Q66" s="248"/>
      <c r="R66" s="248"/>
      <c r="S66" s="248"/>
      <c r="T66" s="248"/>
      <c r="U66" s="248"/>
      <c r="V66" s="248"/>
      <c r="W66" s="248"/>
      <c r="X66" s="248"/>
      <c r="Z66" s="176" t="str">
        <f t="shared" si="0"/>
        <v/>
      </c>
      <c r="AA66" s="176" t="str">
        <f t="shared" si="1"/>
        <v/>
      </c>
      <c r="AB66" s="177" t="str">
        <f t="shared" si="2"/>
        <v/>
      </c>
      <c r="AC66" s="293"/>
      <c r="AD66" s="347" t="str">
        <f t="shared" si="3"/>
        <v/>
      </c>
      <c r="AE66" s="292"/>
      <c r="AF66" s="292"/>
      <c r="AG66" s="292"/>
      <c r="AH66" s="292"/>
      <c r="AI66" s="292"/>
      <c r="AJ66" s="292"/>
      <c r="AK66" s="292"/>
      <c r="AL66" s="256"/>
      <c r="AM66" s="256"/>
      <c r="AN66" s="256"/>
      <c r="AO66" s="256"/>
    </row>
    <row r="67" spans="1:41" ht="15" customHeight="1">
      <c r="A67" s="239" t="s">
        <v>1030</v>
      </c>
      <c r="B67" s="221">
        <f>IF(VLOOKUP($A67,Data!$A:$T,2,0)="","",VLOOKUP($A67,Data!$A:$T,2,0))</f>
        <v>6678</v>
      </c>
      <c r="C67" s="221" t="e" cm="1" vm="1">
        <f t="array" aca="1" ref="C67" ca="1">IF(VLOOKUP($A67,Tableau1[],3,0)="","",VLOOKUP(Tableau1[],3,0))</f>
        <v>#VALUE!</v>
      </c>
      <c r="D67" s="175" t="str">
        <f>IF(VLOOKUP($A67,Data!$A:$T,5,0)="","",VLOOKUP($A67,Data!$A:$T,5,0))</f>
        <v>Hybrid</v>
      </c>
      <c r="E67" s="175" t="str">
        <f>IF(VLOOKUP($A67,Data!$A:$T,6,0)="","",VLOOKUP($A67,Data!$A:$T,6,0))</f>
        <v>Olympus</v>
      </c>
      <c r="F67" s="175" t="str">
        <f>IF(VLOOKUP($A67,Data!$A:$T,14,0)="","",VLOOKUP($A67,Data!$A:$T,14,0))</f>
        <v>Jugs</v>
      </c>
      <c r="G67" s="175" t="str">
        <f>IF(VLOOKUP($A67,Data!$A:$T,10,0)="","",VLOOKUP($A67,Data!$A:$T,10,0))</f>
        <v>MEGA</v>
      </c>
      <c r="H67" s="175">
        <f>IF(VLOOKUP($A67,Data!$A:$T,12,0)="","",VLOOKUP($A67,Data!$A:$T,12,0))</f>
        <v>6.02</v>
      </c>
      <c r="I67" s="175" t="str">
        <f>IF(VLOOKUP($A67,Data!$A:$T,13,0)="","",VLOOKUP($A67,Data!$A:$T,13,0))</f>
        <v>PU</v>
      </c>
      <c r="J67" s="219" t="str">
        <f>IF(VLOOKUP($A67,Data!$A:$T,19,0)="","",VLOOKUP($A67,Data!$A:$T,19,0))</f>
        <v/>
      </c>
      <c r="K67" s="248"/>
      <c r="Z67" s="176" t="str">
        <f t="shared" si="0"/>
        <v/>
      </c>
      <c r="AA67" s="176" t="str">
        <f t="shared" si="1"/>
        <v/>
      </c>
      <c r="AB67" s="177" t="str">
        <f t="shared" si="2"/>
        <v/>
      </c>
      <c r="AC67" s="293"/>
      <c r="AD67" s="347" t="str">
        <f t="shared" si="3"/>
        <v/>
      </c>
      <c r="AE67" s="292"/>
      <c r="AF67" s="292"/>
      <c r="AG67" s="292"/>
      <c r="AH67" s="292"/>
      <c r="AI67" s="292"/>
      <c r="AJ67" s="292"/>
      <c r="AK67" s="292"/>
      <c r="AL67" s="256"/>
      <c r="AM67" s="256"/>
      <c r="AN67" s="256"/>
      <c r="AO67" s="256"/>
    </row>
    <row r="68" spans="1:41" ht="15" customHeight="1">
      <c r="A68" s="239" t="s">
        <v>1031</v>
      </c>
      <c r="B68" s="221">
        <f>IF(VLOOKUP($A68,Data!$A:$T,2,0)="","",VLOOKUP($A68,Data!$A:$T,2,0))</f>
        <v>6677</v>
      </c>
      <c r="C68" s="221" t="e" cm="1" vm="1">
        <f t="array" aca="1" ref="C68" ca="1">IF(VLOOKUP($A68,Tableau1[],3,0)="","",VLOOKUP(Tableau1[],3,0))</f>
        <v>#VALUE!</v>
      </c>
      <c r="D68" s="175" t="str">
        <f>IF(VLOOKUP($A68,Data!$A:$T,5,0)="","",VLOOKUP($A68,Data!$A:$T,5,0))</f>
        <v>Hybrid</v>
      </c>
      <c r="E68" s="175" t="str">
        <f>IF(VLOOKUP($A68,Data!$A:$T,6,0)="","",VLOOKUP($A68,Data!$A:$T,6,0))</f>
        <v>Opium</v>
      </c>
      <c r="F68" s="175" t="str">
        <f>IF(VLOOKUP($A68,Data!$A:$T,14,0)="","",VLOOKUP($A68,Data!$A:$T,14,0))</f>
        <v>Slopers</v>
      </c>
      <c r="G68" s="175" t="str">
        <f>IF(VLOOKUP($A68,Data!$A:$T,10,0)="","",VLOOKUP($A68,Data!$A:$T,10,0))</f>
        <v>GIGA</v>
      </c>
      <c r="H68" s="175">
        <f>IF(VLOOKUP($A68,Data!$A:$T,12,0)="","",VLOOKUP($A68,Data!$A:$T,12,0))</f>
        <v>2.8439999999999999</v>
      </c>
      <c r="I68" s="175" t="str">
        <f>IF(VLOOKUP($A68,Data!$A:$T,13,0)="","",VLOOKUP($A68,Data!$A:$T,13,0))</f>
        <v>PU</v>
      </c>
      <c r="J68" s="219" t="str">
        <f>IF(VLOOKUP($A68,Data!$A:$T,19,0)="","",VLOOKUP($A68,Data!$A:$T,19,0))</f>
        <v/>
      </c>
      <c r="K68" s="248"/>
      <c r="L68" s="248"/>
      <c r="M68" s="248"/>
      <c r="N68" s="248"/>
      <c r="O68" s="248"/>
      <c r="P68" s="248"/>
      <c r="Q68" s="248"/>
      <c r="R68" s="248"/>
      <c r="S68" s="248"/>
      <c r="T68" s="248"/>
      <c r="U68" s="248"/>
      <c r="V68" s="248"/>
      <c r="W68" s="248"/>
      <c r="X68" s="248"/>
      <c r="Z68" s="176" t="str">
        <f t="shared" si="0"/>
        <v/>
      </c>
      <c r="AA68" s="176" t="str">
        <f t="shared" si="1"/>
        <v/>
      </c>
      <c r="AB68" s="177" t="str">
        <f t="shared" si="2"/>
        <v/>
      </c>
      <c r="AC68" s="293"/>
      <c r="AD68" s="347" t="str">
        <f t="shared" si="3"/>
        <v/>
      </c>
      <c r="AE68" s="292"/>
      <c r="AF68" s="292"/>
      <c r="AG68" s="292"/>
      <c r="AH68" s="292"/>
      <c r="AI68" s="292"/>
      <c r="AJ68" s="292"/>
      <c r="AK68" s="292"/>
      <c r="AL68" s="256"/>
      <c r="AM68" s="256"/>
      <c r="AN68" s="256"/>
      <c r="AO68" s="256"/>
    </row>
    <row r="69" spans="1:41" ht="15" customHeight="1">
      <c r="A69" s="239" t="s">
        <v>1032</v>
      </c>
      <c r="B69" s="221">
        <f>IF(VLOOKUP($A69,Data!$A:$T,2,0)="","",VLOOKUP($A69,Data!$A:$T,2,0))</f>
        <v>5374</v>
      </c>
      <c r="C69" s="221" t="e" cm="1" vm="1">
        <f t="array" aca="1" ref="C69" ca="1">IF(VLOOKUP($A69,Tableau1[],3,0)="","",VLOOKUP(Tableau1[],3,0))</f>
        <v>#VALUE!</v>
      </c>
      <c r="D69" s="175" t="str">
        <f>IF(VLOOKUP($A69,Data!$A:$T,5,0)="","",VLOOKUP($A69,Data!$A:$T,5,0))</f>
        <v>Hybrid</v>
      </c>
      <c r="E69" s="175" t="str">
        <f>IF(VLOOKUP($A69,Data!$A:$T,6,0)="","",VLOOKUP($A69,Data!$A:$T,6,0))</f>
        <v>Pegasus</v>
      </c>
      <c r="F69" s="175" t="str">
        <f>IF(VLOOKUP($A69,Data!$A:$T,14,0)="","",VLOOKUP($A69,Data!$A:$T,14,0))</f>
        <v>Jugs</v>
      </c>
      <c r="G69" s="175" t="str">
        <f>IF(VLOOKUP($A69,Data!$A:$T,10,0)="","",VLOOKUP($A69,Data!$A:$T,10,0))</f>
        <v>MEGA</v>
      </c>
      <c r="H69" s="175">
        <f>IF(VLOOKUP($A69,Data!$A:$T,12,0)="","",VLOOKUP($A69,Data!$A:$T,12,0))</f>
        <v>5.0890000000000004</v>
      </c>
      <c r="I69" s="175" t="str">
        <f>IF(VLOOKUP($A69,Data!$A:$T,13,0)="","",VLOOKUP($A69,Data!$A:$T,13,0))</f>
        <v>PU</v>
      </c>
      <c r="J69" s="219" t="str">
        <f>IF(VLOOKUP($A69,Data!$A:$T,19,0)="","",VLOOKUP($A69,Data!$A:$T,19,0))</f>
        <v/>
      </c>
      <c r="K69" s="248"/>
      <c r="Z69" s="176" t="str">
        <f t="shared" si="0"/>
        <v/>
      </c>
      <c r="AA69" s="176" t="str">
        <f t="shared" si="1"/>
        <v/>
      </c>
      <c r="AB69" s="177" t="str">
        <f t="shared" si="2"/>
        <v/>
      </c>
      <c r="AC69" s="293"/>
      <c r="AD69" s="347" t="str">
        <f t="shared" si="3"/>
        <v/>
      </c>
      <c r="AE69" s="292"/>
      <c r="AF69" s="292"/>
      <c r="AG69" s="292"/>
      <c r="AH69" s="292"/>
      <c r="AI69" s="292"/>
      <c r="AJ69" s="292"/>
      <c r="AK69" s="292"/>
      <c r="AL69" s="256"/>
      <c r="AM69" s="256"/>
      <c r="AN69" s="256"/>
      <c r="AO69" s="256"/>
    </row>
    <row r="70" spans="1:41" ht="15" customHeight="1">
      <c r="A70" s="239" t="s">
        <v>1033</v>
      </c>
      <c r="B70" s="221">
        <f>IF(VLOOKUP($A70,Data!$A:$T,2,0)="","",VLOOKUP($A70,Data!$A:$T,2,0))</f>
        <v>6338</v>
      </c>
      <c r="C70" s="221" t="e" cm="1" vm="1">
        <f t="array" aca="1" ref="C70" ca="1">IF(VLOOKUP($A70,Tableau1[],3,0)="","",VLOOKUP(Tableau1[],3,0))</f>
        <v>#VALUE!</v>
      </c>
      <c r="D70" s="175" t="str">
        <f>IF(VLOOKUP($A70,Data!$A:$T,5,0)="","",VLOOKUP($A70,Data!$A:$T,5,0))</f>
        <v>Hybrid</v>
      </c>
      <c r="E70" s="175" t="str">
        <f>IF(VLOOKUP($A70,Data!$A:$T,6,0)="","",VLOOKUP($A70,Data!$A:$T,6,0))</f>
        <v>Punja</v>
      </c>
      <c r="F70" s="175" t="str">
        <f>IF(VLOOKUP($A70,Data!$A:$T,14,0)="","",VLOOKUP($A70,Data!$A:$T,14,0))</f>
        <v>Pinches</v>
      </c>
      <c r="G70" s="175" t="str">
        <f>IF(VLOOKUP($A70,Data!$A:$T,10,0)="","",VLOOKUP($A70,Data!$A:$T,10,0))</f>
        <v>XL</v>
      </c>
      <c r="H70" s="175">
        <f>IF(VLOOKUP($A70,Data!$A:$T,12,0)="","",VLOOKUP($A70,Data!$A:$T,12,0))</f>
        <v>2.3690000000000002</v>
      </c>
      <c r="I70" s="175" t="str">
        <f>IF(VLOOKUP($A70,Data!$A:$T,13,0)="","",VLOOKUP($A70,Data!$A:$T,13,0))</f>
        <v>PU</v>
      </c>
      <c r="J70" s="219" t="str">
        <f>IF(VLOOKUP($A70,Data!$A:$T,19,0)="","",VLOOKUP($A70,Data!$A:$T,19,0))</f>
        <v/>
      </c>
      <c r="K70" s="248"/>
      <c r="L70" s="248"/>
      <c r="M70" s="248"/>
      <c r="N70" s="248"/>
      <c r="O70" s="248"/>
      <c r="P70" s="248"/>
      <c r="Q70" s="248"/>
      <c r="R70" s="248"/>
      <c r="S70" s="248"/>
      <c r="T70" s="248"/>
      <c r="U70" s="248"/>
      <c r="V70" s="248"/>
      <c r="W70" s="248"/>
      <c r="X70" s="248"/>
      <c r="Z70" s="176" t="str">
        <f t="shared" si="0"/>
        <v/>
      </c>
      <c r="AA70" s="176" t="str">
        <f t="shared" si="1"/>
        <v/>
      </c>
      <c r="AB70" s="177" t="str">
        <f t="shared" si="2"/>
        <v/>
      </c>
      <c r="AC70" s="293"/>
      <c r="AD70" s="347" t="str">
        <f t="shared" si="3"/>
        <v/>
      </c>
      <c r="AE70" s="292"/>
      <c r="AF70" s="292"/>
      <c r="AG70" s="292"/>
      <c r="AH70" s="292"/>
      <c r="AI70" s="292"/>
      <c r="AJ70" s="292"/>
      <c r="AK70" s="292"/>
      <c r="AL70" s="256"/>
      <c r="AM70" s="256"/>
      <c r="AN70" s="256"/>
      <c r="AO70" s="256"/>
    </row>
    <row r="71" spans="1:41" ht="15" customHeight="1">
      <c r="A71" s="239" t="s">
        <v>1034</v>
      </c>
      <c r="B71" s="221">
        <f>IF(VLOOKUP($A71,Data!$A:$T,2,0)="","",VLOOKUP($A71,Data!$A:$T,2,0))</f>
        <v>5253</v>
      </c>
      <c r="C71" s="221" t="e" cm="1" vm="1">
        <f t="array" aca="1" ref="C71" ca="1">IF(VLOOKUP($A71,Tableau1[],3,0)="","",VLOOKUP(Tableau1[],3,0))</f>
        <v>#VALUE!</v>
      </c>
      <c r="D71" s="175" t="str">
        <f>IF(VLOOKUP($A71,Data!$A:$T,5,0)="","",VLOOKUP($A71,Data!$A:$T,5,0))</f>
        <v>Hybrid</v>
      </c>
      <c r="E71" s="175" t="str">
        <f>IF(VLOOKUP($A71,Data!$A:$T,6,0)="","",VLOOKUP($A71,Data!$A:$T,6,0))</f>
        <v>Ramera</v>
      </c>
      <c r="F71" s="175" t="str">
        <f>IF(VLOOKUP($A71,Data!$A:$T,14,0)="","",VLOOKUP($A71,Data!$A:$T,14,0))</f>
        <v>Feet</v>
      </c>
      <c r="G71" s="175" t="str">
        <f>IF(VLOOKUP($A71,Data!$A:$T,10,0)="","",VLOOKUP($A71,Data!$A:$T,10,0))</f>
        <v>XS</v>
      </c>
      <c r="H71" s="175">
        <f>IF(VLOOKUP($A71,Data!$A:$T,12,0)="","",VLOOKUP($A71,Data!$A:$T,12,0))</f>
        <v>0.51400000000000001</v>
      </c>
      <c r="I71" s="175" t="str">
        <f>IF(VLOOKUP($A71,Data!$A:$T,13,0)="","",VLOOKUP($A71,Data!$A:$T,13,0))</f>
        <v>PU</v>
      </c>
      <c r="J71" s="219" t="str">
        <f>IF(VLOOKUP($A71,Data!$A:$T,19,0)="","",VLOOKUP($A71,Data!$A:$T,19,0))</f>
        <v/>
      </c>
      <c r="K71" s="248"/>
      <c r="L71" s="248"/>
      <c r="M71" s="248"/>
      <c r="N71" s="248"/>
      <c r="O71" s="248"/>
      <c r="P71" s="248"/>
      <c r="Q71" s="248"/>
      <c r="R71" s="248"/>
      <c r="S71" s="248"/>
      <c r="T71" s="248"/>
      <c r="U71" s="248"/>
      <c r="V71" s="248"/>
      <c r="W71" s="248"/>
      <c r="X71" s="248"/>
      <c r="Z71" s="176" t="str">
        <f t="shared" si="0"/>
        <v/>
      </c>
      <c r="AA71" s="176" t="str">
        <f t="shared" si="1"/>
        <v/>
      </c>
      <c r="AB71" s="177" t="str">
        <f t="shared" si="2"/>
        <v/>
      </c>
      <c r="AC71" s="293"/>
      <c r="AD71" s="347" t="str">
        <f t="shared" si="3"/>
        <v/>
      </c>
      <c r="AE71" s="292"/>
      <c r="AF71" s="292"/>
      <c r="AG71" s="292"/>
      <c r="AH71" s="292"/>
      <c r="AI71" s="292"/>
      <c r="AJ71" s="292"/>
      <c r="AK71" s="292"/>
      <c r="AL71" s="256"/>
      <c r="AM71" s="256"/>
      <c r="AN71" s="256"/>
      <c r="AO71" s="256"/>
    </row>
    <row r="72" spans="1:41" ht="15" customHeight="1">
      <c r="A72" s="239" t="s">
        <v>1035</v>
      </c>
      <c r="B72" s="221">
        <f>IF(VLOOKUP($A72,Data!$A:$T,2,0)="","",VLOOKUP($A72,Data!$A:$T,2,0))</f>
        <v>6096</v>
      </c>
      <c r="C72" s="221" t="e" cm="1" vm="1">
        <f t="array" aca="1" ref="C72" ca="1">IF(VLOOKUP($A72,Tableau1[],3,0)="","",VLOOKUP(Tableau1[],3,0))</f>
        <v>#VALUE!</v>
      </c>
      <c r="D72" s="175" t="str">
        <f>IF(VLOOKUP($A72,Data!$A:$T,5,0)="","",VLOOKUP($A72,Data!$A:$T,5,0))</f>
        <v>Hybrid</v>
      </c>
      <c r="E72" s="175" t="str">
        <f>IF(VLOOKUP($A72,Data!$A:$T,6,0)="","",VLOOKUP($A72,Data!$A:$T,6,0))</f>
        <v>Scopp</v>
      </c>
      <c r="F72" s="175" t="str">
        <f>IF(VLOOKUP($A72,Data!$A:$T,14,0)="","",VLOOKUP($A72,Data!$A:$T,14,0))</f>
        <v>Edges</v>
      </c>
      <c r="G72" s="175" t="str">
        <f>IF(VLOOKUP($A72,Data!$A:$T,10,0)="","",VLOOKUP($A72,Data!$A:$T,10,0))</f>
        <v>L</v>
      </c>
      <c r="H72" s="175">
        <f>IF(VLOOKUP($A72,Data!$A:$T,12,0)="","",VLOOKUP($A72,Data!$A:$T,12,0))</f>
        <v>2.3929999999999998</v>
      </c>
      <c r="I72" s="175" t="str">
        <f>IF(VLOOKUP($A72,Data!$A:$T,13,0)="","",VLOOKUP($A72,Data!$A:$T,13,0))</f>
        <v>PU</v>
      </c>
      <c r="J72" s="219" t="str">
        <f>IF(VLOOKUP($A72,Data!$A:$T,19,0)="","",VLOOKUP($A72,Data!$A:$T,19,0))</f>
        <v/>
      </c>
      <c r="K72" s="248"/>
      <c r="Z72" s="176" t="str">
        <f t="shared" ref="Z72:Z135" si="4">IF(AA72="","",(AA72*H72))</f>
        <v/>
      </c>
      <c r="AA72" s="176" t="str">
        <f t="shared" ref="AA72:AA135" si="5">IF(SUM(K72:Y72)=0,"",SUM(K72:Y72))</f>
        <v/>
      </c>
      <c r="AB72" s="177" t="str">
        <f t="shared" ref="AB72:AB135" si="6">IF(AA72="","",SUM(K72:Y72)*J72)</f>
        <v/>
      </c>
      <c r="AC72" s="293"/>
      <c r="AD72" s="347" t="str">
        <f t="shared" si="3"/>
        <v/>
      </c>
      <c r="AE72" s="292"/>
      <c r="AF72" s="292"/>
      <c r="AG72" s="292"/>
      <c r="AH72" s="292"/>
      <c r="AI72" s="292"/>
      <c r="AJ72" s="292"/>
      <c r="AK72" s="292"/>
      <c r="AL72" s="256"/>
      <c r="AM72" s="256"/>
      <c r="AN72" s="256"/>
      <c r="AO72" s="256"/>
    </row>
    <row r="73" spans="1:41" ht="15" customHeight="1">
      <c r="A73" s="239" t="s">
        <v>1036</v>
      </c>
      <c r="B73" s="221">
        <f>IF(VLOOKUP($A73,Data!$A:$T,2,0)="","",VLOOKUP($A73,Data!$A:$T,2,0))</f>
        <v>6683</v>
      </c>
      <c r="C73" s="221" t="e" cm="1" vm="1">
        <f t="array" aca="1" ref="C73" ca="1">IF(VLOOKUP($A73,Tableau1[],3,0)="","",VLOOKUP(Tableau1[],3,0))</f>
        <v>#VALUE!</v>
      </c>
      <c r="D73" s="175" t="str">
        <f>IF(VLOOKUP($A73,Data!$A:$T,5,0)="","",VLOOKUP($A73,Data!$A:$T,5,0))</f>
        <v>Hybrid</v>
      </c>
      <c r="E73" s="175" t="str">
        <f>IF(VLOOKUP($A73,Data!$A:$T,6,0)="","",VLOOKUP($A73,Data!$A:$T,6,0))</f>
        <v>Sendo</v>
      </c>
      <c r="F73" s="175" t="str">
        <f>IF(VLOOKUP($A73,Data!$A:$T,14,0)="","",VLOOKUP($A73,Data!$A:$T,14,0))</f>
        <v>Edges</v>
      </c>
      <c r="G73" s="175" t="str">
        <f>IF(VLOOKUP($A73,Data!$A:$T,10,0)="","",VLOOKUP($A73,Data!$A:$T,10,0))</f>
        <v>S</v>
      </c>
      <c r="H73" s="175">
        <f>IF(VLOOKUP($A73,Data!$A:$T,12,0)="","",VLOOKUP($A73,Data!$A:$T,12,0))</f>
        <v>0.83799999999999997</v>
      </c>
      <c r="I73" s="175" t="str">
        <f>IF(VLOOKUP($A73,Data!$A:$T,13,0)="","",VLOOKUP($A73,Data!$A:$T,13,0))</f>
        <v>PU</v>
      </c>
      <c r="J73" s="219" t="str">
        <f>IF(VLOOKUP($A73,Data!$A:$T,19,0)="","",VLOOKUP($A73,Data!$A:$T,19,0))</f>
        <v/>
      </c>
      <c r="K73" s="248"/>
      <c r="L73" s="248"/>
      <c r="M73" s="248"/>
      <c r="N73" s="248"/>
      <c r="O73" s="248"/>
      <c r="P73" s="248"/>
      <c r="Q73" s="248"/>
      <c r="R73" s="248"/>
      <c r="S73" s="248"/>
      <c r="T73" s="248"/>
      <c r="U73" s="248"/>
      <c r="V73" s="248"/>
      <c r="W73" s="248"/>
      <c r="X73" s="248"/>
      <c r="Z73" s="176" t="str">
        <f t="shared" si="4"/>
        <v/>
      </c>
      <c r="AA73" s="176" t="str">
        <f t="shared" si="5"/>
        <v/>
      </c>
      <c r="AB73" s="177" t="str">
        <f t="shared" si="6"/>
        <v/>
      </c>
      <c r="AC73" s="293"/>
      <c r="AD73" s="347" t="str">
        <f t="shared" ref="AD73:AD136" si="7">IF(AA73="","",SUM(K73:Y73)*I73)</f>
        <v/>
      </c>
      <c r="AE73" s="292"/>
      <c r="AF73" s="292"/>
      <c r="AG73" s="292"/>
      <c r="AH73" s="292"/>
      <c r="AI73" s="292"/>
      <c r="AJ73" s="292"/>
      <c r="AK73" s="292"/>
      <c r="AL73" s="256"/>
      <c r="AM73" s="256"/>
      <c r="AN73" s="256"/>
      <c r="AO73" s="256"/>
    </row>
    <row r="74" spans="1:41" ht="15" customHeight="1">
      <c r="A74" s="239" t="s">
        <v>1037</v>
      </c>
      <c r="B74" s="221">
        <f>IF(VLOOKUP($A74,Data!$A:$T,2,0)="","",VLOOKUP($A74,Data!$A:$T,2,0))</f>
        <v>6071</v>
      </c>
      <c r="C74" s="221" t="e" cm="1" vm="1">
        <f t="array" aca="1" ref="C74" ca="1">IF(VLOOKUP($A74,Tableau1[],3,0)="","",VLOOKUP(Tableau1[],3,0))</f>
        <v>#VALUE!</v>
      </c>
      <c r="D74" s="175" t="str">
        <f>IF(VLOOKUP($A74,Data!$A:$T,5,0)="","",VLOOKUP($A74,Data!$A:$T,5,0))</f>
        <v>Hybrid</v>
      </c>
      <c r="E74" s="175" t="str">
        <f>IF(VLOOKUP($A74,Data!$A:$T,6,0)="","",VLOOKUP($A74,Data!$A:$T,6,0))</f>
        <v>Shia</v>
      </c>
      <c r="F74" s="175" t="str">
        <f>IF(VLOOKUP($A74,Data!$A:$T,14,0)="","",VLOOKUP($A74,Data!$A:$T,14,0))</f>
        <v>Edges</v>
      </c>
      <c r="G74" s="175" t="str">
        <f>IF(VLOOKUP($A74,Data!$A:$T,10,0)="","",VLOOKUP($A74,Data!$A:$T,10,0))</f>
        <v>M</v>
      </c>
      <c r="H74" s="175">
        <f>IF(VLOOKUP($A74,Data!$A:$T,12,0)="","",VLOOKUP($A74,Data!$A:$T,12,0))</f>
        <v>2.0779999999999998</v>
      </c>
      <c r="I74" s="175" t="str">
        <f>IF(VLOOKUP($A74,Data!$A:$T,13,0)="","",VLOOKUP($A74,Data!$A:$T,13,0))</f>
        <v>PU</v>
      </c>
      <c r="J74" s="219" t="str">
        <f>IF(VLOOKUP($A74,Data!$A:$T,19,0)="","",VLOOKUP($A74,Data!$A:$T,19,0))</f>
        <v/>
      </c>
      <c r="K74" s="248"/>
      <c r="Z74" s="176" t="str">
        <f t="shared" si="4"/>
        <v/>
      </c>
      <c r="AA74" s="176" t="str">
        <f t="shared" si="5"/>
        <v/>
      </c>
      <c r="AB74" s="177" t="str">
        <f t="shared" si="6"/>
        <v/>
      </c>
      <c r="AC74" s="293"/>
      <c r="AD74" s="347" t="str">
        <f t="shared" si="7"/>
        <v/>
      </c>
      <c r="AE74" s="292"/>
      <c r="AF74" s="292"/>
      <c r="AG74" s="292"/>
      <c r="AH74" s="292"/>
      <c r="AI74" s="292"/>
      <c r="AJ74" s="292"/>
      <c r="AK74" s="292"/>
      <c r="AL74" s="256"/>
      <c r="AM74" s="256"/>
      <c r="AN74" s="256"/>
      <c r="AO74" s="256"/>
    </row>
    <row r="75" spans="1:41" ht="15" customHeight="1" collapsed="1">
      <c r="A75" s="239" t="s">
        <v>1038</v>
      </c>
      <c r="B75" s="221">
        <f>IF(VLOOKUP($A75,Data!$A:$T,2,0)="","",VLOOKUP($A75,Data!$A:$T,2,0))</f>
        <v>6685</v>
      </c>
      <c r="C75" s="221" t="e" cm="1" vm="1">
        <f t="array" aca="1" ref="C75" ca="1">IF(VLOOKUP($A75,Tableau1[],3,0)="","",VLOOKUP(Tableau1[],3,0))</f>
        <v>#VALUE!</v>
      </c>
      <c r="D75" s="175" t="str">
        <f>IF(VLOOKUP($A75,Data!$A:$T,5,0)="","",VLOOKUP($A75,Data!$A:$T,5,0))</f>
        <v>Hybrid</v>
      </c>
      <c r="E75" s="175" t="str">
        <f>IF(VLOOKUP($A75,Data!$A:$T,6,0)="","",VLOOKUP($A75,Data!$A:$T,6,0))</f>
        <v>Tao</v>
      </c>
      <c r="F75" s="175" t="str">
        <f>IF(VLOOKUP($A75,Data!$A:$T,14,0)="","",VLOOKUP($A75,Data!$A:$T,14,0))</f>
        <v>Edges</v>
      </c>
      <c r="G75" s="175" t="str">
        <f>IF(VLOOKUP($A75,Data!$A:$T,10,0)="","",VLOOKUP($A75,Data!$A:$T,10,0))</f>
        <v>S</v>
      </c>
      <c r="H75" s="175">
        <f>IF(VLOOKUP($A75,Data!$A:$T,12,0)="","",VLOOKUP($A75,Data!$A:$T,12,0))</f>
        <v>0.66800000000000004</v>
      </c>
      <c r="I75" s="175" t="str">
        <f>IF(VLOOKUP($A75,Data!$A:$T,13,0)="","",VLOOKUP($A75,Data!$A:$T,13,0))</f>
        <v>PU</v>
      </c>
      <c r="J75" s="219" t="str">
        <f>IF(VLOOKUP($A75,Data!$A:$T,19,0)="","",VLOOKUP($A75,Data!$A:$T,19,0))</f>
        <v/>
      </c>
      <c r="K75" s="248"/>
      <c r="L75" s="248"/>
      <c r="M75" s="248"/>
      <c r="N75" s="248"/>
      <c r="O75" s="248"/>
      <c r="P75" s="248"/>
      <c r="Q75" s="248"/>
      <c r="R75" s="248"/>
      <c r="S75" s="248"/>
      <c r="T75" s="248"/>
      <c r="U75" s="248"/>
      <c r="V75" s="248"/>
      <c r="W75" s="248"/>
      <c r="X75" s="248"/>
      <c r="Z75" s="176" t="str">
        <f t="shared" si="4"/>
        <v/>
      </c>
      <c r="AA75" s="176" t="str">
        <f t="shared" si="5"/>
        <v/>
      </c>
      <c r="AB75" s="177" t="str">
        <f t="shared" si="6"/>
        <v/>
      </c>
      <c r="AC75" s="293"/>
      <c r="AD75" s="347" t="str">
        <f t="shared" si="7"/>
        <v/>
      </c>
      <c r="AE75" s="292"/>
      <c r="AF75" s="292"/>
      <c r="AG75" s="292"/>
      <c r="AH75" s="292"/>
      <c r="AI75" s="292"/>
      <c r="AJ75" s="292"/>
      <c r="AK75" s="292"/>
      <c r="AL75" s="256"/>
      <c r="AM75" s="256"/>
      <c r="AN75" s="256"/>
      <c r="AO75" s="256"/>
    </row>
    <row r="76" spans="1:41" ht="15" customHeight="1">
      <c r="A76" s="239" t="s">
        <v>1039</v>
      </c>
      <c r="B76" s="221">
        <f>IF(VLOOKUP($A76,Data!$A:$T,2,0)="","",VLOOKUP($A76,Data!$A:$T,2,0))</f>
        <v>6686</v>
      </c>
      <c r="C76" s="221" t="e" cm="1" vm="1">
        <f t="array" aca="1" ref="C76" ca="1">IF(VLOOKUP($A76,Tableau1[],3,0)="","",VLOOKUP(Tableau1[],3,0))</f>
        <v>#VALUE!</v>
      </c>
      <c r="D76" s="175" t="str">
        <f>IF(VLOOKUP($A76,Data!$A:$T,5,0)="","",VLOOKUP($A76,Data!$A:$T,5,0))</f>
        <v>Hybrid</v>
      </c>
      <c r="E76" s="175" t="str">
        <f>IF(VLOOKUP($A76,Data!$A:$T,6,0)="","",VLOOKUP($A76,Data!$A:$T,6,0))</f>
        <v>Tribal</v>
      </c>
      <c r="F76" s="175" t="str">
        <f>IF(VLOOKUP($A76,Data!$A:$T,14,0)="","",VLOOKUP($A76,Data!$A:$T,14,0))</f>
        <v>Jugs</v>
      </c>
      <c r="G76" s="175" t="str">
        <f>IF(VLOOKUP($A76,Data!$A:$T,10,0)="","",VLOOKUP($A76,Data!$A:$T,10,0))</f>
        <v>XL</v>
      </c>
      <c r="H76" s="175">
        <f>IF(VLOOKUP($A76,Data!$A:$T,12,0)="","",VLOOKUP($A76,Data!$A:$T,12,0))</f>
        <v>2.2349999999999999</v>
      </c>
      <c r="I76" s="175" t="str">
        <f>IF(VLOOKUP($A76,Data!$A:$T,13,0)="","",VLOOKUP($A76,Data!$A:$T,13,0))</f>
        <v>PU</v>
      </c>
      <c r="J76" s="219" t="str">
        <f>IF(VLOOKUP($A76,Data!$A:$T,19,0)="","",VLOOKUP($A76,Data!$A:$T,19,0))</f>
        <v/>
      </c>
      <c r="K76" s="248"/>
      <c r="Z76" s="176" t="str">
        <f t="shared" si="4"/>
        <v/>
      </c>
      <c r="AA76" s="176" t="str">
        <f t="shared" si="5"/>
        <v/>
      </c>
      <c r="AB76" s="177" t="str">
        <f t="shared" si="6"/>
        <v/>
      </c>
      <c r="AC76" s="293"/>
      <c r="AD76" s="347" t="str">
        <f t="shared" si="7"/>
        <v/>
      </c>
      <c r="AE76" s="292"/>
      <c r="AF76" s="292"/>
      <c r="AG76" s="292"/>
      <c r="AH76" s="292"/>
      <c r="AI76" s="292"/>
      <c r="AJ76" s="292"/>
      <c r="AK76" s="292"/>
      <c r="AL76" s="256"/>
      <c r="AM76" s="256"/>
      <c r="AN76" s="256"/>
      <c r="AO76" s="256"/>
    </row>
    <row r="77" spans="1:41" ht="15" customHeight="1">
      <c r="A77" s="239" t="s">
        <v>1040</v>
      </c>
      <c r="B77" s="221">
        <f>IF(VLOOKUP($A77,Data!$A:$T,2,0)="","",VLOOKUP($A77,Data!$A:$T,2,0))</f>
        <v>6064</v>
      </c>
      <c r="C77" s="221" t="e" cm="1" vm="1">
        <f t="array" aca="1" ref="C77" ca="1">IF(VLOOKUP($A77,Tableau1[],3,0)="","",VLOOKUP(Tableau1[],3,0))</f>
        <v>#VALUE!</v>
      </c>
      <c r="D77" s="175" t="str">
        <f>IF(VLOOKUP($A77,Data!$A:$T,5,0)="","",VLOOKUP($A77,Data!$A:$T,5,0))</f>
        <v>Hybrid</v>
      </c>
      <c r="E77" s="175" t="str">
        <f>IF(VLOOKUP($A77,Data!$A:$T,6,0)="","",VLOOKUP($A77,Data!$A:$T,6,0))</f>
        <v>Tricky</v>
      </c>
      <c r="F77" s="175" t="str">
        <f>IF(VLOOKUP($A77,Data!$A:$T,14,0)="","",VLOOKUP($A77,Data!$A:$T,14,0))</f>
        <v>Jugs</v>
      </c>
      <c r="G77" s="175" t="str">
        <f>IF(VLOOKUP($A77,Data!$A:$T,10,0)="","",VLOOKUP($A77,Data!$A:$T,10,0))</f>
        <v>S</v>
      </c>
      <c r="H77" s="175">
        <f>IF(VLOOKUP($A77,Data!$A:$T,12,0)="","",VLOOKUP($A77,Data!$A:$T,12,0))</f>
        <v>0.99</v>
      </c>
      <c r="I77" s="175" t="str">
        <f>IF(VLOOKUP($A77,Data!$A:$T,13,0)="","",VLOOKUP($A77,Data!$A:$T,13,0))</f>
        <v>PU</v>
      </c>
      <c r="J77" s="219" t="str">
        <f>IF(VLOOKUP($A77,Data!$A:$T,19,0)="","",VLOOKUP($A77,Data!$A:$T,19,0))</f>
        <v/>
      </c>
      <c r="K77" s="248"/>
      <c r="L77" s="248"/>
      <c r="M77" s="248"/>
      <c r="N77" s="248"/>
      <c r="O77" s="248"/>
      <c r="P77" s="248"/>
      <c r="Q77" s="248"/>
      <c r="R77" s="248"/>
      <c r="S77" s="248"/>
      <c r="T77" s="248"/>
      <c r="U77" s="248"/>
      <c r="V77" s="248"/>
      <c r="W77" s="248"/>
      <c r="X77" s="248"/>
      <c r="Z77" s="176" t="str">
        <f t="shared" si="4"/>
        <v/>
      </c>
      <c r="AA77" s="176" t="str">
        <f t="shared" si="5"/>
        <v/>
      </c>
      <c r="AB77" s="177" t="str">
        <f t="shared" si="6"/>
        <v/>
      </c>
      <c r="AC77" s="293"/>
      <c r="AD77" s="347" t="str">
        <f t="shared" si="7"/>
        <v/>
      </c>
      <c r="AE77" s="292"/>
      <c r="AF77" s="292"/>
      <c r="AG77" s="292"/>
      <c r="AH77" s="292"/>
      <c r="AI77" s="292"/>
      <c r="AJ77" s="292"/>
      <c r="AK77" s="292"/>
      <c r="AL77" s="256"/>
      <c r="AM77" s="256"/>
      <c r="AN77" s="256"/>
      <c r="AO77" s="256"/>
    </row>
    <row r="78" spans="1:41" ht="15" customHeight="1">
      <c r="A78" s="239" t="s">
        <v>1041</v>
      </c>
      <c r="B78" s="221">
        <f>IF(VLOOKUP($A78,Data!$A:$T,2,0)="","",VLOOKUP($A78,Data!$A:$T,2,0))</f>
        <v>7517</v>
      </c>
      <c r="C78" s="221" t="e" cm="1" vm="1">
        <f t="array" aca="1" ref="C78" ca="1">IF(VLOOKUP($A78,Tableau1[],3,0)="","",VLOOKUP(Tableau1[],3,0))</f>
        <v>#VALUE!</v>
      </c>
      <c r="D78" s="175" t="str">
        <f>IF(VLOOKUP($A78,Data!$A:$T,5,0)="","",VLOOKUP($A78,Data!$A:$T,5,0))</f>
        <v>Hybrid</v>
      </c>
      <c r="E78" s="175" t="str">
        <f>IF(VLOOKUP($A78,Data!$A:$T,6,0)="","",VLOOKUP($A78,Data!$A:$T,6,0))</f>
        <v>Wasabi</v>
      </c>
      <c r="F78" s="175" t="str">
        <f>IF(VLOOKUP($A78,Data!$A:$T,14,0)="","",VLOOKUP($A78,Data!$A:$T,14,0))</f>
        <v>Jugs</v>
      </c>
      <c r="G78" s="175" t="str">
        <f>IF(VLOOKUP($A78,Data!$A:$T,10,0)="","",VLOOKUP($A78,Data!$A:$T,10,0))</f>
        <v>M</v>
      </c>
      <c r="H78" s="175">
        <f>IF(VLOOKUP($A78,Data!$A:$T,12,0)="","",VLOOKUP($A78,Data!$A:$T,12,0))</f>
        <v>1.8740000000000001</v>
      </c>
      <c r="I78" s="175" t="str">
        <f>IF(VLOOKUP($A78,Data!$A:$T,13,0)="","",VLOOKUP($A78,Data!$A:$T,13,0))</f>
        <v>PU</v>
      </c>
      <c r="J78" s="219" t="str">
        <f>IF(VLOOKUP($A78,Data!$A:$T,19,0)="","",VLOOKUP($A78,Data!$A:$T,19,0))</f>
        <v/>
      </c>
      <c r="K78" s="248"/>
      <c r="Z78" s="176" t="str">
        <f t="shared" si="4"/>
        <v/>
      </c>
      <c r="AA78" s="176" t="str">
        <f t="shared" si="5"/>
        <v/>
      </c>
      <c r="AB78" s="177" t="str">
        <f t="shared" si="6"/>
        <v/>
      </c>
      <c r="AC78" s="293"/>
      <c r="AD78" s="347" t="str">
        <f t="shared" si="7"/>
        <v/>
      </c>
      <c r="AE78" s="292"/>
      <c r="AF78" s="292"/>
      <c r="AG78" s="292"/>
      <c r="AH78" s="292"/>
      <c r="AI78" s="292"/>
      <c r="AJ78" s="292"/>
      <c r="AK78" s="292"/>
      <c r="AL78" s="256"/>
      <c r="AM78" s="256"/>
      <c r="AN78" s="256"/>
      <c r="AO78" s="256"/>
    </row>
    <row r="79" spans="1:41" ht="15" customHeight="1">
      <c r="A79" s="239" t="s">
        <v>1042</v>
      </c>
      <c r="B79" s="221">
        <f>IF(VLOOKUP($A79,Data!$A:$T,2,0)="","",VLOOKUP($A79,Data!$A:$T,2,0))</f>
        <v>6390</v>
      </c>
      <c r="C79" s="221" t="e" cm="1" vm="1">
        <f t="array" aca="1" ref="C79" ca="1">IF(VLOOKUP($A79,Tableau1[],3,0)="","",VLOOKUP(Tableau1[],3,0))</f>
        <v>#VALUE!</v>
      </c>
      <c r="D79" s="175" t="str">
        <f>IF(VLOOKUP($A79,Data!$A:$T,5,0)="","",VLOOKUP($A79,Data!$A:$T,5,0))</f>
        <v>Hybrid</v>
      </c>
      <c r="E79" s="175" t="str">
        <f>IF(VLOOKUP($A79,Data!$A:$T,6,0)="","",VLOOKUP($A79,Data!$A:$T,6,0))</f>
        <v>Woodoo</v>
      </c>
      <c r="F79" s="175" t="str">
        <f>IF(VLOOKUP($A79,Data!$A:$T,14,0)="","",VLOOKUP($A79,Data!$A:$T,14,0))</f>
        <v>Jugs</v>
      </c>
      <c r="G79" s="175" t="str">
        <f>IF(VLOOKUP($A79,Data!$A:$T,10,0)="","",VLOOKUP($A79,Data!$A:$T,10,0))</f>
        <v>XL</v>
      </c>
      <c r="H79" s="175">
        <f>IF(VLOOKUP($A79,Data!$A:$T,12,0)="","",VLOOKUP($A79,Data!$A:$T,12,0))</f>
        <v>1.772</v>
      </c>
      <c r="I79" s="175" t="str">
        <f>IF(VLOOKUP($A79,Data!$A:$T,13,0)="","",VLOOKUP($A79,Data!$A:$T,13,0))</f>
        <v>PU</v>
      </c>
      <c r="J79" s="219" t="str">
        <f>IF(VLOOKUP($A79,Data!$A:$T,19,0)="","",VLOOKUP($A79,Data!$A:$T,19,0))</f>
        <v/>
      </c>
      <c r="K79" s="248"/>
      <c r="L79" s="248"/>
      <c r="M79" s="248"/>
      <c r="N79" s="248"/>
      <c r="O79" s="248"/>
      <c r="P79" s="248"/>
      <c r="Q79" s="248"/>
      <c r="R79" s="248"/>
      <c r="S79" s="248"/>
      <c r="T79" s="248"/>
      <c r="U79" s="248"/>
      <c r="V79" s="248"/>
      <c r="W79" s="248"/>
      <c r="X79" s="248"/>
      <c r="Z79" s="176" t="str">
        <f t="shared" si="4"/>
        <v/>
      </c>
      <c r="AA79" s="176" t="str">
        <f t="shared" si="5"/>
        <v/>
      </c>
      <c r="AB79" s="177" t="str">
        <f t="shared" si="6"/>
        <v/>
      </c>
      <c r="AC79" s="293"/>
      <c r="AD79" s="347" t="str">
        <f t="shared" si="7"/>
        <v/>
      </c>
      <c r="AE79" s="292"/>
      <c r="AF79" s="292"/>
      <c r="AG79" s="292"/>
      <c r="AH79" s="292"/>
      <c r="AI79" s="292"/>
      <c r="AJ79" s="292"/>
      <c r="AK79" s="292"/>
      <c r="AL79" s="256"/>
      <c r="AM79" s="256"/>
      <c r="AN79" s="256"/>
      <c r="AO79" s="256"/>
    </row>
    <row r="80" spans="1:41" ht="15" customHeight="1">
      <c r="A80" s="239" t="s">
        <v>1043</v>
      </c>
      <c r="B80" s="221">
        <f>IF(VLOOKUP($A80,Data!$A:$T,2,0)="","",VLOOKUP($A80,Data!$A:$T,2,0))</f>
        <v>6403</v>
      </c>
      <c r="C80" s="221" t="e" cm="1" vm="1">
        <f t="array" aca="1" ref="C80" ca="1">IF(VLOOKUP($A80,Tableau1[],3,0)="","",VLOOKUP(Tableau1[],3,0))</f>
        <v>#VALUE!</v>
      </c>
      <c r="D80" s="175" t="str">
        <f>IF(VLOOKUP($A80,Data!$A:$T,5,0)="","",VLOOKUP($A80,Data!$A:$T,5,0))</f>
        <v>Hybrid</v>
      </c>
      <c r="E80" s="175" t="str">
        <f>IF(VLOOKUP($A80,Data!$A:$T,6,0)="","",VLOOKUP($A80,Data!$A:$T,6,0))</f>
        <v>Yung</v>
      </c>
      <c r="F80" s="175" t="str">
        <f>IF(VLOOKUP($A80,Data!$A:$T,14,0)="","",VLOOKUP($A80,Data!$A:$T,14,0))</f>
        <v>Jugs</v>
      </c>
      <c r="G80" s="175" t="str">
        <f>IF(VLOOKUP($A80,Data!$A:$T,10,0)="","",VLOOKUP($A80,Data!$A:$T,10,0))</f>
        <v>M</v>
      </c>
      <c r="H80" s="175">
        <f>IF(VLOOKUP($A80,Data!$A:$T,12,0)="","",VLOOKUP($A80,Data!$A:$T,12,0))</f>
        <v>1.746</v>
      </c>
      <c r="I80" s="175" t="str">
        <f>IF(VLOOKUP($A80,Data!$A:$T,13,0)="","",VLOOKUP($A80,Data!$A:$T,13,0))</f>
        <v>PU</v>
      </c>
      <c r="J80" s="219" t="str">
        <f>IF(VLOOKUP($A80,Data!$A:$T,19,0)="","",VLOOKUP($A80,Data!$A:$T,19,0))</f>
        <v/>
      </c>
      <c r="K80" s="248"/>
      <c r="Z80" s="176" t="str">
        <f t="shared" si="4"/>
        <v/>
      </c>
      <c r="AA80" s="176" t="str">
        <f t="shared" si="5"/>
        <v/>
      </c>
      <c r="AB80" s="177" t="str">
        <f t="shared" si="6"/>
        <v/>
      </c>
      <c r="AC80" s="293"/>
      <c r="AD80" s="347" t="str">
        <f t="shared" si="7"/>
        <v/>
      </c>
      <c r="AE80" s="292"/>
      <c r="AF80" s="292"/>
      <c r="AG80" s="292"/>
      <c r="AH80" s="292"/>
      <c r="AI80" s="292"/>
      <c r="AJ80" s="292"/>
      <c r="AK80" s="292"/>
      <c r="AL80" s="256"/>
      <c r="AM80" s="256"/>
      <c r="AN80" s="256"/>
      <c r="AO80" s="256"/>
    </row>
    <row r="81" spans="1:41" ht="15" customHeight="1">
      <c r="A81" s="239" t="s">
        <v>1044</v>
      </c>
      <c r="B81" s="221">
        <f>IF(VLOOKUP($A81,Data!$A:$T,2,0)="","",VLOOKUP($A81,Data!$A:$T,2,0))</f>
        <v>9667</v>
      </c>
      <c r="C81" s="221" t="str" cm="1">
        <f t="array" ref="C81">IF(VLOOKUP($A81,Tableau1[],3,0)="","",VLOOKUP(Tableau1[],3,0))</f>
        <v/>
      </c>
      <c r="D81" s="175" t="str">
        <f>IF(VLOOKUP($A81,Data!$A:$T,5,0)="","",VLOOKUP($A81,Data!$A:$T,5,0))</f>
        <v>Dune</v>
      </c>
      <c r="E81" s="175" t="str">
        <f>IF(VLOOKUP($A81,Data!$A:$T,6,0)="","",VLOOKUP($A81,Data!$A:$T,6,0))</f>
        <v>Baransu</v>
      </c>
      <c r="F81" s="175" t="str">
        <f>IF(VLOOKUP($A81,Data!$A:$T,14,0)="","",VLOOKUP($A81,Data!$A:$T,14,0))</f>
        <v>Pinches</v>
      </c>
      <c r="G81" s="175" t="str">
        <f>IF(VLOOKUP($A81,Data!$A:$T,10,0)="","",VLOOKUP($A81,Data!$A:$T,10,0))</f>
        <v>XXL</v>
      </c>
      <c r="H81" s="175">
        <f>IF(VLOOKUP($A81,Data!$A:$T,12,0)="","",VLOOKUP($A81,Data!$A:$T,12,0))</f>
        <v>2.61</v>
      </c>
      <c r="I81" s="175" t="str">
        <f>IF(VLOOKUP($A81,Data!$A:$T,13,0)="","",VLOOKUP($A81,Data!$A:$T,13,0))</f>
        <v>PU</v>
      </c>
      <c r="J81" s="219" t="str">
        <f>IF(VLOOKUP($A81,Data!$A:$T,19,0)="","",VLOOKUP($A81,Data!$A:$T,19,0))</f>
        <v/>
      </c>
      <c r="K81" s="248"/>
      <c r="L81" s="248"/>
      <c r="M81" s="248"/>
      <c r="N81" s="248"/>
      <c r="O81" s="248"/>
      <c r="P81" s="248"/>
      <c r="Q81" s="248"/>
      <c r="R81" s="248"/>
      <c r="S81" s="248"/>
      <c r="U81" s="248"/>
      <c r="V81" s="248"/>
      <c r="W81" s="248"/>
      <c r="X81" s="248"/>
      <c r="Z81" s="176" t="str">
        <f t="shared" si="4"/>
        <v/>
      </c>
      <c r="AA81" s="176" t="str">
        <f t="shared" si="5"/>
        <v/>
      </c>
      <c r="AB81" s="177" t="str">
        <f t="shared" si="6"/>
        <v/>
      </c>
      <c r="AC81" s="293"/>
      <c r="AD81" s="347" t="str">
        <f t="shared" si="7"/>
        <v/>
      </c>
      <c r="AE81" s="292"/>
      <c r="AF81" s="292"/>
      <c r="AG81" s="292"/>
      <c r="AH81" s="292"/>
      <c r="AI81" s="292"/>
      <c r="AJ81" s="292"/>
      <c r="AK81" s="292"/>
      <c r="AL81" s="256"/>
      <c r="AM81" s="256"/>
      <c r="AN81" s="256"/>
      <c r="AO81" s="256"/>
    </row>
    <row r="82" spans="1:41" ht="15" customHeight="1">
      <c r="A82" s="239" t="s">
        <v>1045</v>
      </c>
      <c r="B82" s="221">
        <f>IF(VLOOKUP($A82,Data!$A:$T,2,0)="","",VLOOKUP($A82,Data!$A:$T,2,0))</f>
        <v>9663</v>
      </c>
      <c r="C82" s="221" t="str" cm="1">
        <f t="array" ref="C82">IF(VLOOKUP($A82,Tableau1[],3,0)="","",VLOOKUP(Tableau1[],3,0))</f>
        <v/>
      </c>
      <c r="D82" s="175" t="str">
        <f>IF(VLOOKUP($A82,Data!$A:$T,5,0)="","",VLOOKUP($A82,Data!$A:$T,5,0))</f>
        <v>Dune</v>
      </c>
      <c r="E82" s="175" t="str">
        <f>IF(VLOOKUP($A82,Data!$A:$T,6,0)="","",VLOOKUP($A82,Data!$A:$T,6,0))</f>
        <v>Botan</v>
      </c>
      <c r="F82" s="175" t="str">
        <f>IF(VLOOKUP($A82,Data!$A:$T,14,0)="","",VLOOKUP($A82,Data!$A:$T,14,0))</f>
        <v>Feets</v>
      </c>
      <c r="G82" s="175" t="str">
        <f>IF(VLOOKUP($A82,Data!$A:$T,10,0)="","",VLOOKUP($A82,Data!$A:$T,10,0))</f>
        <v>XS</v>
      </c>
      <c r="H82" s="175">
        <f>IF(VLOOKUP($A82,Data!$A:$T,12,0)="","",VLOOKUP($A82,Data!$A:$T,12,0))</f>
        <v>0.38</v>
      </c>
      <c r="I82" s="175" t="str">
        <f>IF(VLOOKUP($A82,Data!$A:$T,13,0)="","",VLOOKUP($A82,Data!$A:$T,13,0))</f>
        <v>PU</v>
      </c>
      <c r="J82" s="219" t="str">
        <f>IF(VLOOKUP($A82,Data!$A:$T,19,0)="","",VLOOKUP($A82,Data!$A:$T,19,0))</f>
        <v/>
      </c>
      <c r="K82" s="248"/>
      <c r="Z82" s="176" t="str">
        <f t="shared" si="4"/>
        <v/>
      </c>
      <c r="AA82" s="176" t="str">
        <f t="shared" si="5"/>
        <v/>
      </c>
      <c r="AB82" s="177" t="str">
        <f t="shared" si="6"/>
        <v/>
      </c>
      <c r="AC82" s="293"/>
      <c r="AD82" s="347" t="str">
        <f t="shared" si="7"/>
        <v/>
      </c>
      <c r="AE82" s="292"/>
      <c r="AF82" s="292"/>
      <c r="AG82" s="292"/>
      <c r="AH82" s="292"/>
      <c r="AI82" s="292"/>
      <c r="AJ82" s="292"/>
      <c r="AK82" s="292"/>
      <c r="AL82" s="256"/>
      <c r="AM82" s="256"/>
      <c r="AN82" s="256"/>
      <c r="AO82" s="256"/>
    </row>
    <row r="83" spans="1:41" ht="15" customHeight="1">
      <c r="A83" s="239" t="s">
        <v>1046</v>
      </c>
      <c r="B83" s="221">
        <f>IF(VLOOKUP($A83,Data!$A:$T,2,0)="","",VLOOKUP($A83,Data!$A:$T,2,0))</f>
        <v>9586</v>
      </c>
      <c r="C83" s="221" t="str" cm="1">
        <f t="array" ref="C83">IF(VLOOKUP($A83,Tableau1[],3,0)="","",VLOOKUP(Tableau1[],3,0))</f>
        <v/>
      </c>
      <c r="D83" s="175" t="str">
        <f>IF(VLOOKUP($A83,Data!$A:$T,5,0)="","",VLOOKUP($A83,Data!$A:$T,5,0))</f>
        <v>Dune</v>
      </c>
      <c r="E83" s="175" t="str">
        <f>IF(VLOOKUP($A83,Data!$A:$T,6,0)="","",VLOOKUP($A83,Data!$A:$T,6,0))</f>
        <v>Chican</v>
      </c>
      <c r="F83" s="175" t="str">
        <f>IF(VLOOKUP($A83,Data!$A:$T,14,0)="","",VLOOKUP($A83,Data!$A:$T,14,0))</f>
        <v>Edges</v>
      </c>
      <c r="G83" s="175" t="str">
        <f>IF(VLOOKUP($A83,Data!$A:$T,10,0)="","",VLOOKUP($A83,Data!$A:$T,10,0))</f>
        <v>S-M-L-xl</v>
      </c>
      <c r="H83" s="175">
        <f>IF(VLOOKUP($A83,Data!$A:$T,12,0)="","",VLOOKUP($A83,Data!$A:$T,12,0))</f>
        <v>2.242</v>
      </c>
      <c r="I83" s="175" t="str">
        <f>IF(VLOOKUP($A83,Data!$A:$T,13,0)="","",VLOOKUP($A83,Data!$A:$T,13,0))</f>
        <v>PU</v>
      </c>
      <c r="J83" s="219" t="str">
        <f>IF(VLOOKUP($A83,Data!$A:$T,19,0)="","",VLOOKUP($A83,Data!$A:$T,19,0))</f>
        <v/>
      </c>
      <c r="K83" s="248"/>
      <c r="L83" s="248"/>
      <c r="M83" s="248"/>
      <c r="N83" s="248"/>
      <c r="O83" s="248"/>
      <c r="P83" s="248"/>
      <c r="Q83" s="248"/>
      <c r="R83" s="248"/>
      <c r="S83" s="248"/>
      <c r="U83" s="248"/>
      <c r="V83" s="248"/>
      <c r="W83" s="248"/>
      <c r="X83" s="248"/>
      <c r="Z83" s="176" t="str">
        <f t="shared" si="4"/>
        <v/>
      </c>
      <c r="AA83" s="176" t="str">
        <f t="shared" si="5"/>
        <v/>
      </c>
      <c r="AB83" s="177" t="str">
        <f t="shared" si="6"/>
        <v/>
      </c>
      <c r="AC83" s="293"/>
      <c r="AD83" s="347" t="str">
        <f t="shared" si="7"/>
        <v/>
      </c>
      <c r="AE83" s="292"/>
      <c r="AF83" s="292"/>
      <c r="AG83" s="292"/>
      <c r="AH83" s="292"/>
      <c r="AI83" s="292"/>
      <c r="AJ83" s="292"/>
      <c r="AK83" s="292"/>
      <c r="AL83" s="256"/>
      <c r="AM83" s="256"/>
      <c r="AN83" s="256"/>
      <c r="AO83" s="256"/>
    </row>
    <row r="84" spans="1:41" ht="15" customHeight="1">
      <c r="A84" s="239" t="s">
        <v>1047</v>
      </c>
      <c r="B84" s="221">
        <f>IF(VLOOKUP($A84,Data!$A:$T,2,0)="","",VLOOKUP($A84,Data!$A:$T,2,0))</f>
        <v>9331</v>
      </c>
      <c r="C84" s="221" t="str" cm="1">
        <f t="array" ref="C84">IF(VLOOKUP($A84,Tableau1[],3,0)="","",VLOOKUP(Tableau1[],3,0))</f>
        <v/>
      </c>
      <c r="D84" s="175" t="str">
        <f>IF(VLOOKUP($A84,Data!$A:$T,5,0)="","",VLOOKUP($A84,Data!$A:$T,5,0))</f>
        <v>Dune</v>
      </c>
      <c r="E84" s="175" t="str">
        <f>IF(VLOOKUP($A84,Data!$A:$T,6,0)="","",VLOOKUP($A84,Data!$A:$T,6,0))</f>
        <v>Chip</v>
      </c>
      <c r="F84" s="175" t="str">
        <f>IF(VLOOKUP($A84,Data!$A:$T,14,0)="","",VLOOKUP($A84,Data!$A:$T,14,0))</f>
        <v>Feets</v>
      </c>
      <c r="G84" s="175" t="str">
        <f>IF(VLOOKUP($A84,Data!$A:$T,10,0)="","",VLOOKUP($A84,Data!$A:$T,10,0))</f>
        <v>XS</v>
      </c>
      <c r="H84" s="175">
        <f>IF(VLOOKUP($A84,Data!$A:$T,12,0)="","",VLOOKUP($A84,Data!$A:$T,12,0))</f>
        <v>0.434</v>
      </c>
      <c r="I84" s="175" t="str">
        <f>IF(VLOOKUP($A84,Data!$A:$T,13,0)="","",VLOOKUP($A84,Data!$A:$T,13,0))</f>
        <v>PU</v>
      </c>
      <c r="J84" s="219" t="str">
        <f>IF(VLOOKUP($A84,Data!$A:$T,19,0)="","",VLOOKUP($A84,Data!$A:$T,19,0))</f>
        <v/>
      </c>
      <c r="K84" s="248"/>
      <c r="O84" s="248"/>
      <c r="Q84" s="248"/>
      <c r="Z84" s="176" t="str">
        <f t="shared" si="4"/>
        <v/>
      </c>
      <c r="AA84" s="176" t="str">
        <f t="shared" si="5"/>
        <v/>
      </c>
      <c r="AB84" s="177" t="str">
        <f t="shared" si="6"/>
        <v/>
      </c>
      <c r="AC84" s="293"/>
      <c r="AD84" s="347" t="str">
        <f t="shared" si="7"/>
        <v/>
      </c>
      <c r="AE84" s="292"/>
      <c r="AF84" s="292"/>
      <c r="AG84" s="292"/>
      <c r="AH84" s="292"/>
      <c r="AI84" s="292"/>
      <c r="AJ84" s="292"/>
      <c r="AK84" s="292"/>
      <c r="AL84" s="256"/>
      <c r="AM84" s="256"/>
      <c r="AN84" s="256"/>
      <c r="AO84" s="256"/>
    </row>
    <row r="85" spans="1:41" ht="15" customHeight="1">
      <c r="A85" s="239" t="s">
        <v>1048</v>
      </c>
      <c r="B85" s="221">
        <f>IF(VLOOKUP($A85,Data!$A:$T,2,0)="","",VLOOKUP($A85,Data!$A:$T,2,0))</f>
        <v>14135</v>
      </c>
      <c r="C85" s="221" t="str" cm="1">
        <f t="array" ref="C85">IF(VLOOKUP($A85,Tableau1[],3,0)="","",VLOOKUP(Tableau1[],3,0))</f>
        <v/>
      </c>
      <c r="D85" s="175" t="str">
        <f>IF(VLOOKUP($A85,Data!$A:$T,5,0)="","",VLOOKUP($A85,Data!$A:$T,5,0))</f>
        <v>Dune</v>
      </c>
      <c r="E85" s="175" t="str">
        <f>IF(VLOOKUP($A85,Data!$A:$T,6,0)="","",VLOOKUP($A85,Data!$A:$T,6,0))</f>
        <v>Chuli</v>
      </c>
      <c r="F85" s="175" t="str">
        <f>IF(VLOOKUP($A85,Data!$A:$T,14,0)="","",VLOOKUP($A85,Data!$A:$T,14,0))</f>
        <v>Jugs</v>
      </c>
      <c r="G85" s="175" t="str">
        <f>IF(VLOOKUP($A85,Data!$A:$T,10,0)="","",VLOOKUP($A85,Data!$A:$T,10,0))</f>
        <v>XL</v>
      </c>
      <c r="H85" s="175">
        <f>IF(VLOOKUP($A85,Data!$A:$T,12,0)="","",VLOOKUP($A85,Data!$A:$T,12,0))</f>
        <v>2.1379999999999999</v>
      </c>
      <c r="I85" s="175" t="str">
        <f>IF(VLOOKUP($A85,Data!$A:$T,13,0)="","",VLOOKUP($A85,Data!$A:$T,13,0))</f>
        <v>PU</v>
      </c>
      <c r="J85" s="219" t="str">
        <f>IF(VLOOKUP($A85,Data!$A:$T,19,0)="","",VLOOKUP($A85,Data!$A:$T,19,0))</f>
        <v/>
      </c>
      <c r="K85" s="248"/>
      <c r="L85" s="248"/>
      <c r="M85" s="248"/>
      <c r="N85" s="248"/>
      <c r="O85" s="248"/>
      <c r="P85" s="248"/>
      <c r="Q85" s="248"/>
      <c r="R85" s="248"/>
      <c r="S85" s="248"/>
      <c r="T85" s="248"/>
      <c r="U85" s="248"/>
      <c r="V85" s="248"/>
      <c r="W85" s="248"/>
      <c r="X85" s="248"/>
      <c r="Z85" s="176" t="str">
        <f t="shared" si="4"/>
        <v/>
      </c>
      <c r="AA85" s="176" t="str">
        <f t="shared" si="5"/>
        <v/>
      </c>
      <c r="AB85" s="177" t="str">
        <f t="shared" si="6"/>
        <v/>
      </c>
      <c r="AC85" s="293"/>
      <c r="AD85" s="347" t="str">
        <f t="shared" si="7"/>
        <v/>
      </c>
      <c r="AE85" s="292"/>
      <c r="AF85" s="292"/>
      <c r="AG85" s="292"/>
      <c r="AH85" s="292"/>
      <c r="AI85" s="292"/>
      <c r="AJ85" s="292"/>
      <c r="AK85" s="292"/>
      <c r="AL85" s="256"/>
      <c r="AM85" s="256"/>
      <c r="AN85" s="256"/>
      <c r="AO85" s="256"/>
    </row>
    <row r="86" spans="1:41" ht="15" customHeight="1">
      <c r="A86" s="239" t="s">
        <v>1049</v>
      </c>
      <c r="B86" s="221">
        <f>IF(VLOOKUP($A86,Data!$A:$T,2,0)="","",VLOOKUP($A86,Data!$A:$T,2,0))</f>
        <v>9666</v>
      </c>
      <c r="C86" s="221" t="str" cm="1">
        <f t="array" ref="C86">IF(VLOOKUP($A86,Tableau1[],3,0)="","",VLOOKUP(Tableau1[],3,0))</f>
        <v/>
      </c>
      <c r="D86" s="175" t="str">
        <f>IF(VLOOKUP($A86,Data!$A:$T,5,0)="","",VLOOKUP($A86,Data!$A:$T,5,0))</f>
        <v>Dune</v>
      </c>
      <c r="E86" s="175" t="str">
        <f>IF(VLOOKUP($A86,Data!$A:$T,6,0)="","",VLOOKUP($A86,Data!$A:$T,6,0))</f>
        <v>Comix</v>
      </c>
      <c r="F86" s="175" t="str">
        <f>IF(VLOOKUP($A86,Data!$A:$T,14,0)="","",VLOOKUP($A86,Data!$A:$T,14,0))</f>
        <v>Balls</v>
      </c>
      <c r="G86" s="175" t="str">
        <f>IF(VLOOKUP($A86,Data!$A:$T,10,0)="","",VLOOKUP($A86,Data!$A:$T,10,0))</f>
        <v>MEGA</v>
      </c>
      <c r="H86" s="175">
        <f>IF(VLOOKUP($A86,Data!$A:$T,12,0)="","",VLOOKUP($A86,Data!$A:$T,12,0))</f>
        <v>1.4510000000000001</v>
      </c>
      <c r="I86" s="175" t="str">
        <f>IF(VLOOKUP($A86,Data!$A:$T,13,0)="","",VLOOKUP($A86,Data!$A:$T,13,0))</f>
        <v>PU</v>
      </c>
      <c r="J86" s="219" t="str">
        <f>IF(VLOOKUP($A86,Data!$A:$T,19,0)="","",VLOOKUP($A86,Data!$A:$T,19,0))</f>
        <v/>
      </c>
      <c r="K86" s="248"/>
      <c r="O86" s="248"/>
      <c r="Q86" s="248"/>
      <c r="Z86" s="176" t="str">
        <f t="shared" si="4"/>
        <v/>
      </c>
      <c r="AA86" s="176" t="str">
        <f t="shared" si="5"/>
        <v/>
      </c>
      <c r="AB86" s="177" t="str">
        <f t="shared" si="6"/>
        <v/>
      </c>
      <c r="AC86" s="293"/>
      <c r="AD86" s="347" t="str">
        <f t="shared" si="7"/>
        <v/>
      </c>
      <c r="AE86" s="292"/>
      <c r="AF86" s="292"/>
      <c r="AG86" s="292"/>
      <c r="AH86" s="292"/>
      <c r="AI86" s="292"/>
      <c r="AJ86" s="292"/>
      <c r="AK86" s="292"/>
      <c r="AL86" s="256"/>
      <c r="AM86" s="256"/>
      <c r="AN86" s="256"/>
      <c r="AO86" s="256"/>
    </row>
    <row r="87" spans="1:41" ht="15" customHeight="1">
      <c r="A87" s="239" t="s">
        <v>1050</v>
      </c>
      <c r="B87" s="221">
        <f>IF(VLOOKUP($A87,Data!$A:$T,2,0)="","",VLOOKUP($A87,Data!$A:$T,2,0))</f>
        <v>14136</v>
      </c>
      <c r="C87" s="221" t="str" cm="1">
        <f t="array" ref="C87">IF(VLOOKUP($A87,Tableau1[],3,0)="","",VLOOKUP(Tableau1[],3,0))</f>
        <v/>
      </c>
      <c r="D87" s="175" t="str">
        <f>IF(VLOOKUP($A87,Data!$A:$T,5,0)="","",VLOOKUP($A87,Data!$A:$T,5,0))</f>
        <v>Dune</v>
      </c>
      <c r="E87" s="175" t="str">
        <f>IF(VLOOKUP($A87,Data!$A:$T,6,0)="","",VLOOKUP($A87,Data!$A:$T,6,0))</f>
        <v>Conor</v>
      </c>
      <c r="F87" s="175" t="str">
        <f>IF(VLOOKUP($A87,Data!$A:$T,14,0)="","",VLOOKUP($A87,Data!$A:$T,14,0))</f>
        <v>Jugs</v>
      </c>
      <c r="G87" s="175" t="str">
        <f>IF(VLOOKUP($A87,Data!$A:$T,10,0)="","",VLOOKUP($A87,Data!$A:$T,10,0))</f>
        <v>L</v>
      </c>
      <c r="H87" s="175">
        <f>IF(VLOOKUP($A87,Data!$A:$T,12,0)="","",VLOOKUP($A87,Data!$A:$T,12,0))</f>
        <v>3.0920000000000001</v>
      </c>
      <c r="I87" s="175" t="str">
        <f>IF(VLOOKUP($A87,Data!$A:$T,13,0)="","",VLOOKUP($A87,Data!$A:$T,13,0))</f>
        <v>PU</v>
      </c>
      <c r="J87" s="219" t="str">
        <f>IF(VLOOKUP($A87,Data!$A:$T,19,0)="","",VLOOKUP($A87,Data!$A:$T,19,0))</f>
        <v/>
      </c>
      <c r="K87" s="248"/>
      <c r="L87" s="248"/>
      <c r="M87" s="248"/>
      <c r="N87" s="248"/>
      <c r="O87" s="248"/>
      <c r="P87" s="248"/>
      <c r="Q87" s="248"/>
      <c r="R87" s="248"/>
      <c r="S87" s="248"/>
      <c r="T87" s="248"/>
      <c r="U87" s="248"/>
      <c r="V87" s="248"/>
      <c r="W87" s="248"/>
      <c r="X87" s="248"/>
      <c r="Z87" s="176" t="str">
        <f t="shared" si="4"/>
        <v/>
      </c>
      <c r="AA87" s="176" t="str">
        <f t="shared" si="5"/>
        <v/>
      </c>
      <c r="AB87" s="177" t="str">
        <f t="shared" si="6"/>
        <v/>
      </c>
      <c r="AC87" s="293"/>
      <c r="AD87" s="347" t="str">
        <f t="shared" si="7"/>
        <v/>
      </c>
      <c r="AE87" s="292"/>
      <c r="AF87" s="292"/>
      <c r="AG87" s="292"/>
      <c r="AH87" s="292"/>
      <c r="AI87" s="292"/>
      <c r="AJ87" s="292"/>
      <c r="AK87" s="292"/>
      <c r="AL87" s="256"/>
      <c r="AM87" s="256"/>
      <c r="AN87" s="256"/>
      <c r="AO87" s="256"/>
    </row>
    <row r="88" spans="1:41" ht="15" customHeight="1">
      <c r="A88" s="239" t="s">
        <v>1051</v>
      </c>
      <c r="B88" s="221">
        <f>IF(VLOOKUP($A88,Data!$A:$T,2,0)="","",VLOOKUP($A88,Data!$A:$T,2,0))</f>
        <v>9664</v>
      </c>
      <c r="C88" s="221" t="str" cm="1">
        <f t="array" ref="C88">IF(VLOOKUP($A88,Tableau1[],3,0)="","",VLOOKUP(Tableau1[],3,0))</f>
        <v/>
      </c>
      <c r="D88" s="175" t="str">
        <f>IF(VLOOKUP($A88,Data!$A:$T,5,0)="","",VLOOKUP($A88,Data!$A:$T,5,0))</f>
        <v>Dune</v>
      </c>
      <c r="E88" s="175" t="str">
        <f>IF(VLOOKUP($A88,Data!$A:$T,6,0)="","",VLOOKUP($A88,Data!$A:$T,6,0))</f>
        <v>Daiya</v>
      </c>
      <c r="F88" s="175" t="str">
        <f>IF(VLOOKUP($A88,Data!$A:$T,14,0)="","",VLOOKUP($A88,Data!$A:$T,14,0))</f>
        <v>Feets</v>
      </c>
      <c r="G88" s="175" t="str">
        <f>IF(VLOOKUP($A88,Data!$A:$T,10,0)="","",VLOOKUP($A88,Data!$A:$T,10,0))</f>
        <v>XS</v>
      </c>
      <c r="H88" s="175">
        <f>IF(VLOOKUP($A88,Data!$A:$T,12,0)="","",VLOOKUP($A88,Data!$A:$T,12,0))</f>
        <v>0.49099999999999999</v>
      </c>
      <c r="I88" s="175" t="str">
        <f>IF(VLOOKUP($A88,Data!$A:$T,13,0)="","",VLOOKUP($A88,Data!$A:$T,13,0))</f>
        <v>PU</v>
      </c>
      <c r="J88" s="219" t="str">
        <f>IF(VLOOKUP($A88,Data!$A:$T,19,0)="","",VLOOKUP($A88,Data!$A:$T,19,0))</f>
        <v/>
      </c>
      <c r="K88" s="248"/>
      <c r="O88" s="248"/>
      <c r="Q88" s="248"/>
      <c r="Z88" s="176" t="str">
        <f t="shared" si="4"/>
        <v/>
      </c>
      <c r="AA88" s="176" t="str">
        <f t="shared" si="5"/>
        <v/>
      </c>
      <c r="AB88" s="177" t="str">
        <f t="shared" si="6"/>
        <v/>
      </c>
      <c r="AC88" s="293"/>
      <c r="AD88" s="347" t="str">
        <f t="shared" si="7"/>
        <v/>
      </c>
      <c r="AE88" s="292"/>
      <c r="AF88" s="292"/>
      <c r="AG88" s="292"/>
      <c r="AH88" s="292"/>
      <c r="AI88" s="292"/>
      <c r="AJ88" s="292"/>
      <c r="AK88" s="292"/>
      <c r="AL88" s="256"/>
      <c r="AM88" s="256"/>
      <c r="AN88" s="256"/>
      <c r="AO88" s="256"/>
    </row>
    <row r="89" spans="1:41" ht="15" customHeight="1">
      <c r="A89" s="239" t="s">
        <v>1052</v>
      </c>
      <c r="B89" s="221">
        <f>IF(VLOOKUP($A89,Data!$A:$T,2,0)="","",VLOOKUP($A89,Data!$A:$T,2,0))</f>
        <v>14118</v>
      </c>
      <c r="C89" s="221" t="str" cm="1">
        <f t="array" ref="C89">IF(VLOOKUP($A89,Tableau1[],3,0)="","",VLOOKUP(Tableau1[],3,0))</f>
        <v/>
      </c>
      <c r="D89" s="175" t="str">
        <f>IF(VLOOKUP($A89,Data!$A:$T,5,0)="","",VLOOKUP($A89,Data!$A:$T,5,0))</f>
        <v>Dune</v>
      </c>
      <c r="E89" s="175" t="str">
        <f>IF(VLOOKUP($A89,Data!$A:$T,6,0)="","",VLOOKUP($A89,Data!$A:$T,6,0))</f>
        <v>Dune 1</v>
      </c>
      <c r="F89" s="175" t="str">
        <f>IF(VLOOKUP($A89,Data!$A:$T,14,0)="","",VLOOKUP($A89,Data!$A:$T,14,0))</f>
        <v>Slopers</v>
      </c>
      <c r="G89" s="175" t="str">
        <f>IF(VLOOKUP($A89,Data!$A:$T,10,0)="","",VLOOKUP($A89,Data!$A:$T,10,0))</f>
        <v>MEGA</v>
      </c>
      <c r="H89" s="175">
        <f>IF(VLOOKUP($A89,Data!$A:$T,12,0)="","",VLOOKUP($A89,Data!$A:$T,12,0))</f>
        <v>3.3839999999999999</v>
      </c>
      <c r="I89" s="175" t="str">
        <f>IF(VLOOKUP($A89,Data!$A:$T,13,0)="","",VLOOKUP($A89,Data!$A:$T,13,0))</f>
        <v>PU</v>
      </c>
      <c r="J89" s="219" t="str">
        <f>IF(VLOOKUP($A89,Data!$A:$T,19,0)="","",VLOOKUP($A89,Data!$A:$T,19,0))</f>
        <v/>
      </c>
      <c r="K89" s="248"/>
      <c r="L89" s="248"/>
      <c r="M89" s="248"/>
      <c r="N89" s="248"/>
      <c r="O89" s="248"/>
      <c r="P89" s="248"/>
      <c r="Q89" s="248"/>
      <c r="R89" s="248"/>
      <c r="S89" s="248"/>
      <c r="T89" s="248"/>
      <c r="U89" s="248"/>
      <c r="V89" s="248"/>
      <c r="W89" s="248"/>
      <c r="X89" s="248"/>
      <c r="Z89" s="176" t="str">
        <f t="shared" si="4"/>
        <v/>
      </c>
      <c r="AA89" s="176" t="str">
        <f t="shared" si="5"/>
        <v/>
      </c>
      <c r="AB89" s="177" t="str">
        <f t="shared" si="6"/>
        <v/>
      </c>
      <c r="AC89" s="293"/>
      <c r="AD89" s="347" t="str">
        <f t="shared" si="7"/>
        <v/>
      </c>
      <c r="AE89" s="292"/>
      <c r="AF89" s="292"/>
      <c r="AG89" s="292"/>
      <c r="AH89" s="292"/>
      <c r="AI89" s="292"/>
      <c r="AJ89" s="292"/>
      <c r="AK89" s="292"/>
      <c r="AL89" s="256"/>
      <c r="AM89" s="256"/>
      <c r="AN89" s="256"/>
      <c r="AO89" s="256"/>
    </row>
    <row r="90" spans="1:41" ht="15" customHeight="1">
      <c r="A90" s="239" t="s">
        <v>1053</v>
      </c>
      <c r="B90" s="221">
        <f>IF(VLOOKUP($A90,Data!$A:$T,2,0)="","",VLOOKUP($A90,Data!$A:$T,2,0))</f>
        <v>14112</v>
      </c>
      <c r="C90" s="221" t="str" cm="1">
        <f t="array" ref="C90">IF(VLOOKUP($A90,Tableau1[],3,0)="","",VLOOKUP(Tableau1[],3,0))</f>
        <v/>
      </c>
      <c r="D90" s="175" t="str">
        <f>IF(VLOOKUP($A90,Data!$A:$T,5,0)="","",VLOOKUP($A90,Data!$A:$T,5,0))</f>
        <v>Dune</v>
      </c>
      <c r="E90" s="175" t="str">
        <f>IF(VLOOKUP($A90,Data!$A:$T,6,0)="","",VLOOKUP($A90,Data!$A:$T,6,0))</f>
        <v>Dune 2</v>
      </c>
      <c r="F90" s="175" t="str">
        <f>IF(VLOOKUP($A90,Data!$A:$T,14,0)="","",VLOOKUP($A90,Data!$A:$T,14,0))</f>
        <v>Pinches</v>
      </c>
      <c r="G90" s="175" t="str">
        <f>IF(VLOOKUP($A90,Data!$A:$T,10,0)="","",VLOOKUP($A90,Data!$A:$T,10,0))</f>
        <v>MEGA</v>
      </c>
      <c r="H90" s="175">
        <f>IF(VLOOKUP($A90,Data!$A:$T,12,0)="","",VLOOKUP($A90,Data!$A:$T,12,0))</f>
        <v>2.4780000000000002</v>
      </c>
      <c r="I90" s="175" t="str">
        <f>IF(VLOOKUP($A90,Data!$A:$T,13,0)="","",VLOOKUP($A90,Data!$A:$T,13,0))</f>
        <v>PU</v>
      </c>
      <c r="J90" s="219" t="str">
        <f>IF(VLOOKUP($A90,Data!$A:$T,19,0)="","",VLOOKUP($A90,Data!$A:$T,19,0))</f>
        <v/>
      </c>
      <c r="K90" s="248"/>
      <c r="O90" s="248"/>
      <c r="Q90" s="248"/>
      <c r="Z90" s="176" t="str">
        <f t="shared" si="4"/>
        <v/>
      </c>
      <c r="AA90" s="176" t="str">
        <f t="shared" si="5"/>
        <v/>
      </c>
      <c r="AB90" s="177" t="str">
        <f t="shared" si="6"/>
        <v/>
      </c>
      <c r="AC90" s="293"/>
      <c r="AD90" s="347" t="str">
        <f t="shared" si="7"/>
        <v/>
      </c>
      <c r="AE90" s="292"/>
      <c r="AF90" s="292"/>
      <c r="AG90" s="292"/>
      <c r="AH90" s="292"/>
      <c r="AI90" s="292"/>
      <c r="AJ90" s="292"/>
      <c r="AK90" s="292"/>
      <c r="AL90" s="256"/>
      <c r="AM90" s="256"/>
      <c r="AN90" s="256"/>
      <c r="AO90" s="256"/>
    </row>
    <row r="91" spans="1:41" ht="15" customHeight="1">
      <c r="A91" s="239" t="s">
        <v>1054</v>
      </c>
      <c r="B91" s="221">
        <f>IF(VLOOKUP($A91,Data!$A:$T,2,0)="","",VLOOKUP($A91,Data!$A:$T,2,0))</f>
        <v>9313</v>
      </c>
      <c r="C91" s="221" t="str" cm="1">
        <f t="array" ref="C91">IF(VLOOKUP($A91,Tableau1[],3,0)="","",VLOOKUP(Tableau1[],3,0))</f>
        <v/>
      </c>
      <c r="D91" s="175" t="str">
        <f>IF(VLOOKUP($A91,Data!$A:$T,5,0)="","",VLOOKUP($A91,Data!$A:$T,5,0))</f>
        <v>Dune</v>
      </c>
      <c r="E91" s="175" t="str">
        <f>IF(VLOOKUP($A91,Data!$A:$T,6,0)="","",VLOOKUP($A91,Data!$A:$T,6,0))</f>
        <v>Galeo</v>
      </c>
      <c r="F91" s="175" t="str">
        <f>IF(VLOOKUP($A91,Data!$A:$T,14,0)="","",VLOOKUP($A91,Data!$A:$T,14,0))</f>
        <v>Pinches</v>
      </c>
      <c r="G91" s="175" t="str">
        <f>IF(VLOOKUP($A91,Data!$A:$T,10,0)="","",VLOOKUP($A91,Data!$A:$T,10,0))</f>
        <v>XXL</v>
      </c>
      <c r="H91" s="175">
        <f>IF(VLOOKUP($A91,Data!$A:$T,12,0)="","",VLOOKUP($A91,Data!$A:$T,12,0))</f>
        <v>2.5960000000000001</v>
      </c>
      <c r="I91" s="175" t="str">
        <f>IF(VLOOKUP($A91,Data!$A:$T,13,0)="","",VLOOKUP($A91,Data!$A:$T,13,0))</f>
        <v>PU</v>
      </c>
      <c r="J91" s="219" t="str">
        <f>IF(VLOOKUP($A91,Data!$A:$T,19,0)="","",VLOOKUP($A91,Data!$A:$T,19,0))</f>
        <v/>
      </c>
      <c r="K91" s="248"/>
      <c r="L91" s="248"/>
      <c r="M91" s="248"/>
      <c r="N91" s="248"/>
      <c r="O91" s="248"/>
      <c r="P91" s="248"/>
      <c r="Q91" s="248"/>
      <c r="R91" s="248"/>
      <c r="S91" s="248"/>
      <c r="U91" s="248"/>
      <c r="V91" s="248"/>
      <c r="W91" s="248"/>
      <c r="X91" s="248"/>
      <c r="Z91" s="176" t="str">
        <f t="shared" si="4"/>
        <v/>
      </c>
      <c r="AA91" s="176" t="str">
        <f t="shared" si="5"/>
        <v/>
      </c>
      <c r="AB91" s="177" t="str">
        <f t="shared" si="6"/>
        <v/>
      </c>
      <c r="AC91" s="293"/>
      <c r="AD91" s="347" t="str">
        <f t="shared" si="7"/>
        <v/>
      </c>
      <c r="AE91" s="292"/>
      <c r="AF91" s="292"/>
      <c r="AG91" s="292"/>
      <c r="AH91" s="292"/>
      <c r="AI91" s="292"/>
      <c r="AJ91" s="292"/>
      <c r="AK91" s="292"/>
      <c r="AL91" s="256"/>
      <c r="AM91" s="256"/>
      <c r="AN91" s="256"/>
      <c r="AO91" s="256"/>
    </row>
    <row r="92" spans="1:41" ht="15" customHeight="1">
      <c r="A92" s="239" t="s">
        <v>1055</v>
      </c>
      <c r="B92" s="221">
        <f>IF(VLOOKUP($A92,Data!$A:$T,2,0)="","",VLOOKUP($A92,Data!$A:$T,2,0))</f>
        <v>9324</v>
      </c>
      <c r="C92" s="221" t="str" cm="1">
        <f t="array" ref="C92">IF(VLOOKUP($A92,Tableau1[],3,0)="","",VLOOKUP(Tableau1[],3,0))</f>
        <v/>
      </c>
      <c r="D92" s="175" t="str">
        <f>IF(VLOOKUP($A92,Data!$A:$T,5,0)="","",VLOOKUP($A92,Data!$A:$T,5,0))</f>
        <v>Dune</v>
      </c>
      <c r="E92" s="175" t="str">
        <f>IF(VLOOKUP($A92,Data!$A:$T,6,0)="","",VLOOKUP($A92,Data!$A:$T,6,0))</f>
        <v>Ganesh 1</v>
      </c>
      <c r="F92" s="175" t="str">
        <f>IF(VLOOKUP($A92,Data!$A:$T,14,0)="","",VLOOKUP($A92,Data!$A:$T,14,0))</f>
        <v>Pinches</v>
      </c>
      <c r="G92" s="175" t="str">
        <f>IF(VLOOKUP($A92,Data!$A:$T,10,0)="","",VLOOKUP($A92,Data!$A:$T,10,0))</f>
        <v>MEGA</v>
      </c>
      <c r="H92" s="175">
        <f>IF(VLOOKUP($A92,Data!$A:$T,12,0)="","",VLOOKUP($A92,Data!$A:$T,12,0))</f>
        <v>3.2280000000000002</v>
      </c>
      <c r="I92" s="175" t="str">
        <f>IF(VLOOKUP($A92,Data!$A:$T,13,0)="","",VLOOKUP($A92,Data!$A:$T,13,0))</f>
        <v>PU</v>
      </c>
      <c r="J92" s="219" t="str">
        <f>IF(VLOOKUP($A92,Data!$A:$T,19,0)="","",VLOOKUP($A92,Data!$A:$T,19,0))</f>
        <v/>
      </c>
      <c r="K92" s="248"/>
      <c r="O92" s="248"/>
      <c r="Q92" s="248"/>
      <c r="Z92" s="176" t="str">
        <f t="shared" si="4"/>
        <v/>
      </c>
      <c r="AA92" s="176" t="str">
        <f t="shared" si="5"/>
        <v/>
      </c>
      <c r="AB92" s="177" t="str">
        <f t="shared" si="6"/>
        <v/>
      </c>
      <c r="AC92" s="293"/>
      <c r="AD92" s="347" t="str">
        <f t="shared" si="7"/>
        <v/>
      </c>
      <c r="AE92" s="292"/>
      <c r="AF92" s="292"/>
      <c r="AG92" s="292"/>
      <c r="AH92" s="292"/>
      <c r="AI92" s="292"/>
      <c r="AJ92" s="292"/>
      <c r="AK92" s="292"/>
      <c r="AL92" s="256"/>
      <c r="AM92" s="256"/>
      <c r="AN92" s="256"/>
      <c r="AO92" s="256"/>
    </row>
    <row r="93" spans="1:41" ht="15" customHeight="1">
      <c r="A93" s="239" t="s">
        <v>1056</v>
      </c>
      <c r="B93" s="221">
        <f>IF(VLOOKUP($A93,Data!$A:$T,2,0)="","",VLOOKUP($A93,Data!$A:$T,2,0))</f>
        <v>9344</v>
      </c>
      <c r="C93" s="221" t="str" cm="1">
        <f t="array" ref="C93">IF(VLOOKUP($A93,Tableau1[],3,0)="","",VLOOKUP(Tableau1[],3,0))</f>
        <v/>
      </c>
      <c r="D93" s="175" t="str">
        <f>IF(VLOOKUP($A93,Data!$A:$T,5,0)="","",VLOOKUP($A93,Data!$A:$T,5,0))</f>
        <v>Dune</v>
      </c>
      <c r="E93" s="175" t="str">
        <f>IF(VLOOKUP($A93,Data!$A:$T,6,0)="","",VLOOKUP($A93,Data!$A:$T,6,0))</f>
        <v>Genesis</v>
      </c>
      <c r="F93" s="175" t="str">
        <f>IF(VLOOKUP($A93,Data!$A:$T,14,0)="","",VLOOKUP($A93,Data!$A:$T,14,0))</f>
        <v>Pinches</v>
      </c>
      <c r="G93" s="175" t="str">
        <f>IF(VLOOKUP($A93,Data!$A:$T,10,0)="","",VLOOKUP($A93,Data!$A:$T,10,0))</f>
        <v>MEGA</v>
      </c>
      <c r="H93" s="175">
        <f>IF(VLOOKUP($A93,Data!$A:$T,12,0)="","",VLOOKUP($A93,Data!$A:$T,12,0))</f>
        <v>1.1299999999999999</v>
      </c>
      <c r="I93" s="175" t="str">
        <f>IF(VLOOKUP($A93,Data!$A:$T,13,0)="","",VLOOKUP($A93,Data!$A:$T,13,0))</f>
        <v>PU</v>
      </c>
      <c r="J93" s="219" t="str">
        <f>IF(VLOOKUP($A93,Data!$A:$T,19,0)="","",VLOOKUP($A93,Data!$A:$T,19,0))</f>
        <v/>
      </c>
      <c r="K93" s="248"/>
      <c r="L93" s="248"/>
      <c r="M93" s="248"/>
      <c r="N93" s="248"/>
      <c r="O93" s="248"/>
      <c r="P93" s="248"/>
      <c r="Q93" s="248"/>
      <c r="R93" s="248"/>
      <c r="S93" s="248"/>
      <c r="U93" s="248"/>
      <c r="V93" s="248"/>
      <c r="W93" s="248"/>
      <c r="X93" s="248"/>
      <c r="Z93" s="176" t="str">
        <f t="shared" si="4"/>
        <v/>
      </c>
      <c r="AA93" s="176" t="str">
        <f t="shared" si="5"/>
        <v/>
      </c>
      <c r="AB93" s="177" t="str">
        <f t="shared" si="6"/>
        <v/>
      </c>
      <c r="AC93" s="293"/>
      <c r="AD93" s="347" t="str">
        <f t="shared" si="7"/>
        <v/>
      </c>
      <c r="AE93" s="292"/>
      <c r="AF93" s="292"/>
      <c r="AG93" s="292"/>
      <c r="AH93" s="292"/>
      <c r="AI93" s="292"/>
      <c r="AJ93" s="292"/>
      <c r="AK93" s="292"/>
      <c r="AL93" s="256"/>
      <c r="AM93" s="256"/>
      <c r="AN93" s="256"/>
      <c r="AO93" s="256"/>
    </row>
    <row r="94" spans="1:41" ht="15" customHeight="1">
      <c r="A94" s="239" t="s">
        <v>1057</v>
      </c>
      <c r="B94" s="221">
        <f>IF(VLOOKUP($A94,Data!$A:$T,2,0)="","",VLOOKUP($A94,Data!$A:$T,2,0))</f>
        <v>9327</v>
      </c>
      <c r="C94" s="221" t="str" cm="1">
        <f t="array" ref="C94">IF(VLOOKUP($A94,Tableau1[],3,0)="","",VLOOKUP(Tableau1[],3,0))</f>
        <v/>
      </c>
      <c r="D94" s="175" t="str">
        <f>IF(VLOOKUP($A94,Data!$A:$T,5,0)="","",VLOOKUP($A94,Data!$A:$T,5,0))</f>
        <v>Dune</v>
      </c>
      <c r="E94" s="175" t="str">
        <f>IF(VLOOKUP($A94,Data!$A:$T,6,0)="","",VLOOKUP($A94,Data!$A:$T,6,0))</f>
        <v>Ishi</v>
      </c>
      <c r="F94" s="175" t="str">
        <f>IF(VLOOKUP($A94,Data!$A:$T,14,0)="","",VLOOKUP($A94,Data!$A:$T,14,0))</f>
        <v>Pinches</v>
      </c>
      <c r="G94" s="175" t="str">
        <f>IF(VLOOKUP($A94,Data!$A:$T,10,0)="","",VLOOKUP($A94,Data!$A:$T,10,0))</f>
        <v>XL</v>
      </c>
      <c r="H94" s="175">
        <f>IF(VLOOKUP($A94,Data!$A:$T,12,0)="","",VLOOKUP($A94,Data!$A:$T,12,0))</f>
        <v>1.3640000000000001</v>
      </c>
      <c r="I94" s="175" t="str">
        <f>IF(VLOOKUP($A94,Data!$A:$T,13,0)="","",VLOOKUP($A94,Data!$A:$T,13,0))</f>
        <v>PU</v>
      </c>
      <c r="J94" s="219" t="str">
        <f>IF(VLOOKUP($A94,Data!$A:$T,19,0)="","",VLOOKUP($A94,Data!$A:$T,19,0))</f>
        <v/>
      </c>
      <c r="K94" s="248"/>
      <c r="L94" s="248"/>
      <c r="M94" s="248"/>
      <c r="N94" s="248"/>
      <c r="O94" s="248"/>
      <c r="P94" s="248"/>
      <c r="Q94" s="248"/>
      <c r="R94" s="248"/>
      <c r="S94" s="248"/>
      <c r="U94" s="248"/>
      <c r="V94" s="248"/>
      <c r="W94" s="248"/>
      <c r="X94" s="248"/>
      <c r="Z94" s="176" t="str">
        <f t="shared" si="4"/>
        <v/>
      </c>
      <c r="AA94" s="176" t="str">
        <f t="shared" si="5"/>
        <v/>
      </c>
      <c r="AB94" s="177" t="str">
        <f t="shared" si="6"/>
        <v/>
      </c>
      <c r="AC94" s="293"/>
      <c r="AD94" s="347" t="str">
        <f t="shared" si="7"/>
        <v/>
      </c>
      <c r="AE94" s="292"/>
      <c r="AF94" s="292"/>
      <c r="AG94" s="292"/>
      <c r="AH94" s="292"/>
      <c r="AI94" s="292"/>
      <c r="AJ94" s="292"/>
      <c r="AK94" s="292"/>
      <c r="AL94" s="256"/>
      <c r="AM94" s="256"/>
      <c r="AN94" s="256"/>
      <c r="AO94" s="256"/>
    </row>
    <row r="95" spans="1:41" ht="15" customHeight="1">
      <c r="A95" s="239" t="s">
        <v>1058</v>
      </c>
      <c r="B95" s="221">
        <f>IF(VLOOKUP($A95,Data!$A:$T,2,0)="","",VLOOKUP($A95,Data!$A:$T,2,0))</f>
        <v>9321</v>
      </c>
      <c r="C95" s="221" t="str" cm="1">
        <f t="array" ref="C95">IF(VLOOKUP($A95,Tableau1[],3,0)="","",VLOOKUP(Tableau1[],3,0))</f>
        <v/>
      </c>
      <c r="D95" s="175" t="str">
        <f>IF(VLOOKUP($A95,Data!$A:$T,5,0)="","",VLOOKUP($A95,Data!$A:$T,5,0))</f>
        <v>Dune</v>
      </c>
      <c r="E95" s="175" t="str">
        <f>IF(VLOOKUP($A95,Data!$A:$T,6,0)="","",VLOOKUP($A95,Data!$A:$T,6,0))</f>
        <v>Jala</v>
      </c>
      <c r="F95" s="175" t="str">
        <f>IF(VLOOKUP($A95,Data!$A:$T,14,0)="","",VLOOKUP($A95,Data!$A:$T,14,0))</f>
        <v>Edges</v>
      </c>
      <c r="G95" s="175" t="str">
        <f>IF(VLOOKUP($A95,Data!$A:$T,10,0)="","",VLOOKUP($A95,Data!$A:$T,10,0))</f>
        <v>M</v>
      </c>
      <c r="H95" s="175">
        <f>IF(VLOOKUP($A95,Data!$A:$T,12,0)="","",VLOOKUP($A95,Data!$A:$T,12,0))</f>
        <v>1.3149999999999999</v>
      </c>
      <c r="I95" s="175" t="str">
        <f>IF(VLOOKUP($A95,Data!$A:$T,13,0)="","",VLOOKUP($A95,Data!$A:$T,13,0))</f>
        <v>PU</v>
      </c>
      <c r="J95" s="219" t="str">
        <f>IF(VLOOKUP($A95,Data!$A:$T,19,0)="","",VLOOKUP($A95,Data!$A:$T,19,0))</f>
        <v/>
      </c>
      <c r="K95" s="248"/>
      <c r="Z95" s="176" t="str">
        <f t="shared" si="4"/>
        <v/>
      </c>
      <c r="AA95" s="176" t="str">
        <f t="shared" si="5"/>
        <v/>
      </c>
      <c r="AB95" s="177" t="str">
        <f t="shared" si="6"/>
        <v/>
      </c>
      <c r="AC95" s="293"/>
      <c r="AD95" s="347" t="str">
        <f t="shared" si="7"/>
        <v/>
      </c>
      <c r="AE95" s="292"/>
      <c r="AF95" s="292"/>
      <c r="AG95" s="292"/>
      <c r="AH95" s="292"/>
      <c r="AI95" s="292"/>
      <c r="AJ95" s="292"/>
      <c r="AK95" s="292"/>
      <c r="AL95" s="256"/>
      <c r="AM95" s="256"/>
      <c r="AN95" s="256"/>
      <c r="AO95" s="256"/>
    </row>
    <row r="96" spans="1:41" ht="15" customHeight="1">
      <c r="A96" s="239" t="s">
        <v>1059</v>
      </c>
      <c r="B96" s="221">
        <f>IF(VLOOKUP($A96,Data!$A:$T,2,0)="","",VLOOKUP($A96,Data!$A:$T,2,0))</f>
        <v>10673</v>
      </c>
      <c r="C96" s="221" t="str" cm="1">
        <f t="array" ref="C96">IF(VLOOKUP($A96,Tableau1[],3,0)="","",VLOOKUP(Tableau1[],3,0))</f>
        <v/>
      </c>
      <c r="D96" s="175" t="str">
        <f>IF(VLOOKUP($A96,Data!$A:$T,5,0)="","",VLOOKUP($A96,Data!$A:$T,5,0))</f>
        <v>Dune</v>
      </c>
      <c r="E96" s="175" t="str">
        <f>IF(VLOOKUP($A96,Data!$A:$T,6,0)="","",VLOOKUP($A96,Data!$A:$T,6,0))</f>
        <v>Joker</v>
      </c>
      <c r="F96" s="175" t="str">
        <f>IF(VLOOKUP($A96,Data!$A:$T,14,0)="","",VLOOKUP($A96,Data!$A:$T,14,0))</f>
        <v>Knobs</v>
      </c>
      <c r="G96" s="175" t="str">
        <f>IF(VLOOKUP($A96,Data!$A:$T,10,0)="","",VLOOKUP($A96,Data!$A:$T,10,0))</f>
        <v>XXL</v>
      </c>
      <c r="H96" s="175">
        <f>IF(VLOOKUP($A96,Data!$A:$T,12,0)="","",VLOOKUP($A96,Data!$A:$T,12,0))</f>
        <v>2.0720000000000001</v>
      </c>
      <c r="I96" s="175" t="str">
        <f>IF(VLOOKUP($A96,Data!$A:$T,13,0)="","",VLOOKUP($A96,Data!$A:$T,13,0))</f>
        <v>PU</v>
      </c>
      <c r="J96" s="219" t="str">
        <f>IF(VLOOKUP($A96,Data!$A:$T,19,0)="","",VLOOKUP($A96,Data!$A:$T,19,0))</f>
        <v/>
      </c>
      <c r="K96" s="248"/>
      <c r="L96" s="248"/>
      <c r="M96" s="248"/>
      <c r="N96" s="248"/>
      <c r="O96" s="248"/>
      <c r="P96" s="248"/>
      <c r="Q96" s="248"/>
      <c r="R96" s="248"/>
      <c r="S96" s="248"/>
      <c r="T96" s="248"/>
      <c r="U96" s="248"/>
      <c r="V96" s="248"/>
      <c r="W96" s="248"/>
      <c r="X96" s="248"/>
      <c r="Z96" s="176" t="str">
        <f t="shared" si="4"/>
        <v/>
      </c>
      <c r="AA96" s="176" t="str">
        <f t="shared" si="5"/>
        <v/>
      </c>
      <c r="AB96" s="177" t="str">
        <f t="shared" si="6"/>
        <v/>
      </c>
      <c r="AC96" s="293"/>
      <c r="AD96" s="347" t="str">
        <f t="shared" si="7"/>
        <v/>
      </c>
      <c r="AE96" s="292"/>
      <c r="AF96" s="292"/>
      <c r="AG96" s="292"/>
      <c r="AH96" s="292"/>
      <c r="AI96" s="292"/>
      <c r="AJ96" s="292"/>
      <c r="AK96" s="292"/>
      <c r="AL96" s="256"/>
      <c r="AM96" s="256"/>
      <c r="AN96" s="256"/>
      <c r="AO96" s="256"/>
    </row>
    <row r="97" spans="1:41" ht="15" customHeight="1">
      <c r="A97" s="239" t="s">
        <v>1060</v>
      </c>
      <c r="B97" s="221">
        <f>IF(VLOOKUP($A97,Data!$A:$T,2,0)="","",VLOOKUP($A97,Data!$A:$T,2,0))</f>
        <v>10668</v>
      </c>
      <c r="C97" s="221" t="str" cm="1">
        <f t="array" ref="C97">IF(VLOOKUP($A97,Tableau1[],3,0)="","",VLOOKUP(Tableau1[],3,0))</f>
        <v/>
      </c>
      <c r="D97" s="175" t="str">
        <f>IF(VLOOKUP($A97,Data!$A:$T,5,0)="","",VLOOKUP($A97,Data!$A:$T,5,0))</f>
        <v>Dune</v>
      </c>
      <c r="E97" s="175" t="str">
        <f>IF(VLOOKUP($A97,Data!$A:$T,6,0)="","",VLOOKUP($A97,Data!$A:$T,6,0))</f>
        <v>Masu 1</v>
      </c>
      <c r="F97" s="175" t="str">
        <f>IF(VLOOKUP($A97,Data!$A:$T,14,0)="","",VLOOKUP($A97,Data!$A:$T,14,0))</f>
        <v>Jugs (Big)</v>
      </c>
      <c r="G97" s="175" t="str">
        <f>IF(VLOOKUP($A97,Data!$A:$T,10,0)="","",VLOOKUP($A97,Data!$A:$T,10,0))</f>
        <v>MEGA</v>
      </c>
      <c r="H97" s="175">
        <f>IF(VLOOKUP($A97,Data!$A:$T,12,0)="","",VLOOKUP($A97,Data!$A:$T,12,0))</f>
        <v>1.494</v>
      </c>
      <c r="I97" s="175" t="str">
        <f>IF(VLOOKUP($A97,Data!$A:$T,13,0)="","",VLOOKUP($A97,Data!$A:$T,13,0))</f>
        <v>PU</v>
      </c>
      <c r="J97" s="219" t="str">
        <f>IF(VLOOKUP($A97,Data!$A:$T,19,0)="","",VLOOKUP($A97,Data!$A:$T,19,0))</f>
        <v/>
      </c>
      <c r="K97" s="248"/>
      <c r="O97" s="248"/>
      <c r="Q97" s="248"/>
      <c r="Z97" s="176" t="str">
        <f t="shared" si="4"/>
        <v/>
      </c>
      <c r="AA97" s="176" t="str">
        <f t="shared" si="5"/>
        <v/>
      </c>
      <c r="AB97" s="177" t="str">
        <f t="shared" si="6"/>
        <v/>
      </c>
      <c r="AC97" s="293"/>
      <c r="AD97" s="347" t="str">
        <f t="shared" si="7"/>
        <v/>
      </c>
      <c r="AE97" s="292"/>
      <c r="AF97" s="292"/>
      <c r="AG97" s="292"/>
      <c r="AH97" s="292"/>
      <c r="AI97" s="292"/>
      <c r="AJ97" s="292"/>
      <c r="AK97" s="292"/>
      <c r="AL97" s="256"/>
      <c r="AM97" s="256"/>
      <c r="AN97" s="256"/>
      <c r="AO97" s="256"/>
    </row>
    <row r="98" spans="1:41" ht="15" customHeight="1">
      <c r="A98" s="239" t="s">
        <v>1061</v>
      </c>
      <c r="B98" s="221">
        <f>IF(VLOOKUP($A98,Data!$A:$T,2,0)="","",VLOOKUP($A98,Data!$A:$T,2,0))</f>
        <v>9760</v>
      </c>
      <c r="C98" s="221" t="str" cm="1">
        <f t="array" ref="C98">IF(VLOOKUP($A98,Tableau1[],3,0)="","",VLOOKUP(Tableau1[],3,0))</f>
        <v/>
      </c>
      <c r="D98" s="175" t="str">
        <f>IF(VLOOKUP($A98,Data!$A:$T,5,0)="","",VLOOKUP($A98,Data!$A:$T,5,0))</f>
        <v>Dune</v>
      </c>
      <c r="E98" s="175" t="str">
        <f>IF(VLOOKUP($A98,Data!$A:$T,6,0)="","",VLOOKUP($A98,Data!$A:$T,6,0))</f>
        <v>Masu 2</v>
      </c>
      <c r="F98" s="175" t="str">
        <f>IF(VLOOKUP($A98,Data!$A:$T,14,0)="","",VLOOKUP($A98,Data!$A:$T,14,0))</f>
        <v>Jugs (Big)</v>
      </c>
      <c r="G98" s="175" t="str">
        <f>IF(VLOOKUP($A98,Data!$A:$T,10,0)="","",VLOOKUP($A98,Data!$A:$T,10,0))</f>
        <v>MEGA</v>
      </c>
      <c r="H98" s="175">
        <f>IF(VLOOKUP($A98,Data!$A:$T,12,0)="","",VLOOKUP($A98,Data!$A:$T,12,0))</f>
        <v>1.5620000000000001</v>
      </c>
      <c r="I98" s="175" t="str">
        <f>IF(VLOOKUP($A98,Data!$A:$T,13,0)="","",VLOOKUP($A98,Data!$A:$T,13,0))</f>
        <v>PU</v>
      </c>
      <c r="J98" s="219" t="str">
        <f>IF(VLOOKUP($A98,Data!$A:$T,19,0)="","",VLOOKUP($A98,Data!$A:$T,19,0))</f>
        <v/>
      </c>
      <c r="K98" s="248"/>
      <c r="L98" s="248"/>
      <c r="M98" s="248"/>
      <c r="N98" s="248"/>
      <c r="O98" s="248"/>
      <c r="P98" s="248"/>
      <c r="Q98" s="248"/>
      <c r="R98" s="248"/>
      <c r="S98" s="248"/>
      <c r="T98" s="248"/>
      <c r="U98" s="248"/>
      <c r="V98" s="248"/>
      <c r="W98" s="248"/>
      <c r="X98" s="248"/>
      <c r="Z98" s="176" t="str">
        <f t="shared" si="4"/>
        <v/>
      </c>
      <c r="AA98" s="176" t="str">
        <f t="shared" si="5"/>
        <v/>
      </c>
      <c r="AB98" s="177" t="str">
        <f t="shared" si="6"/>
        <v/>
      </c>
      <c r="AC98" s="293"/>
      <c r="AD98" s="347" t="str">
        <f t="shared" si="7"/>
        <v/>
      </c>
      <c r="AE98" s="292"/>
      <c r="AF98" s="292"/>
      <c r="AG98" s="292"/>
      <c r="AH98" s="292"/>
      <c r="AI98" s="292"/>
      <c r="AJ98" s="292"/>
      <c r="AK98" s="292"/>
      <c r="AL98" s="256"/>
      <c r="AM98" s="256"/>
      <c r="AN98" s="256"/>
      <c r="AO98" s="256"/>
    </row>
    <row r="99" spans="1:41" ht="15" customHeight="1">
      <c r="A99" s="239" t="s">
        <v>1062</v>
      </c>
      <c r="B99" s="221">
        <f>IF(VLOOKUP($A99,Data!$A:$T,2,0)="","",VLOOKUP($A99,Data!$A:$T,2,0))</f>
        <v>10639</v>
      </c>
      <c r="C99" s="221" t="str" cm="1">
        <f t="array" ref="C99">IF(VLOOKUP($A99,Tableau1[],3,0)="","",VLOOKUP(Tableau1[],3,0))</f>
        <v/>
      </c>
      <c r="D99" s="175" t="str">
        <f>IF(VLOOKUP($A99,Data!$A:$T,5,0)="","",VLOOKUP($A99,Data!$A:$T,5,0))</f>
        <v>Dune</v>
      </c>
      <c r="E99" s="175" t="str">
        <f>IF(VLOOKUP($A99,Data!$A:$T,6,0)="","",VLOOKUP($A99,Data!$A:$T,6,0))</f>
        <v>Masu 3</v>
      </c>
      <c r="F99" s="175" t="str">
        <f>IF(VLOOKUP($A99,Data!$A:$T,14,0)="","",VLOOKUP($A99,Data!$A:$T,14,0))</f>
        <v>Jugs (Big)</v>
      </c>
      <c r="G99" s="175" t="str">
        <f>IF(VLOOKUP($A99,Data!$A:$T,10,0)="","",VLOOKUP($A99,Data!$A:$T,10,0))</f>
        <v>MEGA</v>
      </c>
      <c r="H99" s="175">
        <f>IF(VLOOKUP($A99,Data!$A:$T,12,0)="","",VLOOKUP($A99,Data!$A:$T,12,0))</f>
        <v>1.119</v>
      </c>
      <c r="I99" s="175" t="str">
        <f>IF(VLOOKUP($A99,Data!$A:$T,13,0)="","",VLOOKUP($A99,Data!$A:$T,13,0))</f>
        <v>PU</v>
      </c>
      <c r="J99" s="219" t="str">
        <f>IF(VLOOKUP($A99,Data!$A:$T,19,0)="","",VLOOKUP($A99,Data!$A:$T,19,0))</f>
        <v/>
      </c>
      <c r="K99" s="248"/>
      <c r="L99" s="248"/>
      <c r="M99" s="248"/>
      <c r="N99" s="248"/>
      <c r="O99" s="248"/>
      <c r="P99" s="248"/>
      <c r="Q99" s="248"/>
      <c r="R99" s="248"/>
      <c r="S99" s="248"/>
      <c r="T99" s="248"/>
      <c r="U99" s="248"/>
      <c r="V99" s="248"/>
      <c r="W99" s="248"/>
      <c r="X99" s="248"/>
      <c r="Z99" s="176" t="str">
        <f t="shared" si="4"/>
        <v/>
      </c>
      <c r="AA99" s="176" t="str">
        <f t="shared" si="5"/>
        <v/>
      </c>
      <c r="AB99" s="177" t="str">
        <f t="shared" si="6"/>
        <v/>
      </c>
      <c r="AC99" s="293"/>
      <c r="AD99" s="347" t="str">
        <f t="shared" si="7"/>
        <v/>
      </c>
      <c r="AE99" s="292"/>
      <c r="AF99" s="292"/>
      <c r="AG99" s="292"/>
      <c r="AH99" s="292"/>
      <c r="AI99" s="292"/>
      <c r="AJ99" s="292"/>
      <c r="AK99" s="292"/>
      <c r="AL99" s="256"/>
      <c r="AM99" s="256"/>
      <c r="AN99" s="256"/>
      <c r="AO99" s="256"/>
    </row>
    <row r="100" spans="1:41" ht="15" customHeight="1">
      <c r="A100" s="239" t="s">
        <v>1063</v>
      </c>
      <c r="B100" s="221">
        <f>IF(VLOOKUP($A100,Data!$A:$T,2,0)="","",VLOOKUP($A100,Data!$A:$T,2,0))</f>
        <v>10676</v>
      </c>
      <c r="C100" s="221" t="str" cm="1">
        <f t="array" ref="C100">IF(VLOOKUP($A100,Tableau1[],3,0)="","",VLOOKUP(Tableau1[],3,0))</f>
        <v/>
      </c>
      <c r="D100" s="175" t="str">
        <f>IF(VLOOKUP($A100,Data!$A:$T,5,0)="","",VLOOKUP($A100,Data!$A:$T,5,0))</f>
        <v>Dune</v>
      </c>
      <c r="E100" s="175" t="str">
        <f>IF(VLOOKUP($A100,Data!$A:$T,6,0)="","",VLOOKUP($A100,Data!$A:$T,6,0))</f>
        <v>Mateo 1</v>
      </c>
      <c r="F100" s="175" t="str">
        <f>IF(VLOOKUP($A100,Data!$A:$T,14,0)="","",VLOOKUP($A100,Data!$A:$T,14,0))</f>
        <v>Knobs</v>
      </c>
      <c r="G100" s="175" t="str">
        <f>IF(VLOOKUP($A100,Data!$A:$T,10,0)="","",VLOOKUP($A100,Data!$A:$T,10,0))</f>
        <v>MEGA</v>
      </c>
      <c r="H100" s="175">
        <f>IF(VLOOKUP($A100,Data!$A:$T,12,0)="","",VLOOKUP($A100,Data!$A:$T,12,0))</f>
        <v>2.2959999999999998</v>
      </c>
      <c r="I100" s="175" t="str">
        <f>IF(VLOOKUP($A100,Data!$A:$T,13,0)="","",VLOOKUP($A100,Data!$A:$T,13,0))</f>
        <v>PU</v>
      </c>
      <c r="J100" s="219" t="str">
        <f>IF(VLOOKUP($A100,Data!$A:$T,19,0)="","",VLOOKUP($A100,Data!$A:$T,19,0))</f>
        <v/>
      </c>
      <c r="K100" s="248"/>
      <c r="O100" s="248"/>
      <c r="Q100" s="248"/>
      <c r="Z100" s="176" t="str">
        <f t="shared" si="4"/>
        <v/>
      </c>
      <c r="AA100" s="176" t="str">
        <f t="shared" si="5"/>
        <v/>
      </c>
      <c r="AB100" s="177" t="str">
        <f t="shared" si="6"/>
        <v/>
      </c>
      <c r="AC100" s="293"/>
      <c r="AD100" s="347" t="str">
        <f t="shared" si="7"/>
        <v/>
      </c>
      <c r="AE100" s="292"/>
      <c r="AF100" s="292"/>
      <c r="AG100" s="292"/>
      <c r="AH100" s="292"/>
      <c r="AI100" s="292"/>
      <c r="AJ100" s="292"/>
      <c r="AK100" s="292"/>
      <c r="AL100" s="256"/>
      <c r="AM100" s="256"/>
      <c r="AN100" s="256"/>
      <c r="AO100" s="256"/>
    </row>
    <row r="101" spans="1:41" ht="15" customHeight="1">
      <c r="A101" s="239" t="s">
        <v>1064</v>
      </c>
      <c r="B101" s="221">
        <f>IF(VLOOKUP($A101,Data!$A:$T,2,0)="","",VLOOKUP($A101,Data!$A:$T,2,0))</f>
        <v>10677</v>
      </c>
      <c r="C101" s="221" t="str" cm="1">
        <f t="array" ref="C101">IF(VLOOKUP($A101,Tableau1[],3,0)="","",VLOOKUP(Tableau1[],3,0))</f>
        <v/>
      </c>
      <c r="D101" s="175" t="str">
        <f>IF(VLOOKUP($A101,Data!$A:$T,5,0)="","",VLOOKUP($A101,Data!$A:$T,5,0))</f>
        <v>Dune</v>
      </c>
      <c r="E101" s="175" t="str">
        <f>IF(VLOOKUP($A101,Data!$A:$T,6,0)="","",VLOOKUP($A101,Data!$A:$T,6,0))</f>
        <v>Mateo 2</v>
      </c>
      <c r="F101" s="175" t="str">
        <f>IF(VLOOKUP($A101,Data!$A:$T,14,0)="","",VLOOKUP($A101,Data!$A:$T,14,0))</f>
        <v>Knobs</v>
      </c>
      <c r="G101" s="175" t="str">
        <f>IF(VLOOKUP($A101,Data!$A:$T,10,0)="","",VLOOKUP($A101,Data!$A:$T,10,0))</f>
        <v>XXL</v>
      </c>
      <c r="H101" s="175">
        <f>IF(VLOOKUP($A101,Data!$A:$T,12,0)="","",VLOOKUP($A101,Data!$A:$T,12,0))</f>
        <v>0.59499999999999997</v>
      </c>
      <c r="I101" s="175" t="str">
        <f>IF(VLOOKUP($A101,Data!$A:$T,13,0)="","",VLOOKUP($A101,Data!$A:$T,13,0))</f>
        <v>PU</v>
      </c>
      <c r="J101" s="219" t="str">
        <f>IF(VLOOKUP($A101,Data!$A:$T,19,0)="","",VLOOKUP($A101,Data!$A:$T,19,0))</f>
        <v/>
      </c>
      <c r="K101" s="248"/>
      <c r="L101" s="248"/>
      <c r="M101" s="248"/>
      <c r="N101" s="248"/>
      <c r="O101" s="248"/>
      <c r="P101" s="248"/>
      <c r="Q101" s="248"/>
      <c r="R101" s="248"/>
      <c r="S101" s="248"/>
      <c r="U101" s="248"/>
      <c r="V101" s="248"/>
      <c r="W101" s="248"/>
      <c r="X101" s="248"/>
      <c r="Z101" s="176" t="str">
        <f t="shared" si="4"/>
        <v/>
      </c>
      <c r="AA101" s="176" t="str">
        <f t="shared" si="5"/>
        <v/>
      </c>
      <c r="AB101" s="177" t="str">
        <f t="shared" si="6"/>
        <v/>
      </c>
      <c r="AC101" s="293"/>
      <c r="AD101" s="347" t="str">
        <f t="shared" si="7"/>
        <v/>
      </c>
      <c r="AE101" s="292"/>
      <c r="AF101" s="292"/>
      <c r="AG101" s="292"/>
      <c r="AH101" s="292"/>
      <c r="AI101" s="292"/>
      <c r="AJ101" s="292"/>
      <c r="AK101" s="292"/>
      <c r="AL101" s="256"/>
      <c r="AM101" s="256"/>
      <c r="AN101" s="256"/>
      <c r="AO101" s="256"/>
    </row>
    <row r="102" spans="1:41" ht="15" customHeight="1">
      <c r="A102" s="239" t="s">
        <v>1065</v>
      </c>
      <c r="B102" s="221">
        <f>IF(VLOOKUP($A102,Data!$A:$T,2,0)="","",VLOOKUP($A102,Data!$A:$T,2,0))</f>
        <v>9315</v>
      </c>
      <c r="C102" s="221" t="str" cm="1">
        <f t="array" ref="C102">IF(VLOOKUP($A102,Tableau1[],3,0)="","",VLOOKUP(Tableau1[],3,0))</f>
        <v/>
      </c>
      <c r="D102" s="175" t="str">
        <f>IF(VLOOKUP($A102,Data!$A:$T,5,0)="","",VLOOKUP($A102,Data!$A:$T,5,0))</f>
        <v>Dune</v>
      </c>
      <c r="E102" s="175" t="str">
        <f>IF(VLOOKUP($A102,Data!$A:$T,6,0)="","",VLOOKUP($A102,Data!$A:$T,6,0))</f>
        <v>Musata</v>
      </c>
      <c r="F102" s="175" t="str">
        <f>IF(VLOOKUP($A102,Data!$A:$T,14,0)="","",VLOOKUP($A102,Data!$A:$T,14,0))</f>
        <v>Slopers</v>
      </c>
      <c r="G102" s="175" t="str">
        <f>IF(VLOOKUP($A102,Data!$A:$T,10,0)="","",VLOOKUP($A102,Data!$A:$T,10,0))</f>
        <v>GIGA</v>
      </c>
      <c r="H102" s="175">
        <f>IF(VLOOKUP($A102,Data!$A:$T,12,0)="","",VLOOKUP($A102,Data!$A:$T,12,0))</f>
        <v>4.3970000000000002</v>
      </c>
      <c r="I102" s="175" t="str">
        <f>IF(VLOOKUP($A102,Data!$A:$T,13,0)="","",VLOOKUP($A102,Data!$A:$T,13,0))</f>
        <v>PU</v>
      </c>
      <c r="J102" s="219" t="str">
        <f>IF(VLOOKUP($A102,Data!$A:$T,19,0)="","",VLOOKUP($A102,Data!$A:$T,19,0))</f>
        <v/>
      </c>
      <c r="K102" s="248"/>
      <c r="Z102" s="176" t="str">
        <f t="shared" si="4"/>
        <v/>
      </c>
      <c r="AA102" s="176" t="str">
        <f t="shared" si="5"/>
        <v/>
      </c>
      <c r="AB102" s="177" t="str">
        <f t="shared" si="6"/>
        <v/>
      </c>
      <c r="AC102" s="293"/>
      <c r="AD102" s="347" t="str">
        <f t="shared" si="7"/>
        <v/>
      </c>
      <c r="AE102" s="292"/>
      <c r="AF102" s="292"/>
      <c r="AG102" s="292"/>
      <c r="AH102" s="292"/>
      <c r="AI102" s="292"/>
      <c r="AJ102" s="292"/>
      <c r="AK102" s="292"/>
      <c r="AL102" s="256"/>
      <c r="AM102" s="256"/>
      <c r="AN102" s="256"/>
      <c r="AO102" s="256"/>
    </row>
    <row r="103" spans="1:41" ht="15" customHeight="1">
      <c r="A103" s="239" t="s">
        <v>1066</v>
      </c>
      <c r="B103" s="221">
        <f>IF(VLOOKUP($A103,Data!$A:$T,2,0)="","",VLOOKUP($A103,Data!$A:$T,2,0))</f>
        <v>10681</v>
      </c>
      <c r="C103" s="221" t="str" cm="1">
        <f t="array" ref="C103">IF(VLOOKUP($A103,Tableau1[],3,0)="","",VLOOKUP(Tableau1[],3,0))</f>
        <v/>
      </c>
      <c r="D103" s="175" t="str">
        <f>IF(VLOOKUP($A103,Data!$A:$T,5,0)="","",VLOOKUP($A103,Data!$A:$T,5,0))</f>
        <v>Dune</v>
      </c>
      <c r="E103" s="175" t="str">
        <f>IF(VLOOKUP($A103,Data!$A:$T,6,0)="","",VLOOKUP($A103,Data!$A:$T,6,0))</f>
        <v>Nexus</v>
      </c>
      <c r="F103" s="175" t="str">
        <f>IF(VLOOKUP($A103,Data!$A:$T,14,0)="","",VLOOKUP($A103,Data!$A:$T,14,0))</f>
        <v>Slopers</v>
      </c>
      <c r="G103" s="175" t="str">
        <f>IF(VLOOKUP($A103,Data!$A:$T,10,0)="","",VLOOKUP($A103,Data!$A:$T,10,0))</f>
        <v>M-L</v>
      </c>
      <c r="H103" s="175">
        <f>IF(VLOOKUP($A103,Data!$A:$T,12,0)="","",VLOOKUP($A103,Data!$A:$T,12,0))</f>
        <v>1.369</v>
      </c>
      <c r="I103" s="175" t="str">
        <f>IF(VLOOKUP($A103,Data!$A:$T,13,0)="","",VLOOKUP($A103,Data!$A:$T,13,0))</f>
        <v>PU</v>
      </c>
      <c r="J103" s="219" t="str">
        <f>IF(VLOOKUP($A103,Data!$A:$T,19,0)="","",VLOOKUP($A103,Data!$A:$T,19,0))</f>
        <v/>
      </c>
      <c r="K103" s="248"/>
      <c r="L103" s="248"/>
      <c r="M103" s="248"/>
      <c r="N103" s="248"/>
      <c r="O103" s="248"/>
      <c r="P103" s="248"/>
      <c r="Q103" s="248"/>
      <c r="R103" s="248"/>
      <c r="S103" s="248"/>
      <c r="U103" s="248"/>
      <c r="V103" s="248"/>
      <c r="W103" s="248"/>
      <c r="X103" s="248"/>
      <c r="Z103" s="176" t="str">
        <f t="shared" si="4"/>
        <v/>
      </c>
      <c r="AA103" s="176" t="str">
        <f t="shared" si="5"/>
        <v/>
      </c>
      <c r="AB103" s="177" t="str">
        <f t="shared" si="6"/>
        <v/>
      </c>
      <c r="AC103" s="293"/>
      <c r="AD103" s="347" t="str">
        <f t="shared" si="7"/>
        <v/>
      </c>
      <c r="AE103" s="292"/>
      <c r="AF103" s="292"/>
      <c r="AG103" s="292"/>
      <c r="AH103" s="292"/>
      <c r="AI103" s="292"/>
      <c r="AJ103" s="292"/>
      <c r="AK103" s="292"/>
      <c r="AL103" s="256"/>
      <c r="AM103" s="256"/>
      <c r="AN103" s="256"/>
      <c r="AO103" s="256"/>
    </row>
    <row r="104" spans="1:41" ht="15" customHeight="1">
      <c r="A104" s="239" t="s">
        <v>1067</v>
      </c>
      <c r="B104" s="221">
        <f>IF(VLOOKUP($A104,Data!$A:$T,2,0)="","",VLOOKUP($A104,Data!$A:$T,2,0))</f>
        <v>9509</v>
      </c>
      <c r="C104" s="221" t="str" cm="1">
        <f t="array" ref="C104">IF(VLOOKUP($A104,Tableau1[],3,0)="","",VLOOKUP(Tableau1[],3,0))</f>
        <v/>
      </c>
      <c r="D104" s="175" t="str">
        <f>IF(VLOOKUP($A104,Data!$A:$T,5,0)="","",VLOOKUP($A104,Data!$A:$T,5,0))</f>
        <v>Dune</v>
      </c>
      <c r="E104" s="175" t="str">
        <f>IF(VLOOKUP($A104,Data!$A:$T,6,0)="","",VLOOKUP($A104,Data!$A:$T,6,0))</f>
        <v>Octopus</v>
      </c>
      <c r="F104" s="175" t="str">
        <f>IF(VLOOKUP($A104,Data!$A:$T,14,0)="","",VLOOKUP($A104,Data!$A:$T,14,0))</f>
        <v>Knobs</v>
      </c>
      <c r="G104" s="175" t="str">
        <f>IF(VLOOKUP($A104,Data!$A:$T,10,0)="","",VLOOKUP($A104,Data!$A:$T,10,0))</f>
        <v>S</v>
      </c>
      <c r="H104" s="175">
        <f>IF(VLOOKUP($A104,Data!$A:$T,12,0)="","",VLOOKUP($A104,Data!$A:$T,12,0))</f>
        <v>0.97199999999999998</v>
      </c>
      <c r="I104" s="175" t="str">
        <f>IF(VLOOKUP($A104,Data!$A:$T,13,0)="","",VLOOKUP($A104,Data!$A:$T,13,0))</f>
        <v>PU</v>
      </c>
      <c r="J104" s="219" t="str">
        <f>IF(VLOOKUP($A104,Data!$A:$T,19,0)="","",VLOOKUP($A104,Data!$A:$T,19,0))</f>
        <v/>
      </c>
      <c r="K104" s="248"/>
      <c r="Z104" s="176" t="str">
        <f t="shared" si="4"/>
        <v/>
      </c>
      <c r="AA104" s="176" t="str">
        <f t="shared" si="5"/>
        <v/>
      </c>
      <c r="AB104" s="177" t="str">
        <f t="shared" si="6"/>
        <v/>
      </c>
      <c r="AC104" s="293"/>
      <c r="AD104" s="347" t="str">
        <f t="shared" si="7"/>
        <v/>
      </c>
      <c r="AE104" s="292"/>
      <c r="AF104" s="292"/>
      <c r="AG104" s="292"/>
      <c r="AH104" s="292"/>
      <c r="AI104" s="292"/>
      <c r="AJ104" s="292"/>
      <c r="AK104" s="292"/>
      <c r="AL104" s="256"/>
      <c r="AM104" s="256"/>
      <c r="AN104" s="256"/>
      <c r="AO104" s="256"/>
    </row>
    <row r="105" spans="1:41" ht="15" customHeight="1">
      <c r="A105" s="239" t="s">
        <v>1068</v>
      </c>
      <c r="B105" s="221">
        <f>IF(VLOOKUP($A105,Data!$A:$T,2,0)="","",VLOOKUP($A105,Data!$A:$T,2,0))</f>
        <v>9634</v>
      </c>
      <c r="C105" s="221" t="str" cm="1">
        <f t="array" ref="C105">IF(VLOOKUP($A105,Tableau1[],3,0)="","",VLOOKUP(Tableau1[],3,0))</f>
        <v/>
      </c>
      <c r="D105" s="175" t="str">
        <f>IF(VLOOKUP($A105,Data!$A:$T,5,0)="","",VLOOKUP($A105,Data!$A:$T,5,0))</f>
        <v>Dune</v>
      </c>
      <c r="E105" s="175" t="str">
        <f>IF(VLOOKUP($A105,Data!$A:$T,6,0)="","",VLOOKUP($A105,Data!$A:$T,6,0))</f>
        <v>Pusi</v>
      </c>
      <c r="F105" s="175" t="str">
        <f>IF(VLOOKUP($A105,Data!$A:$T,14,0)="","",VLOOKUP($A105,Data!$A:$T,14,0))</f>
        <v>Crimps</v>
      </c>
      <c r="G105" s="175" t="str">
        <f>IF(VLOOKUP($A105,Data!$A:$T,10,0)="","",VLOOKUP($A105,Data!$A:$T,10,0))</f>
        <v>S</v>
      </c>
      <c r="H105" s="175">
        <f>IF(VLOOKUP($A105,Data!$A:$T,12,0)="","",VLOOKUP($A105,Data!$A:$T,12,0))</f>
        <v>0.68</v>
      </c>
      <c r="I105" s="175" t="str">
        <f>IF(VLOOKUP($A105,Data!$A:$T,13,0)="","",VLOOKUP($A105,Data!$A:$T,13,0))</f>
        <v>PU</v>
      </c>
      <c r="J105" s="219" t="str">
        <f>IF(VLOOKUP($A105,Data!$A:$T,19,0)="","",VLOOKUP($A105,Data!$A:$T,19,0))</f>
        <v/>
      </c>
      <c r="K105" s="248"/>
      <c r="L105" s="248"/>
      <c r="M105" s="248"/>
      <c r="N105" s="248"/>
      <c r="O105" s="248"/>
      <c r="P105" s="248"/>
      <c r="Q105" s="248"/>
      <c r="R105" s="248"/>
      <c r="S105" s="248"/>
      <c r="T105" s="248"/>
      <c r="U105" s="248"/>
      <c r="V105" s="248"/>
      <c r="W105" s="248"/>
      <c r="X105" s="248"/>
      <c r="Z105" s="176" t="str">
        <f t="shared" si="4"/>
        <v/>
      </c>
      <c r="AA105" s="176" t="str">
        <f t="shared" si="5"/>
        <v/>
      </c>
      <c r="AB105" s="177" t="str">
        <f t="shared" si="6"/>
        <v/>
      </c>
      <c r="AC105" s="293"/>
      <c r="AD105" s="347" t="str">
        <f t="shared" si="7"/>
        <v/>
      </c>
      <c r="AE105" s="292"/>
      <c r="AF105" s="292"/>
      <c r="AG105" s="292"/>
      <c r="AH105" s="292"/>
      <c r="AI105" s="292"/>
      <c r="AJ105" s="292"/>
      <c r="AK105" s="292"/>
      <c r="AL105" s="256"/>
      <c r="AM105" s="256"/>
      <c r="AN105" s="256"/>
      <c r="AO105" s="256"/>
    </row>
    <row r="106" spans="1:41" ht="15" customHeight="1">
      <c r="A106" s="239" t="s">
        <v>1069</v>
      </c>
      <c r="B106" s="221">
        <f>IF(VLOOKUP($A106,Data!$A:$T,2,0)="","",VLOOKUP($A106,Data!$A:$T,2,0))</f>
        <v>9316</v>
      </c>
      <c r="C106" s="221" t="str" cm="1">
        <f t="array" ref="C106">IF(VLOOKUP($A106,Tableau1[],3,0)="","",VLOOKUP(Tableau1[],3,0))</f>
        <v/>
      </c>
      <c r="D106" s="175" t="str">
        <f>IF(VLOOKUP($A106,Data!$A:$T,5,0)="","",VLOOKUP($A106,Data!$A:$T,5,0))</f>
        <v>Dune</v>
      </c>
      <c r="E106" s="175" t="str">
        <f>IF(VLOOKUP($A106,Data!$A:$T,6,0)="","",VLOOKUP($A106,Data!$A:$T,6,0))</f>
        <v>Rain</v>
      </c>
      <c r="F106" s="175" t="str">
        <f>IF(VLOOKUP($A106,Data!$A:$T,14,0)="","",VLOOKUP($A106,Data!$A:$T,14,0))</f>
        <v>Pinches</v>
      </c>
      <c r="G106" s="175" t="str">
        <f>IF(VLOOKUP($A106,Data!$A:$T,10,0)="","",VLOOKUP($A106,Data!$A:$T,10,0))</f>
        <v>MEGA</v>
      </c>
      <c r="H106" s="175">
        <f>IF(VLOOKUP($A106,Data!$A:$T,12,0)="","",VLOOKUP($A106,Data!$A:$T,12,0))</f>
        <v>4.5810000000000004</v>
      </c>
      <c r="I106" s="175" t="str">
        <f>IF(VLOOKUP($A106,Data!$A:$T,13,0)="","",VLOOKUP($A106,Data!$A:$T,13,0))</f>
        <v>PU</v>
      </c>
      <c r="J106" s="219" t="str">
        <f>IF(VLOOKUP($A106,Data!$A:$T,19,0)="","",VLOOKUP($A106,Data!$A:$T,19,0))</f>
        <v/>
      </c>
      <c r="K106" s="248"/>
      <c r="L106" s="248"/>
      <c r="M106" s="248"/>
      <c r="N106" s="248"/>
      <c r="O106" s="248"/>
      <c r="P106" s="248"/>
      <c r="Q106" s="248"/>
      <c r="R106" s="248"/>
      <c r="S106" s="248"/>
      <c r="T106" s="248"/>
      <c r="U106" s="248"/>
      <c r="V106" s="248"/>
      <c r="W106" s="248"/>
      <c r="X106" s="248"/>
      <c r="Z106" s="176" t="str">
        <f t="shared" si="4"/>
        <v/>
      </c>
      <c r="AA106" s="176" t="str">
        <f t="shared" si="5"/>
        <v/>
      </c>
      <c r="AB106" s="177" t="str">
        <f t="shared" si="6"/>
        <v/>
      </c>
      <c r="AC106" s="293"/>
      <c r="AD106" s="347" t="str">
        <f t="shared" si="7"/>
        <v/>
      </c>
      <c r="AE106" s="292"/>
      <c r="AF106" s="292"/>
      <c r="AG106" s="292"/>
      <c r="AH106" s="292"/>
      <c r="AI106" s="292"/>
      <c r="AJ106" s="292"/>
      <c r="AK106" s="292"/>
      <c r="AL106" s="256"/>
      <c r="AM106" s="256"/>
      <c r="AN106" s="256"/>
      <c r="AO106" s="256"/>
    </row>
    <row r="107" spans="1:41" ht="15" customHeight="1">
      <c r="A107" s="239" t="s">
        <v>1070</v>
      </c>
      <c r="B107" s="221">
        <f>IF(VLOOKUP($A107,Data!$A:$T,2,0)="","",VLOOKUP($A107,Data!$A:$T,2,0))</f>
        <v>9765</v>
      </c>
      <c r="C107" s="221" t="str" cm="1">
        <f t="array" ref="C107">IF(VLOOKUP($A107,Tableau1[],3,0)="","",VLOOKUP(Tableau1[],3,0))</f>
        <v/>
      </c>
      <c r="D107" s="175" t="str">
        <f>IF(VLOOKUP($A107,Data!$A:$T,5,0)="","",VLOOKUP($A107,Data!$A:$T,5,0))</f>
        <v>Dune</v>
      </c>
      <c r="E107" s="175" t="str">
        <f>IF(VLOOKUP($A107,Data!$A:$T,6,0)="","",VLOOKUP($A107,Data!$A:$T,6,0))</f>
        <v>Rex</v>
      </c>
      <c r="F107" s="175" t="str">
        <f>IF(VLOOKUP($A107,Data!$A:$T,14,0)="","",VLOOKUP($A107,Data!$A:$T,14,0))</f>
        <v>Jugs (Small)</v>
      </c>
      <c r="G107" s="175" t="str">
        <f>IF(VLOOKUP($A107,Data!$A:$T,10,0)="","",VLOOKUP($A107,Data!$A:$T,10,0))</f>
        <v>S</v>
      </c>
      <c r="H107" s="175">
        <f>IF(VLOOKUP($A107,Data!$A:$T,12,0)="","",VLOOKUP($A107,Data!$A:$T,12,0))</f>
        <v>0.95299999999999996</v>
      </c>
      <c r="I107" s="175" t="str">
        <f>IF(VLOOKUP($A107,Data!$A:$T,13,0)="","",VLOOKUP($A107,Data!$A:$T,13,0))</f>
        <v>PU</v>
      </c>
      <c r="J107" s="219" t="str">
        <f>IF(VLOOKUP($A107,Data!$A:$T,19,0)="","",VLOOKUP($A107,Data!$A:$T,19,0))</f>
        <v/>
      </c>
      <c r="K107" s="248"/>
      <c r="O107" s="248"/>
      <c r="Q107" s="248"/>
      <c r="Z107" s="176" t="str">
        <f t="shared" si="4"/>
        <v/>
      </c>
      <c r="AA107" s="176" t="str">
        <f t="shared" si="5"/>
        <v/>
      </c>
      <c r="AB107" s="177" t="str">
        <f t="shared" si="6"/>
        <v/>
      </c>
      <c r="AC107" s="293"/>
      <c r="AD107" s="347" t="str">
        <f t="shared" si="7"/>
        <v/>
      </c>
      <c r="AE107" s="292"/>
      <c r="AF107" s="292"/>
      <c r="AG107" s="292"/>
      <c r="AH107" s="292"/>
      <c r="AI107" s="292"/>
      <c r="AJ107" s="292"/>
      <c r="AK107" s="292"/>
      <c r="AL107" s="256"/>
      <c r="AM107" s="256"/>
      <c r="AN107" s="256"/>
      <c r="AO107" s="256"/>
    </row>
    <row r="108" spans="1:41" ht="15" customHeight="1">
      <c r="A108" s="239" t="s">
        <v>1071</v>
      </c>
      <c r="B108" s="221">
        <f>IF(VLOOKUP($A108,Data!$A:$T,2,0)="","",VLOOKUP($A108,Data!$A:$T,2,0))</f>
        <v>14137</v>
      </c>
      <c r="C108" s="221" t="str" cm="1">
        <f t="array" ref="C108">IF(VLOOKUP($A108,Tableau1[],3,0)="","",VLOOKUP(Tableau1[],3,0))</f>
        <v/>
      </c>
      <c r="D108" s="175" t="str">
        <f>IF(VLOOKUP($A108,Data!$A:$T,5,0)="","",VLOOKUP($A108,Data!$A:$T,5,0))</f>
        <v>Dune</v>
      </c>
      <c r="E108" s="175" t="str">
        <f>IF(VLOOKUP($A108,Data!$A:$T,6,0)="","",VLOOKUP($A108,Data!$A:$T,6,0))</f>
        <v>Rival</v>
      </c>
      <c r="F108" s="175" t="str">
        <f>IF(VLOOKUP($A108,Data!$A:$T,14,0)="","",VLOOKUP($A108,Data!$A:$T,14,0))</f>
        <v>Jugs (Big)</v>
      </c>
      <c r="G108" s="175" t="str">
        <f>IF(VLOOKUP($A108,Data!$A:$T,10,0)="","",VLOOKUP($A108,Data!$A:$T,10,0))</f>
        <v>XXL</v>
      </c>
      <c r="H108" s="175">
        <f>IF(VLOOKUP($A108,Data!$A:$T,12,0)="","",VLOOKUP($A108,Data!$A:$T,12,0))</f>
        <v>3.4809999999999999</v>
      </c>
      <c r="I108" s="175" t="str">
        <f>IF(VLOOKUP($A108,Data!$A:$T,13,0)="","",VLOOKUP($A108,Data!$A:$T,13,0))</f>
        <v>PU</v>
      </c>
      <c r="J108" s="219" t="str">
        <f>IF(VLOOKUP($A108,Data!$A:$T,19,0)="","",VLOOKUP($A108,Data!$A:$T,19,0))</f>
        <v/>
      </c>
      <c r="K108" s="248"/>
      <c r="L108" s="248"/>
      <c r="M108" s="248"/>
      <c r="N108" s="248"/>
      <c r="O108" s="248"/>
      <c r="P108" s="248"/>
      <c r="Q108" s="248"/>
      <c r="R108" s="248"/>
      <c r="S108" s="248"/>
      <c r="T108" s="248"/>
      <c r="U108" s="248"/>
      <c r="V108" s="248"/>
      <c r="W108" s="248"/>
      <c r="X108" s="248"/>
      <c r="Z108" s="176" t="str">
        <f t="shared" si="4"/>
        <v/>
      </c>
      <c r="AA108" s="176" t="str">
        <f t="shared" si="5"/>
        <v/>
      </c>
      <c r="AB108" s="177" t="str">
        <f t="shared" si="6"/>
        <v/>
      </c>
      <c r="AC108" s="293"/>
      <c r="AD108" s="347" t="str">
        <f t="shared" si="7"/>
        <v/>
      </c>
      <c r="AE108" s="292"/>
      <c r="AF108" s="292"/>
      <c r="AG108" s="292"/>
      <c r="AH108" s="292"/>
      <c r="AI108" s="292"/>
      <c r="AJ108" s="292"/>
      <c r="AK108" s="292"/>
      <c r="AL108" s="256"/>
      <c r="AM108" s="256"/>
      <c r="AN108" s="256"/>
      <c r="AO108" s="256"/>
    </row>
    <row r="109" spans="1:41" ht="15" customHeight="1">
      <c r="A109" s="239" t="s">
        <v>1072</v>
      </c>
      <c r="B109" s="221">
        <f>IF(VLOOKUP($A109,Data!$A:$T,2,0)="","",VLOOKUP($A109,Data!$A:$T,2,0))</f>
        <v>9317</v>
      </c>
      <c r="C109" s="221" t="str" cm="1">
        <f t="array" ref="C109">IF(VLOOKUP($A109,Tableau1[],3,0)="","",VLOOKUP(Tableau1[],3,0))</f>
        <v/>
      </c>
      <c r="D109" s="175" t="str">
        <f>IF(VLOOKUP($A109,Data!$A:$T,5,0)="","",VLOOKUP($A109,Data!$A:$T,5,0))</f>
        <v>Dune</v>
      </c>
      <c r="E109" s="175" t="str">
        <f>IF(VLOOKUP($A109,Data!$A:$T,6,0)="","",VLOOKUP($A109,Data!$A:$T,6,0))</f>
        <v>Sirena</v>
      </c>
      <c r="F109" s="175" t="str">
        <f>IF(VLOOKUP($A109,Data!$A:$T,14,0)="","",VLOOKUP($A109,Data!$A:$T,14,0))</f>
        <v>Slopers</v>
      </c>
      <c r="G109" s="175" t="str">
        <f>IF(VLOOKUP($A109,Data!$A:$T,10,0)="","",VLOOKUP($A109,Data!$A:$T,10,0))</f>
        <v>MEGA</v>
      </c>
      <c r="H109" s="175">
        <f>IF(VLOOKUP($A109,Data!$A:$T,12,0)="","",VLOOKUP($A109,Data!$A:$T,12,0))</f>
        <v>1.5289999999999999</v>
      </c>
      <c r="I109" s="175" t="str">
        <f>IF(VLOOKUP($A109,Data!$A:$T,13,0)="","",VLOOKUP($A109,Data!$A:$T,13,0))</f>
        <v>PU</v>
      </c>
      <c r="J109" s="219" t="str">
        <f>IF(VLOOKUP($A109,Data!$A:$T,19,0)="","",VLOOKUP($A109,Data!$A:$T,19,0))</f>
        <v/>
      </c>
      <c r="K109" s="248"/>
      <c r="O109" s="248"/>
      <c r="Q109" s="248"/>
      <c r="Z109" s="176" t="str">
        <f t="shared" si="4"/>
        <v/>
      </c>
      <c r="AA109" s="176" t="str">
        <f t="shared" si="5"/>
        <v/>
      </c>
      <c r="AB109" s="177" t="str">
        <f t="shared" si="6"/>
        <v/>
      </c>
      <c r="AC109" s="293"/>
      <c r="AD109" s="347" t="str">
        <f t="shared" si="7"/>
        <v/>
      </c>
      <c r="AE109" s="292"/>
      <c r="AF109" s="292"/>
      <c r="AG109" s="292"/>
      <c r="AH109" s="292"/>
      <c r="AI109" s="292"/>
      <c r="AJ109" s="292"/>
      <c r="AK109" s="292"/>
      <c r="AL109" s="256"/>
      <c r="AM109" s="256"/>
      <c r="AN109" s="256"/>
      <c r="AO109" s="256"/>
    </row>
    <row r="110" spans="1:41" ht="15" customHeight="1">
      <c r="A110" s="239" t="s">
        <v>1073</v>
      </c>
      <c r="B110" s="221">
        <f>IF(VLOOKUP($A110,Data!$A:$T,2,0)="","",VLOOKUP($A110,Data!$A:$T,2,0))</f>
        <v>10682</v>
      </c>
      <c r="C110" s="221" t="str" cm="1">
        <f t="array" ref="C110">IF(VLOOKUP($A110,Tableau1[],3,0)="","",VLOOKUP(Tableau1[],3,0))</f>
        <v/>
      </c>
      <c r="D110" s="175" t="str">
        <f>IF(VLOOKUP($A110,Data!$A:$T,5,0)="","",VLOOKUP($A110,Data!$A:$T,5,0))</f>
        <v>Dune</v>
      </c>
      <c r="E110" s="175" t="str">
        <f>IF(VLOOKUP($A110,Data!$A:$T,6,0)="","",VLOOKUP($A110,Data!$A:$T,6,0))</f>
        <v>Sushi</v>
      </c>
      <c r="F110" s="175" t="str">
        <f>IF(VLOOKUP($A110,Data!$A:$T,14,0)="","",VLOOKUP($A110,Data!$A:$T,14,0))</f>
        <v>Pinches</v>
      </c>
      <c r="G110" s="175" t="str">
        <f>IF(VLOOKUP($A110,Data!$A:$T,10,0)="","",VLOOKUP($A110,Data!$A:$T,10,0))</f>
        <v>S-XL</v>
      </c>
      <c r="H110" s="175">
        <f>IF(VLOOKUP($A110,Data!$A:$T,12,0)="","",VLOOKUP($A110,Data!$A:$T,12,0))</f>
        <v>2.4780000000000002</v>
      </c>
      <c r="I110" s="175" t="str">
        <f>IF(VLOOKUP($A110,Data!$A:$T,13,0)="","",VLOOKUP($A110,Data!$A:$T,13,0))</f>
        <v>PU</v>
      </c>
      <c r="J110" s="219" t="str">
        <f>IF(VLOOKUP($A110,Data!$A:$T,19,0)="","",VLOOKUP($A110,Data!$A:$T,19,0))</f>
        <v/>
      </c>
      <c r="K110" s="248"/>
      <c r="L110" s="248"/>
      <c r="M110" s="248"/>
      <c r="N110" s="248"/>
      <c r="O110" s="248"/>
      <c r="P110" s="248"/>
      <c r="Q110" s="248"/>
      <c r="R110" s="248"/>
      <c r="S110" s="248"/>
      <c r="T110" s="248"/>
      <c r="U110" s="248"/>
      <c r="V110" s="248"/>
      <c r="W110" s="248"/>
      <c r="X110" s="248"/>
      <c r="Z110" s="176" t="str">
        <f t="shared" si="4"/>
        <v/>
      </c>
      <c r="AA110" s="176" t="str">
        <f t="shared" si="5"/>
        <v/>
      </c>
      <c r="AB110" s="177" t="str">
        <f t="shared" si="6"/>
        <v/>
      </c>
      <c r="AC110" s="293"/>
      <c r="AD110" s="347" t="str">
        <f t="shared" si="7"/>
        <v/>
      </c>
      <c r="AE110" s="292"/>
      <c r="AF110" s="292"/>
      <c r="AG110" s="292"/>
      <c r="AH110" s="292"/>
      <c r="AI110" s="292"/>
      <c r="AJ110" s="292"/>
      <c r="AK110" s="292"/>
      <c r="AL110" s="256"/>
      <c r="AM110" s="256"/>
      <c r="AN110" s="256"/>
      <c r="AO110" s="256"/>
    </row>
    <row r="111" spans="1:41" ht="15" customHeight="1">
      <c r="A111" s="239" t="s">
        <v>1074</v>
      </c>
      <c r="B111" s="221">
        <f>IF(VLOOKUP($A111,Data!$A:$T,2,0)="","",VLOOKUP($A111,Data!$A:$T,2,0))</f>
        <v>10679</v>
      </c>
      <c r="C111" s="221" t="str" cm="1">
        <f t="array" ref="C111">IF(VLOOKUP($A111,Tableau1[],3,0)="","",VLOOKUP(Tableau1[],3,0))</f>
        <v/>
      </c>
      <c r="D111" s="175" t="str">
        <f>IF(VLOOKUP($A111,Data!$A:$T,5,0)="","",VLOOKUP($A111,Data!$A:$T,5,0))</f>
        <v>Dune</v>
      </c>
      <c r="E111" s="175" t="str">
        <f>IF(VLOOKUP($A111,Data!$A:$T,6,0)="","",VLOOKUP($A111,Data!$A:$T,6,0))</f>
        <v>Targa</v>
      </c>
      <c r="F111" s="175" t="str">
        <f>IF(VLOOKUP($A111,Data!$A:$T,14,0)="","",VLOOKUP($A111,Data!$A:$T,14,0))</f>
        <v>Jugs</v>
      </c>
      <c r="G111" s="175" t="str">
        <f>IF(VLOOKUP($A111,Data!$A:$T,10,0)="","",VLOOKUP($A111,Data!$A:$T,10,0))</f>
        <v>M</v>
      </c>
      <c r="H111" s="175">
        <f>IF(VLOOKUP($A111,Data!$A:$T,12,0)="","",VLOOKUP($A111,Data!$A:$T,12,0))</f>
        <v>1.619</v>
      </c>
      <c r="I111" s="175" t="str">
        <f>IF(VLOOKUP($A111,Data!$A:$T,13,0)="","",VLOOKUP($A111,Data!$A:$T,13,0))</f>
        <v>PU</v>
      </c>
      <c r="J111" s="219" t="str">
        <f>IF(VLOOKUP($A111,Data!$A:$T,19,0)="","",VLOOKUP($A111,Data!$A:$T,19,0))</f>
        <v/>
      </c>
      <c r="K111" s="248"/>
      <c r="O111" s="248"/>
      <c r="Q111" s="248"/>
      <c r="Z111" s="176" t="str">
        <f t="shared" si="4"/>
        <v/>
      </c>
      <c r="AA111" s="176" t="str">
        <f t="shared" si="5"/>
        <v/>
      </c>
      <c r="AB111" s="177" t="str">
        <f t="shared" si="6"/>
        <v/>
      </c>
      <c r="AC111" s="293"/>
      <c r="AD111" s="347" t="str">
        <f t="shared" si="7"/>
        <v/>
      </c>
      <c r="AE111" s="292"/>
      <c r="AF111" s="292"/>
      <c r="AG111" s="292"/>
      <c r="AH111" s="292"/>
      <c r="AI111" s="292"/>
      <c r="AJ111" s="292"/>
      <c r="AK111" s="292"/>
      <c r="AL111" s="256"/>
      <c r="AM111" s="256"/>
      <c r="AN111" s="256"/>
      <c r="AO111" s="256"/>
    </row>
    <row r="112" spans="1:41" ht="15" customHeight="1">
      <c r="A112" s="239" t="s">
        <v>1075</v>
      </c>
      <c r="B112" s="221">
        <f>IF(VLOOKUP($A112,Data!$A:$T,2,0)="","",VLOOKUP($A112,Data!$A:$T,2,0))</f>
        <v>9318</v>
      </c>
      <c r="C112" s="221" t="str" cm="1">
        <f t="array" ref="C112">IF(VLOOKUP($A112,Tableau1[],3,0)="","",VLOOKUP(Tableau1[],3,0))</f>
        <v/>
      </c>
      <c r="D112" s="175" t="str">
        <f>IF(VLOOKUP($A112,Data!$A:$T,5,0)="","",VLOOKUP($A112,Data!$A:$T,5,0))</f>
        <v>Dune</v>
      </c>
      <c r="E112" s="175" t="str">
        <f>IF(VLOOKUP($A112,Data!$A:$T,6,0)="","",VLOOKUP($A112,Data!$A:$T,6,0))</f>
        <v>Tsuyo</v>
      </c>
      <c r="F112" s="175" t="str">
        <f>IF(VLOOKUP($A112,Data!$A:$T,14,0)="","",VLOOKUP($A112,Data!$A:$T,14,0))</f>
        <v>Slopers</v>
      </c>
      <c r="G112" s="175" t="str">
        <f>IF(VLOOKUP($A112,Data!$A:$T,10,0)="","",VLOOKUP($A112,Data!$A:$T,10,0))</f>
        <v>XXL</v>
      </c>
      <c r="H112" s="175">
        <f>IF(VLOOKUP($A112,Data!$A:$T,12,0)="","",VLOOKUP($A112,Data!$A:$T,12,0))</f>
        <v>2.5510000000000002</v>
      </c>
      <c r="I112" s="175" t="str">
        <f>IF(VLOOKUP($A112,Data!$A:$T,13,0)="","",VLOOKUP($A112,Data!$A:$T,13,0))</f>
        <v>PU</v>
      </c>
      <c r="J112" s="219" t="str">
        <f>IF(VLOOKUP($A112,Data!$A:$T,19,0)="","",VLOOKUP($A112,Data!$A:$T,19,0))</f>
        <v/>
      </c>
      <c r="K112" s="248"/>
      <c r="L112" s="248"/>
      <c r="M112" s="248"/>
      <c r="N112" s="248"/>
      <c r="O112" s="248"/>
      <c r="P112" s="248"/>
      <c r="Q112" s="248"/>
      <c r="R112" s="248"/>
      <c r="S112" s="248"/>
      <c r="U112" s="248"/>
      <c r="V112" s="248"/>
      <c r="W112" s="248"/>
      <c r="X112" s="248"/>
      <c r="Z112" s="176" t="str">
        <f t="shared" si="4"/>
        <v/>
      </c>
      <c r="AA112" s="176" t="str">
        <f t="shared" si="5"/>
        <v/>
      </c>
      <c r="AB112" s="177" t="str">
        <f t="shared" si="6"/>
        <v/>
      </c>
      <c r="AC112" s="293"/>
      <c r="AD112" s="347" t="str">
        <f t="shared" si="7"/>
        <v/>
      </c>
      <c r="AE112" s="292"/>
      <c r="AF112" s="292"/>
      <c r="AG112" s="292"/>
      <c r="AH112" s="292"/>
      <c r="AI112" s="292"/>
      <c r="AJ112" s="292"/>
      <c r="AK112" s="292"/>
      <c r="AL112" s="256"/>
      <c r="AM112" s="256"/>
      <c r="AN112" s="256"/>
      <c r="AO112" s="256"/>
    </row>
    <row r="113" spans="1:41" ht="15" customHeight="1">
      <c r="A113" s="239" t="s">
        <v>1076</v>
      </c>
      <c r="B113" s="221">
        <f>IF(VLOOKUP($A113,Data!$A:$T,2,0)="","",VLOOKUP($A113,Data!$A:$T,2,0))</f>
        <v>9325</v>
      </c>
      <c r="C113" s="221" t="str" cm="1">
        <f t="array" ref="C113">IF(VLOOKUP($A113,Tableau1[],3,0)="","",VLOOKUP(Tableau1[],3,0))</f>
        <v/>
      </c>
      <c r="D113" s="175" t="str">
        <f>IF(VLOOKUP($A113,Data!$A:$T,5,0)="","",VLOOKUP($A113,Data!$A:$T,5,0))</f>
        <v>Dune</v>
      </c>
      <c r="E113" s="175" t="str">
        <f>IF(VLOOKUP($A113,Data!$A:$T,6,0)="","",VLOOKUP($A113,Data!$A:$T,6,0))</f>
        <v>Yotsu</v>
      </c>
      <c r="F113" s="175" t="str">
        <f>IF(VLOOKUP($A113,Data!$A:$T,14,0)="","",VLOOKUP($A113,Data!$A:$T,14,0))</f>
        <v>Pinches</v>
      </c>
      <c r="G113" s="175" t="str">
        <f>IF(VLOOKUP($A113,Data!$A:$T,10,0)="","",VLOOKUP($A113,Data!$A:$T,10,0))</f>
        <v>XXL</v>
      </c>
      <c r="H113" s="175">
        <f>IF(VLOOKUP($A113,Data!$A:$T,12,0)="","",VLOOKUP($A113,Data!$A:$T,12,0))</f>
        <v>2.0670000000000002</v>
      </c>
      <c r="I113" s="175" t="str">
        <f>IF(VLOOKUP($A113,Data!$A:$T,13,0)="","",VLOOKUP($A113,Data!$A:$T,13,0))</f>
        <v>PU</v>
      </c>
      <c r="J113" s="219" t="str">
        <f>IF(VLOOKUP($A113,Data!$A:$T,19,0)="","",VLOOKUP($A113,Data!$A:$T,19,0))</f>
        <v/>
      </c>
      <c r="K113" s="248"/>
      <c r="O113" s="248"/>
      <c r="Q113" s="248"/>
      <c r="Z113" s="176" t="str">
        <f t="shared" si="4"/>
        <v/>
      </c>
      <c r="AA113" s="176" t="str">
        <f t="shared" si="5"/>
        <v/>
      </c>
      <c r="AB113" s="177" t="str">
        <f t="shared" si="6"/>
        <v/>
      </c>
      <c r="AC113" s="293"/>
      <c r="AD113" s="347" t="str">
        <f t="shared" si="7"/>
        <v/>
      </c>
      <c r="AE113" s="292"/>
      <c r="AF113" s="292"/>
      <c r="AG113" s="292"/>
      <c r="AH113" s="292"/>
      <c r="AI113" s="292"/>
      <c r="AJ113" s="292"/>
      <c r="AK113" s="292"/>
      <c r="AL113" s="256"/>
      <c r="AM113" s="256"/>
      <c r="AN113" s="256"/>
      <c r="AO113" s="256"/>
    </row>
    <row r="114" spans="1:41" ht="15" customHeight="1">
      <c r="A114" s="239" t="s">
        <v>1077</v>
      </c>
      <c r="B114" s="221">
        <f>IF(VLOOKUP($A114,Data!$A:$T,2,0)="","",VLOOKUP($A114,Data!$A:$T,2,0))</f>
        <v>9662</v>
      </c>
      <c r="C114" s="221" t="str" cm="1">
        <f t="array" ref="C114">IF(VLOOKUP($A114,Tableau1[],3,0)="","",VLOOKUP(Tableau1[],3,0))</f>
        <v/>
      </c>
      <c r="D114" s="175" t="str">
        <f>IF(VLOOKUP($A114,Data!$A:$T,5,0)="","",VLOOKUP($A114,Data!$A:$T,5,0))</f>
        <v>Dune</v>
      </c>
      <c r="E114" s="175" t="str">
        <f>IF(VLOOKUP($A114,Data!$A:$T,6,0)="","",VLOOKUP($A114,Data!$A:$T,6,0))</f>
        <v>Yumi</v>
      </c>
      <c r="F114" s="175" t="str">
        <f>IF(VLOOKUP($A114,Data!$A:$T,14,0)="","",VLOOKUP($A114,Data!$A:$T,14,0))</f>
        <v>Crimps</v>
      </c>
      <c r="G114" s="175" t="str">
        <f>IF(VLOOKUP($A114,Data!$A:$T,10,0)="","",VLOOKUP($A114,Data!$A:$T,10,0))</f>
        <v>S-M</v>
      </c>
      <c r="H114" s="175">
        <f>IF(VLOOKUP($A114,Data!$A:$T,12,0)="","",VLOOKUP($A114,Data!$A:$T,12,0))</f>
        <v>0.67500000000000004</v>
      </c>
      <c r="I114" s="175" t="str">
        <f>IF(VLOOKUP($A114,Data!$A:$T,13,0)="","",VLOOKUP($A114,Data!$A:$T,13,0))</f>
        <v>PU</v>
      </c>
      <c r="J114" s="219" t="str">
        <f>IF(VLOOKUP($A114,Data!$A:$T,19,0)="","",VLOOKUP($A114,Data!$A:$T,19,0))</f>
        <v/>
      </c>
      <c r="K114" s="248"/>
      <c r="L114" s="248"/>
      <c r="M114" s="248"/>
      <c r="N114" s="248"/>
      <c r="O114" s="248"/>
      <c r="P114" s="248"/>
      <c r="Q114" s="248"/>
      <c r="R114" s="248"/>
      <c r="S114" s="248"/>
      <c r="T114" s="248"/>
      <c r="U114" s="248"/>
      <c r="V114" s="248"/>
      <c r="W114" s="248"/>
      <c r="X114" s="248"/>
      <c r="Z114" s="176" t="str">
        <f t="shared" si="4"/>
        <v/>
      </c>
      <c r="AA114" s="176" t="str">
        <f t="shared" si="5"/>
        <v/>
      </c>
      <c r="AB114" s="177" t="str">
        <f t="shared" si="6"/>
        <v/>
      </c>
      <c r="AC114" s="293"/>
      <c r="AD114" s="347" t="str">
        <f t="shared" si="7"/>
        <v/>
      </c>
      <c r="AE114" s="292"/>
      <c r="AF114" s="292"/>
      <c r="AG114" s="292"/>
      <c r="AH114" s="292"/>
      <c r="AI114" s="292"/>
      <c r="AJ114" s="292"/>
      <c r="AK114" s="292"/>
      <c r="AL114" s="256"/>
      <c r="AM114" s="256"/>
      <c r="AN114" s="256"/>
      <c r="AO114" s="256"/>
    </row>
    <row r="115" spans="1:41" ht="15" customHeight="1">
      <c r="A115" s="239" t="s">
        <v>1078</v>
      </c>
      <c r="B115" s="221">
        <f>IF(VLOOKUP($A115,Data!$A:$T,2,0)="","",VLOOKUP($A115,Data!$A:$T,2,0))</f>
        <v>9494</v>
      </c>
      <c r="C115" s="221" t="str" cm="1">
        <f t="array" ref="C115">IF(VLOOKUP($A115,Tableau1[],3,0)="","",VLOOKUP(Tableau1[],3,0))</f>
        <v/>
      </c>
      <c r="D115" s="175" t="str">
        <f>IF(VLOOKUP($A115,Data!$A:$T,5,0)="","",VLOOKUP($A115,Data!$A:$T,5,0))</f>
        <v>Dune</v>
      </c>
      <c r="E115" s="175" t="str">
        <f>IF(VLOOKUP($A115,Data!$A:$T,6,0)="","",VLOOKUP($A115,Data!$A:$T,6,0))</f>
        <v>Zen</v>
      </c>
      <c r="F115" s="175" t="str">
        <f>IF(VLOOKUP($A115,Data!$A:$T,14,0)="","",VLOOKUP($A115,Data!$A:$T,14,0))</f>
        <v>Pinches</v>
      </c>
      <c r="G115" s="175" t="str">
        <f>IF(VLOOKUP($A115,Data!$A:$T,10,0)="","",VLOOKUP($A115,Data!$A:$T,10,0))</f>
        <v>M-L</v>
      </c>
      <c r="H115" s="175">
        <f>IF(VLOOKUP($A115,Data!$A:$T,12,0)="","",VLOOKUP($A115,Data!$A:$T,12,0))</f>
        <v>5.883</v>
      </c>
      <c r="I115" s="175" t="str">
        <f>IF(VLOOKUP($A115,Data!$A:$T,13,0)="","",VLOOKUP($A115,Data!$A:$T,13,0))</f>
        <v>PU</v>
      </c>
      <c r="J115" s="219" t="str">
        <f>IF(VLOOKUP($A115,Data!$A:$T,19,0)="","",VLOOKUP($A115,Data!$A:$T,19,0))</f>
        <v/>
      </c>
      <c r="K115" s="248"/>
      <c r="L115" s="248"/>
      <c r="M115" s="248"/>
      <c r="N115" s="248"/>
      <c r="O115" s="248"/>
      <c r="P115" s="248"/>
      <c r="Q115" s="248"/>
      <c r="R115" s="248"/>
      <c r="S115" s="248"/>
      <c r="U115" s="248"/>
      <c r="V115" s="248"/>
      <c r="W115" s="248"/>
      <c r="X115" s="248"/>
      <c r="Z115" s="176" t="str">
        <f t="shared" si="4"/>
        <v/>
      </c>
      <c r="AA115" s="176" t="str">
        <f t="shared" si="5"/>
        <v/>
      </c>
      <c r="AB115" s="177" t="str">
        <f t="shared" si="6"/>
        <v/>
      </c>
      <c r="AC115" s="293"/>
      <c r="AD115" s="347" t="str">
        <f t="shared" si="7"/>
        <v/>
      </c>
      <c r="AE115" s="292"/>
      <c r="AF115" s="292"/>
      <c r="AG115" s="292"/>
      <c r="AH115" s="292"/>
      <c r="AI115" s="292"/>
      <c r="AJ115" s="292"/>
      <c r="AK115" s="292"/>
      <c r="AL115" s="256"/>
      <c r="AM115" s="256"/>
      <c r="AN115" s="256"/>
      <c r="AO115" s="256"/>
    </row>
    <row r="116" spans="1:41" ht="15" customHeight="1">
      <c r="A116" s="239" t="s">
        <v>1079</v>
      </c>
      <c r="B116" s="221">
        <f>IF(VLOOKUP($A116,Data!$A:$T,2,0)="","",VLOOKUP($A116,Data!$A:$T,2,0))</f>
        <v>13647</v>
      </c>
      <c r="C116" s="221" t="str" cm="1">
        <f t="array" ref="C116">IF(VLOOKUP($A116,Tableau1[],3,0)="","",VLOOKUP(Tableau1[],3,0))</f>
        <v/>
      </c>
      <c r="D116" s="175" t="str">
        <f>IF(VLOOKUP($A116,Data!$A:$T,5,0)="","",VLOOKUP($A116,Data!$A:$T,5,0))</f>
        <v>Dune Dual</v>
      </c>
      <c r="E116" s="175" t="str">
        <f>IF(VLOOKUP($A116,Data!$A:$T,6,0)="","",VLOOKUP($A116,Data!$A:$T,6,0))</f>
        <v>Alpha</v>
      </c>
      <c r="F116" s="175" t="str">
        <f>IF(VLOOKUP($A116,Data!$A:$T,14,0)="","",VLOOKUP($A116,Data!$A:$T,14,0))</f>
        <v>Crimps</v>
      </c>
      <c r="G116" s="175" t="str">
        <f>IF(VLOOKUP($A116,Data!$A:$T,10,0)="","",VLOOKUP($A116,Data!$A:$T,10,0))</f>
        <v>S</v>
      </c>
      <c r="H116" s="175">
        <f>IF(VLOOKUP($A116,Data!$A:$T,12,0)="","",VLOOKUP($A116,Data!$A:$T,12,0))</f>
        <v>0.80200000000000005</v>
      </c>
      <c r="I116" s="175" t="str">
        <f>IF(VLOOKUP($A116,Data!$A:$T,13,0)="","",VLOOKUP($A116,Data!$A:$T,13,0))</f>
        <v>PU</v>
      </c>
      <c r="J116" s="219" t="str">
        <f>IF(VLOOKUP($A116,Data!$A:$T,19,0)="","",VLOOKUP($A116,Data!$A:$T,19,0))</f>
        <v/>
      </c>
      <c r="K116" s="248"/>
      <c r="O116" s="248"/>
      <c r="Q116" s="248"/>
      <c r="Z116" s="176" t="str">
        <f t="shared" si="4"/>
        <v/>
      </c>
      <c r="AA116" s="176" t="str">
        <f t="shared" si="5"/>
        <v/>
      </c>
      <c r="AB116" s="177" t="str">
        <f t="shared" si="6"/>
        <v/>
      </c>
      <c r="AC116" s="293"/>
      <c r="AD116" s="347" t="str">
        <f t="shared" si="7"/>
        <v/>
      </c>
      <c r="AE116" s="292"/>
      <c r="AF116" s="292"/>
      <c r="AG116" s="292"/>
      <c r="AH116" s="292"/>
      <c r="AI116" s="292"/>
      <c r="AJ116" s="292"/>
      <c r="AK116" s="292"/>
      <c r="AL116" s="256"/>
      <c r="AM116" s="256"/>
      <c r="AN116" s="256"/>
      <c r="AO116" s="256"/>
    </row>
    <row r="117" spans="1:41" ht="15" customHeight="1">
      <c r="A117" s="239" t="s">
        <v>1080</v>
      </c>
      <c r="B117" s="221">
        <f>IF(VLOOKUP($A117,Data!$A:$T,2,0)="","",VLOOKUP($A117,Data!$A:$T,2,0))</f>
        <v>13648</v>
      </c>
      <c r="C117" s="221" t="str" cm="1">
        <f t="array" ref="C117">IF(VLOOKUP($A117,Tableau1[],3,0)="","",VLOOKUP(Tableau1[],3,0))</f>
        <v/>
      </c>
      <c r="D117" s="175" t="str">
        <f>IF(VLOOKUP($A117,Data!$A:$T,5,0)="","",VLOOKUP($A117,Data!$A:$T,5,0))</f>
        <v>Dune Dual</v>
      </c>
      <c r="E117" s="175" t="str">
        <f>IF(VLOOKUP($A117,Data!$A:$T,6,0)="","",VLOOKUP($A117,Data!$A:$T,6,0))</f>
        <v>Android</v>
      </c>
      <c r="F117" s="175" t="str">
        <f>IF(VLOOKUP($A117,Data!$A:$T,14,0)="","",VLOOKUP($A117,Data!$A:$T,14,0))</f>
        <v>Feets</v>
      </c>
      <c r="G117" s="175" t="str">
        <f>IF(VLOOKUP($A117,Data!$A:$T,10,0)="","",VLOOKUP($A117,Data!$A:$T,10,0))</f>
        <v>S</v>
      </c>
      <c r="H117" s="175">
        <f>IF(VLOOKUP($A117,Data!$A:$T,12,0)="","",VLOOKUP($A117,Data!$A:$T,12,0))</f>
        <v>0.67</v>
      </c>
      <c r="I117" s="175" t="str">
        <f>IF(VLOOKUP($A117,Data!$A:$T,13,0)="","",VLOOKUP($A117,Data!$A:$T,13,0))</f>
        <v>PU</v>
      </c>
      <c r="J117" s="219" t="str">
        <f>IF(VLOOKUP($A117,Data!$A:$T,19,0)="","",VLOOKUP($A117,Data!$A:$T,19,0))</f>
        <v/>
      </c>
      <c r="K117" s="248"/>
      <c r="L117" s="248"/>
      <c r="M117" s="248"/>
      <c r="N117" s="248"/>
      <c r="O117" s="248"/>
      <c r="P117" s="248"/>
      <c r="Q117" s="248"/>
      <c r="R117" s="248"/>
      <c r="S117" s="248"/>
      <c r="T117" s="248"/>
      <c r="U117" s="248"/>
      <c r="V117" s="248"/>
      <c r="W117" s="248"/>
      <c r="X117" s="248"/>
      <c r="Z117" s="176" t="str">
        <f t="shared" si="4"/>
        <v/>
      </c>
      <c r="AA117" s="176" t="str">
        <f t="shared" si="5"/>
        <v/>
      </c>
      <c r="AB117" s="177" t="str">
        <f t="shared" si="6"/>
        <v/>
      </c>
      <c r="AC117" s="293"/>
      <c r="AD117" s="347" t="str">
        <f t="shared" si="7"/>
        <v/>
      </c>
      <c r="AE117" s="292"/>
      <c r="AF117" s="292"/>
      <c r="AG117" s="292"/>
      <c r="AH117" s="292"/>
      <c r="AI117" s="292"/>
      <c r="AJ117" s="292"/>
      <c r="AK117" s="292"/>
      <c r="AL117" s="256"/>
      <c r="AM117" s="256"/>
      <c r="AN117" s="256"/>
      <c r="AO117" s="256"/>
    </row>
    <row r="118" spans="1:41" ht="15" customHeight="1">
      <c r="A118" s="239" t="s">
        <v>1081</v>
      </c>
      <c r="B118" s="221">
        <f>IF(VLOOKUP($A118,Data!$A:$T,2,0)="","",VLOOKUP($A118,Data!$A:$T,2,0))</f>
        <v>13649</v>
      </c>
      <c r="C118" s="221" t="str" cm="1">
        <f t="array" ref="C118">IF(VLOOKUP($A118,Tableau1[],3,0)="","",VLOOKUP(Tableau1[],3,0))</f>
        <v/>
      </c>
      <c r="D118" s="175" t="str">
        <f>IF(VLOOKUP($A118,Data!$A:$T,5,0)="","",VLOOKUP($A118,Data!$A:$T,5,0))</f>
        <v>Dune Dual</v>
      </c>
      <c r="E118" s="175" t="str">
        <f>IF(VLOOKUP($A118,Data!$A:$T,6,0)="","",VLOOKUP($A118,Data!$A:$T,6,0))</f>
        <v>Bolero</v>
      </c>
      <c r="F118" s="175" t="str">
        <f>IF(VLOOKUP($A118,Data!$A:$T,14,0)="","",VLOOKUP($A118,Data!$A:$T,14,0))</f>
        <v>Slopers</v>
      </c>
      <c r="G118" s="175" t="str">
        <f>IF(VLOOKUP($A118,Data!$A:$T,10,0)="","",VLOOKUP($A118,Data!$A:$T,10,0))</f>
        <v>MEGA</v>
      </c>
      <c r="H118" s="175">
        <f>IF(VLOOKUP($A118,Data!$A:$T,12,0)="","",VLOOKUP($A118,Data!$A:$T,12,0))</f>
        <v>1.657</v>
      </c>
      <c r="I118" s="175" t="str">
        <f>IF(VLOOKUP($A118,Data!$A:$T,13,0)="","",VLOOKUP($A118,Data!$A:$T,13,0))</f>
        <v>PU</v>
      </c>
      <c r="J118" s="219" t="str">
        <f>IF(VLOOKUP($A118,Data!$A:$T,19,0)="","",VLOOKUP($A118,Data!$A:$T,19,0))</f>
        <v/>
      </c>
      <c r="K118" s="248"/>
      <c r="Z118" s="176" t="str">
        <f t="shared" si="4"/>
        <v/>
      </c>
      <c r="AA118" s="176" t="str">
        <f t="shared" si="5"/>
        <v/>
      </c>
      <c r="AB118" s="177" t="str">
        <f t="shared" si="6"/>
        <v/>
      </c>
      <c r="AC118" s="293"/>
      <c r="AD118" s="347" t="str">
        <f t="shared" si="7"/>
        <v/>
      </c>
      <c r="AE118" s="292"/>
      <c r="AF118" s="292"/>
      <c r="AG118" s="292"/>
      <c r="AH118" s="292"/>
      <c r="AI118" s="292"/>
      <c r="AJ118" s="292"/>
      <c r="AK118" s="292"/>
      <c r="AL118" s="256"/>
      <c r="AM118" s="256"/>
      <c r="AN118" s="256"/>
      <c r="AO118" s="256"/>
    </row>
    <row r="119" spans="1:41" ht="15" customHeight="1">
      <c r="A119" s="239" t="s">
        <v>1082</v>
      </c>
      <c r="B119" s="221">
        <f>IF(VLOOKUP($A119,Data!$A:$T,2,0)="","",VLOOKUP($A119,Data!$A:$T,2,0))</f>
        <v>13650</v>
      </c>
      <c r="C119" s="221" t="str" cm="1">
        <f t="array" ref="C119">IF(VLOOKUP($A119,Tableau1[],3,0)="","",VLOOKUP(Tableau1[],3,0))</f>
        <v/>
      </c>
      <c r="D119" s="175" t="str">
        <f>IF(VLOOKUP($A119,Data!$A:$T,5,0)="","",VLOOKUP($A119,Data!$A:$T,5,0))</f>
        <v>Dune Dual</v>
      </c>
      <c r="E119" s="175" t="str">
        <f>IF(VLOOKUP($A119,Data!$A:$T,6,0)="","",VLOOKUP($A119,Data!$A:$T,6,0))</f>
        <v>Chilam</v>
      </c>
      <c r="F119" s="175" t="str">
        <f>IF(VLOOKUP($A119,Data!$A:$T,14,0)="","",VLOOKUP($A119,Data!$A:$T,14,0))</f>
        <v>Craters</v>
      </c>
      <c r="G119" s="175" t="str">
        <f>IF(VLOOKUP($A119,Data!$A:$T,10,0)="","",VLOOKUP($A119,Data!$A:$T,10,0))</f>
        <v>XXL</v>
      </c>
      <c r="H119" s="175">
        <f>IF(VLOOKUP($A119,Data!$A:$T,12,0)="","",VLOOKUP($A119,Data!$A:$T,12,0))</f>
        <v>2.218</v>
      </c>
      <c r="I119" s="175" t="str">
        <f>IF(VLOOKUP($A119,Data!$A:$T,13,0)="","",VLOOKUP($A119,Data!$A:$T,13,0))</f>
        <v>PU</v>
      </c>
      <c r="J119" s="219" t="str">
        <f>IF(VLOOKUP($A119,Data!$A:$T,19,0)="","",VLOOKUP($A119,Data!$A:$T,19,0))</f>
        <v/>
      </c>
      <c r="K119" s="248"/>
      <c r="L119" s="248"/>
      <c r="M119" s="248"/>
      <c r="N119" s="248"/>
      <c r="O119" s="248"/>
      <c r="P119" s="248"/>
      <c r="Q119" s="248"/>
      <c r="R119" s="248"/>
      <c r="S119" s="248"/>
      <c r="T119" s="248"/>
      <c r="U119" s="248"/>
      <c r="V119" s="248"/>
      <c r="W119" s="248"/>
      <c r="X119" s="248"/>
      <c r="Z119" s="176" t="str">
        <f t="shared" si="4"/>
        <v/>
      </c>
      <c r="AA119" s="176" t="str">
        <f t="shared" si="5"/>
        <v/>
      </c>
      <c r="AB119" s="177" t="str">
        <f t="shared" si="6"/>
        <v/>
      </c>
      <c r="AC119" s="293"/>
      <c r="AD119" s="347" t="str">
        <f t="shared" si="7"/>
        <v/>
      </c>
      <c r="AE119" s="292"/>
      <c r="AF119" s="292"/>
      <c r="AG119" s="292"/>
      <c r="AH119" s="292"/>
      <c r="AI119" s="292"/>
      <c r="AJ119" s="292"/>
      <c r="AK119" s="292"/>
      <c r="AL119" s="256"/>
      <c r="AM119" s="256"/>
      <c r="AN119" s="256"/>
      <c r="AO119" s="256"/>
    </row>
    <row r="120" spans="1:41" ht="15" customHeight="1">
      <c r="A120" s="239" t="s">
        <v>1083</v>
      </c>
      <c r="B120" s="221">
        <f>IF(VLOOKUP($A120,Data!$A:$T,2,0)="","",VLOOKUP($A120,Data!$A:$T,2,0))</f>
        <v>13651</v>
      </c>
      <c r="C120" s="221" t="str" cm="1">
        <f t="array" ref="C120">IF(VLOOKUP($A120,Tableau1[],3,0)="","",VLOOKUP(Tableau1[],3,0))</f>
        <v/>
      </c>
      <c r="D120" s="175" t="str">
        <f>IF(VLOOKUP($A120,Data!$A:$T,5,0)="","",VLOOKUP($A120,Data!$A:$T,5,0))</f>
        <v>Dune Dual</v>
      </c>
      <c r="E120" s="175" t="str">
        <f>IF(VLOOKUP($A120,Data!$A:$T,6,0)="","",VLOOKUP($A120,Data!$A:$T,6,0))</f>
        <v>Cosmic</v>
      </c>
      <c r="F120" s="175" t="str">
        <f>IF(VLOOKUP($A120,Data!$A:$T,14,0)="","",VLOOKUP($A120,Data!$A:$T,14,0))</f>
        <v>Slopers</v>
      </c>
      <c r="G120" s="175" t="str">
        <f>IF(VLOOKUP($A120,Data!$A:$T,10,0)="","",VLOOKUP($A120,Data!$A:$T,10,0))</f>
        <v>MEGA</v>
      </c>
      <c r="H120" s="175">
        <f>IF(VLOOKUP($A120,Data!$A:$T,12,0)="","",VLOOKUP($A120,Data!$A:$T,12,0))</f>
        <v>2.327</v>
      </c>
      <c r="I120" s="175" t="str">
        <f>IF(VLOOKUP($A120,Data!$A:$T,13,0)="","",VLOOKUP($A120,Data!$A:$T,13,0))</f>
        <v>PU</v>
      </c>
      <c r="J120" s="219" t="str">
        <f>IF(VLOOKUP($A120,Data!$A:$T,19,0)="","",VLOOKUP($A120,Data!$A:$T,19,0))</f>
        <v/>
      </c>
      <c r="K120" s="248"/>
      <c r="O120" s="248"/>
      <c r="Q120" s="248"/>
      <c r="Z120" s="176" t="str">
        <f t="shared" si="4"/>
        <v/>
      </c>
      <c r="AA120" s="176" t="str">
        <f t="shared" si="5"/>
        <v/>
      </c>
      <c r="AB120" s="177" t="str">
        <f t="shared" si="6"/>
        <v/>
      </c>
      <c r="AC120" s="293"/>
      <c r="AD120" s="347" t="str">
        <f t="shared" si="7"/>
        <v/>
      </c>
      <c r="AE120" s="292"/>
      <c r="AF120" s="292"/>
      <c r="AG120" s="292"/>
      <c r="AH120" s="292"/>
      <c r="AI120" s="292"/>
      <c r="AJ120" s="292"/>
      <c r="AK120" s="292"/>
      <c r="AL120" s="256"/>
      <c r="AM120" s="256"/>
      <c r="AN120" s="256"/>
      <c r="AO120" s="256"/>
    </row>
    <row r="121" spans="1:41" ht="15" customHeight="1">
      <c r="A121" s="239" t="s">
        <v>1084</v>
      </c>
      <c r="B121" s="221">
        <f>IF(VLOOKUP($A121,Data!$A:$T,2,0)="","",VLOOKUP($A121,Data!$A:$T,2,0))</f>
        <v>13652</v>
      </c>
      <c r="C121" s="221" t="str" cm="1">
        <f t="array" ref="C121">IF(VLOOKUP($A121,Tableau1[],3,0)="","",VLOOKUP(Tableau1[],3,0))</f>
        <v/>
      </c>
      <c r="D121" s="175" t="str">
        <f>IF(VLOOKUP($A121,Data!$A:$T,5,0)="","",VLOOKUP($A121,Data!$A:$T,5,0))</f>
        <v>Dune Dual</v>
      </c>
      <c r="E121" s="175" t="str">
        <f>IF(VLOOKUP($A121,Data!$A:$T,6,0)="","",VLOOKUP($A121,Data!$A:$T,6,0))</f>
        <v>Crux</v>
      </c>
      <c r="F121" s="175" t="str">
        <f>IF(VLOOKUP($A121,Data!$A:$T,14,0)="","",VLOOKUP($A121,Data!$A:$T,14,0))</f>
        <v>Pockets</v>
      </c>
      <c r="G121" s="175" t="str">
        <f>IF(VLOOKUP($A121,Data!$A:$T,10,0)="","",VLOOKUP($A121,Data!$A:$T,10,0))</f>
        <v>M</v>
      </c>
      <c r="H121" s="175">
        <f>IF(VLOOKUP($A121,Data!$A:$T,12,0)="","",VLOOKUP($A121,Data!$A:$T,12,0))</f>
        <v>2.6269999999999998</v>
      </c>
      <c r="I121" s="175" t="str">
        <f>IF(VLOOKUP($A121,Data!$A:$T,13,0)="","",VLOOKUP($A121,Data!$A:$T,13,0))</f>
        <v>PU</v>
      </c>
      <c r="J121" s="219" t="str">
        <f>IF(VLOOKUP($A121,Data!$A:$T,19,0)="","",VLOOKUP($A121,Data!$A:$T,19,0))</f>
        <v/>
      </c>
      <c r="K121" s="248"/>
      <c r="L121" s="248"/>
      <c r="M121" s="248"/>
      <c r="N121" s="248"/>
      <c r="O121" s="248"/>
      <c r="P121" s="248"/>
      <c r="Q121" s="248"/>
      <c r="R121" s="248"/>
      <c r="S121" s="248"/>
      <c r="T121" s="248"/>
      <c r="U121" s="248"/>
      <c r="V121" s="248"/>
      <c r="W121" s="248"/>
      <c r="X121" s="248"/>
      <c r="Z121" s="176" t="str">
        <f t="shared" si="4"/>
        <v/>
      </c>
      <c r="AA121" s="176" t="str">
        <f t="shared" si="5"/>
        <v/>
      </c>
      <c r="AB121" s="177" t="str">
        <f t="shared" si="6"/>
        <v/>
      </c>
      <c r="AC121" s="293"/>
      <c r="AD121" s="347" t="str">
        <f t="shared" si="7"/>
        <v/>
      </c>
      <c r="AE121" s="292"/>
      <c r="AF121" s="292"/>
      <c r="AG121" s="292"/>
      <c r="AH121" s="292"/>
      <c r="AI121" s="292"/>
      <c r="AJ121" s="292"/>
      <c r="AK121" s="292"/>
      <c r="AL121" s="256"/>
      <c r="AM121" s="256"/>
      <c r="AN121" s="256"/>
      <c r="AO121" s="256"/>
    </row>
    <row r="122" spans="1:41" ht="15" customHeight="1">
      <c r="A122" s="239" t="s">
        <v>1085</v>
      </c>
      <c r="B122" s="221">
        <f>IF(VLOOKUP($A122,Data!$A:$T,2,0)="","",VLOOKUP($A122,Data!$A:$T,2,0))</f>
        <v>13653</v>
      </c>
      <c r="C122" s="221" t="str" cm="1">
        <f t="array" ref="C122">IF(VLOOKUP($A122,Tableau1[],3,0)="","",VLOOKUP(Tableau1[],3,0))</f>
        <v/>
      </c>
      <c r="D122" s="175" t="str">
        <f>IF(VLOOKUP($A122,Data!$A:$T,5,0)="","",VLOOKUP($A122,Data!$A:$T,5,0))</f>
        <v>Dune Dual</v>
      </c>
      <c r="E122" s="175" t="str">
        <f>IF(VLOOKUP($A122,Data!$A:$T,6,0)="","",VLOOKUP($A122,Data!$A:$T,6,0))</f>
        <v>Domino</v>
      </c>
      <c r="F122" s="175" t="str">
        <f>IF(VLOOKUP($A122,Data!$A:$T,14,0)="","",VLOOKUP($A122,Data!$A:$T,14,0))</f>
        <v>Feets</v>
      </c>
      <c r="G122" s="175" t="str">
        <f>IF(VLOOKUP($A122,Data!$A:$T,10,0)="","",VLOOKUP($A122,Data!$A:$T,10,0))</f>
        <v>XS</v>
      </c>
      <c r="H122" s="175">
        <f>IF(VLOOKUP($A122,Data!$A:$T,12,0)="","",VLOOKUP($A122,Data!$A:$T,12,0))</f>
        <v>0.27400000000000002</v>
      </c>
      <c r="I122" s="175" t="str">
        <f>IF(VLOOKUP($A122,Data!$A:$T,13,0)="","",VLOOKUP($A122,Data!$A:$T,13,0))</f>
        <v>PU</v>
      </c>
      <c r="J122" s="219" t="str">
        <f>IF(VLOOKUP($A122,Data!$A:$T,19,0)="","",VLOOKUP($A122,Data!$A:$T,19,0))</f>
        <v/>
      </c>
      <c r="K122" s="248"/>
      <c r="Z122" s="176" t="str">
        <f t="shared" si="4"/>
        <v/>
      </c>
      <c r="AA122" s="176" t="str">
        <f t="shared" si="5"/>
        <v/>
      </c>
      <c r="AB122" s="177" t="str">
        <f t="shared" si="6"/>
        <v/>
      </c>
      <c r="AC122" s="293"/>
      <c r="AD122" s="347" t="str">
        <f t="shared" si="7"/>
        <v/>
      </c>
      <c r="AE122" s="292"/>
      <c r="AF122" s="292"/>
      <c r="AG122" s="292"/>
      <c r="AH122" s="292"/>
      <c r="AI122" s="292"/>
      <c r="AJ122" s="292"/>
      <c r="AK122" s="292"/>
      <c r="AL122" s="256"/>
      <c r="AM122" s="256"/>
      <c r="AN122" s="256"/>
      <c r="AO122" s="256"/>
    </row>
    <row r="123" spans="1:41" ht="15" customHeight="1">
      <c r="A123" s="239" t="s">
        <v>1086</v>
      </c>
      <c r="B123" s="221">
        <f>IF(VLOOKUP($A123,Data!$A:$T,2,0)="","",VLOOKUP($A123,Data!$A:$T,2,0))</f>
        <v>13654</v>
      </c>
      <c r="C123" s="221" t="str" cm="1">
        <f t="array" ref="C123">IF(VLOOKUP($A123,Tableau1[],3,0)="","",VLOOKUP(Tableau1[],3,0))</f>
        <v/>
      </c>
      <c r="D123" s="175" t="str">
        <f>IF(VLOOKUP($A123,Data!$A:$T,5,0)="","",VLOOKUP($A123,Data!$A:$T,5,0))</f>
        <v>Dune Dual</v>
      </c>
      <c r="E123" s="175" t="str">
        <f>IF(VLOOKUP($A123,Data!$A:$T,6,0)="","",VLOOKUP($A123,Data!$A:$T,6,0))</f>
        <v>Echo</v>
      </c>
      <c r="F123" s="175" t="str">
        <f>IF(VLOOKUP($A123,Data!$A:$T,14,0)="","",VLOOKUP($A123,Data!$A:$T,14,0))</f>
        <v>Balls</v>
      </c>
      <c r="G123" s="175" t="str">
        <f>IF(VLOOKUP($A123,Data!$A:$T,10,0)="","",VLOOKUP($A123,Data!$A:$T,10,0))</f>
        <v>XL</v>
      </c>
      <c r="H123" s="175">
        <f>IF(VLOOKUP($A123,Data!$A:$T,12,0)="","",VLOOKUP($A123,Data!$A:$T,12,0))</f>
        <v>1.1140000000000001</v>
      </c>
      <c r="I123" s="175" t="str">
        <f>IF(VLOOKUP($A123,Data!$A:$T,13,0)="","",VLOOKUP($A123,Data!$A:$T,13,0))</f>
        <v>PU</v>
      </c>
      <c r="J123" s="219" t="str">
        <f>IF(VLOOKUP($A123,Data!$A:$T,19,0)="","",VLOOKUP($A123,Data!$A:$T,19,0))</f>
        <v/>
      </c>
      <c r="K123" s="248"/>
      <c r="L123" s="248"/>
      <c r="M123" s="248"/>
      <c r="N123" s="248"/>
      <c r="O123" s="248"/>
      <c r="P123" s="248"/>
      <c r="Q123" s="248"/>
      <c r="R123" s="248"/>
      <c r="S123" s="248"/>
      <c r="U123" s="248"/>
      <c r="V123" s="248"/>
      <c r="W123" s="248"/>
      <c r="X123" s="248"/>
      <c r="Z123" s="176" t="str">
        <f t="shared" si="4"/>
        <v/>
      </c>
      <c r="AA123" s="176" t="str">
        <f t="shared" si="5"/>
        <v/>
      </c>
      <c r="AB123" s="177" t="str">
        <f t="shared" si="6"/>
        <v/>
      </c>
      <c r="AC123" s="293"/>
      <c r="AD123" s="347" t="str">
        <f t="shared" si="7"/>
        <v/>
      </c>
      <c r="AE123" s="292"/>
      <c r="AF123" s="292"/>
      <c r="AG123" s="292"/>
      <c r="AH123" s="292"/>
      <c r="AI123" s="292"/>
      <c r="AJ123" s="292"/>
      <c r="AK123" s="292"/>
      <c r="AL123" s="256"/>
      <c r="AM123" s="256"/>
      <c r="AN123" s="256"/>
      <c r="AO123" s="256"/>
    </row>
    <row r="124" spans="1:41" ht="15" customHeight="1">
      <c r="A124" s="239" t="s">
        <v>1087</v>
      </c>
      <c r="B124" s="221">
        <f>IF(VLOOKUP($A124,Data!$A:$T,2,0)="","",VLOOKUP($A124,Data!$A:$T,2,0))</f>
        <v>13655</v>
      </c>
      <c r="C124" s="221" t="str" cm="1">
        <f t="array" ref="C124">IF(VLOOKUP($A124,Tableau1[],3,0)="","",VLOOKUP(Tableau1[],3,0))</f>
        <v/>
      </c>
      <c r="D124" s="175" t="str">
        <f>IF(VLOOKUP($A124,Data!$A:$T,5,0)="","",VLOOKUP($A124,Data!$A:$T,5,0))</f>
        <v>Dune Dual</v>
      </c>
      <c r="E124" s="175" t="str">
        <f>IF(VLOOKUP($A124,Data!$A:$T,6,0)="","",VLOOKUP($A124,Data!$A:$T,6,0))</f>
        <v>Enigma 1</v>
      </c>
      <c r="F124" s="175" t="str">
        <f>IF(VLOOKUP($A124,Data!$A:$T,14,0)="","",VLOOKUP($A124,Data!$A:$T,14,0))</f>
        <v>Craters</v>
      </c>
      <c r="G124" s="175" t="str">
        <f>IF(VLOOKUP($A124,Data!$A:$T,10,0)="","",VLOOKUP($A124,Data!$A:$T,10,0))</f>
        <v>XXL</v>
      </c>
      <c r="H124" s="175">
        <f>IF(VLOOKUP($A124,Data!$A:$T,12,0)="","",VLOOKUP($A124,Data!$A:$T,12,0))</f>
        <v>2.069</v>
      </c>
      <c r="I124" s="175" t="str">
        <f>IF(VLOOKUP($A124,Data!$A:$T,13,0)="","",VLOOKUP($A124,Data!$A:$T,13,0))</f>
        <v>PU</v>
      </c>
      <c r="J124" s="219" t="str">
        <f>IF(VLOOKUP($A124,Data!$A:$T,19,0)="","",VLOOKUP($A124,Data!$A:$T,19,0))</f>
        <v/>
      </c>
      <c r="K124" s="248"/>
      <c r="Z124" s="176" t="str">
        <f t="shared" si="4"/>
        <v/>
      </c>
      <c r="AA124" s="176" t="str">
        <f t="shared" si="5"/>
        <v/>
      </c>
      <c r="AB124" s="177" t="str">
        <f t="shared" si="6"/>
        <v/>
      </c>
      <c r="AC124" s="293"/>
      <c r="AD124" s="347" t="str">
        <f t="shared" si="7"/>
        <v/>
      </c>
      <c r="AE124" s="292"/>
      <c r="AF124" s="292"/>
      <c r="AG124" s="292"/>
      <c r="AH124" s="292"/>
      <c r="AI124" s="292"/>
      <c r="AJ124" s="292"/>
      <c r="AK124" s="292"/>
      <c r="AL124" s="256"/>
      <c r="AM124" s="256"/>
      <c r="AN124" s="256"/>
      <c r="AO124" s="256"/>
    </row>
    <row r="125" spans="1:41" ht="15" customHeight="1">
      <c r="A125" s="239" t="s">
        <v>1088</v>
      </c>
      <c r="B125" s="221">
        <f>IF(VLOOKUP($A125,Data!$A:$T,2,0)="","",VLOOKUP($A125,Data!$A:$T,2,0))</f>
        <v>13656</v>
      </c>
      <c r="C125" s="221" t="str" cm="1">
        <f t="array" ref="C125">IF(VLOOKUP($A125,Tableau1[],3,0)="","",VLOOKUP(Tableau1[],3,0))</f>
        <v/>
      </c>
      <c r="D125" s="175" t="str">
        <f>IF(VLOOKUP($A125,Data!$A:$T,5,0)="","",VLOOKUP($A125,Data!$A:$T,5,0))</f>
        <v>Dune Dual</v>
      </c>
      <c r="E125" s="175" t="str">
        <f>IF(VLOOKUP($A125,Data!$A:$T,6,0)="","",VLOOKUP($A125,Data!$A:$T,6,0))</f>
        <v>Enigma 2</v>
      </c>
      <c r="F125" s="175" t="str">
        <f>IF(VLOOKUP($A125,Data!$A:$T,14,0)="","",VLOOKUP($A125,Data!$A:$T,14,0))</f>
        <v>Craters</v>
      </c>
      <c r="G125" s="175" t="str">
        <f>IF(VLOOKUP($A125,Data!$A:$T,10,0)="","",VLOOKUP($A125,Data!$A:$T,10,0))</f>
        <v>MEGA</v>
      </c>
      <c r="H125" s="175">
        <f>IF(VLOOKUP($A125,Data!$A:$T,12,0)="","",VLOOKUP($A125,Data!$A:$T,12,0))</f>
        <v>1.1419999999999999</v>
      </c>
      <c r="I125" s="175" t="str">
        <f>IF(VLOOKUP($A125,Data!$A:$T,13,0)="","",VLOOKUP($A125,Data!$A:$T,13,0))</f>
        <v>PU</v>
      </c>
      <c r="J125" s="219" t="str">
        <f>IF(VLOOKUP($A125,Data!$A:$T,19,0)="","",VLOOKUP($A125,Data!$A:$T,19,0))</f>
        <v/>
      </c>
      <c r="K125" s="248"/>
      <c r="L125" s="248"/>
      <c r="M125" s="248"/>
      <c r="N125" s="248"/>
      <c r="O125" s="248"/>
      <c r="P125" s="248"/>
      <c r="Q125" s="248"/>
      <c r="R125" s="248"/>
      <c r="S125" s="248"/>
      <c r="U125" s="248"/>
      <c r="V125" s="248"/>
      <c r="W125" s="248"/>
      <c r="X125" s="248"/>
      <c r="Z125" s="176" t="str">
        <f t="shared" si="4"/>
        <v/>
      </c>
      <c r="AA125" s="176" t="str">
        <f t="shared" si="5"/>
        <v/>
      </c>
      <c r="AB125" s="177" t="str">
        <f t="shared" si="6"/>
        <v/>
      </c>
      <c r="AC125" s="293"/>
      <c r="AD125" s="347" t="str">
        <f t="shared" si="7"/>
        <v/>
      </c>
      <c r="AE125" s="292"/>
      <c r="AF125" s="292"/>
      <c r="AG125" s="292"/>
      <c r="AH125" s="292"/>
      <c r="AI125" s="292"/>
      <c r="AJ125" s="292"/>
      <c r="AK125" s="292"/>
      <c r="AL125" s="256"/>
      <c r="AM125" s="256"/>
      <c r="AN125" s="256"/>
      <c r="AO125" s="256"/>
    </row>
    <row r="126" spans="1:41" ht="15" customHeight="1">
      <c r="A126" s="239" t="s">
        <v>1089</v>
      </c>
      <c r="B126" s="221">
        <f>IF(VLOOKUP($A126,Data!$A:$T,2,0)="","",VLOOKUP($A126,Data!$A:$T,2,0))</f>
        <v>13657</v>
      </c>
      <c r="C126" s="221" t="str" cm="1">
        <f t="array" ref="C126">IF(VLOOKUP($A126,Tableau1[],3,0)="","",VLOOKUP(Tableau1[],3,0))</f>
        <v/>
      </c>
      <c r="D126" s="175" t="str">
        <f>IF(VLOOKUP($A126,Data!$A:$T,5,0)="","",VLOOKUP($A126,Data!$A:$T,5,0))</f>
        <v>Dune Dual</v>
      </c>
      <c r="E126" s="175" t="str">
        <f>IF(VLOOKUP($A126,Data!$A:$T,6,0)="","",VLOOKUP($A126,Data!$A:$T,6,0))</f>
        <v>Eterna</v>
      </c>
      <c r="F126" s="175" t="str">
        <f>IF(VLOOKUP($A126,Data!$A:$T,14,0)="","",VLOOKUP($A126,Data!$A:$T,14,0))</f>
        <v>Pinches</v>
      </c>
      <c r="G126" s="175" t="str">
        <f>IF(VLOOKUP($A126,Data!$A:$T,10,0)="","",VLOOKUP($A126,Data!$A:$T,10,0))</f>
        <v>MEGA</v>
      </c>
      <c r="H126" s="175">
        <f>IF(VLOOKUP($A126,Data!$A:$T,12,0)="","",VLOOKUP($A126,Data!$A:$T,12,0))</f>
        <v>1.395</v>
      </c>
      <c r="I126" s="175" t="str">
        <f>IF(VLOOKUP($A126,Data!$A:$T,13,0)="","",VLOOKUP($A126,Data!$A:$T,13,0))</f>
        <v>PU</v>
      </c>
      <c r="J126" s="219" t="str">
        <f>IF(VLOOKUP($A126,Data!$A:$T,19,0)="","",VLOOKUP($A126,Data!$A:$T,19,0))</f>
        <v/>
      </c>
      <c r="K126" s="248"/>
      <c r="O126" s="248"/>
      <c r="Q126" s="248"/>
      <c r="Z126" s="176" t="str">
        <f t="shared" si="4"/>
        <v/>
      </c>
      <c r="AA126" s="176" t="str">
        <f t="shared" si="5"/>
        <v/>
      </c>
      <c r="AB126" s="177" t="str">
        <f t="shared" si="6"/>
        <v/>
      </c>
      <c r="AC126" s="293"/>
      <c r="AD126" s="347" t="str">
        <f t="shared" si="7"/>
        <v/>
      </c>
      <c r="AE126" s="292"/>
      <c r="AF126" s="292"/>
      <c r="AG126" s="292"/>
      <c r="AH126" s="292"/>
      <c r="AI126" s="292"/>
      <c r="AJ126" s="292"/>
      <c r="AK126" s="292"/>
      <c r="AL126" s="256"/>
      <c r="AM126" s="256"/>
      <c r="AN126" s="256"/>
      <c r="AO126" s="256"/>
    </row>
    <row r="127" spans="1:41" ht="15" customHeight="1">
      <c r="A127" s="239" t="s">
        <v>1090</v>
      </c>
      <c r="B127" s="221">
        <f>IF(VLOOKUP($A127,Data!$A:$T,2,0)="","",VLOOKUP($A127,Data!$A:$T,2,0))</f>
        <v>13658</v>
      </c>
      <c r="C127" s="221" t="str" cm="1">
        <f t="array" ref="C127">IF(VLOOKUP($A127,Tableau1[],3,0)="","",VLOOKUP(Tableau1[],3,0))</f>
        <v/>
      </c>
      <c r="D127" s="175" t="str">
        <f>IF(VLOOKUP($A127,Data!$A:$T,5,0)="","",VLOOKUP($A127,Data!$A:$T,5,0))</f>
        <v>Dune Dual</v>
      </c>
      <c r="E127" s="175" t="str">
        <f>IF(VLOOKUP($A127,Data!$A:$T,6,0)="","",VLOOKUP($A127,Data!$A:$T,6,0))</f>
        <v>Fanatic 1</v>
      </c>
      <c r="F127" s="175" t="str">
        <f>IF(VLOOKUP($A127,Data!$A:$T,14,0)="","",VLOOKUP($A127,Data!$A:$T,14,0))</f>
        <v>Slopers</v>
      </c>
      <c r="G127" s="175" t="str">
        <f>IF(VLOOKUP($A127,Data!$A:$T,10,0)="","",VLOOKUP($A127,Data!$A:$T,10,0))</f>
        <v>XXL</v>
      </c>
      <c r="H127" s="175">
        <f>IF(VLOOKUP($A127,Data!$A:$T,12,0)="","",VLOOKUP($A127,Data!$A:$T,12,0))</f>
        <v>3.181</v>
      </c>
      <c r="I127" s="175" t="str">
        <f>IF(VLOOKUP($A127,Data!$A:$T,13,0)="","",VLOOKUP($A127,Data!$A:$T,13,0))</f>
        <v>PU</v>
      </c>
      <c r="J127" s="219" t="str">
        <f>IF(VLOOKUP($A127,Data!$A:$T,19,0)="","",VLOOKUP($A127,Data!$A:$T,19,0))</f>
        <v/>
      </c>
      <c r="K127" s="248"/>
      <c r="L127" s="248"/>
      <c r="M127" s="248"/>
      <c r="N127" s="248"/>
      <c r="O127" s="248"/>
      <c r="P127" s="248"/>
      <c r="Q127" s="248"/>
      <c r="R127" s="248"/>
      <c r="S127" s="248"/>
      <c r="T127" s="248"/>
      <c r="U127" s="248"/>
      <c r="V127" s="248"/>
      <c r="W127" s="248"/>
      <c r="X127" s="248"/>
      <c r="Z127" s="176" t="str">
        <f t="shared" si="4"/>
        <v/>
      </c>
      <c r="AA127" s="176" t="str">
        <f t="shared" si="5"/>
        <v/>
      </c>
      <c r="AB127" s="177" t="str">
        <f t="shared" si="6"/>
        <v/>
      </c>
      <c r="AC127" s="293"/>
      <c r="AD127" s="347" t="str">
        <f t="shared" si="7"/>
        <v/>
      </c>
      <c r="AE127" s="292"/>
      <c r="AF127" s="292"/>
      <c r="AG127" s="292"/>
      <c r="AH127" s="292"/>
      <c r="AI127" s="292"/>
      <c r="AJ127" s="292"/>
      <c r="AK127" s="292"/>
      <c r="AL127" s="256"/>
      <c r="AM127" s="256"/>
      <c r="AN127" s="256"/>
      <c r="AO127" s="256"/>
    </row>
    <row r="128" spans="1:41" ht="15" customHeight="1">
      <c r="A128" s="239" t="s">
        <v>1091</v>
      </c>
      <c r="B128" s="221">
        <f>IF(VLOOKUP($A128,Data!$A:$T,2,0)="","",VLOOKUP($A128,Data!$A:$T,2,0))</f>
        <v>13676</v>
      </c>
      <c r="C128" s="221" t="str" cm="1">
        <f t="array" ref="C128">IF(VLOOKUP($A128,Tableau1[],3,0)="","",VLOOKUP(Tableau1[],3,0))</f>
        <v/>
      </c>
      <c r="D128" s="175" t="str">
        <f>IF(VLOOKUP($A128,Data!$A:$T,5,0)="","",VLOOKUP($A128,Data!$A:$T,5,0))</f>
        <v>Dune Dual</v>
      </c>
      <c r="E128" s="175" t="str">
        <f>IF(VLOOKUP($A128,Data!$A:$T,6,0)="","",VLOOKUP($A128,Data!$A:$T,6,0))</f>
        <v>Fanatic 2</v>
      </c>
      <c r="F128" s="175" t="str">
        <f>IF(VLOOKUP($A128,Data!$A:$T,14,0)="","",VLOOKUP($A128,Data!$A:$T,14,0))</f>
        <v>Slopers</v>
      </c>
      <c r="G128" s="175" t="str">
        <f>IF(VLOOKUP($A128,Data!$A:$T,10,0)="","",VLOOKUP($A128,Data!$A:$T,10,0))</f>
        <v>XXL</v>
      </c>
      <c r="H128" s="175">
        <f>IF(VLOOKUP($A128,Data!$A:$T,12,0)="","",VLOOKUP($A128,Data!$A:$T,12,0))</f>
        <v>1.5760000000000001</v>
      </c>
      <c r="I128" s="175" t="str">
        <f>IF(VLOOKUP($A128,Data!$A:$T,13,0)="","",VLOOKUP($A128,Data!$A:$T,13,0))</f>
        <v>PU</v>
      </c>
      <c r="J128" s="219" t="str">
        <f>IF(VLOOKUP($A128,Data!$A:$T,19,0)="","",VLOOKUP($A128,Data!$A:$T,19,0))</f>
        <v/>
      </c>
      <c r="K128" s="248"/>
      <c r="O128" s="248"/>
      <c r="Q128" s="248"/>
      <c r="Z128" s="176" t="str">
        <f t="shared" si="4"/>
        <v/>
      </c>
      <c r="AA128" s="176" t="str">
        <f t="shared" si="5"/>
        <v/>
      </c>
      <c r="AB128" s="177" t="str">
        <f t="shared" si="6"/>
        <v/>
      </c>
      <c r="AC128" s="293"/>
      <c r="AD128" s="347" t="str">
        <f t="shared" si="7"/>
        <v/>
      </c>
      <c r="AE128" s="292"/>
      <c r="AF128" s="292"/>
      <c r="AG128" s="292"/>
      <c r="AH128" s="292"/>
      <c r="AI128" s="292"/>
      <c r="AJ128" s="292"/>
      <c r="AK128" s="292"/>
      <c r="AL128" s="256"/>
      <c r="AM128" s="256"/>
      <c r="AN128" s="256"/>
      <c r="AO128" s="256"/>
    </row>
    <row r="129" spans="1:41" ht="15" customHeight="1">
      <c r="A129" s="239" t="s">
        <v>1092</v>
      </c>
      <c r="B129" s="221">
        <f>IF(VLOOKUP($A129,Data!$A:$T,2,0)="","",VLOOKUP($A129,Data!$A:$T,2,0))</f>
        <v>13677</v>
      </c>
      <c r="C129" s="221" t="str" cm="1">
        <f t="array" ref="C129">IF(VLOOKUP($A129,Tableau1[],3,0)="","",VLOOKUP(Tableau1[],3,0))</f>
        <v/>
      </c>
      <c r="D129" s="175" t="str">
        <f>IF(VLOOKUP($A129,Data!$A:$T,5,0)="","",VLOOKUP($A129,Data!$A:$T,5,0))</f>
        <v>Dune Dual</v>
      </c>
      <c r="E129" s="175" t="str">
        <f>IF(VLOOKUP($A129,Data!$A:$T,6,0)="","",VLOOKUP($A129,Data!$A:$T,6,0))</f>
        <v>Fanatic 3</v>
      </c>
      <c r="F129" s="175" t="str">
        <f>IF(VLOOKUP($A129,Data!$A:$T,14,0)="","",VLOOKUP($A129,Data!$A:$T,14,0))</f>
        <v>Balls</v>
      </c>
      <c r="G129" s="175" t="str">
        <f>IF(VLOOKUP($A129,Data!$A:$T,10,0)="","",VLOOKUP($A129,Data!$A:$T,10,0))</f>
        <v>XL</v>
      </c>
      <c r="H129" s="175">
        <f>IF(VLOOKUP($A129,Data!$A:$T,12,0)="","",VLOOKUP($A129,Data!$A:$T,12,0))</f>
        <v>1.2629999999999999</v>
      </c>
      <c r="I129" s="175" t="str">
        <f>IF(VLOOKUP($A129,Data!$A:$T,13,0)="","",VLOOKUP($A129,Data!$A:$T,13,0))</f>
        <v>PU</v>
      </c>
      <c r="J129" s="219" t="str">
        <f>IF(VLOOKUP($A129,Data!$A:$T,19,0)="","",VLOOKUP($A129,Data!$A:$T,19,0))</f>
        <v/>
      </c>
      <c r="K129" s="248"/>
      <c r="L129" s="248"/>
      <c r="M129" s="248"/>
      <c r="N129" s="248"/>
      <c r="O129" s="248"/>
      <c r="P129" s="248"/>
      <c r="Q129" s="248"/>
      <c r="R129" s="248"/>
      <c r="S129" s="248"/>
      <c r="T129" s="248"/>
      <c r="U129" s="248"/>
      <c r="V129" s="248"/>
      <c r="W129" s="248"/>
      <c r="X129" s="248"/>
      <c r="Z129" s="176" t="str">
        <f t="shared" si="4"/>
        <v/>
      </c>
      <c r="AA129" s="176" t="str">
        <f t="shared" si="5"/>
        <v/>
      </c>
      <c r="AB129" s="177" t="str">
        <f t="shared" si="6"/>
        <v/>
      </c>
      <c r="AC129" s="293"/>
      <c r="AD129" s="347" t="str">
        <f t="shared" si="7"/>
        <v/>
      </c>
      <c r="AE129" s="292"/>
      <c r="AF129" s="292"/>
      <c r="AG129" s="292"/>
      <c r="AH129" s="292"/>
      <c r="AI129" s="292"/>
      <c r="AJ129" s="292"/>
      <c r="AK129" s="292"/>
      <c r="AL129" s="256"/>
      <c r="AM129" s="256"/>
      <c r="AN129" s="256"/>
      <c r="AO129" s="256"/>
    </row>
    <row r="130" spans="1:41" ht="15" customHeight="1">
      <c r="A130" s="239" t="s">
        <v>1093</v>
      </c>
      <c r="B130" s="221">
        <f>IF(VLOOKUP($A130,Data!$A:$T,2,0)="","",VLOOKUP($A130,Data!$A:$T,2,0))</f>
        <v>13678</v>
      </c>
      <c r="C130" s="221" t="str" cm="1">
        <f t="array" ref="C130">IF(VLOOKUP($A130,Tableau1[],3,0)="","",VLOOKUP(Tableau1[],3,0))</f>
        <v/>
      </c>
      <c r="D130" s="175" t="str">
        <f>IF(VLOOKUP($A130,Data!$A:$T,5,0)="","",VLOOKUP($A130,Data!$A:$T,5,0))</f>
        <v>Dune Dual</v>
      </c>
      <c r="E130" s="175" t="str">
        <f>IF(VLOOKUP($A130,Data!$A:$T,6,0)="","",VLOOKUP($A130,Data!$A:$T,6,0))</f>
        <v>Flashed 1</v>
      </c>
      <c r="F130" s="175" t="str">
        <f>IF(VLOOKUP($A130,Data!$A:$T,14,0)="","",VLOOKUP($A130,Data!$A:$T,14,0))</f>
        <v>Slopers</v>
      </c>
      <c r="G130" s="175" t="str">
        <f>IF(VLOOKUP($A130,Data!$A:$T,10,0)="","",VLOOKUP($A130,Data!$A:$T,10,0))</f>
        <v>XXL</v>
      </c>
      <c r="H130" s="175">
        <f>IF(VLOOKUP($A130,Data!$A:$T,12,0)="","",VLOOKUP($A130,Data!$A:$T,12,0))</f>
        <v>2.6930000000000001</v>
      </c>
      <c r="I130" s="175" t="str">
        <f>IF(VLOOKUP($A130,Data!$A:$T,13,0)="","",VLOOKUP($A130,Data!$A:$T,13,0))</f>
        <v>PU</v>
      </c>
      <c r="J130" s="219" t="str">
        <f>IF(VLOOKUP($A130,Data!$A:$T,19,0)="","",VLOOKUP($A130,Data!$A:$T,19,0))</f>
        <v/>
      </c>
      <c r="K130" s="248"/>
      <c r="O130" s="248"/>
      <c r="Q130" s="248"/>
      <c r="Z130" s="176" t="str">
        <f t="shared" si="4"/>
        <v/>
      </c>
      <c r="AA130" s="176" t="str">
        <f t="shared" si="5"/>
        <v/>
      </c>
      <c r="AB130" s="177" t="str">
        <f t="shared" si="6"/>
        <v/>
      </c>
      <c r="AC130" s="293"/>
      <c r="AD130" s="347" t="str">
        <f t="shared" si="7"/>
        <v/>
      </c>
      <c r="AE130" s="292"/>
      <c r="AF130" s="292"/>
      <c r="AG130" s="292"/>
      <c r="AH130" s="292"/>
      <c r="AI130" s="292"/>
      <c r="AJ130" s="292"/>
      <c r="AK130" s="292"/>
      <c r="AL130" s="256"/>
      <c r="AM130" s="256"/>
      <c r="AN130" s="256"/>
      <c r="AO130" s="256"/>
    </row>
    <row r="131" spans="1:41" ht="15" customHeight="1">
      <c r="A131" s="239" t="s">
        <v>1094</v>
      </c>
      <c r="B131" s="221">
        <f>IF(VLOOKUP($A131,Data!$A:$T,2,0)="","",VLOOKUP($A131,Data!$A:$T,2,0))</f>
        <v>13679</v>
      </c>
      <c r="C131" s="221" t="str" cm="1">
        <f t="array" ref="C131">IF(VLOOKUP($A131,Tableau1[],3,0)="","",VLOOKUP(Tableau1[],3,0))</f>
        <v/>
      </c>
      <c r="D131" s="175" t="str">
        <f>IF(VLOOKUP($A131,Data!$A:$T,5,0)="","",VLOOKUP($A131,Data!$A:$T,5,0))</f>
        <v>Dune Dual</v>
      </c>
      <c r="E131" s="175" t="str">
        <f>IF(VLOOKUP($A131,Data!$A:$T,6,0)="","",VLOOKUP($A131,Data!$A:$T,6,0))</f>
        <v>Flashed 2</v>
      </c>
      <c r="F131" s="175" t="str">
        <f>IF(VLOOKUP($A131,Data!$A:$T,14,0)="","",VLOOKUP($A131,Data!$A:$T,14,0))</f>
        <v>Slopers</v>
      </c>
      <c r="G131" s="175" t="str">
        <f>IF(VLOOKUP($A131,Data!$A:$T,10,0)="","",VLOOKUP($A131,Data!$A:$T,10,0))</f>
        <v>XL</v>
      </c>
      <c r="H131" s="175">
        <f>IF(VLOOKUP($A131,Data!$A:$T,12,0)="","",VLOOKUP($A131,Data!$A:$T,12,0))</f>
        <v>0.67700000000000005</v>
      </c>
      <c r="I131" s="175" t="str">
        <f>IF(VLOOKUP($A131,Data!$A:$T,13,0)="","",VLOOKUP($A131,Data!$A:$T,13,0))</f>
        <v>PU</v>
      </c>
      <c r="J131" s="219" t="str">
        <f>IF(VLOOKUP($A131,Data!$A:$T,19,0)="","",VLOOKUP($A131,Data!$A:$T,19,0))</f>
        <v/>
      </c>
      <c r="K131" s="248"/>
      <c r="L131" s="248"/>
      <c r="M131" s="248"/>
      <c r="N131" s="248"/>
      <c r="O131" s="248"/>
      <c r="P131" s="248"/>
      <c r="Q131" s="248"/>
      <c r="R131" s="248"/>
      <c r="S131" s="248"/>
      <c r="U131" s="248"/>
      <c r="V131" s="248"/>
      <c r="W131" s="248"/>
      <c r="X131" s="248"/>
      <c r="Z131" s="176" t="str">
        <f t="shared" si="4"/>
        <v/>
      </c>
      <c r="AA131" s="176" t="str">
        <f t="shared" si="5"/>
        <v/>
      </c>
      <c r="AB131" s="177" t="str">
        <f t="shared" si="6"/>
        <v/>
      </c>
      <c r="AC131" s="293"/>
      <c r="AD131" s="347" t="str">
        <f t="shared" si="7"/>
        <v/>
      </c>
      <c r="AE131" s="292"/>
      <c r="AF131" s="292"/>
      <c r="AG131" s="292"/>
      <c r="AH131" s="292"/>
      <c r="AI131" s="292"/>
      <c r="AJ131" s="292"/>
      <c r="AK131" s="292"/>
      <c r="AL131" s="256"/>
      <c r="AM131" s="256"/>
      <c r="AN131" s="256"/>
      <c r="AO131" s="256"/>
    </row>
    <row r="132" spans="1:41" ht="15" customHeight="1">
      <c r="A132" s="239" t="s">
        <v>1095</v>
      </c>
      <c r="B132" s="221">
        <f>IF(VLOOKUP($A132,Data!$A:$T,2,0)="","",VLOOKUP($A132,Data!$A:$T,2,0))</f>
        <v>13680</v>
      </c>
      <c r="C132" s="221" t="str" cm="1">
        <f t="array" ref="C132">IF(VLOOKUP($A132,Tableau1[],3,0)="","",VLOOKUP(Tableau1[],3,0))</f>
        <v/>
      </c>
      <c r="D132" s="175" t="str">
        <f>IF(VLOOKUP($A132,Data!$A:$T,5,0)="","",VLOOKUP($A132,Data!$A:$T,5,0))</f>
        <v>Dune Dual</v>
      </c>
      <c r="E132" s="175" t="str">
        <f>IF(VLOOKUP($A132,Data!$A:$T,6,0)="","",VLOOKUP($A132,Data!$A:$T,6,0))</f>
        <v>Flashed 3</v>
      </c>
      <c r="F132" s="175" t="str">
        <f>IF(VLOOKUP($A132,Data!$A:$T,14,0)="","",VLOOKUP($A132,Data!$A:$T,14,0))</f>
        <v>Slopers</v>
      </c>
      <c r="G132" s="175" t="str">
        <f>IF(VLOOKUP($A132,Data!$A:$T,10,0)="","",VLOOKUP($A132,Data!$A:$T,10,0))</f>
        <v>XXL</v>
      </c>
      <c r="H132" s="175">
        <f>IF(VLOOKUP($A132,Data!$A:$T,12,0)="","",VLOOKUP($A132,Data!$A:$T,12,0))</f>
        <v>0.84499999999999997</v>
      </c>
      <c r="I132" s="175" t="str">
        <f>IF(VLOOKUP($A132,Data!$A:$T,13,0)="","",VLOOKUP($A132,Data!$A:$T,13,0))</f>
        <v>PU</v>
      </c>
      <c r="J132" s="219" t="str">
        <f>IF(VLOOKUP($A132,Data!$A:$T,19,0)="","",VLOOKUP($A132,Data!$A:$T,19,0))</f>
        <v/>
      </c>
      <c r="K132" s="248"/>
      <c r="Z132" s="176" t="str">
        <f t="shared" si="4"/>
        <v/>
      </c>
      <c r="AA132" s="176" t="str">
        <f t="shared" si="5"/>
        <v/>
      </c>
      <c r="AB132" s="177" t="str">
        <f t="shared" si="6"/>
        <v/>
      </c>
      <c r="AC132" s="293"/>
      <c r="AD132" s="347" t="str">
        <f t="shared" si="7"/>
        <v/>
      </c>
      <c r="AE132" s="292"/>
      <c r="AF132" s="292"/>
      <c r="AG132" s="292"/>
      <c r="AH132" s="292"/>
      <c r="AI132" s="292"/>
      <c r="AJ132" s="292"/>
      <c r="AK132" s="292"/>
      <c r="AL132" s="256"/>
      <c r="AM132" s="256"/>
      <c r="AN132" s="256"/>
      <c r="AO132" s="256"/>
    </row>
    <row r="133" spans="1:41" ht="15" customHeight="1">
      <c r="A133" s="239" t="s">
        <v>1096</v>
      </c>
      <c r="B133" s="221">
        <f>IF(VLOOKUP($A133,Data!$A:$T,2,0)="","",VLOOKUP($A133,Data!$A:$T,2,0))</f>
        <v>13681</v>
      </c>
      <c r="C133" s="221" t="str" cm="1">
        <f t="array" ref="C133">IF(VLOOKUP($A133,Tableau1[],3,0)="","",VLOOKUP(Tableau1[],3,0))</f>
        <v/>
      </c>
      <c r="D133" s="175" t="str">
        <f>IF(VLOOKUP($A133,Data!$A:$T,5,0)="","",VLOOKUP($A133,Data!$A:$T,5,0))</f>
        <v>Dune Dual</v>
      </c>
      <c r="E133" s="175" t="str">
        <f>IF(VLOOKUP($A133,Data!$A:$T,6,0)="","",VLOOKUP($A133,Data!$A:$T,6,0))</f>
        <v>Flye</v>
      </c>
      <c r="F133" s="175" t="str">
        <f>IF(VLOOKUP($A133,Data!$A:$T,14,0)="","",VLOOKUP($A133,Data!$A:$T,14,0))</f>
        <v>Slopers</v>
      </c>
      <c r="G133" s="175" t="str">
        <f>IF(VLOOKUP($A133,Data!$A:$T,10,0)="","",VLOOKUP($A133,Data!$A:$T,10,0))</f>
        <v>MEGA</v>
      </c>
      <c r="H133" s="175">
        <f>IF(VLOOKUP($A133,Data!$A:$T,12,0)="","",VLOOKUP($A133,Data!$A:$T,12,0))</f>
        <v>2.83</v>
      </c>
      <c r="I133" s="175" t="str">
        <f>IF(VLOOKUP($A133,Data!$A:$T,13,0)="","",VLOOKUP($A133,Data!$A:$T,13,0))</f>
        <v>PU</v>
      </c>
      <c r="J133" s="219" t="str">
        <f>IF(VLOOKUP($A133,Data!$A:$T,19,0)="","",VLOOKUP($A133,Data!$A:$T,19,0))</f>
        <v/>
      </c>
      <c r="K133" s="248"/>
      <c r="L133" s="248"/>
      <c r="M133" s="248"/>
      <c r="N133" s="248"/>
      <c r="O133" s="248"/>
      <c r="P133" s="248"/>
      <c r="Q133" s="248"/>
      <c r="R133" s="248"/>
      <c r="S133" s="248"/>
      <c r="U133" s="248"/>
      <c r="V133" s="248"/>
      <c r="W133" s="248"/>
      <c r="X133" s="248"/>
      <c r="Z133" s="176" t="str">
        <f t="shared" si="4"/>
        <v/>
      </c>
      <c r="AA133" s="176" t="str">
        <f t="shared" si="5"/>
        <v/>
      </c>
      <c r="AB133" s="177" t="str">
        <f t="shared" si="6"/>
        <v/>
      </c>
      <c r="AC133" s="293"/>
      <c r="AD133" s="347" t="str">
        <f t="shared" si="7"/>
        <v/>
      </c>
      <c r="AE133" s="292"/>
      <c r="AF133" s="292"/>
      <c r="AG133" s="292"/>
      <c r="AH133" s="292"/>
      <c r="AI133" s="292"/>
      <c r="AJ133" s="292"/>
      <c r="AK133" s="292"/>
      <c r="AL133" s="256"/>
      <c r="AM133" s="256"/>
      <c r="AN133" s="256"/>
      <c r="AO133" s="256"/>
    </row>
    <row r="134" spans="1:41" ht="15" customHeight="1">
      <c r="A134" s="239" t="s">
        <v>1097</v>
      </c>
      <c r="B134" s="221">
        <f>IF(VLOOKUP($A134,Data!$A:$T,2,0)="","",VLOOKUP($A134,Data!$A:$T,2,0))</f>
        <v>13682</v>
      </c>
      <c r="C134" s="221" t="str" cm="1">
        <f t="array" ref="C134">IF(VLOOKUP($A134,Tableau1[],3,0)="","",VLOOKUP(Tableau1[],3,0))</f>
        <v/>
      </c>
      <c r="D134" s="175" t="str">
        <f>IF(VLOOKUP($A134,Data!$A:$T,5,0)="","",VLOOKUP($A134,Data!$A:$T,5,0))</f>
        <v>Dune Dual</v>
      </c>
      <c r="E134" s="175" t="str">
        <f>IF(VLOOKUP($A134,Data!$A:$T,6,0)="","",VLOOKUP($A134,Data!$A:$T,6,0))</f>
        <v>Focus 1</v>
      </c>
      <c r="F134" s="175" t="str">
        <f>IF(VLOOKUP($A134,Data!$A:$T,14,0)="","",VLOOKUP($A134,Data!$A:$T,14,0))</f>
        <v>Slopers</v>
      </c>
      <c r="G134" s="175" t="str">
        <f>IF(VLOOKUP($A134,Data!$A:$T,10,0)="","",VLOOKUP($A134,Data!$A:$T,10,0))</f>
        <v>XL</v>
      </c>
      <c r="H134" s="175">
        <f>IF(VLOOKUP($A134,Data!$A:$T,12,0)="","",VLOOKUP($A134,Data!$A:$T,12,0))</f>
        <v>0.99399999999999999</v>
      </c>
      <c r="I134" s="175" t="str">
        <f>IF(VLOOKUP($A134,Data!$A:$T,13,0)="","",VLOOKUP($A134,Data!$A:$T,13,0))</f>
        <v>PU</v>
      </c>
      <c r="J134" s="219" t="str">
        <f>IF(VLOOKUP($A134,Data!$A:$T,19,0)="","",VLOOKUP($A134,Data!$A:$T,19,0))</f>
        <v/>
      </c>
      <c r="K134" s="248"/>
      <c r="O134" s="248"/>
      <c r="Q134" s="248"/>
      <c r="Z134" s="176" t="str">
        <f t="shared" si="4"/>
        <v/>
      </c>
      <c r="AA134" s="176" t="str">
        <f t="shared" si="5"/>
        <v/>
      </c>
      <c r="AB134" s="177" t="str">
        <f t="shared" si="6"/>
        <v/>
      </c>
      <c r="AC134" s="293"/>
      <c r="AD134" s="347" t="str">
        <f t="shared" si="7"/>
        <v/>
      </c>
      <c r="AE134" s="292"/>
      <c r="AF134" s="292"/>
      <c r="AG134" s="292"/>
      <c r="AH134" s="292"/>
      <c r="AI134" s="292"/>
      <c r="AJ134" s="292"/>
      <c r="AK134" s="292"/>
      <c r="AL134" s="256"/>
      <c r="AM134" s="256"/>
      <c r="AN134" s="256"/>
      <c r="AO134" s="256"/>
    </row>
    <row r="135" spans="1:41" ht="15" customHeight="1">
      <c r="A135" s="239" t="s">
        <v>1098</v>
      </c>
      <c r="B135" s="221">
        <f>IF(VLOOKUP($A135,Data!$A:$T,2,0)="","",VLOOKUP($A135,Data!$A:$T,2,0))</f>
        <v>13683</v>
      </c>
      <c r="C135" s="221" t="str" cm="1">
        <f t="array" ref="C135">IF(VLOOKUP($A135,Tableau1[],3,0)="","",VLOOKUP(Tableau1[],3,0))</f>
        <v/>
      </c>
      <c r="D135" s="175" t="str">
        <f>IF(VLOOKUP($A135,Data!$A:$T,5,0)="","",VLOOKUP($A135,Data!$A:$T,5,0))</f>
        <v>Dune Dual</v>
      </c>
      <c r="E135" s="175" t="str">
        <f>IF(VLOOKUP($A135,Data!$A:$T,6,0)="","",VLOOKUP($A135,Data!$A:$T,6,0))</f>
        <v>Focus 2</v>
      </c>
      <c r="F135" s="175" t="str">
        <f>IF(VLOOKUP($A135,Data!$A:$T,14,0)="","",VLOOKUP($A135,Data!$A:$T,14,0))</f>
        <v>Slopers</v>
      </c>
      <c r="G135" s="175" t="str">
        <f>IF(VLOOKUP($A135,Data!$A:$T,10,0)="","",VLOOKUP($A135,Data!$A:$T,10,0))</f>
        <v>XXL</v>
      </c>
      <c r="H135" s="175">
        <f>IF(VLOOKUP($A135,Data!$A:$T,12,0)="","",VLOOKUP($A135,Data!$A:$T,12,0))</f>
        <v>0.76</v>
      </c>
      <c r="I135" s="175" t="str">
        <f>IF(VLOOKUP($A135,Data!$A:$T,13,0)="","",VLOOKUP($A135,Data!$A:$T,13,0))</f>
        <v>PU</v>
      </c>
      <c r="J135" s="219" t="str">
        <f>IF(VLOOKUP($A135,Data!$A:$T,19,0)="","",VLOOKUP($A135,Data!$A:$T,19,0))</f>
        <v/>
      </c>
      <c r="K135" s="248"/>
      <c r="L135" s="248"/>
      <c r="M135" s="248"/>
      <c r="N135" s="248"/>
      <c r="O135" s="248"/>
      <c r="P135" s="248"/>
      <c r="Q135" s="248"/>
      <c r="R135" s="248"/>
      <c r="S135" s="248"/>
      <c r="T135" s="248"/>
      <c r="U135" s="248"/>
      <c r="V135" s="248"/>
      <c r="W135" s="248"/>
      <c r="X135" s="248"/>
      <c r="Z135" s="176" t="str">
        <f t="shared" si="4"/>
        <v/>
      </c>
      <c r="AA135" s="176" t="str">
        <f t="shared" si="5"/>
        <v/>
      </c>
      <c r="AB135" s="177" t="str">
        <f t="shared" si="6"/>
        <v/>
      </c>
      <c r="AC135" s="293"/>
      <c r="AD135" s="347" t="str">
        <f t="shared" si="7"/>
        <v/>
      </c>
      <c r="AE135" s="292"/>
      <c r="AF135" s="292"/>
      <c r="AG135" s="292"/>
      <c r="AH135" s="292"/>
      <c r="AI135" s="292"/>
      <c r="AJ135" s="292"/>
      <c r="AK135" s="292"/>
      <c r="AL135" s="256"/>
      <c r="AM135" s="256"/>
      <c r="AN135" s="256"/>
      <c r="AO135" s="256"/>
    </row>
    <row r="136" spans="1:41" ht="15" customHeight="1">
      <c r="A136" s="239" t="s">
        <v>1099</v>
      </c>
      <c r="B136" s="221">
        <f>IF(VLOOKUP($A136,Data!$A:$T,2,0)="","",VLOOKUP($A136,Data!$A:$T,2,0))</f>
        <v>13684</v>
      </c>
      <c r="C136" s="221" t="str" cm="1">
        <f t="array" ref="C136">IF(VLOOKUP($A136,Tableau1[],3,0)="","",VLOOKUP(Tableau1[],3,0))</f>
        <v/>
      </c>
      <c r="D136" s="175" t="str">
        <f>IF(VLOOKUP($A136,Data!$A:$T,5,0)="","",VLOOKUP($A136,Data!$A:$T,5,0))</f>
        <v>Dune Dual</v>
      </c>
      <c r="E136" s="175" t="str">
        <f>IF(VLOOKUP($A136,Data!$A:$T,6,0)="","",VLOOKUP($A136,Data!$A:$T,6,0))</f>
        <v>Focus 3</v>
      </c>
      <c r="F136" s="175" t="str">
        <f>IF(VLOOKUP($A136,Data!$A:$T,14,0)="","",VLOOKUP($A136,Data!$A:$T,14,0))</f>
        <v>Slopers</v>
      </c>
      <c r="G136" s="175" t="str">
        <f>IF(VLOOKUP($A136,Data!$A:$T,10,0)="","",VLOOKUP($A136,Data!$A:$T,10,0))</f>
        <v>XXL</v>
      </c>
      <c r="H136" s="175">
        <f>IF(VLOOKUP($A136,Data!$A:$T,12,0)="","",VLOOKUP($A136,Data!$A:$T,12,0))</f>
        <v>0.65100000000000002</v>
      </c>
      <c r="I136" s="175" t="str">
        <f>IF(VLOOKUP($A136,Data!$A:$T,13,0)="","",VLOOKUP($A136,Data!$A:$T,13,0))</f>
        <v>PU</v>
      </c>
      <c r="J136" s="219" t="str">
        <f>IF(VLOOKUP($A136,Data!$A:$T,19,0)="","",VLOOKUP($A136,Data!$A:$T,19,0))</f>
        <v/>
      </c>
      <c r="K136" s="248"/>
      <c r="Z136" s="176" t="str">
        <f t="shared" ref="Z136:Z199" si="8">IF(AA136="","",(AA136*H136))</f>
        <v/>
      </c>
      <c r="AA136" s="176" t="str">
        <f t="shared" ref="AA136:AA199" si="9">IF(SUM(K136:Y136)=0,"",SUM(K136:Y136))</f>
        <v/>
      </c>
      <c r="AB136" s="177" t="str">
        <f t="shared" ref="AB136:AB199" si="10">IF(AA136="","",SUM(K136:Y136)*J136)</f>
        <v/>
      </c>
      <c r="AC136" s="293"/>
      <c r="AD136" s="347" t="str">
        <f t="shared" si="7"/>
        <v/>
      </c>
      <c r="AE136" s="292"/>
      <c r="AF136" s="292"/>
      <c r="AG136" s="292"/>
      <c r="AH136" s="292"/>
      <c r="AI136" s="292"/>
      <c r="AJ136" s="292"/>
      <c r="AK136" s="292"/>
      <c r="AL136" s="256"/>
      <c r="AM136" s="256"/>
      <c r="AN136" s="256"/>
      <c r="AO136" s="256"/>
    </row>
    <row r="137" spans="1:41" ht="15" customHeight="1">
      <c r="A137" s="239" t="s">
        <v>1100</v>
      </c>
      <c r="B137" s="221">
        <f>IF(VLOOKUP($A137,Data!$A:$T,2,0)="","",VLOOKUP($A137,Data!$A:$T,2,0))</f>
        <v>13685</v>
      </c>
      <c r="C137" s="221" t="str" cm="1">
        <f t="array" ref="C137">IF(VLOOKUP($A137,Tableau1[],3,0)="","",VLOOKUP(Tableau1[],3,0))</f>
        <v/>
      </c>
      <c r="D137" s="175" t="str">
        <f>IF(VLOOKUP($A137,Data!$A:$T,5,0)="","",VLOOKUP($A137,Data!$A:$T,5,0))</f>
        <v>Dune Dual</v>
      </c>
      <c r="E137" s="175" t="str">
        <f>IF(VLOOKUP($A137,Data!$A:$T,6,0)="","",VLOOKUP($A137,Data!$A:$T,6,0))</f>
        <v>Fuse</v>
      </c>
      <c r="F137" s="175" t="str">
        <f>IF(VLOOKUP($A137,Data!$A:$T,14,0)="","",VLOOKUP($A137,Data!$A:$T,14,0))</f>
        <v>Pinches</v>
      </c>
      <c r="G137" s="175" t="str">
        <f>IF(VLOOKUP($A137,Data!$A:$T,10,0)="","",VLOOKUP($A137,Data!$A:$T,10,0))</f>
        <v>XXL</v>
      </c>
      <c r="H137" s="175">
        <f>IF(VLOOKUP($A137,Data!$A:$T,12,0)="","",VLOOKUP($A137,Data!$A:$T,12,0))</f>
        <v>2.452</v>
      </c>
      <c r="I137" s="175" t="str">
        <f>IF(VLOOKUP($A137,Data!$A:$T,13,0)="","",VLOOKUP($A137,Data!$A:$T,13,0))</f>
        <v>PU</v>
      </c>
      <c r="J137" s="219" t="str">
        <f>IF(VLOOKUP($A137,Data!$A:$T,19,0)="","",VLOOKUP($A137,Data!$A:$T,19,0))</f>
        <v/>
      </c>
      <c r="K137" s="248"/>
      <c r="L137" s="248"/>
      <c r="M137" s="248"/>
      <c r="N137" s="248"/>
      <c r="O137" s="248"/>
      <c r="P137" s="248"/>
      <c r="Q137" s="248"/>
      <c r="R137" s="248"/>
      <c r="S137" s="248"/>
      <c r="U137" s="248"/>
      <c r="V137" s="248"/>
      <c r="W137" s="248"/>
      <c r="X137" s="248"/>
      <c r="Z137" s="176" t="str">
        <f t="shared" si="8"/>
        <v/>
      </c>
      <c r="AA137" s="176" t="str">
        <f t="shared" si="9"/>
        <v/>
      </c>
      <c r="AB137" s="177" t="str">
        <f t="shared" si="10"/>
        <v/>
      </c>
      <c r="AC137" s="293"/>
      <c r="AD137" s="347" t="str">
        <f t="shared" ref="AD137:AD200" si="11">IF(AA137="","",SUM(K137:Y137)*I137)</f>
        <v/>
      </c>
      <c r="AE137" s="292"/>
      <c r="AF137" s="292"/>
      <c r="AG137" s="292"/>
      <c r="AH137" s="292"/>
      <c r="AI137" s="292"/>
      <c r="AJ137" s="292"/>
      <c r="AK137" s="292"/>
      <c r="AL137" s="256"/>
      <c r="AM137" s="256"/>
      <c r="AN137" s="256"/>
      <c r="AO137" s="256"/>
    </row>
    <row r="138" spans="1:41" ht="15" customHeight="1">
      <c r="A138" s="239" t="s">
        <v>1101</v>
      </c>
      <c r="B138" s="221">
        <f>IF(VLOOKUP($A138,Data!$A:$T,2,0)="","",VLOOKUP($A138,Data!$A:$T,2,0))</f>
        <v>13708</v>
      </c>
      <c r="C138" s="221" t="str" cm="1">
        <f t="array" ref="C138">IF(VLOOKUP($A138,Tableau1[],3,0)="","",VLOOKUP(Tableau1[],3,0))</f>
        <v/>
      </c>
      <c r="D138" s="175" t="str">
        <f>IF(VLOOKUP($A138,Data!$A:$T,5,0)="","",VLOOKUP($A138,Data!$A:$T,5,0))</f>
        <v>Dune Dual</v>
      </c>
      <c r="E138" s="175" t="str">
        <f>IF(VLOOKUP($A138,Data!$A:$T,6,0)="","",VLOOKUP($A138,Data!$A:$T,6,0))</f>
        <v>Gravity 1</v>
      </c>
      <c r="F138" s="175" t="str">
        <f>IF(VLOOKUP($A138,Data!$A:$T,14,0)="","",VLOOKUP($A138,Data!$A:$T,14,0))</f>
        <v>Jugs (Big)</v>
      </c>
      <c r="G138" s="175" t="str">
        <f>IF(VLOOKUP($A138,Data!$A:$T,10,0)="","",VLOOKUP($A138,Data!$A:$T,10,0))</f>
        <v>XXL</v>
      </c>
      <c r="H138" s="175">
        <f>IF(VLOOKUP($A138,Data!$A:$T,12,0)="","",VLOOKUP($A138,Data!$A:$T,12,0))</f>
        <v>2.2959999999999998</v>
      </c>
      <c r="I138" s="175" t="str">
        <f>IF(VLOOKUP($A138,Data!$A:$T,13,0)="","",VLOOKUP($A138,Data!$A:$T,13,0))</f>
        <v>PU</v>
      </c>
      <c r="J138" s="219" t="str">
        <f>IF(VLOOKUP($A138,Data!$A:$T,19,0)="","",VLOOKUP($A138,Data!$A:$T,19,0))</f>
        <v/>
      </c>
      <c r="K138" s="248"/>
      <c r="Z138" s="176" t="str">
        <f t="shared" si="8"/>
        <v/>
      </c>
      <c r="AA138" s="176" t="str">
        <f t="shared" si="9"/>
        <v/>
      </c>
      <c r="AB138" s="177" t="str">
        <f t="shared" si="10"/>
        <v/>
      </c>
      <c r="AC138" s="293"/>
      <c r="AD138" s="347" t="str">
        <f t="shared" si="11"/>
        <v/>
      </c>
      <c r="AE138" s="292"/>
      <c r="AF138" s="292"/>
      <c r="AG138" s="292"/>
      <c r="AH138" s="292"/>
      <c r="AI138" s="292"/>
      <c r="AJ138" s="292"/>
      <c r="AK138" s="292"/>
      <c r="AL138" s="256"/>
      <c r="AM138" s="256"/>
      <c r="AN138" s="256"/>
      <c r="AO138" s="256"/>
    </row>
    <row r="139" spans="1:41" ht="15" customHeight="1">
      <c r="A139" s="239" t="s">
        <v>1102</v>
      </c>
      <c r="B139" s="221">
        <f>IF(VLOOKUP($A139,Data!$A:$T,2,0)="","",VLOOKUP($A139,Data!$A:$T,2,0))</f>
        <v>13709</v>
      </c>
      <c r="C139" s="221" t="str" cm="1">
        <f t="array" ref="C139">IF(VLOOKUP($A139,Tableau1[],3,0)="","",VLOOKUP(Tableau1[],3,0))</f>
        <v/>
      </c>
      <c r="D139" s="175" t="str">
        <f>IF(VLOOKUP($A139,Data!$A:$T,5,0)="","",VLOOKUP($A139,Data!$A:$T,5,0))</f>
        <v>Dune Dual</v>
      </c>
      <c r="E139" s="175" t="str">
        <f>IF(VLOOKUP($A139,Data!$A:$T,6,0)="","",VLOOKUP($A139,Data!$A:$T,6,0))</f>
        <v>Gravity 2</v>
      </c>
      <c r="F139" s="175" t="str">
        <f>IF(VLOOKUP($A139,Data!$A:$T,14,0)="","",VLOOKUP($A139,Data!$A:$T,14,0))</f>
        <v>Jugs (Big)</v>
      </c>
      <c r="G139" s="175" t="str">
        <f>IF(VLOOKUP($A139,Data!$A:$T,10,0)="","",VLOOKUP($A139,Data!$A:$T,10,0))</f>
        <v>XXL</v>
      </c>
      <c r="H139" s="175">
        <f>IF(VLOOKUP($A139,Data!$A:$T,12,0)="","",VLOOKUP($A139,Data!$A:$T,12,0))</f>
        <v>1.8220000000000001</v>
      </c>
      <c r="I139" s="175" t="str">
        <f>IF(VLOOKUP($A139,Data!$A:$T,13,0)="","",VLOOKUP($A139,Data!$A:$T,13,0))</f>
        <v>PU</v>
      </c>
      <c r="J139" s="219" t="str">
        <f>IF(VLOOKUP($A139,Data!$A:$T,19,0)="","",VLOOKUP($A139,Data!$A:$T,19,0))</f>
        <v/>
      </c>
      <c r="K139" s="248"/>
      <c r="L139" s="248"/>
      <c r="M139" s="248"/>
      <c r="N139" s="248"/>
      <c r="O139" s="248"/>
      <c r="P139" s="248"/>
      <c r="Q139" s="248"/>
      <c r="R139" s="248"/>
      <c r="S139" s="248"/>
      <c r="U139" s="248"/>
      <c r="V139" s="248"/>
      <c r="W139" s="248"/>
      <c r="X139" s="248"/>
      <c r="Z139" s="176" t="str">
        <f t="shared" si="8"/>
        <v/>
      </c>
      <c r="AA139" s="176" t="str">
        <f t="shared" si="9"/>
        <v/>
      </c>
      <c r="AB139" s="177" t="str">
        <f t="shared" si="10"/>
        <v/>
      </c>
      <c r="AC139" s="293"/>
      <c r="AD139" s="347" t="str">
        <f t="shared" si="11"/>
        <v/>
      </c>
      <c r="AE139" s="292"/>
      <c r="AF139" s="292"/>
      <c r="AG139" s="292"/>
      <c r="AH139" s="292"/>
      <c r="AI139" s="292"/>
      <c r="AJ139" s="292"/>
      <c r="AK139" s="292"/>
      <c r="AL139" s="256"/>
      <c r="AM139" s="256"/>
      <c r="AN139" s="256"/>
      <c r="AO139" s="256"/>
    </row>
    <row r="140" spans="1:41" ht="15" customHeight="1">
      <c r="A140" s="239" t="s">
        <v>1103</v>
      </c>
      <c r="B140" s="221">
        <f>IF(VLOOKUP($A140,Data!$A:$T,2,0)="","",VLOOKUP($A140,Data!$A:$T,2,0))</f>
        <v>13686</v>
      </c>
      <c r="C140" s="221" t="str" cm="1">
        <f t="array" ref="C140">IF(VLOOKUP($A140,Tableau1[],3,0)="","",VLOOKUP(Tableau1[],3,0))</f>
        <v/>
      </c>
      <c r="D140" s="175" t="str">
        <f>IF(VLOOKUP($A140,Data!$A:$T,5,0)="","",VLOOKUP($A140,Data!$A:$T,5,0))</f>
        <v>Dune Dual</v>
      </c>
      <c r="E140" s="175" t="str">
        <f>IF(VLOOKUP($A140,Data!$A:$T,6,0)="","",VLOOKUP($A140,Data!$A:$T,6,0))</f>
        <v>Luna</v>
      </c>
      <c r="F140" s="175" t="str">
        <f>IF(VLOOKUP($A140,Data!$A:$T,14,0)="","",VLOOKUP($A140,Data!$A:$T,14,0))</f>
        <v>Pinches</v>
      </c>
      <c r="G140" s="175" t="str">
        <f>IF(VLOOKUP($A140,Data!$A:$T,10,0)="","",VLOOKUP($A140,Data!$A:$T,10,0))</f>
        <v>XXL</v>
      </c>
      <c r="H140" s="175">
        <f>IF(VLOOKUP($A140,Data!$A:$T,12,0)="","",VLOOKUP($A140,Data!$A:$T,12,0))</f>
        <v>1.579</v>
      </c>
      <c r="I140" s="175" t="str">
        <f>IF(VLOOKUP($A140,Data!$A:$T,13,0)="","",VLOOKUP($A140,Data!$A:$T,13,0))</f>
        <v>PU</v>
      </c>
      <c r="J140" s="219" t="str">
        <f>IF(VLOOKUP($A140,Data!$A:$T,19,0)="","",VLOOKUP($A140,Data!$A:$T,19,0))</f>
        <v/>
      </c>
      <c r="K140" s="248"/>
      <c r="O140" s="248"/>
      <c r="Q140" s="248"/>
      <c r="Z140" s="176" t="str">
        <f t="shared" si="8"/>
        <v/>
      </c>
      <c r="AA140" s="176" t="str">
        <f t="shared" si="9"/>
        <v/>
      </c>
      <c r="AB140" s="177" t="str">
        <f t="shared" si="10"/>
        <v/>
      </c>
      <c r="AC140" s="293"/>
      <c r="AD140" s="347" t="str">
        <f t="shared" si="11"/>
        <v/>
      </c>
      <c r="AE140" s="292"/>
      <c r="AF140" s="292"/>
      <c r="AG140" s="292"/>
      <c r="AH140" s="292"/>
      <c r="AI140" s="292"/>
      <c r="AJ140" s="292"/>
      <c r="AK140" s="292"/>
      <c r="AL140" s="256"/>
      <c r="AM140" s="256"/>
      <c r="AN140" s="256"/>
      <c r="AO140" s="256"/>
    </row>
    <row r="141" spans="1:41" ht="15" customHeight="1">
      <c r="A141" s="239" t="s">
        <v>1104</v>
      </c>
      <c r="B141" s="221">
        <f>IF(VLOOKUP($A141,Data!$A:$T,2,0)="","",VLOOKUP($A141,Data!$A:$T,2,0))</f>
        <v>14099</v>
      </c>
      <c r="C141" s="221" t="str" cm="1">
        <f t="array" ref="C141">IF(VLOOKUP($A141,Tableau1[],3,0)="","",VLOOKUP(Tableau1[],3,0))</f>
        <v/>
      </c>
      <c r="D141" s="175" t="str">
        <f>IF(VLOOKUP($A141,Data!$A:$T,5,0)="","",VLOOKUP($A141,Data!$A:$T,5,0))</f>
        <v>Dune Dual</v>
      </c>
      <c r="E141" s="175" t="str">
        <f>IF(VLOOKUP($A141,Data!$A:$T,6,0)="","",VLOOKUP($A141,Data!$A:$T,6,0))</f>
        <v>Maniak 1</v>
      </c>
      <c r="F141" s="175" t="str">
        <f>IF(VLOOKUP($A141,Data!$A:$T,14,0)="","",VLOOKUP($A141,Data!$A:$T,14,0))</f>
        <v>Edges</v>
      </c>
      <c r="G141" s="175" t="str">
        <f>IF(VLOOKUP($A141,Data!$A:$T,10,0)="","",VLOOKUP($A141,Data!$A:$T,10,0))</f>
        <v>XXL</v>
      </c>
      <c r="H141" s="175">
        <f>IF(VLOOKUP($A141,Data!$A:$T,12,0)="","",VLOOKUP($A141,Data!$A:$T,12,0))</f>
        <v>1.6279999999999999</v>
      </c>
      <c r="I141" s="175" t="str">
        <f>IF(VLOOKUP($A141,Data!$A:$T,13,0)="","",VLOOKUP($A141,Data!$A:$T,13,0))</f>
        <v>PU</v>
      </c>
      <c r="J141" s="219" t="str">
        <f>IF(VLOOKUP($A141,Data!$A:$T,19,0)="","",VLOOKUP($A141,Data!$A:$T,19,0))</f>
        <v/>
      </c>
      <c r="K141" s="248"/>
      <c r="L141" s="248"/>
      <c r="M141" s="248"/>
      <c r="N141" s="248"/>
      <c r="O141" s="248"/>
      <c r="P141" s="248"/>
      <c r="Q141" s="248"/>
      <c r="R141" s="248"/>
      <c r="S141" s="248"/>
      <c r="T141" s="248"/>
      <c r="U141" s="248"/>
      <c r="V141" s="248"/>
      <c r="W141" s="248"/>
      <c r="X141" s="248"/>
      <c r="Z141" s="176" t="str">
        <f t="shared" si="8"/>
        <v/>
      </c>
      <c r="AA141" s="176" t="str">
        <f t="shared" si="9"/>
        <v/>
      </c>
      <c r="AB141" s="177" t="str">
        <f t="shared" si="10"/>
        <v/>
      </c>
      <c r="AC141" s="293"/>
      <c r="AD141" s="347" t="str">
        <f t="shared" si="11"/>
        <v/>
      </c>
      <c r="AE141" s="292"/>
      <c r="AF141" s="292"/>
      <c r="AG141" s="292"/>
      <c r="AH141" s="292"/>
      <c r="AI141" s="292"/>
      <c r="AJ141" s="292"/>
      <c r="AK141" s="292"/>
      <c r="AL141" s="256"/>
      <c r="AM141" s="256"/>
      <c r="AN141" s="256"/>
      <c r="AO141" s="256"/>
    </row>
    <row r="142" spans="1:41" ht="15" customHeight="1">
      <c r="A142" s="239" t="s">
        <v>1105</v>
      </c>
      <c r="B142" s="221">
        <f>IF(VLOOKUP($A142,Data!$A:$T,2,0)="","",VLOOKUP($A142,Data!$A:$T,2,0))</f>
        <v>13687</v>
      </c>
      <c r="C142" s="221" t="str" cm="1">
        <f t="array" ref="C142">IF(VLOOKUP($A142,Tableau1[],3,0)="","",VLOOKUP(Tableau1[],3,0))</f>
        <v/>
      </c>
      <c r="D142" s="175" t="str">
        <f>IF(VLOOKUP($A142,Data!$A:$T,5,0)="","",VLOOKUP($A142,Data!$A:$T,5,0))</f>
        <v>Dune Dual</v>
      </c>
      <c r="E142" s="175" t="str">
        <f>IF(VLOOKUP($A142,Data!$A:$T,6,0)="","",VLOOKUP($A142,Data!$A:$T,6,0))</f>
        <v>Maniak 2</v>
      </c>
      <c r="F142" s="175" t="str">
        <f>IF(VLOOKUP($A142,Data!$A:$T,14,0)="","",VLOOKUP($A142,Data!$A:$T,14,0))</f>
        <v>Edges</v>
      </c>
      <c r="G142" s="175" t="str">
        <f>IF(VLOOKUP($A142,Data!$A:$T,10,0)="","",VLOOKUP($A142,Data!$A:$T,10,0))</f>
        <v>XXL</v>
      </c>
      <c r="H142" s="175">
        <f>IF(VLOOKUP($A142,Data!$A:$T,12,0)="","",VLOOKUP($A142,Data!$A:$T,12,0))</f>
        <v>1.5669999999999999</v>
      </c>
      <c r="I142" s="175" t="str">
        <f>IF(VLOOKUP($A142,Data!$A:$T,13,0)="","",VLOOKUP($A142,Data!$A:$T,13,0))</f>
        <v>PU</v>
      </c>
      <c r="J142" s="219" t="str">
        <f>IF(VLOOKUP($A142,Data!$A:$T,19,0)="","",VLOOKUP($A142,Data!$A:$T,19,0))</f>
        <v/>
      </c>
      <c r="K142" s="248"/>
      <c r="O142" s="248"/>
      <c r="Q142" s="248"/>
      <c r="Z142" s="176" t="str">
        <f t="shared" si="8"/>
        <v/>
      </c>
      <c r="AA142" s="176" t="str">
        <f t="shared" si="9"/>
        <v/>
      </c>
      <c r="AB142" s="177" t="str">
        <f t="shared" si="10"/>
        <v/>
      </c>
      <c r="AC142" s="293"/>
      <c r="AD142" s="347" t="str">
        <f t="shared" si="11"/>
        <v/>
      </c>
      <c r="AE142" s="292"/>
      <c r="AF142" s="292"/>
      <c r="AG142" s="292"/>
      <c r="AH142" s="292"/>
      <c r="AI142" s="292"/>
      <c r="AJ142" s="292"/>
      <c r="AK142" s="292"/>
      <c r="AL142" s="256"/>
      <c r="AM142" s="256"/>
      <c r="AN142" s="256"/>
      <c r="AO142" s="256"/>
    </row>
    <row r="143" spans="1:41" ht="15" customHeight="1">
      <c r="A143" s="239" t="s">
        <v>1106</v>
      </c>
      <c r="B143" s="221">
        <f>IF(VLOOKUP($A143,Data!$A:$T,2,0)="","",VLOOKUP($A143,Data!$A:$T,2,0))</f>
        <v>13688</v>
      </c>
      <c r="C143" s="221" t="str" cm="1">
        <f t="array" ref="C143">IF(VLOOKUP($A143,Tableau1[],3,0)="","",VLOOKUP(Tableau1[],3,0))</f>
        <v/>
      </c>
      <c r="D143" s="175" t="str">
        <f>IF(VLOOKUP($A143,Data!$A:$T,5,0)="","",VLOOKUP($A143,Data!$A:$T,5,0))</f>
        <v>Dune Dual</v>
      </c>
      <c r="E143" s="175" t="str">
        <f>IF(VLOOKUP($A143,Data!$A:$T,6,0)="","",VLOOKUP($A143,Data!$A:$T,6,0))</f>
        <v>Maniak 3</v>
      </c>
      <c r="F143" s="175" t="str">
        <f>IF(VLOOKUP($A143,Data!$A:$T,14,0)="","",VLOOKUP($A143,Data!$A:$T,14,0))</f>
        <v>Edges</v>
      </c>
      <c r="G143" s="175" t="str">
        <f>IF(VLOOKUP($A143,Data!$A:$T,10,0)="","",VLOOKUP($A143,Data!$A:$T,10,0))</f>
        <v>M</v>
      </c>
      <c r="H143" s="175">
        <f>IF(VLOOKUP($A143,Data!$A:$T,12,0)="","",VLOOKUP($A143,Data!$A:$T,12,0))</f>
        <v>2.2250000000000001</v>
      </c>
      <c r="I143" s="175" t="str">
        <f>IF(VLOOKUP($A143,Data!$A:$T,13,0)="","",VLOOKUP($A143,Data!$A:$T,13,0))</f>
        <v>PU</v>
      </c>
      <c r="J143" s="219" t="str">
        <f>IF(VLOOKUP($A143,Data!$A:$T,19,0)="","",VLOOKUP($A143,Data!$A:$T,19,0))</f>
        <v/>
      </c>
      <c r="K143" s="248"/>
      <c r="L143" s="248"/>
      <c r="M143" s="248"/>
      <c r="N143" s="248"/>
      <c r="O143" s="248"/>
      <c r="P143" s="248"/>
      <c r="Q143" s="248"/>
      <c r="R143" s="248"/>
      <c r="S143" s="248"/>
      <c r="T143" s="248"/>
      <c r="U143" s="248"/>
      <c r="V143" s="248"/>
      <c r="W143" s="248"/>
      <c r="X143" s="248"/>
      <c r="Z143" s="176" t="str">
        <f t="shared" si="8"/>
        <v/>
      </c>
      <c r="AA143" s="176" t="str">
        <f t="shared" si="9"/>
        <v/>
      </c>
      <c r="AB143" s="177" t="str">
        <f t="shared" si="10"/>
        <v/>
      </c>
      <c r="AC143" s="293"/>
      <c r="AD143" s="347" t="str">
        <f t="shared" si="11"/>
        <v/>
      </c>
      <c r="AE143" s="292"/>
      <c r="AF143" s="292"/>
      <c r="AG143" s="292"/>
      <c r="AH143" s="292"/>
      <c r="AI143" s="292"/>
      <c r="AJ143" s="292"/>
      <c r="AK143" s="292"/>
      <c r="AL143" s="256"/>
      <c r="AM143" s="256"/>
      <c r="AN143" s="256"/>
      <c r="AO143" s="256"/>
    </row>
    <row r="144" spans="1:41" ht="15" customHeight="1">
      <c r="A144" s="239" t="s">
        <v>1107</v>
      </c>
      <c r="B144" s="221">
        <f>IF(VLOOKUP($A144,Data!$A:$T,2,0)="","",VLOOKUP($A144,Data!$A:$T,2,0))</f>
        <v>13689</v>
      </c>
      <c r="C144" s="221" t="str" cm="1">
        <f t="array" ref="C144">IF(VLOOKUP($A144,Tableau1[],3,0)="","",VLOOKUP(Tableau1[],3,0))</f>
        <v/>
      </c>
      <c r="D144" s="175" t="str">
        <f>IF(VLOOKUP($A144,Data!$A:$T,5,0)="","",VLOOKUP($A144,Data!$A:$T,5,0))</f>
        <v>Dune Dual</v>
      </c>
      <c r="E144" s="175" t="str">
        <f>IF(VLOOKUP($A144,Data!$A:$T,6,0)="","",VLOOKUP($A144,Data!$A:$T,6,0))</f>
        <v>Master</v>
      </c>
      <c r="F144" s="175" t="str">
        <f>IF(VLOOKUP($A144,Data!$A:$T,14,0)="","",VLOOKUP($A144,Data!$A:$T,14,0))</f>
        <v>Slopers</v>
      </c>
      <c r="G144" s="175" t="str">
        <f>IF(VLOOKUP($A144,Data!$A:$T,10,0)="","",VLOOKUP($A144,Data!$A:$T,10,0))</f>
        <v>GIGA</v>
      </c>
      <c r="H144" s="175">
        <f>IF(VLOOKUP($A144,Data!$A:$T,12,0)="","",VLOOKUP($A144,Data!$A:$T,12,0))</f>
        <v>1.85</v>
      </c>
      <c r="I144" s="175" t="str">
        <f>IF(VLOOKUP($A144,Data!$A:$T,13,0)="","",VLOOKUP($A144,Data!$A:$T,13,0))</f>
        <v>PU</v>
      </c>
      <c r="J144" s="219" t="str">
        <f>IF(VLOOKUP($A144,Data!$A:$T,19,0)="","",VLOOKUP($A144,Data!$A:$T,19,0))</f>
        <v/>
      </c>
      <c r="K144" s="248"/>
      <c r="O144" s="248"/>
      <c r="Q144" s="248"/>
      <c r="Z144" s="176" t="str">
        <f t="shared" si="8"/>
        <v/>
      </c>
      <c r="AA144" s="176" t="str">
        <f t="shared" si="9"/>
        <v/>
      </c>
      <c r="AB144" s="177" t="str">
        <f t="shared" si="10"/>
        <v/>
      </c>
      <c r="AC144" s="293"/>
      <c r="AD144" s="347" t="str">
        <f t="shared" si="11"/>
        <v/>
      </c>
      <c r="AE144" s="292"/>
      <c r="AF144" s="292"/>
      <c r="AG144" s="292"/>
      <c r="AH144" s="292"/>
      <c r="AI144" s="292"/>
      <c r="AJ144" s="292"/>
      <c r="AK144" s="292"/>
      <c r="AL144" s="256"/>
      <c r="AM144" s="256"/>
      <c r="AN144" s="256"/>
      <c r="AO144" s="256"/>
    </row>
    <row r="145" spans="1:41" ht="15" customHeight="1">
      <c r="A145" s="239" t="s">
        <v>1108</v>
      </c>
      <c r="B145" s="221">
        <f>IF(VLOOKUP($A145,Data!$A:$T,2,0)="","",VLOOKUP($A145,Data!$A:$T,2,0))</f>
        <v>13690</v>
      </c>
      <c r="C145" s="221" t="str" cm="1">
        <f t="array" ref="C145">IF(VLOOKUP($A145,Tableau1[],3,0)="","",VLOOKUP(Tableau1[],3,0))</f>
        <v/>
      </c>
      <c r="D145" s="175" t="str">
        <f>IF(VLOOKUP($A145,Data!$A:$T,5,0)="","",VLOOKUP($A145,Data!$A:$T,5,0))</f>
        <v>Dune Dual</v>
      </c>
      <c r="E145" s="175" t="str">
        <f>IF(VLOOKUP($A145,Data!$A:$T,6,0)="","",VLOOKUP($A145,Data!$A:$T,6,0))</f>
        <v>Millenium</v>
      </c>
      <c r="F145" s="175" t="str">
        <f>IF(VLOOKUP($A145,Data!$A:$T,14,0)="","",VLOOKUP($A145,Data!$A:$T,14,0))</f>
        <v>Slopers</v>
      </c>
      <c r="G145" s="175" t="str">
        <f>IF(VLOOKUP($A145,Data!$A:$T,10,0)="","",VLOOKUP($A145,Data!$A:$T,10,0))</f>
        <v>XXL</v>
      </c>
      <c r="H145" s="175">
        <f>IF(VLOOKUP($A145,Data!$A:$T,12,0)="","",VLOOKUP($A145,Data!$A:$T,12,0))</f>
        <v>2.7120000000000002</v>
      </c>
      <c r="I145" s="175" t="str">
        <f>IF(VLOOKUP($A145,Data!$A:$T,13,0)="","",VLOOKUP($A145,Data!$A:$T,13,0))</f>
        <v>PU</v>
      </c>
      <c r="J145" s="219" t="str">
        <f>IF(VLOOKUP($A145,Data!$A:$T,19,0)="","",VLOOKUP($A145,Data!$A:$T,19,0))</f>
        <v/>
      </c>
      <c r="K145" s="248"/>
      <c r="L145" s="248"/>
      <c r="M145" s="248"/>
      <c r="N145" s="248"/>
      <c r="O145" s="248"/>
      <c r="P145" s="248"/>
      <c r="Q145" s="248"/>
      <c r="R145" s="248"/>
      <c r="S145" s="248"/>
      <c r="T145" s="248"/>
      <c r="U145" s="248"/>
      <c r="V145" s="248"/>
      <c r="W145" s="248"/>
      <c r="X145" s="248"/>
      <c r="Z145" s="176" t="str">
        <f t="shared" si="8"/>
        <v/>
      </c>
      <c r="AA145" s="176" t="str">
        <f t="shared" si="9"/>
        <v/>
      </c>
      <c r="AB145" s="177" t="str">
        <f t="shared" si="10"/>
        <v/>
      </c>
      <c r="AC145" s="293"/>
      <c r="AD145" s="347" t="str">
        <f t="shared" si="11"/>
        <v/>
      </c>
      <c r="AE145" s="292"/>
      <c r="AF145" s="292"/>
      <c r="AG145" s="292"/>
      <c r="AH145" s="292"/>
      <c r="AI145" s="292"/>
      <c r="AJ145" s="292"/>
      <c r="AK145" s="292"/>
      <c r="AL145" s="256"/>
      <c r="AM145" s="256"/>
      <c r="AN145" s="256"/>
      <c r="AO145" s="256"/>
    </row>
    <row r="146" spans="1:41" ht="15" customHeight="1">
      <c r="A146" s="239" t="s">
        <v>1109</v>
      </c>
      <c r="B146" s="221">
        <f>IF(VLOOKUP($A146,Data!$A:$T,2,0)="","",VLOOKUP($A146,Data!$A:$T,2,0))</f>
        <v>13691</v>
      </c>
      <c r="C146" s="221" t="str" cm="1">
        <f t="array" ref="C146">IF(VLOOKUP($A146,Tableau1[],3,0)="","",VLOOKUP(Tableau1[],3,0))</f>
        <v/>
      </c>
      <c r="D146" s="175" t="str">
        <f>IF(VLOOKUP($A146,Data!$A:$T,5,0)="","",VLOOKUP($A146,Data!$A:$T,5,0))</f>
        <v>Dune Dual</v>
      </c>
      <c r="E146" s="175" t="str">
        <f>IF(VLOOKUP($A146,Data!$A:$T,6,0)="","",VLOOKUP($A146,Data!$A:$T,6,0))</f>
        <v>Moby</v>
      </c>
      <c r="F146" s="175" t="str">
        <f>IF(VLOOKUP($A146,Data!$A:$T,14,0)="","",VLOOKUP($A146,Data!$A:$T,14,0))</f>
        <v>Feets</v>
      </c>
      <c r="G146" s="175" t="str">
        <f>IF(VLOOKUP($A146,Data!$A:$T,10,0)="","",VLOOKUP($A146,Data!$A:$T,10,0))</f>
        <v>XS</v>
      </c>
      <c r="H146" s="175">
        <f>IF(VLOOKUP($A146,Data!$A:$T,12,0)="","",VLOOKUP($A146,Data!$A:$T,12,0))</f>
        <v>0.23400000000000001</v>
      </c>
      <c r="I146" s="175" t="str">
        <f>IF(VLOOKUP($A146,Data!$A:$T,13,0)="","",VLOOKUP($A146,Data!$A:$T,13,0))</f>
        <v>PU</v>
      </c>
      <c r="J146" s="219" t="str">
        <f>IF(VLOOKUP($A146,Data!$A:$T,19,0)="","",VLOOKUP($A146,Data!$A:$T,19,0))</f>
        <v/>
      </c>
      <c r="K146" s="248"/>
      <c r="O146" s="248"/>
      <c r="Q146" s="248"/>
      <c r="Z146" s="176" t="str">
        <f t="shared" si="8"/>
        <v/>
      </c>
      <c r="AA146" s="176" t="str">
        <f t="shared" si="9"/>
        <v/>
      </c>
      <c r="AB146" s="177" t="str">
        <f t="shared" si="10"/>
        <v/>
      </c>
      <c r="AC146" s="293"/>
      <c r="AD146" s="347" t="str">
        <f t="shared" si="11"/>
        <v/>
      </c>
      <c r="AE146" s="292"/>
      <c r="AF146" s="292"/>
      <c r="AG146" s="292"/>
      <c r="AH146" s="292"/>
      <c r="AI146" s="292"/>
      <c r="AJ146" s="292"/>
      <c r="AK146" s="292"/>
      <c r="AL146" s="256"/>
      <c r="AM146" s="256"/>
      <c r="AN146" s="256"/>
      <c r="AO146" s="256"/>
    </row>
    <row r="147" spans="1:41" ht="15" customHeight="1">
      <c r="A147" s="239" t="s">
        <v>1110</v>
      </c>
      <c r="B147" s="221">
        <f>IF(VLOOKUP($A147,Data!$A:$T,2,0)="","",VLOOKUP($A147,Data!$A:$T,2,0))</f>
        <v>13693</v>
      </c>
      <c r="C147" s="221" t="str" cm="1">
        <f t="array" ref="C147">IF(VLOOKUP($A147,Tableau1[],3,0)="","",VLOOKUP(Tableau1[],3,0))</f>
        <v/>
      </c>
      <c r="D147" s="175" t="str">
        <f>IF(VLOOKUP($A147,Data!$A:$T,5,0)="","",VLOOKUP($A147,Data!$A:$T,5,0))</f>
        <v>Dune Dual</v>
      </c>
      <c r="E147" s="175" t="str">
        <f>IF(VLOOKUP($A147,Data!$A:$T,6,0)="","",VLOOKUP($A147,Data!$A:$T,6,0))</f>
        <v>Mutan</v>
      </c>
      <c r="F147" s="175" t="str">
        <f>IF(VLOOKUP($A147,Data!$A:$T,14,0)="","",VLOOKUP($A147,Data!$A:$T,14,0))</f>
        <v>Pinches</v>
      </c>
      <c r="G147" s="175" t="str">
        <f>IF(VLOOKUP($A147,Data!$A:$T,10,0)="","",VLOOKUP($A147,Data!$A:$T,10,0))</f>
        <v>XXS</v>
      </c>
      <c r="H147" s="175">
        <f>IF(VLOOKUP($A147,Data!$A:$T,12,0)="","",VLOOKUP($A147,Data!$A:$T,12,0))</f>
        <v>0.22700000000000001</v>
      </c>
      <c r="I147" s="175" t="str">
        <f>IF(VLOOKUP($A147,Data!$A:$T,13,0)="","",VLOOKUP($A147,Data!$A:$T,13,0))</f>
        <v>PU</v>
      </c>
      <c r="J147" s="219" t="str">
        <f>IF(VLOOKUP($A147,Data!$A:$T,19,0)="","",VLOOKUP($A147,Data!$A:$T,19,0))</f>
        <v/>
      </c>
      <c r="K147" s="248"/>
      <c r="L147" s="248"/>
      <c r="M147" s="248"/>
      <c r="N147" s="248"/>
      <c r="O147" s="248"/>
      <c r="P147" s="248"/>
      <c r="Q147" s="248"/>
      <c r="R147" s="248"/>
      <c r="S147" s="248"/>
      <c r="T147" s="248"/>
      <c r="U147" s="248"/>
      <c r="V147" s="248"/>
      <c r="W147" s="248"/>
      <c r="X147" s="248"/>
      <c r="Z147" s="176" t="str">
        <f t="shared" si="8"/>
        <v/>
      </c>
      <c r="AA147" s="176" t="str">
        <f t="shared" si="9"/>
        <v/>
      </c>
      <c r="AB147" s="177" t="str">
        <f t="shared" si="10"/>
        <v/>
      </c>
      <c r="AC147" s="293"/>
      <c r="AD147" s="347" t="str">
        <f t="shared" si="11"/>
        <v/>
      </c>
      <c r="AE147" s="292"/>
      <c r="AF147" s="292"/>
      <c r="AG147" s="292"/>
      <c r="AH147" s="292"/>
      <c r="AI147" s="292"/>
      <c r="AJ147" s="292"/>
      <c r="AK147" s="292"/>
      <c r="AL147" s="256"/>
      <c r="AM147" s="256"/>
      <c r="AN147" s="256"/>
      <c r="AO147" s="256"/>
    </row>
    <row r="148" spans="1:41" ht="15" customHeight="1">
      <c r="A148" s="239" t="s">
        <v>1111</v>
      </c>
      <c r="B148" s="221">
        <f>IF(VLOOKUP($A148,Data!$A:$T,2,0)="","",VLOOKUP($A148,Data!$A:$T,2,0))</f>
        <v>14100</v>
      </c>
      <c r="C148" s="221" t="str" cm="1">
        <f t="array" ref="C148">IF(VLOOKUP($A148,Tableau1[],3,0)="","",VLOOKUP(Tableau1[],3,0))</f>
        <v/>
      </c>
      <c r="D148" s="175" t="str">
        <f>IF(VLOOKUP($A148,Data!$A:$T,5,0)="","",VLOOKUP($A148,Data!$A:$T,5,0))</f>
        <v>Dune Dual</v>
      </c>
      <c r="E148" s="175" t="str">
        <f>IF(VLOOKUP($A148,Data!$A:$T,6,0)="","",VLOOKUP($A148,Data!$A:$T,6,0))</f>
        <v>Nabab</v>
      </c>
      <c r="F148" s="175" t="str">
        <f>IF(VLOOKUP($A148,Data!$A:$T,14,0)="","",VLOOKUP($A148,Data!$A:$T,14,0))</f>
        <v>Balls</v>
      </c>
      <c r="G148" s="175" t="str">
        <f>IF(VLOOKUP($A148,Data!$A:$T,10,0)="","",VLOOKUP($A148,Data!$A:$T,10,0))</f>
        <v>XXL</v>
      </c>
      <c r="H148" s="175">
        <f>IF(VLOOKUP($A148,Data!$A:$T,12,0)="","",VLOOKUP($A148,Data!$A:$T,12,0))</f>
        <v>1.206</v>
      </c>
      <c r="I148" s="175" t="str">
        <f>IF(VLOOKUP($A148,Data!$A:$T,13,0)="","",VLOOKUP($A148,Data!$A:$T,13,0))</f>
        <v>PU</v>
      </c>
      <c r="J148" s="219" t="str">
        <f>IF(VLOOKUP($A148,Data!$A:$T,19,0)="","",VLOOKUP($A148,Data!$A:$T,19,0))</f>
        <v/>
      </c>
      <c r="K148" s="248"/>
      <c r="O148" s="248"/>
      <c r="Q148" s="248"/>
      <c r="Z148" s="176" t="str">
        <f t="shared" si="8"/>
        <v/>
      </c>
      <c r="AA148" s="176" t="str">
        <f t="shared" si="9"/>
        <v/>
      </c>
      <c r="AB148" s="177" t="str">
        <f t="shared" si="10"/>
        <v/>
      </c>
      <c r="AC148" s="293"/>
      <c r="AD148" s="347" t="str">
        <f t="shared" si="11"/>
        <v/>
      </c>
      <c r="AE148" s="292"/>
      <c r="AF148" s="292"/>
      <c r="AG148" s="292"/>
      <c r="AH148" s="292"/>
      <c r="AI148" s="292"/>
      <c r="AJ148" s="292"/>
      <c r="AK148" s="292"/>
      <c r="AL148" s="256"/>
      <c r="AM148" s="256"/>
      <c r="AN148" s="256"/>
      <c r="AO148" s="256"/>
    </row>
    <row r="149" spans="1:41" ht="15" customHeight="1">
      <c r="A149" s="239" t="s">
        <v>1112</v>
      </c>
      <c r="B149" s="221">
        <f>IF(VLOOKUP($A149,Data!$A:$T,2,0)="","",VLOOKUP($A149,Data!$A:$T,2,0))</f>
        <v>13694</v>
      </c>
      <c r="C149" s="221" t="str" cm="1">
        <f t="array" ref="C149">IF(VLOOKUP($A149,Tableau1[],3,0)="","",VLOOKUP(Tableau1[],3,0))</f>
        <v/>
      </c>
      <c r="D149" s="175" t="str">
        <f>IF(VLOOKUP($A149,Data!$A:$T,5,0)="","",VLOOKUP($A149,Data!$A:$T,5,0))</f>
        <v>Dune Dual</v>
      </c>
      <c r="E149" s="175" t="str">
        <f>IF(VLOOKUP($A149,Data!$A:$T,6,0)="","",VLOOKUP($A149,Data!$A:$T,6,0))</f>
        <v>Noah</v>
      </c>
      <c r="F149" s="175" t="str">
        <f>IF(VLOOKUP($A149,Data!$A:$T,14,0)="","",VLOOKUP($A149,Data!$A:$T,14,0))</f>
        <v>Pockets</v>
      </c>
      <c r="G149" s="175" t="str">
        <f>IF(VLOOKUP($A149,Data!$A:$T,10,0)="","",VLOOKUP($A149,Data!$A:$T,10,0))</f>
        <v>XL</v>
      </c>
      <c r="H149" s="175">
        <f>IF(VLOOKUP($A149,Data!$A:$T,12,0)="","",VLOOKUP($A149,Data!$A:$T,12,0))</f>
        <v>0.85699999999999998</v>
      </c>
      <c r="I149" s="175" t="str">
        <f>IF(VLOOKUP($A149,Data!$A:$T,13,0)="","",VLOOKUP($A149,Data!$A:$T,13,0))</f>
        <v>PU</v>
      </c>
      <c r="J149" s="219" t="str">
        <f>IF(VLOOKUP($A149,Data!$A:$T,19,0)="","",VLOOKUP($A149,Data!$A:$T,19,0))</f>
        <v/>
      </c>
      <c r="K149" s="248"/>
      <c r="L149" s="248"/>
      <c r="M149" s="248"/>
      <c r="N149" s="248"/>
      <c r="O149" s="248"/>
      <c r="P149" s="248"/>
      <c r="Q149" s="248"/>
      <c r="R149" s="248"/>
      <c r="S149" s="248"/>
      <c r="T149" s="248"/>
      <c r="U149" s="248"/>
      <c r="V149" s="248"/>
      <c r="W149" s="248"/>
      <c r="X149" s="248"/>
      <c r="Z149" s="176" t="str">
        <f t="shared" si="8"/>
        <v/>
      </c>
      <c r="AA149" s="176" t="str">
        <f t="shared" si="9"/>
        <v/>
      </c>
      <c r="AB149" s="177" t="str">
        <f t="shared" si="10"/>
        <v/>
      </c>
      <c r="AC149" s="293"/>
      <c r="AD149" s="347" t="str">
        <f t="shared" si="11"/>
        <v/>
      </c>
      <c r="AE149" s="292"/>
      <c r="AF149" s="292"/>
      <c r="AG149" s="292"/>
      <c r="AH149" s="292"/>
      <c r="AI149" s="292"/>
      <c r="AJ149" s="292"/>
      <c r="AK149" s="292"/>
      <c r="AL149" s="256"/>
      <c r="AM149" s="256"/>
      <c r="AN149" s="256"/>
      <c r="AO149" s="256"/>
    </row>
    <row r="150" spans="1:41" ht="15" customHeight="1">
      <c r="A150" s="239" t="s">
        <v>1113</v>
      </c>
      <c r="B150" s="221">
        <f>IF(VLOOKUP($A150,Data!$A:$T,2,0)="","",VLOOKUP($A150,Data!$A:$T,2,0))</f>
        <v>14101</v>
      </c>
      <c r="C150" s="221" t="str" cm="1">
        <f t="array" ref="C150">IF(VLOOKUP($A150,Tableau1[],3,0)="","",VLOOKUP(Tableau1[],3,0))</f>
        <v/>
      </c>
      <c r="D150" s="175" t="str">
        <f>IF(VLOOKUP($A150,Data!$A:$T,5,0)="","",VLOOKUP($A150,Data!$A:$T,5,0))</f>
        <v>Dune Dual</v>
      </c>
      <c r="E150" s="175" t="str">
        <f>IF(VLOOKUP($A150,Data!$A:$T,6,0)="","",VLOOKUP($A150,Data!$A:$T,6,0))</f>
        <v>Nova</v>
      </c>
      <c r="F150" s="175" t="str">
        <f>IF(VLOOKUP($A150,Data!$A:$T,14,0)="","",VLOOKUP($A150,Data!$A:$T,14,0))</f>
        <v>Jugs</v>
      </c>
      <c r="G150" s="175" t="str">
        <f>IF(VLOOKUP($A150,Data!$A:$T,10,0)="","",VLOOKUP($A150,Data!$A:$T,10,0))</f>
        <v>XXL</v>
      </c>
      <c r="H150" s="175">
        <f>IF(VLOOKUP($A150,Data!$A:$T,12,0)="","",VLOOKUP($A150,Data!$A:$T,12,0))</f>
        <v>2.9329999999999998</v>
      </c>
      <c r="I150" s="175" t="str">
        <f>IF(VLOOKUP($A150,Data!$A:$T,13,0)="","",VLOOKUP($A150,Data!$A:$T,13,0))</f>
        <v>PU</v>
      </c>
      <c r="J150" s="219" t="str">
        <f>IF(VLOOKUP($A150,Data!$A:$T,19,0)="","",VLOOKUP($A150,Data!$A:$T,19,0))</f>
        <v/>
      </c>
      <c r="K150" s="248"/>
      <c r="L150" s="248"/>
      <c r="M150" s="248"/>
      <c r="N150" s="248"/>
      <c r="O150" s="248"/>
      <c r="P150" s="248"/>
      <c r="Q150" s="248"/>
      <c r="R150" s="248"/>
      <c r="S150" s="248"/>
      <c r="T150" s="248"/>
      <c r="U150" s="248"/>
      <c r="V150" s="248"/>
      <c r="W150" s="248"/>
      <c r="X150" s="248"/>
      <c r="Z150" s="176" t="str">
        <f t="shared" si="8"/>
        <v/>
      </c>
      <c r="AA150" s="176" t="str">
        <f t="shared" si="9"/>
        <v/>
      </c>
      <c r="AB150" s="177" t="str">
        <f t="shared" si="10"/>
        <v/>
      </c>
      <c r="AC150" s="293"/>
      <c r="AD150" s="347" t="str">
        <f t="shared" si="11"/>
        <v/>
      </c>
      <c r="AE150" s="292"/>
      <c r="AF150" s="292"/>
      <c r="AG150" s="292"/>
      <c r="AH150" s="292"/>
      <c r="AI150" s="292"/>
      <c r="AJ150" s="292"/>
      <c r="AK150" s="292"/>
      <c r="AL150" s="256"/>
      <c r="AM150" s="256"/>
      <c r="AN150" s="256"/>
      <c r="AO150" s="256"/>
    </row>
    <row r="151" spans="1:41" ht="15" customHeight="1">
      <c r="A151" s="239" t="s">
        <v>1114</v>
      </c>
      <c r="B151" s="221">
        <f>IF(VLOOKUP($A151,Data!$A:$T,2,0)="","",VLOOKUP($A151,Data!$A:$T,2,0))</f>
        <v>13695</v>
      </c>
      <c r="C151" s="221" t="str" cm="1">
        <f t="array" ref="C151">IF(VLOOKUP($A151,Tableau1[],3,0)="","",VLOOKUP(Tableau1[],3,0))</f>
        <v/>
      </c>
      <c r="D151" s="175" t="str">
        <f>IF(VLOOKUP($A151,Data!$A:$T,5,0)="","",VLOOKUP($A151,Data!$A:$T,5,0))</f>
        <v>Dune Dual</v>
      </c>
      <c r="E151" s="175" t="str">
        <f>IF(VLOOKUP($A151,Data!$A:$T,6,0)="","",VLOOKUP($A151,Data!$A:$T,6,0))</f>
        <v>Odin</v>
      </c>
      <c r="F151" s="175" t="str">
        <f>IF(VLOOKUP($A151,Data!$A:$T,14,0)="","",VLOOKUP($A151,Data!$A:$T,14,0))</f>
        <v>Crimps</v>
      </c>
      <c r="G151" s="175" t="str">
        <f>IF(VLOOKUP($A151,Data!$A:$T,10,0)="","",VLOOKUP($A151,Data!$A:$T,10,0))</f>
        <v>M</v>
      </c>
      <c r="H151" s="175">
        <f>IF(VLOOKUP($A151,Data!$A:$T,12,0)="","",VLOOKUP($A151,Data!$A:$T,12,0))</f>
        <v>1.3660000000000001</v>
      </c>
      <c r="I151" s="175" t="str">
        <f>IF(VLOOKUP($A151,Data!$A:$T,13,0)="","",VLOOKUP($A151,Data!$A:$T,13,0))</f>
        <v>PU</v>
      </c>
      <c r="J151" s="219" t="str">
        <f>IF(VLOOKUP($A151,Data!$A:$T,19,0)="","",VLOOKUP($A151,Data!$A:$T,19,0))</f>
        <v/>
      </c>
      <c r="K151" s="248"/>
      <c r="L151" s="248"/>
      <c r="M151" s="248"/>
      <c r="N151" s="248"/>
      <c r="O151" s="248"/>
      <c r="P151" s="248"/>
      <c r="Q151" s="248"/>
      <c r="R151" s="248"/>
      <c r="S151" s="248"/>
      <c r="T151" s="248"/>
      <c r="U151" s="248"/>
      <c r="V151" s="248"/>
      <c r="W151" s="248"/>
      <c r="X151" s="248"/>
      <c r="Z151" s="176" t="str">
        <f t="shared" si="8"/>
        <v/>
      </c>
      <c r="AA151" s="176" t="str">
        <f t="shared" si="9"/>
        <v/>
      </c>
      <c r="AB151" s="177" t="str">
        <f t="shared" si="10"/>
        <v/>
      </c>
      <c r="AC151" s="293"/>
      <c r="AD151" s="347" t="str">
        <f t="shared" si="11"/>
        <v/>
      </c>
      <c r="AE151" s="292"/>
      <c r="AF151" s="292"/>
      <c r="AG151" s="292"/>
      <c r="AH151" s="292"/>
      <c r="AI151" s="292"/>
      <c r="AJ151" s="292"/>
      <c r="AK151" s="292"/>
      <c r="AL151" s="256"/>
      <c r="AM151" s="256"/>
      <c r="AN151" s="256"/>
      <c r="AO151" s="256"/>
    </row>
    <row r="152" spans="1:41" ht="15" customHeight="1">
      <c r="A152" s="239" t="s">
        <v>1115</v>
      </c>
      <c r="B152" s="221">
        <f>IF(VLOOKUP($A152,Data!$A:$T,2,0)="","",VLOOKUP($A152,Data!$A:$T,2,0))</f>
        <v>14102</v>
      </c>
      <c r="C152" s="221" t="str" cm="1">
        <f t="array" ref="C152">IF(VLOOKUP($A152,Tableau1[],3,0)="","",VLOOKUP(Tableau1[],3,0))</f>
        <v/>
      </c>
      <c r="D152" s="175" t="str">
        <f>IF(VLOOKUP($A152,Data!$A:$T,5,0)="","",VLOOKUP($A152,Data!$A:$T,5,0))</f>
        <v>Dune Dual</v>
      </c>
      <c r="E152" s="175" t="str">
        <f>IF(VLOOKUP($A152,Data!$A:$T,6,0)="","",VLOOKUP($A152,Data!$A:$T,6,0))</f>
        <v>Omm 1</v>
      </c>
      <c r="F152" s="175" t="str">
        <f>IF(VLOOKUP($A152,Data!$A:$T,14,0)="","",VLOOKUP($A152,Data!$A:$T,14,0))</f>
        <v>Craters</v>
      </c>
      <c r="G152" s="175" t="str">
        <f>IF(VLOOKUP($A152,Data!$A:$T,10,0)="","",VLOOKUP($A152,Data!$A:$T,10,0))</f>
        <v>MEGA</v>
      </c>
      <c r="H152" s="175">
        <f>IF(VLOOKUP($A152,Data!$A:$T,12,0)="","",VLOOKUP($A152,Data!$A:$T,12,0))</f>
        <v>1.746</v>
      </c>
      <c r="I152" s="175" t="str">
        <f>IF(VLOOKUP($A152,Data!$A:$T,13,0)="","",VLOOKUP($A152,Data!$A:$T,13,0))</f>
        <v>PU</v>
      </c>
      <c r="J152" s="219" t="str">
        <f>IF(VLOOKUP($A152,Data!$A:$T,19,0)="","",VLOOKUP($A152,Data!$A:$T,19,0))</f>
        <v/>
      </c>
      <c r="K152" s="248"/>
      <c r="L152" s="248"/>
      <c r="M152" s="248"/>
      <c r="N152" s="248"/>
      <c r="O152" s="248"/>
      <c r="P152" s="248"/>
      <c r="Q152" s="248"/>
      <c r="R152" s="248"/>
      <c r="S152" s="248"/>
      <c r="T152" s="248"/>
      <c r="U152" s="248"/>
      <c r="V152" s="248"/>
      <c r="W152" s="248"/>
      <c r="X152" s="248"/>
      <c r="Z152" s="176" t="str">
        <f t="shared" si="8"/>
        <v/>
      </c>
      <c r="AA152" s="176" t="str">
        <f t="shared" si="9"/>
        <v/>
      </c>
      <c r="AB152" s="177" t="str">
        <f t="shared" si="10"/>
        <v/>
      </c>
      <c r="AC152" s="293"/>
      <c r="AD152" s="347" t="str">
        <f t="shared" si="11"/>
        <v/>
      </c>
      <c r="AE152" s="292"/>
      <c r="AF152" s="292"/>
      <c r="AG152" s="292"/>
      <c r="AH152" s="292"/>
      <c r="AI152" s="292"/>
      <c r="AJ152" s="292"/>
      <c r="AK152" s="292"/>
      <c r="AL152" s="256"/>
      <c r="AM152" s="256"/>
      <c r="AN152" s="256"/>
      <c r="AO152" s="256"/>
    </row>
    <row r="153" spans="1:41" ht="15" customHeight="1">
      <c r="A153" s="239" t="s">
        <v>1116</v>
      </c>
      <c r="B153" s="221">
        <f>IF(VLOOKUP($A153,Data!$A:$T,2,0)="","",VLOOKUP($A153,Data!$A:$T,2,0))</f>
        <v>14103</v>
      </c>
      <c r="C153" s="221" t="str" cm="1">
        <f t="array" ref="C153">IF(VLOOKUP($A153,Tableau1[],3,0)="","",VLOOKUP(Tableau1[],3,0))</f>
        <v/>
      </c>
      <c r="D153" s="175" t="str">
        <f>IF(VLOOKUP($A153,Data!$A:$T,5,0)="","",VLOOKUP($A153,Data!$A:$T,5,0))</f>
        <v>Dune Dual</v>
      </c>
      <c r="E153" s="175" t="str">
        <f>IF(VLOOKUP($A153,Data!$A:$T,6,0)="","",VLOOKUP($A153,Data!$A:$T,6,0))</f>
        <v>Omm 2</v>
      </c>
      <c r="F153" s="175" t="str">
        <f>IF(VLOOKUP($A153,Data!$A:$T,14,0)="","",VLOOKUP($A153,Data!$A:$T,14,0))</f>
        <v>Craters</v>
      </c>
      <c r="G153" s="175" t="str">
        <f>IF(VLOOKUP($A153,Data!$A:$T,10,0)="","",VLOOKUP($A153,Data!$A:$T,10,0))</f>
        <v>MEGA</v>
      </c>
      <c r="H153" s="175">
        <f>IF(VLOOKUP($A153,Data!$A:$T,12,0)="","",VLOOKUP($A153,Data!$A:$T,12,0))</f>
        <v>2.2000000000000002</v>
      </c>
      <c r="I153" s="175" t="str">
        <f>IF(VLOOKUP($A153,Data!$A:$T,13,0)="","",VLOOKUP($A153,Data!$A:$T,13,0))</f>
        <v>PU</v>
      </c>
      <c r="J153" s="219" t="str">
        <f>IF(VLOOKUP($A153,Data!$A:$T,19,0)="","",VLOOKUP($A153,Data!$A:$T,19,0))</f>
        <v/>
      </c>
      <c r="K153" s="248"/>
      <c r="L153" s="248"/>
      <c r="M153" s="248"/>
      <c r="N153" s="248"/>
      <c r="O153" s="248"/>
      <c r="P153" s="248"/>
      <c r="Q153" s="248"/>
      <c r="R153" s="248"/>
      <c r="S153" s="248"/>
      <c r="T153" s="248"/>
      <c r="U153" s="248"/>
      <c r="V153" s="248"/>
      <c r="W153" s="248"/>
      <c r="X153" s="248"/>
      <c r="Z153" s="176" t="str">
        <f t="shared" si="8"/>
        <v/>
      </c>
      <c r="AA153" s="176" t="str">
        <f t="shared" si="9"/>
        <v/>
      </c>
      <c r="AB153" s="177" t="str">
        <f t="shared" si="10"/>
        <v/>
      </c>
      <c r="AC153" s="293"/>
      <c r="AD153" s="347" t="str">
        <f t="shared" si="11"/>
        <v/>
      </c>
      <c r="AE153" s="292"/>
      <c r="AF153" s="292"/>
      <c r="AG153" s="292"/>
      <c r="AH153" s="292"/>
      <c r="AI153" s="292"/>
      <c r="AJ153" s="292"/>
      <c r="AK153" s="292"/>
      <c r="AL153" s="256"/>
      <c r="AM153" s="256"/>
      <c r="AN153" s="256"/>
      <c r="AO153" s="256"/>
    </row>
    <row r="154" spans="1:41" ht="15" customHeight="1">
      <c r="A154" s="239" t="s">
        <v>1117</v>
      </c>
      <c r="B154" s="221">
        <f>IF(VLOOKUP($A154,Data!$A:$T,2,0)="","",VLOOKUP($A154,Data!$A:$T,2,0))</f>
        <v>14104</v>
      </c>
      <c r="C154" s="221" t="str" cm="1">
        <f t="array" ref="C154">IF(VLOOKUP($A154,Tableau1[],3,0)="","",VLOOKUP(Tableau1[],3,0))</f>
        <v/>
      </c>
      <c r="D154" s="175" t="str">
        <f>IF(VLOOKUP($A154,Data!$A:$T,5,0)="","",VLOOKUP($A154,Data!$A:$T,5,0))</f>
        <v>Dune Dual</v>
      </c>
      <c r="E154" s="175" t="str">
        <f>IF(VLOOKUP($A154,Data!$A:$T,6,0)="","",VLOOKUP($A154,Data!$A:$T,6,0))</f>
        <v>Omm 3</v>
      </c>
      <c r="F154" s="175" t="str">
        <f>IF(VLOOKUP($A154,Data!$A:$T,14,0)="","",VLOOKUP($A154,Data!$A:$T,14,0))</f>
        <v>Craters</v>
      </c>
      <c r="G154" s="175" t="str">
        <f>IF(VLOOKUP($A154,Data!$A:$T,10,0)="","",VLOOKUP($A154,Data!$A:$T,10,0))</f>
        <v>XXL</v>
      </c>
      <c r="H154" s="175">
        <f>IF(VLOOKUP($A154,Data!$A:$T,12,0)="","",VLOOKUP($A154,Data!$A:$T,12,0))</f>
        <v>1.343</v>
      </c>
      <c r="I154" s="175" t="str">
        <f>IF(VLOOKUP($A154,Data!$A:$T,13,0)="","",VLOOKUP($A154,Data!$A:$T,13,0))</f>
        <v>PU</v>
      </c>
      <c r="J154" s="219" t="str">
        <f>IF(VLOOKUP($A154,Data!$A:$T,19,0)="","",VLOOKUP($A154,Data!$A:$T,19,0))</f>
        <v/>
      </c>
      <c r="K154" s="248"/>
      <c r="L154" s="248"/>
      <c r="M154" s="248"/>
      <c r="N154" s="248"/>
      <c r="O154" s="248"/>
      <c r="P154" s="248"/>
      <c r="Q154" s="248"/>
      <c r="R154" s="248"/>
      <c r="S154" s="248"/>
      <c r="T154" s="248"/>
      <c r="U154" s="248"/>
      <c r="V154" s="248"/>
      <c r="W154" s="248"/>
      <c r="X154" s="248"/>
      <c r="Z154" s="176" t="str">
        <f t="shared" si="8"/>
        <v/>
      </c>
      <c r="AA154" s="176" t="str">
        <f t="shared" si="9"/>
        <v/>
      </c>
      <c r="AB154" s="177" t="str">
        <f t="shared" si="10"/>
        <v/>
      </c>
      <c r="AC154" s="293"/>
      <c r="AD154" s="347" t="str">
        <f t="shared" si="11"/>
        <v/>
      </c>
      <c r="AE154" s="292"/>
      <c r="AF154" s="292"/>
      <c r="AG154" s="292"/>
      <c r="AH154" s="292"/>
      <c r="AI154" s="292"/>
      <c r="AJ154" s="292"/>
      <c r="AK154" s="292"/>
      <c r="AL154" s="256"/>
      <c r="AM154" s="256"/>
      <c r="AN154" s="256"/>
      <c r="AO154" s="256"/>
    </row>
    <row r="155" spans="1:41" ht="15" customHeight="1">
      <c r="A155" s="239" t="s">
        <v>1118</v>
      </c>
      <c r="B155" s="221">
        <f>IF(VLOOKUP($A155,Data!$A:$T,2,0)="","",VLOOKUP($A155,Data!$A:$T,2,0))</f>
        <v>13696</v>
      </c>
      <c r="C155" s="221" t="str" cm="1">
        <f t="array" ref="C155">IF(VLOOKUP($A155,Tableau1[],3,0)="","",VLOOKUP(Tableau1[],3,0))</f>
        <v/>
      </c>
      <c r="D155" s="175" t="str">
        <f>IF(VLOOKUP($A155,Data!$A:$T,5,0)="","",VLOOKUP($A155,Data!$A:$T,5,0))</f>
        <v>Dune Dual</v>
      </c>
      <c r="E155" s="175" t="str">
        <f>IF(VLOOKUP($A155,Data!$A:$T,6,0)="","",VLOOKUP($A155,Data!$A:$T,6,0))</f>
        <v>Oslo</v>
      </c>
      <c r="F155" s="175" t="str">
        <f>IF(VLOOKUP($A155,Data!$A:$T,14,0)="","",VLOOKUP($A155,Data!$A:$T,14,0))</f>
        <v>Pinches</v>
      </c>
      <c r="G155" s="175" t="str">
        <f>IF(VLOOKUP($A155,Data!$A:$T,10,0)="","",VLOOKUP($A155,Data!$A:$T,10,0))</f>
        <v>XXL</v>
      </c>
      <c r="H155" s="175">
        <f>IF(VLOOKUP($A155,Data!$A:$T,12,0)="","",VLOOKUP($A155,Data!$A:$T,12,0))</f>
        <v>1.5840000000000001</v>
      </c>
      <c r="I155" s="175" t="str">
        <f>IF(VLOOKUP($A155,Data!$A:$T,13,0)="","",VLOOKUP($A155,Data!$A:$T,13,0))</f>
        <v>PU</v>
      </c>
      <c r="J155" s="219" t="str">
        <f>IF(VLOOKUP($A155,Data!$A:$T,19,0)="","",VLOOKUP($A155,Data!$A:$T,19,0))</f>
        <v/>
      </c>
      <c r="K155" s="248"/>
      <c r="L155" s="248"/>
      <c r="M155" s="248"/>
      <c r="N155" s="248"/>
      <c r="O155" s="248"/>
      <c r="P155" s="248"/>
      <c r="Q155" s="248"/>
      <c r="R155" s="248"/>
      <c r="S155" s="248"/>
      <c r="U155" s="248"/>
      <c r="V155" s="248"/>
      <c r="W155" s="248"/>
      <c r="X155" s="248"/>
      <c r="Z155" s="176" t="str">
        <f t="shared" si="8"/>
        <v/>
      </c>
      <c r="AA155" s="176" t="str">
        <f t="shared" si="9"/>
        <v/>
      </c>
      <c r="AB155" s="177" t="str">
        <f t="shared" si="10"/>
        <v/>
      </c>
      <c r="AC155" s="293"/>
      <c r="AD155" s="347" t="str">
        <f t="shared" si="11"/>
        <v/>
      </c>
      <c r="AE155" s="292"/>
      <c r="AF155" s="292"/>
      <c r="AG155" s="292"/>
      <c r="AH155" s="292"/>
      <c r="AI155" s="292"/>
      <c r="AJ155" s="292"/>
      <c r="AK155" s="292"/>
      <c r="AL155" s="256"/>
      <c r="AM155" s="256"/>
      <c r="AN155" s="256"/>
      <c r="AO155" s="256"/>
    </row>
    <row r="156" spans="1:41" ht="15" customHeight="1">
      <c r="A156" s="239" t="s">
        <v>1119</v>
      </c>
      <c r="B156" s="221">
        <f>IF(VLOOKUP($A156,Data!$A:$T,2,0)="","",VLOOKUP($A156,Data!$A:$T,2,0))</f>
        <v>14105</v>
      </c>
      <c r="C156" s="221" t="str" cm="1">
        <f t="array" ref="C156">IF(VLOOKUP($A156,Tableau1[],3,0)="","",VLOOKUP(Tableau1[],3,0))</f>
        <v/>
      </c>
      <c r="D156" s="175" t="str">
        <f>IF(VLOOKUP($A156,Data!$A:$T,5,0)="","",VLOOKUP($A156,Data!$A:$T,5,0))</f>
        <v>Dune Dual</v>
      </c>
      <c r="E156" s="175" t="str">
        <f>IF(VLOOKUP($A156,Data!$A:$T,6,0)="","",VLOOKUP($A156,Data!$A:$T,6,0))</f>
        <v>Oxia</v>
      </c>
      <c r="F156" s="175" t="str">
        <f>IF(VLOOKUP($A156,Data!$A:$T,14,0)="","",VLOOKUP($A156,Data!$A:$T,14,0))</f>
        <v>Pockets</v>
      </c>
      <c r="G156" s="175" t="str">
        <f>IF(VLOOKUP($A156,Data!$A:$T,10,0)="","",VLOOKUP($A156,Data!$A:$T,10,0))</f>
        <v>XL</v>
      </c>
      <c r="H156" s="175">
        <f>IF(VLOOKUP($A156,Data!$A:$T,12,0)="","",VLOOKUP($A156,Data!$A:$T,12,0))</f>
        <v>1.694</v>
      </c>
      <c r="I156" s="175" t="str">
        <f>IF(VLOOKUP($A156,Data!$A:$T,13,0)="","",VLOOKUP($A156,Data!$A:$T,13,0))</f>
        <v>PU</v>
      </c>
      <c r="J156" s="219" t="str">
        <f>IF(VLOOKUP($A156,Data!$A:$T,19,0)="","",VLOOKUP($A156,Data!$A:$T,19,0))</f>
        <v/>
      </c>
      <c r="K156" s="248"/>
      <c r="L156" s="248"/>
      <c r="M156" s="248"/>
      <c r="N156" s="248"/>
      <c r="O156" s="248"/>
      <c r="P156" s="248"/>
      <c r="Q156" s="248"/>
      <c r="R156" s="248"/>
      <c r="S156" s="248"/>
      <c r="U156" s="248"/>
      <c r="V156" s="248"/>
      <c r="W156" s="248"/>
      <c r="X156" s="248"/>
      <c r="Z156" s="176" t="str">
        <f t="shared" si="8"/>
        <v/>
      </c>
      <c r="AA156" s="176" t="str">
        <f t="shared" si="9"/>
        <v/>
      </c>
      <c r="AB156" s="177" t="str">
        <f t="shared" si="10"/>
        <v/>
      </c>
      <c r="AC156" s="293"/>
      <c r="AD156" s="347" t="str">
        <f t="shared" si="11"/>
        <v/>
      </c>
      <c r="AE156" s="292"/>
      <c r="AF156" s="292"/>
      <c r="AG156" s="292"/>
      <c r="AH156" s="292"/>
      <c r="AI156" s="292"/>
      <c r="AJ156" s="292"/>
      <c r="AK156" s="292"/>
      <c r="AL156" s="256"/>
      <c r="AM156" s="256"/>
      <c r="AN156" s="256"/>
      <c r="AO156" s="256"/>
    </row>
    <row r="157" spans="1:41" ht="15" customHeight="1">
      <c r="A157" s="239" t="s">
        <v>1120</v>
      </c>
      <c r="B157" s="221">
        <f>IF(VLOOKUP($A157,Data!$A:$T,2,0)="","",VLOOKUP($A157,Data!$A:$T,2,0))</f>
        <v>14106</v>
      </c>
      <c r="C157" s="221" t="str" cm="1">
        <f t="array" ref="C157">IF(VLOOKUP($A157,Tableau1[],3,0)="","",VLOOKUP(Tableau1[],3,0))</f>
        <v/>
      </c>
      <c r="D157" s="175" t="str">
        <f>IF(VLOOKUP($A157,Data!$A:$T,5,0)="","",VLOOKUP($A157,Data!$A:$T,5,0))</f>
        <v>Dune Dual</v>
      </c>
      <c r="E157" s="175" t="str">
        <f>IF(VLOOKUP($A157,Data!$A:$T,6,0)="","",VLOOKUP($A157,Data!$A:$T,6,0))</f>
        <v>Push</v>
      </c>
      <c r="F157" s="175" t="str">
        <f>IF(VLOOKUP($A157,Data!$A:$T,14,0)="","",VLOOKUP($A157,Data!$A:$T,14,0))</f>
        <v>Pinches</v>
      </c>
      <c r="G157" s="175" t="str">
        <f>IF(VLOOKUP($A157,Data!$A:$T,10,0)="","",VLOOKUP($A157,Data!$A:$T,10,0))</f>
        <v>L</v>
      </c>
      <c r="H157" s="175">
        <f>IF(VLOOKUP($A157,Data!$A:$T,12,0)="","",VLOOKUP($A157,Data!$A:$T,12,0))</f>
        <v>1.881</v>
      </c>
      <c r="I157" s="175" t="str">
        <f>IF(VLOOKUP($A157,Data!$A:$T,13,0)="","",VLOOKUP($A157,Data!$A:$T,13,0))</f>
        <v>PU</v>
      </c>
      <c r="J157" s="219" t="str">
        <f>IF(VLOOKUP($A157,Data!$A:$T,19,0)="","",VLOOKUP($A157,Data!$A:$T,19,0))</f>
        <v/>
      </c>
      <c r="K157" s="248"/>
      <c r="O157" s="248"/>
      <c r="Q157" s="248"/>
      <c r="Z157" s="176" t="str">
        <f t="shared" si="8"/>
        <v/>
      </c>
      <c r="AA157" s="176" t="str">
        <f t="shared" si="9"/>
        <v/>
      </c>
      <c r="AB157" s="177" t="str">
        <f t="shared" si="10"/>
        <v/>
      </c>
      <c r="AC157" s="293"/>
      <c r="AD157" s="347" t="str">
        <f t="shared" si="11"/>
        <v/>
      </c>
      <c r="AE157" s="292"/>
      <c r="AF157" s="292"/>
      <c r="AG157" s="292"/>
      <c r="AH157" s="292"/>
      <c r="AI157" s="292"/>
      <c r="AJ157" s="292"/>
      <c r="AK157" s="292"/>
      <c r="AL157" s="256"/>
      <c r="AM157" s="256"/>
      <c r="AN157" s="256"/>
      <c r="AO157" s="256"/>
    </row>
    <row r="158" spans="1:41" ht="15" customHeight="1">
      <c r="A158" s="239" t="s">
        <v>1121</v>
      </c>
      <c r="B158" s="221">
        <f>IF(VLOOKUP($A158,Data!$A:$T,2,0)="","",VLOOKUP($A158,Data!$A:$T,2,0))</f>
        <v>14331</v>
      </c>
      <c r="C158" s="221" t="str" cm="1">
        <f t="array" ref="C158">IF(VLOOKUP($A158,Tableau1[],3,0)="","",VLOOKUP(Tableau1[],3,0))</f>
        <v/>
      </c>
      <c r="D158" s="175" t="str">
        <f>IF(VLOOKUP($A158,Data!$A:$T,5,0)="","",VLOOKUP($A158,Data!$A:$T,5,0))</f>
        <v>Dune Dual</v>
      </c>
      <c r="E158" s="175" t="str">
        <f>IF(VLOOKUP($A158,Data!$A:$T,6,0)="","",VLOOKUP($A158,Data!$A:$T,6,0))</f>
        <v>Radian</v>
      </c>
      <c r="F158" s="175" t="str">
        <f>IF(VLOOKUP($A158,Data!$A:$T,14,0)="","",VLOOKUP($A158,Data!$A:$T,14,0))</f>
        <v>Crimps</v>
      </c>
      <c r="G158" s="175" t="str">
        <f>IF(VLOOKUP($A158,Data!$A:$T,10,0)="","",VLOOKUP($A158,Data!$A:$T,10,0))</f>
        <v>XS</v>
      </c>
      <c r="H158" s="175">
        <f>IF(VLOOKUP($A158,Data!$A:$T,12,0)="","",VLOOKUP($A158,Data!$A:$T,12,0))</f>
        <v>0.26100000000000001</v>
      </c>
      <c r="I158" s="175" t="str">
        <f>IF(VLOOKUP($A158,Data!$A:$T,13,0)="","",VLOOKUP($A158,Data!$A:$T,13,0))</f>
        <v>PU</v>
      </c>
      <c r="J158" s="219" t="str">
        <f>IF(VLOOKUP($A158,Data!$A:$T,19,0)="","",VLOOKUP($A158,Data!$A:$T,19,0))</f>
        <v/>
      </c>
      <c r="K158" s="248"/>
      <c r="L158" s="248"/>
      <c r="M158" s="248"/>
      <c r="N158" s="248"/>
      <c r="O158" s="248"/>
      <c r="P158" s="248"/>
      <c r="Q158" s="248"/>
      <c r="R158" s="248"/>
      <c r="S158" s="248"/>
      <c r="U158" s="248"/>
      <c r="V158" s="248"/>
      <c r="W158" s="248"/>
      <c r="X158" s="248"/>
      <c r="Z158" s="176" t="str">
        <f t="shared" si="8"/>
        <v/>
      </c>
      <c r="AA158" s="176" t="str">
        <f t="shared" si="9"/>
        <v/>
      </c>
      <c r="AB158" s="177" t="str">
        <f t="shared" si="10"/>
        <v/>
      </c>
      <c r="AC158" s="293"/>
      <c r="AD158" s="347" t="str">
        <f t="shared" si="11"/>
        <v/>
      </c>
      <c r="AE158" s="292"/>
      <c r="AF158" s="292"/>
      <c r="AG158" s="292"/>
      <c r="AH158" s="292"/>
      <c r="AI158" s="292"/>
      <c r="AJ158" s="292"/>
      <c r="AK158" s="292"/>
      <c r="AL158" s="256"/>
      <c r="AM158" s="256"/>
      <c r="AN158" s="256"/>
      <c r="AO158" s="256"/>
    </row>
    <row r="159" spans="1:41" ht="15" customHeight="1">
      <c r="A159" s="239" t="s">
        <v>1122</v>
      </c>
      <c r="B159" s="221">
        <f>IF(VLOOKUP($A159,Data!$A:$T,2,0)="","",VLOOKUP($A159,Data!$A:$T,2,0))</f>
        <v>13697</v>
      </c>
      <c r="C159" s="221" t="str" cm="1">
        <f t="array" ref="C159">IF(VLOOKUP($A159,Tableau1[],3,0)="","",VLOOKUP(Tableau1[],3,0))</f>
        <v/>
      </c>
      <c r="D159" s="175" t="str">
        <f>IF(VLOOKUP($A159,Data!$A:$T,5,0)="","",VLOOKUP($A159,Data!$A:$T,5,0))</f>
        <v>Dune Dual</v>
      </c>
      <c r="E159" s="175" t="str">
        <f>IF(VLOOKUP($A159,Data!$A:$T,6,0)="","",VLOOKUP($A159,Data!$A:$T,6,0))</f>
        <v>Rider</v>
      </c>
      <c r="F159" s="175" t="str">
        <f>IF(VLOOKUP($A159,Data!$A:$T,14,0)="","",VLOOKUP($A159,Data!$A:$T,14,0))</f>
        <v>Crimps</v>
      </c>
      <c r="G159" s="175" t="str">
        <f>IF(VLOOKUP($A159,Data!$A:$T,10,0)="","",VLOOKUP($A159,Data!$A:$T,10,0))</f>
        <v>S</v>
      </c>
      <c r="H159" s="175">
        <f>IF(VLOOKUP($A159,Data!$A:$T,12,0)="","",VLOOKUP($A159,Data!$A:$T,12,0))</f>
        <v>0.54</v>
      </c>
      <c r="I159" s="175" t="str">
        <f>IF(VLOOKUP($A159,Data!$A:$T,13,0)="","",VLOOKUP($A159,Data!$A:$T,13,0))</f>
        <v>PU</v>
      </c>
      <c r="J159" s="219" t="str">
        <f>IF(VLOOKUP($A159,Data!$A:$T,19,0)="","",VLOOKUP($A159,Data!$A:$T,19,0))</f>
        <v/>
      </c>
      <c r="K159" s="248"/>
      <c r="L159" s="248"/>
      <c r="M159" s="248"/>
      <c r="N159" s="248"/>
      <c r="O159" s="248"/>
      <c r="P159" s="248"/>
      <c r="Q159" s="248"/>
      <c r="R159" s="248"/>
      <c r="S159" s="248"/>
      <c r="T159" s="248"/>
      <c r="U159" s="248"/>
      <c r="V159" s="248"/>
      <c r="W159" s="248"/>
      <c r="X159" s="248"/>
      <c r="Z159" s="176" t="str">
        <f t="shared" si="8"/>
        <v/>
      </c>
      <c r="AA159" s="176" t="str">
        <f t="shared" si="9"/>
        <v/>
      </c>
      <c r="AB159" s="177" t="str">
        <f t="shared" si="10"/>
        <v/>
      </c>
      <c r="AC159" s="293"/>
      <c r="AD159" s="347" t="str">
        <f t="shared" si="11"/>
        <v/>
      </c>
      <c r="AE159" s="292"/>
      <c r="AF159" s="292"/>
      <c r="AG159" s="292"/>
      <c r="AH159" s="292"/>
      <c r="AI159" s="292"/>
      <c r="AJ159" s="292"/>
      <c r="AK159" s="292"/>
      <c r="AL159" s="256"/>
      <c r="AM159" s="256"/>
      <c r="AN159" s="256"/>
      <c r="AO159" s="256"/>
    </row>
    <row r="160" spans="1:41" ht="15" customHeight="1">
      <c r="A160" s="239" t="s">
        <v>1123</v>
      </c>
      <c r="B160" s="221">
        <f>IF(VLOOKUP($A160,Data!$A:$T,2,0)="","",VLOOKUP($A160,Data!$A:$T,2,0))</f>
        <v>13698</v>
      </c>
      <c r="C160" s="221" t="str" cm="1">
        <f t="array" ref="C160">IF(VLOOKUP($A160,Tableau1[],3,0)="","",VLOOKUP(Tableau1[],3,0))</f>
        <v/>
      </c>
      <c r="D160" s="175" t="str">
        <f>IF(VLOOKUP($A160,Data!$A:$T,5,0)="","",VLOOKUP($A160,Data!$A:$T,5,0))</f>
        <v>Dune Dual</v>
      </c>
      <c r="E160" s="175" t="str">
        <f>IF(VLOOKUP($A160,Data!$A:$T,6,0)="","",VLOOKUP($A160,Data!$A:$T,6,0))</f>
        <v>Rubis</v>
      </c>
      <c r="F160" s="175" t="str">
        <f>IF(VLOOKUP($A160,Data!$A:$T,14,0)="","",VLOOKUP($A160,Data!$A:$T,14,0))</f>
        <v>Knobs</v>
      </c>
      <c r="G160" s="175" t="str">
        <f>IF(VLOOKUP($A160,Data!$A:$T,10,0)="","",VLOOKUP($A160,Data!$A:$T,10,0))</f>
        <v>XXL</v>
      </c>
      <c r="H160" s="175">
        <f>IF(VLOOKUP($A160,Data!$A:$T,12,0)="","",VLOOKUP($A160,Data!$A:$T,12,0))</f>
        <v>2.7919999999999998</v>
      </c>
      <c r="I160" s="175" t="str">
        <f>IF(VLOOKUP($A160,Data!$A:$T,13,0)="","",VLOOKUP($A160,Data!$A:$T,13,0))</f>
        <v>PU</v>
      </c>
      <c r="J160" s="219" t="str">
        <f>IF(VLOOKUP($A160,Data!$A:$T,19,0)="","",VLOOKUP($A160,Data!$A:$T,19,0))</f>
        <v/>
      </c>
      <c r="K160" s="248"/>
      <c r="O160" s="248"/>
      <c r="Q160" s="248"/>
      <c r="Z160" s="176" t="str">
        <f t="shared" si="8"/>
        <v/>
      </c>
      <c r="AA160" s="176" t="str">
        <f t="shared" si="9"/>
        <v/>
      </c>
      <c r="AB160" s="177" t="str">
        <f t="shared" si="10"/>
        <v/>
      </c>
      <c r="AC160" s="293"/>
      <c r="AD160" s="347" t="str">
        <f t="shared" si="11"/>
        <v/>
      </c>
      <c r="AE160" s="292"/>
      <c r="AF160" s="292"/>
      <c r="AG160" s="292"/>
      <c r="AH160" s="292"/>
      <c r="AI160" s="292"/>
      <c r="AJ160" s="292"/>
      <c r="AK160" s="292"/>
      <c r="AL160" s="256"/>
      <c r="AM160" s="256"/>
      <c r="AN160" s="256"/>
      <c r="AO160" s="256"/>
    </row>
    <row r="161" spans="1:41" ht="15" customHeight="1">
      <c r="A161" s="239" t="s">
        <v>1124</v>
      </c>
      <c r="B161" s="221">
        <f>IF(VLOOKUP($A161,Data!$A:$T,2,0)="","",VLOOKUP($A161,Data!$A:$T,2,0))</f>
        <v>13699</v>
      </c>
      <c r="C161" s="221" t="str" cm="1">
        <f t="array" ref="C161">IF(VLOOKUP($A161,Tableau1[],3,0)="","",VLOOKUP(Tableau1[],3,0))</f>
        <v/>
      </c>
      <c r="D161" s="175" t="str">
        <f>IF(VLOOKUP($A161,Data!$A:$T,5,0)="","",VLOOKUP($A161,Data!$A:$T,5,0))</f>
        <v>Dune Dual</v>
      </c>
      <c r="E161" s="175" t="str">
        <f>IF(VLOOKUP($A161,Data!$A:$T,6,0)="","",VLOOKUP($A161,Data!$A:$T,6,0))</f>
        <v>Samouraï 1</v>
      </c>
      <c r="F161" s="175" t="str">
        <f>IF(VLOOKUP($A161,Data!$A:$T,14,0)="","",VLOOKUP($A161,Data!$A:$T,14,0))</f>
        <v>Slopers</v>
      </c>
      <c r="G161" s="175" t="str">
        <f>IF(VLOOKUP($A161,Data!$A:$T,10,0)="","",VLOOKUP($A161,Data!$A:$T,10,0))</f>
        <v>XXL</v>
      </c>
      <c r="H161" s="175">
        <f>IF(VLOOKUP($A161,Data!$A:$T,12,0)="","",VLOOKUP($A161,Data!$A:$T,12,0))</f>
        <v>2.077</v>
      </c>
      <c r="I161" s="175" t="str">
        <f>IF(VLOOKUP($A161,Data!$A:$T,13,0)="","",VLOOKUP($A161,Data!$A:$T,13,0))</f>
        <v>PU</v>
      </c>
      <c r="J161" s="219" t="str">
        <f>IF(VLOOKUP($A161,Data!$A:$T,19,0)="","",VLOOKUP($A161,Data!$A:$T,19,0))</f>
        <v/>
      </c>
      <c r="K161" s="248"/>
      <c r="L161" s="248"/>
      <c r="M161" s="248"/>
      <c r="N161" s="248"/>
      <c r="O161" s="248"/>
      <c r="P161" s="248"/>
      <c r="Q161" s="248"/>
      <c r="R161" s="248"/>
      <c r="S161" s="248"/>
      <c r="U161" s="248"/>
      <c r="V161" s="248"/>
      <c r="W161" s="248"/>
      <c r="X161" s="248"/>
      <c r="Z161" s="176" t="str">
        <f t="shared" si="8"/>
        <v/>
      </c>
      <c r="AA161" s="176" t="str">
        <f t="shared" si="9"/>
        <v/>
      </c>
      <c r="AB161" s="177" t="str">
        <f t="shared" si="10"/>
        <v/>
      </c>
      <c r="AC161" s="293"/>
      <c r="AD161" s="347" t="str">
        <f t="shared" si="11"/>
        <v/>
      </c>
      <c r="AE161" s="292"/>
      <c r="AF161" s="292"/>
      <c r="AG161" s="292"/>
      <c r="AH161" s="292"/>
      <c r="AI161" s="292"/>
      <c r="AJ161" s="292"/>
      <c r="AK161" s="292"/>
      <c r="AL161" s="256"/>
      <c r="AM161" s="256"/>
      <c r="AN161" s="256"/>
      <c r="AO161" s="256"/>
    </row>
    <row r="162" spans="1:41" ht="15" customHeight="1">
      <c r="A162" s="239" t="s">
        <v>1125</v>
      </c>
      <c r="B162" s="221">
        <f>IF(VLOOKUP($A162,Data!$A:$T,2,0)="","",VLOOKUP($A162,Data!$A:$T,2,0))</f>
        <v>13700</v>
      </c>
      <c r="C162" s="221" t="str" cm="1">
        <f t="array" ref="C162">IF(VLOOKUP($A162,Tableau1[],3,0)="","",VLOOKUP(Tableau1[],3,0))</f>
        <v/>
      </c>
      <c r="D162" s="175" t="str">
        <f>IF(VLOOKUP($A162,Data!$A:$T,5,0)="","",VLOOKUP($A162,Data!$A:$T,5,0))</f>
        <v>Dune Dual</v>
      </c>
      <c r="E162" s="175" t="str">
        <f>IF(VLOOKUP($A162,Data!$A:$T,6,0)="","",VLOOKUP($A162,Data!$A:$T,6,0))</f>
        <v>Samouraï 2</v>
      </c>
      <c r="F162" s="175" t="str">
        <f>IF(VLOOKUP($A162,Data!$A:$T,14,0)="","",VLOOKUP($A162,Data!$A:$T,14,0))</f>
        <v>Slopers</v>
      </c>
      <c r="G162" s="175" t="str">
        <f>IF(VLOOKUP($A162,Data!$A:$T,10,0)="","",VLOOKUP($A162,Data!$A:$T,10,0))</f>
        <v>XXL</v>
      </c>
      <c r="H162" s="175">
        <f>IF(VLOOKUP($A162,Data!$A:$T,12,0)="","",VLOOKUP($A162,Data!$A:$T,12,0))</f>
        <v>0.85</v>
      </c>
      <c r="I162" s="175" t="str">
        <f>IF(VLOOKUP($A162,Data!$A:$T,13,0)="","",VLOOKUP($A162,Data!$A:$T,13,0))</f>
        <v>PU</v>
      </c>
      <c r="J162" s="219" t="str">
        <f>IF(VLOOKUP($A162,Data!$A:$T,19,0)="","",VLOOKUP($A162,Data!$A:$T,19,0))</f>
        <v/>
      </c>
      <c r="K162" s="248"/>
      <c r="Z162" s="176" t="str">
        <f t="shared" si="8"/>
        <v/>
      </c>
      <c r="AA162" s="176" t="str">
        <f t="shared" si="9"/>
        <v/>
      </c>
      <c r="AB162" s="177" t="str">
        <f t="shared" si="10"/>
        <v/>
      </c>
      <c r="AC162" s="293"/>
      <c r="AD162" s="347" t="str">
        <f t="shared" si="11"/>
        <v/>
      </c>
      <c r="AE162" s="292"/>
      <c r="AF162" s="292"/>
      <c r="AG162" s="292"/>
      <c r="AH162" s="292"/>
      <c r="AI162" s="292"/>
      <c r="AJ162" s="292"/>
      <c r="AK162" s="292"/>
      <c r="AL162" s="256"/>
      <c r="AM162" s="256"/>
      <c r="AN162" s="256"/>
      <c r="AO162" s="256"/>
    </row>
    <row r="163" spans="1:41" ht="15" customHeight="1">
      <c r="A163" s="239" t="s">
        <v>1126</v>
      </c>
      <c r="B163" s="221">
        <f>IF(VLOOKUP($A163,Data!$A:$T,2,0)="","",VLOOKUP($A163,Data!$A:$T,2,0))</f>
        <v>13701</v>
      </c>
      <c r="C163" s="221" t="str" cm="1">
        <f t="array" ref="C163">IF(VLOOKUP($A163,Tableau1[],3,0)="","",VLOOKUP(Tableau1[],3,0))</f>
        <v/>
      </c>
      <c r="D163" s="175" t="str">
        <f>IF(VLOOKUP($A163,Data!$A:$T,5,0)="","",VLOOKUP($A163,Data!$A:$T,5,0))</f>
        <v>Dune Dual</v>
      </c>
      <c r="E163" s="175" t="str">
        <f>IF(VLOOKUP($A163,Data!$A:$T,6,0)="","",VLOOKUP($A163,Data!$A:$T,6,0))</f>
        <v>Samouraï 3</v>
      </c>
      <c r="F163" s="175" t="str">
        <f>IF(VLOOKUP($A163,Data!$A:$T,14,0)="","",VLOOKUP($A163,Data!$A:$T,14,0))</f>
        <v>Slopers</v>
      </c>
      <c r="G163" s="175" t="str">
        <f>IF(VLOOKUP($A163,Data!$A:$T,10,0)="","",VLOOKUP($A163,Data!$A:$T,10,0))</f>
        <v>XXL</v>
      </c>
      <c r="H163" s="175">
        <f>IF(VLOOKUP($A163,Data!$A:$T,12,0)="","",VLOOKUP($A163,Data!$A:$T,12,0))</f>
        <v>0.71</v>
      </c>
      <c r="I163" s="175" t="str">
        <f>IF(VLOOKUP($A163,Data!$A:$T,13,0)="","",VLOOKUP($A163,Data!$A:$T,13,0))</f>
        <v>PU</v>
      </c>
      <c r="J163" s="219" t="str">
        <f>IF(VLOOKUP($A163,Data!$A:$T,19,0)="","",VLOOKUP($A163,Data!$A:$T,19,0))</f>
        <v/>
      </c>
      <c r="K163" s="248"/>
      <c r="L163" s="248"/>
      <c r="M163" s="248"/>
      <c r="N163" s="248"/>
      <c r="O163" s="248"/>
      <c r="P163" s="248"/>
      <c r="Q163" s="248"/>
      <c r="R163" s="248"/>
      <c r="S163" s="248"/>
      <c r="U163" s="248"/>
      <c r="V163" s="248"/>
      <c r="W163" s="248"/>
      <c r="X163" s="248"/>
      <c r="Z163" s="176" t="str">
        <f t="shared" si="8"/>
        <v/>
      </c>
      <c r="AA163" s="176" t="str">
        <f t="shared" si="9"/>
        <v/>
      </c>
      <c r="AB163" s="177" t="str">
        <f t="shared" si="10"/>
        <v/>
      </c>
      <c r="AC163" s="293"/>
      <c r="AD163" s="347" t="str">
        <f t="shared" si="11"/>
        <v/>
      </c>
      <c r="AE163" s="292"/>
      <c r="AF163" s="292"/>
      <c r="AG163" s="292"/>
      <c r="AH163" s="292"/>
      <c r="AI163" s="292"/>
      <c r="AJ163" s="292"/>
      <c r="AK163" s="292"/>
      <c r="AL163" s="256"/>
      <c r="AM163" s="256"/>
      <c r="AN163" s="256"/>
      <c r="AO163" s="256"/>
    </row>
    <row r="164" spans="1:41" ht="15" customHeight="1">
      <c r="A164" s="239" t="s">
        <v>1127</v>
      </c>
      <c r="B164" s="221">
        <f>IF(VLOOKUP($A164,Data!$A:$T,2,0)="","",VLOOKUP($A164,Data!$A:$T,2,0))</f>
        <v>14107</v>
      </c>
      <c r="C164" s="221" t="str" cm="1">
        <f t="array" ref="C164">IF(VLOOKUP($A164,Tableau1[],3,0)="","",VLOOKUP(Tableau1[],3,0))</f>
        <v/>
      </c>
      <c r="D164" s="175" t="str">
        <f>IF(VLOOKUP($A164,Data!$A:$T,5,0)="","",VLOOKUP($A164,Data!$A:$T,5,0))</f>
        <v>Dune Dual</v>
      </c>
      <c r="E164" s="175" t="str">
        <f>IF(VLOOKUP($A164,Data!$A:$T,6,0)="","",VLOOKUP($A164,Data!$A:$T,6,0))</f>
        <v>Saruma 1</v>
      </c>
      <c r="F164" s="175" t="str">
        <f>IF(VLOOKUP($A164,Data!$A:$T,14,0)="","",VLOOKUP($A164,Data!$A:$T,14,0))</f>
        <v>Jugs</v>
      </c>
      <c r="G164" s="175" t="str">
        <f>IF(VLOOKUP($A164,Data!$A:$T,10,0)="","",VLOOKUP($A164,Data!$A:$T,10,0))</f>
        <v>XL</v>
      </c>
      <c r="H164" s="175">
        <f>IF(VLOOKUP($A164,Data!$A:$T,12,0)="","",VLOOKUP($A164,Data!$A:$T,12,0))</f>
        <v>1.6870000000000001</v>
      </c>
      <c r="I164" s="175" t="str">
        <f>IF(VLOOKUP($A164,Data!$A:$T,13,0)="","",VLOOKUP($A164,Data!$A:$T,13,0))</f>
        <v>PU</v>
      </c>
      <c r="J164" s="219" t="str">
        <f>IF(VLOOKUP($A164,Data!$A:$T,19,0)="","",VLOOKUP($A164,Data!$A:$T,19,0))</f>
        <v/>
      </c>
      <c r="K164" s="248"/>
      <c r="Z164" s="176" t="str">
        <f t="shared" si="8"/>
        <v/>
      </c>
      <c r="AA164" s="176" t="str">
        <f t="shared" si="9"/>
        <v/>
      </c>
      <c r="AB164" s="177" t="str">
        <f t="shared" si="10"/>
        <v/>
      </c>
      <c r="AC164" s="293"/>
      <c r="AD164" s="347" t="str">
        <f t="shared" si="11"/>
        <v/>
      </c>
      <c r="AE164" s="292"/>
      <c r="AF164" s="292"/>
      <c r="AG164" s="292"/>
      <c r="AH164" s="292"/>
      <c r="AI164" s="292"/>
      <c r="AJ164" s="292"/>
      <c r="AK164" s="292"/>
      <c r="AL164" s="256"/>
      <c r="AM164" s="256"/>
      <c r="AN164" s="256"/>
      <c r="AO164" s="256"/>
    </row>
    <row r="165" spans="1:41" ht="15" customHeight="1">
      <c r="A165" s="239" t="s">
        <v>1128</v>
      </c>
      <c r="B165" s="221">
        <f>IF(VLOOKUP($A165,Data!$A:$T,2,0)="","",VLOOKUP($A165,Data!$A:$T,2,0))</f>
        <v>14108</v>
      </c>
      <c r="C165" s="221" t="str" cm="1">
        <f t="array" ref="C165">IF(VLOOKUP($A165,Tableau1[],3,0)="","",VLOOKUP(Tableau1[],3,0))</f>
        <v/>
      </c>
      <c r="D165" s="175" t="str">
        <f>IF(VLOOKUP($A165,Data!$A:$T,5,0)="","",VLOOKUP($A165,Data!$A:$T,5,0))</f>
        <v>Dune Dual</v>
      </c>
      <c r="E165" s="175" t="str">
        <f>IF(VLOOKUP($A165,Data!$A:$T,6,0)="","",VLOOKUP($A165,Data!$A:$T,6,0))</f>
        <v>Saruma 2</v>
      </c>
      <c r="F165" s="175" t="str">
        <f>IF(VLOOKUP($A165,Data!$A:$T,14,0)="","",VLOOKUP($A165,Data!$A:$T,14,0))</f>
        <v>Jugs</v>
      </c>
      <c r="G165" s="175" t="str">
        <f>IF(VLOOKUP($A165,Data!$A:$T,10,0)="","",VLOOKUP($A165,Data!$A:$T,10,0))</f>
        <v>L</v>
      </c>
      <c r="H165" s="175">
        <f>IF(VLOOKUP($A165,Data!$A:$T,12,0)="","",VLOOKUP($A165,Data!$A:$T,12,0))</f>
        <v>1.579</v>
      </c>
      <c r="I165" s="175" t="str">
        <f>IF(VLOOKUP($A165,Data!$A:$T,13,0)="","",VLOOKUP($A165,Data!$A:$T,13,0))</f>
        <v>PU</v>
      </c>
      <c r="J165" s="219" t="str">
        <f>IF(VLOOKUP($A165,Data!$A:$T,19,0)="","",VLOOKUP($A165,Data!$A:$T,19,0))</f>
        <v/>
      </c>
      <c r="K165" s="248"/>
      <c r="L165" s="248"/>
      <c r="M165" s="248"/>
      <c r="N165" s="248"/>
      <c r="O165" s="248"/>
      <c r="P165" s="248"/>
      <c r="Q165" s="248"/>
      <c r="R165" s="248"/>
      <c r="S165" s="248"/>
      <c r="T165" s="248"/>
      <c r="U165" s="248"/>
      <c r="V165" s="248"/>
      <c r="W165" s="248"/>
      <c r="X165" s="248"/>
      <c r="Z165" s="176" t="str">
        <f t="shared" si="8"/>
        <v/>
      </c>
      <c r="AA165" s="176" t="str">
        <f t="shared" si="9"/>
        <v/>
      </c>
      <c r="AB165" s="177" t="str">
        <f t="shared" si="10"/>
        <v/>
      </c>
      <c r="AC165" s="293"/>
      <c r="AD165" s="347" t="str">
        <f t="shared" si="11"/>
        <v/>
      </c>
      <c r="AE165" s="292"/>
      <c r="AF165" s="292"/>
      <c r="AG165" s="292"/>
      <c r="AH165" s="292"/>
      <c r="AI165" s="292"/>
      <c r="AJ165" s="292"/>
      <c r="AK165" s="292"/>
      <c r="AL165" s="256"/>
      <c r="AM165" s="256"/>
      <c r="AN165" s="256"/>
      <c r="AO165" s="256"/>
    </row>
    <row r="166" spans="1:41" ht="15" customHeight="1">
      <c r="A166" s="239" t="s">
        <v>1129</v>
      </c>
      <c r="B166" s="221">
        <f>IF(VLOOKUP($A166,Data!$A:$T,2,0)="","",VLOOKUP($A166,Data!$A:$T,2,0))</f>
        <v>14109</v>
      </c>
      <c r="C166" s="221" t="str" cm="1">
        <f t="array" ref="C166">IF(VLOOKUP($A166,Tableau1[],3,0)="","",VLOOKUP(Tableau1[],3,0))</f>
        <v/>
      </c>
      <c r="D166" s="175" t="str">
        <f>IF(VLOOKUP($A166,Data!$A:$T,5,0)="","",VLOOKUP($A166,Data!$A:$T,5,0))</f>
        <v>Dune Dual</v>
      </c>
      <c r="E166" s="175" t="str">
        <f>IF(VLOOKUP($A166,Data!$A:$T,6,0)="","",VLOOKUP($A166,Data!$A:$T,6,0))</f>
        <v>Shine</v>
      </c>
      <c r="F166" s="175" t="str">
        <f>IF(VLOOKUP($A166,Data!$A:$T,14,0)="","",VLOOKUP($A166,Data!$A:$T,14,0))</f>
        <v>Edges</v>
      </c>
      <c r="G166" s="175" t="str">
        <f>IF(VLOOKUP($A166,Data!$A:$T,10,0)="","",VLOOKUP($A166,Data!$A:$T,10,0))</f>
        <v>XXL</v>
      </c>
      <c r="H166" s="175">
        <f>IF(VLOOKUP($A166,Data!$A:$T,12,0)="","",VLOOKUP($A166,Data!$A:$T,12,0))</f>
        <v>2.06</v>
      </c>
      <c r="I166" s="175" t="str">
        <f>IF(VLOOKUP($A166,Data!$A:$T,13,0)="","",VLOOKUP($A166,Data!$A:$T,13,0))</f>
        <v>PU</v>
      </c>
      <c r="J166" s="219" t="str">
        <f>IF(VLOOKUP($A166,Data!$A:$T,19,0)="","",VLOOKUP($A166,Data!$A:$T,19,0))</f>
        <v/>
      </c>
      <c r="K166" s="248"/>
      <c r="L166" s="248"/>
      <c r="M166" s="248"/>
      <c r="N166" s="248"/>
      <c r="O166" s="248"/>
      <c r="P166" s="248"/>
      <c r="Q166" s="248"/>
      <c r="R166" s="248"/>
      <c r="S166" s="248"/>
      <c r="U166" s="248"/>
      <c r="V166" s="248"/>
      <c r="W166" s="248"/>
      <c r="X166" s="248"/>
      <c r="Z166" s="176" t="str">
        <f t="shared" si="8"/>
        <v/>
      </c>
      <c r="AA166" s="176" t="str">
        <f t="shared" si="9"/>
        <v/>
      </c>
      <c r="AB166" s="177" t="str">
        <f t="shared" si="10"/>
        <v/>
      </c>
      <c r="AC166" s="293"/>
      <c r="AD166" s="347" t="str">
        <f t="shared" si="11"/>
        <v/>
      </c>
      <c r="AE166" s="292"/>
      <c r="AF166" s="292"/>
      <c r="AG166" s="292"/>
      <c r="AH166" s="292"/>
      <c r="AI166" s="292"/>
      <c r="AJ166" s="292"/>
      <c r="AK166" s="292"/>
      <c r="AL166" s="256"/>
      <c r="AM166" s="256"/>
      <c r="AN166" s="256"/>
      <c r="AO166" s="256"/>
    </row>
    <row r="167" spans="1:41" ht="15" customHeight="1">
      <c r="A167" s="239" t="s">
        <v>1130</v>
      </c>
      <c r="B167" s="221">
        <f>IF(VLOOKUP($A167,Data!$A:$T,2,0)="","",VLOOKUP($A167,Data!$A:$T,2,0))</f>
        <v>14169</v>
      </c>
      <c r="C167" s="221" t="str" cm="1">
        <f t="array" ref="C167">IF(VLOOKUP($A167,Tableau1[],3,0)="","",VLOOKUP(Tableau1[],3,0))</f>
        <v/>
      </c>
      <c r="D167" s="175" t="str">
        <f>IF(VLOOKUP($A167,Data!$A:$T,5,0)="","",VLOOKUP($A167,Data!$A:$T,5,0))</f>
        <v>Dune Dual</v>
      </c>
      <c r="E167" s="175" t="str">
        <f>IF(VLOOKUP($A167,Data!$A:$T,6,0)="","",VLOOKUP($A167,Data!$A:$T,6,0))</f>
        <v>Solaris</v>
      </c>
      <c r="F167" s="175" t="str">
        <f>IF(VLOOKUP($A167,Data!$A:$T,14,0)="","",VLOOKUP($A167,Data!$A:$T,14,0))</f>
        <v>Edges</v>
      </c>
      <c r="G167" s="175" t="str">
        <f>IF(VLOOKUP($A167,Data!$A:$T,10,0)="","",VLOOKUP($A167,Data!$A:$T,10,0))</f>
        <v>XXL</v>
      </c>
      <c r="H167" s="175">
        <f>IF(VLOOKUP($A167,Data!$A:$T,12,0)="","",VLOOKUP($A167,Data!$A:$T,12,0))</f>
        <v>2.9710000000000001</v>
      </c>
      <c r="I167" s="175" t="str">
        <f>IF(VLOOKUP($A167,Data!$A:$T,13,0)="","",VLOOKUP($A167,Data!$A:$T,13,0))</f>
        <v>PU</v>
      </c>
      <c r="J167" s="219" t="str">
        <f>IF(VLOOKUP($A167,Data!$A:$T,19,0)="","",VLOOKUP($A167,Data!$A:$T,19,0))</f>
        <v/>
      </c>
      <c r="K167" s="248"/>
      <c r="L167" s="248"/>
      <c r="M167" s="248"/>
      <c r="N167" s="248"/>
      <c r="O167" s="248"/>
      <c r="P167" s="248"/>
      <c r="Q167" s="248"/>
      <c r="R167" s="248"/>
      <c r="S167" s="248"/>
      <c r="U167" s="248"/>
      <c r="V167" s="248"/>
      <c r="W167" s="248"/>
      <c r="X167" s="248"/>
      <c r="Z167" s="176" t="str">
        <f t="shared" si="8"/>
        <v/>
      </c>
      <c r="AA167" s="176" t="str">
        <f t="shared" si="9"/>
        <v/>
      </c>
      <c r="AB167" s="177" t="str">
        <f t="shared" si="10"/>
        <v/>
      </c>
      <c r="AC167" s="293"/>
      <c r="AD167" s="347" t="str">
        <f t="shared" si="11"/>
        <v/>
      </c>
      <c r="AE167" s="292"/>
      <c r="AF167" s="292"/>
      <c r="AG167" s="292"/>
      <c r="AH167" s="292"/>
      <c r="AI167" s="292"/>
      <c r="AJ167" s="292"/>
      <c r="AK167" s="292"/>
      <c r="AL167" s="256"/>
      <c r="AM167" s="256"/>
      <c r="AN167" s="256"/>
      <c r="AO167" s="256"/>
    </row>
    <row r="168" spans="1:41" ht="15" customHeight="1">
      <c r="A168" s="239" t="s">
        <v>1131</v>
      </c>
      <c r="B168" s="221">
        <f>IF(VLOOKUP($A168,Data!$A:$T,2,0)="","",VLOOKUP($A168,Data!$A:$T,2,0))</f>
        <v>14330</v>
      </c>
      <c r="C168" s="221" t="str" cm="1">
        <f t="array" ref="C168">IF(VLOOKUP($A168,Tableau1[],3,0)="","",VLOOKUP(Tableau1[],3,0))</f>
        <v/>
      </c>
      <c r="D168" s="175" t="str">
        <f>IF(VLOOKUP($A168,Data!$A:$T,5,0)="","",VLOOKUP($A168,Data!$A:$T,5,0))</f>
        <v>Dune Dual</v>
      </c>
      <c r="E168" s="175" t="str">
        <f>IF(VLOOKUP($A168,Data!$A:$T,6,0)="","",VLOOKUP($A168,Data!$A:$T,6,0))</f>
        <v>Star</v>
      </c>
      <c r="F168" s="175" t="str">
        <f>IF(VLOOKUP($A168,Data!$A:$T,14,0)="","",VLOOKUP($A168,Data!$A:$T,14,0))</f>
        <v>Crimps</v>
      </c>
      <c r="G168" s="175" t="str">
        <f>IF(VLOOKUP($A168,Data!$A:$T,10,0)="","",VLOOKUP($A168,Data!$A:$T,10,0))</f>
        <v>XS</v>
      </c>
      <c r="H168" s="175">
        <f>IF(VLOOKUP($A168,Data!$A:$T,12,0)="","",VLOOKUP($A168,Data!$A:$T,12,0))</f>
        <v>0.374</v>
      </c>
      <c r="I168" s="175" t="str">
        <f>IF(VLOOKUP($A168,Data!$A:$T,13,0)="","",VLOOKUP($A168,Data!$A:$T,13,0))</f>
        <v>PU</v>
      </c>
      <c r="J168" s="219" t="str">
        <f>IF(VLOOKUP($A168,Data!$A:$T,19,0)="","",VLOOKUP($A168,Data!$A:$T,19,0))</f>
        <v/>
      </c>
      <c r="K168" s="248"/>
      <c r="L168" s="248"/>
      <c r="M168" s="248"/>
      <c r="N168" s="248"/>
      <c r="O168" s="248"/>
      <c r="P168" s="248"/>
      <c r="Q168" s="248"/>
      <c r="R168" s="248"/>
      <c r="S168" s="248"/>
      <c r="T168" s="248"/>
      <c r="U168" s="248"/>
      <c r="V168" s="248"/>
      <c r="W168" s="248"/>
      <c r="X168" s="248"/>
      <c r="Z168" s="176" t="str">
        <f t="shared" si="8"/>
        <v/>
      </c>
      <c r="AA168" s="176" t="str">
        <f t="shared" si="9"/>
        <v/>
      </c>
      <c r="AB168" s="177" t="str">
        <f t="shared" si="10"/>
        <v/>
      </c>
      <c r="AC168" s="293"/>
      <c r="AD168" s="347" t="str">
        <f t="shared" si="11"/>
        <v/>
      </c>
      <c r="AE168" s="292"/>
      <c r="AF168" s="292"/>
      <c r="AG168" s="292"/>
      <c r="AH168" s="292"/>
      <c r="AI168" s="292"/>
      <c r="AJ168" s="292"/>
      <c r="AK168" s="292"/>
      <c r="AL168" s="256"/>
      <c r="AM168" s="256"/>
      <c r="AN168" s="256"/>
      <c r="AO168" s="256"/>
    </row>
    <row r="169" spans="1:41" ht="15" customHeight="1">
      <c r="A169" s="239" t="s">
        <v>1132</v>
      </c>
      <c r="B169" s="221">
        <f>IF(VLOOKUP($A169,Data!$A:$T,2,0)="","",VLOOKUP($A169,Data!$A:$T,2,0))</f>
        <v>14110</v>
      </c>
      <c r="C169" s="221" t="str" cm="1">
        <f t="array" ref="C169">IF(VLOOKUP($A169,Tableau1[],3,0)="","",VLOOKUP(Tableau1[],3,0))</f>
        <v/>
      </c>
      <c r="D169" s="175" t="str">
        <f>IF(VLOOKUP($A169,Data!$A:$T,5,0)="","",VLOOKUP($A169,Data!$A:$T,5,0))</f>
        <v>Dune Dual</v>
      </c>
      <c r="E169" s="175" t="str">
        <f>IF(VLOOKUP($A169,Data!$A:$T,6,0)="","",VLOOKUP($A169,Data!$A:$T,6,0))</f>
        <v>Tension</v>
      </c>
      <c r="F169" s="175" t="str">
        <f>IF(VLOOKUP($A169,Data!$A:$T,14,0)="","",VLOOKUP($A169,Data!$A:$T,14,0))</f>
        <v>Pinches</v>
      </c>
      <c r="G169" s="175" t="str">
        <f>IF(VLOOKUP($A169,Data!$A:$T,10,0)="","",VLOOKUP($A169,Data!$A:$T,10,0))</f>
        <v>L - XL</v>
      </c>
      <c r="H169" s="175">
        <f>IF(VLOOKUP($A169,Data!$A:$T,12,0)="","",VLOOKUP($A169,Data!$A:$T,12,0))</f>
        <v>3.085</v>
      </c>
      <c r="I169" s="175" t="str">
        <f>IF(VLOOKUP($A169,Data!$A:$T,13,0)="","",VLOOKUP($A169,Data!$A:$T,13,0))</f>
        <v>PU</v>
      </c>
      <c r="J169" s="219" t="str">
        <f>IF(VLOOKUP($A169,Data!$A:$T,19,0)="","",VLOOKUP($A169,Data!$A:$T,19,0))</f>
        <v/>
      </c>
      <c r="K169" s="248"/>
      <c r="L169" s="248"/>
      <c r="M169" s="248"/>
      <c r="N169" s="248"/>
      <c r="O169" s="248"/>
      <c r="P169" s="248"/>
      <c r="Q169" s="248"/>
      <c r="R169" s="248"/>
      <c r="S169" s="248"/>
      <c r="U169" s="248"/>
      <c r="V169" s="248"/>
      <c r="W169" s="248"/>
      <c r="X169" s="248"/>
      <c r="Z169" s="176" t="str">
        <f t="shared" si="8"/>
        <v/>
      </c>
      <c r="AA169" s="176" t="str">
        <f t="shared" si="9"/>
        <v/>
      </c>
      <c r="AB169" s="177" t="str">
        <f t="shared" si="10"/>
        <v/>
      </c>
      <c r="AC169" s="293"/>
      <c r="AD169" s="347" t="str">
        <f t="shared" si="11"/>
        <v/>
      </c>
      <c r="AE169" s="292"/>
      <c r="AF169" s="292"/>
      <c r="AG169" s="292"/>
      <c r="AH169" s="292"/>
      <c r="AI169" s="292"/>
      <c r="AJ169" s="292"/>
      <c r="AK169" s="292"/>
      <c r="AL169" s="256"/>
      <c r="AM169" s="256"/>
      <c r="AN169" s="256"/>
      <c r="AO169" s="256"/>
    </row>
    <row r="170" spans="1:41" ht="15" customHeight="1">
      <c r="A170" s="239" t="s">
        <v>1133</v>
      </c>
      <c r="B170" s="221">
        <f>IF(VLOOKUP($A170,Data!$A:$T,2,0)="","",VLOOKUP($A170,Data!$A:$T,2,0))</f>
        <v>13702</v>
      </c>
      <c r="C170" s="221" t="str" cm="1">
        <f t="array" ref="C170">IF(VLOOKUP($A170,Tableau1[],3,0)="","",VLOOKUP(Tableau1[],3,0))</f>
        <v/>
      </c>
      <c r="D170" s="175" t="str">
        <f>IF(VLOOKUP($A170,Data!$A:$T,5,0)="","",VLOOKUP($A170,Data!$A:$T,5,0))</f>
        <v>Dune Dual</v>
      </c>
      <c r="E170" s="175" t="str">
        <f>IF(VLOOKUP($A170,Data!$A:$T,6,0)="","",VLOOKUP($A170,Data!$A:$T,6,0))</f>
        <v>Ulysse</v>
      </c>
      <c r="F170" s="175" t="str">
        <f>IF(VLOOKUP($A170,Data!$A:$T,14,0)="","",VLOOKUP($A170,Data!$A:$T,14,0))</f>
        <v>Edges</v>
      </c>
      <c r="G170" s="175" t="str">
        <f>IF(VLOOKUP($A170,Data!$A:$T,10,0)="","",VLOOKUP($A170,Data!$A:$T,10,0))</f>
        <v>L</v>
      </c>
      <c r="H170" s="175">
        <f>IF(VLOOKUP($A170,Data!$A:$T,12,0)="","",VLOOKUP($A170,Data!$A:$T,12,0))</f>
        <v>1.923</v>
      </c>
      <c r="I170" s="175" t="str">
        <f>IF(VLOOKUP($A170,Data!$A:$T,13,0)="","",VLOOKUP($A170,Data!$A:$T,13,0))</f>
        <v>PU</v>
      </c>
      <c r="J170" s="219" t="str">
        <f>IF(VLOOKUP($A170,Data!$A:$T,19,0)="","",VLOOKUP($A170,Data!$A:$T,19,0))</f>
        <v/>
      </c>
      <c r="K170" s="248"/>
      <c r="L170" s="248"/>
      <c r="M170" s="248"/>
      <c r="N170" s="248"/>
      <c r="O170" s="248"/>
      <c r="P170" s="248"/>
      <c r="Q170" s="248"/>
      <c r="R170" s="248"/>
      <c r="S170" s="248"/>
      <c r="T170" s="248"/>
      <c r="U170" s="248"/>
      <c r="V170" s="248"/>
      <c r="W170" s="248"/>
      <c r="X170" s="248"/>
      <c r="Z170" s="176" t="str">
        <f t="shared" si="8"/>
        <v/>
      </c>
      <c r="AA170" s="176" t="str">
        <f t="shared" si="9"/>
        <v/>
      </c>
      <c r="AB170" s="177" t="str">
        <f t="shared" si="10"/>
        <v/>
      </c>
      <c r="AC170" s="293"/>
      <c r="AD170" s="347" t="str">
        <f t="shared" si="11"/>
        <v/>
      </c>
      <c r="AE170" s="292"/>
      <c r="AF170" s="292"/>
      <c r="AG170" s="292"/>
      <c r="AH170" s="292"/>
      <c r="AI170" s="292"/>
      <c r="AJ170" s="292"/>
      <c r="AK170" s="292"/>
      <c r="AL170" s="256"/>
      <c r="AM170" s="256"/>
      <c r="AN170" s="256"/>
      <c r="AO170" s="256"/>
    </row>
    <row r="171" spans="1:41" ht="15" customHeight="1">
      <c r="A171" s="239" t="s">
        <v>1134</v>
      </c>
      <c r="B171" s="221">
        <f>IF(VLOOKUP($A171,Data!$A:$T,2,0)="","",VLOOKUP($A171,Data!$A:$T,2,0))</f>
        <v>13703</v>
      </c>
      <c r="C171" s="221" t="str" cm="1">
        <f t="array" ref="C171">IF(VLOOKUP($A171,Tableau1[],3,0)="","",VLOOKUP(Tableau1[],3,0))</f>
        <v/>
      </c>
      <c r="D171" s="175" t="str">
        <f>IF(VLOOKUP($A171,Data!$A:$T,5,0)="","",VLOOKUP($A171,Data!$A:$T,5,0))</f>
        <v>Dune Dual</v>
      </c>
      <c r="E171" s="175" t="str">
        <f>IF(VLOOKUP($A171,Data!$A:$T,6,0)="","",VLOOKUP($A171,Data!$A:$T,6,0))</f>
        <v>Vector 1</v>
      </c>
      <c r="F171" s="175" t="str">
        <f>IF(VLOOKUP($A171,Data!$A:$T,14,0)="","",VLOOKUP($A171,Data!$A:$T,14,0))</f>
        <v>Slopers</v>
      </c>
      <c r="G171" s="175" t="str">
        <f>IF(VLOOKUP($A171,Data!$A:$T,10,0)="","",VLOOKUP($A171,Data!$A:$T,10,0))</f>
        <v>XXL</v>
      </c>
      <c r="H171" s="175">
        <f>IF(VLOOKUP($A171,Data!$A:$T,12,0)="","",VLOOKUP($A171,Data!$A:$T,12,0))</f>
        <v>1.171</v>
      </c>
      <c r="I171" s="175" t="str">
        <f>IF(VLOOKUP($A171,Data!$A:$T,13,0)="","",VLOOKUP($A171,Data!$A:$T,13,0))</f>
        <v>PU</v>
      </c>
      <c r="J171" s="219" t="str">
        <f>IF(VLOOKUP($A171,Data!$A:$T,19,0)="","",VLOOKUP($A171,Data!$A:$T,19,0))</f>
        <v/>
      </c>
      <c r="K171" s="248"/>
      <c r="L171" s="248"/>
      <c r="M171" s="248"/>
      <c r="N171" s="248"/>
      <c r="O171" s="248"/>
      <c r="P171" s="248"/>
      <c r="Q171" s="248"/>
      <c r="R171" s="248"/>
      <c r="S171" s="248"/>
      <c r="T171" s="248"/>
      <c r="U171" s="248"/>
      <c r="V171" s="248"/>
      <c r="W171" s="248"/>
      <c r="X171" s="248"/>
      <c r="Z171" s="176" t="str">
        <f t="shared" si="8"/>
        <v/>
      </c>
      <c r="AA171" s="176" t="str">
        <f t="shared" si="9"/>
        <v/>
      </c>
      <c r="AB171" s="177" t="str">
        <f t="shared" si="10"/>
        <v/>
      </c>
      <c r="AC171" s="293"/>
      <c r="AD171" s="347" t="str">
        <f t="shared" si="11"/>
        <v/>
      </c>
      <c r="AE171" s="292"/>
      <c r="AF171" s="292"/>
      <c r="AG171" s="292"/>
      <c r="AH171" s="292"/>
      <c r="AI171" s="292"/>
      <c r="AJ171" s="292"/>
      <c r="AK171" s="292"/>
      <c r="AL171" s="256"/>
      <c r="AM171" s="256"/>
      <c r="AN171" s="256"/>
      <c r="AO171" s="256"/>
    </row>
    <row r="172" spans="1:41" ht="15" customHeight="1">
      <c r="A172" s="239" t="s">
        <v>1135</v>
      </c>
      <c r="B172" s="221">
        <f>IF(VLOOKUP($A172,Data!$A:$T,2,0)="","",VLOOKUP($A172,Data!$A:$T,2,0))</f>
        <v>13704</v>
      </c>
      <c r="C172" s="221" t="str" cm="1">
        <f t="array" ref="C172">IF(VLOOKUP($A172,Tableau1[],3,0)="","",VLOOKUP(Tableau1[],3,0))</f>
        <v/>
      </c>
      <c r="D172" s="175" t="str">
        <f>IF(VLOOKUP($A172,Data!$A:$T,5,0)="","",VLOOKUP($A172,Data!$A:$T,5,0))</f>
        <v>Dune Dual</v>
      </c>
      <c r="E172" s="175" t="str">
        <f>IF(VLOOKUP($A172,Data!$A:$T,6,0)="","",VLOOKUP($A172,Data!$A:$T,6,0))</f>
        <v>Vector 2</v>
      </c>
      <c r="F172" s="175" t="str">
        <f>IF(VLOOKUP($A172,Data!$A:$T,14,0)="","",VLOOKUP($A172,Data!$A:$T,14,0))</f>
        <v>Slopers</v>
      </c>
      <c r="G172" s="175" t="str">
        <f>IF(VLOOKUP($A172,Data!$A:$T,10,0)="","",VLOOKUP($A172,Data!$A:$T,10,0))</f>
        <v>XXL</v>
      </c>
      <c r="H172" s="175">
        <f>IF(VLOOKUP($A172,Data!$A:$T,12,0)="","",VLOOKUP($A172,Data!$A:$T,12,0))</f>
        <v>0.83099999999999996</v>
      </c>
      <c r="I172" s="175" t="str">
        <f>IF(VLOOKUP($A172,Data!$A:$T,13,0)="","",VLOOKUP($A172,Data!$A:$T,13,0))</f>
        <v>PU</v>
      </c>
      <c r="J172" s="219" t="str">
        <f>IF(VLOOKUP($A172,Data!$A:$T,19,0)="","",VLOOKUP($A172,Data!$A:$T,19,0))</f>
        <v/>
      </c>
      <c r="K172" s="248"/>
      <c r="L172" s="248"/>
      <c r="M172" s="248"/>
      <c r="N172" s="248"/>
      <c r="O172" s="248"/>
      <c r="P172" s="248"/>
      <c r="Q172" s="248"/>
      <c r="R172" s="248"/>
      <c r="S172" s="248"/>
      <c r="U172" s="248"/>
      <c r="V172" s="248"/>
      <c r="W172" s="248"/>
      <c r="X172" s="248"/>
      <c r="Z172" s="176" t="str">
        <f t="shared" si="8"/>
        <v/>
      </c>
      <c r="AA172" s="176" t="str">
        <f t="shared" si="9"/>
        <v/>
      </c>
      <c r="AB172" s="177" t="str">
        <f t="shared" si="10"/>
        <v/>
      </c>
      <c r="AC172" s="293"/>
      <c r="AD172" s="347" t="str">
        <f t="shared" si="11"/>
        <v/>
      </c>
      <c r="AE172" s="292"/>
      <c r="AF172" s="292"/>
      <c r="AG172" s="292"/>
      <c r="AH172" s="292"/>
      <c r="AI172" s="292"/>
      <c r="AJ172" s="292"/>
      <c r="AK172" s="292"/>
      <c r="AL172" s="256"/>
      <c r="AM172" s="256"/>
      <c r="AN172" s="256"/>
      <c r="AO172" s="256"/>
    </row>
    <row r="173" spans="1:41" ht="15" customHeight="1">
      <c r="A173" s="239" t="s">
        <v>1136</v>
      </c>
      <c r="B173" s="221">
        <f>IF(VLOOKUP($A173,Data!$A:$T,2,0)="","",VLOOKUP($A173,Data!$A:$T,2,0))</f>
        <v>13705</v>
      </c>
      <c r="C173" s="221" t="str" cm="1">
        <f t="array" ref="C173">IF(VLOOKUP($A173,Tableau1[],3,0)="","",VLOOKUP(Tableau1[],3,0))</f>
        <v/>
      </c>
      <c r="D173" s="175" t="str">
        <f>IF(VLOOKUP($A173,Data!$A:$T,5,0)="","",VLOOKUP($A173,Data!$A:$T,5,0))</f>
        <v>Dune Dual</v>
      </c>
      <c r="E173" s="175" t="str">
        <f>IF(VLOOKUP($A173,Data!$A:$T,6,0)="","",VLOOKUP($A173,Data!$A:$T,6,0))</f>
        <v>Vector 3</v>
      </c>
      <c r="F173" s="175" t="str">
        <f>IF(VLOOKUP($A173,Data!$A:$T,14,0)="","",VLOOKUP($A173,Data!$A:$T,14,0))</f>
        <v>Edges</v>
      </c>
      <c r="G173" s="175" t="str">
        <f>IF(VLOOKUP($A173,Data!$A:$T,10,0)="","",VLOOKUP($A173,Data!$A:$T,10,0))</f>
        <v>XXL</v>
      </c>
      <c r="H173" s="175">
        <f>IF(VLOOKUP($A173,Data!$A:$T,12,0)="","",VLOOKUP($A173,Data!$A:$T,12,0))</f>
        <v>0.755</v>
      </c>
      <c r="I173" s="175" t="str">
        <f>IF(VLOOKUP($A173,Data!$A:$T,13,0)="","",VLOOKUP($A173,Data!$A:$T,13,0))</f>
        <v>PU</v>
      </c>
      <c r="J173" s="219" t="str">
        <f>IF(VLOOKUP($A173,Data!$A:$T,19,0)="","",VLOOKUP($A173,Data!$A:$T,19,0))</f>
        <v/>
      </c>
      <c r="K173" s="248"/>
      <c r="Z173" s="176" t="str">
        <f t="shared" si="8"/>
        <v/>
      </c>
      <c r="AA173" s="176" t="str">
        <f t="shared" si="9"/>
        <v/>
      </c>
      <c r="AB173" s="177" t="str">
        <f t="shared" si="10"/>
        <v/>
      </c>
      <c r="AC173" s="293"/>
      <c r="AD173" s="347" t="str">
        <f t="shared" si="11"/>
        <v/>
      </c>
      <c r="AE173" s="292"/>
      <c r="AF173" s="292"/>
      <c r="AG173" s="292"/>
      <c r="AH173" s="292"/>
      <c r="AI173" s="292"/>
      <c r="AJ173" s="292"/>
      <c r="AK173" s="292"/>
      <c r="AL173" s="256"/>
      <c r="AM173" s="256"/>
      <c r="AN173" s="256"/>
      <c r="AO173" s="256"/>
    </row>
    <row r="174" spans="1:41" ht="15" customHeight="1">
      <c r="A174" s="239" t="s">
        <v>1137</v>
      </c>
      <c r="B174" s="221">
        <f>IF(VLOOKUP($A174,Data!$A:$T,2,0)="","",VLOOKUP($A174,Data!$A:$T,2,0))</f>
        <v>13706</v>
      </c>
      <c r="C174" s="221" t="str" cm="1">
        <f t="array" ref="C174">IF(VLOOKUP($A174,Tableau1[],3,0)="","",VLOOKUP(Tableau1[],3,0))</f>
        <v/>
      </c>
      <c r="D174" s="175" t="str">
        <f>IF(VLOOKUP($A174,Data!$A:$T,5,0)="","",VLOOKUP($A174,Data!$A:$T,5,0))</f>
        <v>Dune Dual</v>
      </c>
      <c r="E174" s="175" t="str">
        <f>IF(VLOOKUP($A174,Data!$A:$T,6,0)="","",VLOOKUP($A174,Data!$A:$T,6,0))</f>
        <v>Vector 4</v>
      </c>
      <c r="F174" s="175" t="str">
        <f>IF(VLOOKUP($A174,Data!$A:$T,14,0)="","",VLOOKUP($A174,Data!$A:$T,14,0))</f>
        <v>Edges</v>
      </c>
      <c r="G174" s="175" t="str">
        <f>IF(VLOOKUP($A174,Data!$A:$T,10,0)="","",VLOOKUP($A174,Data!$A:$T,10,0))</f>
        <v>XL</v>
      </c>
      <c r="H174" s="175">
        <f>IF(VLOOKUP($A174,Data!$A:$T,12,0)="","",VLOOKUP($A174,Data!$A:$T,12,0))</f>
        <v>0.64</v>
      </c>
      <c r="I174" s="175" t="str">
        <f>IF(VLOOKUP($A174,Data!$A:$T,13,0)="","",VLOOKUP($A174,Data!$A:$T,13,0))</f>
        <v>PU</v>
      </c>
      <c r="J174" s="219" t="str">
        <f>IF(VLOOKUP($A174,Data!$A:$T,19,0)="","",VLOOKUP($A174,Data!$A:$T,19,0))</f>
        <v/>
      </c>
      <c r="K174" s="248"/>
      <c r="L174" s="248"/>
      <c r="M174" s="248"/>
      <c r="N174" s="248"/>
      <c r="O174" s="248"/>
      <c r="P174" s="248"/>
      <c r="Q174" s="248"/>
      <c r="R174" s="248"/>
      <c r="S174" s="248"/>
      <c r="U174" s="248"/>
      <c r="V174" s="248"/>
      <c r="W174" s="248"/>
      <c r="X174" s="248"/>
      <c r="Z174" s="176" t="str">
        <f t="shared" si="8"/>
        <v/>
      </c>
      <c r="AA174" s="176" t="str">
        <f t="shared" si="9"/>
        <v/>
      </c>
      <c r="AB174" s="177" t="str">
        <f t="shared" si="10"/>
        <v/>
      </c>
      <c r="AC174" s="293"/>
      <c r="AD174" s="347" t="str">
        <f t="shared" si="11"/>
        <v/>
      </c>
      <c r="AE174" s="292"/>
      <c r="AF174" s="292"/>
      <c r="AG174" s="292"/>
      <c r="AH174" s="292"/>
      <c r="AI174" s="292"/>
      <c r="AJ174" s="292"/>
      <c r="AK174" s="292"/>
      <c r="AL174" s="256"/>
      <c r="AM174" s="256"/>
      <c r="AN174" s="256"/>
      <c r="AO174" s="256"/>
    </row>
    <row r="175" spans="1:41" ht="15" customHeight="1">
      <c r="A175" s="239" t="s">
        <v>1138</v>
      </c>
      <c r="B175" s="221">
        <f>IF(VLOOKUP($A175,Data!$A:$T,2,0)="","",VLOOKUP($A175,Data!$A:$T,2,0))</f>
        <v>14111</v>
      </c>
      <c r="C175" s="221" t="str" cm="1">
        <f t="array" ref="C175">IF(VLOOKUP($A175,Tableau1[],3,0)="","",VLOOKUP(Tableau1[],3,0))</f>
        <v/>
      </c>
      <c r="D175" s="175" t="str">
        <f>IF(VLOOKUP($A175,Data!$A:$T,5,0)="","",VLOOKUP($A175,Data!$A:$T,5,0))</f>
        <v>Dune Dual</v>
      </c>
      <c r="E175" s="175" t="str">
        <f>IF(VLOOKUP($A175,Data!$A:$T,6,0)="","",VLOOKUP($A175,Data!$A:$T,6,0))</f>
        <v>Voltage</v>
      </c>
      <c r="F175" s="175" t="str">
        <f>IF(VLOOKUP($A175,Data!$A:$T,14,0)="","",VLOOKUP($A175,Data!$A:$T,14,0))</f>
        <v>Pinches</v>
      </c>
      <c r="G175" s="175" t="str">
        <f>IF(VLOOKUP($A175,Data!$A:$T,10,0)="","",VLOOKUP($A175,Data!$A:$T,10,0))</f>
        <v>XL</v>
      </c>
      <c r="H175" s="175">
        <f>IF(VLOOKUP($A175,Data!$A:$T,12,0)="","",VLOOKUP($A175,Data!$A:$T,12,0))</f>
        <v>1.9970000000000001</v>
      </c>
      <c r="I175" s="175" t="str">
        <f>IF(VLOOKUP($A175,Data!$A:$T,13,0)="","",VLOOKUP($A175,Data!$A:$T,13,0))</f>
        <v>PU</v>
      </c>
      <c r="J175" s="219" t="str">
        <f>IF(VLOOKUP($A175,Data!$A:$T,19,0)="","",VLOOKUP($A175,Data!$A:$T,19,0))</f>
        <v/>
      </c>
      <c r="K175" s="248"/>
      <c r="L175" s="248"/>
      <c r="M175" s="248"/>
      <c r="N175" s="248"/>
      <c r="O175" s="248"/>
      <c r="P175" s="248"/>
      <c r="Q175" s="248"/>
      <c r="R175" s="248"/>
      <c r="S175" s="248"/>
      <c r="U175" s="248"/>
      <c r="V175" s="248"/>
      <c r="W175" s="248"/>
      <c r="X175" s="248"/>
      <c r="Z175" s="176" t="str">
        <f t="shared" si="8"/>
        <v/>
      </c>
      <c r="AA175" s="176" t="str">
        <f t="shared" si="9"/>
        <v/>
      </c>
      <c r="AB175" s="177" t="str">
        <f t="shared" si="10"/>
        <v/>
      </c>
      <c r="AC175" s="293"/>
      <c r="AD175" s="347" t="str">
        <f t="shared" si="11"/>
        <v/>
      </c>
      <c r="AE175" s="292"/>
      <c r="AF175" s="292"/>
      <c r="AG175" s="292"/>
      <c r="AH175" s="292"/>
      <c r="AI175" s="292"/>
      <c r="AJ175" s="292"/>
      <c r="AK175" s="292"/>
      <c r="AL175" s="256"/>
      <c r="AM175" s="256"/>
      <c r="AN175" s="256"/>
      <c r="AO175" s="256"/>
    </row>
    <row r="176" spans="1:41" ht="15" customHeight="1">
      <c r="A176" s="239" t="s">
        <v>1139</v>
      </c>
      <c r="B176" s="221">
        <f>IF(VLOOKUP($A176,Data!$A:$T,2,0)="","",VLOOKUP($A176,Data!$A:$T,2,0))</f>
        <v>13707</v>
      </c>
      <c r="C176" s="221" t="str" cm="1">
        <f t="array" ref="C176">IF(VLOOKUP($A176,Tableau1[],3,0)="","",VLOOKUP(Tableau1[],3,0))</f>
        <v/>
      </c>
      <c r="D176" s="175" t="str">
        <f>IF(VLOOKUP($A176,Data!$A:$T,5,0)="","",VLOOKUP($A176,Data!$A:$T,5,0))</f>
        <v>Dune Dual</v>
      </c>
      <c r="E176" s="175" t="str">
        <f>IF(VLOOKUP($A176,Data!$A:$T,6,0)="","",VLOOKUP($A176,Data!$A:$T,6,0))</f>
        <v>Yama</v>
      </c>
      <c r="F176" s="175" t="str">
        <f>IF(VLOOKUP($A176,Data!$A:$T,14,0)="","",VLOOKUP($A176,Data!$A:$T,14,0))</f>
        <v>Edges</v>
      </c>
      <c r="G176" s="175" t="str">
        <f>IF(VLOOKUP($A176,Data!$A:$T,10,0)="","",VLOOKUP($A176,Data!$A:$T,10,0))</f>
        <v>S</v>
      </c>
      <c r="H176" s="175">
        <f>IF(VLOOKUP($A176,Data!$A:$T,12,0)="","",VLOOKUP($A176,Data!$A:$T,12,0))</f>
        <v>1.4019999999999999</v>
      </c>
      <c r="I176" s="175" t="str">
        <f>IF(VLOOKUP($A176,Data!$A:$T,13,0)="","",VLOOKUP($A176,Data!$A:$T,13,0))</f>
        <v>PU</v>
      </c>
      <c r="J176" s="219" t="str">
        <f>IF(VLOOKUP($A176,Data!$A:$T,19,0)="","",VLOOKUP($A176,Data!$A:$T,19,0))</f>
        <v/>
      </c>
      <c r="K176" s="248"/>
      <c r="Z176" s="176" t="str">
        <f t="shared" si="8"/>
        <v/>
      </c>
      <c r="AA176" s="176" t="str">
        <f t="shared" si="9"/>
        <v/>
      </c>
      <c r="AB176" s="177" t="str">
        <f t="shared" si="10"/>
        <v/>
      </c>
      <c r="AC176" s="293"/>
      <c r="AD176" s="347" t="str">
        <f t="shared" si="11"/>
        <v/>
      </c>
      <c r="AE176" s="292"/>
      <c r="AF176" s="292"/>
      <c r="AG176" s="292"/>
      <c r="AH176" s="292"/>
      <c r="AI176" s="292"/>
      <c r="AJ176" s="292"/>
      <c r="AK176" s="292"/>
      <c r="AL176" s="256"/>
      <c r="AM176" s="256"/>
      <c r="AN176" s="256"/>
      <c r="AO176" s="256"/>
    </row>
    <row r="177" spans="1:41" ht="15" customHeight="1">
      <c r="A177" s="239" t="s">
        <v>1142</v>
      </c>
      <c r="B177" s="221">
        <f>IF(VLOOKUP($A177,Data!$A:$T,2,0)="","",VLOOKUP($A177,Data!$A:$T,2,0))</f>
        <v>14113</v>
      </c>
      <c r="C177" s="259" t="str" cm="1">
        <f t="array" ref="C177">IF(VLOOKUP($A177,Tableau1[],3,0)="","",VLOOKUP(Tableau1[],3,0))</f>
        <v/>
      </c>
      <c r="D177" s="175" t="str">
        <f>IF(VLOOKUP($A177,Data!$A:$T,5,0)="","",VLOOKUP($A177,Data!$A:$T,5,0))</f>
        <v>Dune Gava</v>
      </c>
      <c r="E177" s="175" t="str">
        <f>IF(VLOOKUP($A177,Data!$A:$T,6,0)="","",VLOOKUP($A177,Data!$A:$T,6,0))</f>
        <v>Agora 1</v>
      </c>
      <c r="F177" s="175" t="str">
        <f>IF(VLOOKUP($A177,Data!$A:$T,14,0)="","",VLOOKUP($A177,Data!$A:$T,14,0))</f>
        <v>Pinches</v>
      </c>
      <c r="G177" s="175" t="str">
        <f>IF(VLOOKUP($A177,Data!$A:$T,10,0)="","",VLOOKUP($A177,Data!$A:$T,10,0))</f>
        <v>XXL</v>
      </c>
      <c r="H177" s="175">
        <f>IF(VLOOKUP($A177,Data!$A:$T,12,0)="","",VLOOKUP($A177,Data!$A:$T,12,0))</f>
        <v>1.871</v>
      </c>
      <c r="I177" s="175" t="str">
        <f>IF(VLOOKUP($A177,Data!$A:$T,13,0)="","",VLOOKUP($A177,Data!$A:$T,13,0))</f>
        <v>PU</v>
      </c>
      <c r="J177" s="219" t="str">
        <f>IF(VLOOKUP($A177,Data!$A:$T,19,0)="","",VLOOKUP($A177,Data!$A:$T,19,0))</f>
        <v/>
      </c>
      <c r="K177" s="248"/>
      <c r="Z177" s="176" t="str">
        <f t="shared" si="8"/>
        <v/>
      </c>
      <c r="AA177" s="176" t="str">
        <f t="shared" si="9"/>
        <v/>
      </c>
      <c r="AB177" s="177" t="str">
        <f t="shared" si="10"/>
        <v/>
      </c>
      <c r="AC177" s="293"/>
      <c r="AD177" s="347" t="str">
        <f t="shared" si="11"/>
        <v/>
      </c>
      <c r="AE177" s="292"/>
      <c r="AF177" s="292"/>
      <c r="AG177" s="292"/>
      <c r="AH177" s="292"/>
      <c r="AI177" s="292"/>
      <c r="AJ177" s="292"/>
      <c r="AK177" s="292"/>
      <c r="AL177" s="256"/>
      <c r="AM177" s="256"/>
      <c r="AN177" s="256"/>
      <c r="AO177" s="256"/>
    </row>
    <row r="178" spans="1:41" ht="15" customHeight="1">
      <c r="A178" s="239" t="s">
        <v>1143</v>
      </c>
      <c r="B178" s="357">
        <f>IF(VLOOKUP($A178,Data!$A:$T,2,0)="","",VLOOKUP($A178,Data!$A:$T,2,0))</f>
        <v>14072</v>
      </c>
      <c r="C178" s="175" t="str" cm="1">
        <f t="array" ref="C178">IF(VLOOKUP($A178,Tableau1[],3,0)="","",VLOOKUP(Tableau1[],3,0))</f>
        <v/>
      </c>
      <c r="D178" s="175" t="str">
        <f>IF(VLOOKUP($A178,Data!$A:$T,5,0)="","",VLOOKUP($A178,Data!$A:$T,5,0))</f>
        <v>Dune Gava</v>
      </c>
      <c r="E178" s="175" t="str">
        <f>IF(VLOOKUP($A178,Data!$A:$T,6,0)="","",VLOOKUP($A178,Data!$A:$T,6,0))</f>
        <v>Agora 2</v>
      </c>
      <c r="F178" s="175" t="str">
        <f>IF(VLOOKUP($A178,Data!$A:$T,14,0)="","",VLOOKUP($A178,Data!$A:$T,14,0))</f>
        <v>Pinches</v>
      </c>
      <c r="G178" s="175" t="str">
        <f>IF(VLOOKUP($A178,Data!$A:$T,10,0)="","",VLOOKUP($A178,Data!$A:$T,10,0))</f>
        <v>MEGA</v>
      </c>
      <c r="H178" s="175">
        <f>IF(VLOOKUP($A178,Data!$A:$T,12,0)="","",VLOOKUP($A178,Data!$A:$T,12,0))</f>
        <v>1.1890000000000001</v>
      </c>
      <c r="I178" s="175" t="str">
        <f>IF(VLOOKUP($A178,Data!$A:$T,13,0)="","",VLOOKUP($A178,Data!$A:$T,13,0))</f>
        <v>PU</v>
      </c>
      <c r="J178" s="219" t="str">
        <f>IF(VLOOKUP($A178,Data!$A:$T,19,0)="","",VLOOKUP($A178,Data!$A:$T,19,0))</f>
        <v/>
      </c>
      <c r="K178" s="248"/>
      <c r="Z178" s="176" t="str">
        <f t="shared" si="8"/>
        <v/>
      </c>
      <c r="AA178" s="176" t="str">
        <f t="shared" si="9"/>
        <v/>
      </c>
      <c r="AB178" s="177" t="str">
        <f t="shared" si="10"/>
        <v/>
      </c>
      <c r="AC178" s="293"/>
      <c r="AD178" s="347" t="str">
        <f t="shared" si="11"/>
        <v/>
      </c>
      <c r="AE178" s="292"/>
      <c r="AF178" s="292"/>
      <c r="AG178" s="292"/>
      <c r="AH178" s="292"/>
      <c r="AI178" s="292"/>
      <c r="AJ178" s="292"/>
      <c r="AK178" s="292"/>
      <c r="AL178" s="256"/>
      <c r="AM178" s="256"/>
      <c r="AN178" s="256"/>
      <c r="AO178" s="256"/>
    </row>
    <row r="179" spans="1:41" ht="15" customHeight="1">
      <c r="A179" s="239" t="s">
        <v>1144</v>
      </c>
      <c r="B179" s="357">
        <f>IF(VLOOKUP($A179,Data!$A:$T,2,0)="","",VLOOKUP($A179,Data!$A:$T,2,0))</f>
        <v>14115</v>
      </c>
      <c r="C179" s="175" t="str" cm="1">
        <f t="array" ref="C179">IF(VLOOKUP($A179,Tableau1[],3,0)="","",VLOOKUP(Tableau1[],3,0))</f>
        <v/>
      </c>
      <c r="D179" s="175" t="str">
        <f>IF(VLOOKUP($A179,Data!$A:$T,5,0)="","",VLOOKUP($A179,Data!$A:$T,5,0))</f>
        <v>Dune Gava</v>
      </c>
      <c r="E179" s="175" t="str">
        <f>IF(VLOOKUP($A179,Data!$A:$T,6,0)="","",VLOOKUP($A179,Data!$A:$T,6,0))</f>
        <v>Agora 3</v>
      </c>
      <c r="F179" s="175" t="str">
        <f>IF(VLOOKUP($A179,Data!$A:$T,14,0)="","",VLOOKUP($A179,Data!$A:$T,14,0))</f>
        <v>Pinches</v>
      </c>
      <c r="G179" s="175" t="str">
        <f>IF(VLOOKUP($A179,Data!$A:$T,10,0)="","",VLOOKUP($A179,Data!$A:$T,10,0))</f>
        <v>XL</v>
      </c>
      <c r="H179" s="175">
        <f>IF(VLOOKUP($A179,Data!$A:$T,12,0)="","",VLOOKUP($A179,Data!$A:$T,12,0))</f>
        <v>1.0640000000000001</v>
      </c>
      <c r="I179" s="175" t="str">
        <f>IF(VLOOKUP($A179,Data!$A:$T,13,0)="","",VLOOKUP($A179,Data!$A:$T,13,0))</f>
        <v>PU</v>
      </c>
      <c r="J179" s="219" t="str">
        <f>IF(VLOOKUP($A179,Data!$A:$T,19,0)="","",VLOOKUP($A179,Data!$A:$T,19,0))</f>
        <v/>
      </c>
      <c r="K179" s="248"/>
      <c r="Z179" s="176" t="str">
        <f t="shared" si="8"/>
        <v/>
      </c>
      <c r="AA179" s="176" t="str">
        <f t="shared" si="9"/>
        <v/>
      </c>
      <c r="AB179" s="177" t="str">
        <f t="shared" si="10"/>
        <v/>
      </c>
      <c r="AC179" s="293"/>
      <c r="AD179" s="347" t="str">
        <f t="shared" si="11"/>
        <v/>
      </c>
      <c r="AE179" s="292"/>
      <c r="AF179" s="292"/>
      <c r="AG179" s="292"/>
      <c r="AH179" s="292"/>
      <c r="AI179" s="292"/>
      <c r="AJ179" s="292"/>
      <c r="AK179" s="292"/>
      <c r="AL179" s="256"/>
      <c r="AM179" s="256"/>
      <c r="AN179" s="256"/>
      <c r="AO179" s="256"/>
    </row>
    <row r="180" spans="1:41" ht="15" customHeight="1">
      <c r="A180" s="239" t="s">
        <v>1145</v>
      </c>
      <c r="B180" s="357">
        <f>IF(VLOOKUP($A180,Data!$A:$T,2,0)="","",VLOOKUP($A180,Data!$A:$T,2,0))</f>
        <v>14114</v>
      </c>
      <c r="C180" s="175" t="str" cm="1">
        <f t="array" ref="C180">IF(VLOOKUP($A180,Tableau1[],3,0)="","",VLOOKUP(Tableau1[],3,0))</f>
        <v/>
      </c>
      <c r="D180" s="175" t="str">
        <f>IF(VLOOKUP($A180,Data!$A:$T,5,0)="","",VLOOKUP($A180,Data!$A:$T,5,0))</f>
        <v>Dune Gava</v>
      </c>
      <c r="E180" s="175" t="str">
        <f>IF(VLOOKUP($A180,Data!$A:$T,6,0)="","",VLOOKUP($A180,Data!$A:$T,6,0))</f>
        <v>Agora 4</v>
      </c>
      <c r="F180" s="175" t="str">
        <f>IF(VLOOKUP($A180,Data!$A:$T,14,0)="","",VLOOKUP($A180,Data!$A:$T,14,0))</f>
        <v>Pinches</v>
      </c>
      <c r="G180" s="175" t="str">
        <f>IF(VLOOKUP($A180,Data!$A:$T,10,0)="","",VLOOKUP($A180,Data!$A:$T,10,0))</f>
        <v>XL</v>
      </c>
      <c r="H180" s="175">
        <f>IF(VLOOKUP($A180,Data!$A:$T,12,0)="","",VLOOKUP($A180,Data!$A:$T,12,0))</f>
        <v>0.96499999999999997</v>
      </c>
      <c r="I180" s="175" t="str">
        <f>IF(VLOOKUP($A180,Data!$A:$T,13,0)="","",VLOOKUP($A180,Data!$A:$T,13,0))</f>
        <v>PU</v>
      </c>
      <c r="J180" s="219" t="str">
        <f>IF(VLOOKUP($A180,Data!$A:$T,19,0)="","",VLOOKUP($A180,Data!$A:$T,19,0))</f>
        <v/>
      </c>
      <c r="K180" s="248"/>
      <c r="Z180" s="176" t="str">
        <f t="shared" si="8"/>
        <v/>
      </c>
      <c r="AA180" s="176" t="str">
        <f t="shared" si="9"/>
        <v/>
      </c>
      <c r="AB180" s="177" t="str">
        <f t="shared" si="10"/>
        <v/>
      </c>
      <c r="AC180" s="293"/>
      <c r="AD180" s="347" t="str">
        <f t="shared" si="11"/>
        <v/>
      </c>
      <c r="AE180" s="292"/>
      <c r="AF180" s="292"/>
      <c r="AG180" s="292"/>
      <c r="AH180" s="292"/>
      <c r="AI180" s="292"/>
      <c r="AJ180" s="292"/>
      <c r="AK180" s="292"/>
      <c r="AL180" s="256"/>
      <c r="AM180" s="256"/>
      <c r="AN180" s="256"/>
      <c r="AO180" s="256"/>
    </row>
    <row r="181" spans="1:41" ht="15" customHeight="1">
      <c r="A181" s="239" t="s">
        <v>1146</v>
      </c>
      <c r="B181" s="357">
        <f>IF(VLOOKUP($A181,Data!$A:$T,2,0)="","",VLOOKUP($A181,Data!$A:$T,2,0))</f>
        <v>14069</v>
      </c>
      <c r="C181" s="175" t="str" cm="1">
        <f t="array" ref="C181">IF(VLOOKUP($A181,Tableau1[],3,0)="","",VLOOKUP(Tableau1[],3,0))</f>
        <v/>
      </c>
      <c r="D181" s="175" t="str">
        <f>IF(VLOOKUP($A181,Data!$A:$T,5,0)="","",VLOOKUP($A181,Data!$A:$T,5,0))</f>
        <v>Dune Gava</v>
      </c>
      <c r="E181" s="175" t="str">
        <f>IF(VLOOKUP($A181,Data!$A:$T,6,0)="","",VLOOKUP($A181,Data!$A:$T,6,0))</f>
        <v>Agora 5</v>
      </c>
      <c r="F181" s="175" t="str">
        <f>IF(VLOOKUP($A181,Data!$A:$T,14,0)="","",VLOOKUP($A181,Data!$A:$T,14,0))</f>
        <v>Pinches</v>
      </c>
      <c r="G181" s="175" t="str">
        <f>IF(VLOOKUP($A181,Data!$A:$T,10,0)="","",VLOOKUP($A181,Data!$A:$T,10,0))</f>
        <v>MEGA</v>
      </c>
      <c r="H181" s="175">
        <f>IF(VLOOKUP($A181,Data!$A:$T,12,0)="","",VLOOKUP($A181,Data!$A:$T,12,0))</f>
        <v>1.8380000000000001</v>
      </c>
      <c r="I181" s="175" t="str">
        <f>IF(VLOOKUP($A181,Data!$A:$T,13,0)="","",VLOOKUP($A181,Data!$A:$T,13,0))</f>
        <v>PU</v>
      </c>
      <c r="J181" s="219" t="str">
        <f>IF(VLOOKUP($A181,Data!$A:$T,19,0)="","",VLOOKUP($A181,Data!$A:$T,19,0))</f>
        <v/>
      </c>
      <c r="K181" s="248"/>
      <c r="Z181" s="176" t="str">
        <f t="shared" si="8"/>
        <v/>
      </c>
      <c r="AA181" s="176" t="str">
        <f t="shared" si="9"/>
        <v/>
      </c>
      <c r="AB181" s="177" t="str">
        <f t="shared" si="10"/>
        <v/>
      </c>
      <c r="AC181" s="293"/>
      <c r="AD181" s="347" t="str">
        <f t="shared" si="11"/>
        <v/>
      </c>
      <c r="AE181" s="292"/>
      <c r="AF181" s="292"/>
      <c r="AG181" s="292"/>
      <c r="AH181" s="292"/>
      <c r="AI181" s="292"/>
      <c r="AJ181" s="292"/>
      <c r="AK181" s="292"/>
      <c r="AL181" s="256"/>
      <c r="AM181" s="256"/>
      <c r="AN181" s="256"/>
      <c r="AO181" s="256"/>
    </row>
    <row r="182" spans="1:41" ht="15" customHeight="1">
      <c r="A182" s="239" t="s">
        <v>1147</v>
      </c>
      <c r="B182" s="357">
        <f>IF(VLOOKUP($A182,Data!$A:$T,2,0)="","",VLOOKUP($A182,Data!$A:$T,2,0))</f>
        <v>14071</v>
      </c>
      <c r="C182" s="175" t="str" cm="1">
        <f t="array" ref="C182">IF(VLOOKUP($A182,Tableau1[],3,0)="","",VLOOKUP(Tableau1[],3,0))</f>
        <v/>
      </c>
      <c r="D182" s="175" t="str">
        <f>IF(VLOOKUP($A182,Data!$A:$T,5,0)="","",VLOOKUP($A182,Data!$A:$T,5,0))</f>
        <v>Dune Gava</v>
      </c>
      <c r="E182" s="175" t="str">
        <f>IF(VLOOKUP($A182,Data!$A:$T,6,0)="","",VLOOKUP($A182,Data!$A:$T,6,0))</f>
        <v>Bowl 1</v>
      </c>
      <c r="F182" s="175" t="str">
        <f>IF(VLOOKUP($A182,Data!$A:$T,14,0)="","",VLOOKUP($A182,Data!$A:$T,14,0))</f>
        <v>Jugs</v>
      </c>
      <c r="G182" s="175" t="str">
        <f>IF(VLOOKUP($A182,Data!$A:$T,10,0)="","",VLOOKUP($A182,Data!$A:$T,10,0))</f>
        <v>XXL</v>
      </c>
      <c r="H182" s="175">
        <f>IF(VLOOKUP($A182,Data!$A:$T,12,0)="","",VLOOKUP($A182,Data!$A:$T,12,0))</f>
        <v>0.96299999999999997</v>
      </c>
      <c r="I182" s="175" t="str">
        <f>IF(VLOOKUP($A182,Data!$A:$T,13,0)="","",VLOOKUP($A182,Data!$A:$T,13,0))</f>
        <v>PU</v>
      </c>
      <c r="J182" s="219" t="str">
        <f>IF(VLOOKUP($A182,Data!$A:$T,19,0)="","",VLOOKUP($A182,Data!$A:$T,19,0))</f>
        <v/>
      </c>
      <c r="K182" s="248"/>
      <c r="Z182" s="176" t="str">
        <f t="shared" si="8"/>
        <v/>
      </c>
      <c r="AA182" s="176" t="str">
        <f t="shared" si="9"/>
        <v/>
      </c>
      <c r="AB182" s="177" t="str">
        <f t="shared" si="10"/>
        <v/>
      </c>
      <c r="AC182" s="293"/>
      <c r="AD182" s="347" t="str">
        <f t="shared" si="11"/>
        <v/>
      </c>
      <c r="AE182" s="292"/>
      <c r="AF182" s="292"/>
      <c r="AG182" s="292"/>
      <c r="AH182" s="292"/>
      <c r="AI182" s="292"/>
      <c r="AJ182" s="292"/>
      <c r="AK182" s="292"/>
      <c r="AL182" s="256"/>
      <c r="AM182" s="256"/>
      <c r="AN182" s="256"/>
      <c r="AO182" s="256"/>
    </row>
    <row r="183" spans="1:41" ht="15" customHeight="1">
      <c r="A183" s="239" t="s">
        <v>1164</v>
      </c>
      <c r="B183" s="357">
        <f>IF(VLOOKUP($A183,Data!$A:$T,2,0)="","",VLOOKUP($A183,Data!$A:$T,2,0))</f>
        <v>14206</v>
      </c>
      <c r="C183" s="175" t="str" cm="1">
        <f t="array" ref="C183">IF(VLOOKUP($A183,Tableau1[],3,0)="","",VLOOKUP(Tableau1[],3,0))</f>
        <v/>
      </c>
      <c r="D183" s="175" t="str">
        <f>IF(VLOOKUP($A183,Data!$A:$T,5,0)="","",VLOOKUP($A183,Data!$A:$T,5,0))</f>
        <v>Dune Gava</v>
      </c>
      <c r="E183" s="175" t="str">
        <f>IF(VLOOKUP($A183,Data!$A:$T,6,0)="","",VLOOKUP($A183,Data!$A:$T,6,0))</f>
        <v>Bowl 2</v>
      </c>
      <c r="F183" s="175" t="str">
        <f>IF(VLOOKUP($A183,Data!$A:$T,14,0)="","",VLOOKUP($A183,Data!$A:$T,14,0))</f>
        <v>Jugs</v>
      </c>
      <c r="G183" s="175" t="str">
        <f>IF(VLOOKUP($A183,Data!$A:$T,10,0)="","",VLOOKUP($A183,Data!$A:$T,10,0))</f>
        <v/>
      </c>
      <c r="H183" s="175">
        <f>IF(VLOOKUP($A183,Data!$A:$T,12,0)="","",VLOOKUP($A183,Data!$A:$T,12,0))</f>
        <v>1.173</v>
      </c>
      <c r="I183" s="175" t="str">
        <f>IF(VLOOKUP($A183,Data!$A:$T,13,0)="","",VLOOKUP($A183,Data!$A:$T,13,0))</f>
        <v>PU</v>
      </c>
      <c r="J183" s="219" t="str">
        <f>IF(VLOOKUP($A183,Data!$A:$T,19,0)="","",VLOOKUP($A183,Data!$A:$T,19,0))</f>
        <v/>
      </c>
      <c r="K183" s="248"/>
      <c r="Z183" s="176" t="str">
        <f t="shared" si="8"/>
        <v/>
      </c>
      <c r="AA183" s="176" t="str">
        <f t="shared" si="9"/>
        <v/>
      </c>
      <c r="AB183" s="177" t="str">
        <f t="shared" si="10"/>
        <v/>
      </c>
      <c r="AC183" s="293"/>
      <c r="AD183" s="347" t="str">
        <f t="shared" si="11"/>
        <v/>
      </c>
      <c r="AE183" s="292"/>
      <c r="AF183" s="292"/>
      <c r="AG183" s="292"/>
      <c r="AH183" s="292"/>
      <c r="AI183" s="292"/>
      <c r="AJ183" s="292"/>
      <c r="AK183" s="292"/>
      <c r="AL183" s="256"/>
      <c r="AM183" s="256"/>
      <c r="AN183" s="256"/>
      <c r="AO183" s="256"/>
    </row>
    <row r="184" spans="1:41" ht="15" customHeight="1">
      <c r="A184" s="239" t="s">
        <v>1165</v>
      </c>
      <c r="B184" s="357">
        <f>IF(VLOOKUP($A184,Data!$A:$T,2,0)="","",VLOOKUP($A184,Data!$A:$T,2,0))</f>
        <v>14068</v>
      </c>
      <c r="C184" s="175" t="str" cm="1">
        <f t="array" ref="C184">IF(VLOOKUP($A184,Tableau1[],3,0)="","",VLOOKUP(Tableau1[],3,0))</f>
        <v/>
      </c>
      <c r="D184" s="175" t="str">
        <f>IF(VLOOKUP($A184,Data!$A:$T,5,0)="","",VLOOKUP($A184,Data!$A:$T,5,0))</f>
        <v>Dune Gava</v>
      </c>
      <c r="E184" s="175" t="str">
        <f>IF(VLOOKUP($A184,Data!$A:$T,6,0)="","",VLOOKUP($A184,Data!$A:$T,6,0))</f>
        <v>Bowl 3</v>
      </c>
      <c r="F184" s="175" t="str">
        <f>IF(VLOOKUP($A184,Data!$A:$T,14,0)="","",VLOOKUP($A184,Data!$A:$T,14,0))</f>
        <v>Jugs</v>
      </c>
      <c r="G184" s="175" t="str">
        <f>IF(VLOOKUP($A184,Data!$A:$T,10,0)="","",VLOOKUP($A184,Data!$A:$T,10,0))</f>
        <v>MEGA</v>
      </c>
      <c r="H184" s="175">
        <f>IF(VLOOKUP($A184,Data!$A:$T,12,0)="","",VLOOKUP($A184,Data!$A:$T,12,0))</f>
        <v>1.395</v>
      </c>
      <c r="I184" s="175" t="str">
        <f>IF(VLOOKUP($A184,Data!$A:$T,13,0)="","",VLOOKUP($A184,Data!$A:$T,13,0))</f>
        <v>PU</v>
      </c>
      <c r="J184" s="219" t="str">
        <f>IF(VLOOKUP($A184,Data!$A:$T,19,0)="","",VLOOKUP($A184,Data!$A:$T,19,0))</f>
        <v/>
      </c>
      <c r="K184" s="248"/>
      <c r="Z184" s="176" t="str">
        <f t="shared" si="8"/>
        <v/>
      </c>
      <c r="AA184" s="176" t="str">
        <f t="shared" si="9"/>
        <v/>
      </c>
      <c r="AB184" s="177" t="str">
        <f t="shared" si="10"/>
        <v/>
      </c>
      <c r="AC184" s="293"/>
      <c r="AD184" s="347" t="str">
        <f t="shared" si="11"/>
        <v/>
      </c>
      <c r="AE184" s="292"/>
      <c r="AF184" s="292"/>
      <c r="AG184" s="292"/>
      <c r="AH184" s="292"/>
      <c r="AI184" s="292"/>
      <c r="AJ184" s="292"/>
      <c r="AK184" s="292"/>
      <c r="AL184" s="256"/>
      <c r="AM184" s="256"/>
      <c r="AN184" s="256"/>
      <c r="AO184" s="256"/>
    </row>
    <row r="185" spans="1:41" ht="15" customHeight="1">
      <c r="A185" s="239" t="s">
        <v>1166</v>
      </c>
      <c r="B185" s="357">
        <f>IF(VLOOKUP($A185,Data!$A:$T,2,0)="","",VLOOKUP($A185,Data!$A:$T,2,0))</f>
        <v>14083</v>
      </c>
      <c r="C185" s="175" t="str" cm="1">
        <f t="array" ref="C185">IF(VLOOKUP($A185,Tableau1[],3,0)="","",VLOOKUP(Tableau1[],3,0))</f>
        <v/>
      </c>
      <c r="D185" s="175" t="str">
        <f>IF(VLOOKUP($A185,Data!$A:$T,5,0)="","",VLOOKUP($A185,Data!$A:$T,5,0))</f>
        <v>Dune Gava</v>
      </c>
      <c r="E185" s="175" t="str">
        <f>IF(VLOOKUP($A185,Data!$A:$T,6,0)="","",VLOOKUP($A185,Data!$A:$T,6,0))</f>
        <v>Bowl 4</v>
      </c>
      <c r="F185" s="175" t="str">
        <f>IF(VLOOKUP($A185,Data!$A:$T,14,0)="","",VLOOKUP($A185,Data!$A:$T,14,0))</f>
        <v>Jugs</v>
      </c>
      <c r="G185" s="175" t="str">
        <f>IF(VLOOKUP($A185,Data!$A:$T,10,0)="","",VLOOKUP($A185,Data!$A:$T,10,0))</f>
        <v>MEGA</v>
      </c>
      <c r="H185" s="175">
        <f>IF(VLOOKUP($A185,Data!$A:$T,12,0)="","",VLOOKUP($A185,Data!$A:$T,12,0))</f>
        <v>1.4510000000000001</v>
      </c>
      <c r="I185" s="175" t="str">
        <f>IF(VLOOKUP($A185,Data!$A:$T,13,0)="","",VLOOKUP($A185,Data!$A:$T,13,0))</f>
        <v>PU</v>
      </c>
      <c r="J185" s="219" t="str">
        <f>IF(VLOOKUP($A185,Data!$A:$T,19,0)="","",VLOOKUP($A185,Data!$A:$T,19,0))</f>
        <v/>
      </c>
      <c r="K185" s="248"/>
      <c r="Z185" s="176" t="str">
        <f t="shared" si="8"/>
        <v/>
      </c>
      <c r="AA185" s="176" t="str">
        <f t="shared" si="9"/>
        <v/>
      </c>
      <c r="AB185" s="177" t="str">
        <f t="shared" si="10"/>
        <v/>
      </c>
      <c r="AC185" s="293"/>
      <c r="AD185" s="347" t="str">
        <f t="shared" si="11"/>
        <v/>
      </c>
      <c r="AE185" s="292"/>
      <c r="AF185" s="292"/>
      <c r="AG185" s="292"/>
      <c r="AH185" s="292"/>
      <c r="AI185" s="292"/>
      <c r="AJ185" s="292"/>
      <c r="AK185" s="292"/>
      <c r="AL185" s="256"/>
      <c r="AM185" s="256"/>
      <c r="AN185" s="256"/>
      <c r="AO185" s="256"/>
    </row>
    <row r="186" spans="1:41" ht="15" customHeight="1">
      <c r="A186" s="239" t="s">
        <v>1167</v>
      </c>
      <c r="B186" s="357">
        <f>IF(VLOOKUP($A186,Data!$A:$T,2,0)="","",VLOOKUP($A186,Data!$A:$T,2,0))</f>
        <v>14082</v>
      </c>
      <c r="C186" s="175" t="str" cm="1">
        <f t="array" ref="C186">IF(VLOOKUP($A186,Tableau1[],3,0)="","",VLOOKUP(Tableau1[],3,0))</f>
        <v/>
      </c>
      <c r="D186" s="175" t="str">
        <f>IF(VLOOKUP($A186,Data!$A:$T,5,0)="","",VLOOKUP($A186,Data!$A:$T,5,0))</f>
        <v>Dune Gava</v>
      </c>
      <c r="E186" s="175" t="str">
        <f>IF(VLOOKUP($A186,Data!$A:$T,6,0)="","",VLOOKUP($A186,Data!$A:$T,6,0))</f>
        <v>Bowl 5</v>
      </c>
      <c r="F186" s="175" t="str">
        <f>IF(VLOOKUP($A186,Data!$A:$T,14,0)="","",VLOOKUP($A186,Data!$A:$T,14,0))</f>
        <v>Jugs</v>
      </c>
      <c r="G186" s="175" t="str">
        <f>IF(VLOOKUP($A186,Data!$A:$T,10,0)="","",VLOOKUP($A186,Data!$A:$T,10,0))</f>
        <v>MEGA</v>
      </c>
      <c r="H186" s="175">
        <f>IF(VLOOKUP($A186,Data!$A:$T,12,0)="","",VLOOKUP($A186,Data!$A:$T,12,0))</f>
        <v>1.784</v>
      </c>
      <c r="I186" s="175" t="str">
        <f>IF(VLOOKUP($A186,Data!$A:$T,13,0)="","",VLOOKUP($A186,Data!$A:$T,13,0))</f>
        <v>PU</v>
      </c>
      <c r="J186" s="219" t="str">
        <f>IF(VLOOKUP($A186,Data!$A:$T,19,0)="","",VLOOKUP($A186,Data!$A:$T,19,0))</f>
        <v/>
      </c>
      <c r="K186" s="248"/>
      <c r="Z186" s="176" t="str">
        <f t="shared" si="8"/>
        <v/>
      </c>
      <c r="AA186" s="176" t="str">
        <f t="shared" si="9"/>
        <v/>
      </c>
      <c r="AB186" s="177" t="str">
        <f t="shared" si="10"/>
        <v/>
      </c>
      <c r="AC186" s="293"/>
      <c r="AD186" s="347" t="str">
        <f t="shared" si="11"/>
        <v/>
      </c>
      <c r="AE186" s="292"/>
      <c r="AF186" s="292"/>
      <c r="AG186" s="292"/>
      <c r="AH186" s="292"/>
      <c r="AI186" s="292"/>
      <c r="AJ186" s="292"/>
      <c r="AK186" s="292"/>
      <c r="AL186" s="256"/>
      <c r="AM186" s="256"/>
      <c r="AN186" s="256"/>
      <c r="AO186" s="256"/>
    </row>
    <row r="187" spans="1:41" ht="15" customHeight="1">
      <c r="A187" s="239" t="s">
        <v>1168</v>
      </c>
      <c r="B187" s="357">
        <f>IF(VLOOKUP($A187,Data!$A:$T,2,0)="","",VLOOKUP($A187,Data!$A:$T,2,0))</f>
        <v>14070</v>
      </c>
      <c r="C187" s="175" t="str" cm="1">
        <f t="array" ref="C187">IF(VLOOKUP($A187,Tableau1[],3,0)="","",VLOOKUP(Tableau1[],3,0))</f>
        <v/>
      </c>
      <c r="D187" s="175" t="str">
        <f>IF(VLOOKUP($A187,Data!$A:$T,5,0)="","",VLOOKUP($A187,Data!$A:$T,5,0))</f>
        <v>Dune Gava</v>
      </c>
      <c r="E187" s="175" t="str">
        <f>IF(VLOOKUP($A187,Data!$A:$T,6,0)="","",VLOOKUP($A187,Data!$A:$T,6,0))</f>
        <v>Bowl 6</v>
      </c>
      <c r="F187" s="175" t="str">
        <f>IF(VLOOKUP($A187,Data!$A:$T,14,0)="","",VLOOKUP($A187,Data!$A:$T,14,0))</f>
        <v>Jugs</v>
      </c>
      <c r="G187" s="175" t="str">
        <f>IF(VLOOKUP($A187,Data!$A:$T,10,0)="","",VLOOKUP($A187,Data!$A:$T,10,0))</f>
        <v>MEGA</v>
      </c>
      <c r="H187" s="175">
        <f>IF(VLOOKUP($A187,Data!$A:$T,12,0)="","",VLOOKUP($A187,Data!$A:$T,12,0))</f>
        <v>1.1559999999999999</v>
      </c>
      <c r="I187" s="175" t="str">
        <f>IF(VLOOKUP($A187,Data!$A:$T,13,0)="","",VLOOKUP($A187,Data!$A:$T,13,0))</f>
        <v>PU</v>
      </c>
      <c r="J187" s="219" t="str">
        <f>IF(VLOOKUP($A187,Data!$A:$T,19,0)="","",VLOOKUP($A187,Data!$A:$T,19,0))</f>
        <v/>
      </c>
      <c r="K187" s="248"/>
      <c r="Z187" s="176" t="str">
        <f t="shared" si="8"/>
        <v/>
      </c>
      <c r="AA187" s="176" t="str">
        <f t="shared" si="9"/>
        <v/>
      </c>
      <c r="AB187" s="177" t="str">
        <f t="shared" si="10"/>
        <v/>
      </c>
      <c r="AC187" s="293"/>
      <c r="AD187" s="347" t="str">
        <f t="shared" si="11"/>
        <v/>
      </c>
      <c r="AE187" s="292"/>
      <c r="AF187" s="292"/>
      <c r="AG187" s="292"/>
      <c r="AH187" s="292"/>
      <c r="AI187" s="292"/>
      <c r="AJ187" s="292"/>
      <c r="AK187" s="292"/>
      <c r="AL187" s="256"/>
      <c r="AM187" s="256"/>
      <c r="AN187" s="256"/>
      <c r="AO187" s="256"/>
    </row>
    <row r="188" spans="1:41" ht="15" customHeight="1">
      <c r="A188" s="239" t="s">
        <v>1169</v>
      </c>
      <c r="B188" s="357">
        <f>IF(VLOOKUP($A188,Data!$A:$T,2,0)="","",VLOOKUP($A188,Data!$A:$T,2,0))</f>
        <v>14077</v>
      </c>
      <c r="C188" s="175" t="str" cm="1">
        <f t="array" ref="C188">IF(VLOOKUP($A188,Tableau1[],3,0)="","",VLOOKUP(Tableau1[],3,0))</f>
        <v/>
      </c>
      <c r="D188" s="175" t="str">
        <f>IF(VLOOKUP($A188,Data!$A:$T,5,0)="","",VLOOKUP($A188,Data!$A:$T,5,0))</f>
        <v>Dune Gava</v>
      </c>
      <c r="E188" s="175" t="str">
        <f>IF(VLOOKUP($A188,Data!$A:$T,6,0)="","",VLOOKUP($A188,Data!$A:$T,6,0))</f>
        <v>Chama 1</v>
      </c>
      <c r="F188" s="175" t="str">
        <f>IF(VLOOKUP($A188,Data!$A:$T,14,0)="","",VLOOKUP($A188,Data!$A:$T,14,0))</f>
        <v>Edges</v>
      </c>
      <c r="G188" s="175" t="str">
        <f>IF(VLOOKUP($A188,Data!$A:$T,10,0)="","",VLOOKUP($A188,Data!$A:$T,10,0))</f>
        <v>GIGA</v>
      </c>
      <c r="H188" s="175">
        <f>IF(VLOOKUP($A188,Data!$A:$T,12,0)="","",VLOOKUP($A188,Data!$A:$T,12,0))</f>
        <v>3.0019999999999998</v>
      </c>
      <c r="I188" s="175" t="str">
        <f>IF(VLOOKUP($A188,Data!$A:$T,13,0)="","",VLOOKUP($A188,Data!$A:$T,13,0))</f>
        <v>PU</v>
      </c>
      <c r="J188" s="219" t="str">
        <f>IF(VLOOKUP($A188,Data!$A:$T,19,0)="","",VLOOKUP($A188,Data!$A:$T,19,0))</f>
        <v/>
      </c>
      <c r="K188" s="248"/>
      <c r="Z188" s="176" t="str">
        <f t="shared" si="8"/>
        <v/>
      </c>
      <c r="AA188" s="176" t="str">
        <f t="shared" si="9"/>
        <v/>
      </c>
      <c r="AB188" s="177" t="str">
        <f t="shared" si="10"/>
        <v/>
      </c>
      <c r="AC188" s="293"/>
      <c r="AD188" s="347" t="str">
        <f t="shared" si="11"/>
        <v/>
      </c>
      <c r="AE188" s="292"/>
      <c r="AF188" s="292"/>
      <c r="AG188" s="292"/>
      <c r="AH188" s="292"/>
      <c r="AI188" s="292"/>
      <c r="AJ188" s="292"/>
      <c r="AK188" s="292"/>
      <c r="AL188" s="256"/>
      <c r="AM188" s="256"/>
      <c r="AN188" s="256"/>
      <c r="AO188" s="256"/>
    </row>
    <row r="189" spans="1:41" ht="15" customHeight="1">
      <c r="A189" s="239" t="s">
        <v>1170</v>
      </c>
      <c r="B189" s="357">
        <f>IF(VLOOKUP($A189,Data!$A:$T,2,0)="","",VLOOKUP($A189,Data!$A:$T,2,0))</f>
        <v>14296</v>
      </c>
      <c r="C189" s="175" t="str" cm="1">
        <f t="array" ref="C189">IF(VLOOKUP($A189,Tableau1[],3,0)="","",VLOOKUP(Tableau1[],3,0))</f>
        <v/>
      </c>
      <c r="D189" s="175" t="str">
        <f>IF(VLOOKUP($A189,Data!$A:$T,5,0)="","",VLOOKUP($A189,Data!$A:$T,5,0))</f>
        <v>Dune Gava</v>
      </c>
      <c r="E189" s="175" t="str">
        <f>IF(VLOOKUP($A189,Data!$A:$T,6,0)="","",VLOOKUP($A189,Data!$A:$T,6,0))</f>
        <v>Chama 2</v>
      </c>
      <c r="F189" s="175" t="str">
        <f>IF(VLOOKUP($A189,Data!$A:$T,14,0)="","",VLOOKUP($A189,Data!$A:$T,14,0))</f>
        <v>Edges</v>
      </c>
      <c r="G189" s="175" t="str">
        <f>IF(VLOOKUP($A189,Data!$A:$T,10,0)="","",VLOOKUP($A189,Data!$A:$T,10,0))</f>
        <v>GIGA</v>
      </c>
      <c r="H189" s="175">
        <f>IF(VLOOKUP($A189,Data!$A:$T,12,0)="","",VLOOKUP($A189,Data!$A:$T,12,0))</f>
        <v>2.81</v>
      </c>
      <c r="I189" s="175" t="str">
        <f>IF(VLOOKUP($A189,Data!$A:$T,13,0)="","",VLOOKUP($A189,Data!$A:$T,13,0))</f>
        <v>PU</v>
      </c>
      <c r="J189" s="219" t="str">
        <f>IF(VLOOKUP($A189,Data!$A:$T,19,0)="","",VLOOKUP($A189,Data!$A:$T,19,0))</f>
        <v/>
      </c>
      <c r="K189" s="248"/>
      <c r="Z189" s="176" t="str">
        <f t="shared" si="8"/>
        <v/>
      </c>
      <c r="AA189" s="176" t="str">
        <f t="shared" si="9"/>
        <v/>
      </c>
      <c r="AB189" s="177" t="str">
        <f t="shared" si="10"/>
        <v/>
      </c>
      <c r="AC189" s="293"/>
      <c r="AD189" s="347" t="str">
        <f t="shared" si="11"/>
        <v/>
      </c>
      <c r="AE189" s="292"/>
      <c r="AF189" s="292"/>
      <c r="AG189" s="292"/>
      <c r="AH189" s="292"/>
      <c r="AI189" s="292"/>
      <c r="AJ189" s="292"/>
      <c r="AK189" s="292"/>
      <c r="AL189" s="256"/>
      <c r="AM189" s="256"/>
      <c r="AN189" s="256"/>
      <c r="AO189" s="256"/>
    </row>
    <row r="190" spans="1:41" ht="15" customHeight="1">
      <c r="A190" s="239" t="s">
        <v>1171</v>
      </c>
      <c r="B190" s="357">
        <f>IF(VLOOKUP($A190,Data!$A:$T,2,0)="","",VLOOKUP($A190,Data!$A:$T,2,0))</f>
        <v>14076</v>
      </c>
      <c r="C190" s="175" t="str" cm="1">
        <f t="array" ref="C190">IF(VLOOKUP($A190,Tableau1[],3,0)="","",VLOOKUP(Tableau1[],3,0))</f>
        <v/>
      </c>
      <c r="D190" s="175" t="str">
        <f>IF(VLOOKUP($A190,Data!$A:$T,5,0)="","",VLOOKUP($A190,Data!$A:$T,5,0))</f>
        <v>Dune Gava</v>
      </c>
      <c r="E190" s="175" t="str">
        <f>IF(VLOOKUP($A190,Data!$A:$T,6,0)="","",VLOOKUP($A190,Data!$A:$T,6,0))</f>
        <v>Chama 3</v>
      </c>
      <c r="F190" s="175" t="str">
        <f>IF(VLOOKUP($A190,Data!$A:$T,14,0)="","",VLOOKUP($A190,Data!$A:$T,14,0))</f>
        <v>Edges</v>
      </c>
      <c r="G190" s="175" t="str">
        <f>IF(VLOOKUP($A190,Data!$A:$T,10,0)="","",VLOOKUP($A190,Data!$A:$T,10,0))</f>
        <v>GIGA</v>
      </c>
      <c r="H190" s="175">
        <f>IF(VLOOKUP($A190,Data!$A:$T,12,0)="","",VLOOKUP($A190,Data!$A:$T,12,0))</f>
        <v>2.5419999999999998</v>
      </c>
      <c r="I190" s="175" t="str">
        <f>IF(VLOOKUP($A190,Data!$A:$T,13,0)="","",VLOOKUP($A190,Data!$A:$T,13,0))</f>
        <v>PU</v>
      </c>
      <c r="J190" s="219" t="str">
        <f>IF(VLOOKUP($A190,Data!$A:$T,19,0)="","",VLOOKUP($A190,Data!$A:$T,19,0))</f>
        <v/>
      </c>
      <c r="K190" s="248"/>
      <c r="Z190" s="176" t="str">
        <f t="shared" si="8"/>
        <v/>
      </c>
      <c r="AA190" s="176" t="str">
        <f t="shared" si="9"/>
        <v/>
      </c>
      <c r="AB190" s="177" t="str">
        <f t="shared" si="10"/>
        <v/>
      </c>
      <c r="AC190" s="293"/>
      <c r="AD190" s="347" t="str">
        <f t="shared" si="11"/>
        <v/>
      </c>
      <c r="AE190" s="292"/>
      <c r="AF190" s="292"/>
      <c r="AG190" s="292"/>
      <c r="AH190" s="292"/>
      <c r="AI190" s="292"/>
      <c r="AJ190" s="292"/>
      <c r="AK190" s="292"/>
      <c r="AL190" s="256"/>
      <c r="AM190" s="256"/>
      <c r="AN190" s="256"/>
      <c r="AO190" s="256"/>
    </row>
    <row r="191" spans="1:41" ht="15" customHeight="1">
      <c r="A191" s="239" t="s">
        <v>1172</v>
      </c>
      <c r="B191" s="357">
        <f>IF(VLOOKUP($A191,Data!$A:$T,2,0)="","",VLOOKUP($A191,Data!$A:$T,2,0))</f>
        <v>14066</v>
      </c>
      <c r="C191" s="175" t="str" cm="1">
        <f t="array" ref="C191">IF(VLOOKUP($A191,Tableau1[],3,0)="","",VLOOKUP(Tableau1[],3,0))</f>
        <v/>
      </c>
      <c r="D191" s="175" t="str">
        <f>IF(VLOOKUP($A191,Data!$A:$T,5,0)="","",VLOOKUP($A191,Data!$A:$T,5,0))</f>
        <v>Dune Gava</v>
      </c>
      <c r="E191" s="175" t="str">
        <f>IF(VLOOKUP($A191,Data!$A:$T,6,0)="","",VLOOKUP($A191,Data!$A:$T,6,0))</f>
        <v>Kong 1</v>
      </c>
      <c r="F191" s="175" t="str">
        <f>IF(VLOOKUP($A191,Data!$A:$T,14,0)="","",VLOOKUP($A191,Data!$A:$T,14,0))</f>
        <v>Jugs</v>
      </c>
      <c r="G191" s="175" t="str">
        <f>IF(VLOOKUP($A191,Data!$A:$T,10,0)="","",VLOOKUP($A191,Data!$A:$T,10,0))</f>
        <v>XL</v>
      </c>
      <c r="H191" s="175">
        <f>IF(VLOOKUP($A191,Data!$A:$T,12,0)="","",VLOOKUP($A191,Data!$A:$T,12,0))</f>
        <v>0.753</v>
      </c>
      <c r="I191" s="175" t="str">
        <f>IF(VLOOKUP($A191,Data!$A:$T,13,0)="","",VLOOKUP($A191,Data!$A:$T,13,0))</f>
        <v>PU</v>
      </c>
      <c r="J191" s="219" t="str">
        <f>IF(VLOOKUP($A191,Data!$A:$T,19,0)="","",VLOOKUP($A191,Data!$A:$T,19,0))</f>
        <v/>
      </c>
      <c r="K191" s="248"/>
      <c r="Z191" s="176" t="str">
        <f t="shared" si="8"/>
        <v/>
      </c>
      <c r="AA191" s="176" t="str">
        <f t="shared" si="9"/>
        <v/>
      </c>
      <c r="AB191" s="177" t="str">
        <f t="shared" si="10"/>
        <v/>
      </c>
      <c r="AC191" s="293"/>
      <c r="AD191" s="347" t="str">
        <f t="shared" si="11"/>
        <v/>
      </c>
      <c r="AE191" s="292"/>
      <c r="AF191" s="292"/>
      <c r="AG191" s="292"/>
      <c r="AH191" s="292"/>
      <c r="AI191" s="292"/>
      <c r="AJ191" s="292"/>
      <c r="AK191" s="292"/>
      <c r="AL191" s="256"/>
      <c r="AM191" s="256"/>
      <c r="AN191" s="256"/>
      <c r="AO191" s="256"/>
    </row>
    <row r="192" spans="1:41" ht="15" customHeight="1">
      <c r="A192" s="239" t="s">
        <v>1173</v>
      </c>
      <c r="B192" s="357">
        <f>IF(VLOOKUP($A192,Data!$A:$T,2,0)="","",VLOOKUP($A192,Data!$A:$T,2,0))</f>
        <v>14205</v>
      </c>
      <c r="C192" s="175" t="str" cm="1">
        <f t="array" ref="C192">IF(VLOOKUP($A192,Tableau1[],3,0)="","",VLOOKUP(Tableau1[],3,0))</f>
        <v/>
      </c>
      <c r="D192" s="175" t="str">
        <f>IF(VLOOKUP($A192,Data!$A:$T,5,0)="","",VLOOKUP($A192,Data!$A:$T,5,0))</f>
        <v>Dune Gava</v>
      </c>
      <c r="E192" s="175" t="str">
        <f>IF(VLOOKUP($A192,Data!$A:$T,6,0)="","",VLOOKUP($A192,Data!$A:$T,6,0))</f>
        <v>Kong 2</v>
      </c>
      <c r="F192" s="175" t="str">
        <f>IF(VLOOKUP($A192,Data!$A:$T,14,0)="","",VLOOKUP($A192,Data!$A:$T,14,0))</f>
        <v>Jugs</v>
      </c>
      <c r="G192" s="175" t="str">
        <f>IF(VLOOKUP($A192,Data!$A:$T,10,0)="","",VLOOKUP($A192,Data!$A:$T,10,0))</f>
        <v>XL</v>
      </c>
      <c r="H192" s="175">
        <f>IF(VLOOKUP($A192,Data!$A:$T,12,0)="","",VLOOKUP($A192,Data!$A:$T,12,0))</f>
        <v>0.91100000000000003</v>
      </c>
      <c r="I192" s="175" t="str">
        <f>IF(VLOOKUP($A192,Data!$A:$T,13,0)="","",VLOOKUP($A192,Data!$A:$T,13,0))</f>
        <v>PU</v>
      </c>
      <c r="J192" s="219" t="str">
        <f>IF(VLOOKUP($A192,Data!$A:$T,19,0)="","",VLOOKUP($A192,Data!$A:$T,19,0))</f>
        <v/>
      </c>
      <c r="K192" s="248"/>
      <c r="Z192" s="176" t="str">
        <f t="shared" si="8"/>
        <v/>
      </c>
      <c r="AA192" s="176" t="str">
        <f t="shared" si="9"/>
        <v/>
      </c>
      <c r="AB192" s="177" t="str">
        <f t="shared" si="10"/>
        <v/>
      </c>
      <c r="AC192" s="293"/>
      <c r="AD192" s="347" t="str">
        <f t="shared" si="11"/>
        <v/>
      </c>
      <c r="AE192" s="292"/>
      <c r="AF192" s="292"/>
      <c r="AG192" s="292"/>
      <c r="AH192" s="292"/>
      <c r="AI192" s="292"/>
      <c r="AJ192" s="292"/>
      <c r="AK192" s="292"/>
      <c r="AL192" s="256"/>
      <c r="AM192" s="256"/>
      <c r="AN192" s="256"/>
      <c r="AO192" s="256"/>
    </row>
    <row r="193" spans="1:41" ht="15" customHeight="1">
      <c r="A193" s="239" t="s">
        <v>1174</v>
      </c>
      <c r="B193" s="357">
        <f>IF(VLOOKUP($A193,Data!$A:$T,2,0)="","",VLOOKUP($A193,Data!$A:$T,2,0))</f>
        <v>14204</v>
      </c>
      <c r="C193" s="175" t="str" cm="1">
        <f t="array" ref="C193">IF(VLOOKUP($A193,Tableau1[],3,0)="","",VLOOKUP(Tableau1[],3,0))</f>
        <v/>
      </c>
      <c r="D193" s="175" t="str">
        <f>IF(VLOOKUP($A193,Data!$A:$T,5,0)="","",VLOOKUP($A193,Data!$A:$T,5,0))</f>
        <v>Dune Gava</v>
      </c>
      <c r="E193" s="175" t="str">
        <f>IF(VLOOKUP($A193,Data!$A:$T,6,0)="","",VLOOKUP($A193,Data!$A:$T,6,0))</f>
        <v>Kong 3</v>
      </c>
      <c r="F193" s="175" t="str">
        <f>IF(VLOOKUP($A193,Data!$A:$T,14,0)="","",VLOOKUP($A193,Data!$A:$T,14,0))</f>
        <v>Jugs</v>
      </c>
      <c r="G193" s="175" t="str">
        <f>IF(VLOOKUP($A193,Data!$A:$T,10,0)="","",VLOOKUP($A193,Data!$A:$T,10,0))</f>
        <v>XL</v>
      </c>
      <c r="H193" s="175">
        <f>IF(VLOOKUP($A193,Data!$A:$T,12,0)="","",VLOOKUP($A193,Data!$A:$T,12,0))</f>
        <v>0.95099999999999996</v>
      </c>
      <c r="I193" s="175" t="str">
        <f>IF(VLOOKUP($A193,Data!$A:$T,13,0)="","",VLOOKUP($A193,Data!$A:$T,13,0))</f>
        <v>PU</v>
      </c>
      <c r="J193" s="219" t="str">
        <f>IF(VLOOKUP($A193,Data!$A:$T,19,0)="","",VLOOKUP($A193,Data!$A:$T,19,0))</f>
        <v/>
      </c>
      <c r="K193" s="248"/>
      <c r="O193" s="248"/>
      <c r="Q193" s="248"/>
      <c r="Z193" s="176" t="str">
        <f t="shared" si="8"/>
        <v/>
      </c>
      <c r="AA193" s="176" t="str">
        <f t="shared" si="9"/>
        <v/>
      </c>
      <c r="AB193" s="177" t="str">
        <f t="shared" si="10"/>
        <v/>
      </c>
      <c r="AC193" s="293"/>
      <c r="AD193" s="347" t="str">
        <f t="shared" si="11"/>
        <v/>
      </c>
      <c r="AE193" s="292"/>
      <c r="AF193" s="292"/>
      <c r="AG193" s="292"/>
      <c r="AH193" s="292"/>
      <c r="AI193" s="292"/>
      <c r="AJ193" s="292"/>
      <c r="AK193" s="292"/>
      <c r="AL193" s="256"/>
      <c r="AM193" s="256"/>
      <c r="AN193" s="256"/>
      <c r="AO193" s="256"/>
    </row>
    <row r="194" spans="1:41" ht="15" customHeight="1">
      <c r="A194" s="239" t="s">
        <v>1175</v>
      </c>
      <c r="B194" s="221">
        <f>IF(VLOOKUP($A194,Data!$A:$T,2,0)="","",VLOOKUP($A194,Data!$A:$T,2,0))</f>
        <v>14120</v>
      </c>
      <c r="C194" s="259" t="str" cm="1">
        <f t="array" ref="C194">IF(VLOOKUP($A194,Tableau1[],3,0)="","",VLOOKUP(Tableau1[],3,0))</f>
        <v/>
      </c>
      <c r="D194" s="175" t="str">
        <f>IF(VLOOKUP($A194,Data!$A:$T,5,0)="","",VLOOKUP($A194,Data!$A:$T,5,0))</f>
        <v>Dune Gava</v>
      </c>
      <c r="E194" s="175" t="str">
        <f>IF(VLOOKUP($A194,Data!$A:$T,6,0)="","",VLOOKUP($A194,Data!$A:$T,6,0))</f>
        <v>Moon 1</v>
      </c>
      <c r="F194" s="175" t="str">
        <f>IF(VLOOKUP($A194,Data!$A:$T,14,0)="","",VLOOKUP($A194,Data!$A:$T,14,0))</f>
        <v>Jugs</v>
      </c>
      <c r="G194" s="175" t="str">
        <f>IF(VLOOKUP($A194,Data!$A:$T,10,0)="","",VLOOKUP($A194,Data!$A:$T,10,0))</f>
        <v>XXL</v>
      </c>
      <c r="H194" s="175">
        <f>IF(VLOOKUP($A194,Data!$A:$T,12,0)="","",VLOOKUP($A194,Data!$A:$T,12,0))</f>
        <v>1.508</v>
      </c>
      <c r="I194" s="175" t="str">
        <f>IF(VLOOKUP($A194,Data!$A:$T,13,0)="","",VLOOKUP($A194,Data!$A:$T,13,0))</f>
        <v>PU</v>
      </c>
      <c r="J194" s="219" t="str">
        <f>IF(VLOOKUP($A194,Data!$A:$T,19,0)="","",VLOOKUP($A194,Data!$A:$T,19,0))</f>
        <v/>
      </c>
      <c r="K194" s="248"/>
      <c r="O194" s="248"/>
      <c r="Q194" s="248"/>
      <c r="Z194" s="176" t="str">
        <f t="shared" si="8"/>
        <v/>
      </c>
      <c r="AA194" s="176" t="str">
        <f t="shared" si="9"/>
        <v/>
      </c>
      <c r="AB194" s="177" t="str">
        <f t="shared" si="10"/>
        <v/>
      </c>
      <c r="AC194" s="293"/>
      <c r="AD194" s="347" t="str">
        <f t="shared" si="11"/>
        <v/>
      </c>
      <c r="AE194" s="292"/>
      <c r="AF194" s="292"/>
      <c r="AG194" s="292"/>
      <c r="AH194" s="292"/>
      <c r="AI194" s="292"/>
      <c r="AJ194" s="292"/>
      <c r="AK194" s="292"/>
      <c r="AL194" s="256"/>
      <c r="AM194" s="256"/>
      <c r="AN194" s="256"/>
      <c r="AO194" s="256"/>
    </row>
    <row r="195" spans="1:41" ht="15" customHeight="1">
      <c r="A195" s="239" t="s">
        <v>1176</v>
      </c>
      <c r="B195" s="357">
        <f>IF(VLOOKUP($A195,Data!$A:$T,2,0)="","",VLOOKUP($A195,Data!$A:$T,2,0))</f>
        <v>14121</v>
      </c>
      <c r="C195" s="175" t="str" cm="1">
        <f t="array" ref="C195">IF(VLOOKUP($A195,Tableau1[],3,0)="","",VLOOKUP(Tableau1[],3,0))</f>
        <v/>
      </c>
      <c r="D195" s="175" t="str">
        <f>IF(VLOOKUP($A195,Data!$A:$T,5,0)="","",VLOOKUP($A195,Data!$A:$T,5,0))</f>
        <v>Dune Gava</v>
      </c>
      <c r="E195" s="175" t="str">
        <f>IF(VLOOKUP($A195,Data!$A:$T,6,0)="","",VLOOKUP($A195,Data!$A:$T,6,0))</f>
        <v>Moon 2</v>
      </c>
      <c r="F195" s="175" t="str">
        <f>IF(VLOOKUP($A195,Data!$A:$T,14,0)="","",VLOOKUP($A195,Data!$A:$T,14,0))</f>
        <v>Jugs</v>
      </c>
      <c r="G195" s="175" t="str">
        <f>IF(VLOOKUP($A195,Data!$A:$T,10,0)="","",VLOOKUP($A195,Data!$A:$T,10,0))</f>
        <v>XXL</v>
      </c>
      <c r="H195" s="175">
        <f>IF(VLOOKUP($A195,Data!$A:$T,12,0)="","",VLOOKUP($A195,Data!$A:$T,12,0))</f>
        <v>1.329</v>
      </c>
      <c r="I195" s="175" t="str">
        <f>IF(VLOOKUP($A195,Data!$A:$T,13,0)="","",VLOOKUP($A195,Data!$A:$T,13,0))</f>
        <v>PU</v>
      </c>
      <c r="J195" s="219" t="str">
        <f>IF(VLOOKUP($A195,Data!$A:$T,19,0)="","",VLOOKUP($A195,Data!$A:$T,19,0))</f>
        <v/>
      </c>
      <c r="K195" s="248"/>
      <c r="O195" s="248"/>
      <c r="Q195" s="248"/>
      <c r="Z195" s="176" t="str">
        <f t="shared" si="8"/>
        <v/>
      </c>
      <c r="AA195" s="176" t="str">
        <f t="shared" si="9"/>
        <v/>
      </c>
      <c r="AB195" s="177" t="str">
        <f t="shared" si="10"/>
        <v/>
      </c>
      <c r="AC195" s="293"/>
      <c r="AD195" s="347" t="str">
        <f t="shared" si="11"/>
        <v/>
      </c>
      <c r="AE195" s="292"/>
      <c r="AF195" s="292"/>
      <c r="AG195" s="292"/>
      <c r="AH195" s="292"/>
      <c r="AI195" s="292"/>
      <c r="AJ195" s="292"/>
      <c r="AK195" s="292"/>
      <c r="AL195" s="256"/>
      <c r="AM195" s="256"/>
      <c r="AN195" s="256"/>
      <c r="AO195" s="256"/>
    </row>
    <row r="196" spans="1:41" ht="15.75" customHeight="1">
      <c r="A196" s="239" t="s">
        <v>1202</v>
      </c>
      <c r="B196" s="358">
        <f>IF(VLOOKUP($A196,Data!$A:$T,2,0)="","",VLOOKUP($A196,Data!$A:$T,2,0))</f>
        <v>14122</v>
      </c>
      <c r="C196" s="359" t="str" cm="1">
        <f t="array" ref="C196">IF(VLOOKUP($A196,Tableau1[],3,0)="","",VLOOKUP(Tableau1[],3,0))</f>
        <v/>
      </c>
      <c r="D196" s="175" t="str">
        <f>IF(VLOOKUP($A196,Data!$A:$T,5,0)="","",VLOOKUP($A196,Data!$A:$T,5,0))</f>
        <v>Dune Gava</v>
      </c>
      <c r="E196" s="175" t="str">
        <f>IF(VLOOKUP($A196,Data!$A:$T,6,0)="","",VLOOKUP($A196,Data!$A:$T,6,0))</f>
        <v>Move 1</v>
      </c>
      <c r="F196" s="175" t="str">
        <f>IF(VLOOKUP($A196,Data!$A:$T,14,0)="","",VLOOKUP($A196,Data!$A:$T,14,0))</f>
        <v>Slopers</v>
      </c>
      <c r="G196" s="175" t="str">
        <f>IF(VLOOKUP($A196,Data!$A:$T,10,0)="","",VLOOKUP($A196,Data!$A:$T,10,0))</f>
        <v>XXL</v>
      </c>
      <c r="H196" s="175">
        <f>IF(VLOOKUP($A196,Data!$A:$T,12,0)="","",VLOOKUP($A196,Data!$A:$T,12,0))</f>
        <v>1.3660000000000001</v>
      </c>
      <c r="I196" s="175" t="str">
        <f>IF(VLOOKUP($A196,Data!$A:$T,13,0)="","",VLOOKUP($A196,Data!$A:$T,13,0))</f>
        <v>PU</v>
      </c>
      <c r="J196" s="219" t="str">
        <f>IF(VLOOKUP($A196,Data!$A:$T,19,0)="","",VLOOKUP($A196,Data!$A:$T,19,0))</f>
        <v/>
      </c>
      <c r="Z196" s="176" t="str">
        <f t="shared" si="8"/>
        <v/>
      </c>
      <c r="AA196" s="176" t="str">
        <f t="shared" si="9"/>
        <v/>
      </c>
      <c r="AB196" s="177" t="str">
        <f t="shared" si="10"/>
        <v/>
      </c>
      <c r="AC196" s="293"/>
      <c r="AD196" s="347" t="str">
        <f t="shared" si="11"/>
        <v/>
      </c>
      <c r="AE196" s="292"/>
      <c r="AF196" s="292"/>
      <c r="AG196" s="292"/>
      <c r="AH196" s="292"/>
      <c r="AI196" s="292"/>
      <c r="AJ196" s="292"/>
      <c r="AK196" s="292"/>
      <c r="AL196" s="256"/>
      <c r="AM196" s="256"/>
      <c r="AN196" s="256"/>
      <c r="AO196" s="256"/>
    </row>
    <row r="197" spans="1:41" ht="15.75" customHeight="1">
      <c r="A197" s="239" t="s">
        <v>1203</v>
      </c>
      <c r="B197" s="358">
        <f>IF(VLOOKUP($A197,Data!$A:$T,2,0)="","",VLOOKUP($A197,Data!$A:$T,2,0))</f>
        <v>14123</v>
      </c>
      <c r="C197" s="359" t="str" cm="1">
        <f t="array" ref="C197">IF(VLOOKUP($A197,Tableau1[],3,0)="","",VLOOKUP(Tableau1[],3,0))</f>
        <v/>
      </c>
      <c r="D197" s="175" t="str">
        <f>IF(VLOOKUP($A197,Data!$A:$T,5,0)="","",VLOOKUP($A197,Data!$A:$T,5,0))</f>
        <v>Dune Gava</v>
      </c>
      <c r="E197" s="175" t="str">
        <f>IF(VLOOKUP($A197,Data!$A:$T,6,0)="","",VLOOKUP($A197,Data!$A:$T,6,0))</f>
        <v>Move 2</v>
      </c>
      <c r="F197" s="175" t="str">
        <f>IF(VLOOKUP($A197,Data!$A:$T,14,0)="","",VLOOKUP($A197,Data!$A:$T,14,0))</f>
        <v>Slopers</v>
      </c>
      <c r="G197" s="175" t="str">
        <f>IF(VLOOKUP($A197,Data!$A:$T,10,0)="","",VLOOKUP($A197,Data!$A:$T,10,0))</f>
        <v>XL</v>
      </c>
      <c r="H197" s="175">
        <f>IF(VLOOKUP($A197,Data!$A:$T,12,0)="","",VLOOKUP($A197,Data!$A:$T,12,0))</f>
        <v>1.2529999999999999</v>
      </c>
      <c r="I197" s="175" t="str">
        <f>IF(VLOOKUP($A197,Data!$A:$T,13,0)="","",VLOOKUP($A197,Data!$A:$T,13,0))</f>
        <v>PU</v>
      </c>
      <c r="J197" s="219" t="str">
        <f>IF(VLOOKUP($A197,Data!$A:$T,19,0)="","",VLOOKUP($A197,Data!$A:$T,19,0))</f>
        <v/>
      </c>
      <c r="Z197" s="176" t="str">
        <f t="shared" si="8"/>
        <v/>
      </c>
      <c r="AA197" s="176" t="str">
        <f t="shared" si="9"/>
        <v/>
      </c>
      <c r="AB197" s="177" t="str">
        <f t="shared" si="10"/>
        <v/>
      </c>
      <c r="AC197" s="293"/>
      <c r="AD197" s="347" t="str">
        <f t="shared" si="11"/>
        <v/>
      </c>
      <c r="AE197" s="292"/>
      <c r="AF197" s="292"/>
      <c r="AG197" s="292"/>
      <c r="AH197" s="292"/>
      <c r="AI197" s="292"/>
      <c r="AJ197" s="292"/>
      <c r="AK197" s="292"/>
      <c r="AL197" s="256"/>
      <c r="AM197" s="256"/>
      <c r="AN197" s="256"/>
      <c r="AO197" s="256"/>
    </row>
    <row r="198" spans="1:41" ht="15.75" customHeight="1">
      <c r="A198" s="239" t="s">
        <v>1204</v>
      </c>
      <c r="B198" s="358">
        <f>IF(VLOOKUP($A198,Data!$A:$T,2,0)="","",VLOOKUP($A198,Data!$A:$T,2,0))</f>
        <v>14125</v>
      </c>
      <c r="C198" s="359" t="str" cm="1">
        <f t="array" ref="C198">IF(VLOOKUP($A198,Tableau1[],3,0)="","",VLOOKUP(Tableau1[],3,0))</f>
        <v/>
      </c>
      <c r="D198" s="175" t="str">
        <f>IF(VLOOKUP($A198,Data!$A:$T,5,0)="","",VLOOKUP($A198,Data!$A:$T,5,0))</f>
        <v>Dune Gava</v>
      </c>
      <c r="E198" s="175" t="str">
        <f>IF(VLOOKUP($A198,Data!$A:$T,6,0)="","",VLOOKUP($A198,Data!$A:$T,6,0))</f>
        <v>Omega 1</v>
      </c>
      <c r="F198" s="175" t="str">
        <f>IF(VLOOKUP($A198,Data!$A:$T,14,0)="","",VLOOKUP($A198,Data!$A:$T,14,0))</f>
        <v>Pinches</v>
      </c>
      <c r="G198" s="175" t="str">
        <f>IF(VLOOKUP($A198,Data!$A:$T,10,0)="","",VLOOKUP($A198,Data!$A:$T,10,0))</f>
        <v>XXL</v>
      </c>
      <c r="H198" s="175">
        <f>IF(VLOOKUP($A198,Data!$A:$T,12,0)="","",VLOOKUP($A198,Data!$A:$T,12,0))</f>
        <v>2.8719999999999999</v>
      </c>
      <c r="I198" s="175" t="str">
        <f>IF(VLOOKUP($A198,Data!$A:$T,13,0)="","",VLOOKUP($A198,Data!$A:$T,13,0))</f>
        <v>PU</v>
      </c>
      <c r="J198" s="219" t="str">
        <f>IF(VLOOKUP($A198,Data!$A:$T,19,0)="","",VLOOKUP($A198,Data!$A:$T,19,0))</f>
        <v/>
      </c>
      <c r="Z198" s="176" t="str">
        <f t="shared" si="8"/>
        <v/>
      </c>
      <c r="AA198" s="176" t="str">
        <f t="shared" si="9"/>
        <v/>
      </c>
      <c r="AB198" s="177" t="str">
        <f t="shared" si="10"/>
        <v/>
      </c>
      <c r="AC198" s="293"/>
      <c r="AD198" s="347" t="str">
        <f t="shared" si="11"/>
        <v/>
      </c>
      <c r="AE198" s="292"/>
      <c r="AF198" s="292"/>
      <c r="AG198" s="292"/>
      <c r="AH198" s="292"/>
      <c r="AI198" s="292"/>
      <c r="AJ198" s="292"/>
      <c r="AK198" s="292"/>
      <c r="AL198" s="256"/>
      <c r="AM198" s="256"/>
      <c r="AN198" s="256"/>
      <c r="AO198" s="256"/>
    </row>
    <row r="199" spans="1:41" ht="15.75" customHeight="1">
      <c r="A199" s="239" t="s">
        <v>1211</v>
      </c>
      <c r="B199" s="358">
        <f>IF(VLOOKUP($A199,Data!$A:$T,2,0)="","",VLOOKUP($A199,Data!$A:$T,2,0))</f>
        <v>14126</v>
      </c>
      <c r="C199" s="359" t="str" cm="1">
        <f t="array" ref="C199">IF(VLOOKUP($A199,Tableau1[],3,0)="","",VLOOKUP(Tableau1[],3,0))</f>
        <v/>
      </c>
      <c r="D199" s="175" t="str">
        <f>IF(VLOOKUP($A199,Data!$A:$T,5,0)="","",VLOOKUP($A199,Data!$A:$T,5,0))</f>
        <v>Dune Gava</v>
      </c>
      <c r="E199" s="175" t="str">
        <f>IF(VLOOKUP($A199,Data!$A:$T,6,0)="","",VLOOKUP($A199,Data!$A:$T,6,0))</f>
        <v>Omega 2</v>
      </c>
      <c r="F199" s="175" t="str">
        <f>IF(VLOOKUP($A199,Data!$A:$T,14,0)="","",VLOOKUP($A199,Data!$A:$T,14,0))</f>
        <v xml:space="preserve">Pinches </v>
      </c>
      <c r="G199" s="175" t="str">
        <f>IF(VLOOKUP($A199,Data!$A:$T,10,0)="","",VLOOKUP($A199,Data!$A:$T,10,0))</f>
        <v>XXL</v>
      </c>
      <c r="H199" s="175">
        <f>IF(VLOOKUP($A199,Data!$A:$T,12,0)="","",VLOOKUP($A199,Data!$A:$T,12,0))</f>
        <v>2.7309999999999999</v>
      </c>
      <c r="I199" s="175" t="str">
        <f>IF(VLOOKUP($A199,Data!$A:$T,13,0)="","",VLOOKUP($A199,Data!$A:$T,13,0))</f>
        <v>PU</v>
      </c>
      <c r="J199" s="219" t="str">
        <f>IF(VLOOKUP($A199,Data!$A:$T,19,0)="","",VLOOKUP($A199,Data!$A:$T,19,0))</f>
        <v/>
      </c>
      <c r="Z199" s="176" t="str">
        <f t="shared" si="8"/>
        <v/>
      </c>
      <c r="AA199" s="176" t="str">
        <f t="shared" si="9"/>
        <v/>
      </c>
      <c r="AB199" s="177" t="str">
        <f t="shared" si="10"/>
        <v/>
      </c>
      <c r="AC199" s="293"/>
      <c r="AD199" s="347" t="str">
        <f t="shared" si="11"/>
        <v/>
      </c>
      <c r="AE199" s="292"/>
      <c r="AF199" s="292"/>
      <c r="AG199" s="292"/>
      <c r="AH199" s="292"/>
      <c r="AI199" s="292"/>
      <c r="AJ199" s="292"/>
      <c r="AK199" s="292"/>
      <c r="AL199" s="256"/>
      <c r="AM199" s="256"/>
      <c r="AN199" s="256"/>
      <c r="AO199" s="256"/>
    </row>
    <row r="200" spans="1:41" ht="15.75" customHeight="1">
      <c r="A200" s="239" t="s">
        <v>1212</v>
      </c>
      <c r="B200" s="358">
        <f>IF(VLOOKUP($A200,Data!$A:$T,2,0)="","",VLOOKUP($A200,Data!$A:$T,2,0))</f>
        <v>14290</v>
      </c>
      <c r="C200" s="359" t="str" cm="1">
        <f t="array" ref="C200">IF(VLOOKUP($A200,Tableau1[],3,0)="","",VLOOKUP(Tableau1[],3,0))</f>
        <v/>
      </c>
      <c r="D200" s="175" t="str">
        <f>IF(VLOOKUP($A200,Data!$A:$T,5,0)="","",VLOOKUP($A200,Data!$A:$T,5,0))</f>
        <v>Dune Gava</v>
      </c>
      <c r="E200" s="175" t="str">
        <f>IF(VLOOKUP($A200,Data!$A:$T,6,0)="","",VLOOKUP($A200,Data!$A:$T,6,0))</f>
        <v>Omega 3</v>
      </c>
      <c r="F200" s="175" t="str">
        <f>IF(VLOOKUP($A200,Data!$A:$T,14,0)="","",VLOOKUP($A200,Data!$A:$T,14,0))</f>
        <v xml:space="preserve">Pinches </v>
      </c>
      <c r="G200" s="175" t="str">
        <f>IF(VLOOKUP($A200,Data!$A:$T,10,0)="","",VLOOKUP($A200,Data!$A:$T,10,0))</f>
        <v>XXL</v>
      </c>
      <c r="H200" s="175">
        <f>IF(VLOOKUP($A200,Data!$A:$T,12,0)="","",VLOOKUP($A200,Data!$A:$T,12,0))</f>
        <v>1.716</v>
      </c>
      <c r="I200" s="175" t="str">
        <f>IF(VLOOKUP($A200,Data!$A:$T,13,0)="","",VLOOKUP($A200,Data!$A:$T,13,0))</f>
        <v>PU</v>
      </c>
      <c r="J200" s="219" t="str">
        <f>IF(VLOOKUP($A200,Data!$A:$T,19,0)="","",VLOOKUP($A200,Data!$A:$T,19,0))</f>
        <v/>
      </c>
      <c r="Z200" s="176" t="str">
        <f t="shared" ref="Z200:Z204" si="12">IF(AA200="","",(AA200*H200))</f>
        <v/>
      </c>
      <c r="AA200" s="176" t="str">
        <f t="shared" ref="AA200:AA204" si="13">IF(SUM(K200:Y200)=0,"",SUM(K200:Y200))</f>
        <v/>
      </c>
      <c r="AB200" s="177" t="str">
        <f t="shared" ref="AB200:AB204" si="14">IF(AA200="","",SUM(K200:Y200)*J200)</f>
        <v/>
      </c>
      <c r="AC200" s="293"/>
      <c r="AD200" s="347" t="str">
        <f t="shared" si="11"/>
        <v/>
      </c>
      <c r="AE200" s="292"/>
      <c r="AF200" s="292"/>
      <c r="AG200" s="292"/>
      <c r="AH200" s="292"/>
      <c r="AI200" s="292"/>
      <c r="AJ200" s="292"/>
      <c r="AK200" s="292"/>
      <c r="AL200" s="256"/>
      <c r="AM200" s="256"/>
      <c r="AN200" s="256"/>
      <c r="AO200" s="256"/>
    </row>
    <row r="201" spans="1:41" ht="15.75" customHeight="1">
      <c r="A201" s="239" t="s">
        <v>1218</v>
      </c>
      <c r="B201" s="358">
        <f>IF(VLOOKUP($A201,Data!$A:$T,2,0)="","",VLOOKUP($A201,Data!$A:$T,2,0))</f>
        <v>14208</v>
      </c>
      <c r="C201" s="359" t="str" cm="1">
        <f t="array" ref="C201">IF(VLOOKUP($A201,Tableau1[],3,0)="","",VLOOKUP(Tableau1[],3,0))</f>
        <v/>
      </c>
      <c r="D201" s="175" t="str">
        <f>IF(VLOOKUP($A201,Data!$A:$T,5,0)="","",VLOOKUP($A201,Data!$A:$T,5,0))</f>
        <v>Dune Gava</v>
      </c>
      <c r="E201" s="175" t="str">
        <f>IF(VLOOKUP($A201,Data!$A:$T,6,0)="","",VLOOKUP($A201,Data!$A:$T,6,0))</f>
        <v>Opus 1</v>
      </c>
      <c r="F201" s="175" t="str">
        <f>IF(VLOOKUP($A201,Data!$A:$T,14,0)="","",VLOOKUP($A201,Data!$A:$T,14,0))</f>
        <v>Craters</v>
      </c>
      <c r="G201" s="175" t="str">
        <f>IF(VLOOKUP($A201,Data!$A:$T,10,0)="","",VLOOKUP($A201,Data!$A:$T,10,0))</f>
        <v>XL</v>
      </c>
      <c r="H201" s="175">
        <f>IF(VLOOKUP($A201,Data!$A:$T,12,0)="","",VLOOKUP($A201,Data!$A:$T,12,0))</f>
        <v>1.024</v>
      </c>
      <c r="I201" s="175" t="str">
        <f>IF(VLOOKUP($A201,Data!$A:$T,13,0)="","",VLOOKUP($A201,Data!$A:$T,13,0))</f>
        <v>PU</v>
      </c>
      <c r="J201" s="219" t="str">
        <f>IF(VLOOKUP($A201,Data!$A:$T,19,0)="","",VLOOKUP($A201,Data!$A:$T,19,0))</f>
        <v/>
      </c>
      <c r="Z201" s="176" t="str">
        <f t="shared" si="12"/>
        <v/>
      </c>
      <c r="AA201" s="176" t="str">
        <f t="shared" si="13"/>
        <v/>
      </c>
      <c r="AB201" s="177" t="str">
        <f t="shared" si="14"/>
        <v/>
      </c>
      <c r="AC201" s="293"/>
      <c r="AD201" s="347" t="str">
        <f>IF(AA205="","",SUM(K205:Y205)*I205)</f>
        <v/>
      </c>
      <c r="AE201" s="292"/>
      <c r="AF201" s="292"/>
      <c r="AG201" s="292"/>
      <c r="AH201" s="292"/>
      <c r="AI201" s="292"/>
      <c r="AJ201" s="292"/>
      <c r="AK201" s="292"/>
      <c r="AL201" s="256"/>
      <c r="AM201" s="256"/>
      <c r="AN201" s="256"/>
      <c r="AO201" s="256"/>
    </row>
    <row r="202" spans="1:41" ht="15.75" customHeight="1">
      <c r="A202" s="239" t="s">
        <v>1219</v>
      </c>
      <c r="B202" s="358">
        <f>IF(VLOOKUP($A202,Data!$A:$T,2,0)="","",VLOOKUP($A202,Data!$A:$T,2,0))</f>
        <v>14210</v>
      </c>
      <c r="C202" s="359" t="str" cm="1">
        <f t="array" ref="C202">IF(VLOOKUP($A202,Tableau1[],3,0)="","",VLOOKUP(Tableau1[],3,0))</f>
        <v/>
      </c>
      <c r="D202" s="175" t="str">
        <f>IF(VLOOKUP($A202,Data!$A:$T,5,0)="","",VLOOKUP($A202,Data!$A:$T,5,0))</f>
        <v>Dune Gava</v>
      </c>
      <c r="E202" s="175" t="str">
        <f>IF(VLOOKUP($A202,Data!$A:$T,6,0)="","",VLOOKUP($A202,Data!$A:$T,6,0))</f>
        <v>Opus 2</v>
      </c>
      <c r="F202" s="175" t="str">
        <f>IF(VLOOKUP($A202,Data!$A:$T,14,0)="","",VLOOKUP($A202,Data!$A:$T,14,0))</f>
        <v>Craters</v>
      </c>
      <c r="G202" s="175" t="str">
        <f>IF(VLOOKUP($A202,Data!$A:$T,10,0)="","",VLOOKUP($A202,Data!$A:$T,10,0))</f>
        <v>XL</v>
      </c>
      <c r="H202" s="175">
        <f>IF(VLOOKUP($A202,Data!$A:$T,12,0)="","",VLOOKUP($A202,Data!$A:$T,12,0))</f>
        <v>1.159</v>
      </c>
      <c r="I202" s="175" t="str">
        <f>IF(VLOOKUP($A202,Data!$A:$T,13,0)="","",VLOOKUP($A202,Data!$A:$T,13,0))</f>
        <v>PU</v>
      </c>
      <c r="J202" s="219" t="str">
        <f>IF(VLOOKUP($A202,Data!$A:$T,19,0)="","",VLOOKUP($A202,Data!$A:$T,19,0))</f>
        <v/>
      </c>
      <c r="Z202" s="176" t="str">
        <f t="shared" si="12"/>
        <v/>
      </c>
      <c r="AA202" s="176" t="str">
        <f t="shared" si="13"/>
        <v/>
      </c>
      <c r="AB202" s="177" t="str">
        <f t="shared" si="14"/>
        <v/>
      </c>
      <c r="AC202" s="293"/>
      <c r="AD202" s="347" t="str">
        <f>IF(AA206="","",SUM(K206:Y206)*I206)</f>
        <v/>
      </c>
      <c r="AE202" s="292"/>
      <c r="AF202" s="292"/>
      <c r="AG202" s="292"/>
      <c r="AH202" s="292"/>
      <c r="AI202" s="292"/>
      <c r="AJ202" s="292"/>
      <c r="AK202" s="292"/>
      <c r="AL202" s="256"/>
      <c r="AM202" s="256"/>
      <c r="AN202" s="256"/>
      <c r="AO202" s="256"/>
    </row>
    <row r="203" spans="1:41" ht="15.75" customHeight="1">
      <c r="A203" s="239" t="s">
        <v>1222</v>
      </c>
      <c r="B203" s="358">
        <f>IF(VLOOKUP($A203,Data!$A:$T,2,0)="","",VLOOKUP($A203,Data!$A:$T,2,0))</f>
        <v>14209</v>
      </c>
      <c r="C203" s="359" t="str" cm="1">
        <f t="array" ref="C203">IF(VLOOKUP($A203,Tableau1[],3,0)="","",VLOOKUP(Tableau1[],3,0))</f>
        <v/>
      </c>
      <c r="D203" s="175" t="str">
        <f>IF(VLOOKUP($A203,Data!$A:$T,5,0)="","",VLOOKUP($A203,Data!$A:$T,5,0))</f>
        <v>Dune Gava</v>
      </c>
      <c r="E203" s="175" t="str">
        <f>IF(VLOOKUP($A203,Data!$A:$T,6,0)="","",VLOOKUP($A203,Data!$A:$T,6,0))</f>
        <v>Triad 1</v>
      </c>
      <c r="F203" s="175" t="str">
        <f>IF(VLOOKUP($A203,Data!$A:$T,14,0)="","",VLOOKUP($A203,Data!$A:$T,14,0))</f>
        <v>Jugs</v>
      </c>
      <c r="G203" s="175" t="str">
        <f>IF(VLOOKUP($A203,Data!$A:$T,10,0)="","",VLOOKUP($A203,Data!$A:$T,10,0))</f>
        <v>XXL</v>
      </c>
      <c r="H203" s="175">
        <f>IF(VLOOKUP($A203,Data!$A:$T,12,0)="","",VLOOKUP($A203,Data!$A:$T,12,0))</f>
        <v>1.548</v>
      </c>
      <c r="I203" s="175" t="str">
        <f>IF(VLOOKUP($A203,Data!$A:$T,13,0)="","",VLOOKUP($A203,Data!$A:$T,13,0))</f>
        <v>PU</v>
      </c>
      <c r="J203" s="219" t="str">
        <f>IF(VLOOKUP($A203,Data!$A:$T,19,0)="","",VLOOKUP($A203,Data!$A:$T,19,0))</f>
        <v/>
      </c>
      <c r="Z203" s="176" t="str">
        <f t="shared" si="12"/>
        <v/>
      </c>
      <c r="AA203" s="176" t="str">
        <f t="shared" si="13"/>
        <v/>
      </c>
      <c r="AB203" s="177" t="str">
        <f t="shared" si="14"/>
        <v/>
      </c>
      <c r="AC203" s="293"/>
      <c r="AD203" s="347" t="str">
        <f>IF(AA209="","",SUM(K209:Y209)*I209)</f>
        <v/>
      </c>
      <c r="AE203" s="292"/>
      <c r="AF203" s="292"/>
      <c r="AG203" s="292"/>
      <c r="AH203" s="292"/>
      <c r="AI203" s="292"/>
      <c r="AJ203" s="292"/>
      <c r="AK203" s="292"/>
      <c r="AL203" s="256"/>
      <c r="AM203" s="256"/>
      <c r="AN203" s="256"/>
      <c r="AO203" s="256"/>
    </row>
    <row r="204" spans="1:41" ht="15.75" customHeight="1">
      <c r="A204" s="239" t="s">
        <v>1223</v>
      </c>
      <c r="B204" s="358">
        <f>IF(VLOOKUP($A204,Data!$A:$T,2,0)="","",VLOOKUP($A204,Data!$A:$T,2,0))</f>
        <v>14081</v>
      </c>
      <c r="C204" s="359" t="str" cm="1">
        <f t="array" ref="C204">IF(VLOOKUP($A204,Tableau1[],3,0)="","",VLOOKUP(Tableau1[],3,0))</f>
        <v/>
      </c>
      <c r="D204" s="175" t="str">
        <f>IF(VLOOKUP($A204,Data!$A:$T,5,0)="","",VLOOKUP($A204,Data!$A:$T,5,0))</f>
        <v>Dune Gava</v>
      </c>
      <c r="E204" s="175" t="str">
        <f>IF(VLOOKUP($A204,Data!$A:$T,6,0)="","",VLOOKUP($A204,Data!$A:$T,6,0))</f>
        <v>Triad 2</v>
      </c>
      <c r="F204" s="175" t="str">
        <f>IF(VLOOKUP($A204,Data!$A:$T,14,0)="","",VLOOKUP($A204,Data!$A:$T,14,0))</f>
        <v>Jugs</v>
      </c>
      <c r="G204" s="175" t="str">
        <f>IF(VLOOKUP($A204,Data!$A:$T,10,0)="","",VLOOKUP($A204,Data!$A:$T,10,0))</f>
        <v>XXL</v>
      </c>
      <c r="H204" s="175">
        <f>IF(VLOOKUP($A204,Data!$A:$T,12,0)="","",VLOOKUP($A204,Data!$A:$T,12,0))</f>
        <v>1.425</v>
      </c>
      <c r="I204" s="175" t="str">
        <f>IF(VLOOKUP($A204,Data!$A:$T,13,0)="","",VLOOKUP($A204,Data!$A:$T,13,0))</f>
        <v>PU</v>
      </c>
      <c r="J204" s="219" t="str">
        <f>IF(VLOOKUP($A204,Data!$A:$T,19,0)="","",VLOOKUP($A204,Data!$A:$T,19,0))</f>
        <v/>
      </c>
      <c r="Z204" s="176" t="str">
        <f t="shared" si="12"/>
        <v/>
      </c>
      <c r="AA204" s="176" t="str">
        <f t="shared" si="13"/>
        <v/>
      </c>
      <c r="AB204" s="177" t="str">
        <f t="shared" si="14"/>
        <v/>
      </c>
      <c r="AC204" s="293"/>
      <c r="AD204" s="347" t="str">
        <f>IF(AA210="","",SUM(K210:Y210)*I210)</f>
        <v/>
      </c>
      <c r="AE204" s="292"/>
      <c r="AF204" s="292"/>
      <c r="AG204" s="292"/>
      <c r="AH204" s="292"/>
      <c r="AI204" s="292"/>
      <c r="AJ204" s="292"/>
      <c r="AK204" s="292"/>
      <c r="AL204" s="256"/>
      <c r="AM204" s="256"/>
      <c r="AN204" s="256"/>
      <c r="AO204" s="256"/>
    </row>
    <row r="205" spans="1:41" ht="15.75" customHeight="1">
      <c r="A205" s="222"/>
      <c r="B205" s="222"/>
      <c r="C205" s="222"/>
      <c r="D205" s="222"/>
      <c r="E205" s="222"/>
      <c r="F205" s="222"/>
      <c r="G205" s="222"/>
      <c r="H205" s="222"/>
      <c r="I205" s="222"/>
      <c r="J205" s="235"/>
      <c r="K205" s="260"/>
      <c r="L205" s="260"/>
      <c r="M205" s="260"/>
      <c r="N205" s="260"/>
      <c r="O205" s="260"/>
      <c r="P205" s="260"/>
      <c r="Q205" s="260"/>
      <c r="R205" s="260"/>
      <c r="S205" s="260"/>
      <c r="T205" s="260"/>
      <c r="U205" s="260"/>
      <c r="V205" s="260"/>
      <c r="W205" s="260"/>
      <c r="X205" s="260"/>
      <c r="Y205" s="260"/>
      <c r="Z205" s="260"/>
      <c r="AA205" s="260"/>
      <c r="AB205" s="272"/>
      <c r="AC205" s="293"/>
      <c r="AD205" s="347" t="str">
        <f t="shared" ref="AD205:AD215" si="15">IF(AA215="","",SUM(K215:Y215)*I215)</f>
        <v/>
      </c>
      <c r="AE205" s="292"/>
      <c r="AF205" s="292"/>
      <c r="AG205" s="292"/>
      <c r="AH205" s="292"/>
      <c r="AI205" s="292"/>
      <c r="AJ205" s="292"/>
      <c r="AK205" s="292"/>
      <c r="AL205" s="256"/>
      <c r="AM205" s="256"/>
      <c r="AN205" s="256"/>
      <c r="AO205" s="256"/>
    </row>
    <row r="206" spans="1:41" ht="15.75" customHeight="1">
      <c r="A206" s="222"/>
      <c r="B206" s="222"/>
      <c r="C206" s="222"/>
      <c r="D206" s="222"/>
      <c r="E206" s="222"/>
      <c r="F206" s="222"/>
      <c r="G206" s="222"/>
      <c r="H206" s="222"/>
      <c r="I206" s="222"/>
      <c r="J206" s="235"/>
      <c r="K206" s="260"/>
      <c r="L206" s="260"/>
      <c r="M206" s="260"/>
      <c r="N206" s="260"/>
      <c r="O206" s="260"/>
      <c r="P206" s="260"/>
      <c r="Q206" s="260"/>
      <c r="R206" s="260"/>
      <c r="S206" s="260"/>
      <c r="T206" s="260"/>
      <c r="U206" s="260"/>
      <c r="V206" s="260"/>
      <c r="W206" s="260"/>
      <c r="X206" s="260"/>
      <c r="Y206" s="260"/>
      <c r="Z206" s="260"/>
      <c r="AA206" s="260"/>
      <c r="AB206" s="272"/>
      <c r="AC206" s="293"/>
      <c r="AD206" s="347" t="str">
        <f t="shared" si="15"/>
        <v/>
      </c>
      <c r="AE206" s="292"/>
      <c r="AF206" s="292"/>
      <c r="AG206" s="292"/>
      <c r="AH206" s="292"/>
      <c r="AI206" s="292"/>
      <c r="AJ206" s="292"/>
      <c r="AK206" s="292"/>
      <c r="AL206" s="256"/>
      <c r="AM206" s="256"/>
      <c r="AN206" s="256"/>
      <c r="AO206" s="256"/>
    </row>
    <row r="207" spans="1:41" ht="15.75" customHeight="1">
      <c r="A207" s="222"/>
      <c r="B207" s="222"/>
      <c r="C207" s="222"/>
      <c r="D207" s="222"/>
      <c r="E207" s="222"/>
      <c r="F207" s="222"/>
      <c r="G207" s="222"/>
      <c r="H207" s="222"/>
      <c r="I207" s="222"/>
      <c r="J207" s="235"/>
      <c r="K207" s="260"/>
      <c r="L207" s="260"/>
      <c r="M207" s="260"/>
      <c r="N207" s="260"/>
      <c r="O207" s="260"/>
      <c r="P207" s="260"/>
      <c r="Q207" s="260"/>
      <c r="R207" s="260"/>
      <c r="S207" s="260"/>
      <c r="T207" s="260"/>
      <c r="U207" s="260"/>
      <c r="V207" s="260"/>
      <c r="W207" s="260"/>
      <c r="X207" s="260"/>
      <c r="Y207" s="260"/>
      <c r="Z207" s="260"/>
      <c r="AA207" s="260"/>
      <c r="AB207" s="272"/>
      <c r="AC207" s="293"/>
      <c r="AD207" s="347" t="str">
        <f t="shared" si="15"/>
        <v/>
      </c>
      <c r="AE207" s="292"/>
      <c r="AF207" s="292"/>
      <c r="AG207" s="292"/>
      <c r="AH207" s="292"/>
      <c r="AI207" s="292"/>
      <c r="AJ207" s="292"/>
      <c r="AK207" s="292"/>
      <c r="AL207" s="256"/>
      <c r="AM207" s="256"/>
      <c r="AN207" s="256"/>
      <c r="AO207" s="256"/>
    </row>
    <row r="208" spans="1:41" ht="15.75" customHeight="1">
      <c r="A208" s="222"/>
      <c r="B208" s="222"/>
      <c r="C208" s="222"/>
      <c r="D208" s="222"/>
      <c r="E208" s="222"/>
      <c r="F208" s="222"/>
      <c r="G208" s="222"/>
      <c r="H208" s="222"/>
      <c r="I208" s="222"/>
      <c r="J208" s="235"/>
      <c r="K208" s="260"/>
      <c r="L208" s="260"/>
      <c r="M208" s="260"/>
      <c r="N208" s="260"/>
      <c r="O208" s="260"/>
      <c r="P208" s="260"/>
      <c r="Q208" s="260"/>
      <c r="R208" s="260"/>
      <c r="S208" s="260"/>
      <c r="T208" s="260"/>
      <c r="U208" s="260"/>
      <c r="V208" s="260"/>
      <c r="W208" s="260"/>
      <c r="X208" s="260"/>
      <c r="Y208" s="260"/>
      <c r="Z208" s="260"/>
      <c r="AA208" s="260"/>
      <c r="AB208" s="272"/>
      <c r="AC208" s="293"/>
      <c r="AD208" s="347" t="str">
        <f t="shared" si="15"/>
        <v/>
      </c>
      <c r="AE208" s="292"/>
      <c r="AF208" s="292"/>
      <c r="AG208" s="292"/>
      <c r="AH208" s="292"/>
      <c r="AI208" s="292"/>
      <c r="AJ208" s="292"/>
      <c r="AK208" s="292"/>
      <c r="AL208" s="256"/>
      <c r="AM208" s="256"/>
      <c r="AN208" s="256"/>
      <c r="AO208" s="256"/>
    </row>
    <row r="209" spans="1:41" ht="15.75" customHeight="1">
      <c r="A209" s="222"/>
      <c r="B209" s="222"/>
      <c r="C209" s="222"/>
      <c r="D209" s="222"/>
      <c r="E209" s="222"/>
      <c r="F209" s="222"/>
      <c r="G209" s="222"/>
      <c r="H209" s="222"/>
      <c r="I209" s="222"/>
      <c r="J209" s="235"/>
      <c r="K209" s="260"/>
      <c r="L209" s="260"/>
      <c r="M209" s="260"/>
      <c r="N209" s="260"/>
      <c r="O209" s="260"/>
      <c r="P209" s="260"/>
      <c r="Q209" s="260"/>
      <c r="R209" s="260"/>
      <c r="S209" s="260"/>
      <c r="T209" s="260"/>
      <c r="U209" s="260"/>
      <c r="V209" s="260"/>
      <c r="W209" s="260"/>
      <c r="X209" s="260"/>
      <c r="Y209" s="260"/>
      <c r="Z209" s="260"/>
      <c r="AA209" s="260"/>
      <c r="AB209" s="272"/>
      <c r="AC209" s="293"/>
      <c r="AD209" s="347" t="str">
        <f t="shared" si="15"/>
        <v/>
      </c>
      <c r="AE209" s="292"/>
      <c r="AF209" s="292"/>
      <c r="AG209" s="292"/>
      <c r="AH209" s="292"/>
      <c r="AI209" s="292"/>
      <c r="AJ209" s="292"/>
      <c r="AK209" s="292"/>
      <c r="AL209" s="256"/>
      <c r="AM209" s="256"/>
      <c r="AN209" s="256"/>
      <c r="AO209" s="256"/>
    </row>
    <row r="210" spans="1:41" ht="15.75" customHeight="1">
      <c r="A210" s="222"/>
      <c r="B210" s="222"/>
      <c r="C210" s="222"/>
      <c r="D210" s="222"/>
      <c r="E210" s="222"/>
      <c r="F210" s="222"/>
      <c r="G210" s="222"/>
      <c r="H210" s="222"/>
      <c r="I210" s="222"/>
      <c r="J210" s="235"/>
      <c r="K210" s="260"/>
      <c r="L210" s="260"/>
      <c r="M210" s="260"/>
      <c r="N210" s="260"/>
      <c r="O210" s="260"/>
      <c r="P210" s="260"/>
      <c r="Q210" s="260"/>
      <c r="R210" s="260"/>
      <c r="S210" s="260"/>
      <c r="T210" s="260"/>
      <c r="U210" s="260"/>
      <c r="V210" s="260"/>
      <c r="W210" s="260"/>
      <c r="X210" s="260"/>
      <c r="Y210" s="260"/>
      <c r="Z210" s="260"/>
      <c r="AA210" s="260"/>
      <c r="AB210" s="272"/>
      <c r="AC210" s="293"/>
      <c r="AD210" s="347" t="str">
        <f t="shared" si="15"/>
        <v/>
      </c>
      <c r="AE210" s="292"/>
      <c r="AF210" s="292"/>
      <c r="AG210" s="292"/>
      <c r="AH210" s="292"/>
      <c r="AI210" s="292"/>
      <c r="AJ210" s="292"/>
      <c r="AK210" s="292"/>
      <c r="AL210" s="256"/>
      <c r="AM210" s="256"/>
      <c r="AN210" s="256"/>
      <c r="AO210" s="256"/>
    </row>
    <row r="211" spans="1:41" ht="15.75" customHeight="1">
      <c r="A211" s="222"/>
      <c r="B211" s="222"/>
      <c r="C211" s="222"/>
      <c r="D211" s="222"/>
      <c r="E211" s="222"/>
      <c r="F211" s="222"/>
      <c r="G211" s="222"/>
      <c r="H211" s="222"/>
      <c r="I211" s="222"/>
      <c r="J211" s="235"/>
      <c r="K211" s="260"/>
      <c r="L211" s="260"/>
      <c r="M211" s="260"/>
      <c r="N211" s="260"/>
      <c r="O211" s="260"/>
      <c r="P211" s="260"/>
      <c r="Q211" s="260"/>
      <c r="R211" s="260"/>
      <c r="S211" s="260"/>
      <c r="T211" s="260"/>
      <c r="U211" s="260"/>
      <c r="V211" s="260"/>
      <c r="W211" s="260"/>
      <c r="X211" s="260"/>
      <c r="Y211" s="260"/>
      <c r="Z211" s="260"/>
      <c r="AA211" s="260"/>
      <c r="AB211" s="272"/>
      <c r="AC211" s="293"/>
      <c r="AD211" s="347" t="str">
        <f t="shared" si="15"/>
        <v/>
      </c>
      <c r="AE211" s="292"/>
      <c r="AF211" s="292"/>
      <c r="AG211" s="292"/>
      <c r="AH211" s="292"/>
      <c r="AI211" s="292"/>
      <c r="AJ211" s="292"/>
      <c r="AK211" s="292"/>
      <c r="AL211" s="256"/>
      <c r="AM211" s="256"/>
      <c r="AN211" s="256"/>
      <c r="AO211" s="256"/>
    </row>
    <row r="212" spans="1:41" ht="15.75" customHeight="1">
      <c r="A212" s="222"/>
      <c r="B212" s="222"/>
      <c r="C212" s="222"/>
      <c r="D212" s="222"/>
      <c r="E212" s="222"/>
      <c r="F212" s="222"/>
      <c r="G212" s="222"/>
      <c r="H212" s="222"/>
      <c r="I212" s="222"/>
      <c r="J212" s="235"/>
      <c r="K212" s="260"/>
      <c r="L212" s="260"/>
      <c r="M212" s="260"/>
      <c r="N212" s="260"/>
      <c r="O212" s="260"/>
      <c r="P212" s="260"/>
      <c r="Q212" s="260"/>
      <c r="R212" s="260"/>
      <c r="S212" s="260"/>
      <c r="T212" s="260"/>
      <c r="U212" s="260"/>
      <c r="V212" s="260"/>
      <c r="W212" s="260"/>
      <c r="X212" s="260"/>
      <c r="Y212" s="260"/>
      <c r="Z212" s="260"/>
      <c r="AA212" s="260"/>
      <c r="AB212" s="272"/>
      <c r="AC212" s="293"/>
      <c r="AD212" s="347" t="str">
        <f t="shared" si="15"/>
        <v/>
      </c>
      <c r="AE212" s="292"/>
      <c r="AF212" s="292"/>
      <c r="AG212" s="292"/>
      <c r="AH212" s="292"/>
      <c r="AI212" s="292"/>
      <c r="AJ212" s="292"/>
      <c r="AK212" s="292"/>
      <c r="AL212" s="256"/>
      <c r="AM212" s="256"/>
      <c r="AN212" s="256"/>
      <c r="AO212" s="256"/>
    </row>
    <row r="213" spans="1:41" ht="15.75" customHeight="1">
      <c r="A213" s="222"/>
      <c r="B213" s="222"/>
      <c r="C213" s="222"/>
      <c r="D213" s="222"/>
      <c r="E213" s="222"/>
      <c r="F213" s="222"/>
      <c r="G213" s="222"/>
      <c r="H213" s="222"/>
      <c r="I213" s="222"/>
      <c r="J213" s="235"/>
      <c r="K213" s="260"/>
      <c r="L213" s="260"/>
      <c r="M213" s="260"/>
      <c r="N213" s="260"/>
      <c r="O213" s="260"/>
      <c r="P213" s="260"/>
      <c r="Q213" s="260"/>
      <c r="R213" s="260"/>
      <c r="S213" s="260"/>
      <c r="T213" s="260"/>
      <c r="U213" s="260"/>
      <c r="V213" s="260"/>
      <c r="W213" s="260"/>
      <c r="X213" s="260"/>
      <c r="Y213" s="260"/>
      <c r="Z213" s="260"/>
      <c r="AA213" s="260"/>
      <c r="AB213" s="272"/>
      <c r="AC213" s="293"/>
      <c r="AD213" s="347" t="str">
        <f t="shared" si="15"/>
        <v/>
      </c>
      <c r="AE213" s="292"/>
      <c r="AF213" s="292"/>
      <c r="AG213" s="292"/>
      <c r="AH213" s="292"/>
      <c r="AI213" s="292"/>
      <c r="AJ213" s="292"/>
      <c r="AK213" s="292"/>
      <c r="AL213" s="256"/>
      <c r="AM213" s="256"/>
      <c r="AN213" s="256"/>
      <c r="AO213" s="256"/>
    </row>
    <row r="214" spans="1:41" ht="15.75" customHeight="1">
      <c r="A214" s="222"/>
      <c r="B214" s="222"/>
      <c r="C214" s="222"/>
      <c r="D214" s="222"/>
      <c r="E214" s="222"/>
      <c r="F214" s="222"/>
      <c r="G214" s="222"/>
      <c r="H214" s="222"/>
      <c r="I214" s="222"/>
      <c r="J214" s="235"/>
      <c r="K214" s="260"/>
      <c r="L214" s="260"/>
      <c r="M214" s="260"/>
      <c r="N214" s="260"/>
      <c r="O214" s="260"/>
      <c r="P214" s="260"/>
      <c r="Q214" s="260"/>
      <c r="R214" s="260"/>
      <c r="S214" s="260"/>
      <c r="T214" s="260"/>
      <c r="U214" s="260"/>
      <c r="V214" s="260"/>
      <c r="W214" s="260"/>
      <c r="X214" s="260"/>
      <c r="Y214" s="260"/>
      <c r="Z214" s="260"/>
      <c r="AA214" s="260"/>
      <c r="AB214" s="272"/>
      <c r="AC214" s="293"/>
      <c r="AD214" s="347" t="str">
        <f t="shared" si="15"/>
        <v/>
      </c>
      <c r="AE214" s="292"/>
      <c r="AF214" s="292"/>
      <c r="AG214" s="292"/>
      <c r="AH214" s="292"/>
      <c r="AI214" s="292"/>
      <c r="AJ214" s="292"/>
      <c r="AK214" s="292"/>
      <c r="AL214" s="256"/>
      <c r="AM214" s="256"/>
      <c r="AN214" s="256"/>
      <c r="AO214" s="256"/>
    </row>
    <row r="215" spans="1:41" ht="15.75" customHeight="1">
      <c r="A215" s="222"/>
      <c r="B215" s="222"/>
      <c r="C215" s="222"/>
      <c r="D215" s="222"/>
      <c r="E215" s="222"/>
      <c r="F215" s="222"/>
      <c r="G215" s="222"/>
      <c r="H215" s="222"/>
      <c r="I215" s="222"/>
      <c r="J215" s="235"/>
      <c r="K215" s="260"/>
      <c r="L215" s="260"/>
      <c r="M215" s="260"/>
      <c r="N215" s="260"/>
      <c r="O215" s="260"/>
      <c r="P215" s="260"/>
      <c r="Q215" s="260"/>
      <c r="R215" s="260"/>
      <c r="S215" s="260"/>
      <c r="T215" s="260"/>
      <c r="U215" s="260"/>
      <c r="V215" s="260"/>
      <c r="W215" s="260"/>
      <c r="X215" s="260"/>
      <c r="Y215" s="260"/>
      <c r="Z215" s="260"/>
      <c r="AA215" s="260"/>
      <c r="AB215" s="272"/>
      <c r="AC215" s="293"/>
      <c r="AD215" s="347" t="str">
        <f t="shared" si="15"/>
        <v/>
      </c>
      <c r="AE215" s="292"/>
      <c r="AF215" s="292"/>
      <c r="AG215" s="292"/>
      <c r="AH215" s="292"/>
      <c r="AI215" s="292"/>
      <c r="AJ215" s="292"/>
      <c r="AK215" s="292"/>
      <c r="AL215" s="256"/>
      <c r="AM215" s="256"/>
      <c r="AN215" s="256"/>
      <c r="AO215" s="256"/>
    </row>
    <row r="216" spans="1:41" ht="15.75" customHeight="1">
      <c r="A216" s="222"/>
      <c r="B216" s="222"/>
      <c r="C216" s="222"/>
      <c r="D216" s="222"/>
      <c r="E216" s="222"/>
      <c r="F216" s="222"/>
      <c r="G216" s="222"/>
      <c r="H216" s="222"/>
      <c r="I216" s="222"/>
      <c r="J216" s="235"/>
      <c r="K216" s="260"/>
      <c r="L216" s="260"/>
      <c r="M216" s="260"/>
      <c r="N216" s="260"/>
      <c r="O216" s="260"/>
      <c r="P216" s="260"/>
      <c r="Q216" s="260"/>
      <c r="R216" s="260"/>
      <c r="S216" s="260"/>
      <c r="T216" s="260"/>
      <c r="U216" s="260"/>
      <c r="V216" s="260"/>
      <c r="W216" s="260"/>
      <c r="X216" s="260"/>
      <c r="Y216" s="260"/>
      <c r="Z216" s="260"/>
      <c r="AA216" s="260"/>
      <c r="AB216" s="272"/>
      <c r="AC216" s="293"/>
      <c r="AD216" s="344"/>
      <c r="AE216" s="292"/>
      <c r="AF216" s="292"/>
      <c r="AG216" s="292"/>
      <c r="AH216" s="292"/>
      <c r="AI216" s="292"/>
      <c r="AJ216" s="292"/>
      <c r="AK216" s="292"/>
      <c r="AL216" s="256"/>
      <c r="AM216" s="256"/>
      <c r="AN216" s="256"/>
      <c r="AO216" s="256"/>
    </row>
    <row r="217" spans="1:41" ht="15.75" customHeight="1">
      <c r="A217" s="222"/>
      <c r="B217" s="222"/>
      <c r="C217" s="222"/>
      <c r="D217" s="222"/>
      <c r="E217" s="222"/>
      <c r="F217" s="222"/>
      <c r="G217" s="222"/>
      <c r="H217" s="222"/>
      <c r="I217" s="222"/>
      <c r="J217" s="235"/>
      <c r="K217" s="260"/>
      <c r="L217" s="260"/>
      <c r="M217" s="260"/>
      <c r="N217" s="260"/>
      <c r="O217" s="260"/>
      <c r="P217" s="260"/>
      <c r="Q217" s="260"/>
      <c r="R217" s="260"/>
      <c r="S217" s="260"/>
      <c r="T217" s="260"/>
      <c r="U217" s="260"/>
      <c r="V217" s="260"/>
      <c r="W217" s="260"/>
      <c r="X217" s="260"/>
      <c r="Y217" s="260"/>
      <c r="Z217" s="260"/>
      <c r="AA217" s="260"/>
      <c r="AB217" s="272"/>
      <c r="AC217" s="293"/>
      <c r="AD217" s="344"/>
      <c r="AE217" s="292"/>
      <c r="AF217" s="292"/>
      <c r="AG217" s="292"/>
      <c r="AH217" s="292"/>
      <c r="AI217" s="292"/>
      <c r="AJ217" s="292"/>
      <c r="AK217" s="292"/>
      <c r="AL217" s="256"/>
      <c r="AM217" s="256"/>
      <c r="AN217" s="256"/>
      <c r="AO217" s="256"/>
    </row>
    <row r="218" spans="1:41" ht="15.75" customHeight="1">
      <c r="A218" s="222"/>
      <c r="B218" s="222"/>
      <c r="C218" s="222"/>
      <c r="D218" s="222"/>
      <c r="E218" s="222"/>
      <c r="F218" s="222"/>
      <c r="G218" s="222"/>
      <c r="H218" s="222"/>
      <c r="I218" s="222"/>
      <c r="J218" s="235"/>
      <c r="K218" s="260"/>
      <c r="L218" s="260"/>
      <c r="M218" s="260"/>
      <c r="N218" s="260"/>
      <c r="O218" s="260"/>
      <c r="P218" s="260"/>
      <c r="Q218" s="260"/>
      <c r="R218" s="260"/>
      <c r="S218" s="260"/>
      <c r="T218" s="260"/>
      <c r="U218" s="260"/>
      <c r="V218" s="260"/>
      <c r="W218" s="260"/>
      <c r="X218" s="260"/>
      <c r="Y218" s="260"/>
      <c r="Z218" s="260"/>
      <c r="AA218" s="260"/>
      <c r="AB218" s="272"/>
      <c r="AC218" s="293"/>
      <c r="AD218" s="344"/>
      <c r="AE218" s="292"/>
      <c r="AF218" s="292"/>
      <c r="AG218" s="292"/>
      <c r="AH218" s="292"/>
      <c r="AI218" s="292"/>
      <c r="AJ218" s="292"/>
      <c r="AK218" s="292"/>
      <c r="AL218" s="256"/>
      <c r="AM218" s="256"/>
      <c r="AN218" s="256"/>
      <c r="AO218" s="256"/>
    </row>
    <row r="219" spans="1:41" ht="15.75" customHeight="1">
      <c r="A219" s="222"/>
      <c r="B219" s="222"/>
      <c r="C219" s="222"/>
      <c r="D219" s="222"/>
      <c r="E219" s="222"/>
      <c r="F219" s="222"/>
      <c r="G219" s="222"/>
      <c r="H219" s="222"/>
      <c r="I219" s="222"/>
      <c r="J219" s="235"/>
      <c r="K219" s="260"/>
      <c r="L219" s="260"/>
      <c r="M219" s="260"/>
      <c r="N219" s="260"/>
      <c r="O219" s="260"/>
      <c r="P219" s="260"/>
      <c r="Q219" s="260"/>
      <c r="R219" s="260"/>
      <c r="S219" s="260"/>
      <c r="T219" s="260"/>
      <c r="U219" s="260"/>
      <c r="V219" s="260"/>
      <c r="W219" s="260"/>
      <c r="X219" s="260"/>
      <c r="Y219" s="260"/>
      <c r="Z219" s="260"/>
      <c r="AA219" s="260"/>
      <c r="AB219" s="272"/>
      <c r="AC219" s="293"/>
      <c r="AD219" s="344"/>
      <c r="AE219" s="292"/>
      <c r="AF219" s="292"/>
      <c r="AG219" s="292"/>
      <c r="AH219" s="292"/>
      <c r="AI219" s="292"/>
      <c r="AJ219" s="292"/>
      <c r="AK219" s="292"/>
      <c r="AL219" s="256"/>
      <c r="AM219" s="256"/>
      <c r="AN219" s="256"/>
      <c r="AO219" s="256"/>
    </row>
    <row r="220" spans="1:41" ht="15.75" customHeight="1">
      <c r="A220" s="222"/>
      <c r="B220" s="222"/>
      <c r="C220" s="222"/>
      <c r="D220" s="222"/>
      <c r="E220" s="222"/>
      <c r="F220" s="222"/>
      <c r="G220" s="222"/>
      <c r="H220" s="222"/>
      <c r="I220" s="222"/>
      <c r="J220" s="235"/>
      <c r="K220" s="260"/>
      <c r="L220" s="260"/>
      <c r="M220" s="260"/>
      <c r="N220" s="260"/>
      <c r="O220" s="260"/>
      <c r="P220" s="260"/>
      <c r="Q220" s="260"/>
      <c r="R220" s="260"/>
      <c r="S220" s="260"/>
      <c r="T220" s="260"/>
      <c r="U220" s="260"/>
      <c r="V220" s="260"/>
      <c r="W220" s="260"/>
      <c r="X220" s="260"/>
      <c r="Y220" s="260"/>
      <c r="Z220" s="260"/>
      <c r="AA220" s="260"/>
      <c r="AB220" s="272"/>
      <c r="AC220" s="293"/>
      <c r="AD220" s="344"/>
      <c r="AE220" s="292"/>
      <c r="AF220" s="292"/>
      <c r="AG220" s="292"/>
      <c r="AH220" s="292"/>
      <c r="AI220" s="292"/>
      <c r="AJ220" s="292"/>
      <c r="AK220" s="292"/>
      <c r="AL220" s="256"/>
      <c r="AM220" s="256"/>
      <c r="AN220" s="256"/>
      <c r="AO220" s="256"/>
    </row>
    <row r="221" spans="1:41" ht="15.75" customHeight="1">
      <c r="A221" s="222"/>
      <c r="B221" s="222"/>
      <c r="C221" s="222"/>
      <c r="D221" s="222"/>
      <c r="E221" s="222"/>
      <c r="F221" s="222"/>
      <c r="G221" s="222"/>
      <c r="H221" s="222"/>
      <c r="I221" s="222"/>
      <c r="J221" s="235"/>
      <c r="K221" s="260"/>
      <c r="L221" s="260"/>
      <c r="M221" s="260"/>
      <c r="N221" s="260"/>
      <c r="O221" s="260"/>
      <c r="P221" s="260"/>
      <c r="Q221" s="260"/>
      <c r="R221" s="260"/>
      <c r="S221" s="260"/>
      <c r="T221" s="260"/>
      <c r="U221" s="260"/>
      <c r="V221" s="260"/>
      <c r="W221" s="260"/>
      <c r="X221" s="260"/>
      <c r="Y221" s="260"/>
      <c r="Z221" s="260"/>
      <c r="AA221" s="260"/>
      <c r="AB221" s="272"/>
      <c r="AC221" s="293"/>
      <c r="AD221" s="344"/>
      <c r="AE221" s="292"/>
      <c r="AF221" s="292"/>
      <c r="AG221" s="292"/>
      <c r="AH221" s="292"/>
      <c r="AI221" s="292"/>
      <c r="AJ221" s="292"/>
      <c r="AK221" s="292"/>
      <c r="AL221" s="256"/>
      <c r="AM221" s="256"/>
      <c r="AN221" s="256"/>
      <c r="AO221" s="256"/>
    </row>
    <row r="222" spans="1:41" ht="15.75" customHeight="1">
      <c r="A222" s="222"/>
      <c r="B222" s="222"/>
      <c r="C222" s="222"/>
      <c r="D222" s="222"/>
      <c r="E222" s="222"/>
      <c r="F222" s="222"/>
      <c r="G222" s="222"/>
      <c r="H222" s="222"/>
      <c r="I222" s="222"/>
      <c r="J222" s="235"/>
      <c r="K222" s="260"/>
      <c r="L222" s="260"/>
      <c r="M222" s="260"/>
      <c r="N222" s="260"/>
      <c r="O222" s="260"/>
      <c r="P222" s="260"/>
      <c r="Q222" s="260"/>
      <c r="R222" s="260"/>
      <c r="S222" s="260"/>
      <c r="T222" s="260"/>
      <c r="U222" s="260"/>
      <c r="V222" s="260"/>
      <c r="W222" s="260"/>
      <c r="X222" s="260"/>
      <c r="Y222" s="260"/>
      <c r="Z222" s="260"/>
      <c r="AA222" s="260"/>
      <c r="AB222" s="272"/>
      <c r="AC222" s="293"/>
      <c r="AD222" s="344"/>
      <c r="AE222" s="292"/>
      <c r="AF222" s="292"/>
      <c r="AG222" s="292"/>
      <c r="AH222" s="292"/>
      <c r="AI222" s="292"/>
      <c r="AJ222" s="292"/>
      <c r="AK222" s="292"/>
      <c r="AL222" s="256"/>
      <c r="AM222" s="256"/>
      <c r="AN222" s="256"/>
      <c r="AO222" s="256"/>
    </row>
    <row r="223" spans="1:41" ht="15.75" customHeight="1">
      <c r="A223" s="222"/>
      <c r="B223" s="222"/>
      <c r="C223" s="222"/>
      <c r="D223" s="222"/>
      <c r="E223" s="222"/>
      <c r="F223" s="222"/>
      <c r="G223" s="222"/>
      <c r="H223" s="222"/>
      <c r="I223" s="222"/>
      <c r="J223" s="235"/>
      <c r="K223" s="260"/>
      <c r="L223" s="260"/>
      <c r="M223" s="260"/>
      <c r="N223" s="260"/>
      <c r="O223" s="260"/>
      <c r="P223" s="260"/>
      <c r="Q223" s="260"/>
      <c r="R223" s="260"/>
      <c r="S223" s="260"/>
      <c r="T223" s="260"/>
      <c r="U223" s="260"/>
      <c r="V223" s="260"/>
      <c r="W223" s="260"/>
      <c r="X223" s="260"/>
      <c r="Y223" s="260"/>
      <c r="Z223" s="260"/>
      <c r="AA223" s="260"/>
      <c r="AB223" s="272"/>
      <c r="AC223" s="293"/>
      <c r="AD223" s="344"/>
      <c r="AE223" s="292"/>
      <c r="AF223" s="292"/>
      <c r="AG223" s="292"/>
      <c r="AH223" s="292"/>
      <c r="AI223" s="292"/>
      <c r="AJ223" s="292"/>
      <c r="AK223" s="292"/>
      <c r="AL223" s="256"/>
      <c r="AM223" s="256"/>
      <c r="AN223" s="256"/>
      <c r="AO223" s="256"/>
    </row>
    <row r="224" spans="1:41" ht="15.75" customHeight="1">
      <c r="A224" s="222"/>
      <c r="B224" s="222"/>
      <c r="C224" s="222"/>
      <c r="D224" s="222"/>
      <c r="E224" s="222"/>
      <c r="F224" s="222"/>
      <c r="G224" s="222"/>
      <c r="H224" s="222"/>
      <c r="I224" s="222"/>
      <c r="J224" s="235"/>
      <c r="K224" s="260"/>
      <c r="L224" s="260"/>
      <c r="M224" s="260"/>
      <c r="N224" s="260"/>
      <c r="O224" s="260"/>
      <c r="P224" s="260"/>
      <c r="Q224" s="260"/>
      <c r="R224" s="260"/>
      <c r="S224" s="260"/>
      <c r="T224" s="260"/>
      <c r="U224" s="260"/>
      <c r="V224" s="260"/>
      <c r="W224" s="260"/>
      <c r="X224" s="260"/>
      <c r="Y224" s="260"/>
      <c r="Z224" s="260"/>
      <c r="AA224" s="260"/>
      <c r="AB224" s="272"/>
      <c r="AC224" s="293"/>
      <c r="AD224" s="344"/>
      <c r="AE224" s="292"/>
      <c r="AF224" s="292"/>
      <c r="AG224" s="292"/>
      <c r="AH224" s="292"/>
      <c r="AI224" s="292"/>
      <c r="AJ224" s="292"/>
      <c r="AK224" s="292"/>
      <c r="AL224" s="256"/>
      <c r="AM224" s="256"/>
      <c r="AN224" s="256"/>
      <c r="AO224" s="256"/>
    </row>
    <row r="225" spans="1:41" ht="15.75" customHeight="1">
      <c r="A225" s="222"/>
      <c r="B225" s="222"/>
      <c r="C225" s="222"/>
      <c r="D225" s="222"/>
      <c r="E225" s="222"/>
      <c r="F225" s="222"/>
      <c r="G225" s="222"/>
      <c r="H225" s="222"/>
      <c r="I225" s="222"/>
      <c r="J225" s="235"/>
      <c r="K225" s="260"/>
      <c r="L225" s="260"/>
      <c r="M225" s="260"/>
      <c r="N225" s="260"/>
      <c r="O225" s="260"/>
      <c r="P225" s="260"/>
      <c r="Q225" s="260"/>
      <c r="R225" s="260"/>
      <c r="S225" s="260"/>
      <c r="T225" s="260"/>
      <c r="U225" s="260"/>
      <c r="V225" s="260"/>
      <c r="W225" s="260"/>
      <c r="X225" s="260"/>
      <c r="Y225" s="260"/>
      <c r="Z225" s="260"/>
      <c r="AA225" s="260"/>
      <c r="AB225" s="272"/>
      <c r="AC225" s="293"/>
      <c r="AD225" s="344"/>
      <c r="AE225" s="292"/>
      <c r="AF225" s="292"/>
      <c r="AG225" s="292"/>
      <c r="AH225" s="292"/>
      <c r="AI225" s="292"/>
      <c r="AJ225" s="292"/>
      <c r="AK225" s="292"/>
      <c r="AL225" s="256"/>
      <c r="AM225" s="256"/>
      <c r="AN225" s="256"/>
      <c r="AO225" s="256"/>
    </row>
    <row r="226" spans="1:41" ht="15.75" customHeight="1">
      <c r="A226" s="222"/>
      <c r="B226" s="222"/>
      <c r="C226" s="222"/>
      <c r="D226" s="222"/>
      <c r="E226" s="222"/>
      <c r="F226" s="222"/>
      <c r="G226" s="222"/>
      <c r="H226" s="222"/>
      <c r="I226" s="222"/>
      <c r="J226" s="235"/>
      <c r="K226" s="260"/>
      <c r="L226" s="260"/>
      <c r="M226" s="260"/>
      <c r="N226" s="260"/>
      <c r="O226" s="260"/>
      <c r="P226" s="260"/>
      <c r="Q226" s="260"/>
      <c r="R226" s="260"/>
      <c r="S226" s="260"/>
      <c r="T226" s="260"/>
      <c r="U226" s="260"/>
      <c r="V226" s="260"/>
      <c r="W226" s="260"/>
      <c r="X226" s="260"/>
      <c r="Y226" s="260"/>
      <c r="Z226" s="260"/>
      <c r="AA226" s="260"/>
      <c r="AB226" s="272"/>
      <c r="AC226" s="293"/>
      <c r="AD226" s="344"/>
      <c r="AE226" s="292"/>
      <c r="AF226" s="292"/>
      <c r="AG226" s="292"/>
      <c r="AH226" s="292"/>
      <c r="AI226" s="292"/>
      <c r="AJ226" s="292"/>
      <c r="AK226" s="292"/>
      <c r="AL226" s="256"/>
      <c r="AM226" s="256"/>
      <c r="AN226" s="256"/>
      <c r="AO226" s="256"/>
    </row>
    <row r="227" spans="1:41" ht="15.75" customHeight="1">
      <c r="A227" s="222"/>
      <c r="B227" s="222"/>
      <c r="C227" s="222"/>
      <c r="D227" s="222"/>
      <c r="E227" s="222"/>
      <c r="F227" s="222"/>
      <c r="G227" s="222"/>
      <c r="H227" s="222"/>
      <c r="I227" s="222"/>
      <c r="J227" s="235"/>
      <c r="K227" s="260"/>
      <c r="L227" s="260"/>
      <c r="M227" s="260"/>
      <c r="N227" s="260"/>
      <c r="O227" s="260"/>
      <c r="P227" s="260"/>
      <c r="Q227" s="260"/>
      <c r="R227" s="260"/>
      <c r="S227" s="260"/>
      <c r="T227" s="260"/>
      <c r="U227" s="260"/>
      <c r="V227" s="260"/>
      <c r="W227" s="260"/>
      <c r="X227" s="260"/>
      <c r="Y227" s="260"/>
      <c r="Z227" s="260"/>
      <c r="AA227" s="260"/>
      <c r="AB227" s="272"/>
      <c r="AC227" s="293"/>
      <c r="AD227" s="344"/>
      <c r="AE227" s="292"/>
      <c r="AF227" s="292"/>
      <c r="AG227" s="292"/>
      <c r="AH227" s="292"/>
      <c r="AI227" s="292"/>
      <c r="AJ227" s="292"/>
      <c r="AK227" s="292"/>
      <c r="AL227" s="256"/>
      <c r="AM227" s="256"/>
      <c r="AN227" s="256"/>
      <c r="AO227" s="256"/>
    </row>
    <row r="228" spans="1:41" ht="15.75" customHeight="1">
      <c r="A228" s="222"/>
      <c r="B228" s="222"/>
      <c r="C228" s="222"/>
      <c r="D228" s="222"/>
      <c r="E228" s="222"/>
      <c r="F228" s="222"/>
      <c r="G228" s="222"/>
      <c r="H228" s="222"/>
      <c r="I228" s="222"/>
      <c r="J228" s="235"/>
      <c r="K228" s="260"/>
      <c r="L228" s="260"/>
      <c r="M228" s="260"/>
      <c r="N228" s="260"/>
      <c r="O228" s="260"/>
      <c r="P228" s="260"/>
      <c r="Q228" s="260"/>
      <c r="R228" s="260"/>
      <c r="S228" s="260"/>
      <c r="T228" s="260"/>
      <c r="U228" s="260"/>
      <c r="V228" s="260"/>
      <c r="W228" s="260"/>
      <c r="X228" s="260"/>
      <c r="Y228" s="260"/>
      <c r="Z228" s="260"/>
      <c r="AA228" s="260"/>
      <c r="AB228" s="272"/>
      <c r="AC228" s="293"/>
      <c r="AD228" s="344"/>
      <c r="AE228" s="292"/>
      <c r="AF228" s="292"/>
      <c r="AG228" s="292"/>
      <c r="AH228" s="292"/>
      <c r="AI228" s="292"/>
      <c r="AJ228" s="292"/>
      <c r="AK228" s="292"/>
      <c r="AL228" s="256"/>
      <c r="AM228" s="256"/>
      <c r="AN228" s="256"/>
      <c r="AO228" s="256"/>
    </row>
    <row r="229" spans="1:41" ht="15.75" customHeight="1">
      <c r="A229" s="222"/>
      <c r="B229" s="222"/>
      <c r="C229" s="222"/>
      <c r="D229" s="222"/>
      <c r="E229" s="222"/>
      <c r="F229" s="222"/>
      <c r="G229" s="222"/>
      <c r="H229" s="222"/>
      <c r="I229" s="222"/>
      <c r="J229" s="235"/>
      <c r="K229" s="260"/>
      <c r="L229" s="260"/>
      <c r="M229" s="260"/>
      <c r="N229" s="260"/>
      <c r="O229" s="260"/>
      <c r="P229" s="260"/>
      <c r="Q229" s="260"/>
      <c r="R229" s="260"/>
      <c r="S229" s="260"/>
      <c r="T229" s="260"/>
      <c r="U229" s="260"/>
      <c r="V229" s="260"/>
      <c r="W229" s="260"/>
      <c r="X229" s="260"/>
      <c r="Y229" s="260"/>
      <c r="Z229" s="260"/>
      <c r="AA229" s="260"/>
      <c r="AB229" s="272"/>
      <c r="AC229" s="293"/>
      <c r="AD229" s="344"/>
      <c r="AE229" s="292"/>
      <c r="AF229" s="292"/>
      <c r="AG229" s="292"/>
      <c r="AH229" s="292"/>
      <c r="AI229" s="292"/>
      <c r="AJ229" s="292"/>
      <c r="AK229" s="292"/>
      <c r="AL229" s="256"/>
      <c r="AM229" s="256"/>
      <c r="AN229" s="256"/>
      <c r="AO229" s="256"/>
    </row>
    <row r="230" spans="1:41" ht="15.75" customHeight="1">
      <c r="A230" s="222"/>
      <c r="B230" s="222"/>
      <c r="C230" s="222"/>
      <c r="D230" s="222"/>
      <c r="E230" s="222"/>
      <c r="F230" s="222"/>
      <c r="G230" s="222"/>
      <c r="H230" s="222"/>
      <c r="I230" s="222"/>
      <c r="J230" s="235"/>
      <c r="K230" s="260"/>
      <c r="L230" s="260"/>
      <c r="M230" s="260"/>
      <c r="N230" s="260"/>
      <c r="O230" s="260"/>
      <c r="P230" s="260"/>
      <c r="Q230" s="260"/>
      <c r="R230" s="260"/>
      <c r="S230" s="260"/>
      <c r="T230" s="260"/>
      <c r="U230" s="260"/>
      <c r="V230" s="260"/>
      <c r="W230" s="260"/>
      <c r="X230" s="260"/>
      <c r="Y230" s="260"/>
      <c r="Z230" s="260"/>
      <c r="AA230" s="260"/>
      <c r="AB230" s="272"/>
      <c r="AC230" s="293"/>
      <c r="AD230" s="344"/>
      <c r="AE230" s="292"/>
      <c r="AF230" s="292"/>
      <c r="AG230" s="292"/>
      <c r="AH230" s="292"/>
      <c r="AI230" s="292"/>
      <c r="AJ230" s="292"/>
      <c r="AK230" s="292"/>
      <c r="AL230" s="256"/>
      <c r="AM230" s="256"/>
      <c r="AN230" s="256"/>
      <c r="AO230" s="256"/>
    </row>
    <row r="231" spans="1:41" ht="15.75" customHeight="1">
      <c r="A231" s="222"/>
      <c r="B231" s="222"/>
      <c r="C231" s="222"/>
      <c r="D231" s="222"/>
      <c r="E231" s="222"/>
      <c r="F231" s="222"/>
      <c r="G231" s="222"/>
      <c r="H231" s="222"/>
      <c r="I231" s="222"/>
      <c r="J231" s="235"/>
      <c r="K231" s="260"/>
      <c r="L231" s="260"/>
      <c r="M231" s="260"/>
      <c r="N231" s="260"/>
      <c r="O231" s="260"/>
      <c r="P231" s="260"/>
      <c r="Q231" s="260"/>
      <c r="R231" s="260"/>
      <c r="S231" s="260"/>
      <c r="T231" s="260"/>
      <c r="U231" s="260"/>
      <c r="V231" s="260"/>
      <c r="W231" s="260"/>
      <c r="X231" s="260"/>
      <c r="Y231" s="260"/>
      <c r="Z231" s="260"/>
      <c r="AA231" s="260"/>
      <c r="AB231" s="272"/>
      <c r="AC231" s="293"/>
      <c r="AD231" s="344"/>
      <c r="AE231" s="292"/>
      <c r="AF231" s="292"/>
      <c r="AG231" s="292"/>
      <c r="AH231" s="292"/>
      <c r="AI231" s="292"/>
      <c r="AJ231" s="292"/>
      <c r="AK231" s="292"/>
      <c r="AL231" s="256"/>
      <c r="AM231" s="256"/>
      <c r="AN231" s="256"/>
      <c r="AO231" s="256"/>
    </row>
    <row r="232" spans="1:41" ht="15.75" customHeight="1">
      <c r="A232" s="222"/>
      <c r="B232" s="222"/>
      <c r="C232" s="222"/>
      <c r="D232" s="222"/>
      <c r="E232" s="222"/>
      <c r="F232" s="222"/>
      <c r="G232" s="222"/>
      <c r="H232" s="222"/>
      <c r="I232" s="222"/>
      <c r="J232" s="235"/>
      <c r="K232" s="260"/>
      <c r="L232" s="260"/>
      <c r="M232" s="260"/>
      <c r="N232" s="260"/>
      <c r="O232" s="260"/>
      <c r="P232" s="260"/>
      <c r="Q232" s="260"/>
      <c r="R232" s="260"/>
      <c r="S232" s="260"/>
      <c r="T232" s="260"/>
      <c r="U232" s="260"/>
      <c r="V232" s="260"/>
      <c r="W232" s="260"/>
      <c r="X232" s="260"/>
      <c r="Y232" s="260"/>
      <c r="Z232" s="260"/>
      <c r="AA232" s="260"/>
      <c r="AB232" s="272"/>
      <c r="AC232" s="293"/>
      <c r="AD232" s="344"/>
      <c r="AE232" s="292"/>
      <c r="AF232" s="292"/>
      <c r="AG232" s="292"/>
      <c r="AH232" s="292"/>
      <c r="AI232" s="292"/>
      <c r="AJ232" s="292"/>
      <c r="AK232" s="292"/>
      <c r="AL232" s="256"/>
      <c r="AM232" s="256"/>
      <c r="AN232" s="256"/>
      <c r="AO232" s="256"/>
    </row>
    <row r="233" spans="1:41" ht="15.75" customHeight="1">
      <c r="A233" s="222"/>
      <c r="B233" s="222"/>
      <c r="C233" s="222"/>
      <c r="D233" s="222"/>
      <c r="E233" s="222"/>
      <c r="F233" s="222"/>
      <c r="G233" s="222"/>
      <c r="H233" s="222"/>
      <c r="I233" s="222"/>
      <c r="J233" s="235"/>
      <c r="K233" s="260"/>
      <c r="L233" s="260"/>
      <c r="M233" s="260"/>
      <c r="N233" s="260"/>
      <c r="O233" s="260"/>
      <c r="P233" s="260"/>
      <c r="Q233" s="260"/>
      <c r="R233" s="260"/>
      <c r="S233" s="260"/>
      <c r="T233" s="260"/>
      <c r="U233" s="260"/>
      <c r="V233" s="260"/>
      <c r="W233" s="260"/>
      <c r="X233" s="260"/>
      <c r="Y233" s="260"/>
      <c r="Z233" s="260"/>
      <c r="AA233" s="260"/>
      <c r="AB233" s="272"/>
      <c r="AC233" s="293"/>
      <c r="AD233" s="344"/>
      <c r="AE233" s="292"/>
      <c r="AF233" s="292"/>
      <c r="AG233" s="292"/>
      <c r="AH233" s="292"/>
      <c r="AI233" s="292"/>
      <c r="AJ233" s="292"/>
      <c r="AK233" s="292"/>
      <c r="AL233" s="256"/>
      <c r="AM233" s="256"/>
      <c r="AN233" s="256"/>
      <c r="AO233" s="256"/>
    </row>
    <row r="234" spans="1:41" ht="15.75" customHeight="1">
      <c r="A234" s="222"/>
      <c r="B234" s="222"/>
      <c r="C234" s="222"/>
      <c r="D234" s="222"/>
      <c r="E234" s="222"/>
      <c r="F234" s="222"/>
      <c r="G234" s="222"/>
      <c r="H234" s="222"/>
      <c r="I234" s="222"/>
      <c r="J234" s="235"/>
      <c r="K234" s="260"/>
      <c r="L234" s="260"/>
      <c r="M234" s="260"/>
      <c r="N234" s="260"/>
      <c r="O234" s="260"/>
      <c r="P234" s="260"/>
      <c r="Q234" s="260"/>
      <c r="R234" s="260"/>
      <c r="S234" s="260"/>
      <c r="T234" s="260"/>
      <c r="U234" s="260"/>
      <c r="V234" s="260"/>
      <c r="W234" s="260"/>
      <c r="X234" s="260"/>
      <c r="Y234" s="260"/>
      <c r="Z234" s="260"/>
      <c r="AA234" s="260"/>
      <c r="AB234" s="272"/>
      <c r="AC234" s="293"/>
      <c r="AD234" s="344"/>
      <c r="AE234" s="292"/>
      <c r="AF234" s="292"/>
      <c r="AG234" s="292"/>
      <c r="AH234" s="292"/>
      <c r="AI234" s="292"/>
      <c r="AJ234" s="292"/>
      <c r="AK234" s="292"/>
      <c r="AL234" s="256"/>
      <c r="AM234" s="256"/>
      <c r="AN234" s="256"/>
      <c r="AO234" s="256"/>
    </row>
    <row r="235" spans="1:41" ht="15.75" customHeight="1">
      <c r="A235" s="222"/>
      <c r="B235" s="222"/>
      <c r="C235" s="222"/>
      <c r="D235" s="222"/>
      <c r="E235" s="222"/>
      <c r="F235" s="222"/>
      <c r="G235" s="222"/>
      <c r="H235" s="222"/>
      <c r="I235" s="222"/>
      <c r="J235" s="235"/>
      <c r="K235" s="260"/>
      <c r="L235" s="260"/>
      <c r="M235" s="260"/>
      <c r="N235" s="260"/>
      <c r="O235" s="260"/>
      <c r="P235" s="260"/>
      <c r="Q235" s="260"/>
      <c r="R235" s="260"/>
      <c r="S235" s="260"/>
      <c r="T235" s="260"/>
      <c r="U235" s="260"/>
      <c r="V235" s="260"/>
      <c r="W235" s="260"/>
      <c r="X235" s="260"/>
      <c r="Y235" s="260"/>
      <c r="Z235" s="260"/>
      <c r="AA235" s="260"/>
      <c r="AB235" s="272"/>
      <c r="AC235" s="293"/>
      <c r="AD235" s="344"/>
      <c r="AE235" s="292"/>
      <c r="AF235" s="292"/>
      <c r="AG235" s="292"/>
      <c r="AH235" s="292"/>
      <c r="AI235" s="292"/>
      <c r="AJ235" s="292"/>
      <c r="AK235" s="292"/>
      <c r="AL235" s="256"/>
      <c r="AM235" s="256"/>
      <c r="AN235" s="256"/>
      <c r="AO235" s="256"/>
    </row>
    <row r="236" spans="1:41" ht="15.75" customHeight="1">
      <c r="A236" s="222"/>
      <c r="B236" s="222"/>
      <c r="C236" s="222"/>
      <c r="D236" s="222"/>
      <c r="E236" s="222"/>
      <c r="F236" s="222"/>
      <c r="G236" s="222"/>
      <c r="H236" s="222"/>
      <c r="I236" s="222"/>
      <c r="J236" s="235"/>
      <c r="K236" s="260"/>
      <c r="L236" s="260"/>
      <c r="M236" s="260"/>
      <c r="N236" s="260"/>
      <c r="O236" s="260"/>
      <c r="P236" s="260"/>
      <c r="Q236" s="260"/>
      <c r="R236" s="260"/>
      <c r="S236" s="260"/>
      <c r="T236" s="260"/>
      <c r="U236" s="260"/>
      <c r="V236" s="260"/>
      <c r="W236" s="260"/>
      <c r="X236" s="260"/>
      <c r="Y236" s="260"/>
      <c r="Z236" s="260"/>
      <c r="AA236" s="260"/>
      <c r="AB236" s="272"/>
      <c r="AC236" s="293"/>
      <c r="AD236" s="344"/>
      <c r="AE236" s="292"/>
      <c r="AF236" s="292"/>
      <c r="AG236" s="292"/>
      <c r="AH236" s="292"/>
      <c r="AI236" s="292"/>
      <c r="AJ236" s="292"/>
      <c r="AK236" s="292"/>
      <c r="AL236" s="256"/>
      <c r="AM236" s="256"/>
      <c r="AN236" s="256"/>
      <c r="AO236" s="256"/>
    </row>
    <row r="237" spans="1:41" ht="15.75" customHeight="1">
      <c r="A237" s="222"/>
      <c r="B237" s="222"/>
      <c r="C237" s="222"/>
      <c r="D237" s="222"/>
      <c r="E237" s="222"/>
      <c r="F237" s="222"/>
      <c r="G237" s="222"/>
      <c r="H237" s="222"/>
      <c r="I237" s="222"/>
      <c r="J237" s="235"/>
      <c r="K237" s="260"/>
      <c r="L237" s="260"/>
      <c r="M237" s="260"/>
      <c r="N237" s="260"/>
      <c r="O237" s="260"/>
      <c r="P237" s="260"/>
      <c r="Q237" s="260"/>
      <c r="R237" s="260"/>
      <c r="S237" s="260"/>
      <c r="T237" s="260"/>
      <c r="U237" s="260"/>
      <c r="V237" s="260"/>
      <c r="W237" s="260"/>
      <c r="X237" s="260"/>
      <c r="Y237" s="260"/>
      <c r="Z237" s="260"/>
      <c r="AA237" s="260"/>
      <c r="AB237" s="272"/>
      <c r="AC237" s="293"/>
      <c r="AD237" s="344"/>
      <c r="AE237" s="292"/>
      <c r="AF237" s="292"/>
      <c r="AG237" s="292"/>
      <c r="AH237" s="292"/>
      <c r="AI237" s="292"/>
      <c r="AJ237" s="292"/>
      <c r="AK237" s="292"/>
      <c r="AL237" s="256"/>
      <c r="AM237" s="256"/>
      <c r="AN237" s="256"/>
      <c r="AO237" s="256"/>
    </row>
    <row r="238" spans="1:41" ht="15.75" customHeight="1">
      <c r="A238" s="222"/>
      <c r="B238" s="222"/>
      <c r="C238" s="222"/>
      <c r="D238" s="222"/>
      <c r="E238" s="222"/>
      <c r="F238" s="222"/>
      <c r="G238" s="222"/>
      <c r="H238" s="222"/>
      <c r="I238" s="222"/>
      <c r="J238" s="235"/>
      <c r="K238" s="260"/>
      <c r="L238" s="260"/>
      <c r="M238" s="260"/>
      <c r="N238" s="260"/>
      <c r="O238" s="260"/>
      <c r="P238" s="260"/>
      <c r="Q238" s="260"/>
      <c r="R238" s="260"/>
      <c r="S238" s="260"/>
      <c r="T238" s="260"/>
      <c r="U238" s="260"/>
      <c r="V238" s="260"/>
      <c r="W238" s="260"/>
      <c r="X238" s="260"/>
      <c r="Y238" s="260"/>
      <c r="Z238" s="260"/>
      <c r="AA238" s="260"/>
      <c r="AB238" s="272"/>
      <c r="AC238" s="293"/>
      <c r="AD238" s="344"/>
      <c r="AE238" s="292"/>
      <c r="AF238" s="292"/>
      <c r="AG238" s="292"/>
      <c r="AH238" s="292"/>
      <c r="AI238" s="292"/>
      <c r="AJ238" s="292"/>
      <c r="AK238" s="292"/>
      <c r="AL238" s="256"/>
      <c r="AM238" s="256"/>
      <c r="AN238" s="256"/>
      <c r="AO238" s="256"/>
    </row>
    <row r="239" spans="1:41" ht="15.75" customHeight="1">
      <c r="A239" s="222"/>
      <c r="B239" s="222"/>
      <c r="C239" s="222"/>
      <c r="D239" s="222"/>
      <c r="E239" s="222"/>
      <c r="F239" s="222"/>
      <c r="G239" s="222"/>
      <c r="H239" s="222"/>
      <c r="I239" s="222"/>
      <c r="J239" s="235"/>
      <c r="K239" s="260"/>
      <c r="L239" s="260"/>
      <c r="M239" s="260"/>
      <c r="N239" s="260"/>
      <c r="O239" s="260"/>
      <c r="P239" s="260"/>
      <c r="Q239" s="260"/>
      <c r="R239" s="260"/>
      <c r="S239" s="260"/>
      <c r="T239" s="260"/>
      <c r="U239" s="260"/>
      <c r="V239" s="260"/>
      <c r="W239" s="260"/>
      <c r="X239" s="260"/>
      <c r="Y239" s="260"/>
      <c r="Z239" s="260"/>
      <c r="AA239" s="260"/>
      <c r="AB239" s="272"/>
      <c r="AC239" s="293"/>
      <c r="AD239" s="344"/>
      <c r="AE239" s="292"/>
      <c r="AF239" s="292"/>
      <c r="AG239" s="292"/>
      <c r="AH239" s="292"/>
      <c r="AI239" s="292"/>
      <c r="AJ239" s="292"/>
      <c r="AK239" s="292"/>
      <c r="AL239" s="256"/>
      <c r="AM239" s="256"/>
      <c r="AN239" s="256"/>
      <c r="AO239" s="256"/>
    </row>
    <row r="240" spans="1:41" ht="15.75" customHeight="1">
      <c r="A240" s="222"/>
      <c r="B240" s="222"/>
      <c r="C240" s="222"/>
      <c r="D240" s="222"/>
      <c r="E240" s="222"/>
      <c r="F240" s="222"/>
      <c r="G240" s="222"/>
      <c r="H240" s="222"/>
      <c r="I240" s="222"/>
      <c r="J240" s="235"/>
      <c r="K240" s="260"/>
      <c r="L240" s="260"/>
      <c r="M240" s="260"/>
      <c r="N240" s="260"/>
      <c r="O240" s="260"/>
      <c r="P240" s="260"/>
      <c r="Q240" s="260"/>
      <c r="R240" s="260"/>
      <c r="S240" s="260"/>
      <c r="T240" s="260"/>
      <c r="U240" s="260"/>
      <c r="V240" s="260"/>
      <c r="W240" s="260"/>
      <c r="X240" s="260"/>
      <c r="Y240" s="260"/>
      <c r="Z240" s="260"/>
      <c r="AA240" s="260"/>
      <c r="AB240" s="272"/>
      <c r="AC240" s="293"/>
      <c r="AD240" s="344"/>
      <c r="AE240" s="292"/>
      <c r="AF240" s="292"/>
      <c r="AG240" s="292"/>
      <c r="AH240" s="292"/>
      <c r="AI240" s="292"/>
      <c r="AJ240" s="292"/>
      <c r="AK240" s="292"/>
      <c r="AL240" s="256"/>
      <c r="AM240" s="256"/>
      <c r="AN240" s="256"/>
      <c r="AO240" s="256"/>
    </row>
    <row r="241" spans="1:41" ht="15.75" customHeight="1">
      <c r="A241" s="222"/>
      <c r="B241" s="222"/>
      <c r="C241" s="222"/>
      <c r="D241" s="222"/>
      <c r="E241" s="222"/>
      <c r="F241" s="222"/>
      <c r="G241" s="222"/>
      <c r="H241" s="222"/>
      <c r="I241" s="222"/>
      <c r="J241" s="235"/>
      <c r="K241" s="260"/>
      <c r="L241" s="260"/>
      <c r="M241" s="260"/>
      <c r="N241" s="260"/>
      <c r="O241" s="260"/>
      <c r="P241" s="260"/>
      <c r="Q241" s="260"/>
      <c r="R241" s="260"/>
      <c r="S241" s="260"/>
      <c r="T241" s="260"/>
      <c r="U241" s="260"/>
      <c r="V241" s="260"/>
      <c r="W241" s="260"/>
      <c r="X241" s="260"/>
      <c r="Y241" s="260"/>
      <c r="Z241" s="260"/>
      <c r="AA241" s="260"/>
      <c r="AB241" s="272"/>
      <c r="AC241" s="293"/>
      <c r="AD241" s="344"/>
      <c r="AE241" s="292"/>
      <c r="AF241" s="292"/>
      <c r="AG241" s="292"/>
      <c r="AH241" s="292"/>
      <c r="AI241" s="292"/>
      <c r="AJ241" s="292"/>
      <c r="AK241" s="292"/>
      <c r="AL241" s="256"/>
      <c r="AM241" s="256"/>
      <c r="AN241" s="256"/>
      <c r="AO241" s="256"/>
    </row>
    <row r="242" spans="1:41" ht="15.75" customHeight="1">
      <c r="A242" s="222"/>
      <c r="B242" s="222"/>
      <c r="C242" s="222"/>
      <c r="D242" s="222"/>
      <c r="E242" s="222"/>
      <c r="F242" s="222"/>
      <c r="G242" s="222"/>
      <c r="H242" s="222"/>
      <c r="I242" s="222"/>
      <c r="J242" s="235"/>
      <c r="K242" s="260"/>
      <c r="L242" s="260"/>
      <c r="M242" s="260"/>
      <c r="N242" s="260"/>
      <c r="O242" s="260"/>
      <c r="P242" s="260"/>
      <c r="Q242" s="260"/>
      <c r="R242" s="260"/>
      <c r="S242" s="260"/>
      <c r="T242" s="260"/>
      <c r="U242" s="260"/>
      <c r="V242" s="260"/>
      <c r="W242" s="260"/>
      <c r="X242" s="260"/>
      <c r="Y242" s="260"/>
      <c r="Z242" s="260"/>
      <c r="AA242" s="260"/>
      <c r="AB242" s="272"/>
      <c r="AC242" s="293"/>
      <c r="AD242" s="344"/>
      <c r="AE242" s="292"/>
      <c r="AF242" s="292"/>
      <c r="AG242" s="292"/>
      <c r="AH242" s="292"/>
      <c r="AI242" s="292"/>
      <c r="AJ242" s="292"/>
      <c r="AK242" s="292"/>
      <c r="AL242" s="256"/>
      <c r="AM242" s="256"/>
      <c r="AN242" s="256"/>
      <c r="AO242" s="256"/>
    </row>
    <row r="243" spans="1:41" ht="15.75" customHeight="1">
      <c r="A243" s="222"/>
      <c r="B243" s="222"/>
      <c r="C243" s="222"/>
      <c r="D243" s="222"/>
      <c r="E243" s="222"/>
      <c r="F243" s="222"/>
      <c r="G243" s="222"/>
      <c r="H243" s="222"/>
      <c r="I243" s="222"/>
      <c r="J243" s="235"/>
      <c r="K243" s="260"/>
      <c r="L243" s="260"/>
      <c r="M243" s="260"/>
      <c r="N243" s="260"/>
      <c r="O243" s="260"/>
      <c r="P243" s="260"/>
      <c r="Q243" s="260"/>
      <c r="R243" s="260"/>
      <c r="S243" s="260"/>
      <c r="T243" s="260"/>
      <c r="U243" s="260"/>
      <c r="V243" s="260"/>
      <c r="W243" s="260"/>
      <c r="X243" s="260"/>
      <c r="Y243" s="260"/>
      <c r="Z243" s="260"/>
      <c r="AA243" s="260"/>
      <c r="AB243" s="272"/>
      <c r="AC243" s="293"/>
      <c r="AD243" s="344"/>
      <c r="AE243" s="292"/>
      <c r="AF243" s="292"/>
      <c r="AG243" s="292"/>
      <c r="AH243" s="292"/>
      <c r="AI243" s="292"/>
      <c r="AJ243" s="292"/>
      <c r="AK243" s="292"/>
      <c r="AL243" s="256"/>
      <c r="AM243" s="256"/>
      <c r="AN243" s="256"/>
      <c r="AO243" s="256"/>
    </row>
    <row r="244" spans="1:41" ht="15.75" customHeight="1">
      <c r="A244" s="222"/>
      <c r="B244" s="222"/>
      <c r="C244" s="222"/>
      <c r="D244" s="222"/>
      <c r="E244" s="222"/>
      <c r="F244" s="222"/>
      <c r="G244" s="222"/>
      <c r="H244" s="222"/>
      <c r="I244" s="222"/>
      <c r="J244" s="235"/>
      <c r="K244" s="260"/>
      <c r="L244" s="260"/>
      <c r="M244" s="260"/>
      <c r="N244" s="260"/>
      <c r="O244" s="260"/>
      <c r="P244" s="260"/>
      <c r="Q244" s="260"/>
      <c r="R244" s="260"/>
      <c r="S244" s="260"/>
      <c r="T244" s="260"/>
      <c r="U244" s="260"/>
      <c r="V244" s="260"/>
      <c r="W244" s="260"/>
      <c r="X244" s="260"/>
      <c r="Y244" s="260"/>
      <c r="Z244" s="260"/>
      <c r="AA244" s="260"/>
      <c r="AB244" s="272"/>
      <c r="AC244" s="293"/>
      <c r="AD244" s="344"/>
      <c r="AE244" s="292"/>
      <c r="AF244" s="292"/>
      <c r="AG244" s="292"/>
      <c r="AH244" s="292"/>
      <c r="AI244" s="292"/>
      <c r="AJ244" s="292"/>
      <c r="AK244" s="292"/>
      <c r="AL244" s="256"/>
      <c r="AM244" s="256"/>
      <c r="AN244" s="256"/>
      <c r="AO244" s="256"/>
    </row>
    <row r="245" spans="1:41" ht="15.75" customHeight="1">
      <c r="A245" s="222"/>
      <c r="B245" s="222"/>
      <c r="C245" s="222"/>
      <c r="D245" s="222"/>
      <c r="E245" s="222"/>
      <c r="F245" s="222"/>
      <c r="G245" s="222"/>
      <c r="H245" s="222"/>
      <c r="I245" s="222"/>
      <c r="J245" s="235"/>
      <c r="K245" s="260"/>
      <c r="L245" s="260"/>
      <c r="M245" s="260"/>
      <c r="N245" s="260"/>
      <c r="O245" s="260"/>
      <c r="P245" s="260"/>
      <c r="Q245" s="260"/>
      <c r="R245" s="260"/>
      <c r="S245" s="260"/>
      <c r="T245" s="260"/>
      <c r="U245" s="260"/>
      <c r="V245" s="260"/>
      <c r="W245" s="260"/>
      <c r="X245" s="260"/>
      <c r="Y245" s="260"/>
      <c r="Z245" s="260"/>
      <c r="AA245" s="260"/>
      <c r="AB245" s="272"/>
      <c r="AC245" s="293"/>
      <c r="AD245" s="344"/>
      <c r="AE245" s="292"/>
      <c r="AF245" s="292"/>
      <c r="AG245" s="292"/>
      <c r="AH245" s="292"/>
      <c r="AI245" s="292"/>
      <c r="AJ245" s="292"/>
      <c r="AK245" s="292"/>
      <c r="AL245" s="256"/>
      <c r="AM245" s="256"/>
      <c r="AN245" s="256"/>
      <c r="AO245" s="256"/>
    </row>
    <row r="246" spans="1:41" ht="15.75" customHeight="1">
      <c r="A246" s="222"/>
      <c r="B246" s="222"/>
      <c r="C246" s="222"/>
      <c r="D246" s="222"/>
      <c r="E246" s="222"/>
      <c r="F246" s="222"/>
      <c r="G246" s="222"/>
      <c r="H246" s="222"/>
      <c r="I246" s="222"/>
      <c r="J246" s="235"/>
      <c r="K246" s="260"/>
      <c r="L246" s="260"/>
      <c r="M246" s="260"/>
      <c r="N246" s="260"/>
      <c r="O246" s="260"/>
      <c r="P246" s="260"/>
      <c r="Q246" s="260"/>
      <c r="R246" s="260"/>
      <c r="S246" s="260"/>
      <c r="T246" s="260"/>
      <c r="U246" s="260"/>
      <c r="V246" s="260"/>
      <c r="W246" s="260"/>
      <c r="X246" s="260"/>
      <c r="Y246" s="260"/>
      <c r="Z246" s="260"/>
      <c r="AA246" s="260"/>
      <c r="AB246" s="272"/>
      <c r="AC246" s="293"/>
      <c r="AD246" s="344"/>
      <c r="AE246" s="292"/>
      <c r="AF246" s="292"/>
      <c r="AG246" s="292"/>
      <c r="AH246" s="292"/>
      <c r="AI246" s="292"/>
      <c r="AJ246" s="292"/>
      <c r="AK246" s="292"/>
      <c r="AL246" s="256"/>
      <c r="AM246" s="256"/>
      <c r="AN246" s="256"/>
      <c r="AO246" s="256"/>
    </row>
    <row r="247" spans="1:41" ht="15.75" customHeight="1">
      <c r="A247" s="222"/>
      <c r="B247" s="222"/>
      <c r="C247" s="222"/>
      <c r="D247" s="222"/>
      <c r="E247" s="222"/>
      <c r="F247" s="222"/>
      <c r="G247" s="222"/>
      <c r="H247" s="222"/>
      <c r="I247" s="222"/>
      <c r="J247" s="235"/>
      <c r="K247" s="260"/>
      <c r="L247" s="260"/>
      <c r="M247" s="260"/>
      <c r="N247" s="260"/>
      <c r="O247" s="260"/>
      <c r="P247" s="260"/>
      <c r="Q247" s="260"/>
      <c r="R247" s="260"/>
      <c r="S247" s="260"/>
      <c r="T247" s="260"/>
      <c r="U247" s="260"/>
      <c r="V247" s="260"/>
      <c r="W247" s="260"/>
      <c r="X247" s="260"/>
      <c r="Y247" s="260"/>
      <c r="Z247" s="260"/>
      <c r="AA247" s="260"/>
      <c r="AB247" s="272"/>
      <c r="AC247" s="293"/>
      <c r="AD247" s="344"/>
      <c r="AE247" s="292"/>
      <c r="AF247" s="292"/>
      <c r="AG247" s="292"/>
      <c r="AH247" s="292"/>
      <c r="AI247" s="292"/>
      <c r="AJ247" s="292"/>
      <c r="AK247" s="292"/>
      <c r="AL247" s="256"/>
      <c r="AM247" s="256"/>
      <c r="AN247" s="256"/>
      <c r="AO247" s="256"/>
    </row>
    <row r="248" spans="1:41" ht="15.75" customHeight="1">
      <c r="A248" s="222"/>
      <c r="B248" s="222"/>
      <c r="C248" s="222"/>
      <c r="D248" s="222"/>
      <c r="E248" s="222"/>
      <c r="F248" s="222"/>
      <c r="G248" s="222"/>
      <c r="H248" s="222"/>
      <c r="I248" s="222"/>
      <c r="J248" s="235"/>
      <c r="K248" s="260"/>
      <c r="L248" s="260"/>
      <c r="M248" s="260"/>
      <c r="N248" s="260"/>
      <c r="O248" s="260"/>
      <c r="P248" s="260"/>
      <c r="Q248" s="260"/>
      <c r="R248" s="260"/>
      <c r="S248" s="260"/>
      <c r="T248" s="260"/>
      <c r="U248" s="260"/>
      <c r="V248" s="260"/>
      <c r="W248" s="260"/>
      <c r="X248" s="260"/>
      <c r="Y248" s="260"/>
      <c r="Z248" s="260"/>
      <c r="AA248" s="260"/>
      <c r="AB248" s="272"/>
      <c r="AC248" s="293"/>
      <c r="AD248" s="344"/>
      <c r="AE248" s="292"/>
      <c r="AF248" s="292"/>
      <c r="AG248" s="292"/>
      <c r="AH248" s="292"/>
      <c r="AI248" s="292"/>
      <c r="AJ248" s="292"/>
      <c r="AK248" s="292"/>
      <c r="AL248" s="256"/>
      <c r="AM248" s="256"/>
      <c r="AN248" s="256"/>
      <c r="AO248" s="256"/>
    </row>
    <row r="249" spans="1:41" ht="15.75" customHeight="1">
      <c r="A249" s="222"/>
      <c r="B249" s="222"/>
      <c r="C249" s="222"/>
      <c r="D249" s="222"/>
      <c r="E249" s="222"/>
      <c r="F249" s="222"/>
      <c r="G249" s="222"/>
      <c r="H249" s="222"/>
      <c r="I249" s="222"/>
      <c r="J249" s="235"/>
      <c r="K249" s="260"/>
      <c r="L249" s="260"/>
      <c r="M249" s="260"/>
      <c r="N249" s="260"/>
      <c r="O249" s="260"/>
      <c r="P249" s="260"/>
      <c r="Q249" s="260"/>
      <c r="R249" s="260"/>
      <c r="S249" s="260"/>
      <c r="T249" s="260"/>
      <c r="U249" s="260"/>
      <c r="V249" s="260"/>
      <c r="W249" s="260"/>
      <c r="X249" s="260"/>
      <c r="Y249" s="260"/>
      <c r="Z249" s="260"/>
      <c r="AA249" s="260"/>
      <c r="AB249" s="272"/>
      <c r="AC249" s="293"/>
      <c r="AD249" s="344"/>
      <c r="AE249" s="292"/>
      <c r="AF249" s="292"/>
      <c r="AG249" s="292"/>
      <c r="AH249" s="292"/>
      <c r="AI249" s="292"/>
      <c r="AJ249" s="292"/>
      <c r="AK249" s="292"/>
      <c r="AL249" s="256"/>
      <c r="AM249" s="256"/>
      <c r="AN249" s="256"/>
      <c r="AO249" s="256"/>
    </row>
    <row r="250" spans="1:41" ht="15.75" customHeight="1">
      <c r="A250" s="222"/>
      <c r="B250" s="222"/>
      <c r="C250" s="222"/>
      <c r="D250" s="222"/>
      <c r="E250" s="222"/>
      <c r="F250" s="222"/>
      <c r="G250" s="222"/>
      <c r="H250" s="222"/>
      <c r="I250" s="222"/>
      <c r="J250" s="235"/>
      <c r="K250" s="260"/>
      <c r="L250" s="260"/>
      <c r="M250" s="260"/>
      <c r="N250" s="260"/>
      <c r="O250" s="260"/>
      <c r="P250" s="260"/>
      <c r="Q250" s="260"/>
      <c r="R250" s="260"/>
      <c r="S250" s="260"/>
      <c r="T250" s="260"/>
      <c r="U250" s="260"/>
      <c r="V250" s="260"/>
      <c r="W250" s="260"/>
      <c r="X250" s="260"/>
      <c r="Y250" s="260"/>
      <c r="Z250" s="260"/>
      <c r="AA250" s="260"/>
      <c r="AB250" s="272"/>
      <c r="AC250" s="293"/>
      <c r="AD250" s="344"/>
      <c r="AE250" s="292"/>
      <c r="AF250" s="292"/>
      <c r="AG250" s="292"/>
      <c r="AH250" s="292"/>
      <c r="AI250" s="292"/>
      <c r="AJ250" s="292"/>
      <c r="AK250" s="292"/>
      <c r="AL250" s="256"/>
      <c r="AM250" s="256"/>
      <c r="AN250" s="256"/>
      <c r="AO250" s="256"/>
    </row>
    <row r="251" spans="1:41" ht="15.75" customHeight="1">
      <c r="A251" s="222"/>
      <c r="B251" s="222"/>
      <c r="C251" s="222"/>
      <c r="D251" s="222"/>
      <c r="E251" s="222"/>
      <c r="F251" s="222"/>
      <c r="G251" s="222"/>
      <c r="H251" s="222"/>
      <c r="I251" s="222"/>
      <c r="J251" s="235"/>
      <c r="K251" s="260"/>
      <c r="L251" s="260"/>
      <c r="M251" s="260"/>
      <c r="N251" s="260"/>
      <c r="O251" s="260"/>
      <c r="P251" s="260"/>
      <c r="Q251" s="260"/>
      <c r="R251" s="260"/>
      <c r="S251" s="260"/>
      <c r="T251" s="260"/>
      <c r="U251" s="260"/>
      <c r="V251" s="260"/>
      <c r="W251" s="260"/>
      <c r="X251" s="260"/>
      <c r="Y251" s="260"/>
      <c r="Z251" s="260"/>
      <c r="AA251" s="260"/>
      <c r="AB251" s="272"/>
      <c r="AC251" s="293"/>
      <c r="AD251" s="344"/>
      <c r="AE251" s="292"/>
      <c r="AF251" s="292"/>
      <c r="AG251" s="292"/>
      <c r="AH251" s="292"/>
      <c r="AI251" s="292"/>
      <c r="AJ251" s="292"/>
      <c r="AK251" s="292"/>
      <c r="AL251" s="256"/>
      <c r="AM251" s="256"/>
      <c r="AN251" s="256"/>
      <c r="AO251" s="256"/>
    </row>
    <row r="252" spans="1:41" ht="15.75" customHeight="1">
      <c r="A252" s="222"/>
      <c r="B252" s="222"/>
      <c r="C252" s="222"/>
      <c r="D252" s="222"/>
      <c r="E252" s="222"/>
      <c r="F252" s="222"/>
      <c r="G252" s="222"/>
      <c r="H252" s="222"/>
      <c r="I252" s="222"/>
      <c r="J252" s="235"/>
      <c r="K252" s="260"/>
      <c r="L252" s="260"/>
      <c r="M252" s="260"/>
      <c r="N252" s="260"/>
      <c r="O252" s="260"/>
      <c r="P252" s="260"/>
      <c r="Q252" s="260"/>
      <c r="R252" s="260"/>
      <c r="S252" s="260"/>
      <c r="T252" s="260"/>
      <c r="U252" s="260"/>
      <c r="V252" s="260"/>
      <c r="W252" s="260"/>
      <c r="X252" s="260"/>
      <c r="Y252" s="260"/>
      <c r="Z252" s="260"/>
      <c r="AA252" s="260"/>
      <c r="AB252" s="272"/>
      <c r="AC252" s="293"/>
      <c r="AD252" s="344"/>
      <c r="AE252" s="292"/>
      <c r="AF252" s="292"/>
      <c r="AG252" s="292"/>
      <c r="AH252" s="292"/>
      <c r="AI252" s="292"/>
      <c r="AJ252" s="292"/>
      <c r="AK252" s="292"/>
      <c r="AL252" s="256"/>
      <c r="AM252" s="256"/>
      <c r="AN252" s="256"/>
      <c r="AO252" s="256"/>
    </row>
    <row r="253" spans="1:41" ht="15.75" customHeight="1">
      <c r="A253" s="222"/>
      <c r="B253" s="222"/>
      <c r="C253" s="222"/>
      <c r="D253" s="222"/>
      <c r="E253" s="222"/>
      <c r="F253" s="222"/>
      <c r="G253" s="222"/>
      <c r="H253" s="222"/>
      <c r="I253" s="222"/>
      <c r="J253" s="235"/>
      <c r="K253" s="260"/>
      <c r="L253" s="260"/>
      <c r="M253" s="260"/>
      <c r="N253" s="260"/>
      <c r="O253" s="260"/>
      <c r="P253" s="260"/>
      <c r="Q253" s="260"/>
      <c r="R253" s="260"/>
      <c r="S253" s="260"/>
      <c r="T253" s="260"/>
      <c r="U253" s="260"/>
      <c r="V253" s="260"/>
      <c r="W253" s="260"/>
      <c r="X253" s="260"/>
      <c r="Y253" s="260"/>
      <c r="Z253" s="260"/>
      <c r="AA253" s="260"/>
      <c r="AB253" s="272"/>
      <c r="AC253" s="293"/>
      <c r="AD253" s="344"/>
      <c r="AE253" s="292"/>
      <c r="AF253" s="292"/>
      <c r="AG253" s="292"/>
      <c r="AH253" s="292"/>
      <c r="AI253" s="292"/>
      <c r="AJ253" s="292"/>
      <c r="AK253" s="292"/>
      <c r="AL253" s="256"/>
      <c r="AM253" s="256"/>
      <c r="AN253" s="256"/>
      <c r="AO253" s="256"/>
    </row>
    <row r="254" spans="1:41" ht="15.75" customHeight="1">
      <c r="A254" s="222"/>
      <c r="B254" s="222"/>
      <c r="C254" s="222"/>
      <c r="D254" s="222"/>
      <c r="E254" s="222"/>
      <c r="F254" s="222"/>
      <c r="G254" s="222"/>
      <c r="H254" s="222"/>
      <c r="I254" s="222"/>
      <c r="J254" s="235"/>
      <c r="K254" s="260"/>
      <c r="L254" s="260"/>
      <c r="M254" s="260"/>
      <c r="N254" s="260"/>
      <c r="O254" s="260"/>
      <c r="P254" s="260"/>
      <c r="Q254" s="260"/>
      <c r="R254" s="260"/>
      <c r="S254" s="260"/>
      <c r="T254" s="260"/>
      <c r="U254" s="260"/>
      <c r="V254" s="260"/>
      <c r="W254" s="260"/>
      <c r="X254" s="260"/>
      <c r="Y254" s="260"/>
      <c r="Z254" s="260"/>
      <c r="AA254" s="260"/>
      <c r="AB254" s="272"/>
      <c r="AC254" s="293"/>
      <c r="AD254" s="344"/>
      <c r="AE254" s="292"/>
      <c r="AF254" s="292"/>
      <c r="AG254" s="292"/>
      <c r="AH254" s="292"/>
      <c r="AI254" s="292"/>
      <c r="AJ254" s="292"/>
      <c r="AK254" s="292"/>
      <c r="AL254" s="256"/>
      <c r="AM254" s="256"/>
      <c r="AN254" s="256"/>
      <c r="AO254" s="256"/>
    </row>
    <row r="255" spans="1:41" ht="15.75" customHeight="1">
      <c r="A255" s="222"/>
      <c r="B255" s="222"/>
      <c r="C255" s="222"/>
      <c r="D255" s="222"/>
      <c r="E255" s="222"/>
      <c r="F255" s="222"/>
      <c r="G255" s="222"/>
      <c r="H255" s="222"/>
      <c r="I255" s="222"/>
      <c r="J255" s="235"/>
      <c r="K255" s="260"/>
      <c r="L255" s="260"/>
      <c r="M255" s="260"/>
      <c r="N255" s="260"/>
      <c r="O255" s="260"/>
      <c r="P255" s="260"/>
      <c r="Q255" s="260"/>
      <c r="R255" s="260"/>
      <c r="S255" s="260"/>
      <c r="T255" s="260"/>
      <c r="U255" s="260"/>
      <c r="V255" s="260"/>
      <c r="W255" s="260"/>
      <c r="X255" s="260"/>
      <c r="Y255" s="260"/>
      <c r="Z255" s="260"/>
      <c r="AA255" s="260"/>
      <c r="AB255" s="272"/>
      <c r="AC255" s="293"/>
      <c r="AD255" s="344"/>
      <c r="AE255" s="292"/>
      <c r="AF255" s="292"/>
      <c r="AG255" s="292"/>
      <c r="AH255" s="292"/>
      <c r="AI255" s="292"/>
      <c r="AJ255" s="292"/>
      <c r="AK255" s="292"/>
      <c r="AL255" s="256"/>
      <c r="AM255" s="256"/>
      <c r="AN255" s="256"/>
      <c r="AO255" s="256"/>
    </row>
    <row r="256" spans="1:41" ht="15.75" customHeight="1">
      <c r="AC256" s="293"/>
      <c r="AD256" s="344"/>
      <c r="AE256" s="292"/>
      <c r="AF256" s="292"/>
      <c r="AG256" s="292"/>
      <c r="AH256" s="292"/>
      <c r="AI256" s="292"/>
      <c r="AJ256" s="292"/>
      <c r="AK256" s="292"/>
      <c r="AL256" s="256"/>
      <c r="AM256" s="256"/>
      <c r="AN256" s="256"/>
      <c r="AO256" s="256"/>
    </row>
    <row r="257" spans="29:41" ht="15.75" customHeight="1">
      <c r="AC257" s="293"/>
      <c r="AD257" s="344"/>
      <c r="AE257" s="292"/>
      <c r="AF257" s="292"/>
      <c r="AG257" s="292"/>
      <c r="AH257" s="292"/>
      <c r="AI257" s="292"/>
      <c r="AJ257" s="292"/>
      <c r="AK257" s="292"/>
      <c r="AL257" s="256"/>
      <c r="AM257" s="256"/>
      <c r="AN257" s="256"/>
      <c r="AO257" s="256"/>
    </row>
    <row r="258" spans="29:41" ht="15.75" customHeight="1">
      <c r="AC258" s="293"/>
      <c r="AD258" s="344"/>
      <c r="AE258" s="292"/>
      <c r="AF258" s="292"/>
      <c r="AG258" s="292"/>
      <c r="AH258" s="292"/>
      <c r="AI258" s="292"/>
      <c r="AJ258" s="292"/>
      <c r="AK258" s="292"/>
      <c r="AL258" s="256"/>
      <c r="AM258" s="256"/>
      <c r="AN258" s="256"/>
      <c r="AO258" s="256"/>
    </row>
    <row r="259" spans="29:41" ht="15.75" customHeight="1">
      <c r="AC259" s="293"/>
      <c r="AD259" s="344"/>
      <c r="AE259" s="292"/>
      <c r="AF259" s="292"/>
      <c r="AG259" s="292"/>
      <c r="AH259" s="292"/>
      <c r="AI259" s="292"/>
      <c r="AJ259" s="292"/>
      <c r="AK259" s="292"/>
      <c r="AL259" s="256"/>
      <c r="AM259" s="256"/>
      <c r="AN259" s="256"/>
      <c r="AO259" s="256"/>
    </row>
    <row r="260" spans="29:41" ht="15.75" customHeight="1">
      <c r="AC260" s="293"/>
      <c r="AD260" s="344"/>
      <c r="AE260" s="292"/>
      <c r="AF260" s="292"/>
      <c r="AG260" s="292"/>
      <c r="AH260" s="292"/>
      <c r="AI260" s="292"/>
      <c r="AJ260" s="292"/>
      <c r="AK260" s="292"/>
      <c r="AL260" s="256"/>
      <c r="AM260" s="256"/>
      <c r="AN260" s="256"/>
      <c r="AO260" s="256"/>
    </row>
    <row r="261" spans="29:41" ht="15.75" customHeight="1">
      <c r="AC261" s="293"/>
      <c r="AD261" s="344"/>
      <c r="AE261" s="292"/>
      <c r="AF261" s="292"/>
      <c r="AG261" s="292"/>
      <c r="AH261" s="292"/>
      <c r="AI261" s="292"/>
      <c r="AJ261" s="292"/>
      <c r="AK261" s="292"/>
      <c r="AL261" s="256"/>
      <c r="AM261" s="256"/>
      <c r="AN261" s="256"/>
      <c r="AO261" s="256"/>
    </row>
    <row r="262" spans="29:41" ht="15.75" customHeight="1">
      <c r="AC262" s="293"/>
      <c r="AD262" s="344"/>
      <c r="AE262" s="292"/>
      <c r="AF262" s="292"/>
      <c r="AG262" s="292"/>
      <c r="AH262" s="292"/>
      <c r="AI262" s="292"/>
      <c r="AJ262" s="292"/>
      <c r="AK262" s="292"/>
      <c r="AL262" s="256"/>
      <c r="AM262" s="256"/>
      <c r="AN262" s="256"/>
      <c r="AO262" s="256"/>
    </row>
    <row r="263" spans="29:41" ht="15.75" customHeight="1">
      <c r="AC263" s="293"/>
      <c r="AD263" s="344"/>
      <c r="AE263" s="292"/>
      <c r="AF263" s="292"/>
      <c r="AG263" s="292"/>
      <c r="AH263" s="292"/>
      <c r="AI263" s="292"/>
      <c r="AJ263" s="292"/>
      <c r="AK263" s="292"/>
      <c r="AL263" s="256"/>
      <c r="AM263" s="256"/>
      <c r="AN263" s="256"/>
      <c r="AO263" s="256"/>
    </row>
    <row r="264" spans="29:41" ht="15.75" customHeight="1">
      <c r="AC264" s="293"/>
      <c r="AD264" s="344"/>
      <c r="AE264" s="292"/>
      <c r="AF264" s="292"/>
      <c r="AG264" s="292"/>
      <c r="AH264" s="292"/>
      <c r="AI264" s="292"/>
      <c r="AJ264" s="292"/>
      <c r="AK264" s="292"/>
      <c r="AL264" s="256"/>
      <c r="AM264" s="256"/>
      <c r="AN264" s="256"/>
      <c r="AO264" s="256"/>
    </row>
    <row r="265" spans="29:41" ht="15.75" customHeight="1">
      <c r="AC265" s="293"/>
      <c r="AD265" s="344"/>
      <c r="AE265" s="292"/>
      <c r="AF265" s="292"/>
      <c r="AG265" s="292"/>
      <c r="AH265" s="292"/>
      <c r="AI265" s="292"/>
      <c r="AJ265" s="292"/>
      <c r="AK265" s="292"/>
      <c r="AL265" s="256"/>
      <c r="AM265" s="256"/>
      <c r="AN265" s="256"/>
      <c r="AO265" s="256"/>
    </row>
    <row r="266" spans="29:41" ht="15.75" customHeight="1">
      <c r="AC266" s="293"/>
      <c r="AD266" s="344"/>
      <c r="AE266" s="292"/>
      <c r="AF266" s="292"/>
      <c r="AG266" s="292"/>
      <c r="AH266" s="292"/>
      <c r="AI266" s="292"/>
      <c r="AJ266" s="292"/>
      <c r="AK266" s="292"/>
      <c r="AL266" s="256"/>
      <c r="AM266" s="256"/>
      <c r="AN266" s="256"/>
      <c r="AO266" s="256"/>
    </row>
    <row r="267" spans="29:41" ht="15.75" customHeight="1">
      <c r="AC267" s="293"/>
      <c r="AD267" s="344"/>
      <c r="AE267" s="292"/>
      <c r="AF267" s="292"/>
      <c r="AG267" s="292"/>
      <c r="AH267" s="292"/>
      <c r="AI267" s="292"/>
      <c r="AJ267" s="292"/>
      <c r="AK267" s="292"/>
      <c r="AL267" s="256"/>
      <c r="AM267" s="256"/>
      <c r="AN267" s="256"/>
      <c r="AO267" s="256"/>
    </row>
    <row r="268" spans="29:41" ht="15.75" customHeight="1">
      <c r="AC268" s="293"/>
      <c r="AD268" s="344"/>
      <c r="AE268" s="292"/>
      <c r="AF268" s="292"/>
      <c r="AG268" s="292"/>
      <c r="AH268" s="292"/>
      <c r="AI268" s="292"/>
      <c r="AJ268" s="292"/>
      <c r="AK268" s="292"/>
      <c r="AL268" s="256"/>
      <c r="AM268" s="256"/>
      <c r="AN268" s="256"/>
      <c r="AO268" s="256"/>
    </row>
    <row r="269" spans="29:41" ht="15.75" customHeight="1">
      <c r="AC269" s="293"/>
      <c r="AD269" s="344"/>
      <c r="AE269" s="292"/>
      <c r="AF269" s="292"/>
      <c r="AG269" s="292"/>
      <c r="AH269" s="292"/>
      <c r="AI269" s="292"/>
      <c r="AJ269" s="292"/>
      <c r="AK269" s="292"/>
      <c r="AL269" s="256"/>
      <c r="AM269" s="256"/>
      <c r="AN269" s="256"/>
      <c r="AO269" s="256"/>
    </row>
    <row r="270" spans="29:41" ht="15.75" customHeight="1">
      <c r="AC270" s="293"/>
      <c r="AD270" s="344"/>
      <c r="AE270" s="292"/>
      <c r="AF270" s="292"/>
      <c r="AG270" s="292"/>
      <c r="AH270" s="292"/>
      <c r="AI270" s="292"/>
      <c r="AJ270" s="292"/>
      <c r="AK270" s="292"/>
      <c r="AL270" s="256"/>
      <c r="AM270" s="256"/>
      <c r="AN270" s="256"/>
      <c r="AO270" s="256"/>
    </row>
    <row r="271" spans="29:41" ht="15.75" customHeight="1">
      <c r="AC271" s="293"/>
      <c r="AD271" s="344"/>
      <c r="AE271" s="292"/>
      <c r="AF271" s="292"/>
      <c r="AG271" s="292"/>
      <c r="AH271" s="292"/>
      <c r="AI271" s="292"/>
      <c r="AJ271" s="292"/>
      <c r="AK271" s="292"/>
      <c r="AL271" s="256"/>
      <c r="AM271" s="256"/>
      <c r="AN271" s="256"/>
      <c r="AO271" s="256"/>
    </row>
    <row r="272" spans="29:41" ht="15.75" customHeight="1">
      <c r="AC272" s="293"/>
      <c r="AD272" s="344"/>
      <c r="AE272" s="292"/>
      <c r="AF272" s="292"/>
      <c r="AG272" s="292"/>
      <c r="AH272" s="292"/>
      <c r="AI272" s="292"/>
      <c r="AJ272" s="292"/>
      <c r="AK272" s="292"/>
      <c r="AL272" s="256"/>
      <c r="AM272" s="256"/>
      <c r="AN272" s="256"/>
      <c r="AO272" s="256"/>
    </row>
    <row r="273" spans="29:41" ht="15.75" customHeight="1">
      <c r="AC273" s="293"/>
      <c r="AD273" s="344"/>
      <c r="AE273" s="292"/>
      <c r="AF273" s="292"/>
      <c r="AG273" s="292"/>
      <c r="AH273" s="292"/>
      <c r="AI273" s="292"/>
      <c r="AJ273" s="292"/>
      <c r="AK273" s="292"/>
      <c r="AL273" s="256"/>
      <c r="AM273" s="256"/>
      <c r="AN273" s="256"/>
      <c r="AO273" s="256"/>
    </row>
    <row r="274" spans="29:41" ht="15.75" customHeight="1">
      <c r="AC274" s="293"/>
      <c r="AD274" s="344"/>
      <c r="AE274" s="292"/>
      <c r="AF274" s="292"/>
      <c r="AG274" s="292"/>
      <c r="AH274" s="292"/>
      <c r="AI274" s="292"/>
      <c r="AJ274" s="292"/>
      <c r="AK274" s="292"/>
      <c r="AL274" s="256"/>
      <c r="AM274" s="256"/>
      <c r="AN274" s="256"/>
      <c r="AO274" s="256"/>
    </row>
    <row r="275" spans="29:41" ht="15.75" customHeight="1">
      <c r="AC275" s="293"/>
      <c r="AD275" s="344"/>
      <c r="AE275" s="292"/>
      <c r="AF275" s="292"/>
      <c r="AG275" s="292"/>
      <c r="AH275" s="292"/>
      <c r="AI275" s="292"/>
      <c r="AJ275" s="292"/>
      <c r="AK275" s="292"/>
      <c r="AL275" s="256"/>
      <c r="AM275" s="256"/>
      <c r="AN275" s="256"/>
      <c r="AO275" s="256"/>
    </row>
    <row r="276" spans="29:41" ht="15.75" customHeight="1">
      <c r="AC276" s="293"/>
      <c r="AD276" s="344"/>
      <c r="AE276" s="292"/>
      <c r="AF276" s="292"/>
      <c r="AG276" s="292"/>
      <c r="AH276" s="292"/>
      <c r="AI276" s="292"/>
      <c r="AJ276" s="292"/>
      <c r="AK276" s="292"/>
      <c r="AL276" s="256"/>
      <c r="AM276" s="256"/>
      <c r="AN276" s="256"/>
      <c r="AO276" s="256"/>
    </row>
    <row r="277" spans="29:41" ht="15.75" customHeight="1">
      <c r="AC277" s="293"/>
      <c r="AD277" s="344"/>
      <c r="AE277" s="292"/>
      <c r="AF277" s="292"/>
      <c r="AG277" s="292"/>
      <c r="AH277" s="292"/>
      <c r="AI277" s="292"/>
      <c r="AJ277" s="292"/>
      <c r="AK277" s="292"/>
      <c r="AL277" s="256"/>
      <c r="AM277" s="256"/>
      <c r="AN277" s="256"/>
      <c r="AO277" s="256"/>
    </row>
    <row r="278" spans="29:41" ht="15.75" customHeight="1">
      <c r="AC278" s="293"/>
      <c r="AD278" s="344"/>
      <c r="AE278" s="292"/>
      <c r="AF278" s="292"/>
      <c r="AG278" s="292"/>
      <c r="AH278" s="292"/>
      <c r="AI278" s="292"/>
      <c r="AJ278" s="292"/>
      <c r="AK278" s="292"/>
      <c r="AL278" s="256"/>
      <c r="AM278" s="256"/>
      <c r="AN278" s="256"/>
      <c r="AO278" s="256"/>
    </row>
    <row r="279" spans="29:41" ht="15.75" customHeight="1">
      <c r="AC279" s="293"/>
      <c r="AD279" s="344"/>
      <c r="AE279" s="292"/>
      <c r="AF279" s="292"/>
      <c r="AG279" s="292"/>
      <c r="AH279" s="292"/>
      <c r="AI279" s="292"/>
      <c r="AJ279" s="292"/>
      <c r="AK279" s="292"/>
      <c r="AL279" s="256"/>
      <c r="AM279" s="256"/>
      <c r="AN279" s="256"/>
      <c r="AO279" s="256"/>
    </row>
    <row r="280" spans="29:41" ht="15.75" customHeight="1">
      <c r="AC280" s="293"/>
      <c r="AD280" s="344"/>
      <c r="AE280" s="292"/>
      <c r="AF280" s="292"/>
      <c r="AG280" s="292"/>
      <c r="AH280" s="292"/>
      <c r="AI280" s="292"/>
      <c r="AJ280" s="292"/>
      <c r="AK280" s="292"/>
      <c r="AL280" s="256"/>
      <c r="AM280" s="256"/>
      <c r="AN280" s="256"/>
      <c r="AO280" s="256"/>
    </row>
    <row r="281" spans="29:41" ht="15.75" customHeight="1">
      <c r="AC281" s="293"/>
      <c r="AD281" s="344"/>
      <c r="AE281" s="292"/>
      <c r="AF281" s="292"/>
      <c r="AG281" s="292"/>
      <c r="AH281" s="292"/>
      <c r="AI281" s="292"/>
      <c r="AJ281" s="292"/>
      <c r="AK281" s="292"/>
      <c r="AL281" s="256"/>
      <c r="AM281" s="256"/>
      <c r="AN281" s="256"/>
      <c r="AO281" s="256"/>
    </row>
    <row r="282" spans="29:41" ht="15.75" customHeight="1">
      <c r="AC282" s="293"/>
      <c r="AD282" s="344"/>
      <c r="AE282" s="292"/>
      <c r="AF282" s="292"/>
      <c r="AG282" s="292"/>
      <c r="AH282" s="292"/>
      <c r="AI282" s="292"/>
      <c r="AJ282" s="292"/>
      <c r="AK282" s="292"/>
      <c r="AL282" s="256"/>
      <c r="AM282" s="256"/>
      <c r="AN282" s="256"/>
      <c r="AO282" s="256"/>
    </row>
    <row r="283" spans="29:41" ht="15.75" customHeight="1">
      <c r="AC283" s="293"/>
      <c r="AD283" s="344"/>
      <c r="AE283" s="292"/>
      <c r="AF283" s="292"/>
      <c r="AG283" s="292"/>
      <c r="AH283" s="292"/>
      <c r="AI283" s="292"/>
      <c r="AJ283" s="292"/>
      <c r="AK283" s="292"/>
      <c r="AL283" s="256"/>
      <c r="AM283" s="256"/>
      <c r="AN283" s="256"/>
      <c r="AO283" s="256"/>
    </row>
    <row r="284" spans="29:41" ht="15.75" customHeight="1">
      <c r="AC284" s="293"/>
      <c r="AD284" s="344"/>
      <c r="AE284" s="292"/>
      <c r="AF284" s="292"/>
      <c r="AG284" s="292"/>
      <c r="AH284" s="292"/>
      <c r="AI284" s="292"/>
      <c r="AJ284" s="292"/>
      <c r="AK284" s="292"/>
      <c r="AL284" s="256"/>
      <c r="AM284" s="256"/>
      <c r="AN284" s="256"/>
      <c r="AO284" s="256"/>
    </row>
    <row r="285" spans="29:41" ht="15.75" customHeight="1">
      <c r="AC285" s="293"/>
      <c r="AD285" s="344"/>
      <c r="AE285" s="292"/>
      <c r="AF285" s="292"/>
      <c r="AG285" s="292"/>
      <c r="AH285" s="292"/>
      <c r="AI285" s="292"/>
      <c r="AJ285" s="292"/>
      <c r="AK285" s="292"/>
      <c r="AL285" s="256"/>
      <c r="AM285" s="256"/>
      <c r="AN285" s="256"/>
      <c r="AO285" s="256"/>
    </row>
    <row r="286" spans="29:41" ht="15.75" customHeight="1">
      <c r="AC286" s="293"/>
      <c r="AD286" s="344"/>
      <c r="AE286" s="292"/>
      <c r="AF286" s="292"/>
      <c r="AG286" s="292"/>
      <c r="AH286" s="292"/>
      <c r="AI286" s="292"/>
      <c r="AJ286" s="292"/>
      <c r="AK286" s="292"/>
      <c r="AL286" s="256"/>
      <c r="AM286" s="256"/>
      <c r="AN286" s="256"/>
      <c r="AO286" s="256"/>
    </row>
    <row r="287" spans="29:41" ht="15.75" customHeight="1">
      <c r="AC287" s="293"/>
      <c r="AD287" s="344"/>
      <c r="AE287" s="292"/>
      <c r="AF287" s="292"/>
      <c r="AG287" s="292"/>
      <c r="AH287" s="292"/>
      <c r="AI287" s="292"/>
      <c r="AJ287" s="292"/>
      <c r="AK287" s="292"/>
      <c r="AL287" s="256"/>
      <c r="AM287" s="256"/>
      <c r="AN287" s="256"/>
      <c r="AO287" s="256"/>
    </row>
    <row r="288" spans="29:41" ht="15.75" customHeight="1">
      <c r="AC288" s="293"/>
      <c r="AD288" s="344"/>
      <c r="AE288" s="292"/>
      <c r="AF288" s="292"/>
      <c r="AG288" s="292"/>
      <c r="AH288" s="292"/>
      <c r="AI288" s="292"/>
      <c r="AJ288" s="292"/>
      <c r="AK288" s="292"/>
      <c r="AL288" s="256"/>
      <c r="AM288" s="256"/>
      <c r="AN288" s="256"/>
      <c r="AO288" s="256"/>
    </row>
    <row r="289" spans="29:41" ht="15.75" customHeight="1">
      <c r="AC289" s="293"/>
      <c r="AD289" s="344"/>
      <c r="AE289" s="292"/>
      <c r="AF289" s="292"/>
      <c r="AG289" s="292"/>
      <c r="AH289" s="292"/>
      <c r="AI289" s="292"/>
      <c r="AJ289" s="292"/>
      <c r="AK289" s="292"/>
      <c r="AL289" s="256"/>
      <c r="AM289" s="256"/>
      <c r="AN289" s="256"/>
      <c r="AO289" s="256"/>
    </row>
    <row r="290" spans="29:41" ht="15.75" customHeight="1">
      <c r="AC290" s="293"/>
      <c r="AD290" s="344"/>
      <c r="AE290" s="292"/>
      <c r="AF290" s="292"/>
      <c r="AG290" s="292"/>
      <c r="AH290" s="292"/>
      <c r="AI290" s="292"/>
      <c r="AJ290" s="292"/>
      <c r="AK290" s="292"/>
      <c r="AL290" s="256"/>
      <c r="AM290" s="256"/>
      <c r="AN290" s="256"/>
      <c r="AO290" s="256"/>
    </row>
    <row r="291" spans="29:41" ht="15.75" customHeight="1">
      <c r="AC291" s="293"/>
      <c r="AD291" s="344"/>
      <c r="AE291" s="292"/>
      <c r="AF291" s="292"/>
      <c r="AG291" s="292"/>
      <c r="AH291" s="292"/>
      <c r="AI291" s="292"/>
      <c r="AJ291" s="292"/>
      <c r="AK291" s="292"/>
      <c r="AL291" s="256"/>
      <c r="AM291" s="256"/>
      <c r="AN291" s="256"/>
      <c r="AO291" s="256"/>
    </row>
    <row r="292" spans="29:41" ht="15.75" customHeight="1">
      <c r="AC292" s="293"/>
      <c r="AD292" s="344"/>
      <c r="AE292" s="292"/>
      <c r="AF292" s="292"/>
      <c r="AG292" s="292"/>
      <c r="AH292" s="292"/>
      <c r="AI292" s="292"/>
      <c r="AJ292" s="292"/>
      <c r="AK292" s="292"/>
      <c r="AL292" s="256"/>
      <c r="AM292" s="256"/>
      <c r="AN292" s="256"/>
      <c r="AO292" s="256"/>
    </row>
    <row r="293" spans="29:41" ht="15.75" customHeight="1">
      <c r="AC293" s="293"/>
      <c r="AD293" s="344"/>
      <c r="AE293" s="292"/>
      <c r="AF293" s="292"/>
      <c r="AG293" s="292"/>
      <c r="AH293" s="292"/>
      <c r="AI293" s="292"/>
      <c r="AJ293" s="292"/>
      <c r="AK293" s="292"/>
      <c r="AL293" s="256"/>
      <c r="AM293" s="256"/>
      <c r="AN293" s="256"/>
      <c r="AO293" s="256"/>
    </row>
    <row r="294" spans="29:41" ht="15.75" customHeight="1">
      <c r="AC294" s="293"/>
      <c r="AD294" s="344"/>
      <c r="AE294" s="292"/>
      <c r="AF294" s="292"/>
      <c r="AG294" s="292"/>
      <c r="AH294" s="292"/>
      <c r="AI294" s="292"/>
      <c r="AJ294" s="292"/>
      <c r="AK294" s="292"/>
      <c r="AL294" s="256"/>
      <c r="AM294" s="256"/>
      <c r="AN294" s="256"/>
      <c r="AO294" s="256"/>
    </row>
    <row r="295" spans="29:41" ht="15.75" customHeight="1">
      <c r="AC295" s="293"/>
      <c r="AD295" s="344"/>
      <c r="AE295" s="292"/>
      <c r="AF295" s="292"/>
      <c r="AG295" s="292"/>
      <c r="AH295" s="292"/>
      <c r="AI295" s="292"/>
      <c r="AJ295" s="292"/>
      <c r="AK295" s="292"/>
      <c r="AL295" s="256"/>
      <c r="AM295" s="256"/>
      <c r="AN295" s="256"/>
      <c r="AO295" s="256"/>
    </row>
    <row r="296" spans="29:41" ht="15.75" customHeight="1">
      <c r="AC296" s="293"/>
      <c r="AD296" s="344"/>
      <c r="AE296" s="292"/>
      <c r="AF296" s="292"/>
      <c r="AG296" s="292"/>
      <c r="AH296" s="292"/>
      <c r="AI296" s="292"/>
      <c r="AJ296" s="292"/>
      <c r="AK296" s="292"/>
      <c r="AL296" s="256"/>
      <c r="AM296" s="256"/>
      <c r="AN296" s="256"/>
      <c r="AO296" s="256"/>
    </row>
    <row r="297" spans="29:41" ht="15.75" customHeight="1">
      <c r="AC297" s="293"/>
      <c r="AD297" s="344"/>
      <c r="AE297" s="292"/>
      <c r="AF297" s="292"/>
      <c r="AG297" s="292"/>
      <c r="AH297" s="292"/>
      <c r="AI297" s="292"/>
      <c r="AJ297" s="292"/>
      <c r="AK297" s="292"/>
      <c r="AL297" s="256"/>
      <c r="AM297" s="256"/>
      <c r="AN297" s="256"/>
      <c r="AO297" s="256"/>
    </row>
    <row r="298" spans="29:41" ht="15.75" customHeight="1">
      <c r="AC298" s="293"/>
      <c r="AD298" s="344"/>
      <c r="AE298" s="292"/>
      <c r="AF298" s="292"/>
      <c r="AG298" s="292"/>
      <c r="AH298" s="292"/>
      <c r="AI298" s="292"/>
      <c r="AJ298" s="292"/>
      <c r="AK298" s="292"/>
      <c r="AL298" s="256"/>
      <c r="AM298" s="256"/>
      <c r="AN298" s="256"/>
      <c r="AO298" s="256"/>
    </row>
    <row r="299" spans="29:41" ht="15.75" customHeight="1">
      <c r="AC299" s="293"/>
      <c r="AD299" s="344"/>
      <c r="AE299" s="292"/>
      <c r="AF299" s="292"/>
      <c r="AG299" s="292"/>
      <c r="AH299" s="292"/>
      <c r="AI299" s="292"/>
      <c r="AJ299" s="292"/>
      <c r="AK299" s="292"/>
      <c r="AL299" s="256"/>
      <c r="AM299" s="256"/>
      <c r="AN299" s="256"/>
      <c r="AO299" s="256"/>
    </row>
    <row r="300" spans="29:41" ht="15.75" customHeight="1">
      <c r="AC300" s="293"/>
      <c r="AD300" s="344"/>
      <c r="AE300" s="292"/>
      <c r="AF300" s="292"/>
      <c r="AG300" s="292"/>
      <c r="AH300" s="292"/>
      <c r="AI300" s="292"/>
      <c r="AJ300" s="292"/>
      <c r="AK300" s="292"/>
      <c r="AL300" s="256"/>
      <c r="AM300" s="256"/>
      <c r="AN300" s="256"/>
      <c r="AO300" s="256"/>
    </row>
    <row r="301" spans="29:41" ht="15.75" customHeight="1">
      <c r="AC301" s="293"/>
      <c r="AD301" s="344"/>
      <c r="AE301" s="292"/>
      <c r="AF301" s="292"/>
      <c r="AG301" s="292"/>
      <c r="AH301" s="292"/>
      <c r="AI301" s="292"/>
      <c r="AJ301" s="292"/>
      <c r="AK301" s="292"/>
      <c r="AL301" s="256"/>
      <c r="AM301" s="256"/>
      <c r="AN301" s="256"/>
      <c r="AO301" s="256"/>
    </row>
    <row r="302" spans="29:41" ht="15.75" customHeight="1">
      <c r="AC302" s="293"/>
      <c r="AD302" s="344"/>
      <c r="AE302" s="292"/>
      <c r="AF302" s="292"/>
      <c r="AG302" s="292"/>
      <c r="AH302" s="292"/>
      <c r="AI302" s="292"/>
      <c r="AJ302" s="292"/>
      <c r="AK302" s="292"/>
      <c r="AL302" s="256"/>
      <c r="AM302" s="256"/>
      <c r="AN302" s="256"/>
      <c r="AO302" s="256"/>
    </row>
    <row r="303" spans="29:41" ht="15.75" customHeight="1">
      <c r="AC303" s="293"/>
      <c r="AD303" s="344"/>
      <c r="AE303" s="292"/>
      <c r="AF303" s="292"/>
      <c r="AG303" s="292"/>
      <c r="AH303" s="292"/>
      <c r="AI303" s="292"/>
      <c r="AJ303" s="292"/>
      <c r="AK303" s="292"/>
      <c r="AL303" s="256"/>
      <c r="AM303" s="256"/>
      <c r="AN303" s="256"/>
      <c r="AO303" s="256"/>
    </row>
    <row r="304" spans="29:41" ht="15.75" customHeight="1">
      <c r="AC304" s="293"/>
      <c r="AD304" s="344"/>
      <c r="AE304" s="292"/>
      <c r="AF304" s="292"/>
      <c r="AG304" s="292"/>
      <c r="AH304" s="292"/>
      <c r="AI304" s="292"/>
      <c r="AJ304" s="292"/>
      <c r="AK304" s="292"/>
      <c r="AL304" s="256"/>
      <c r="AM304" s="256"/>
      <c r="AN304" s="256"/>
      <c r="AO304" s="256"/>
    </row>
    <row r="305" spans="29:41" ht="15.75" customHeight="1">
      <c r="AC305" s="293"/>
      <c r="AD305" s="344"/>
      <c r="AE305" s="292"/>
      <c r="AF305" s="292"/>
      <c r="AG305" s="292"/>
      <c r="AH305" s="292"/>
      <c r="AI305" s="292"/>
      <c r="AJ305" s="292"/>
      <c r="AK305" s="292"/>
      <c r="AL305" s="256"/>
      <c r="AM305" s="256"/>
      <c r="AN305" s="256"/>
      <c r="AO305" s="256"/>
    </row>
    <row r="306" spans="29:41" ht="15.75" customHeight="1">
      <c r="AC306" s="293"/>
      <c r="AD306" s="344"/>
      <c r="AE306" s="292"/>
      <c r="AF306" s="292"/>
      <c r="AG306" s="292"/>
      <c r="AH306" s="292"/>
      <c r="AI306" s="292"/>
      <c r="AJ306" s="292"/>
      <c r="AK306" s="292"/>
      <c r="AL306" s="256"/>
      <c r="AM306" s="256"/>
      <c r="AN306" s="256"/>
      <c r="AO306" s="256"/>
    </row>
    <row r="307" spans="29:41" ht="15.75" customHeight="1">
      <c r="AC307" s="293"/>
      <c r="AD307" s="344"/>
      <c r="AE307" s="292"/>
      <c r="AF307" s="292"/>
      <c r="AG307" s="292"/>
      <c r="AH307" s="292"/>
      <c r="AI307" s="292"/>
      <c r="AJ307" s="292"/>
      <c r="AK307" s="292"/>
      <c r="AL307" s="256"/>
      <c r="AM307" s="256"/>
      <c r="AN307" s="256"/>
      <c r="AO307" s="256"/>
    </row>
    <row r="308" spans="29:41" ht="15.75" customHeight="1">
      <c r="AC308" s="293"/>
      <c r="AD308" s="344"/>
      <c r="AE308" s="292"/>
      <c r="AF308" s="292"/>
      <c r="AG308" s="292"/>
      <c r="AH308" s="292"/>
      <c r="AI308" s="292"/>
      <c r="AJ308" s="292"/>
      <c r="AK308" s="292"/>
      <c r="AL308" s="256"/>
      <c r="AM308" s="256"/>
      <c r="AN308" s="256"/>
      <c r="AO308" s="256"/>
    </row>
    <row r="309" spans="29:41" ht="15.75" customHeight="1">
      <c r="AC309" s="293"/>
      <c r="AD309" s="344"/>
      <c r="AE309" s="292"/>
      <c r="AF309" s="292"/>
      <c r="AG309" s="292"/>
      <c r="AH309" s="292"/>
      <c r="AI309" s="292"/>
      <c r="AJ309" s="292"/>
      <c r="AK309" s="292"/>
      <c r="AL309" s="256"/>
      <c r="AM309" s="256"/>
      <c r="AN309" s="256"/>
      <c r="AO309" s="256"/>
    </row>
    <row r="310" spans="29:41" ht="15.75" customHeight="1">
      <c r="AC310" s="293"/>
      <c r="AD310" s="344"/>
      <c r="AE310" s="292"/>
      <c r="AF310" s="292"/>
      <c r="AG310" s="292"/>
      <c r="AH310" s="292"/>
      <c r="AI310" s="292"/>
      <c r="AJ310" s="292"/>
      <c r="AK310" s="292"/>
      <c r="AL310" s="256"/>
      <c r="AM310" s="256"/>
      <c r="AN310" s="256"/>
      <c r="AO310" s="256"/>
    </row>
    <row r="311" spans="29:41" ht="15.75" customHeight="1">
      <c r="AC311" s="293"/>
      <c r="AD311" s="344"/>
      <c r="AE311" s="292"/>
      <c r="AF311" s="292"/>
      <c r="AG311" s="292"/>
      <c r="AH311" s="292"/>
      <c r="AI311" s="292"/>
      <c r="AJ311" s="292"/>
      <c r="AK311" s="292"/>
      <c r="AL311" s="256"/>
      <c r="AM311" s="256"/>
      <c r="AN311" s="256"/>
      <c r="AO311" s="256"/>
    </row>
    <row r="312" spans="29:41" ht="15.75" customHeight="1">
      <c r="AC312" s="293"/>
      <c r="AD312" s="344"/>
      <c r="AE312" s="292"/>
      <c r="AF312" s="292"/>
      <c r="AG312" s="292"/>
      <c r="AH312" s="292"/>
      <c r="AI312" s="292"/>
      <c r="AJ312" s="292"/>
      <c r="AK312" s="292"/>
      <c r="AL312" s="256"/>
      <c r="AM312" s="256"/>
      <c r="AN312" s="256"/>
      <c r="AO312" s="256"/>
    </row>
    <row r="313" spans="29:41" ht="15.75" customHeight="1">
      <c r="AC313" s="293"/>
      <c r="AD313" s="344"/>
      <c r="AE313" s="292"/>
      <c r="AF313" s="292"/>
      <c r="AG313" s="292"/>
      <c r="AH313" s="292"/>
      <c r="AI313" s="292"/>
      <c r="AJ313" s="292"/>
      <c r="AK313" s="292"/>
      <c r="AL313" s="256"/>
      <c r="AM313" s="256"/>
      <c r="AN313" s="256"/>
      <c r="AO313" s="256"/>
    </row>
    <row r="314" spans="29:41" ht="15.75" customHeight="1">
      <c r="AC314" s="293"/>
      <c r="AD314" s="344"/>
      <c r="AE314" s="292"/>
      <c r="AF314" s="292"/>
      <c r="AG314" s="292"/>
      <c r="AH314" s="292"/>
      <c r="AI314" s="292"/>
      <c r="AJ314" s="292"/>
      <c r="AK314" s="292"/>
      <c r="AL314" s="256"/>
      <c r="AM314" s="256"/>
      <c r="AN314" s="256"/>
      <c r="AO314" s="256"/>
    </row>
    <row r="315" spans="29:41" ht="15.75" customHeight="1">
      <c r="AC315" s="293"/>
      <c r="AD315" s="344"/>
      <c r="AE315" s="292"/>
      <c r="AF315" s="292"/>
      <c r="AG315" s="292"/>
      <c r="AH315" s="292"/>
      <c r="AI315" s="292"/>
      <c r="AJ315" s="292"/>
      <c r="AK315" s="292"/>
      <c r="AL315" s="256"/>
      <c r="AM315" s="256"/>
      <c r="AN315" s="256"/>
      <c r="AO315" s="256"/>
    </row>
    <row r="316" spans="29:41" ht="15.75" customHeight="1">
      <c r="AC316" s="293"/>
      <c r="AD316" s="344"/>
      <c r="AE316" s="292"/>
      <c r="AF316" s="292"/>
      <c r="AG316" s="292"/>
      <c r="AH316" s="292"/>
      <c r="AI316" s="292"/>
      <c r="AJ316" s="292"/>
      <c r="AK316" s="292"/>
      <c r="AL316" s="256"/>
      <c r="AM316" s="256"/>
      <c r="AN316" s="256"/>
      <c r="AO316" s="256"/>
    </row>
    <row r="317" spans="29:41" ht="15.75" customHeight="1">
      <c r="AC317" s="293"/>
      <c r="AD317" s="344"/>
      <c r="AE317" s="292"/>
      <c r="AF317" s="292"/>
      <c r="AG317" s="292"/>
      <c r="AH317" s="292"/>
      <c r="AI317" s="292"/>
      <c r="AJ317" s="292"/>
      <c r="AK317" s="292"/>
      <c r="AL317" s="256"/>
      <c r="AM317" s="256"/>
      <c r="AN317" s="256"/>
      <c r="AO317" s="256"/>
    </row>
    <row r="318" spans="29:41" ht="15.75" customHeight="1">
      <c r="AC318" s="293"/>
      <c r="AD318" s="344"/>
      <c r="AE318" s="292"/>
      <c r="AF318" s="292"/>
      <c r="AG318" s="292"/>
      <c r="AH318" s="292"/>
      <c r="AI318" s="292"/>
      <c r="AJ318" s="292"/>
      <c r="AK318" s="292"/>
      <c r="AL318" s="256"/>
      <c r="AM318" s="256"/>
      <c r="AN318" s="256"/>
      <c r="AO318" s="256"/>
    </row>
    <row r="319" spans="29:41" ht="15.75" customHeight="1">
      <c r="AC319" s="293"/>
      <c r="AD319" s="344"/>
      <c r="AE319" s="292"/>
      <c r="AF319" s="292"/>
      <c r="AG319" s="292"/>
      <c r="AH319" s="292"/>
      <c r="AI319" s="292"/>
      <c r="AJ319" s="292"/>
      <c r="AK319" s="292"/>
      <c r="AL319" s="256"/>
      <c r="AM319" s="256"/>
      <c r="AN319" s="256"/>
      <c r="AO319" s="256"/>
    </row>
    <row r="320" spans="29:41" ht="15.75" customHeight="1">
      <c r="AC320" s="293"/>
      <c r="AD320" s="344"/>
      <c r="AE320" s="292"/>
      <c r="AF320" s="292"/>
      <c r="AG320" s="292"/>
      <c r="AH320" s="292"/>
      <c r="AI320" s="292"/>
      <c r="AJ320" s="292"/>
      <c r="AK320" s="292"/>
      <c r="AL320" s="256"/>
      <c r="AM320" s="256"/>
      <c r="AN320" s="256"/>
      <c r="AO320" s="256"/>
    </row>
    <row r="321" spans="29:41" ht="15.75" customHeight="1">
      <c r="AC321" s="293"/>
      <c r="AD321" s="344"/>
      <c r="AE321" s="292"/>
      <c r="AF321" s="292"/>
      <c r="AG321" s="292"/>
      <c r="AH321" s="292"/>
      <c r="AI321" s="292"/>
      <c r="AJ321" s="292"/>
      <c r="AK321" s="292"/>
      <c r="AL321" s="256"/>
      <c r="AM321" s="256"/>
      <c r="AN321" s="256"/>
      <c r="AO321" s="256"/>
    </row>
    <row r="322" spans="29:41" ht="15.75" customHeight="1">
      <c r="AC322" s="293"/>
      <c r="AD322" s="344"/>
      <c r="AE322" s="292"/>
      <c r="AF322" s="292"/>
      <c r="AG322" s="292"/>
      <c r="AH322" s="292"/>
      <c r="AI322" s="292"/>
      <c r="AJ322" s="292"/>
      <c r="AK322" s="292"/>
      <c r="AL322" s="256"/>
      <c r="AM322" s="256"/>
      <c r="AN322" s="256"/>
      <c r="AO322" s="256"/>
    </row>
    <row r="323" spans="29:41" ht="15.75" customHeight="1">
      <c r="AC323" s="293"/>
      <c r="AD323" s="344"/>
      <c r="AE323" s="292"/>
      <c r="AF323" s="292"/>
      <c r="AG323" s="292"/>
      <c r="AH323" s="292"/>
      <c r="AI323" s="292"/>
      <c r="AJ323" s="292"/>
      <c r="AK323" s="292"/>
      <c r="AL323" s="256"/>
      <c r="AM323" s="256"/>
      <c r="AN323" s="256"/>
      <c r="AO323" s="256"/>
    </row>
    <row r="324" spans="29:41" ht="15.75" customHeight="1">
      <c r="AC324" s="293"/>
      <c r="AD324" s="344"/>
      <c r="AE324" s="292"/>
      <c r="AF324" s="292"/>
      <c r="AG324" s="292"/>
      <c r="AH324" s="292"/>
      <c r="AI324" s="292"/>
      <c r="AJ324" s="292"/>
      <c r="AK324" s="292"/>
      <c r="AL324" s="256"/>
      <c r="AM324" s="256"/>
      <c r="AN324" s="256"/>
      <c r="AO324" s="256"/>
    </row>
    <row r="325" spans="29:41" ht="15.75" customHeight="1">
      <c r="AC325" s="293"/>
      <c r="AD325" s="344"/>
      <c r="AE325" s="292"/>
      <c r="AF325" s="292"/>
      <c r="AG325" s="292"/>
      <c r="AH325" s="292"/>
      <c r="AI325" s="292"/>
      <c r="AJ325" s="292"/>
      <c r="AK325" s="292"/>
      <c r="AL325" s="256"/>
      <c r="AM325" s="256"/>
      <c r="AN325" s="256"/>
      <c r="AO325" s="256"/>
    </row>
    <row r="326" spans="29:41" ht="15.75" customHeight="1">
      <c r="AC326" s="293"/>
      <c r="AD326" s="344"/>
      <c r="AE326" s="292"/>
      <c r="AF326" s="292"/>
      <c r="AG326" s="292"/>
      <c r="AH326" s="292"/>
      <c r="AI326" s="292"/>
      <c r="AJ326" s="292"/>
      <c r="AK326" s="292"/>
      <c r="AL326" s="256"/>
      <c r="AM326" s="256"/>
      <c r="AN326" s="256"/>
      <c r="AO326" s="256"/>
    </row>
    <row r="327" spans="29:41" ht="15.75" customHeight="1">
      <c r="AC327" s="293"/>
      <c r="AD327" s="344"/>
      <c r="AE327" s="292"/>
      <c r="AF327" s="292"/>
      <c r="AG327" s="292"/>
      <c r="AH327" s="292"/>
      <c r="AI327" s="292"/>
      <c r="AJ327" s="292"/>
      <c r="AK327" s="292"/>
      <c r="AL327" s="256"/>
      <c r="AM327" s="256"/>
      <c r="AN327" s="256"/>
      <c r="AO327" s="256"/>
    </row>
    <row r="328" spans="29:41" ht="15.75" customHeight="1">
      <c r="AC328" s="293"/>
      <c r="AD328" s="344"/>
      <c r="AE328" s="292"/>
      <c r="AF328" s="292"/>
      <c r="AG328" s="292"/>
      <c r="AH328" s="292"/>
      <c r="AI328" s="292"/>
      <c r="AJ328" s="292"/>
      <c r="AK328" s="292"/>
      <c r="AL328" s="256"/>
      <c r="AM328" s="256"/>
      <c r="AN328" s="256"/>
      <c r="AO328" s="256"/>
    </row>
    <row r="329" spans="29:41" ht="15.75" customHeight="1">
      <c r="AC329" s="293"/>
      <c r="AD329" s="344"/>
      <c r="AE329" s="292"/>
      <c r="AF329" s="292"/>
      <c r="AG329" s="292"/>
      <c r="AH329" s="292"/>
      <c r="AI329" s="292"/>
      <c r="AJ329" s="292"/>
      <c r="AK329" s="292"/>
      <c r="AL329" s="256"/>
      <c r="AM329" s="256"/>
      <c r="AN329" s="256"/>
      <c r="AO329" s="256"/>
    </row>
    <row r="330" spans="29:41" ht="15.75" customHeight="1">
      <c r="AC330" s="293"/>
      <c r="AD330" s="344"/>
      <c r="AE330" s="292"/>
      <c r="AF330" s="292"/>
      <c r="AG330" s="292"/>
      <c r="AH330" s="292"/>
      <c r="AI330" s="292"/>
      <c r="AJ330" s="292"/>
      <c r="AK330" s="292"/>
      <c r="AL330" s="256"/>
      <c r="AM330" s="256"/>
      <c r="AN330" s="256"/>
      <c r="AO330" s="256"/>
    </row>
    <row r="331" spans="29:41" ht="15.75" customHeight="1">
      <c r="AC331" s="293"/>
      <c r="AD331" s="344"/>
      <c r="AE331" s="292"/>
      <c r="AF331" s="292"/>
      <c r="AG331" s="292"/>
      <c r="AH331" s="292"/>
      <c r="AI331" s="292"/>
      <c r="AJ331" s="292"/>
      <c r="AK331" s="292"/>
      <c r="AL331" s="256"/>
      <c r="AM331" s="256"/>
      <c r="AN331" s="256"/>
      <c r="AO331" s="256"/>
    </row>
    <row r="332" spans="29:41" ht="15.75" customHeight="1">
      <c r="AC332" s="293"/>
      <c r="AD332" s="344"/>
      <c r="AE332" s="292"/>
      <c r="AF332" s="292"/>
      <c r="AG332" s="292"/>
      <c r="AH332" s="292"/>
      <c r="AI332" s="292"/>
      <c r="AJ332" s="292"/>
      <c r="AK332" s="292"/>
      <c r="AL332" s="256"/>
      <c r="AM332" s="256"/>
      <c r="AN332" s="256"/>
      <c r="AO332" s="256"/>
    </row>
    <row r="333" spans="29:41" ht="15.75" customHeight="1">
      <c r="AC333" s="293"/>
      <c r="AD333" s="344"/>
      <c r="AE333" s="292"/>
      <c r="AF333" s="292"/>
      <c r="AG333" s="292"/>
      <c r="AH333" s="292"/>
      <c r="AI333" s="292"/>
      <c r="AJ333" s="292"/>
      <c r="AK333" s="292"/>
      <c r="AL333" s="256"/>
      <c r="AM333" s="256"/>
      <c r="AN333" s="256"/>
      <c r="AO333" s="256"/>
    </row>
    <row r="334" spans="29:41" ht="15.75" customHeight="1">
      <c r="AC334" s="293"/>
      <c r="AD334" s="344"/>
      <c r="AE334" s="292"/>
      <c r="AF334" s="292"/>
      <c r="AG334" s="292"/>
      <c r="AH334" s="292"/>
      <c r="AI334" s="292"/>
      <c r="AJ334" s="292"/>
      <c r="AK334" s="292"/>
      <c r="AL334" s="256"/>
      <c r="AM334" s="256"/>
      <c r="AN334" s="256"/>
      <c r="AO334" s="256"/>
    </row>
    <row r="335" spans="29:41" ht="15.75" customHeight="1">
      <c r="AC335" s="293"/>
      <c r="AD335" s="344"/>
      <c r="AE335" s="292"/>
      <c r="AF335" s="292"/>
      <c r="AG335" s="292"/>
      <c r="AH335" s="292"/>
      <c r="AI335" s="292"/>
      <c r="AJ335" s="292"/>
      <c r="AK335" s="292"/>
      <c r="AL335" s="256"/>
      <c r="AM335" s="256"/>
      <c r="AN335" s="256"/>
      <c r="AO335" s="256"/>
    </row>
    <row r="336" spans="29:41" ht="15.75" customHeight="1">
      <c r="AC336" s="293"/>
      <c r="AD336" s="344"/>
      <c r="AE336" s="292"/>
      <c r="AF336" s="292"/>
      <c r="AG336" s="292"/>
      <c r="AH336" s="292"/>
      <c r="AI336" s="292"/>
      <c r="AJ336" s="292"/>
      <c r="AK336" s="292"/>
      <c r="AL336" s="256"/>
      <c r="AM336" s="256"/>
      <c r="AN336" s="256"/>
      <c r="AO336" s="256"/>
    </row>
    <row r="337" spans="29:41" ht="15.75" customHeight="1">
      <c r="AC337" s="293"/>
      <c r="AD337" s="344"/>
      <c r="AE337" s="292"/>
      <c r="AF337" s="292"/>
      <c r="AG337" s="292"/>
      <c r="AH337" s="292"/>
      <c r="AI337" s="292"/>
      <c r="AJ337" s="292"/>
      <c r="AK337" s="292"/>
      <c r="AL337" s="256"/>
      <c r="AM337" s="256"/>
      <c r="AN337" s="256"/>
      <c r="AO337" s="256"/>
    </row>
    <row r="338" spans="29:41" ht="15.75" customHeight="1">
      <c r="AC338" s="293"/>
      <c r="AD338" s="344"/>
      <c r="AE338" s="292"/>
      <c r="AF338" s="292"/>
      <c r="AG338" s="292"/>
      <c r="AH338" s="292"/>
      <c r="AI338" s="292"/>
      <c r="AJ338" s="292"/>
      <c r="AK338" s="292"/>
      <c r="AL338" s="256"/>
      <c r="AM338" s="256"/>
      <c r="AN338" s="256"/>
      <c r="AO338" s="256"/>
    </row>
    <row r="339" spans="29:41" ht="15.75" customHeight="1">
      <c r="AC339" s="293"/>
      <c r="AD339" s="344"/>
      <c r="AE339" s="292"/>
      <c r="AF339" s="292"/>
      <c r="AG339" s="292"/>
      <c r="AH339" s="292"/>
      <c r="AI339" s="292"/>
      <c r="AJ339" s="292"/>
      <c r="AK339" s="292"/>
      <c r="AL339" s="256"/>
      <c r="AM339" s="256"/>
      <c r="AN339" s="256"/>
      <c r="AO339" s="256"/>
    </row>
    <row r="340" spans="29:41" ht="15.75" customHeight="1">
      <c r="AC340" s="293"/>
      <c r="AD340" s="344"/>
      <c r="AE340" s="292"/>
      <c r="AF340" s="292"/>
      <c r="AG340" s="292"/>
      <c r="AH340" s="292"/>
      <c r="AI340" s="292"/>
      <c r="AJ340" s="292"/>
      <c r="AK340" s="292"/>
      <c r="AL340" s="256"/>
      <c r="AM340" s="256"/>
      <c r="AN340" s="256"/>
      <c r="AO340" s="256"/>
    </row>
    <row r="341" spans="29:41" ht="15.75" customHeight="1">
      <c r="AC341" s="293"/>
      <c r="AD341" s="344"/>
      <c r="AE341" s="292"/>
      <c r="AF341" s="292"/>
      <c r="AG341" s="292"/>
      <c r="AH341" s="292"/>
      <c r="AI341" s="292"/>
      <c r="AJ341" s="292"/>
      <c r="AK341" s="292"/>
      <c r="AL341" s="256"/>
      <c r="AM341" s="256"/>
      <c r="AN341" s="256"/>
      <c r="AO341" s="256"/>
    </row>
    <row r="342" spans="29:41" ht="15.75" customHeight="1">
      <c r="AC342" s="293"/>
      <c r="AD342" s="344"/>
      <c r="AE342" s="292"/>
      <c r="AF342" s="292"/>
      <c r="AG342" s="292"/>
      <c r="AH342" s="292"/>
      <c r="AI342" s="292"/>
      <c r="AJ342" s="292"/>
      <c r="AK342" s="292"/>
      <c r="AL342" s="256"/>
      <c r="AM342" s="256"/>
      <c r="AN342" s="256"/>
      <c r="AO342" s="256"/>
    </row>
    <row r="343" spans="29:41" ht="15.75" customHeight="1">
      <c r="AC343" s="293"/>
      <c r="AD343" s="344"/>
      <c r="AE343" s="292"/>
      <c r="AF343" s="292"/>
      <c r="AG343" s="292"/>
      <c r="AH343" s="292"/>
      <c r="AI343" s="292"/>
      <c r="AJ343" s="292"/>
      <c r="AK343" s="292"/>
      <c r="AL343" s="256"/>
      <c r="AM343" s="256"/>
      <c r="AN343" s="256"/>
      <c r="AO343" s="256"/>
    </row>
    <row r="344" spans="29:41" ht="15.75" customHeight="1">
      <c r="AC344" s="293"/>
      <c r="AD344" s="344"/>
      <c r="AE344" s="292"/>
      <c r="AF344" s="292"/>
      <c r="AG344" s="292"/>
      <c r="AH344" s="292"/>
      <c r="AI344" s="292"/>
      <c r="AJ344" s="292"/>
      <c r="AK344" s="292"/>
      <c r="AL344" s="256"/>
      <c r="AM344" s="256"/>
      <c r="AN344" s="256"/>
      <c r="AO344" s="256"/>
    </row>
    <row r="345" spans="29:41" ht="15.75" customHeight="1">
      <c r="AC345" s="293"/>
      <c r="AD345" s="344"/>
      <c r="AE345" s="292"/>
      <c r="AF345" s="292"/>
      <c r="AG345" s="292"/>
      <c r="AH345" s="292"/>
      <c r="AI345" s="292"/>
      <c r="AJ345" s="292"/>
      <c r="AK345" s="292"/>
      <c r="AL345" s="256"/>
      <c r="AM345" s="256"/>
      <c r="AN345" s="256"/>
      <c r="AO345" s="256"/>
    </row>
    <row r="346" spans="29:41" ht="15.75" customHeight="1">
      <c r="AC346" s="293"/>
      <c r="AD346" s="344"/>
      <c r="AE346" s="292"/>
      <c r="AF346" s="292"/>
      <c r="AG346" s="292"/>
      <c r="AH346" s="292"/>
      <c r="AI346" s="292"/>
      <c r="AJ346" s="292"/>
      <c r="AK346" s="292"/>
      <c r="AL346" s="256"/>
      <c r="AM346" s="256"/>
      <c r="AN346" s="256"/>
      <c r="AO346" s="256"/>
    </row>
    <row r="347" spans="29:41" ht="15.75" customHeight="1">
      <c r="AC347" s="293"/>
      <c r="AD347" s="344"/>
      <c r="AE347" s="292"/>
      <c r="AF347" s="292"/>
      <c r="AG347" s="292"/>
      <c r="AH347" s="292"/>
      <c r="AI347" s="292"/>
      <c r="AJ347" s="292"/>
      <c r="AK347" s="292"/>
      <c r="AL347" s="256"/>
      <c r="AM347" s="256"/>
      <c r="AN347" s="256"/>
      <c r="AO347" s="256"/>
    </row>
    <row r="348" spans="29:41" ht="15.75" customHeight="1">
      <c r="AC348" s="293"/>
      <c r="AD348" s="344"/>
      <c r="AE348" s="292"/>
      <c r="AF348" s="292"/>
      <c r="AG348" s="292"/>
      <c r="AH348" s="292"/>
      <c r="AI348" s="292"/>
      <c r="AJ348" s="292"/>
      <c r="AK348" s="292"/>
      <c r="AL348" s="256"/>
      <c r="AM348" s="256"/>
      <c r="AN348" s="256"/>
      <c r="AO348" s="256"/>
    </row>
    <row r="349" spans="29:41" ht="15.75" customHeight="1">
      <c r="AC349" s="293"/>
      <c r="AD349" s="344"/>
      <c r="AE349" s="292"/>
      <c r="AF349" s="292"/>
      <c r="AG349" s="292"/>
      <c r="AH349" s="292"/>
      <c r="AI349" s="292"/>
      <c r="AJ349" s="292"/>
      <c r="AK349" s="292"/>
      <c r="AL349" s="256"/>
      <c r="AM349" s="256"/>
      <c r="AN349" s="256"/>
      <c r="AO349" s="256"/>
    </row>
    <row r="350" spans="29:41" ht="15.75" customHeight="1">
      <c r="AC350" s="293"/>
      <c r="AD350" s="344"/>
      <c r="AE350" s="292"/>
      <c r="AF350" s="292"/>
      <c r="AG350" s="292"/>
      <c r="AH350" s="292"/>
      <c r="AI350" s="292"/>
      <c r="AJ350" s="292"/>
      <c r="AK350" s="292"/>
      <c r="AL350" s="256"/>
      <c r="AM350" s="256"/>
      <c r="AN350" s="256"/>
      <c r="AO350" s="256"/>
    </row>
    <row r="351" spans="29:41" ht="15.75" customHeight="1">
      <c r="AC351" s="293"/>
      <c r="AD351" s="344"/>
      <c r="AE351" s="292"/>
      <c r="AF351" s="292"/>
      <c r="AG351" s="292"/>
      <c r="AH351" s="292"/>
      <c r="AI351" s="292"/>
      <c r="AJ351" s="292"/>
      <c r="AK351" s="292"/>
      <c r="AL351" s="256"/>
      <c r="AM351" s="256"/>
      <c r="AN351" s="256"/>
      <c r="AO351" s="256"/>
    </row>
    <row r="352" spans="29:41" ht="15.75" customHeight="1">
      <c r="AC352" s="293"/>
      <c r="AD352" s="344"/>
      <c r="AE352" s="292"/>
      <c r="AF352" s="292"/>
      <c r="AG352" s="292"/>
      <c r="AH352" s="292"/>
      <c r="AI352" s="292"/>
      <c r="AJ352" s="292"/>
      <c r="AK352" s="292"/>
      <c r="AL352" s="256"/>
      <c r="AM352" s="256"/>
      <c r="AN352" s="256"/>
      <c r="AO352" s="256"/>
    </row>
    <row r="353" spans="29:41" ht="15.75" customHeight="1">
      <c r="AC353" s="293"/>
      <c r="AD353" s="344"/>
      <c r="AE353" s="292"/>
      <c r="AF353" s="292"/>
      <c r="AG353" s="292"/>
      <c r="AH353" s="292"/>
      <c r="AI353" s="292"/>
      <c r="AJ353" s="292"/>
      <c r="AK353" s="292"/>
      <c r="AL353" s="256"/>
      <c r="AM353" s="256"/>
      <c r="AN353" s="256"/>
      <c r="AO353" s="256"/>
    </row>
    <row r="354" spans="29:41" ht="15.75" customHeight="1"/>
    <row r="355" spans="29:41" ht="15.75" customHeight="1"/>
    <row r="356" spans="29:41" ht="15.75" customHeight="1"/>
    <row r="357" spans="29:41" ht="15.75" customHeight="1"/>
    <row r="358" spans="29:41" ht="15.75" customHeight="1"/>
    <row r="359" spans="29:41" ht="15.75" customHeight="1"/>
    <row r="360" spans="29:41" ht="15.75" customHeight="1"/>
    <row r="361" spans="29:41" ht="15.75" customHeight="1"/>
    <row r="362" spans="29:41" ht="15.75" customHeight="1"/>
    <row r="363" spans="29:41" ht="15.75" customHeight="1"/>
    <row r="364" spans="29:41" ht="15.75" customHeight="1"/>
    <row r="365" spans="29:41" ht="15.75" customHeight="1"/>
    <row r="366" spans="29:41" ht="15.75" customHeight="1"/>
    <row r="367" spans="29:41" ht="15.75" customHeight="1"/>
    <row r="368" spans="29:4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sheetData>
  <mergeCells count="16">
    <mergeCell ref="W2:W6"/>
    <mergeCell ref="X2:X6"/>
    <mergeCell ref="Y2:Y6"/>
    <mergeCell ref="D3:E5"/>
    <mergeCell ref="Q2:Q6"/>
    <mergeCell ref="R2:R6"/>
    <mergeCell ref="S2:S6"/>
    <mergeCell ref="T2:T6"/>
    <mergeCell ref="U2:U6"/>
    <mergeCell ref="V2:V6"/>
    <mergeCell ref="K2:K6"/>
    <mergeCell ref="L2:L6"/>
    <mergeCell ref="M2:M6"/>
    <mergeCell ref="N2:N6"/>
    <mergeCell ref="O2:O6"/>
    <mergeCell ref="P2:P6"/>
  </mergeCells>
  <phoneticPr fontId="81" type="noConversion"/>
  <conditionalFormatting sqref="K2:M2">
    <cfRule type="containsText" dxfId="107" priority="12" operator="containsText" text="white">
      <formula>NOT(ISERROR(SEARCH("white",K2)))</formula>
    </cfRule>
  </conditionalFormatting>
  <conditionalFormatting sqref="O2:Y2">
    <cfRule type="containsText" dxfId="106" priority="1" operator="containsText" text="white">
      <formula>NOT(ISERROR(SEARCH("white",O2)))</formula>
    </cfRule>
  </conditionalFormatting>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8BD45-9A67-134C-B1A8-FABDD114E88B}">
  <sheetPr codeName="Feuil3"/>
  <dimension ref="A1:AT692"/>
  <sheetViews>
    <sheetView zoomScale="90" zoomScaleNormal="90" workbookViewId="0">
      <selection activeCell="K18" sqref="K18"/>
    </sheetView>
  </sheetViews>
  <sheetFormatPr baseColWidth="10" defaultColWidth="15.69921875" defaultRowHeight="12" customHeight="1"/>
  <cols>
    <col min="1" max="1" width="8.19921875" style="693" customWidth="1"/>
    <col min="2" max="2" width="7.5" style="693" customWidth="1"/>
    <col min="3" max="3" width="8.19921875" style="693" customWidth="1"/>
    <col min="4" max="4" width="9.69921875" style="693" customWidth="1"/>
    <col min="5" max="5" width="17.69921875" style="693" customWidth="1"/>
    <col min="6" max="6" width="11.5" style="693" customWidth="1"/>
    <col min="7" max="7" width="7.69921875" style="692" customWidth="1"/>
    <col min="8" max="8" width="11.19921875" style="693" customWidth="1"/>
    <col min="9" max="9" width="12" style="693" bestFit="1" customWidth="1"/>
    <col min="10" max="10" width="8.59765625" style="693" customWidth="1"/>
    <col min="11" max="11" width="6.69921875" style="693" customWidth="1"/>
    <col min="12" max="12" width="8.19921875" style="693" customWidth="1"/>
    <col min="13" max="13" width="7.19921875" style="693" customWidth="1"/>
    <col min="14" max="14" width="8.19921875" style="693" customWidth="1"/>
    <col min="15" max="15" width="6.19921875" style="693" customWidth="1"/>
    <col min="16" max="16" width="10.69921875" style="694" customWidth="1"/>
    <col min="17" max="17" width="10.69921875" style="697" customWidth="1"/>
    <col min="18" max="18" width="17.69921875" style="693" customWidth="1"/>
    <col min="19" max="19" width="18.69921875" style="693" customWidth="1"/>
    <col min="20" max="22" width="16.19921875" style="693" customWidth="1"/>
    <col min="23" max="25" width="16.19921875" style="175" customWidth="1"/>
    <col min="26" max="34" width="10.19921875" style="175" customWidth="1"/>
    <col min="35" max="35" width="17.69921875" style="175" customWidth="1"/>
    <col min="36" max="37" width="10.19921875" style="175" customWidth="1"/>
    <col min="38" max="38" width="15.19921875" style="175" customWidth="1"/>
    <col min="39" max="42" width="10.19921875" style="175" customWidth="1"/>
    <col min="43" max="93" width="13.5" style="175" customWidth="1"/>
    <col min="94" max="212" width="15.69921875" style="175" customWidth="1"/>
    <col min="213" max="16384" width="15.69921875" style="175"/>
  </cols>
  <sheetData>
    <row r="1" spans="1:37" s="174" customFormat="1" ht="72" customHeight="1">
      <c r="A1" s="698" t="s">
        <v>739</v>
      </c>
      <c r="B1" s="698" t="s">
        <v>740</v>
      </c>
      <c r="C1" s="698" t="s">
        <v>742</v>
      </c>
      <c r="D1" s="698" t="s">
        <v>748</v>
      </c>
      <c r="E1" s="698" t="s">
        <v>389</v>
      </c>
      <c r="F1" s="698" t="s">
        <v>728</v>
      </c>
      <c r="G1" s="699" t="s">
        <v>128</v>
      </c>
      <c r="H1" s="698" t="s">
        <v>729</v>
      </c>
      <c r="I1" s="698" t="s">
        <v>129</v>
      </c>
      <c r="J1" s="698" t="s">
        <v>730</v>
      </c>
      <c r="K1" s="698" t="s">
        <v>741</v>
      </c>
      <c r="L1" s="698" t="s">
        <v>794</v>
      </c>
      <c r="M1" s="698" t="s">
        <v>1294</v>
      </c>
      <c r="N1" s="698" t="s">
        <v>749</v>
      </c>
      <c r="O1" s="698" t="s">
        <v>750</v>
      </c>
      <c r="P1" s="700" t="s">
        <v>790</v>
      </c>
      <c r="Q1" s="701" t="s">
        <v>791</v>
      </c>
      <c r="R1" s="702" t="s">
        <v>792</v>
      </c>
      <c r="S1" s="702" t="s">
        <v>793</v>
      </c>
      <c r="T1" s="702" t="s">
        <v>747</v>
      </c>
      <c r="U1" s="702" t="s">
        <v>1485</v>
      </c>
      <c r="V1" s="702" t="s">
        <v>1486</v>
      </c>
      <c r="W1" s="684" t="s">
        <v>1484</v>
      </c>
      <c r="AD1" s="174" t="s">
        <v>751</v>
      </c>
      <c r="AE1" s="174" t="s">
        <v>744</v>
      </c>
      <c r="AF1" s="174" t="s">
        <v>752</v>
      </c>
      <c r="AG1" s="233" t="s">
        <v>746</v>
      </c>
      <c r="AH1" s="233" t="s">
        <v>37</v>
      </c>
      <c r="AI1" s="174" t="s">
        <v>743</v>
      </c>
      <c r="AJ1" s="174" t="s">
        <v>6</v>
      </c>
      <c r="AK1" s="174" t="s">
        <v>818</v>
      </c>
    </row>
    <row r="2" spans="1:37" ht="12" customHeight="1">
      <c r="A2" s="703" t="s">
        <v>971</v>
      </c>
      <c r="B2" s="704">
        <v>6628</v>
      </c>
      <c r="C2" s="703" t="s">
        <v>601</v>
      </c>
      <c r="D2" s="703" t="s">
        <v>19</v>
      </c>
      <c r="E2" s="703" t="s">
        <v>290</v>
      </c>
      <c r="F2" s="703" t="s">
        <v>291</v>
      </c>
      <c r="G2" s="703"/>
      <c r="H2" s="705" t="s">
        <v>737</v>
      </c>
      <c r="I2" s="705"/>
      <c r="J2" s="703" t="s">
        <v>60</v>
      </c>
      <c r="K2" s="703">
        <v>5</v>
      </c>
      <c r="L2" s="706">
        <v>2.2509999999999999</v>
      </c>
      <c r="M2" s="704" t="s">
        <v>795</v>
      </c>
      <c r="N2" s="705" t="s">
        <v>153</v>
      </c>
      <c r="O2" s="703"/>
      <c r="P2" s="710">
        <v>112</v>
      </c>
      <c r="Q2" s="707">
        <f t="shared" ref="Q2:Q33" si="0">ROUND(P2,0)</f>
        <v>112</v>
      </c>
      <c r="R2" s="708"/>
      <c r="S2" s="708"/>
      <c r="T2" s="703"/>
      <c r="U2" s="709">
        <f>Tableau1[[#This Row],[CHANGE PRICE STANDARD]]*$W$2</f>
        <v>122.08000000000001</v>
      </c>
      <c r="V2" s="709">
        <f t="shared" ref="V2:V65" si="1">ROUND(U2,0)</f>
        <v>122</v>
      </c>
      <c r="W2" s="175">
        <v>1.0900000000000001</v>
      </c>
      <c r="Z2" s="174"/>
      <c r="AA2" s="174"/>
      <c r="AD2" s="175" t="s">
        <v>817</v>
      </c>
      <c r="AE2" s="175" t="s">
        <v>1213</v>
      </c>
      <c r="AF2" s="175" t="s">
        <v>817</v>
      </c>
      <c r="AG2" s="605" t="s">
        <v>20</v>
      </c>
      <c r="AH2" s="605" t="s">
        <v>737</v>
      </c>
      <c r="AI2" s="219">
        <f>Summary!O12</f>
        <v>1</v>
      </c>
      <c r="AJ2" s="210" t="e">
        <f>Summary!#REF!</f>
        <v>#REF!</v>
      </c>
      <c r="AK2" s="175" t="s">
        <v>125</v>
      </c>
    </row>
    <row r="3" spans="1:37" ht="12" customHeight="1">
      <c r="A3" s="703" t="s">
        <v>881</v>
      </c>
      <c r="B3" s="704">
        <v>8079</v>
      </c>
      <c r="C3" s="703" t="s">
        <v>601</v>
      </c>
      <c r="D3" s="703" t="s">
        <v>19</v>
      </c>
      <c r="E3" s="703" t="s">
        <v>290</v>
      </c>
      <c r="F3" s="703" t="s">
        <v>291</v>
      </c>
      <c r="G3" s="703"/>
      <c r="H3" s="705" t="s">
        <v>737</v>
      </c>
      <c r="I3" s="705"/>
      <c r="J3" s="703" t="s">
        <v>60</v>
      </c>
      <c r="K3" s="703">
        <v>5</v>
      </c>
      <c r="L3" s="706">
        <v>3.2440000000000002</v>
      </c>
      <c r="M3" s="704" t="s">
        <v>20</v>
      </c>
      <c r="N3" s="705" t="s">
        <v>153</v>
      </c>
      <c r="O3" s="703"/>
      <c r="P3" s="707">
        <v>61</v>
      </c>
      <c r="Q3" s="707">
        <f t="shared" si="0"/>
        <v>61</v>
      </c>
      <c r="R3" s="708"/>
      <c r="S3" s="708"/>
      <c r="T3" s="703"/>
      <c r="U3" s="709">
        <f>Tableau1[[#This Row],[CHANGE PRICE STANDARD]]*$W$2</f>
        <v>66.490000000000009</v>
      </c>
      <c r="V3" s="709">
        <f t="shared" si="1"/>
        <v>66</v>
      </c>
      <c r="AD3" s="175" t="s">
        <v>814</v>
      </c>
      <c r="AE3" s="175" t="s">
        <v>140</v>
      </c>
      <c r="AF3" s="175" t="s">
        <v>815</v>
      </c>
      <c r="AG3" s="605" t="s">
        <v>795</v>
      </c>
      <c r="AH3" s="605" t="s">
        <v>738</v>
      </c>
      <c r="AK3" s="175" t="s">
        <v>564</v>
      </c>
    </row>
    <row r="4" spans="1:37" ht="12" customHeight="1">
      <c r="A4" s="703" t="s">
        <v>1142</v>
      </c>
      <c r="B4" s="698">
        <v>14113</v>
      </c>
      <c r="C4" s="703"/>
      <c r="D4" s="703" t="s">
        <v>19</v>
      </c>
      <c r="E4" s="698" t="s">
        <v>1236</v>
      </c>
      <c r="F4" s="698" t="s">
        <v>1148</v>
      </c>
      <c r="G4" s="703"/>
      <c r="H4" s="705" t="s">
        <v>737</v>
      </c>
      <c r="I4" s="698"/>
      <c r="J4" s="698" t="s">
        <v>89</v>
      </c>
      <c r="K4" s="698">
        <v>2</v>
      </c>
      <c r="L4" s="698">
        <v>1.871</v>
      </c>
      <c r="M4" s="703" t="s">
        <v>795</v>
      </c>
      <c r="N4" s="705" t="s">
        <v>140</v>
      </c>
      <c r="O4" s="698"/>
      <c r="P4" s="700">
        <v>132</v>
      </c>
      <c r="Q4" s="707">
        <f t="shared" si="0"/>
        <v>132</v>
      </c>
      <c r="R4" s="708"/>
      <c r="S4" s="708"/>
      <c r="T4" s="703"/>
      <c r="U4" s="709">
        <f>Tableau1[[#This Row],[CHANGE PRICE STANDARD]]*$W$2</f>
        <v>143.88000000000002</v>
      </c>
      <c r="V4" s="709">
        <f t="shared" si="1"/>
        <v>144</v>
      </c>
      <c r="Y4" s="174"/>
      <c r="Z4" s="174"/>
      <c r="AA4" s="174"/>
      <c r="AB4" s="174"/>
      <c r="AD4" s="175" t="s">
        <v>815</v>
      </c>
      <c r="AE4" s="175" t="s">
        <v>1216</v>
      </c>
      <c r="AF4" s="175" t="s">
        <v>816</v>
      </c>
      <c r="AG4" s="605" t="s">
        <v>124</v>
      </c>
      <c r="AH4" s="605" t="s">
        <v>843</v>
      </c>
      <c r="AK4" s="175" t="s">
        <v>19</v>
      </c>
    </row>
    <row r="5" spans="1:37" ht="12" customHeight="1">
      <c r="A5" s="703" t="s">
        <v>1143</v>
      </c>
      <c r="B5" s="698">
        <v>14072</v>
      </c>
      <c r="C5" s="703"/>
      <c r="D5" s="703" t="s">
        <v>19</v>
      </c>
      <c r="E5" s="698" t="s">
        <v>1236</v>
      </c>
      <c r="F5" s="698" t="s">
        <v>1149</v>
      </c>
      <c r="G5" s="703"/>
      <c r="H5" s="705" t="s">
        <v>737</v>
      </c>
      <c r="I5" s="705"/>
      <c r="J5" s="698" t="s">
        <v>141</v>
      </c>
      <c r="K5" s="698">
        <v>1</v>
      </c>
      <c r="L5" s="698">
        <v>1.1890000000000001</v>
      </c>
      <c r="M5" s="703" t="s">
        <v>795</v>
      </c>
      <c r="N5" s="705" t="s">
        <v>140</v>
      </c>
      <c r="O5" s="705"/>
      <c r="P5" s="700">
        <v>80</v>
      </c>
      <c r="Q5" s="707">
        <f t="shared" si="0"/>
        <v>80</v>
      </c>
      <c r="R5" s="708"/>
      <c r="S5" s="708"/>
      <c r="T5" s="703"/>
      <c r="U5" s="709">
        <f>Tableau1[[#This Row],[CHANGE PRICE STANDARD]]*$W$2</f>
        <v>87.2</v>
      </c>
      <c r="V5" s="709">
        <f t="shared" si="1"/>
        <v>87</v>
      </c>
      <c r="Z5" s="174"/>
      <c r="AA5" s="174"/>
      <c r="AB5" s="174"/>
      <c r="AD5" s="175" t="s">
        <v>816</v>
      </c>
      <c r="AE5" s="175" t="s">
        <v>136</v>
      </c>
      <c r="AG5" s="605" t="s">
        <v>566</v>
      </c>
      <c r="AH5" s="605"/>
    </row>
    <row r="6" spans="1:37" ht="12" customHeight="1">
      <c r="A6" s="703" t="s">
        <v>1144</v>
      </c>
      <c r="B6" s="698">
        <v>14115</v>
      </c>
      <c r="C6" s="703"/>
      <c r="D6" s="703" t="s">
        <v>19</v>
      </c>
      <c r="E6" s="698" t="s">
        <v>1236</v>
      </c>
      <c r="F6" s="698" t="s">
        <v>133</v>
      </c>
      <c r="G6" s="703"/>
      <c r="H6" s="705" t="s">
        <v>737</v>
      </c>
      <c r="I6" s="703"/>
      <c r="J6" s="698" t="s">
        <v>60</v>
      </c>
      <c r="K6" s="698">
        <v>2</v>
      </c>
      <c r="L6" s="698">
        <v>1.0640000000000001</v>
      </c>
      <c r="M6" s="703" t="s">
        <v>795</v>
      </c>
      <c r="N6" s="705" t="s">
        <v>140</v>
      </c>
      <c r="O6" s="703"/>
      <c r="P6" s="700">
        <v>85</v>
      </c>
      <c r="Q6" s="707">
        <f t="shared" si="0"/>
        <v>85</v>
      </c>
      <c r="R6" s="708"/>
      <c r="S6" s="708"/>
      <c r="T6" s="703"/>
      <c r="U6" s="709">
        <f>Tableau1[[#This Row],[CHANGE PRICE STANDARD]]*$W$2</f>
        <v>92.65</v>
      </c>
      <c r="V6" s="709">
        <f t="shared" si="1"/>
        <v>93</v>
      </c>
      <c r="Y6" s="174"/>
      <c r="Z6" s="174"/>
      <c r="AA6" s="174"/>
      <c r="AB6" s="174"/>
      <c r="AE6" s="175" t="s">
        <v>153</v>
      </c>
    </row>
    <row r="7" spans="1:37" ht="12" customHeight="1">
      <c r="A7" s="703" t="s">
        <v>1145</v>
      </c>
      <c r="B7" s="698">
        <v>14114</v>
      </c>
      <c r="C7" s="703"/>
      <c r="D7" s="703" t="s">
        <v>19</v>
      </c>
      <c r="E7" s="698" t="s">
        <v>1236</v>
      </c>
      <c r="F7" s="698" t="s">
        <v>134</v>
      </c>
      <c r="G7" s="703"/>
      <c r="H7" s="705" t="s">
        <v>737</v>
      </c>
      <c r="I7" s="705"/>
      <c r="J7" s="698" t="s">
        <v>60</v>
      </c>
      <c r="K7" s="698">
        <v>2</v>
      </c>
      <c r="L7" s="698">
        <v>0.96499999999999997</v>
      </c>
      <c r="M7" s="703" t="s">
        <v>795</v>
      </c>
      <c r="N7" s="705" t="s">
        <v>140</v>
      </c>
      <c r="O7" s="705"/>
      <c r="P7" s="700">
        <v>80</v>
      </c>
      <c r="Q7" s="707">
        <f t="shared" si="0"/>
        <v>80</v>
      </c>
      <c r="R7" s="708"/>
      <c r="S7" s="708"/>
      <c r="T7" s="703"/>
      <c r="U7" s="709">
        <f>Tableau1[[#This Row],[CHANGE PRICE STANDARD]]*$W$2</f>
        <v>87.2</v>
      </c>
      <c r="V7" s="709">
        <f t="shared" si="1"/>
        <v>87</v>
      </c>
      <c r="Y7" s="174"/>
      <c r="Z7" s="174"/>
      <c r="AA7" s="174"/>
      <c r="AB7" s="174"/>
      <c r="AE7" s="175" t="s">
        <v>144</v>
      </c>
    </row>
    <row r="8" spans="1:37" ht="12" customHeight="1">
      <c r="A8" s="703" t="s">
        <v>1146</v>
      </c>
      <c r="B8" s="698">
        <v>14069</v>
      </c>
      <c r="C8" s="703"/>
      <c r="D8" s="703" t="s">
        <v>19</v>
      </c>
      <c r="E8" s="698" t="s">
        <v>1236</v>
      </c>
      <c r="F8" s="698" t="s">
        <v>1150</v>
      </c>
      <c r="G8" s="703"/>
      <c r="H8" s="705" t="s">
        <v>737</v>
      </c>
      <c r="I8" s="703"/>
      <c r="J8" s="698" t="s">
        <v>141</v>
      </c>
      <c r="K8" s="698">
        <v>1</v>
      </c>
      <c r="L8" s="698">
        <v>1.8380000000000001</v>
      </c>
      <c r="M8" s="703" t="s">
        <v>795</v>
      </c>
      <c r="N8" s="705" t="s">
        <v>140</v>
      </c>
      <c r="O8" s="703"/>
      <c r="P8" s="700">
        <v>117</v>
      </c>
      <c r="Q8" s="707">
        <f t="shared" si="0"/>
        <v>117</v>
      </c>
      <c r="R8" s="708"/>
      <c r="S8" s="708"/>
      <c r="T8" s="703"/>
      <c r="U8" s="709">
        <f>Tableau1[[#This Row],[CHANGE PRICE STANDARD]]*$W$2</f>
        <v>127.53000000000002</v>
      </c>
      <c r="V8" s="709">
        <f t="shared" si="1"/>
        <v>128</v>
      </c>
      <c r="Y8" s="174"/>
      <c r="Z8" s="174"/>
      <c r="AA8" s="174"/>
      <c r="AB8" s="174"/>
      <c r="AE8" s="175" t="s">
        <v>157</v>
      </c>
    </row>
    <row r="9" spans="1:37" ht="12" customHeight="1">
      <c r="A9" s="703" t="s">
        <v>911</v>
      </c>
      <c r="B9" s="704">
        <v>8379</v>
      </c>
      <c r="C9" s="703" t="s">
        <v>588</v>
      </c>
      <c r="D9" s="703" t="s">
        <v>19</v>
      </c>
      <c r="E9" s="703" t="s">
        <v>251</v>
      </c>
      <c r="F9" s="703" t="s">
        <v>252</v>
      </c>
      <c r="G9" s="703"/>
      <c r="H9" s="705" t="s">
        <v>737</v>
      </c>
      <c r="I9" s="705"/>
      <c r="J9" s="703" t="s">
        <v>253</v>
      </c>
      <c r="K9" s="703">
        <v>10</v>
      </c>
      <c r="L9" s="706">
        <v>4.2089999999999996</v>
      </c>
      <c r="M9" s="704" t="s">
        <v>20</v>
      </c>
      <c r="N9" s="705" t="s">
        <v>159</v>
      </c>
      <c r="O9" s="703"/>
      <c r="P9" s="710">
        <v>85</v>
      </c>
      <c r="Q9" s="707">
        <f t="shared" si="0"/>
        <v>85</v>
      </c>
      <c r="R9" s="708"/>
      <c r="S9" s="708"/>
      <c r="T9" s="703"/>
      <c r="U9" s="709">
        <f>Tableau1[[#This Row],[CHANGE PRICE STANDARD]]*$W$2</f>
        <v>92.65</v>
      </c>
      <c r="V9" s="709">
        <f t="shared" si="1"/>
        <v>93</v>
      </c>
      <c r="Y9" s="174"/>
      <c r="Z9" s="174"/>
      <c r="AA9" s="174"/>
      <c r="AB9" s="174"/>
      <c r="AE9" s="354" t="s">
        <v>209</v>
      </c>
    </row>
    <row r="10" spans="1:37" ht="12" customHeight="1">
      <c r="A10" s="703" t="s">
        <v>1008</v>
      </c>
      <c r="B10" s="704">
        <v>6630</v>
      </c>
      <c r="C10" s="703" t="s">
        <v>588</v>
      </c>
      <c r="D10" s="703" t="s">
        <v>19</v>
      </c>
      <c r="E10" s="703" t="s">
        <v>251</v>
      </c>
      <c r="F10" s="703" t="s">
        <v>252</v>
      </c>
      <c r="G10" s="703"/>
      <c r="H10" s="705" t="s">
        <v>737</v>
      </c>
      <c r="I10" s="705"/>
      <c r="J10" s="703" t="s">
        <v>253</v>
      </c>
      <c r="K10" s="703">
        <v>10</v>
      </c>
      <c r="L10" s="706">
        <v>2.9220000000000002</v>
      </c>
      <c r="M10" s="704" t="s">
        <v>795</v>
      </c>
      <c r="N10" s="705" t="s">
        <v>159</v>
      </c>
      <c r="O10" s="703"/>
      <c r="P10" s="710">
        <v>156</v>
      </c>
      <c r="Q10" s="707">
        <f t="shared" si="0"/>
        <v>156</v>
      </c>
      <c r="R10" s="708"/>
      <c r="S10" s="708"/>
      <c r="T10" s="703"/>
      <c r="U10" s="709">
        <f>Tableau1[[#This Row],[CHANGE PRICE STANDARD]]*$W$2</f>
        <v>170.04000000000002</v>
      </c>
      <c r="V10" s="709">
        <f t="shared" si="1"/>
        <v>170</v>
      </c>
      <c r="AC10" s="174"/>
      <c r="AE10" s="355" t="s">
        <v>1215</v>
      </c>
    </row>
    <row r="11" spans="1:37" ht="12" customHeight="1">
      <c r="A11" s="703" t="s">
        <v>912</v>
      </c>
      <c r="B11" s="703">
        <v>5300</v>
      </c>
      <c r="C11" s="703" t="s">
        <v>596</v>
      </c>
      <c r="D11" s="703" t="s">
        <v>19</v>
      </c>
      <c r="E11" s="703" t="s">
        <v>251</v>
      </c>
      <c r="F11" s="703" t="s">
        <v>254</v>
      </c>
      <c r="G11" s="703"/>
      <c r="H11" s="705" t="s">
        <v>737</v>
      </c>
      <c r="I11" s="705"/>
      <c r="J11" s="703" t="s">
        <v>92</v>
      </c>
      <c r="K11" s="703">
        <v>20</v>
      </c>
      <c r="L11" s="706">
        <v>1.635</v>
      </c>
      <c r="M11" s="704" t="s">
        <v>20</v>
      </c>
      <c r="N11" s="705" t="s">
        <v>138</v>
      </c>
      <c r="O11" s="703"/>
      <c r="P11" s="710">
        <v>66</v>
      </c>
      <c r="Q11" s="707">
        <f t="shared" si="0"/>
        <v>66</v>
      </c>
      <c r="R11" s="708"/>
      <c r="S11" s="708"/>
      <c r="T11" s="703"/>
      <c r="U11" s="709">
        <f>Tableau1[[#This Row],[CHANGE PRICE STANDARD]]*$W$2</f>
        <v>71.940000000000012</v>
      </c>
      <c r="V11" s="709">
        <f t="shared" si="1"/>
        <v>72</v>
      </c>
      <c r="Y11" s="174"/>
      <c r="Z11" s="174"/>
      <c r="AA11" s="174"/>
      <c r="AE11" s="356" t="s">
        <v>1217</v>
      </c>
    </row>
    <row r="12" spans="1:37" ht="12" customHeight="1">
      <c r="A12" s="703" t="s">
        <v>1009</v>
      </c>
      <c r="B12" s="703">
        <v>6019</v>
      </c>
      <c r="C12" s="703" t="s">
        <v>596</v>
      </c>
      <c r="D12" s="703" t="s">
        <v>19</v>
      </c>
      <c r="E12" s="703" t="s">
        <v>251</v>
      </c>
      <c r="F12" s="703" t="s">
        <v>254</v>
      </c>
      <c r="G12" s="703"/>
      <c r="H12" s="705" t="s">
        <v>737</v>
      </c>
      <c r="I12" s="705"/>
      <c r="J12" s="703" t="s">
        <v>92</v>
      </c>
      <c r="K12" s="703">
        <v>20</v>
      </c>
      <c r="L12" s="706">
        <v>1.135</v>
      </c>
      <c r="M12" s="704" t="s">
        <v>795</v>
      </c>
      <c r="N12" s="705" t="s">
        <v>138</v>
      </c>
      <c r="O12" s="703"/>
      <c r="P12" s="710">
        <v>109</v>
      </c>
      <c r="Q12" s="707">
        <f t="shared" si="0"/>
        <v>109</v>
      </c>
      <c r="R12" s="708"/>
      <c r="S12" s="708"/>
      <c r="T12" s="703"/>
      <c r="U12" s="709">
        <f>Tableau1[[#This Row],[CHANGE PRICE STANDARD]]*$W$2</f>
        <v>118.81</v>
      </c>
      <c r="V12" s="709">
        <f t="shared" si="1"/>
        <v>119</v>
      </c>
      <c r="Z12" s="174"/>
      <c r="AA12" s="174"/>
      <c r="AC12" s="174"/>
      <c r="AE12" s="356" t="s">
        <v>1214</v>
      </c>
    </row>
    <row r="13" spans="1:37" ht="12" customHeight="1">
      <c r="A13" s="703" t="s">
        <v>972</v>
      </c>
      <c r="B13" s="704">
        <v>6063</v>
      </c>
      <c r="C13" s="703" t="s">
        <v>589</v>
      </c>
      <c r="D13" s="703" t="s">
        <v>19</v>
      </c>
      <c r="E13" s="703" t="s">
        <v>290</v>
      </c>
      <c r="F13" s="703" t="s">
        <v>292</v>
      </c>
      <c r="G13" s="703"/>
      <c r="H13" s="705" t="s">
        <v>737</v>
      </c>
      <c r="I13" s="705"/>
      <c r="J13" s="703" t="s">
        <v>92</v>
      </c>
      <c r="K13" s="703">
        <v>15</v>
      </c>
      <c r="L13" s="706">
        <v>0.85099999999999998</v>
      </c>
      <c r="M13" s="704" t="s">
        <v>795</v>
      </c>
      <c r="N13" s="705" t="s">
        <v>209</v>
      </c>
      <c r="O13" s="703"/>
      <c r="P13" s="710">
        <v>82</v>
      </c>
      <c r="Q13" s="707">
        <f t="shared" si="0"/>
        <v>82</v>
      </c>
      <c r="R13" s="708"/>
      <c r="S13" s="708"/>
      <c r="T13" s="703"/>
      <c r="U13" s="709">
        <f>Tableau1[[#This Row],[CHANGE PRICE STANDARD]]*$W$2</f>
        <v>89.38000000000001</v>
      </c>
      <c r="V13" s="709">
        <f t="shared" si="1"/>
        <v>89</v>
      </c>
      <c r="Z13" s="174"/>
      <c r="AA13" s="174"/>
      <c r="AC13" s="174"/>
      <c r="AE13" s="174"/>
    </row>
    <row r="14" spans="1:37" ht="12" customHeight="1">
      <c r="A14" s="703" t="s">
        <v>882</v>
      </c>
      <c r="B14" s="704">
        <v>5295</v>
      </c>
      <c r="C14" s="703" t="s">
        <v>589</v>
      </c>
      <c r="D14" s="703" t="s">
        <v>19</v>
      </c>
      <c r="E14" s="703" t="s">
        <v>290</v>
      </c>
      <c r="F14" s="703" t="s">
        <v>292</v>
      </c>
      <c r="G14" s="703"/>
      <c r="H14" s="705" t="s">
        <v>737</v>
      </c>
      <c r="I14" s="705"/>
      <c r="J14" s="703" t="s">
        <v>92</v>
      </c>
      <c r="K14" s="703">
        <v>15</v>
      </c>
      <c r="L14" s="706">
        <v>1.226</v>
      </c>
      <c r="M14" s="704" t="s">
        <v>20</v>
      </c>
      <c r="N14" s="705" t="s">
        <v>136</v>
      </c>
      <c r="O14" s="703"/>
      <c r="P14" s="707">
        <v>50</v>
      </c>
      <c r="Q14" s="707">
        <f t="shared" si="0"/>
        <v>50</v>
      </c>
      <c r="R14" s="708"/>
      <c r="S14" s="708"/>
      <c r="T14" s="703"/>
      <c r="U14" s="709">
        <f>Tableau1[[#This Row],[CHANGE PRICE STANDARD]]*$W$2</f>
        <v>54.500000000000007</v>
      </c>
      <c r="V14" s="709">
        <f t="shared" si="1"/>
        <v>55</v>
      </c>
      <c r="Z14" s="174"/>
      <c r="AA14" s="174"/>
      <c r="AC14" s="174"/>
      <c r="AE14" s="174"/>
    </row>
    <row r="15" spans="1:37" ht="12" customHeight="1">
      <c r="A15" s="703" t="s">
        <v>1237</v>
      </c>
      <c r="B15" s="703"/>
      <c r="C15" s="703"/>
      <c r="D15" s="703" t="s">
        <v>19</v>
      </c>
      <c r="E15" s="703" t="s">
        <v>1241</v>
      </c>
      <c r="F15" s="703" t="s">
        <v>1242</v>
      </c>
      <c r="G15" s="699"/>
      <c r="H15" s="705" t="s">
        <v>737</v>
      </c>
      <c r="I15" s="703"/>
      <c r="J15" s="703" t="s">
        <v>1243</v>
      </c>
      <c r="K15" s="703"/>
      <c r="L15" s="703">
        <f>SUMIF(Tableau1[RANGE],"Dune",Tableau1[Nbr of products/set])</f>
        <v>337</v>
      </c>
      <c r="M15" s="703">
        <f>SUMIF(Tableau1[RANGE],"Dune",Tableau1[Weight (KG)])</f>
        <v>174.97100000000003</v>
      </c>
      <c r="N15" s="705"/>
      <c r="O15" s="703"/>
      <c r="P15" s="707"/>
      <c r="Q15" s="707">
        <f t="shared" si="0"/>
        <v>0</v>
      </c>
      <c r="R15" s="708">
        <f>SUMIF(Tableau1[RANGE],"Dune",Tableau1[CHANGE PRICE STANDARD])</f>
        <v>6564</v>
      </c>
      <c r="S15" s="708">
        <f>ROUNDUP(R15*$AI$2,0)</f>
        <v>6564</v>
      </c>
      <c r="T15" s="711"/>
      <c r="U15" s="709">
        <f>Tableau1[[#This Row],[CHANGE PRICE STANDARD]]*$W$2</f>
        <v>0</v>
      </c>
      <c r="V15" s="709">
        <f t="shared" si="1"/>
        <v>0</v>
      </c>
      <c r="AC15" s="174"/>
      <c r="AE15" s="174"/>
    </row>
    <row r="16" spans="1:37" ht="12" customHeight="1">
      <c r="A16" s="703" t="s">
        <v>1238</v>
      </c>
      <c r="B16" s="703"/>
      <c r="C16" s="703"/>
      <c r="D16" s="703" t="s">
        <v>19</v>
      </c>
      <c r="E16" s="703" t="s">
        <v>840</v>
      </c>
      <c r="F16" s="703" t="s">
        <v>1242</v>
      </c>
      <c r="G16" s="699"/>
      <c r="H16" s="705" t="s">
        <v>738</v>
      </c>
      <c r="I16" s="703"/>
      <c r="J16" s="703" t="s">
        <v>1243</v>
      </c>
      <c r="K16" s="703"/>
      <c r="L16" s="703">
        <f>SUMIF(Tableau1[RANGE],"Dune Dual",Tableau1[Nbr of products/set])</f>
        <v>209</v>
      </c>
      <c r="M16" s="703">
        <f>SUMIF(Tableau1[RANGE],"Dune Dual",Tableau1[Weight (KG)])</f>
        <v>303.87200000000001</v>
      </c>
      <c r="N16" s="705"/>
      <c r="O16" s="703"/>
      <c r="P16" s="707"/>
      <c r="Q16" s="707">
        <f t="shared" si="0"/>
        <v>0</v>
      </c>
      <c r="R16" s="708">
        <f>SUMIF(Tableau1[RANGE],"Dune Dual",Tableau1[CHANGE PRICE STANDARD])</f>
        <v>6695</v>
      </c>
      <c r="S16" s="708">
        <f>ROUNDUP(R16*$AI$2,0)</f>
        <v>6695</v>
      </c>
      <c r="T16" s="711"/>
      <c r="U16" s="709">
        <f>Tableau1[[#This Row],[CHANGE PRICE STANDARD]]*$W$2</f>
        <v>0</v>
      </c>
      <c r="V16" s="709">
        <f t="shared" si="1"/>
        <v>0</v>
      </c>
    </row>
    <row r="17" spans="1:46" ht="12" customHeight="1">
      <c r="A17" s="703" t="s">
        <v>1239</v>
      </c>
      <c r="B17" s="703"/>
      <c r="C17" s="703"/>
      <c r="D17" s="703" t="s">
        <v>19</v>
      </c>
      <c r="E17" s="703" t="s">
        <v>1236</v>
      </c>
      <c r="F17" s="703" t="s">
        <v>1242</v>
      </c>
      <c r="G17" s="699"/>
      <c r="H17" s="705" t="s">
        <v>737</v>
      </c>
      <c r="I17" s="703"/>
      <c r="J17" s="703" t="s">
        <v>1243</v>
      </c>
      <c r="K17" s="703"/>
      <c r="L17" s="703">
        <f>SUMIF(Tableau1[RANGE],"Dune Gava",Tableau1[Nbr of products/set])</f>
        <v>46</v>
      </c>
      <c r="M17" s="703">
        <f>SUMIF(Tableau1[RANGE],"Dune Gava",Tableau1[Weight (KG)])</f>
        <v>96.938999999999979</v>
      </c>
      <c r="N17" s="705"/>
      <c r="O17" s="703"/>
      <c r="P17" s="707"/>
      <c r="Q17" s="707">
        <f t="shared" si="0"/>
        <v>0</v>
      </c>
      <c r="R17" s="708">
        <f>SUMIF(Tableau1[RANGE],"Dune Gava",Tableau1[CHANGE PRICE STANDARD])</f>
        <v>3193</v>
      </c>
      <c r="S17" s="708">
        <f>ROUNDUP(R17*$AI$2,0)</f>
        <v>3193</v>
      </c>
      <c r="T17" s="711"/>
      <c r="U17" s="709">
        <f>Tableau1[[#This Row],[CHANGE PRICE STANDARD]]*$W$2</f>
        <v>0</v>
      </c>
      <c r="V17" s="709">
        <f t="shared" si="1"/>
        <v>0</v>
      </c>
    </row>
    <row r="18" spans="1:46" ht="12" customHeight="1">
      <c r="A18" s="703" t="s">
        <v>1240</v>
      </c>
      <c r="B18" s="703"/>
      <c r="C18" s="703"/>
      <c r="D18" s="703" t="s">
        <v>19</v>
      </c>
      <c r="E18" s="703" t="s">
        <v>251</v>
      </c>
      <c r="F18" s="703" t="s">
        <v>1242</v>
      </c>
      <c r="G18" s="699"/>
      <c r="H18" s="705"/>
      <c r="I18" s="703"/>
      <c r="J18" s="703" t="s">
        <v>1243</v>
      </c>
      <c r="K18" s="703"/>
      <c r="L18" s="703">
        <f>SUMIF(Tableau1[RANGE],"Hybrid",Tableau1[Nbr of products/set])</f>
        <v>524</v>
      </c>
      <c r="M18" s="703">
        <f>SUMIF(Tableau1[RANGE],"Hybrid",Tableau1[Weight (KG)])</f>
        <v>717.93100000000015</v>
      </c>
      <c r="N18" s="705"/>
      <c r="O18" s="703"/>
      <c r="P18" s="707"/>
      <c r="Q18" s="707">
        <f t="shared" si="0"/>
        <v>0</v>
      </c>
      <c r="R18" s="708">
        <f>SUMIF(Tableau1[RANGE],"Hybrid",Tableau1[CHANGE PRICE STANDARD])</f>
        <v>6913</v>
      </c>
      <c r="S18" s="708">
        <f>ROUNDUP(R18*$AI$2,0)</f>
        <v>6913</v>
      </c>
      <c r="T18" s="711"/>
      <c r="U18" s="709">
        <f>Tableau1[[#This Row],[CHANGE PRICE STANDARD]]*$W$2</f>
        <v>0</v>
      </c>
      <c r="V18" s="709">
        <f t="shared" si="1"/>
        <v>0</v>
      </c>
      <c r="Z18" s="175" t="s">
        <v>130</v>
      </c>
    </row>
    <row r="19" spans="1:46" ht="12" customHeight="1">
      <c r="A19" s="703" t="s">
        <v>627</v>
      </c>
      <c r="B19" s="703"/>
      <c r="C19" s="703" t="s">
        <v>1356</v>
      </c>
      <c r="D19" s="703" t="s">
        <v>125</v>
      </c>
      <c r="E19" s="703" t="s">
        <v>1295</v>
      </c>
      <c r="F19" s="703" t="s">
        <v>1299</v>
      </c>
      <c r="G19" s="699"/>
      <c r="H19" s="703" t="s">
        <v>737</v>
      </c>
      <c r="I19" s="703" t="s">
        <v>1333</v>
      </c>
      <c r="J19" s="703" t="s">
        <v>52</v>
      </c>
      <c r="K19" s="703">
        <v>1</v>
      </c>
      <c r="L19" s="703">
        <v>1.73</v>
      </c>
      <c r="M19" s="703" t="s">
        <v>124</v>
      </c>
      <c r="N19" s="703"/>
      <c r="O19" s="703"/>
      <c r="P19" s="707">
        <v>85</v>
      </c>
      <c r="Q19" s="707">
        <f t="shared" si="0"/>
        <v>85</v>
      </c>
      <c r="R19" s="708">
        <v>0</v>
      </c>
      <c r="S19" s="708">
        <f>ROUNDUP(R19*$AI$2,0)</f>
        <v>0</v>
      </c>
      <c r="T19" s="711"/>
      <c r="U19" s="709">
        <f>Tableau1[[#This Row],[CHANGE PRICE STANDARD]]*$W$2</f>
        <v>92.65</v>
      </c>
      <c r="V19" s="709">
        <f t="shared" si="1"/>
        <v>93</v>
      </c>
      <c r="Z19" s="175" t="s">
        <v>1179</v>
      </c>
      <c r="AB19" s="606" t="s">
        <v>1487</v>
      </c>
      <c r="AC19" s="607" t="s">
        <v>812</v>
      </c>
      <c r="AD19" s="608" t="s">
        <v>813</v>
      </c>
      <c r="AE19" s="609" t="s">
        <v>799</v>
      </c>
      <c r="AF19" s="610" t="s">
        <v>796</v>
      </c>
      <c r="AG19" s="611" t="s">
        <v>809</v>
      </c>
      <c r="AH19" s="612" t="s">
        <v>797</v>
      </c>
      <c r="AI19" s="613" t="s">
        <v>800</v>
      </c>
      <c r="AJ19" s="614" t="s">
        <v>798</v>
      </c>
      <c r="AK19" s="615" t="s">
        <v>803</v>
      </c>
      <c r="AL19" s="616" t="s">
        <v>804</v>
      </c>
      <c r="AM19" s="617" t="s">
        <v>802</v>
      </c>
      <c r="AN19" s="613" t="s">
        <v>1488</v>
      </c>
      <c r="AO19" s="618" t="s">
        <v>806</v>
      </c>
      <c r="AP19" s="618"/>
    </row>
    <row r="20" spans="1:46" ht="15" customHeight="1">
      <c r="A20" s="703" t="s">
        <v>1079</v>
      </c>
      <c r="B20" s="704">
        <v>13647</v>
      </c>
      <c r="C20" s="703"/>
      <c r="D20" s="703" t="s">
        <v>19</v>
      </c>
      <c r="E20" s="703" t="s">
        <v>840</v>
      </c>
      <c r="F20" s="698" t="s">
        <v>135</v>
      </c>
      <c r="G20" s="703"/>
      <c r="H20" s="703" t="s">
        <v>738</v>
      </c>
      <c r="I20" s="705"/>
      <c r="J20" s="698" t="s">
        <v>44</v>
      </c>
      <c r="K20" s="698">
        <v>10</v>
      </c>
      <c r="L20" s="698">
        <v>0.80200000000000005</v>
      </c>
      <c r="M20" s="704" t="s">
        <v>795</v>
      </c>
      <c r="N20" s="705" t="s">
        <v>209</v>
      </c>
      <c r="O20" s="703"/>
      <c r="P20" s="700">
        <v>74</v>
      </c>
      <c r="Q20" s="707">
        <f t="shared" si="0"/>
        <v>74</v>
      </c>
      <c r="R20" s="702"/>
      <c r="S20" s="708"/>
      <c r="T20" s="703"/>
      <c r="U20" s="709">
        <f>Tableau1[[#This Row],[CHANGE PRICE STANDARD]]*$W$2</f>
        <v>80.660000000000011</v>
      </c>
      <c r="V20" s="709">
        <f t="shared" si="1"/>
        <v>81</v>
      </c>
      <c r="Z20" s="175" t="s">
        <v>20</v>
      </c>
      <c r="AB20" s="606" t="s">
        <v>1487</v>
      </c>
      <c r="AC20" s="607" t="s">
        <v>812</v>
      </c>
      <c r="AD20" s="608" t="s">
        <v>813</v>
      </c>
      <c r="AE20" s="619" t="s">
        <v>799</v>
      </c>
      <c r="AF20" s="610" t="s">
        <v>796</v>
      </c>
      <c r="AG20" s="611" t="s">
        <v>809</v>
      </c>
      <c r="AH20" s="612" t="s">
        <v>810</v>
      </c>
      <c r="AI20" s="620" t="s">
        <v>811</v>
      </c>
      <c r="AJ20" s="613" t="s">
        <v>800</v>
      </c>
      <c r="AK20" s="615" t="s">
        <v>1384</v>
      </c>
      <c r="AL20" s="650" t="s">
        <v>1481</v>
      </c>
      <c r="AM20" s="617" t="s">
        <v>1385</v>
      </c>
      <c r="AN20" s="621" t="s">
        <v>808</v>
      </c>
      <c r="AO20" s="618" t="s">
        <v>807</v>
      </c>
      <c r="AP20" s="618"/>
    </row>
    <row r="21" spans="1:46" ht="12" customHeight="1">
      <c r="A21" s="703" t="s">
        <v>1080</v>
      </c>
      <c r="B21" s="704">
        <v>13648</v>
      </c>
      <c r="C21" s="703"/>
      <c r="D21" s="703" t="s">
        <v>19</v>
      </c>
      <c r="E21" s="703" t="s">
        <v>840</v>
      </c>
      <c r="F21" s="698" t="s">
        <v>137</v>
      </c>
      <c r="G21" s="703"/>
      <c r="H21" s="703" t="s">
        <v>738</v>
      </c>
      <c r="I21" s="705"/>
      <c r="J21" s="698" t="s">
        <v>44</v>
      </c>
      <c r="K21" s="698">
        <v>5</v>
      </c>
      <c r="L21" s="698">
        <v>0.67</v>
      </c>
      <c r="M21" s="704" t="s">
        <v>795</v>
      </c>
      <c r="N21" s="705" t="s">
        <v>1213</v>
      </c>
      <c r="O21" s="703"/>
      <c r="P21" s="700">
        <v>50</v>
      </c>
      <c r="Q21" s="707">
        <f t="shared" si="0"/>
        <v>50</v>
      </c>
      <c r="R21" s="702"/>
      <c r="S21" s="708"/>
      <c r="T21" s="703"/>
      <c r="U21" s="709">
        <f>Tableau1[[#This Row],[CHANGE PRICE STANDARD]]*$W$2</f>
        <v>54.500000000000007</v>
      </c>
      <c r="V21" s="709">
        <f t="shared" si="1"/>
        <v>55</v>
      </c>
      <c r="Z21" s="175" t="s">
        <v>842</v>
      </c>
      <c r="AB21" s="606" t="s">
        <v>1487</v>
      </c>
      <c r="AC21" s="607" t="s">
        <v>812</v>
      </c>
      <c r="AD21" s="608" t="s">
        <v>813</v>
      </c>
      <c r="AE21" s="619" t="s">
        <v>799</v>
      </c>
      <c r="AF21" s="610" t="s">
        <v>796</v>
      </c>
      <c r="AG21" s="611" t="s">
        <v>809</v>
      </c>
      <c r="AH21" s="612" t="s">
        <v>810</v>
      </c>
      <c r="AI21" s="620" t="s">
        <v>811</v>
      </c>
      <c r="AJ21" s="613" t="s">
        <v>800</v>
      </c>
      <c r="AK21" s="615" t="s">
        <v>1384</v>
      </c>
      <c r="AL21" s="650" t="s">
        <v>1481</v>
      </c>
      <c r="AM21" s="617" t="s">
        <v>1385</v>
      </c>
      <c r="AN21" s="621" t="s">
        <v>808</v>
      </c>
      <c r="AO21" s="618" t="s">
        <v>807</v>
      </c>
      <c r="AP21" s="636" t="s">
        <v>1292</v>
      </c>
      <c r="AQ21" s="635" t="s">
        <v>1293</v>
      </c>
      <c r="AR21" s="634"/>
      <c r="AS21" s="634"/>
      <c r="AT21" s="634"/>
    </row>
    <row r="22" spans="1:46" ht="12" customHeight="1">
      <c r="A22" s="703" t="s">
        <v>652</v>
      </c>
      <c r="B22" s="703"/>
      <c r="C22" s="703" t="s">
        <v>1381</v>
      </c>
      <c r="D22" s="703" t="s">
        <v>125</v>
      </c>
      <c r="E22" s="703" t="s">
        <v>1325</v>
      </c>
      <c r="F22" s="703" t="s">
        <v>1327</v>
      </c>
      <c r="G22" s="699"/>
      <c r="H22" s="703" t="s">
        <v>737</v>
      </c>
      <c r="I22" s="703" t="s">
        <v>1351</v>
      </c>
      <c r="J22" s="703" t="s">
        <v>60</v>
      </c>
      <c r="K22" s="703">
        <v>1</v>
      </c>
      <c r="L22" s="703">
        <v>4.3099999999999996</v>
      </c>
      <c r="M22" s="703" t="s">
        <v>124</v>
      </c>
      <c r="N22" s="703"/>
      <c r="O22" s="703"/>
      <c r="P22" s="707">
        <v>160</v>
      </c>
      <c r="Q22" s="707">
        <f t="shared" si="0"/>
        <v>160</v>
      </c>
      <c r="R22" s="708">
        <v>0</v>
      </c>
      <c r="S22" s="708">
        <f>ROUNDUP(R22*$AI$2,0)</f>
        <v>0</v>
      </c>
      <c r="T22" s="711"/>
      <c r="U22" s="709">
        <f>Tableau1[[#This Row],[CHANGE PRICE STANDARD]]*$W$2</f>
        <v>174.4</v>
      </c>
      <c r="V22" s="709">
        <f t="shared" si="1"/>
        <v>174</v>
      </c>
      <c r="Z22" s="175" t="s">
        <v>22</v>
      </c>
      <c r="AB22" s="618" t="s">
        <v>807</v>
      </c>
      <c r="AC22" s="609" t="s">
        <v>799</v>
      </c>
      <c r="AD22" s="613" t="s">
        <v>800</v>
      </c>
      <c r="AE22" s="606" t="s">
        <v>833</v>
      </c>
      <c r="AF22" s="615" t="s">
        <v>1384</v>
      </c>
      <c r="AG22" s="617" t="s">
        <v>1385</v>
      </c>
      <c r="AH22" s="607" t="s">
        <v>805</v>
      </c>
      <c r="AI22" s="650" t="s">
        <v>1481</v>
      </c>
      <c r="AJ22" s="608" t="s">
        <v>801</v>
      </c>
      <c r="AK22" s="621" t="s">
        <v>808</v>
      </c>
      <c r="AL22" s="610" t="s">
        <v>796</v>
      </c>
      <c r="AM22" s="611" t="s">
        <v>1386</v>
      </c>
      <c r="AN22" s="612" t="s">
        <v>810</v>
      </c>
      <c r="AO22" s="622" t="s">
        <v>811</v>
      </c>
      <c r="AP22" s="618"/>
    </row>
    <row r="23" spans="1:46" ht="12" customHeight="1">
      <c r="A23" s="703" t="s">
        <v>628</v>
      </c>
      <c r="B23" s="703"/>
      <c r="C23" s="703" t="s">
        <v>1357</v>
      </c>
      <c r="D23" s="703" t="s">
        <v>125</v>
      </c>
      <c r="E23" s="703" t="s">
        <v>1295</v>
      </c>
      <c r="F23" s="703" t="s">
        <v>1300</v>
      </c>
      <c r="G23" s="699"/>
      <c r="H23" s="703" t="s">
        <v>737</v>
      </c>
      <c r="I23" s="703" t="s">
        <v>1334</v>
      </c>
      <c r="J23" s="703" t="s">
        <v>57</v>
      </c>
      <c r="K23" s="703">
        <v>1</v>
      </c>
      <c r="L23" s="703">
        <v>2.2200000000000002</v>
      </c>
      <c r="M23" s="703" t="s">
        <v>124</v>
      </c>
      <c r="N23" s="703"/>
      <c r="O23" s="703"/>
      <c r="P23" s="707">
        <v>95</v>
      </c>
      <c r="Q23" s="707">
        <f t="shared" si="0"/>
        <v>95</v>
      </c>
      <c r="R23" s="708">
        <v>0</v>
      </c>
      <c r="S23" s="708">
        <f>ROUNDUP(R23*$AI$2,0)</f>
        <v>0</v>
      </c>
      <c r="T23" s="711"/>
      <c r="U23" s="709">
        <f>Tableau1[[#This Row],[CHANGE PRICE STANDARD]]*$W$2</f>
        <v>103.55000000000001</v>
      </c>
      <c r="V23" s="709">
        <f t="shared" si="1"/>
        <v>104</v>
      </c>
      <c r="Z23" s="175" t="s">
        <v>1180</v>
      </c>
      <c r="AB23" s="618" t="s">
        <v>807</v>
      </c>
      <c r="AC23" s="609" t="s">
        <v>799</v>
      </c>
      <c r="AD23" s="613" t="s">
        <v>800</v>
      </c>
      <c r="AE23" s="606" t="s">
        <v>833</v>
      </c>
      <c r="AF23" s="615" t="s">
        <v>1384</v>
      </c>
      <c r="AG23" s="617" t="s">
        <v>1385</v>
      </c>
      <c r="AH23" s="607" t="s">
        <v>805</v>
      </c>
      <c r="AI23" s="650" t="s">
        <v>1481</v>
      </c>
      <c r="AJ23" s="608" t="s">
        <v>801</v>
      </c>
      <c r="AK23" s="621" t="s">
        <v>808</v>
      </c>
      <c r="AL23" s="610" t="s">
        <v>796</v>
      </c>
      <c r="AM23" s="611" t="s">
        <v>1386</v>
      </c>
      <c r="AN23" s="612" t="s">
        <v>810</v>
      </c>
      <c r="AO23" s="622" t="s">
        <v>811</v>
      </c>
      <c r="AP23" s="618"/>
    </row>
    <row r="24" spans="1:46" ht="13.95" customHeight="1">
      <c r="A24" s="703" t="s">
        <v>1422</v>
      </c>
      <c r="B24" s="712" t="s">
        <v>1423</v>
      </c>
      <c r="C24" s="703"/>
      <c r="D24" s="703" t="s">
        <v>564</v>
      </c>
      <c r="E24" s="703" t="s">
        <v>1479</v>
      </c>
      <c r="F24" s="713" t="s">
        <v>1424</v>
      </c>
      <c r="G24" s="699"/>
      <c r="H24" s="714" t="s">
        <v>737</v>
      </c>
      <c r="I24" s="715" t="s">
        <v>1425</v>
      </c>
      <c r="J24" s="716" t="s">
        <v>44</v>
      </c>
      <c r="K24" s="703">
        <v>1</v>
      </c>
      <c r="L24" s="717">
        <v>1.23</v>
      </c>
      <c r="M24" s="703" t="s">
        <v>566</v>
      </c>
      <c r="N24" s="703" t="s">
        <v>144</v>
      </c>
      <c r="O24" s="703"/>
      <c r="P24" s="707">
        <v>128.35923402983249</v>
      </c>
      <c r="Q24" s="707">
        <f t="shared" si="0"/>
        <v>128</v>
      </c>
      <c r="R24" s="708">
        <v>141.19515743281573</v>
      </c>
      <c r="S24" s="708">
        <f>ROUNDUP(R24*$AI$2,0)</f>
        <v>142</v>
      </c>
      <c r="T24" s="711"/>
      <c r="U24" s="709">
        <f>Tableau1[[#This Row],[CHANGE PRICE STANDARD]]*$W$2</f>
        <v>139.52000000000001</v>
      </c>
      <c r="V24" s="709">
        <f t="shared" si="1"/>
        <v>140</v>
      </c>
    </row>
    <row r="25" spans="1:46" ht="12" customHeight="1">
      <c r="A25" s="703" t="s">
        <v>1426</v>
      </c>
      <c r="B25" s="712" t="s">
        <v>1427</v>
      </c>
      <c r="C25" s="703"/>
      <c r="D25" s="703" t="s">
        <v>564</v>
      </c>
      <c r="E25" s="703" t="s">
        <v>1480</v>
      </c>
      <c r="F25" s="713" t="s">
        <v>1424</v>
      </c>
      <c r="G25" s="699"/>
      <c r="H25" s="714" t="s">
        <v>738</v>
      </c>
      <c r="I25" s="715" t="s">
        <v>1425</v>
      </c>
      <c r="J25" s="716" t="s">
        <v>44</v>
      </c>
      <c r="K25" s="703">
        <v>1</v>
      </c>
      <c r="L25" s="717">
        <v>1.23</v>
      </c>
      <c r="M25" s="703" t="s">
        <v>566</v>
      </c>
      <c r="N25" s="703" t="s">
        <v>144</v>
      </c>
      <c r="O25" s="703"/>
      <c r="P25" s="707">
        <v>147.61311913430737</v>
      </c>
      <c r="Q25" s="707">
        <f t="shared" si="0"/>
        <v>148</v>
      </c>
      <c r="R25" s="708"/>
      <c r="S25" s="708">
        <v>0</v>
      </c>
      <c r="T25" s="711"/>
      <c r="U25" s="709">
        <f>Tableau1[[#This Row],[CHANGE PRICE STANDARD]]*$W$2</f>
        <v>161.32000000000002</v>
      </c>
      <c r="V25" s="709">
        <f t="shared" si="1"/>
        <v>161</v>
      </c>
    </row>
    <row r="26" spans="1:46" ht="12" customHeight="1">
      <c r="A26" s="703" t="s">
        <v>1428</v>
      </c>
      <c r="B26" s="712" t="s">
        <v>1429</v>
      </c>
      <c r="C26" s="703"/>
      <c r="D26" s="703" t="s">
        <v>564</v>
      </c>
      <c r="E26" s="703" t="s">
        <v>1479</v>
      </c>
      <c r="F26" s="713" t="s">
        <v>1430</v>
      </c>
      <c r="G26" s="699"/>
      <c r="H26" s="714" t="s">
        <v>737</v>
      </c>
      <c r="I26" s="715" t="s">
        <v>1431</v>
      </c>
      <c r="J26" s="716" t="s">
        <v>44</v>
      </c>
      <c r="K26" s="703">
        <v>1</v>
      </c>
      <c r="L26" s="717">
        <v>1.29</v>
      </c>
      <c r="M26" s="703" t="s">
        <v>566</v>
      </c>
      <c r="N26" s="703" t="s">
        <v>144</v>
      </c>
      <c r="O26" s="703"/>
      <c r="P26" s="707">
        <v>134.42638647528554</v>
      </c>
      <c r="Q26" s="707">
        <f t="shared" si="0"/>
        <v>134</v>
      </c>
      <c r="R26" s="708">
        <v>147.86902512281409</v>
      </c>
      <c r="S26" s="708">
        <f>ROUNDUP(R26*$AI$2,0)</f>
        <v>148</v>
      </c>
      <c r="T26" s="711"/>
      <c r="U26" s="709">
        <f>Tableau1[[#This Row],[CHANGE PRICE STANDARD]]*$W$2</f>
        <v>146.06</v>
      </c>
      <c r="V26" s="709">
        <f t="shared" si="1"/>
        <v>146</v>
      </c>
    </row>
    <row r="27" spans="1:46" ht="12" customHeight="1">
      <c r="A27" s="703" t="s">
        <v>1432</v>
      </c>
      <c r="B27" s="712" t="s">
        <v>1433</v>
      </c>
      <c r="C27" s="703"/>
      <c r="D27" s="703" t="s">
        <v>564</v>
      </c>
      <c r="E27" s="703" t="s">
        <v>1480</v>
      </c>
      <c r="F27" s="713" t="s">
        <v>1430</v>
      </c>
      <c r="G27" s="699"/>
      <c r="H27" s="714" t="s">
        <v>738</v>
      </c>
      <c r="I27" s="715" t="s">
        <v>1431</v>
      </c>
      <c r="J27" s="716" t="s">
        <v>44</v>
      </c>
      <c r="K27" s="703">
        <v>1</v>
      </c>
      <c r="L27" s="717">
        <v>1.29</v>
      </c>
      <c r="M27" s="703" t="s">
        <v>566</v>
      </c>
      <c r="N27" s="703" t="s">
        <v>144</v>
      </c>
      <c r="O27" s="703"/>
      <c r="P27" s="707">
        <v>154.59034444657837</v>
      </c>
      <c r="Q27" s="707">
        <f t="shared" si="0"/>
        <v>155</v>
      </c>
      <c r="R27" s="708"/>
      <c r="S27" s="708">
        <v>0</v>
      </c>
      <c r="T27" s="711"/>
      <c r="U27" s="709">
        <f>Tableau1[[#This Row],[CHANGE PRICE STANDARD]]*$W$2</f>
        <v>168.95000000000002</v>
      </c>
      <c r="V27" s="709">
        <f t="shared" si="1"/>
        <v>169</v>
      </c>
    </row>
    <row r="28" spans="1:46" ht="12" customHeight="1">
      <c r="A28" s="703" t="s">
        <v>1434</v>
      </c>
      <c r="B28" s="712" t="s">
        <v>1435</v>
      </c>
      <c r="C28" s="703"/>
      <c r="D28" s="703" t="s">
        <v>564</v>
      </c>
      <c r="E28" s="703" t="s">
        <v>1479</v>
      </c>
      <c r="F28" s="713" t="s">
        <v>1436</v>
      </c>
      <c r="G28" s="699"/>
      <c r="H28" s="714" t="s">
        <v>737</v>
      </c>
      <c r="I28" s="715" t="s">
        <v>1437</v>
      </c>
      <c r="J28" s="716" t="s">
        <v>44</v>
      </c>
      <c r="K28" s="703">
        <v>1</v>
      </c>
      <c r="L28" s="717">
        <v>1.37</v>
      </c>
      <c r="M28" s="703" t="s">
        <v>566</v>
      </c>
      <c r="N28" s="703" t="s">
        <v>144</v>
      </c>
      <c r="O28" s="703"/>
      <c r="P28" s="707">
        <v>141.35535194313158</v>
      </c>
      <c r="Q28" s="707">
        <f t="shared" si="0"/>
        <v>141</v>
      </c>
      <c r="R28" s="708">
        <v>155.49088713744473</v>
      </c>
      <c r="S28" s="708">
        <f>ROUNDUP(R28*$AI$2,0)</f>
        <v>156</v>
      </c>
      <c r="T28" s="711"/>
      <c r="U28" s="709">
        <f>Tableau1[[#This Row],[CHANGE PRICE STANDARD]]*$W$2</f>
        <v>153.69</v>
      </c>
      <c r="V28" s="709">
        <f t="shared" si="1"/>
        <v>154</v>
      </c>
    </row>
    <row r="29" spans="1:46" ht="12" customHeight="1">
      <c r="A29" s="703" t="s">
        <v>1438</v>
      </c>
      <c r="B29" s="712" t="s">
        <v>1439</v>
      </c>
      <c r="C29" s="703"/>
      <c r="D29" s="703" t="s">
        <v>564</v>
      </c>
      <c r="E29" s="703" t="s">
        <v>1480</v>
      </c>
      <c r="F29" s="713" t="s">
        <v>1436</v>
      </c>
      <c r="G29" s="699"/>
      <c r="H29" s="714" t="s">
        <v>738</v>
      </c>
      <c r="I29" s="715" t="s">
        <v>1437</v>
      </c>
      <c r="J29" s="716" t="s">
        <v>44</v>
      </c>
      <c r="K29" s="703">
        <v>1</v>
      </c>
      <c r="L29" s="717">
        <v>1.37</v>
      </c>
      <c r="M29" s="703" t="s">
        <v>566</v>
      </c>
      <c r="N29" s="703" t="s">
        <v>144</v>
      </c>
      <c r="O29" s="703"/>
      <c r="P29" s="707">
        <v>162.55865473460133</v>
      </c>
      <c r="Q29" s="707">
        <f t="shared" si="0"/>
        <v>163</v>
      </c>
      <c r="R29" s="708"/>
      <c r="S29" s="708">
        <v>0</v>
      </c>
      <c r="T29" s="711"/>
      <c r="U29" s="709">
        <f>Tableau1[[#This Row],[CHANGE PRICE STANDARD]]*$W$2</f>
        <v>177.67000000000002</v>
      </c>
      <c r="V29" s="709">
        <f t="shared" si="1"/>
        <v>178</v>
      </c>
    </row>
    <row r="30" spans="1:46" ht="12" customHeight="1">
      <c r="A30" s="703" t="s">
        <v>973</v>
      </c>
      <c r="B30" s="704">
        <v>6653</v>
      </c>
      <c r="C30" s="703" t="s">
        <v>602</v>
      </c>
      <c r="D30" s="703" t="s">
        <v>19</v>
      </c>
      <c r="E30" s="703" t="s">
        <v>290</v>
      </c>
      <c r="F30" s="703" t="s">
        <v>293</v>
      </c>
      <c r="G30" s="703"/>
      <c r="H30" s="705" t="s">
        <v>843</v>
      </c>
      <c r="I30" s="705"/>
      <c r="J30" s="703" t="s">
        <v>60</v>
      </c>
      <c r="K30" s="703">
        <v>10</v>
      </c>
      <c r="L30" s="706">
        <v>3.2029999999999998</v>
      </c>
      <c r="M30" s="704" t="s">
        <v>795</v>
      </c>
      <c r="N30" s="705" t="s">
        <v>144</v>
      </c>
      <c r="O30" s="703"/>
      <c r="P30" s="710">
        <v>265</v>
      </c>
      <c r="Q30" s="707">
        <f t="shared" si="0"/>
        <v>265</v>
      </c>
      <c r="R30" s="708"/>
      <c r="S30" s="708"/>
      <c r="T30" s="703"/>
      <c r="U30" s="709">
        <f>Tableau1[[#This Row],[CHANGE PRICE STANDARD]]*$W$2</f>
        <v>288.85000000000002</v>
      </c>
      <c r="V30" s="709">
        <f t="shared" si="1"/>
        <v>289</v>
      </c>
    </row>
    <row r="31" spans="1:46" ht="12" customHeight="1">
      <c r="A31" s="703" t="s">
        <v>974</v>
      </c>
      <c r="B31" s="704">
        <v>6070</v>
      </c>
      <c r="C31" s="703" t="s">
        <v>603</v>
      </c>
      <c r="D31" s="703" t="s">
        <v>19</v>
      </c>
      <c r="E31" s="703" t="s">
        <v>290</v>
      </c>
      <c r="F31" s="703" t="s">
        <v>294</v>
      </c>
      <c r="G31" s="703"/>
      <c r="H31" s="705" t="s">
        <v>843</v>
      </c>
      <c r="I31" s="705"/>
      <c r="J31" s="703" t="s">
        <v>295</v>
      </c>
      <c r="K31" s="703">
        <v>10</v>
      </c>
      <c r="L31" s="706">
        <v>3.4620000000000002</v>
      </c>
      <c r="M31" s="704" t="s">
        <v>795</v>
      </c>
      <c r="N31" s="705" t="s">
        <v>209</v>
      </c>
      <c r="O31" s="703"/>
      <c r="P31" s="710">
        <v>179</v>
      </c>
      <c r="Q31" s="707">
        <f t="shared" si="0"/>
        <v>179</v>
      </c>
      <c r="R31" s="708"/>
      <c r="S31" s="708"/>
      <c r="T31" s="703"/>
      <c r="U31" s="709">
        <f>Tableau1[[#This Row],[CHANGE PRICE STANDARD]]*$W$2</f>
        <v>195.11</v>
      </c>
      <c r="V31" s="709">
        <f t="shared" si="1"/>
        <v>195</v>
      </c>
    </row>
    <row r="32" spans="1:46" ht="12" customHeight="1">
      <c r="A32" s="703" t="s">
        <v>883</v>
      </c>
      <c r="B32" s="704">
        <v>5283</v>
      </c>
      <c r="C32" s="703" t="s">
        <v>603</v>
      </c>
      <c r="D32" s="703" t="s">
        <v>19</v>
      </c>
      <c r="E32" s="703" t="s">
        <v>290</v>
      </c>
      <c r="F32" s="703" t="s">
        <v>294</v>
      </c>
      <c r="G32" s="703"/>
      <c r="H32" s="705" t="s">
        <v>843</v>
      </c>
      <c r="I32" s="705"/>
      <c r="J32" s="703" t="s">
        <v>295</v>
      </c>
      <c r="K32" s="703">
        <v>10</v>
      </c>
      <c r="L32" s="706">
        <v>4.9880000000000004</v>
      </c>
      <c r="M32" s="704" t="s">
        <v>20</v>
      </c>
      <c r="N32" s="705" t="s">
        <v>136</v>
      </c>
      <c r="O32" s="703"/>
      <c r="P32" s="707">
        <v>97</v>
      </c>
      <c r="Q32" s="707">
        <f t="shared" si="0"/>
        <v>97</v>
      </c>
      <c r="R32" s="708"/>
      <c r="S32" s="708"/>
      <c r="T32" s="703"/>
      <c r="U32" s="709">
        <f>Tableau1[[#This Row],[CHANGE PRICE STANDARD]]*$W$2</f>
        <v>105.73</v>
      </c>
      <c r="V32" s="709">
        <f t="shared" si="1"/>
        <v>106</v>
      </c>
    </row>
    <row r="33" spans="1:28" ht="12" customHeight="1">
      <c r="A33" s="703" t="s">
        <v>943</v>
      </c>
      <c r="B33" s="698">
        <v>9328</v>
      </c>
      <c r="C33" s="703"/>
      <c r="D33" s="703" t="s">
        <v>19</v>
      </c>
      <c r="E33" s="703" t="s">
        <v>43</v>
      </c>
      <c r="F33" s="698" t="s">
        <v>139</v>
      </c>
      <c r="G33" s="703"/>
      <c r="H33" s="705" t="s">
        <v>843</v>
      </c>
      <c r="I33" s="705"/>
      <c r="J33" s="698" t="s">
        <v>89</v>
      </c>
      <c r="K33" s="698">
        <v>3</v>
      </c>
      <c r="L33" s="698">
        <v>7.2450000000000001</v>
      </c>
      <c r="M33" s="704" t="s">
        <v>20</v>
      </c>
      <c r="N33" s="705" t="s">
        <v>144</v>
      </c>
      <c r="O33" s="703"/>
      <c r="P33" s="700">
        <v>129</v>
      </c>
      <c r="Q33" s="707">
        <f t="shared" si="0"/>
        <v>129</v>
      </c>
      <c r="R33" s="702"/>
      <c r="S33" s="708"/>
      <c r="T33" s="703"/>
      <c r="U33" s="709">
        <f>Tableau1[[#This Row],[CHANGE PRICE STANDARD]]*$W$2</f>
        <v>140.61000000000001</v>
      </c>
      <c r="V33" s="709">
        <f t="shared" si="1"/>
        <v>141</v>
      </c>
    </row>
    <row r="34" spans="1:28" ht="12" customHeight="1">
      <c r="A34" s="703" t="s">
        <v>1044</v>
      </c>
      <c r="B34" s="698">
        <v>9667</v>
      </c>
      <c r="C34" s="703"/>
      <c r="D34" s="703" t="s">
        <v>19</v>
      </c>
      <c r="E34" s="703" t="s">
        <v>43</v>
      </c>
      <c r="F34" s="698" t="s">
        <v>139</v>
      </c>
      <c r="G34" s="703"/>
      <c r="H34" s="705" t="s">
        <v>843</v>
      </c>
      <c r="I34" s="705"/>
      <c r="J34" s="698" t="s">
        <v>89</v>
      </c>
      <c r="K34" s="698">
        <v>3</v>
      </c>
      <c r="L34" s="698">
        <v>2.61</v>
      </c>
      <c r="M34" s="704" t="s">
        <v>795</v>
      </c>
      <c r="N34" s="705" t="s">
        <v>140</v>
      </c>
      <c r="O34" s="703"/>
      <c r="P34" s="700">
        <v>179</v>
      </c>
      <c r="Q34" s="707">
        <f t="shared" ref="Q34:Q52" si="2">ROUND(P34,0)</f>
        <v>179</v>
      </c>
      <c r="R34" s="702"/>
      <c r="S34" s="708"/>
      <c r="T34" s="703"/>
      <c r="U34" s="709">
        <f>Tableau1[[#This Row],[CHANGE PRICE STANDARD]]*$W$2</f>
        <v>195.11</v>
      </c>
      <c r="V34" s="709">
        <f t="shared" si="1"/>
        <v>195</v>
      </c>
    </row>
    <row r="35" spans="1:28" ht="12" customHeight="1">
      <c r="A35" s="703" t="s">
        <v>975</v>
      </c>
      <c r="B35" s="704">
        <v>6652</v>
      </c>
      <c r="C35" s="703" t="s">
        <v>604</v>
      </c>
      <c r="D35" s="703" t="s">
        <v>19</v>
      </c>
      <c r="E35" s="703" t="s">
        <v>290</v>
      </c>
      <c r="F35" s="703" t="s">
        <v>296</v>
      </c>
      <c r="G35" s="703"/>
      <c r="H35" s="705" t="s">
        <v>843</v>
      </c>
      <c r="I35" s="705"/>
      <c r="J35" s="703" t="s">
        <v>60</v>
      </c>
      <c r="K35" s="703">
        <v>2</v>
      </c>
      <c r="L35" s="706">
        <v>1.022</v>
      </c>
      <c r="M35" s="704" t="s">
        <v>795</v>
      </c>
      <c r="N35" s="705" t="s">
        <v>140</v>
      </c>
      <c r="O35" s="703"/>
      <c r="P35" s="710">
        <v>75</v>
      </c>
      <c r="Q35" s="707">
        <f t="shared" si="2"/>
        <v>75</v>
      </c>
      <c r="R35" s="708"/>
      <c r="S35" s="708"/>
      <c r="T35" s="703"/>
      <c r="U35" s="709">
        <f>Tableau1[[#This Row],[CHANGE PRICE STANDARD]]*$W$2</f>
        <v>81.75</v>
      </c>
      <c r="V35" s="709">
        <f t="shared" si="1"/>
        <v>82</v>
      </c>
    </row>
    <row r="36" spans="1:28" ht="12" customHeight="1">
      <c r="A36" s="703" t="s">
        <v>884</v>
      </c>
      <c r="B36" s="704">
        <v>8283</v>
      </c>
      <c r="C36" s="703" t="s">
        <v>604</v>
      </c>
      <c r="D36" s="703" t="s">
        <v>19</v>
      </c>
      <c r="E36" s="703" t="s">
        <v>290</v>
      </c>
      <c r="F36" s="703" t="s">
        <v>296</v>
      </c>
      <c r="G36" s="703"/>
      <c r="H36" s="705" t="s">
        <v>843</v>
      </c>
      <c r="I36" s="705"/>
      <c r="J36" s="703" t="s">
        <v>60</v>
      </c>
      <c r="K36" s="703">
        <v>2</v>
      </c>
      <c r="L36" s="706">
        <v>1.72</v>
      </c>
      <c r="M36" s="704" t="s">
        <v>20</v>
      </c>
      <c r="N36" s="705" t="s">
        <v>140</v>
      </c>
      <c r="O36" s="703"/>
      <c r="P36" s="707">
        <v>33</v>
      </c>
      <c r="Q36" s="707">
        <f t="shared" si="2"/>
        <v>33</v>
      </c>
      <c r="R36" s="708"/>
      <c r="S36" s="708"/>
      <c r="T36" s="703"/>
      <c r="U36" s="709">
        <f>Tableau1[[#This Row],[CHANGE PRICE STANDARD]]*$W$2</f>
        <v>35.970000000000006</v>
      </c>
      <c r="V36" s="709">
        <f t="shared" si="1"/>
        <v>36</v>
      </c>
    </row>
    <row r="37" spans="1:28" ht="12" customHeight="1">
      <c r="A37" s="703" t="s">
        <v>625</v>
      </c>
      <c r="B37" s="703"/>
      <c r="C37" s="718" t="s">
        <v>1354</v>
      </c>
      <c r="D37" s="703" t="s">
        <v>125</v>
      </c>
      <c r="E37" s="703" t="s">
        <v>1295</v>
      </c>
      <c r="F37" s="703" t="s">
        <v>1297</v>
      </c>
      <c r="G37" s="699"/>
      <c r="H37" s="703" t="s">
        <v>737</v>
      </c>
      <c r="I37" s="703" t="s">
        <v>1331</v>
      </c>
      <c r="J37" s="703" t="s">
        <v>44</v>
      </c>
      <c r="K37" s="703">
        <v>1</v>
      </c>
      <c r="L37" s="703">
        <v>0.89</v>
      </c>
      <c r="M37" s="703" t="s">
        <v>124</v>
      </c>
      <c r="N37" s="703"/>
      <c r="O37" s="703"/>
      <c r="P37" s="707">
        <v>40</v>
      </c>
      <c r="Q37" s="707">
        <f t="shared" si="2"/>
        <v>40</v>
      </c>
      <c r="R37" s="708">
        <v>0</v>
      </c>
      <c r="S37" s="708">
        <f>ROUNDUP(R37*$AI$2,0)</f>
        <v>0</v>
      </c>
      <c r="T37" s="711"/>
      <c r="U37" s="709">
        <f>Tableau1[[#This Row],[CHANGE PRICE STANDARD]]*$W$2</f>
        <v>43.6</v>
      </c>
      <c r="V37" s="709">
        <f t="shared" si="1"/>
        <v>44</v>
      </c>
      <c r="AB37" s="178"/>
    </row>
    <row r="38" spans="1:28" ht="12" customHeight="1">
      <c r="A38" s="703" t="s">
        <v>1081</v>
      </c>
      <c r="B38" s="698">
        <v>13649</v>
      </c>
      <c r="C38" s="703"/>
      <c r="D38" s="703" t="s">
        <v>19</v>
      </c>
      <c r="E38" s="703" t="s">
        <v>840</v>
      </c>
      <c r="F38" s="698" t="s">
        <v>143</v>
      </c>
      <c r="G38" s="703"/>
      <c r="H38" s="703" t="s">
        <v>738</v>
      </c>
      <c r="I38" s="705"/>
      <c r="J38" s="698" t="s">
        <v>141</v>
      </c>
      <c r="K38" s="698">
        <v>2</v>
      </c>
      <c r="L38" s="698">
        <v>1.657</v>
      </c>
      <c r="M38" s="704" t="s">
        <v>795</v>
      </c>
      <c r="N38" s="705" t="s">
        <v>144</v>
      </c>
      <c r="O38" s="703"/>
      <c r="P38" s="700">
        <v>109</v>
      </c>
      <c r="Q38" s="707">
        <f t="shared" si="2"/>
        <v>109</v>
      </c>
      <c r="R38" s="702"/>
      <c r="S38" s="708"/>
      <c r="T38" s="703"/>
      <c r="U38" s="709">
        <f>Tableau1[[#This Row],[CHANGE PRICE STANDARD]]*$W$2</f>
        <v>118.81</v>
      </c>
      <c r="V38" s="709">
        <f t="shared" si="1"/>
        <v>119</v>
      </c>
    </row>
    <row r="39" spans="1:28" ht="12" customHeight="1">
      <c r="A39" s="703" t="s">
        <v>702</v>
      </c>
      <c r="B39" s="703"/>
      <c r="C39" s="703" t="s">
        <v>72</v>
      </c>
      <c r="D39" s="703" t="s">
        <v>564</v>
      </c>
      <c r="E39" s="703" t="s">
        <v>565</v>
      </c>
      <c r="F39" s="703" t="s">
        <v>71</v>
      </c>
      <c r="G39" s="703"/>
      <c r="H39" s="703" t="s">
        <v>737</v>
      </c>
      <c r="I39" s="703" t="s">
        <v>765</v>
      </c>
      <c r="J39" s="703" t="s">
        <v>57</v>
      </c>
      <c r="K39" s="703">
        <v>1</v>
      </c>
      <c r="L39" s="703">
        <v>2.1</v>
      </c>
      <c r="M39" s="703" t="s">
        <v>566</v>
      </c>
      <c r="N39" s="703"/>
      <c r="O39" s="703"/>
      <c r="P39" s="707">
        <v>175.16</v>
      </c>
      <c r="Q39" s="707">
        <f t="shared" si="2"/>
        <v>175</v>
      </c>
      <c r="R39" s="719">
        <v>206.83157352000003</v>
      </c>
      <c r="S39" s="708">
        <f>ROUNDUP(R39*$AI$2,0)</f>
        <v>207</v>
      </c>
      <c r="T39" s="703"/>
      <c r="U39" s="709">
        <f>Tableau1[[#This Row],[CHANGE PRICE STANDARD]]*$W$2</f>
        <v>190.75</v>
      </c>
      <c r="V39" s="709">
        <f t="shared" si="1"/>
        <v>191</v>
      </c>
    </row>
    <row r="40" spans="1:28" ht="13.2" customHeight="1">
      <c r="A40" s="703" t="s">
        <v>856</v>
      </c>
      <c r="B40" s="703"/>
      <c r="C40" s="703" t="s">
        <v>72</v>
      </c>
      <c r="D40" s="703" t="s">
        <v>564</v>
      </c>
      <c r="E40" s="703" t="s">
        <v>836</v>
      </c>
      <c r="F40" s="703" t="s">
        <v>71</v>
      </c>
      <c r="G40" s="703"/>
      <c r="H40" s="703" t="s">
        <v>738</v>
      </c>
      <c r="I40" s="703" t="s">
        <v>765</v>
      </c>
      <c r="J40" s="703" t="s">
        <v>57</v>
      </c>
      <c r="K40" s="703">
        <v>1</v>
      </c>
      <c r="L40" s="703">
        <v>2.1</v>
      </c>
      <c r="M40" s="703" t="s">
        <v>566</v>
      </c>
      <c r="N40" s="703"/>
      <c r="O40" s="703"/>
      <c r="P40" s="707">
        <v>255</v>
      </c>
      <c r="Q40" s="707">
        <f t="shared" si="2"/>
        <v>255</v>
      </c>
      <c r="R40" s="708"/>
      <c r="S40" s="708">
        <v>0</v>
      </c>
      <c r="T40" s="703"/>
      <c r="U40" s="709">
        <f>Tableau1[[#This Row],[CHANGE PRICE STANDARD]]*$W$2</f>
        <v>277.95000000000005</v>
      </c>
      <c r="V40" s="709">
        <f t="shared" si="1"/>
        <v>278</v>
      </c>
    </row>
    <row r="41" spans="1:28" ht="12" customHeight="1">
      <c r="A41" s="703" t="s">
        <v>719</v>
      </c>
      <c r="B41" s="703"/>
      <c r="C41" s="703" t="s">
        <v>109</v>
      </c>
      <c r="D41" s="703" t="s">
        <v>564</v>
      </c>
      <c r="E41" s="703" t="s">
        <v>567</v>
      </c>
      <c r="F41" s="703" t="s">
        <v>108</v>
      </c>
      <c r="G41" s="703"/>
      <c r="H41" s="703" t="s">
        <v>737</v>
      </c>
      <c r="I41" s="703" t="s">
        <v>782</v>
      </c>
      <c r="J41" s="703" t="s">
        <v>52</v>
      </c>
      <c r="K41" s="703">
        <v>1</v>
      </c>
      <c r="L41" s="703">
        <v>2.5</v>
      </c>
      <c r="M41" s="703" t="s">
        <v>566</v>
      </c>
      <c r="N41" s="703"/>
      <c r="O41" s="703"/>
      <c r="P41" s="707">
        <v>194.68</v>
      </c>
      <c r="Q41" s="707">
        <f t="shared" si="2"/>
        <v>195</v>
      </c>
      <c r="R41" s="719">
        <v>227.4567801</v>
      </c>
      <c r="S41" s="708">
        <f>ROUNDUP(R41*$AI$2,0)</f>
        <v>228</v>
      </c>
      <c r="T41" s="703"/>
      <c r="U41" s="709">
        <f>Tableau1[[#This Row],[CHANGE PRICE STANDARD]]*$W$2</f>
        <v>212.55</v>
      </c>
      <c r="V41" s="709">
        <f t="shared" si="1"/>
        <v>213</v>
      </c>
    </row>
    <row r="42" spans="1:28" ht="12" customHeight="1">
      <c r="A42" s="703" t="s">
        <v>873</v>
      </c>
      <c r="B42" s="703"/>
      <c r="C42" s="703" t="s">
        <v>109</v>
      </c>
      <c r="D42" s="703" t="s">
        <v>564</v>
      </c>
      <c r="E42" s="703" t="s">
        <v>568</v>
      </c>
      <c r="F42" s="703" t="s">
        <v>108</v>
      </c>
      <c r="G42" s="703"/>
      <c r="H42" s="703" t="s">
        <v>738</v>
      </c>
      <c r="I42" s="703" t="s">
        <v>782</v>
      </c>
      <c r="J42" s="703" t="s">
        <v>52</v>
      </c>
      <c r="K42" s="703">
        <v>1</v>
      </c>
      <c r="L42" s="703">
        <v>2.5</v>
      </c>
      <c r="M42" s="703" t="s">
        <v>566</v>
      </c>
      <c r="N42" s="703"/>
      <c r="O42" s="703"/>
      <c r="P42" s="707">
        <v>272</v>
      </c>
      <c r="Q42" s="707">
        <f t="shared" si="2"/>
        <v>272</v>
      </c>
      <c r="R42" s="708"/>
      <c r="S42" s="708">
        <v>0</v>
      </c>
      <c r="T42" s="703"/>
      <c r="U42" s="709">
        <f>Tableau1[[#This Row],[CHANGE PRICE STANDARD]]*$W$2</f>
        <v>296.48</v>
      </c>
      <c r="V42" s="709">
        <f t="shared" si="1"/>
        <v>296</v>
      </c>
      <c r="AB42" s="178"/>
    </row>
    <row r="43" spans="1:28" ht="12" customHeight="1">
      <c r="A43" s="703" t="s">
        <v>976</v>
      </c>
      <c r="B43" s="704">
        <v>5377</v>
      </c>
      <c r="C43" s="703" t="s">
        <v>605</v>
      </c>
      <c r="D43" s="703" t="s">
        <v>19</v>
      </c>
      <c r="E43" s="703" t="s">
        <v>290</v>
      </c>
      <c r="F43" s="703" t="s">
        <v>297</v>
      </c>
      <c r="G43" s="703"/>
      <c r="H43" s="705" t="s">
        <v>843</v>
      </c>
      <c r="I43" s="705"/>
      <c r="J43" s="703" t="s">
        <v>89</v>
      </c>
      <c r="K43" s="703">
        <v>4</v>
      </c>
      <c r="L43" s="706">
        <v>2.4660000000000002</v>
      </c>
      <c r="M43" s="704" t="s">
        <v>795</v>
      </c>
      <c r="N43" s="705" t="s">
        <v>140</v>
      </c>
      <c r="O43" s="703"/>
      <c r="P43" s="710">
        <v>171</v>
      </c>
      <c r="Q43" s="707">
        <f t="shared" si="2"/>
        <v>171</v>
      </c>
      <c r="R43" s="708"/>
      <c r="S43" s="708"/>
      <c r="T43" s="703"/>
      <c r="U43" s="709">
        <f>Tableau1[[#This Row],[CHANGE PRICE STANDARD]]*$W$2</f>
        <v>186.39000000000001</v>
      </c>
      <c r="V43" s="709">
        <f t="shared" si="1"/>
        <v>186</v>
      </c>
      <c r="AB43" s="178"/>
    </row>
    <row r="44" spans="1:28" ht="12" customHeight="1">
      <c r="A44" s="703" t="s">
        <v>885</v>
      </c>
      <c r="B44" s="704">
        <v>10365</v>
      </c>
      <c r="C44" s="703" t="s">
        <v>605</v>
      </c>
      <c r="D44" s="703" t="s">
        <v>19</v>
      </c>
      <c r="E44" s="703" t="s">
        <v>290</v>
      </c>
      <c r="F44" s="703" t="s">
        <v>297</v>
      </c>
      <c r="G44" s="703"/>
      <c r="H44" s="705" t="s">
        <v>843</v>
      </c>
      <c r="I44" s="705"/>
      <c r="J44" s="703" t="s">
        <v>89</v>
      </c>
      <c r="K44" s="703">
        <v>4</v>
      </c>
      <c r="L44" s="706">
        <v>4.3380000000000001</v>
      </c>
      <c r="M44" s="704" t="s">
        <v>20</v>
      </c>
      <c r="N44" s="705" t="s">
        <v>140</v>
      </c>
      <c r="O44" s="703"/>
      <c r="P44" s="707">
        <v>76</v>
      </c>
      <c r="Q44" s="707">
        <f t="shared" si="2"/>
        <v>76</v>
      </c>
      <c r="R44" s="708"/>
      <c r="S44" s="708"/>
      <c r="T44" s="703"/>
      <c r="U44" s="709">
        <f>Tableau1[[#This Row],[CHANGE PRICE STANDARD]]*$W$2</f>
        <v>82.84</v>
      </c>
      <c r="V44" s="709">
        <f t="shared" si="1"/>
        <v>83</v>
      </c>
      <c r="AB44" s="178"/>
    </row>
    <row r="45" spans="1:28" ht="12" customHeight="1">
      <c r="A45" s="703" t="s">
        <v>944</v>
      </c>
      <c r="B45" s="698">
        <v>9319</v>
      </c>
      <c r="C45" s="703"/>
      <c r="D45" s="703" t="s">
        <v>19</v>
      </c>
      <c r="E45" s="703" t="s">
        <v>43</v>
      </c>
      <c r="F45" s="698" t="s">
        <v>146</v>
      </c>
      <c r="G45" s="703"/>
      <c r="H45" s="705" t="s">
        <v>843</v>
      </c>
      <c r="I45" s="705"/>
      <c r="J45" s="698" t="s">
        <v>92</v>
      </c>
      <c r="K45" s="698">
        <v>10</v>
      </c>
      <c r="L45" s="698">
        <v>0.54700000000000004</v>
      </c>
      <c r="M45" s="704" t="s">
        <v>20</v>
      </c>
      <c r="N45" s="705" t="s">
        <v>138</v>
      </c>
      <c r="O45" s="703"/>
      <c r="P45" s="700">
        <v>31</v>
      </c>
      <c r="Q45" s="707">
        <f t="shared" si="2"/>
        <v>31</v>
      </c>
      <c r="R45" s="702"/>
      <c r="S45" s="708"/>
      <c r="T45" s="703"/>
      <c r="U45" s="709">
        <f>Tableau1[[#This Row],[CHANGE PRICE STANDARD]]*$W$2</f>
        <v>33.79</v>
      </c>
      <c r="V45" s="709">
        <f t="shared" si="1"/>
        <v>34</v>
      </c>
      <c r="AB45" s="178"/>
    </row>
    <row r="46" spans="1:28" ht="12" customHeight="1">
      <c r="A46" s="703" t="s">
        <v>1045</v>
      </c>
      <c r="B46" s="698">
        <v>9663</v>
      </c>
      <c r="C46" s="703"/>
      <c r="D46" s="703" t="s">
        <v>19</v>
      </c>
      <c r="E46" s="703" t="s">
        <v>43</v>
      </c>
      <c r="F46" s="698" t="s">
        <v>146</v>
      </c>
      <c r="G46" s="703"/>
      <c r="H46" s="705" t="s">
        <v>843</v>
      </c>
      <c r="I46" s="705"/>
      <c r="J46" s="698" t="s">
        <v>92</v>
      </c>
      <c r="K46" s="698">
        <v>10</v>
      </c>
      <c r="L46" s="698">
        <v>0.38</v>
      </c>
      <c r="M46" s="704" t="s">
        <v>795</v>
      </c>
      <c r="N46" s="705" t="s">
        <v>1213</v>
      </c>
      <c r="O46" s="703"/>
      <c r="P46" s="700">
        <v>49</v>
      </c>
      <c r="Q46" s="707">
        <f t="shared" si="2"/>
        <v>49</v>
      </c>
      <c r="R46" s="702"/>
      <c r="S46" s="708"/>
      <c r="T46" s="703"/>
      <c r="U46" s="709">
        <f>Tableau1[[#This Row],[CHANGE PRICE STANDARD]]*$W$2</f>
        <v>53.410000000000004</v>
      </c>
      <c r="V46" s="709">
        <f t="shared" si="1"/>
        <v>53</v>
      </c>
      <c r="AB46" s="178"/>
    </row>
    <row r="47" spans="1:28" ht="12" customHeight="1">
      <c r="A47" s="703" t="s">
        <v>1147</v>
      </c>
      <c r="B47" s="698">
        <v>14071</v>
      </c>
      <c r="C47" s="703"/>
      <c r="D47" s="703" t="s">
        <v>19</v>
      </c>
      <c r="E47" s="698" t="s">
        <v>1236</v>
      </c>
      <c r="F47" s="698" t="s">
        <v>1151</v>
      </c>
      <c r="G47" s="703"/>
      <c r="H47" s="705" t="s">
        <v>843</v>
      </c>
      <c r="I47" s="703"/>
      <c r="J47" s="698" t="s">
        <v>89</v>
      </c>
      <c r="K47" s="698">
        <v>1</v>
      </c>
      <c r="L47" s="698">
        <v>0.96299999999999997</v>
      </c>
      <c r="M47" s="703" t="s">
        <v>795</v>
      </c>
      <c r="N47" s="705" t="s">
        <v>153</v>
      </c>
      <c r="O47" s="703"/>
      <c r="P47" s="700">
        <v>68</v>
      </c>
      <c r="Q47" s="707">
        <f t="shared" si="2"/>
        <v>68</v>
      </c>
      <c r="R47" s="708"/>
      <c r="S47" s="708"/>
      <c r="T47" s="703"/>
      <c r="U47" s="709">
        <f>Tableau1[[#This Row],[CHANGE PRICE STANDARD]]*$W$2</f>
        <v>74.12</v>
      </c>
      <c r="V47" s="709">
        <f t="shared" si="1"/>
        <v>74</v>
      </c>
      <c r="AB47" s="178"/>
    </row>
    <row r="48" spans="1:28" ht="12" customHeight="1">
      <c r="A48" s="703" t="s">
        <v>1164</v>
      </c>
      <c r="B48" s="698">
        <v>14206</v>
      </c>
      <c r="C48" s="703"/>
      <c r="D48" s="703" t="s">
        <v>19</v>
      </c>
      <c r="E48" s="698" t="s">
        <v>1236</v>
      </c>
      <c r="F48" s="698" t="s">
        <v>1205</v>
      </c>
      <c r="G48" s="703"/>
      <c r="H48" s="705" t="s">
        <v>843</v>
      </c>
      <c r="I48" s="703"/>
      <c r="J48" s="698"/>
      <c r="K48" s="698">
        <v>1</v>
      </c>
      <c r="L48" s="698">
        <v>1.173</v>
      </c>
      <c r="M48" s="703" t="s">
        <v>795</v>
      </c>
      <c r="N48" s="705" t="s">
        <v>153</v>
      </c>
      <c r="O48" s="703"/>
      <c r="P48" s="700">
        <v>81</v>
      </c>
      <c r="Q48" s="707">
        <f t="shared" si="2"/>
        <v>81</v>
      </c>
      <c r="R48" s="708"/>
      <c r="S48" s="708"/>
      <c r="T48" s="703"/>
      <c r="U48" s="709">
        <f>Tableau1[[#This Row],[CHANGE PRICE STANDARD]]*$W$2</f>
        <v>88.29</v>
      </c>
      <c r="V48" s="709">
        <f t="shared" si="1"/>
        <v>88</v>
      </c>
      <c r="AB48" s="178"/>
    </row>
    <row r="49" spans="1:28" ht="12" customHeight="1">
      <c r="A49" s="703" t="s">
        <v>1165</v>
      </c>
      <c r="B49" s="698">
        <v>14068</v>
      </c>
      <c r="C49" s="703"/>
      <c r="D49" s="703" t="s">
        <v>19</v>
      </c>
      <c r="E49" s="698" t="s">
        <v>1236</v>
      </c>
      <c r="F49" s="698" t="s">
        <v>1152</v>
      </c>
      <c r="G49" s="703"/>
      <c r="H49" s="705" t="s">
        <v>843</v>
      </c>
      <c r="I49" s="703"/>
      <c r="J49" s="698" t="s">
        <v>141</v>
      </c>
      <c r="K49" s="698">
        <v>1</v>
      </c>
      <c r="L49" s="698">
        <v>1.395</v>
      </c>
      <c r="M49" s="703" t="s">
        <v>795</v>
      </c>
      <c r="N49" s="705" t="s">
        <v>153</v>
      </c>
      <c r="O49" s="703"/>
      <c r="P49" s="700">
        <v>94</v>
      </c>
      <c r="Q49" s="707">
        <f t="shared" si="2"/>
        <v>94</v>
      </c>
      <c r="R49" s="708"/>
      <c r="S49" s="708"/>
      <c r="T49" s="703"/>
      <c r="U49" s="709">
        <f>Tableau1[[#This Row],[CHANGE PRICE STANDARD]]*$W$2</f>
        <v>102.46000000000001</v>
      </c>
      <c r="V49" s="709">
        <f t="shared" si="1"/>
        <v>102</v>
      </c>
      <c r="AB49" s="178"/>
    </row>
    <row r="50" spans="1:28" ht="12" customHeight="1">
      <c r="A50" s="703" t="s">
        <v>1166</v>
      </c>
      <c r="B50" s="698">
        <v>14083</v>
      </c>
      <c r="C50" s="703"/>
      <c r="D50" s="703" t="s">
        <v>19</v>
      </c>
      <c r="E50" s="698" t="s">
        <v>1236</v>
      </c>
      <c r="F50" s="698" t="s">
        <v>1153</v>
      </c>
      <c r="G50" s="703"/>
      <c r="H50" s="705" t="s">
        <v>843</v>
      </c>
      <c r="I50" s="703"/>
      <c r="J50" s="698" t="s">
        <v>141</v>
      </c>
      <c r="K50" s="698">
        <v>1</v>
      </c>
      <c r="L50" s="698">
        <v>1.4510000000000001</v>
      </c>
      <c r="M50" s="703" t="s">
        <v>795</v>
      </c>
      <c r="N50" s="705" t="s">
        <v>153</v>
      </c>
      <c r="O50" s="703"/>
      <c r="P50" s="700">
        <v>97</v>
      </c>
      <c r="Q50" s="707">
        <f t="shared" si="2"/>
        <v>97</v>
      </c>
      <c r="R50" s="708"/>
      <c r="S50" s="708"/>
      <c r="T50" s="703"/>
      <c r="U50" s="709">
        <f>Tableau1[[#This Row],[CHANGE PRICE STANDARD]]*$W$2</f>
        <v>105.73</v>
      </c>
      <c r="V50" s="709">
        <f t="shared" si="1"/>
        <v>106</v>
      </c>
      <c r="AB50" s="178"/>
    </row>
    <row r="51" spans="1:28" ht="12" customHeight="1">
      <c r="A51" s="703" t="s">
        <v>1167</v>
      </c>
      <c r="B51" s="698">
        <v>14082</v>
      </c>
      <c r="C51" s="703"/>
      <c r="D51" s="703" t="s">
        <v>19</v>
      </c>
      <c r="E51" s="698" t="s">
        <v>1236</v>
      </c>
      <c r="F51" s="698" t="s">
        <v>1154</v>
      </c>
      <c r="G51" s="703"/>
      <c r="H51" s="705" t="s">
        <v>843</v>
      </c>
      <c r="I51" s="703"/>
      <c r="J51" s="698" t="s">
        <v>141</v>
      </c>
      <c r="K51" s="698">
        <v>1</v>
      </c>
      <c r="L51" s="698">
        <v>1.784</v>
      </c>
      <c r="M51" s="703" t="s">
        <v>795</v>
      </c>
      <c r="N51" s="705" t="s">
        <v>153</v>
      </c>
      <c r="O51" s="703"/>
      <c r="P51" s="700">
        <v>116</v>
      </c>
      <c r="Q51" s="707">
        <f t="shared" si="2"/>
        <v>116</v>
      </c>
      <c r="R51" s="708"/>
      <c r="S51" s="708"/>
      <c r="T51" s="703"/>
      <c r="U51" s="709">
        <f>Tableau1[[#This Row],[CHANGE PRICE STANDARD]]*$W$2</f>
        <v>126.44000000000001</v>
      </c>
      <c r="V51" s="709">
        <f t="shared" si="1"/>
        <v>126</v>
      </c>
      <c r="AB51" s="178"/>
    </row>
    <row r="52" spans="1:28" ht="12" customHeight="1">
      <c r="A52" s="703" t="s">
        <v>1168</v>
      </c>
      <c r="B52" s="698">
        <v>14070</v>
      </c>
      <c r="C52" s="703"/>
      <c r="D52" s="703" t="s">
        <v>19</v>
      </c>
      <c r="E52" s="698" t="s">
        <v>1236</v>
      </c>
      <c r="F52" s="698" t="s">
        <v>1155</v>
      </c>
      <c r="G52" s="703"/>
      <c r="H52" s="705" t="s">
        <v>843</v>
      </c>
      <c r="I52" s="703"/>
      <c r="J52" s="698" t="s">
        <v>141</v>
      </c>
      <c r="K52" s="698">
        <v>1</v>
      </c>
      <c r="L52" s="698">
        <v>1.1559999999999999</v>
      </c>
      <c r="M52" s="703" t="s">
        <v>795</v>
      </c>
      <c r="N52" s="705" t="s">
        <v>153</v>
      </c>
      <c r="O52" s="703"/>
      <c r="P52" s="700">
        <v>79</v>
      </c>
      <c r="Q52" s="707">
        <f t="shared" si="2"/>
        <v>79</v>
      </c>
      <c r="R52" s="708"/>
      <c r="S52" s="708"/>
      <c r="T52" s="703"/>
      <c r="U52" s="709">
        <f>Tableau1[[#This Row],[CHANGE PRICE STANDARD]]*$W$2</f>
        <v>86.11</v>
      </c>
      <c r="V52" s="709">
        <f t="shared" si="1"/>
        <v>86</v>
      </c>
      <c r="AB52" s="178"/>
    </row>
    <row r="53" spans="1:28" ht="12" customHeight="1">
      <c r="A53" s="703" t="s">
        <v>1500</v>
      </c>
      <c r="B53" s="703"/>
      <c r="C53" s="703"/>
      <c r="D53" s="703" t="s">
        <v>19</v>
      </c>
      <c r="E53" s="703" t="s">
        <v>1236</v>
      </c>
      <c r="F53" s="703" t="s">
        <v>1495</v>
      </c>
      <c r="G53" s="699"/>
      <c r="H53" s="703" t="s">
        <v>843</v>
      </c>
      <c r="I53" s="703"/>
      <c r="J53" s="703" t="s">
        <v>60</v>
      </c>
      <c r="K53" s="703">
        <v>1</v>
      </c>
      <c r="L53" s="717">
        <v>1.44</v>
      </c>
      <c r="M53" s="703" t="s">
        <v>795</v>
      </c>
      <c r="N53" s="705" t="s">
        <v>1499</v>
      </c>
      <c r="O53" s="703"/>
      <c r="P53" s="707">
        <v>73</v>
      </c>
      <c r="Q53" s="707">
        <f>ROUNDUP(P53*$AI$2,0)</f>
        <v>73</v>
      </c>
      <c r="R53" s="708"/>
      <c r="S53" s="708"/>
      <c r="T53" s="711"/>
      <c r="U53" s="709">
        <f>Tableau1[[#This Row],[CHANGE PRICE STANDARD]]*$W$2</f>
        <v>79.570000000000007</v>
      </c>
      <c r="V53" s="709">
        <f t="shared" si="1"/>
        <v>80</v>
      </c>
      <c r="AB53" s="178"/>
    </row>
    <row r="54" spans="1:28" ht="12" customHeight="1">
      <c r="A54" s="703" t="s">
        <v>1501</v>
      </c>
      <c r="B54" s="703"/>
      <c r="C54" s="703"/>
      <c r="D54" s="703" t="s">
        <v>19</v>
      </c>
      <c r="E54" s="703" t="s">
        <v>1236</v>
      </c>
      <c r="F54" s="703" t="s">
        <v>1496</v>
      </c>
      <c r="G54" s="699"/>
      <c r="H54" s="703" t="s">
        <v>843</v>
      </c>
      <c r="I54" s="703"/>
      <c r="J54" s="703" t="s">
        <v>60</v>
      </c>
      <c r="K54" s="703">
        <v>1</v>
      </c>
      <c r="L54" s="717">
        <v>1.71</v>
      </c>
      <c r="M54" s="703" t="s">
        <v>795</v>
      </c>
      <c r="N54" s="705" t="s">
        <v>1499</v>
      </c>
      <c r="O54" s="703"/>
      <c r="P54" s="707">
        <v>70</v>
      </c>
      <c r="Q54" s="707">
        <f>ROUNDUP(P54*$AI$2,0)</f>
        <v>70</v>
      </c>
      <c r="R54" s="708"/>
      <c r="S54" s="708"/>
      <c r="T54" s="711"/>
      <c r="U54" s="709">
        <f>Tableau1[[#This Row],[CHANGE PRICE STANDARD]]*$W$2</f>
        <v>76.300000000000011</v>
      </c>
      <c r="V54" s="709">
        <f t="shared" si="1"/>
        <v>76</v>
      </c>
      <c r="AB54" s="178"/>
    </row>
    <row r="55" spans="1:28" ht="12" customHeight="1">
      <c r="A55" s="703" t="s">
        <v>1502</v>
      </c>
      <c r="B55" s="703"/>
      <c r="C55" s="703"/>
      <c r="D55" s="703" t="s">
        <v>19</v>
      </c>
      <c r="E55" s="703" t="s">
        <v>1236</v>
      </c>
      <c r="F55" s="703" t="s">
        <v>1497</v>
      </c>
      <c r="G55" s="699"/>
      <c r="H55" s="703" t="s">
        <v>843</v>
      </c>
      <c r="I55" s="703"/>
      <c r="J55" s="703" t="s">
        <v>60</v>
      </c>
      <c r="K55" s="703">
        <v>1</v>
      </c>
      <c r="L55" s="717">
        <v>2.0499999999999998</v>
      </c>
      <c r="M55" s="703" t="s">
        <v>795</v>
      </c>
      <c r="N55" s="705" t="s">
        <v>1499</v>
      </c>
      <c r="O55" s="703"/>
      <c r="P55" s="707">
        <v>110</v>
      </c>
      <c r="Q55" s="707">
        <f>ROUNDUP(P55*$AI$2,0)</f>
        <v>110</v>
      </c>
      <c r="R55" s="708"/>
      <c r="S55" s="708"/>
      <c r="T55" s="711"/>
      <c r="U55" s="709">
        <f>Tableau1[[#This Row],[CHANGE PRICE STANDARD]]*$W$2</f>
        <v>119.9</v>
      </c>
      <c r="V55" s="709">
        <f t="shared" si="1"/>
        <v>120</v>
      </c>
      <c r="AB55" s="178"/>
    </row>
    <row r="56" spans="1:28" ht="12" customHeight="1">
      <c r="A56" s="703" t="s">
        <v>722</v>
      </c>
      <c r="B56" s="703"/>
      <c r="C56" s="703" t="s">
        <v>115</v>
      </c>
      <c r="D56" s="703" t="s">
        <v>564</v>
      </c>
      <c r="E56" s="703" t="s">
        <v>567</v>
      </c>
      <c r="F56" s="703" t="s">
        <v>114</v>
      </c>
      <c r="G56" s="703"/>
      <c r="H56" s="703" t="s">
        <v>737</v>
      </c>
      <c r="I56" s="703" t="s">
        <v>785</v>
      </c>
      <c r="J56" s="703" t="s">
        <v>57</v>
      </c>
      <c r="K56" s="703">
        <v>1</v>
      </c>
      <c r="L56" s="703">
        <v>2.5</v>
      </c>
      <c r="M56" s="703" t="s">
        <v>566</v>
      </c>
      <c r="N56" s="703"/>
      <c r="O56" s="703"/>
      <c r="P56" s="707">
        <v>191.52</v>
      </c>
      <c r="Q56" s="707">
        <f t="shared" ref="Q56:Q119" si="3">ROUND(P56,0)</f>
        <v>192</v>
      </c>
      <c r="R56" s="719">
        <v>224.21680512000003</v>
      </c>
      <c r="S56" s="708">
        <f>ROUNDUP(R56*$AI$2,0)</f>
        <v>225</v>
      </c>
      <c r="T56" s="703"/>
      <c r="U56" s="709">
        <f>Tableau1[[#This Row],[CHANGE PRICE STANDARD]]*$W$2</f>
        <v>209.28000000000003</v>
      </c>
      <c r="V56" s="709">
        <f t="shared" si="1"/>
        <v>209</v>
      </c>
      <c r="AB56" s="178"/>
    </row>
    <row r="57" spans="1:28" ht="12" customHeight="1">
      <c r="A57" s="703" t="s">
        <v>876</v>
      </c>
      <c r="B57" s="703"/>
      <c r="C57" s="703" t="s">
        <v>115</v>
      </c>
      <c r="D57" s="703" t="s">
        <v>564</v>
      </c>
      <c r="E57" s="703" t="s">
        <v>568</v>
      </c>
      <c r="F57" s="703" t="s">
        <v>114</v>
      </c>
      <c r="G57" s="703"/>
      <c r="H57" s="703" t="s">
        <v>738</v>
      </c>
      <c r="I57" s="703" t="s">
        <v>785</v>
      </c>
      <c r="J57" s="703" t="s">
        <v>60</v>
      </c>
      <c r="K57" s="703">
        <v>1</v>
      </c>
      <c r="L57" s="703">
        <v>2.5</v>
      </c>
      <c r="M57" s="703" t="s">
        <v>566</v>
      </c>
      <c r="N57" s="703"/>
      <c r="O57" s="703"/>
      <c r="P57" s="707">
        <v>275.39999999999998</v>
      </c>
      <c r="Q57" s="707">
        <f t="shared" si="3"/>
        <v>275</v>
      </c>
      <c r="R57" s="708"/>
      <c r="S57" s="708">
        <v>0</v>
      </c>
      <c r="T57" s="703"/>
      <c r="U57" s="709">
        <f>Tableau1[[#This Row],[CHANGE PRICE STANDARD]]*$W$2</f>
        <v>299.75</v>
      </c>
      <c r="V57" s="709">
        <f t="shared" si="1"/>
        <v>300</v>
      </c>
      <c r="AB57" s="178"/>
    </row>
    <row r="58" spans="1:28" ht="12" customHeight="1">
      <c r="A58" s="703" t="s">
        <v>977</v>
      </c>
      <c r="B58" s="704">
        <v>7506</v>
      </c>
      <c r="C58" s="703">
        <v>0</v>
      </c>
      <c r="D58" s="703" t="s">
        <v>19</v>
      </c>
      <c r="E58" s="703" t="s">
        <v>290</v>
      </c>
      <c r="F58" s="703" t="s">
        <v>298</v>
      </c>
      <c r="G58" s="703"/>
      <c r="H58" s="705" t="s">
        <v>843</v>
      </c>
      <c r="I58" s="705"/>
      <c r="J58" s="703" t="s">
        <v>199</v>
      </c>
      <c r="K58" s="703">
        <v>1</v>
      </c>
      <c r="L58" s="706">
        <v>2.3340000000000001</v>
      </c>
      <c r="M58" s="704" t="s">
        <v>795</v>
      </c>
      <c r="N58" s="705" t="s">
        <v>144</v>
      </c>
      <c r="O58" s="703"/>
      <c r="P58" s="710">
        <v>125</v>
      </c>
      <c r="Q58" s="707">
        <f t="shared" si="3"/>
        <v>125</v>
      </c>
      <c r="R58" s="708"/>
      <c r="S58" s="708"/>
      <c r="T58" s="703"/>
      <c r="U58" s="709">
        <f>Tableau1[[#This Row],[CHANGE PRICE STANDARD]]*$W$2</f>
        <v>136.25</v>
      </c>
      <c r="V58" s="709">
        <f t="shared" si="1"/>
        <v>136</v>
      </c>
      <c r="AB58" s="178"/>
    </row>
    <row r="59" spans="1:28" ht="12" customHeight="1">
      <c r="A59" s="703" t="s">
        <v>978</v>
      </c>
      <c r="B59" s="704">
        <v>6651</v>
      </c>
      <c r="C59" s="703" t="s">
        <v>600</v>
      </c>
      <c r="D59" s="703" t="s">
        <v>19</v>
      </c>
      <c r="E59" s="703" t="s">
        <v>290</v>
      </c>
      <c r="F59" s="703" t="s">
        <v>299</v>
      </c>
      <c r="G59" s="703"/>
      <c r="H59" s="705" t="s">
        <v>843</v>
      </c>
      <c r="I59" s="705"/>
      <c r="J59" s="703" t="s">
        <v>92</v>
      </c>
      <c r="K59" s="703">
        <v>10</v>
      </c>
      <c r="L59" s="706">
        <v>0.52900000000000003</v>
      </c>
      <c r="M59" s="704" t="s">
        <v>795</v>
      </c>
      <c r="N59" s="705" t="s">
        <v>138</v>
      </c>
      <c r="O59" s="703"/>
      <c r="P59" s="710">
        <v>53</v>
      </c>
      <c r="Q59" s="707">
        <f t="shared" si="3"/>
        <v>53</v>
      </c>
      <c r="R59" s="708"/>
      <c r="S59" s="708"/>
      <c r="T59" s="703"/>
      <c r="U59" s="709">
        <f>Tableau1[[#This Row],[CHANGE PRICE STANDARD]]*$W$2</f>
        <v>57.77</v>
      </c>
      <c r="V59" s="709">
        <f t="shared" si="1"/>
        <v>58</v>
      </c>
      <c r="AB59" s="178"/>
    </row>
    <row r="60" spans="1:28" ht="12" customHeight="1">
      <c r="A60" s="703" t="s">
        <v>979</v>
      </c>
      <c r="B60" s="704">
        <v>7509</v>
      </c>
      <c r="C60" s="703" t="s">
        <v>592</v>
      </c>
      <c r="D60" s="703" t="s">
        <v>19</v>
      </c>
      <c r="E60" s="703" t="s">
        <v>290</v>
      </c>
      <c r="F60" s="703" t="s">
        <v>300</v>
      </c>
      <c r="G60" s="703"/>
      <c r="H60" s="705" t="s">
        <v>843</v>
      </c>
      <c r="I60" s="705"/>
      <c r="J60" s="703" t="s">
        <v>199</v>
      </c>
      <c r="K60" s="703">
        <v>1</v>
      </c>
      <c r="L60" s="706">
        <v>2.0299999999999998</v>
      </c>
      <c r="M60" s="704" t="s">
        <v>795</v>
      </c>
      <c r="N60" s="705" t="s">
        <v>140</v>
      </c>
      <c r="O60" s="703"/>
      <c r="P60" s="710">
        <v>111</v>
      </c>
      <c r="Q60" s="707">
        <f t="shared" si="3"/>
        <v>111</v>
      </c>
      <c r="R60" s="708"/>
      <c r="S60" s="708"/>
      <c r="T60" s="703"/>
      <c r="U60" s="709">
        <f>Tableau1[[#This Row],[CHANGE PRICE STANDARD]]*$W$2</f>
        <v>120.99000000000001</v>
      </c>
      <c r="V60" s="709">
        <f t="shared" si="1"/>
        <v>121</v>
      </c>
      <c r="AB60" s="178"/>
    </row>
    <row r="61" spans="1:28" ht="12" customHeight="1">
      <c r="A61" s="703" t="s">
        <v>644</v>
      </c>
      <c r="B61" s="703"/>
      <c r="C61" s="703" t="s">
        <v>1373</v>
      </c>
      <c r="D61" s="703" t="s">
        <v>125</v>
      </c>
      <c r="E61" s="703" t="s">
        <v>1311</v>
      </c>
      <c r="F61" s="703" t="s">
        <v>1317</v>
      </c>
      <c r="G61" s="699"/>
      <c r="H61" s="703" t="s">
        <v>737</v>
      </c>
      <c r="I61" s="703" t="s">
        <v>1343</v>
      </c>
      <c r="J61" s="703" t="s">
        <v>60</v>
      </c>
      <c r="K61" s="703">
        <v>1</v>
      </c>
      <c r="L61" s="703">
        <v>8.1300000000000008</v>
      </c>
      <c r="M61" s="703" t="s">
        <v>124</v>
      </c>
      <c r="N61" s="703"/>
      <c r="O61" s="703"/>
      <c r="P61" s="707">
        <v>180</v>
      </c>
      <c r="Q61" s="707">
        <f t="shared" si="3"/>
        <v>180</v>
      </c>
      <c r="R61" s="708">
        <v>0</v>
      </c>
      <c r="S61" s="708">
        <f>ROUNDUP(R61*$AI$2,0)</f>
        <v>0</v>
      </c>
      <c r="T61" s="711"/>
      <c r="U61" s="709">
        <f>Tableau1[[#This Row],[CHANGE PRICE STANDARD]]*$W$2</f>
        <v>196.20000000000002</v>
      </c>
      <c r="V61" s="709">
        <f t="shared" si="1"/>
        <v>196</v>
      </c>
      <c r="AB61" s="178"/>
    </row>
    <row r="62" spans="1:28" ht="12" customHeight="1">
      <c r="A62" s="703" t="s">
        <v>705</v>
      </c>
      <c r="B62" s="703"/>
      <c r="C62" s="703" t="s">
        <v>78</v>
      </c>
      <c r="D62" s="703" t="s">
        <v>564</v>
      </c>
      <c r="E62" s="703" t="s">
        <v>565</v>
      </c>
      <c r="F62" s="703" t="s">
        <v>77</v>
      </c>
      <c r="G62" s="703"/>
      <c r="H62" s="703" t="s">
        <v>737</v>
      </c>
      <c r="I62" s="703" t="s">
        <v>768</v>
      </c>
      <c r="J62" s="703" t="s">
        <v>52</v>
      </c>
      <c r="K62" s="703">
        <v>1</v>
      </c>
      <c r="L62" s="703">
        <v>1.7</v>
      </c>
      <c r="M62" s="703" t="s">
        <v>566</v>
      </c>
      <c r="N62" s="703"/>
      <c r="O62" s="703"/>
      <c r="P62" s="707">
        <v>147.98998799999998</v>
      </c>
      <c r="Q62" s="707">
        <f t="shared" si="3"/>
        <v>148</v>
      </c>
      <c r="R62" s="719">
        <v>162.78898679999998</v>
      </c>
      <c r="S62" s="708">
        <f>ROUNDUP(R62*$AI$2,0)</f>
        <v>163</v>
      </c>
      <c r="T62" s="703"/>
      <c r="U62" s="709">
        <f>Tableau1[[#This Row],[CHANGE PRICE STANDARD]]*$W$2</f>
        <v>161.32000000000002</v>
      </c>
      <c r="V62" s="709">
        <f t="shared" si="1"/>
        <v>161</v>
      </c>
      <c r="AB62" s="178"/>
    </row>
    <row r="63" spans="1:28" ht="12" customHeight="1">
      <c r="A63" s="703" t="s">
        <v>859</v>
      </c>
      <c r="B63" s="703"/>
      <c r="C63" s="703" t="s">
        <v>78</v>
      </c>
      <c r="D63" s="703" t="s">
        <v>564</v>
      </c>
      <c r="E63" s="703" t="s">
        <v>836</v>
      </c>
      <c r="F63" s="703" t="s">
        <v>77</v>
      </c>
      <c r="G63" s="703"/>
      <c r="H63" s="703" t="s">
        <v>738</v>
      </c>
      <c r="I63" s="703" t="s">
        <v>768</v>
      </c>
      <c r="J63" s="703" t="s">
        <v>52</v>
      </c>
      <c r="K63" s="703">
        <v>1</v>
      </c>
      <c r="L63" s="703">
        <v>1.7</v>
      </c>
      <c r="M63" s="703" t="s">
        <v>566</v>
      </c>
      <c r="N63" s="703"/>
      <c r="O63" s="703"/>
      <c r="P63" s="707">
        <v>174.23546160000001</v>
      </c>
      <c r="Q63" s="707">
        <f t="shared" si="3"/>
        <v>174</v>
      </c>
      <c r="R63" s="708"/>
      <c r="S63" s="708">
        <v>0</v>
      </c>
      <c r="T63" s="703"/>
      <c r="U63" s="709">
        <f>Tableau1[[#This Row],[CHANGE PRICE STANDARD]]*$W$2</f>
        <v>189.66000000000003</v>
      </c>
      <c r="V63" s="709">
        <f t="shared" si="1"/>
        <v>190</v>
      </c>
      <c r="AB63" s="178"/>
    </row>
    <row r="64" spans="1:28" ht="12" customHeight="1">
      <c r="A64" s="703" t="s">
        <v>706</v>
      </c>
      <c r="B64" s="703"/>
      <c r="C64" s="703" t="s">
        <v>80</v>
      </c>
      <c r="D64" s="703" t="s">
        <v>564</v>
      </c>
      <c r="E64" s="703" t="s">
        <v>565</v>
      </c>
      <c r="F64" s="703" t="s">
        <v>79</v>
      </c>
      <c r="G64" s="703"/>
      <c r="H64" s="703" t="s">
        <v>737</v>
      </c>
      <c r="I64" s="703" t="s">
        <v>769</v>
      </c>
      <c r="J64" s="703" t="s">
        <v>57</v>
      </c>
      <c r="K64" s="703">
        <v>1</v>
      </c>
      <c r="L64" s="703">
        <v>2.2999999999999998</v>
      </c>
      <c r="M64" s="703" t="s">
        <v>566</v>
      </c>
      <c r="N64" s="703"/>
      <c r="O64" s="703"/>
      <c r="P64" s="707">
        <v>171.21818999999999</v>
      </c>
      <c r="Q64" s="707">
        <f t="shared" si="3"/>
        <v>171</v>
      </c>
      <c r="R64" s="719">
        <v>188.34000900000001</v>
      </c>
      <c r="S64" s="708">
        <f>ROUNDUP(R64*$AI$2,0)</f>
        <v>189</v>
      </c>
      <c r="T64" s="703"/>
      <c r="U64" s="709">
        <f>Tableau1[[#This Row],[CHANGE PRICE STANDARD]]*$W$2</f>
        <v>186.39000000000001</v>
      </c>
      <c r="V64" s="709">
        <f t="shared" si="1"/>
        <v>186</v>
      </c>
      <c r="AB64" s="178"/>
    </row>
    <row r="65" spans="1:28" ht="12" customHeight="1">
      <c r="A65" s="703" t="s">
        <v>860</v>
      </c>
      <c r="B65" s="703"/>
      <c r="C65" s="703" t="s">
        <v>80</v>
      </c>
      <c r="D65" s="703" t="s">
        <v>564</v>
      </c>
      <c r="E65" s="703" t="s">
        <v>836</v>
      </c>
      <c r="F65" s="703" t="s">
        <v>79</v>
      </c>
      <c r="G65" s="703"/>
      <c r="H65" s="703" t="s">
        <v>738</v>
      </c>
      <c r="I65" s="703" t="s">
        <v>769</v>
      </c>
      <c r="J65" s="703" t="s">
        <v>57</v>
      </c>
      <c r="K65" s="703">
        <v>1</v>
      </c>
      <c r="L65" s="703">
        <v>2.2999999999999998</v>
      </c>
      <c r="M65" s="703" t="s">
        <v>566</v>
      </c>
      <c r="N65" s="703"/>
      <c r="O65" s="703"/>
      <c r="P65" s="707">
        <v>191.65900776000001</v>
      </c>
      <c r="Q65" s="707">
        <f t="shared" si="3"/>
        <v>192</v>
      </c>
      <c r="R65" s="708"/>
      <c r="S65" s="708">
        <v>0</v>
      </c>
      <c r="T65" s="703"/>
      <c r="U65" s="709">
        <f>Tableau1[[#This Row],[CHANGE PRICE STANDARD]]*$W$2</f>
        <v>209.28000000000003</v>
      </c>
      <c r="V65" s="709">
        <f t="shared" si="1"/>
        <v>209</v>
      </c>
      <c r="AB65" s="178"/>
    </row>
    <row r="66" spans="1:28" ht="12" customHeight="1">
      <c r="A66" s="703" t="s">
        <v>707</v>
      </c>
      <c r="B66" s="703"/>
      <c r="C66" s="703" t="s">
        <v>82</v>
      </c>
      <c r="D66" s="703" t="s">
        <v>564</v>
      </c>
      <c r="E66" s="703" t="s">
        <v>565</v>
      </c>
      <c r="F66" s="703" t="s">
        <v>81</v>
      </c>
      <c r="G66" s="703"/>
      <c r="H66" s="703" t="s">
        <v>737</v>
      </c>
      <c r="I66" s="703" t="s">
        <v>770</v>
      </c>
      <c r="J66" s="703" t="s">
        <v>57</v>
      </c>
      <c r="K66" s="703">
        <v>1</v>
      </c>
      <c r="L66" s="703">
        <v>3.4</v>
      </c>
      <c r="M66" s="703" t="s">
        <v>566</v>
      </c>
      <c r="N66" s="703"/>
      <c r="O66" s="703"/>
      <c r="P66" s="707">
        <v>233.71881599999998</v>
      </c>
      <c r="Q66" s="707">
        <f t="shared" si="3"/>
        <v>234</v>
      </c>
      <c r="R66" s="719">
        <v>257.0906976</v>
      </c>
      <c r="S66" s="708">
        <f>ROUNDUP(R66*$AI$2,0)</f>
        <v>258</v>
      </c>
      <c r="T66" s="703"/>
      <c r="U66" s="709">
        <f>Tableau1[[#This Row],[CHANGE PRICE STANDARD]]*$W$2</f>
        <v>255.06000000000003</v>
      </c>
      <c r="V66" s="709">
        <f t="shared" ref="V66:V129" si="4">ROUND(U66,0)</f>
        <v>255</v>
      </c>
      <c r="AB66" s="178"/>
    </row>
    <row r="67" spans="1:28" ht="12" customHeight="1">
      <c r="A67" s="703" t="s">
        <v>861</v>
      </c>
      <c r="B67" s="703"/>
      <c r="C67" s="703" t="s">
        <v>82</v>
      </c>
      <c r="D67" s="703" t="s">
        <v>564</v>
      </c>
      <c r="E67" s="703" t="s">
        <v>836</v>
      </c>
      <c r="F67" s="703" t="s">
        <v>81</v>
      </c>
      <c r="G67" s="703"/>
      <c r="H67" s="703" t="s">
        <v>738</v>
      </c>
      <c r="I67" s="703" t="s">
        <v>770</v>
      </c>
      <c r="J67" s="703" t="s">
        <v>57</v>
      </c>
      <c r="K67" s="703">
        <v>1</v>
      </c>
      <c r="L67" s="703">
        <v>3.4</v>
      </c>
      <c r="M67" s="703" t="s">
        <v>566</v>
      </c>
      <c r="N67" s="703"/>
      <c r="O67" s="703"/>
      <c r="P67" s="707">
        <v>278.77673856000001</v>
      </c>
      <c r="Q67" s="707">
        <f t="shared" si="3"/>
        <v>279</v>
      </c>
      <c r="R67" s="708"/>
      <c r="S67" s="708">
        <v>0</v>
      </c>
      <c r="T67" s="703"/>
      <c r="U67" s="709">
        <f>Tableau1[[#This Row],[CHANGE PRICE STANDARD]]*$W$2</f>
        <v>304.11</v>
      </c>
      <c r="V67" s="709">
        <f t="shared" si="4"/>
        <v>304</v>
      </c>
      <c r="AB67" s="178"/>
    </row>
    <row r="68" spans="1:28" ht="12" customHeight="1">
      <c r="A68" s="703" t="s">
        <v>1169</v>
      </c>
      <c r="B68" s="698">
        <v>14077</v>
      </c>
      <c r="C68" s="703"/>
      <c r="D68" s="703" t="s">
        <v>19</v>
      </c>
      <c r="E68" s="698" t="s">
        <v>1236</v>
      </c>
      <c r="F68" s="698" t="s">
        <v>1156</v>
      </c>
      <c r="G68" s="703"/>
      <c r="H68" s="705" t="s">
        <v>843</v>
      </c>
      <c r="I68" s="703"/>
      <c r="J68" s="698" t="s">
        <v>199</v>
      </c>
      <c r="K68" s="698">
        <v>1</v>
      </c>
      <c r="L68" s="698">
        <v>3.0019999999999998</v>
      </c>
      <c r="M68" s="703" t="s">
        <v>795</v>
      </c>
      <c r="N68" s="705" t="s">
        <v>136</v>
      </c>
      <c r="O68" s="703"/>
      <c r="P68" s="700">
        <v>184</v>
      </c>
      <c r="Q68" s="707">
        <f t="shared" si="3"/>
        <v>184</v>
      </c>
      <c r="R68" s="708"/>
      <c r="S68" s="708"/>
      <c r="T68" s="703"/>
      <c r="U68" s="709">
        <f>Tableau1[[#This Row],[CHANGE PRICE STANDARD]]*$W$2</f>
        <v>200.56</v>
      </c>
      <c r="V68" s="709">
        <f t="shared" si="4"/>
        <v>201</v>
      </c>
      <c r="AB68" s="178"/>
    </row>
    <row r="69" spans="1:28" ht="12" customHeight="1">
      <c r="A69" s="703" t="s">
        <v>1170</v>
      </c>
      <c r="B69" s="698">
        <v>14296</v>
      </c>
      <c r="C69" s="703"/>
      <c r="D69" s="703" t="s">
        <v>19</v>
      </c>
      <c r="E69" s="698" t="s">
        <v>1236</v>
      </c>
      <c r="F69" s="698" t="s">
        <v>1220</v>
      </c>
      <c r="G69" s="703"/>
      <c r="H69" s="705" t="s">
        <v>843</v>
      </c>
      <c r="I69" s="703"/>
      <c r="J69" s="698" t="s">
        <v>199</v>
      </c>
      <c r="K69" s="698">
        <v>1</v>
      </c>
      <c r="L69" s="698">
        <v>2.81</v>
      </c>
      <c r="M69" s="703" t="s">
        <v>795</v>
      </c>
      <c r="N69" s="698" t="s">
        <v>136</v>
      </c>
      <c r="O69" s="703"/>
      <c r="P69" s="700">
        <v>169</v>
      </c>
      <c r="Q69" s="707">
        <f t="shared" si="3"/>
        <v>169</v>
      </c>
      <c r="R69" s="708"/>
      <c r="S69" s="708"/>
      <c r="T69" s="703"/>
      <c r="U69" s="709">
        <f>Tableau1[[#This Row],[CHANGE PRICE STANDARD]]*$W$2</f>
        <v>184.21</v>
      </c>
      <c r="V69" s="709">
        <f t="shared" si="4"/>
        <v>184</v>
      </c>
      <c r="AB69" s="178"/>
    </row>
    <row r="70" spans="1:28" ht="12" customHeight="1">
      <c r="A70" s="703" t="s">
        <v>1171</v>
      </c>
      <c r="B70" s="698">
        <v>14076</v>
      </c>
      <c r="C70" s="703"/>
      <c r="D70" s="703" t="s">
        <v>19</v>
      </c>
      <c r="E70" s="698" t="s">
        <v>1236</v>
      </c>
      <c r="F70" s="698" t="s">
        <v>1157</v>
      </c>
      <c r="G70" s="703"/>
      <c r="H70" s="705" t="s">
        <v>843</v>
      </c>
      <c r="I70" s="703"/>
      <c r="J70" s="698" t="s">
        <v>199</v>
      </c>
      <c r="K70" s="698">
        <v>1</v>
      </c>
      <c r="L70" s="698">
        <v>2.5419999999999998</v>
      </c>
      <c r="M70" s="703" t="s">
        <v>795</v>
      </c>
      <c r="N70" s="698" t="s">
        <v>136</v>
      </c>
      <c r="O70" s="703"/>
      <c r="P70" s="700">
        <v>158</v>
      </c>
      <c r="Q70" s="707">
        <f t="shared" si="3"/>
        <v>158</v>
      </c>
      <c r="R70" s="708"/>
      <c r="S70" s="708"/>
      <c r="T70" s="703"/>
      <c r="U70" s="709">
        <f>Tableau1[[#This Row],[CHANGE PRICE STANDARD]]*$W$2</f>
        <v>172.22</v>
      </c>
      <c r="V70" s="709">
        <f t="shared" si="4"/>
        <v>172</v>
      </c>
      <c r="AB70" s="178"/>
    </row>
    <row r="71" spans="1:28" ht="12" customHeight="1">
      <c r="A71" s="703" t="s">
        <v>913</v>
      </c>
      <c r="B71" s="703">
        <v>8713</v>
      </c>
      <c r="C71" s="703" t="s">
        <v>571</v>
      </c>
      <c r="D71" s="703" t="s">
        <v>19</v>
      </c>
      <c r="E71" s="703" t="s">
        <v>251</v>
      </c>
      <c r="F71" s="703" t="s">
        <v>255</v>
      </c>
      <c r="G71" s="703"/>
      <c r="H71" s="705" t="s">
        <v>843</v>
      </c>
      <c r="I71" s="705"/>
      <c r="J71" s="703" t="s">
        <v>89</v>
      </c>
      <c r="K71" s="703">
        <v>8</v>
      </c>
      <c r="L71" s="706">
        <v>6.0039999999999996</v>
      </c>
      <c r="M71" s="704" t="s">
        <v>20</v>
      </c>
      <c r="N71" s="705" t="s">
        <v>144</v>
      </c>
      <c r="O71" s="703"/>
      <c r="P71" s="710">
        <v>101</v>
      </c>
      <c r="Q71" s="707">
        <f t="shared" si="3"/>
        <v>101</v>
      </c>
      <c r="R71" s="708"/>
      <c r="S71" s="708"/>
      <c r="T71" s="703"/>
      <c r="U71" s="709">
        <f>Tableau1[[#This Row],[CHANGE PRICE STANDARD]]*$W$2</f>
        <v>110.09</v>
      </c>
      <c r="V71" s="709">
        <f t="shared" si="4"/>
        <v>110</v>
      </c>
      <c r="AB71" s="178"/>
    </row>
    <row r="72" spans="1:28" ht="12" customHeight="1">
      <c r="A72" s="703" t="s">
        <v>1010</v>
      </c>
      <c r="B72" s="703">
        <v>6657</v>
      </c>
      <c r="C72" s="703" t="s">
        <v>571</v>
      </c>
      <c r="D72" s="703" t="s">
        <v>19</v>
      </c>
      <c r="E72" s="703" t="s">
        <v>251</v>
      </c>
      <c r="F72" s="703" t="s">
        <v>255</v>
      </c>
      <c r="G72" s="703"/>
      <c r="H72" s="705" t="s">
        <v>843</v>
      </c>
      <c r="I72" s="705"/>
      <c r="J72" s="703" t="s">
        <v>89</v>
      </c>
      <c r="K72" s="703">
        <v>8</v>
      </c>
      <c r="L72" s="706">
        <v>4.09</v>
      </c>
      <c r="M72" s="704" t="s">
        <v>795</v>
      </c>
      <c r="N72" s="705" t="s">
        <v>144</v>
      </c>
      <c r="O72" s="703"/>
      <c r="P72" s="710">
        <v>259</v>
      </c>
      <c r="Q72" s="707">
        <f t="shared" si="3"/>
        <v>259</v>
      </c>
      <c r="R72" s="708"/>
      <c r="S72" s="708"/>
      <c r="T72" s="703"/>
      <c r="U72" s="709">
        <f>Tableau1[[#This Row],[CHANGE PRICE STANDARD]]*$W$2</f>
        <v>282.31</v>
      </c>
      <c r="V72" s="709">
        <f t="shared" si="4"/>
        <v>282</v>
      </c>
      <c r="AB72" s="178"/>
    </row>
    <row r="73" spans="1:28" ht="12" customHeight="1">
      <c r="A73" s="703" t="s">
        <v>647</v>
      </c>
      <c r="B73" s="703"/>
      <c r="C73" s="703" t="s">
        <v>1376</v>
      </c>
      <c r="D73" s="703" t="s">
        <v>125</v>
      </c>
      <c r="E73" s="703" t="s">
        <v>1311</v>
      </c>
      <c r="F73" s="703" t="s">
        <v>1320</v>
      </c>
      <c r="G73" s="699"/>
      <c r="H73" s="703" t="s">
        <v>737</v>
      </c>
      <c r="I73" s="703" t="s">
        <v>1347</v>
      </c>
      <c r="J73" s="703" t="s">
        <v>57</v>
      </c>
      <c r="K73" s="703">
        <v>1</v>
      </c>
      <c r="L73" s="703">
        <v>8.1</v>
      </c>
      <c r="M73" s="703" t="s">
        <v>124</v>
      </c>
      <c r="N73" s="703"/>
      <c r="O73" s="703"/>
      <c r="P73" s="707">
        <v>160</v>
      </c>
      <c r="Q73" s="707">
        <f t="shared" si="3"/>
        <v>160</v>
      </c>
      <c r="R73" s="708">
        <v>0</v>
      </c>
      <c r="S73" s="708">
        <f>ROUNDUP(R73*$AI$2,0)</f>
        <v>0</v>
      </c>
      <c r="T73" s="711"/>
      <c r="U73" s="709">
        <f>Tableau1[[#This Row],[CHANGE PRICE STANDARD]]*$W$2</f>
        <v>174.4</v>
      </c>
      <c r="V73" s="709">
        <f t="shared" si="4"/>
        <v>174</v>
      </c>
      <c r="AB73" s="178"/>
    </row>
    <row r="74" spans="1:28" ht="12" customHeight="1">
      <c r="A74" s="703" t="s">
        <v>648</v>
      </c>
      <c r="B74" s="703"/>
      <c r="C74" s="703" t="s">
        <v>1377</v>
      </c>
      <c r="D74" s="703" t="s">
        <v>125</v>
      </c>
      <c r="E74" s="703" t="s">
        <v>1311</v>
      </c>
      <c r="F74" s="703" t="s">
        <v>1321</v>
      </c>
      <c r="G74" s="699"/>
      <c r="H74" s="703" t="s">
        <v>737</v>
      </c>
      <c r="I74" s="703" t="s">
        <v>1348</v>
      </c>
      <c r="J74" s="703" t="s">
        <v>52</v>
      </c>
      <c r="K74" s="703">
        <v>1</v>
      </c>
      <c r="L74" s="703">
        <v>4.5599999999999996</v>
      </c>
      <c r="M74" s="703" t="s">
        <v>124</v>
      </c>
      <c r="N74" s="703"/>
      <c r="O74" s="703"/>
      <c r="P74" s="707">
        <v>95</v>
      </c>
      <c r="Q74" s="707">
        <f t="shared" si="3"/>
        <v>95</v>
      </c>
      <c r="R74" s="708">
        <v>0</v>
      </c>
      <c r="S74" s="708">
        <f>ROUNDUP(R74*$AI$2,0)</f>
        <v>0</v>
      </c>
      <c r="T74" s="711"/>
      <c r="U74" s="709">
        <f>Tableau1[[#This Row],[CHANGE PRICE STANDARD]]*$W$2</f>
        <v>103.55000000000001</v>
      </c>
      <c r="V74" s="709">
        <f t="shared" si="4"/>
        <v>104</v>
      </c>
      <c r="AB74" s="178"/>
    </row>
    <row r="75" spans="1:28" ht="12" customHeight="1">
      <c r="A75" s="703" t="s">
        <v>649</v>
      </c>
      <c r="B75" s="703"/>
      <c r="C75" s="703" t="s">
        <v>1378</v>
      </c>
      <c r="D75" s="703" t="s">
        <v>125</v>
      </c>
      <c r="E75" s="703" t="s">
        <v>1311</v>
      </c>
      <c r="F75" s="703" t="s">
        <v>1322</v>
      </c>
      <c r="G75" s="699"/>
      <c r="H75" s="703" t="s">
        <v>737</v>
      </c>
      <c r="I75" s="703" t="s">
        <v>1348</v>
      </c>
      <c r="J75" s="703" t="s">
        <v>52</v>
      </c>
      <c r="K75" s="703">
        <v>1</v>
      </c>
      <c r="L75" s="703">
        <v>5.07</v>
      </c>
      <c r="M75" s="703" t="s">
        <v>124</v>
      </c>
      <c r="N75" s="703"/>
      <c r="O75" s="703"/>
      <c r="P75" s="707">
        <v>105</v>
      </c>
      <c r="Q75" s="707">
        <f t="shared" si="3"/>
        <v>105</v>
      </c>
      <c r="R75" s="708">
        <v>0</v>
      </c>
      <c r="S75" s="708">
        <f>ROUNDUP(R75*$AI$2,0)</f>
        <v>0</v>
      </c>
      <c r="T75" s="711"/>
      <c r="U75" s="709">
        <f>Tableau1[[#This Row],[CHANGE PRICE STANDARD]]*$W$2</f>
        <v>114.45</v>
      </c>
      <c r="V75" s="709">
        <f t="shared" si="4"/>
        <v>114</v>
      </c>
      <c r="AB75" s="178"/>
    </row>
    <row r="76" spans="1:28" ht="12" customHeight="1">
      <c r="A76" s="703" t="s">
        <v>646</v>
      </c>
      <c r="B76" s="703"/>
      <c r="C76" s="703" t="s">
        <v>1375</v>
      </c>
      <c r="D76" s="703" t="s">
        <v>125</v>
      </c>
      <c r="E76" s="703" t="s">
        <v>1311</v>
      </c>
      <c r="F76" s="703" t="s">
        <v>1319</v>
      </c>
      <c r="G76" s="699"/>
      <c r="H76" s="703" t="s">
        <v>737</v>
      </c>
      <c r="I76" s="703" t="s">
        <v>1346</v>
      </c>
      <c r="J76" s="703" t="s">
        <v>60</v>
      </c>
      <c r="K76" s="703">
        <v>1</v>
      </c>
      <c r="L76" s="703">
        <v>16.2</v>
      </c>
      <c r="M76" s="703" t="s">
        <v>124</v>
      </c>
      <c r="N76" s="703"/>
      <c r="O76" s="703"/>
      <c r="P76" s="707">
        <v>215</v>
      </c>
      <c r="Q76" s="707">
        <f t="shared" si="3"/>
        <v>215</v>
      </c>
      <c r="R76" s="708">
        <v>0</v>
      </c>
      <c r="S76" s="708">
        <f>ROUNDUP(R76*$AI$2,0)</f>
        <v>0</v>
      </c>
      <c r="T76" s="711"/>
      <c r="U76" s="709">
        <f>Tableau1[[#This Row],[CHANGE PRICE STANDARD]]*$W$2</f>
        <v>234.35000000000002</v>
      </c>
      <c r="V76" s="709">
        <f t="shared" si="4"/>
        <v>234</v>
      </c>
      <c r="AB76" s="178"/>
    </row>
    <row r="77" spans="1:28" ht="12" customHeight="1">
      <c r="A77" s="703" t="s">
        <v>641</v>
      </c>
      <c r="B77" s="703"/>
      <c r="C77" s="703" t="s">
        <v>1370</v>
      </c>
      <c r="D77" s="703" t="s">
        <v>125</v>
      </c>
      <c r="E77" s="703" t="s">
        <v>1311</v>
      </c>
      <c r="F77" s="703" t="s">
        <v>1314</v>
      </c>
      <c r="G77" s="699"/>
      <c r="H77" s="703" t="s">
        <v>737</v>
      </c>
      <c r="I77" s="703" t="s">
        <v>1342</v>
      </c>
      <c r="J77" s="703" t="s">
        <v>52</v>
      </c>
      <c r="K77" s="703">
        <v>1</v>
      </c>
      <c r="L77" s="703">
        <v>5.0599999999999996</v>
      </c>
      <c r="M77" s="703" t="s">
        <v>124</v>
      </c>
      <c r="N77" s="703"/>
      <c r="O77" s="703"/>
      <c r="P77" s="707">
        <v>105</v>
      </c>
      <c r="Q77" s="707">
        <f t="shared" si="3"/>
        <v>105</v>
      </c>
      <c r="R77" s="708">
        <v>0</v>
      </c>
      <c r="S77" s="708">
        <f>ROUNDUP(R77*$AI$2,0)</f>
        <v>0</v>
      </c>
      <c r="T77" s="711"/>
      <c r="U77" s="709">
        <f>Tableau1[[#This Row],[CHANGE PRICE STANDARD]]*$W$2</f>
        <v>114.45</v>
      </c>
      <c r="V77" s="709">
        <f t="shared" si="4"/>
        <v>114</v>
      </c>
      <c r="AB77" s="178"/>
    </row>
    <row r="78" spans="1:28" ht="12" customHeight="1">
      <c r="A78" s="703" t="s">
        <v>1046</v>
      </c>
      <c r="B78" s="698">
        <v>9586</v>
      </c>
      <c r="C78" s="703"/>
      <c r="D78" s="703" t="s">
        <v>19</v>
      </c>
      <c r="E78" s="703" t="s">
        <v>43</v>
      </c>
      <c r="F78" s="698" t="s">
        <v>148</v>
      </c>
      <c r="G78" s="703"/>
      <c r="H78" s="705" t="s">
        <v>843</v>
      </c>
      <c r="I78" s="705"/>
      <c r="J78" s="698" t="s">
        <v>735</v>
      </c>
      <c r="K78" s="698">
        <v>10</v>
      </c>
      <c r="L78" s="698">
        <v>2.242</v>
      </c>
      <c r="M78" s="704" t="s">
        <v>795</v>
      </c>
      <c r="N78" s="705" t="s">
        <v>136</v>
      </c>
      <c r="O78" s="703"/>
      <c r="P78" s="700">
        <v>136</v>
      </c>
      <c r="Q78" s="707">
        <f t="shared" si="3"/>
        <v>136</v>
      </c>
      <c r="R78" s="702"/>
      <c r="S78" s="708"/>
      <c r="T78" s="703"/>
      <c r="U78" s="709">
        <f>Tableau1[[#This Row],[CHANGE PRICE STANDARD]]*$W$2</f>
        <v>148.24</v>
      </c>
      <c r="V78" s="709">
        <f t="shared" si="4"/>
        <v>148</v>
      </c>
      <c r="AB78" s="178"/>
    </row>
    <row r="79" spans="1:28" ht="12" customHeight="1">
      <c r="A79" s="703" t="s">
        <v>1082</v>
      </c>
      <c r="B79" s="704">
        <v>13650</v>
      </c>
      <c r="C79" s="703"/>
      <c r="D79" s="703" t="s">
        <v>19</v>
      </c>
      <c r="E79" s="703" t="s">
        <v>840</v>
      </c>
      <c r="F79" s="698" t="s">
        <v>149</v>
      </c>
      <c r="G79" s="703"/>
      <c r="H79" s="703" t="s">
        <v>738</v>
      </c>
      <c r="I79" s="705"/>
      <c r="J79" s="698" t="s">
        <v>89</v>
      </c>
      <c r="K79" s="698">
        <v>2</v>
      </c>
      <c r="L79" s="698">
        <v>2.218</v>
      </c>
      <c r="M79" s="704" t="s">
        <v>795</v>
      </c>
      <c r="N79" s="705" t="s">
        <v>1216</v>
      </c>
      <c r="O79" s="703"/>
      <c r="P79" s="700">
        <v>85</v>
      </c>
      <c r="Q79" s="707">
        <f t="shared" si="3"/>
        <v>85</v>
      </c>
      <c r="R79" s="702"/>
      <c r="S79" s="708"/>
      <c r="T79" s="703"/>
      <c r="U79" s="709">
        <f>Tableau1[[#This Row],[CHANGE PRICE STANDARD]]*$W$2</f>
        <v>92.65</v>
      </c>
      <c r="V79" s="709">
        <f t="shared" si="4"/>
        <v>93</v>
      </c>
      <c r="AB79" s="178"/>
    </row>
    <row r="80" spans="1:28" ht="12" customHeight="1">
      <c r="A80" s="703" t="s">
        <v>1047</v>
      </c>
      <c r="B80" s="704">
        <v>9331</v>
      </c>
      <c r="C80" s="703"/>
      <c r="D80" s="703" t="s">
        <v>19</v>
      </c>
      <c r="E80" s="703" t="s">
        <v>43</v>
      </c>
      <c r="F80" s="698" t="s">
        <v>151</v>
      </c>
      <c r="G80" s="703"/>
      <c r="H80" s="705" t="s">
        <v>843</v>
      </c>
      <c r="I80" s="705"/>
      <c r="J80" s="698" t="s">
        <v>92</v>
      </c>
      <c r="K80" s="698">
        <v>10</v>
      </c>
      <c r="L80" s="698">
        <v>0.434</v>
      </c>
      <c r="M80" s="704" t="s">
        <v>795</v>
      </c>
      <c r="N80" s="705" t="s">
        <v>1213</v>
      </c>
      <c r="O80" s="703"/>
      <c r="P80" s="700">
        <v>51</v>
      </c>
      <c r="Q80" s="707">
        <f t="shared" si="3"/>
        <v>51</v>
      </c>
      <c r="R80" s="702"/>
      <c r="S80" s="708"/>
      <c r="T80" s="703"/>
      <c r="U80" s="709">
        <f>Tableau1[[#This Row],[CHANGE PRICE STANDARD]]*$W$2</f>
        <v>55.59</v>
      </c>
      <c r="V80" s="709">
        <f t="shared" si="4"/>
        <v>56</v>
      </c>
      <c r="AB80" s="178"/>
    </row>
    <row r="81" spans="1:28" ht="12" customHeight="1">
      <c r="A81" s="703" t="s">
        <v>945</v>
      </c>
      <c r="B81" s="698">
        <v>10779</v>
      </c>
      <c r="C81" s="703"/>
      <c r="D81" s="703" t="s">
        <v>19</v>
      </c>
      <c r="E81" s="703" t="s">
        <v>43</v>
      </c>
      <c r="F81" s="698" t="s">
        <v>152</v>
      </c>
      <c r="G81" s="703"/>
      <c r="H81" s="705" t="s">
        <v>843</v>
      </c>
      <c r="I81" s="705"/>
      <c r="J81" s="698" t="s">
        <v>60</v>
      </c>
      <c r="K81" s="698">
        <v>4</v>
      </c>
      <c r="L81" s="698">
        <v>3.08</v>
      </c>
      <c r="M81" s="704" t="s">
        <v>20</v>
      </c>
      <c r="N81" s="705" t="s">
        <v>153</v>
      </c>
      <c r="O81" s="703"/>
      <c r="P81" s="700">
        <v>59</v>
      </c>
      <c r="Q81" s="707">
        <f t="shared" si="3"/>
        <v>59</v>
      </c>
      <c r="R81" s="702"/>
      <c r="S81" s="708"/>
      <c r="T81" s="703"/>
      <c r="U81" s="709">
        <f>Tableau1[[#This Row],[CHANGE PRICE STANDARD]]*$W$2</f>
        <v>64.31</v>
      </c>
      <c r="V81" s="709">
        <f t="shared" si="4"/>
        <v>64</v>
      </c>
      <c r="AB81" s="178"/>
    </row>
    <row r="82" spans="1:28" ht="12" customHeight="1">
      <c r="A82" s="703" t="s">
        <v>1048</v>
      </c>
      <c r="B82" s="704">
        <v>14135</v>
      </c>
      <c r="C82" s="703"/>
      <c r="D82" s="703" t="s">
        <v>19</v>
      </c>
      <c r="E82" s="703" t="s">
        <v>43</v>
      </c>
      <c r="F82" s="698" t="s">
        <v>152</v>
      </c>
      <c r="G82" s="703"/>
      <c r="H82" s="705" t="s">
        <v>843</v>
      </c>
      <c r="I82" s="705"/>
      <c r="J82" s="698" t="s">
        <v>60</v>
      </c>
      <c r="K82" s="698">
        <v>4</v>
      </c>
      <c r="L82" s="698">
        <v>2.1379999999999999</v>
      </c>
      <c r="M82" s="704" t="s">
        <v>795</v>
      </c>
      <c r="N82" s="705" t="s">
        <v>153</v>
      </c>
      <c r="O82" s="703"/>
      <c r="P82" s="700">
        <v>112</v>
      </c>
      <c r="Q82" s="707">
        <f t="shared" si="3"/>
        <v>112</v>
      </c>
      <c r="R82" s="702"/>
      <c r="S82" s="708"/>
      <c r="T82" s="703"/>
      <c r="U82" s="709">
        <f>Tableau1[[#This Row],[CHANGE PRICE STANDARD]]*$W$2</f>
        <v>122.08000000000001</v>
      </c>
      <c r="V82" s="709">
        <f t="shared" si="4"/>
        <v>122</v>
      </c>
      <c r="AB82" s="178"/>
    </row>
    <row r="83" spans="1:28" ht="12" customHeight="1">
      <c r="A83" s="703" t="s">
        <v>629</v>
      </c>
      <c r="B83" s="703"/>
      <c r="C83" s="703" t="s">
        <v>1358</v>
      </c>
      <c r="D83" s="703" t="s">
        <v>125</v>
      </c>
      <c r="E83" s="703" t="s">
        <v>1295</v>
      </c>
      <c r="F83" s="703" t="s">
        <v>1301</v>
      </c>
      <c r="G83" s="699"/>
      <c r="H83" s="703" t="s">
        <v>737</v>
      </c>
      <c r="I83" s="703" t="s">
        <v>1335</v>
      </c>
      <c r="J83" s="703" t="s">
        <v>57</v>
      </c>
      <c r="K83" s="703">
        <v>1</v>
      </c>
      <c r="L83" s="703">
        <v>3.18</v>
      </c>
      <c r="M83" s="703" t="s">
        <v>124</v>
      </c>
      <c r="N83" s="703"/>
      <c r="O83" s="703"/>
      <c r="P83" s="707">
        <v>115</v>
      </c>
      <c r="Q83" s="707">
        <f t="shared" si="3"/>
        <v>115</v>
      </c>
      <c r="R83" s="708">
        <v>0</v>
      </c>
      <c r="S83" s="708">
        <f>ROUNDUP(R83*$AI$2,0)</f>
        <v>0</v>
      </c>
      <c r="T83" s="711"/>
      <c r="U83" s="709">
        <f>Tableau1[[#This Row],[CHANGE PRICE STANDARD]]*$W$2</f>
        <v>125.35000000000001</v>
      </c>
      <c r="V83" s="709">
        <f t="shared" si="4"/>
        <v>125</v>
      </c>
      <c r="AB83" s="178"/>
    </row>
    <row r="84" spans="1:28" ht="12" customHeight="1">
      <c r="A84" s="703" t="s">
        <v>1049</v>
      </c>
      <c r="B84" s="704">
        <v>9666</v>
      </c>
      <c r="C84" s="703"/>
      <c r="D84" s="703" t="s">
        <v>19</v>
      </c>
      <c r="E84" s="703" t="s">
        <v>43</v>
      </c>
      <c r="F84" s="698" t="s">
        <v>154</v>
      </c>
      <c r="G84" s="703"/>
      <c r="H84" s="705" t="s">
        <v>843</v>
      </c>
      <c r="I84" s="705"/>
      <c r="J84" s="698" t="s">
        <v>141</v>
      </c>
      <c r="K84" s="698">
        <v>1</v>
      </c>
      <c r="L84" s="698">
        <v>1.4510000000000001</v>
      </c>
      <c r="M84" s="704" t="s">
        <v>795</v>
      </c>
      <c r="N84" s="705" t="s">
        <v>157</v>
      </c>
      <c r="O84" s="703"/>
      <c r="P84" s="700">
        <v>90</v>
      </c>
      <c r="Q84" s="707">
        <f t="shared" si="3"/>
        <v>90</v>
      </c>
      <c r="R84" s="702"/>
      <c r="S84" s="708"/>
      <c r="T84" s="703"/>
      <c r="U84" s="709">
        <f>Tableau1[[#This Row],[CHANGE PRICE STANDARD]]*$W$2</f>
        <v>98.100000000000009</v>
      </c>
      <c r="V84" s="709">
        <f t="shared" si="4"/>
        <v>98</v>
      </c>
      <c r="AB84" s="178"/>
    </row>
    <row r="85" spans="1:28" ht="12" customHeight="1">
      <c r="A85" s="703" t="s">
        <v>946</v>
      </c>
      <c r="B85" s="698">
        <v>10895</v>
      </c>
      <c r="C85" s="703"/>
      <c r="D85" s="703" t="s">
        <v>19</v>
      </c>
      <c r="E85" s="703" t="s">
        <v>43</v>
      </c>
      <c r="F85" s="698" t="s">
        <v>155</v>
      </c>
      <c r="G85" s="703"/>
      <c r="H85" s="705" t="s">
        <v>843</v>
      </c>
      <c r="I85" s="705"/>
      <c r="J85" s="698" t="s">
        <v>57</v>
      </c>
      <c r="K85" s="698">
        <v>10</v>
      </c>
      <c r="L85" s="698">
        <v>4.4539999999999997</v>
      </c>
      <c r="M85" s="704" t="s">
        <v>20</v>
      </c>
      <c r="N85" s="705" t="s">
        <v>153</v>
      </c>
      <c r="O85" s="703"/>
      <c r="P85" s="700">
        <v>94</v>
      </c>
      <c r="Q85" s="707">
        <f t="shared" si="3"/>
        <v>94</v>
      </c>
      <c r="R85" s="702"/>
      <c r="S85" s="708"/>
      <c r="T85" s="703"/>
      <c r="U85" s="709">
        <f>Tableau1[[#This Row],[CHANGE PRICE STANDARD]]*$W$2</f>
        <v>102.46000000000001</v>
      </c>
      <c r="V85" s="709">
        <f t="shared" si="4"/>
        <v>102</v>
      </c>
      <c r="AB85" s="178"/>
    </row>
    <row r="86" spans="1:28" ht="12" customHeight="1">
      <c r="A86" s="703" t="s">
        <v>1050</v>
      </c>
      <c r="B86" s="704">
        <v>14136</v>
      </c>
      <c r="C86" s="703"/>
      <c r="D86" s="703" t="s">
        <v>19</v>
      </c>
      <c r="E86" s="703" t="s">
        <v>43</v>
      </c>
      <c r="F86" s="698" t="s">
        <v>155</v>
      </c>
      <c r="G86" s="703"/>
      <c r="H86" s="705" t="s">
        <v>843</v>
      </c>
      <c r="I86" s="705"/>
      <c r="J86" s="698" t="s">
        <v>57</v>
      </c>
      <c r="K86" s="698">
        <v>10</v>
      </c>
      <c r="L86" s="698">
        <v>3.0920000000000001</v>
      </c>
      <c r="M86" s="704" t="s">
        <v>795</v>
      </c>
      <c r="N86" s="705" t="s">
        <v>153</v>
      </c>
      <c r="O86" s="703"/>
      <c r="P86" s="700">
        <v>175</v>
      </c>
      <c r="Q86" s="707">
        <f t="shared" si="3"/>
        <v>175</v>
      </c>
      <c r="R86" s="702"/>
      <c r="S86" s="708"/>
      <c r="T86" s="703"/>
      <c r="U86" s="709">
        <f>Tableau1[[#This Row],[CHANGE PRICE STANDARD]]*$W$2</f>
        <v>190.75</v>
      </c>
      <c r="V86" s="709">
        <f t="shared" si="4"/>
        <v>191</v>
      </c>
      <c r="AB86" s="178"/>
    </row>
    <row r="87" spans="1:28" ht="12" customHeight="1">
      <c r="A87" s="703" t="s">
        <v>1083</v>
      </c>
      <c r="B87" s="704">
        <v>13651</v>
      </c>
      <c r="C87" s="703"/>
      <c r="D87" s="703" t="s">
        <v>19</v>
      </c>
      <c r="E87" s="703" t="s">
        <v>840</v>
      </c>
      <c r="F87" s="698" t="s">
        <v>156</v>
      </c>
      <c r="G87" s="703"/>
      <c r="H87" s="703" t="s">
        <v>738</v>
      </c>
      <c r="I87" s="705"/>
      <c r="J87" s="698" t="s">
        <v>141</v>
      </c>
      <c r="K87" s="698">
        <v>1</v>
      </c>
      <c r="L87" s="698">
        <v>2.327</v>
      </c>
      <c r="M87" s="704" t="s">
        <v>795</v>
      </c>
      <c r="N87" s="698" t="s">
        <v>144</v>
      </c>
      <c r="O87" s="703"/>
      <c r="P87" s="700">
        <v>138</v>
      </c>
      <c r="Q87" s="707">
        <f t="shared" si="3"/>
        <v>138</v>
      </c>
      <c r="R87" s="702"/>
      <c r="S87" s="708"/>
      <c r="T87" s="703"/>
      <c r="U87" s="709">
        <f>Tableau1[[#This Row],[CHANGE PRICE STANDARD]]*$W$2</f>
        <v>150.42000000000002</v>
      </c>
      <c r="V87" s="709">
        <f t="shared" si="4"/>
        <v>150</v>
      </c>
      <c r="AB87" s="178"/>
    </row>
    <row r="88" spans="1:28" ht="12" customHeight="1">
      <c r="A88" s="703" t="s">
        <v>914</v>
      </c>
      <c r="B88" s="704">
        <v>8083</v>
      </c>
      <c r="C88" s="703" t="s">
        <v>245</v>
      </c>
      <c r="D88" s="703" t="s">
        <v>19</v>
      </c>
      <c r="E88" s="703" t="s">
        <v>251</v>
      </c>
      <c r="F88" s="703" t="s">
        <v>256</v>
      </c>
      <c r="G88" s="703"/>
      <c r="H88" s="705" t="s">
        <v>843</v>
      </c>
      <c r="I88" s="705"/>
      <c r="J88" s="703" t="s">
        <v>57</v>
      </c>
      <c r="K88" s="703">
        <v>10</v>
      </c>
      <c r="L88" s="706">
        <v>4.3150000000000004</v>
      </c>
      <c r="M88" s="704" t="s">
        <v>20</v>
      </c>
      <c r="N88" s="705" t="s">
        <v>153</v>
      </c>
      <c r="O88" s="703"/>
      <c r="P88" s="710">
        <v>86</v>
      </c>
      <c r="Q88" s="707">
        <f t="shared" si="3"/>
        <v>86</v>
      </c>
      <c r="R88" s="708"/>
      <c r="S88" s="708"/>
      <c r="T88" s="703"/>
      <c r="U88" s="709">
        <f>Tableau1[[#This Row],[CHANGE PRICE STANDARD]]*$W$2</f>
        <v>93.740000000000009</v>
      </c>
      <c r="V88" s="709">
        <f t="shared" si="4"/>
        <v>94</v>
      </c>
      <c r="AB88" s="178"/>
    </row>
    <row r="89" spans="1:28" ht="12" customHeight="1">
      <c r="A89" s="703" t="s">
        <v>1011</v>
      </c>
      <c r="B89" s="704">
        <v>6655</v>
      </c>
      <c r="C89" s="703" t="s">
        <v>245</v>
      </c>
      <c r="D89" s="703" t="s">
        <v>19</v>
      </c>
      <c r="E89" s="703" t="s">
        <v>251</v>
      </c>
      <c r="F89" s="703" t="s">
        <v>256</v>
      </c>
      <c r="G89" s="703"/>
      <c r="H89" s="705" t="s">
        <v>843</v>
      </c>
      <c r="I89" s="705"/>
      <c r="J89" s="703" t="s">
        <v>57</v>
      </c>
      <c r="K89" s="703">
        <v>10</v>
      </c>
      <c r="L89" s="706">
        <v>2.9950000000000001</v>
      </c>
      <c r="M89" s="704" t="s">
        <v>795</v>
      </c>
      <c r="N89" s="705" t="s">
        <v>153</v>
      </c>
      <c r="O89" s="703"/>
      <c r="P89" s="710">
        <v>159</v>
      </c>
      <c r="Q89" s="707">
        <f t="shared" si="3"/>
        <v>159</v>
      </c>
      <c r="R89" s="708"/>
      <c r="S89" s="708"/>
      <c r="T89" s="703"/>
      <c r="U89" s="709">
        <f>Tableau1[[#This Row],[CHANGE PRICE STANDARD]]*$W$2</f>
        <v>173.31</v>
      </c>
      <c r="V89" s="709">
        <f t="shared" si="4"/>
        <v>173</v>
      </c>
      <c r="AB89" s="178"/>
    </row>
    <row r="90" spans="1:28" ht="12" customHeight="1">
      <c r="A90" s="703" t="s">
        <v>980</v>
      </c>
      <c r="B90" s="704">
        <v>6658</v>
      </c>
      <c r="C90" s="703" t="s">
        <v>606</v>
      </c>
      <c r="D90" s="703" t="s">
        <v>19</v>
      </c>
      <c r="E90" s="703" t="s">
        <v>290</v>
      </c>
      <c r="F90" s="703" t="s">
        <v>301</v>
      </c>
      <c r="G90" s="703"/>
      <c r="H90" s="705" t="s">
        <v>843</v>
      </c>
      <c r="I90" s="705"/>
      <c r="J90" s="703" t="s">
        <v>302</v>
      </c>
      <c r="K90" s="703">
        <v>10</v>
      </c>
      <c r="L90" s="706">
        <v>2.4569999999999999</v>
      </c>
      <c r="M90" s="704" t="s">
        <v>795</v>
      </c>
      <c r="N90" s="705" t="s">
        <v>144</v>
      </c>
      <c r="O90" s="703"/>
      <c r="P90" s="710">
        <v>135</v>
      </c>
      <c r="Q90" s="707">
        <f t="shared" si="3"/>
        <v>135</v>
      </c>
      <c r="R90" s="708"/>
      <c r="S90" s="708"/>
      <c r="T90" s="703"/>
      <c r="U90" s="709">
        <f>Tableau1[[#This Row],[CHANGE PRICE STANDARD]]*$W$2</f>
        <v>147.15</v>
      </c>
      <c r="V90" s="709">
        <f t="shared" si="4"/>
        <v>147</v>
      </c>
      <c r="AB90" s="178"/>
    </row>
    <row r="91" spans="1:28" ht="12" customHeight="1">
      <c r="A91" s="703" t="s">
        <v>886</v>
      </c>
      <c r="B91" s="704">
        <v>8077</v>
      </c>
      <c r="C91" s="703" t="s">
        <v>606</v>
      </c>
      <c r="D91" s="703" t="s">
        <v>19</v>
      </c>
      <c r="E91" s="703" t="s">
        <v>290</v>
      </c>
      <c r="F91" s="703" t="s">
        <v>301</v>
      </c>
      <c r="G91" s="703"/>
      <c r="H91" s="705" t="s">
        <v>843</v>
      </c>
      <c r="I91" s="705"/>
      <c r="J91" s="703" t="s">
        <v>302</v>
      </c>
      <c r="K91" s="703">
        <v>10</v>
      </c>
      <c r="L91" s="706">
        <v>3.5390000000000001</v>
      </c>
      <c r="M91" s="704" t="s">
        <v>20</v>
      </c>
      <c r="N91" s="705" t="s">
        <v>144</v>
      </c>
      <c r="O91" s="703"/>
      <c r="P91" s="707">
        <v>75</v>
      </c>
      <c r="Q91" s="707">
        <f t="shared" si="3"/>
        <v>75</v>
      </c>
      <c r="R91" s="708"/>
      <c r="S91" s="708"/>
      <c r="T91" s="703"/>
      <c r="U91" s="709">
        <f>Tableau1[[#This Row],[CHANGE PRICE STANDARD]]*$W$2</f>
        <v>81.75</v>
      </c>
      <c r="V91" s="709">
        <f t="shared" si="4"/>
        <v>82</v>
      </c>
      <c r="AB91" s="178"/>
    </row>
    <row r="92" spans="1:28" ht="12" customHeight="1">
      <c r="A92" s="703" t="s">
        <v>638</v>
      </c>
      <c r="B92" s="703"/>
      <c r="C92" s="703" t="s">
        <v>1367</v>
      </c>
      <c r="D92" s="703" t="s">
        <v>125</v>
      </c>
      <c r="E92" s="703" t="s">
        <v>1295</v>
      </c>
      <c r="F92" s="703" t="s">
        <v>1310</v>
      </c>
      <c r="G92" s="699"/>
      <c r="H92" s="703" t="s">
        <v>737</v>
      </c>
      <c r="I92" s="703" t="s">
        <v>1341</v>
      </c>
      <c r="J92" s="703" t="s">
        <v>44</v>
      </c>
      <c r="K92" s="703">
        <v>1</v>
      </c>
      <c r="L92" s="703">
        <v>0.69</v>
      </c>
      <c r="M92" s="703" t="s">
        <v>124</v>
      </c>
      <c r="N92" s="703"/>
      <c r="O92" s="703"/>
      <c r="P92" s="707">
        <v>35</v>
      </c>
      <c r="Q92" s="707">
        <f t="shared" si="3"/>
        <v>35</v>
      </c>
      <c r="R92" s="708">
        <v>0</v>
      </c>
      <c r="S92" s="708">
        <f>ROUNDUP(R92*$AI$2,0)</f>
        <v>0</v>
      </c>
      <c r="T92" s="711"/>
      <c r="U92" s="709">
        <f>Tableau1[[#This Row],[CHANGE PRICE STANDARD]]*$W$2</f>
        <v>38.150000000000006</v>
      </c>
      <c r="V92" s="709">
        <f t="shared" si="4"/>
        <v>38</v>
      </c>
      <c r="AB92" s="178"/>
    </row>
    <row r="93" spans="1:28" ht="12" customHeight="1">
      <c r="A93" s="703" t="s">
        <v>1084</v>
      </c>
      <c r="B93" s="704">
        <v>13652</v>
      </c>
      <c r="C93" s="703"/>
      <c r="D93" s="703" t="s">
        <v>19</v>
      </c>
      <c r="E93" s="703" t="s">
        <v>840</v>
      </c>
      <c r="F93" s="698" t="s">
        <v>158</v>
      </c>
      <c r="G93" s="703"/>
      <c r="H93" s="703" t="s">
        <v>738</v>
      </c>
      <c r="I93" s="705"/>
      <c r="J93" s="698" t="s">
        <v>52</v>
      </c>
      <c r="K93" s="698">
        <v>8</v>
      </c>
      <c r="L93" s="698">
        <v>2.6269999999999998</v>
      </c>
      <c r="M93" s="704" t="s">
        <v>795</v>
      </c>
      <c r="N93" s="705" t="s">
        <v>159</v>
      </c>
      <c r="O93" s="703"/>
      <c r="P93" s="700">
        <v>152</v>
      </c>
      <c r="Q93" s="707">
        <f t="shared" si="3"/>
        <v>152</v>
      </c>
      <c r="R93" s="702"/>
      <c r="S93" s="708"/>
      <c r="T93" s="703"/>
      <c r="U93" s="709">
        <f>Tableau1[[#This Row],[CHANGE PRICE STANDARD]]*$W$2</f>
        <v>165.68</v>
      </c>
      <c r="V93" s="709">
        <f t="shared" si="4"/>
        <v>166</v>
      </c>
      <c r="AB93" s="178"/>
    </row>
    <row r="94" spans="1:28" ht="12" customHeight="1">
      <c r="A94" s="703" t="s">
        <v>915</v>
      </c>
      <c r="B94" s="703">
        <v>10327</v>
      </c>
      <c r="C94" s="703" t="s">
        <v>576</v>
      </c>
      <c r="D94" s="703" t="s">
        <v>19</v>
      </c>
      <c r="E94" s="703" t="s">
        <v>251</v>
      </c>
      <c r="F94" s="703" t="s">
        <v>257</v>
      </c>
      <c r="G94" s="703"/>
      <c r="H94" s="705" t="s">
        <v>843</v>
      </c>
      <c r="I94" s="705"/>
      <c r="J94" s="703" t="s">
        <v>141</v>
      </c>
      <c r="K94" s="703">
        <v>2</v>
      </c>
      <c r="L94" s="706">
        <v>4.5629999999999997</v>
      </c>
      <c r="M94" s="704" t="s">
        <v>20</v>
      </c>
      <c r="N94" s="705" t="s">
        <v>144</v>
      </c>
      <c r="O94" s="703"/>
      <c r="P94" s="710">
        <v>76</v>
      </c>
      <c r="Q94" s="707">
        <f t="shared" si="3"/>
        <v>76</v>
      </c>
      <c r="R94" s="708"/>
      <c r="S94" s="708"/>
      <c r="T94" s="703"/>
      <c r="U94" s="709">
        <f>Tableau1[[#This Row],[CHANGE PRICE STANDARD]]*$W$2</f>
        <v>82.84</v>
      </c>
      <c r="V94" s="709">
        <f t="shared" si="4"/>
        <v>83</v>
      </c>
      <c r="AB94" s="178"/>
    </row>
    <row r="95" spans="1:28" ht="13.95" customHeight="1">
      <c r="A95" s="703" t="s">
        <v>1012</v>
      </c>
      <c r="B95" s="703">
        <v>5380</v>
      </c>
      <c r="C95" s="703" t="s">
        <v>576</v>
      </c>
      <c r="D95" s="703" t="s">
        <v>19</v>
      </c>
      <c r="E95" s="703" t="s">
        <v>251</v>
      </c>
      <c r="F95" s="703" t="s">
        <v>257</v>
      </c>
      <c r="G95" s="703"/>
      <c r="H95" s="705" t="s">
        <v>843</v>
      </c>
      <c r="I95" s="705"/>
      <c r="J95" s="703" t="s">
        <v>141</v>
      </c>
      <c r="K95" s="703">
        <v>2</v>
      </c>
      <c r="L95" s="706">
        <v>2.4009999999999998</v>
      </c>
      <c r="M95" s="704" t="s">
        <v>795</v>
      </c>
      <c r="N95" s="705" t="s">
        <v>144</v>
      </c>
      <c r="O95" s="703"/>
      <c r="P95" s="710">
        <v>144</v>
      </c>
      <c r="Q95" s="707">
        <f t="shared" si="3"/>
        <v>144</v>
      </c>
      <c r="R95" s="708"/>
      <c r="S95" s="708"/>
      <c r="T95" s="703"/>
      <c r="U95" s="709">
        <f>Tableau1[[#This Row],[CHANGE PRICE STANDARD]]*$W$2</f>
        <v>156.96</v>
      </c>
      <c r="V95" s="709">
        <f t="shared" si="4"/>
        <v>157</v>
      </c>
      <c r="AB95" s="178"/>
    </row>
    <row r="96" spans="1:28" ht="12" customHeight="1">
      <c r="A96" s="703" t="s">
        <v>947</v>
      </c>
      <c r="B96" s="698">
        <v>9323</v>
      </c>
      <c r="C96" s="703"/>
      <c r="D96" s="703" t="s">
        <v>19</v>
      </c>
      <c r="E96" s="703" t="s">
        <v>43</v>
      </c>
      <c r="F96" s="698" t="s">
        <v>160</v>
      </c>
      <c r="G96" s="703"/>
      <c r="H96" s="705" t="s">
        <v>843</v>
      </c>
      <c r="I96" s="705"/>
      <c r="J96" s="698" t="s">
        <v>92</v>
      </c>
      <c r="K96" s="698">
        <v>10</v>
      </c>
      <c r="L96" s="698">
        <v>0.70699999999999996</v>
      </c>
      <c r="M96" s="704" t="s">
        <v>20</v>
      </c>
      <c r="N96" s="705" t="s">
        <v>138</v>
      </c>
      <c r="O96" s="703"/>
      <c r="P96" s="700">
        <v>33</v>
      </c>
      <c r="Q96" s="707">
        <f t="shared" si="3"/>
        <v>33</v>
      </c>
      <c r="R96" s="702"/>
      <c r="S96" s="708"/>
      <c r="T96" s="703"/>
      <c r="U96" s="709">
        <f>Tableau1[[#This Row],[CHANGE PRICE STANDARD]]*$W$2</f>
        <v>35.970000000000006</v>
      </c>
      <c r="V96" s="709">
        <f t="shared" si="4"/>
        <v>36</v>
      </c>
      <c r="AB96" s="178"/>
    </row>
    <row r="97" spans="1:28" ht="12" customHeight="1">
      <c r="A97" s="703" t="s">
        <v>1051</v>
      </c>
      <c r="B97" s="704">
        <v>9664</v>
      </c>
      <c r="C97" s="703"/>
      <c r="D97" s="703" t="s">
        <v>19</v>
      </c>
      <c r="E97" s="703" t="s">
        <v>43</v>
      </c>
      <c r="F97" s="698" t="s">
        <v>160</v>
      </c>
      <c r="G97" s="703"/>
      <c r="H97" s="705" t="s">
        <v>843</v>
      </c>
      <c r="I97" s="705"/>
      <c r="J97" s="698" t="s">
        <v>92</v>
      </c>
      <c r="K97" s="698">
        <v>10</v>
      </c>
      <c r="L97" s="698">
        <v>0.49099999999999999</v>
      </c>
      <c r="M97" s="704" t="s">
        <v>795</v>
      </c>
      <c r="N97" s="698" t="s">
        <v>1213</v>
      </c>
      <c r="O97" s="703"/>
      <c r="P97" s="700">
        <v>55</v>
      </c>
      <c r="Q97" s="707">
        <f t="shared" si="3"/>
        <v>55</v>
      </c>
      <c r="R97" s="702"/>
      <c r="S97" s="708"/>
      <c r="T97" s="703"/>
      <c r="U97" s="709">
        <f>Tableau1[[#This Row],[CHANGE PRICE STANDARD]]*$W$2</f>
        <v>59.95</v>
      </c>
      <c r="V97" s="709">
        <f t="shared" si="4"/>
        <v>60</v>
      </c>
      <c r="AB97" s="178"/>
    </row>
    <row r="98" spans="1:28" ht="12.6" customHeight="1">
      <c r="A98" s="703" t="s">
        <v>916</v>
      </c>
      <c r="B98" s="703">
        <v>8670</v>
      </c>
      <c r="C98" s="703" t="s">
        <v>577</v>
      </c>
      <c r="D98" s="703" t="s">
        <v>19</v>
      </c>
      <c r="E98" s="703" t="s">
        <v>251</v>
      </c>
      <c r="F98" s="703" t="s">
        <v>258</v>
      </c>
      <c r="G98" s="703"/>
      <c r="H98" s="705" t="s">
        <v>843</v>
      </c>
      <c r="I98" s="705"/>
      <c r="J98" s="703" t="s">
        <v>141</v>
      </c>
      <c r="K98" s="703">
        <v>2</v>
      </c>
      <c r="L98" s="706">
        <v>2.4340000000000002</v>
      </c>
      <c r="M98" s="704" t="s">
        <v>20</v>
      </c>
      <c r="N98" s="705" t="s">
        <v>140</v>
      </c>
      <c r="O98" s="703"/>
      <c r="P98" s="710">
        <v>44</v>
      </c>
      <c r="Q98" s="707">
        <f t="shared" si="3"/>
        <v>44</v>
      </c>
      <c r="R98" s="708"/>
      <c r="S98" s="708"/>
      <c r="T98" s="703"/>
      <c r="U98" s="709">
        <f>Tableau1[[#This Row],[CHANGE PRICE STANDARD]]*$W$2</f>
        <v>47.96</v>
      </c>
      <c r="V98" s="709">
        <f t="shared" si="4"/>
        <v>48</v>
      </c>
      <c r="AB98" s="178"/>
    </row>
    <row r="99" spans="1:28" ht="12" customHeight="1">
      <c r="A99" s="703" t="s">
        <v>1013</v>
      </c>
      <c r="B99" s="703">
        <v>5304</v>
      </c>
      <c r="C99" s="703" t="s">
        <v>577</v>
      </c>
      <c r="D99" s="703" t="s">
        <v>19</v>
      </c>
      <c r="E99" s="703" t="s">
        <v>251</v>
      </c>
      <c r="F99" s="703" t="s">
        <v>258</v>
      </c>
      <c r="G99" s="703"/>
      <c r="H99" s="705" t="s">
        <v>843</v>
      </c>
      <c r="I99" s="705"/>
      <c r="J99" s="703" t="s">
        <v>141</v>
      </c>
      <c r="K99" s="703">
        <v>2</v>
      </c>
      <c r="L99" s="706">
        <v>1.5529999999999999</v>
      </c>
      <c r="M99" s="704" t="s">
        <v>795</v>
      </c>
      <c r="N99" s="705" t="s">
        <v>140</v>
      </c>
      <c r="O99" s="703"/>
      <c r="P99" s="710">
        <v>102</v>
      </c>
      <c r="Q99" s="707">
        <f t="shared" si="3"/>
        <v>102</v>
      </c>
      <c r="R99" s="708"/>
      <c r="S99" s="708"/>
      <c r="T99" s="703"/>
      <c r="U99" s="709">
        <f>Tableau1[[#This Row],[CHANGE PRICE STANDARD]]*$W$2</f>
        <v>111.18</v>
      </c>
      <c r="V99" s="709">
        <f t="shared" si="4"/>
        <v>111</v>
      </c>
      <c r="AB99" s="178"/>
    </row>
    <row r="100" spans="1:28" ht="12" customHeight="1">
      <c r="A100" s="703" t="s">
        <v>917</v>
      </c>
      <c r="B100" s="704">
        <v>10367</v>
      </c>
      <c r="C100" s="703" t="s">
        <v>584</v>
      </c>
      <c r="D100" s="703" t="s">
        <v>19</v>
      </c>
      <c r="E100" s="703" t="s">
        <v>251</v>
      </c>
      <c r="F100" s="703" t="s">
        <v>259</v>
      </c>
      <c r="G100" s="703"/>
      <c r="H100" s="705" t="s">
        <v>843</v>
      </c>
      <c r="I100" s="705"/>
      <c r="J100" s="703" t="s">
        <v>141</v>
      </c>
      <c r="K100" s="703">
        <v>2</v>
      </c>
      <c r="L100" s="706">
        <v>2.87</v>
      </c>
      <c r="M100" s="704" t="s">
        <v>20</v>
      </c>
      <c r="N100" s="705" t="s">
        <v>144</v>
      </c>
      <c r="O100" s="703"/>
      <c r="P100" s="710">
        <v>50</v>
      </c>
      <c r="Q100" s="707">
        <f t="shared" si="3"/>
        <v>50</v>
      </c>
      <c r="R100" s="708"/>
      <c r="S100" s="708"/>
      <c r="T100" s="703"/>
      <c r="U100" s="709">
        <f>Tableau1[[#This Row],[CHANGE PRICE STANDARD]]*$W$2</f>
        <v>54.500000000000007</v>
      </c>
      <c r="V100" s="709">
        <f t="shared" si="4"/>
        <v>55</v>
      </c>
      <c r="AB100" s="178"/>
    </row>
    <row r="101" spans="1:28" ht="12" customHeight="1">
      <c r="A101" s="703" t="s">
        <v>1014</v>
      </c>
      <c r="B101" s="704">
        <v>6659</v>
      </c>
      <c r="C101" s="703" t="s">
        <v>584</v>
      </c>
      <c r="D101" s="703" t="s">
        <v>19</v>
      </c>
      <c r="E101" s="703" t="s">
        <v>251</v>
      </c>
      <c r="F101" s="703" t="s">
        <v>259</v>
      </c>
      <c r="G101" s="703"/>
      <c r="H101" s="705" t="s">
        <v>843</v>
      </c>
      <c r="I101" s="705"/>
      <c r="J101" s="703" t="s">
        <v>141</v>
      </c>
      <c r="K101" s="703">
        <v>2</v>
      </c>
      <c r="L101" s="706">
        <v>1.5269999999999999</v>
      </c>
      <c r="M101" s="704" t="s">
        <v>795</v>
      </c>
      <c r="N101" s="705" t="s">
        <v>144</v>
      </c>
      <c r="O101" s="703"/>
      <c r="P101" s="710">
        <v>99</v>
      </c>
      <c r="Q101" s="707">
        <f t="shared" si="3"/>
        <v>99</v>
      </c>
      <c r="R101" s="708"/>
      <c r="S101" s="708"/>
      <c r="T101" s="703"/>
      <c r="U101" s="709">
        <f>Tableau1[[#This Row],[CHANGE PRICE STANDARD]]*$W$2</f>
        <v>107.91000000000001</v>
      </c>
      <c r="V101" s="709">
        <f t="shared" si="4"/>
        <v>108</v>
      </c>
      <c r="AB101" s="178"/>
    </row>
    <row r="102" spans="1:28" ht="12" customHeight="1">
      <c r="A102" s="703" t="s">
        <v>918</v>
      </c>
      <c r="B102" s="703">
        <v>8064</v>
      </c>
      <c r="C102" s="703" t="s">
        <v>572</v>
      </c>
      <c r="D102" s="703" t="s">
        <v>19</v>
      </c>
      <c r="E102" s="703" t="s">
        <v>251</v>
      </c>
      <c r="F102" s="703" t="s">
        <v>260</v>
      </c>
      <c r="G102" s="703"/>
      <c r="H102" s="705" t="s">
        <v>843</v>
      </c>
      <c r="I102" s="705"/>
      <c r="J102" s="703" t="s">
        <v>261</v>
      </c>
      <c r="K102" s="703">
        <v>10</v>
      </c>
      <c r="L102" s="706">
        <v>5.702</v>
      </c>
      <c r="M102" s="704" t="s">
        <v>20</v>
      </c>
      <c r="N102" s="705" t="s">
        <v>140</v>
      </c>
      <c r="O102" s="703"/>
      <c r="P102" s="710">
        <v>107</v>
      </c>
      <c r="Q102" s="707">
        <f t="shared" si="3"/>
        <v>107</v>
      </c>
      <c r="R102" s="708"/>
      <c r="S102" s="708"/>
      <c r="T102" s="703"/>
      <c r="U102" s="709">
        <f>Tableau1[[#This Row],[CHANGE PRICE STANDARD]]*$W$2</f>
        <v>116.63000000000001</v>
      </c>
      <c r="V102" s="709">
        <f t="shared" si="4"/>
        <v>117</v>
      </c>
      <c r="AB102" s="178"/>
    </row>
    <row r="103" spans="1:28" s="670" customFormat="1" ht="12" customHeight="1">
      <c r="A103" s="703" t="s">
        <v>1015</v>
      </c>
      <c r="B103" s="703">
        <v>5381</v>
      </c>
      <c r="C103" s="703" t="s">
        <v>572</v>
      </c>
      <c r="D103" s="703" t="s">
        <v>19</v>
      </c>
      <c r="E103" s="703" t="s">
        <v>251</v>
      </c>
      <c r="F103" s="703" t="s">
        <v>260</v>
      </c>
      <c r="G103" s="703"/>
      <c r="H103" s="705" t="s">
        <v>843</v>
      </c>
      <c r="I103" s="705"/>
      <c r="J103" s="703" t="s">
        <v>261</v>
      </c>
      <c r="K103" s="703">
        <v>10</v>
      </c>
      <c r="L103" s="706">
        <v>3.9580000000000002</v>
      </c>
      <c r="M103" s="704" t="s">
        <v>795</v>
      </c>
      <c r="N103" s="705" t="s">
        <v>140</v>
      </c>
      <c r="O103" s="703"/>
      <c r="P103" s="710">
        <v>198</v>
      </c>
      <c r="Q103" s="707">
        <f t="shared" si="3"/>
        <v>198</v>
      </c>
      <c r="R103" s="708"/>
      <c r="S103" s="708"/>
      <c r="T103" s="703"/>
      <c r="U103" s="709">
        <f>Tableau1[[#This Row],[CHANGE PRICE STANDARD]]*$W$2</f>
        <v>215.82000000000002</v>
      </c>
      <c r="V103" s="709">
        <f t="shared" si="4"/>
        <v>216</v>
      </c>
      <c r="AB103" s="671"/>
    </row>
    <row r="104" spans="1:28" ht="12" customHeight="1">
      <c r="A104" s="703" t="s">
        <v>1085</v>
      </c>
      <c r="B104" s="698">
        <v>13653</v>
      </c>
      <c r="C104" s="703"/>
      <c r="D104" s="703" t="s">
        <v>19</v>
      </c>
      <c r="E104" s="703" t="s">
        <v>840</v>
      </c>
      <c r="F104" s="698" t="s">
        <v>161</v>
      </c>
      <c r="G104" s="703"/>
      <c r="H104" s="703" t="s">
        <v>738</v>
      </c>
      <c r="I104" s="705"/>
      <c r="J104" s="698" t="s">
        <v>92</v>
      </c>
      <c r="K104" s="698">
        <v>10</v>
      </c>
      <c r="L104" s="698">
        <v>0.27400000000000002</v>
      </c>
      <c r="M104" s="704" t="s">
        <v>795</v>
      </c>
      <c r="N104" s="705" t="s">
        <v>1213</v>
      </c>
      <c r="O104" s="703"/>
      <c r="P104" s="700">
        <v>48</v>
      </c>
      <c r="Q104" s="707">
        <f t="shared" si="3"/>
        <v>48</v>
      </c>
      <c r="R104" s="702"/>
      <c r="S104" s="708"/>
      <c r="T104" s="703"/>
      <c r="U104" s="709">
        <f>Tableau1[[#This Row],[CHANGE PRICE STANDARD]]*$W$2</f>
        <v>52.320000000000007</v>
      </c>
      <c r="V104" s="709">
        <f t="shared" si="4"/>
        <v>52</v>
      </c>
      <c r="AB104" s="178"/>
    </row>
    <row r="105" spans="1:28" ht="12" customHeight="1">
      <c r="A105" s="703" t="s">
        <v>981</v>
      </c>
      <c r="B105" s="704">
        <v>7510</v>
      </c>
      <c r="C105" s="703">
        <v>0</v>
      </c>
      <c r="D105" s="703" t="s">
        <v>19</v>
      </c>
      <c r="E105" s="703" t="s">
        <v>290</v>
      </c>
      <c r="F105" s="703" t="s">
        <v>303</v>
      </c>
      <c r="G105" s="703"/>
      <c r="H105" s="705" t="s">
        <v>843</v>
      </c>
      <c r="I105" s="705"/>
      <c r="J105" s="703" t="s">
        <v>199</v>
      </c>
      <c r="K105" s="703">
        <v>1</v>
      </c>
      <c r="L105" s="706">
        <v>2.4239999999999999</v>
      </c>
      <c r="M105" s="704" t="s">
        <v>795</v>
      </c>
      <c r="N105" s="705" t="s">
        <v>150</v>
      </c>
      <c r="O105" s="703"/>
      <c r="P105" s="710">
        <v>130</v>
      </c>
      <c r="Q105" s="707">
        <f t="shared" si="3"/>
        <v>130</v>
      </c>
      <c r="R105" s="708"/>
      <c r="S105" s="708"/>
      <c r="T105" s="703"/>
      <c r="U105" s="709">
        <f>Tableau1[[#This Row],[CHANGE PRICE STANDARD]]*$W$2</f>
        <v>141.70000000000002</v>
      </c>
      <c r="V105" s="709">
        <f t="shared" si="4"/>
        <v>142</v>
      </c>
      <c r="AB105" s="178"/>
    </row>
    <row r="106" spans="1:28" ht="12" customHeight="1">
      <c r="A106" s="703" t="s">
        <v>982</v>
      </c>
      <c r="B106" s="704">
        <v>6660</v>
      </c>
      <c r="C106" s="703" t="s">
        <v>607</v>
      </c>
      <c r="D106" s="703" t="s">
        <v>19</v>
      </c>
      <c r="E106" s="703" t="s">
        <v>290</v>
      </c>
      <c r="F106" s="703" t="s">
        <v>304</v>
      </c>
      <c r="G106" s="703"/>
      <c r="H106" s="705" t="s">
        <v>843</v>
      </c>
      <c r="I106" s="705"/>
      <c r="J106" s="703" t="s">
        <v>60</v>
      </c>
      <c r="K106" s="703">
        <v>5</v>
      </c>
      <c r="L106" s="706">
        <v>1.925</v>
      </c>
      <c r="M106" s="704" t="s">
        <v>795</v>
      </c>
      <c r="N106" s="705" t="s">
        <v>140</v>
      </c>
      <c r="O106" s="703"/>
      <c r="P106" s="710">
        <v>155</v>
      </c>
      <c r="Q106" s="707">
        <f t="shared" si="3"/>
        <v>155</v>
      </c>
      <c r="R106" s="708"/>
      <c r="S106" s="708"/>
      <c r="T106" s="703"/>
      <c r="U106" s="709">
        <f>Tableau1[[#This Row],[CHANGE PRICE STANDARD]]*$W$2</f>
        <v>168.95000000000002</v>
      </c>
      <c r="V106" s="709">
        <f t="shared" si="4"/>
        <v>169</v>
      </c>
      <c r="AB106" s="178"/>
    </row>
    <row r="107" spans="1:28" ht="12" customHeight="1">
      <c r="A107" s="703" t="s">
        <v>887</v>
      </c>
      <c r="B107" s="704">
        <v>8460</v>
      </c>
      <c r="C107" s="703" t="s">
        <v>607</v>
      </c>
      <c r="D107" s="703" t="s">
        <v>19</v>
      </c>
      <c r="E107" s="703" t="s">
        <v>290</v>
      </c>
      <c r="F107" s="703" t="s">
        <v>304</v>
      </c>
      <c r="G107" s="703"/>
      <c r="H107" s="705" t="s">
        <v>843</v>
      </c>
      <c r="I107" s="705"/>
      <c r="J107" s="703" t="s">
        <v>60</v>
      </c>
      <c r="K107" s="703">
        <v>5</v>
      </c>
      <c r="L107" s="706">
        <v>4.4000000000000004</v>
      </c>
      <c r="M107" s="704" t="s">
        <v>20</v>
      </c>
      <c r="N107" s="705" t="s">
        <v>140</v>
      </c>
      <c r="O107" s="703"/>
      <c r="P107" s="707">
        <v>79</v>
      </c>
      <c r="Q107" s="707">
        <f t="shared" si="3"/>
        <v>79</v>
      </c>
      <c r="R107" s="708"/>
      <c r="S107" s="708"/>
      <c r="T107" s="703"/>
      <c r="U107" s="709">
        <f>Tableau1[[#This Row],[CHANGE PRICE STANDARD]]*$W$2</f>
        <v>86.11</v>
      </c>
      <c r="V107" s="709">
        <f t="shared" si="4"/>
        <v>86</v>
      </c>
      <c r="AB107" s="178"/>
    </row>
    <row r="108" spans="1:28" ht="12" customHeight="1">
      <c r="A108" s="703" t="s">
        <v>948</v>
      </c>
      <c r="B108" s="698">
        <v>14124</v>
      </c>
      <c r="C108" s="703"/>
      <c r="D108" s="703" t="s">
        <v>19</v>
      </c>
      <c r="E108" s="705" t="s">
        <v>43</v>
      </c>
      <c r="F108" s="698" t="s">
        <v>162</v>
      </c>
      <c r="G108" s="703"/>
      <c r="H108" s="705" t="s">
        <v>843</v>
      </c>
      <c r="I108" s="705"/>
      <c r="J108" s="698" t="s">
        <v>141</v>
      </c>
      <c r="K108" s="698">
        <v>3</v>
      </c>
      <c r="L108" s="698">
        <v>8.3780000000000001</v>
      </c>
      <c r="M108" s="704" t="s">
        <v>20</v>
      </c>
      <c r="N108" s="705" t="s">
        <v>144</v>
      </c>
      <c r="O108" s="703"/>
      <c r="P108" s="700">
        <v>144</v>
      </c>
      <c r="Q108" s="707">
        <f t="shared" si="3"/>
        <v>144</v>
      </c>
      <c r="R108" s="702"/>
      <c r="S108" s="708"/>
      <c r="T108" s="703"/>
      <c r="U108" s="709">
        <f>Tableau1[[#This Row],[CHANGE PRICE STANDARD]]*$W$2</f>
        <v>156.96</v>
      </c>
      <c r="V108" s="709">
        <f t="shared" si="4"/>
        <v>157</v>
      </c>
      <c r="AB108" s="178"/>
    </row>
    <row r="109" spans="1:28" ht="12" customHeight="1">
      <c r="A109" s="703" t="s">
        <v>1052</v>
      </c>
      <c r="B109" s="704">
        <v>14118</v>
      </c>
      <c r="C109" s="703"/>
      <c r="D109" s="703" t="s">
        <v>19</v>
      </c>
      <c r="E109" s="703" t="s">
        <v>43</v>
      </c>
      <c r="F109" s="698" t="s">
        <v>162</v>
      </c>
      <c r="G109" s="703"/>
      <c r="H109" s="705" t="s">
        <v>843</v>
      </c>
      <c r="I109" s="705"/>
      <c r="J109" s="698" t="s">
        <v>141</v>
      </c>
      <c r="K109" s="698">
        <v>3</v>
      </c>
      <c r="L109" s="698">
        <v>3.3839999999999999</v>
      </c>
      <c r="M109" s="704" t="s">
        <v>795</v>
      </c>
      <c r="N109" s="705" t="s">
        <v>144</v>
      </c>
      <c r="O109" s="703"/>
      <c r="P109" s="700">
        <v>216</v>
      </c>
      <c r="Q109" s="707">
        <f t="shared" si="3"/>
        <v>216</v>
      </c>
      <c r="R109" s="702"/>
      <c r="S109" s="708"/>
      <c r="T109" s="703"/>
      <c r="U109" s="709">
        <f>Tableau1[[#This Row],[CHANGE PRICE STANDARD]]*$W$2</f>
        <v>235.44000000000003</v>
      </c>
      <c r="V109" s="709">
        <f t="shared" si="4"/>
        <v>235</v>
      </c>
      <c r="AB109" s="178"/>
    </row>
    <row r="110" spans="1:28" ht="12" customHeight="1">
      <c r="A110" s="703" t="s">
        <v>1053</v>
      </c>
      <c r="B110" s="704">
        <v>14112</v>
      </c>
      <c r="C110" s="703"/>
      <c r="D110" s="703" t="s">
        <v>19</v>
      </c>
      <c r="E110" s="703" t="s">
        <v>43</v>
      </c>
      <c r="F110" s="698" t="s">
        <v>163</v>
      </c>
      <c r="G110" s="703"/>
      <c r="H110" s="705" t="s">
        <v>843</v>
      </c>
      <c r="I110" s="705"/>
      <c r="J110" s="698" t="s">
        <v>141</v>
      </c>
      <c r="K110" s="698">
        <v>2</v>
      </c>
      <c r="L110" s="698">
        <v>2.4780000000000002</v>
      </c>
      <c r="M110" s="704" t="s">
        <v>795</v>
      </c>
      <c r="N110" s="705" t="s">
        <v>140</v>
      </c>
      <c r="O110" s="703"/>
      <c r="P110" s="700">
        <v>156</v>
      </c>
      <c r="Q110" s="707">
        <f t="shared" si="3"/>
        <v>156</v>
      </c>
      <c r="R110" s="702"/>
      <c r="S110" s="708"/>
      <c r="T110" s="703"/>
      <c r="U110" s="709">
        <f>Tableau1[[#This Row],[CHANGE PRICE STANDARD]]*$W$2</f>
        <v>170.04000000000002</v>
      </c>
      <c r="V110" s="709">
        <f t="shared" si="4"/>
        <v>170</v>
      </c>
      <c r="AB110" s="178"/>
    </row>
    <row r="111" spans="1:28" ht="12" customHeight="1">
      <c r="A111" s="703" t="s">
        <v>642</v>
      </c>
      <c r="B111" s="703"/>
      <c r="C111" s="703" t="s">
        <v>1371</v>
      </c>
      <c r="D111" s="703" t="s">
        <v>125</v>
      </c>
      <c r="E111" s="703" t="s">
        <v>1311</v>
      </c>
      <c r="F111" s="703" t="s">
        <v>1315</v>
      </c>
      <c r="G111" s="699"/>
      <c r="H111" s="703" t="s">
        <v>737</v>
      </c>
      <c r="I111" s="703" t="s">
        <v>1343</v>
      </c>
      <c r="J111" s="703" t="s">
        <v>60</v>
      </c>
      <c r="K111" s="703">
        <v>1</v>
      </c>
      <c r="L111" s="703">
        <v>7.39</v>
      </c>
      <c r="M111" s="703" t="s">
        <v>124</v>
      </c>
      <c r="N111" s="703"/>
      <c r="O111" s="703"/>
      <c r="P111" s="707">
        <v>160</v>
      </c>
      <c r="Q111" s="707">
        <f t="shared" si="3"/>
        <v>160</v>
      </c>
      <c r="R111" s="708">
        <v>0</v>
      </c>
      <c r="S111" s="708">
        <f>ROUNDUP(R111*$AI$2,0)</f>
        <v>0</v>
      </c>
      <c r="T111" s="711"/>
      <c r="U111" s="709">
        <f>Tableau1[[#This Row],[CHANGE PRICE STANDARD]]*$W$2</f>
        <v>174.4</v>
      </c>
      <c r="V111" s="709">
        <f t="shared" si="4"/>
        <v>174</v>
      </c>
      <c r="AB111" s="178"/>
    </row>
    <row r="112" spans="1:28" ht="12" customHeight="1">
      <c r="A112" s="703" t="s">
        <v>1086</v>
      </c>
      <c r="B112" s="698">
        <v>13654</v>
      </c>
      <c r="C112" s="703"/>
      <c r="D112" s="703" t="s">
        <v>19</v>
      </c>
      <c r="E112" s="703" t="s">
        <v>840</v>
      </c>
      <c r="F112" s="698" t="s">
        <v>164</v>
      </c>
      <c r="G112" s="703"/>
      <c r="H112" s="703" t="s">
        <v>738</v>
      </c>
      <c r="I112" s="705"/>
      <c r="J112" s="698" t="s">
        <v>60</v>
      </c>
      <c r="K112" s="698">
        <v>1</v>
      </c>
      <c r="L112" s="698">
        <v>1.1140000000000001</v>
      </c>
      <c r="M112" s="704" t="s">
        <v>795</v>
      </c>
      <c r="N112" s="705" t="s">
        <v>157</v>
      </c>
      <c r="O112" s="703"/>
      <c r="P112" s="700">
        <v>76</v>
      </c>
      <c r="Q112" s="707">
        <f t="shared" si="3"/>
        <v>76</v>
      </c>
      <c r="R112" s="702"/>
      <c r="S112" s="708"/>
      <c r="T112" s="703"/>
      <c r="U112" s="709">
        <f>Tableau1[[#This Row],[CHANGE PRICE STANDARD]]*$W$2</f>
        <v>82.84</v>
      </c>
      <c r="V112" s="709">
        <f t="shared" si="4"/>
        <v>83</v>
      </c>
      <c r="AB112" s="178"/>
    </row>
    <row r="113" spans="1:28" ht="12" customHeight="1">
      <c r="A113" s="703" t="s">
        <v>983</v>
      </c>
      <c r="B113" s="704">
        <v>6068</v>
      </c>
      <c r="C113" s="703" t="s">
        <v>608</v>
      </c>
      <c r="D113" s="703" t="s">
        <v>19</v>
      </c>
      <c r="E113" s="703" t="s">
        <v>290</v>
      </c>
      <c r="F113" s="703" t="s">
        <v>305</v>
      </c>
      <c r="G113" s="703"/>
      <c r="H113" s="705" t="s">
        <v>843</v>
      </c>
      <c r="I113" s="705"/>
      <c r="J113" s="703" t="s">
        <v>1177</v>
      </c>
      <c r="K113" s="703">
        <v>2</v>
      </c>
      <c r="L113" s="706">
        <v>0.60899999999999999</v>
      </c>
      <c r="M113" s="704" t="s">
        <v>795</v>
      </c>
      <c r="N113" s="705" t="s">
        <v>140</v>
      </c>
      <c r="O113" s="703"/>
      <c r="P113" s="710">
        <v>33</v>
      </c>
      <c r="Q113" s="707">
        <f t="shared" si="3"/>
        <v>33</v>
      </c>
      <c r="R113" s="708"/>
      <c r="S113" s="708"/>
      <c r="T113" s="703"/>
      <c r="U113" s="709">
        <f>Tableau1[[#This Row],[CHANGE PRICE STANDARD]]*$W$2</f>
        <v>35.970000000000006</v>
      </c>
      <c r="V113" s="709">
        <f t="shared" si="4"/>
        <v>36</v>
      </c>
      <c r="AB113" s="178"/>
    </row>
    <row r="114" spans="1:28" ht="12" customHeight="1">
      <c r="A114" s="703" t="s">
        <v>888</v>
      </c>
      <c r="B114" s="704">
        <v>5298</v>
      </c>
      <c r="C114" s="703" t="s">
        <v>608</v>
      </c>
      <c r="D114" s="703" t="s">
        <v>19</v>
      </c>
      <c r="E114" s="703" t="s">
        <v>290</v>
      </c>
      <c r="F114" s="703" t="s">
        <v>305</v>
      </c>
      <c r="G114" s="703"/>
      <c r="H114" s="705" t="s">
        <v>843</v>
      </c>
      <c r="I114" s="705"/>
      <c r="J114" s="703" t="s">
        <v>1177</v>
      </c>
      <c r="K114" s="703">
        <v>2</v>
      </c>
      <c r="L114" s="706">
        <v>0.877</v>
      </c>
      <c r="M114" s="704" t="s">
        <v>20</v>
      </c>
      <c r="N114" s="705" t="s">
        <v>140</v>
      </c>
      <c r="O114" s="703"/>
      <c r="P114" s="707">
        <v>18</v>
      </c>
      <c r="Q114" s="707">
        <f t="shared" si="3"/>
        <v>18</v>
      </c>
      <c r="R114" s="708"/>
      <c r="S114" s="708"/>
      <c r="T114" s="703"/>
      <c r="U114" s="709">
        <f>Tableau1[[#This Row],[CHANGE PRICE STANDARD]]*$W$2</f>
        <v>19.62</v>
      </c>
      <c r="V114" s="709">
        <f t="shared" si="4"/>
        <v>20</v>
      </c>
      <c r="AB114" s="178"/>
    </row>
    <row r="115" spans="1:28" ht="12" customHeight="1">
      <c r="A115" s="703" t="s">
        <v>919</v>
      </c>
      <c r="B115" s="704">
        <v>10366</v>
      </c>
      <c r="C115" s="703" t="s">
        <v>570</v>
      </c>
      <c r="D115" s="703" t="s">
        <v>19</v>
      </c>
      <c r="E115" s="703" t="s">
        <v>251</v>
      </c>
      <c r="F115" s="703" t="s">
        <v>262</v>
      </c>
      <c r="G115" s="703"/>
      <c r="H115" s="705" t="s">
        <v>843</v>
      </c>
      <c r="I115" s="705"/>
      <c r="J115" s="703" t="s">
        <v>89</v>
      </c>
      <c r="K115" s="703">
        <v>2</v>
      </c>
      <c r="L115" s="706">
        <v>1.6930000000000001</v>
      </c>
      <c r="M115" s="704" t="s">
        <v>20</v>
      </c>
      <c r="N115" s="705" t="s">
        <v>144</v>
      </c>
      <c r="O115" s="703"/>
      <c r="P115" s="710">
        <v>32</v>
      </c>
      <c r="Q115" s="707">
        <f t="shared" si="3"/>
        <v>32</v>
      </c>
      <c r="R115" s="708"/>
      <c r="S115" s="708"/>
      <c r="T115" s="703"/>
      <c r="U115" s="709">
        <f>Tableau1[[#This Row],[CHANGE PRICE STANDARD]]*$W$2</f>
        <v>34.880000000000003</v>
      </c>
      <c r="V115" s="709">
        <f t="shared" si="4"/>
        <v>35</v>
      </c>
      <c r="AB115" s="178"/>
    </row>
    <row r="116" spans="1:28" ht="12" customHeight="1">
      <c r="A116" s="703" t="s">
        <v>1016</v>
      </c>
      <c r="B116" s="704">
        <v>5369</v>
      </c>
      <c r="C116" s="703" t="s">
        <v>570</v>
      </c>
      <c r="D116" s="703" t="s">
        <v>19</v>
      </c>
      <c r="E116" s="703" t="s">
        <v>251</v>
      </c>
      <c r="F116" s="703" t="s">
        <v>262</v>
      </c>
      <c r="G116" s="703"/>
      <c r="H116" s="705" t="s">
        <v>843</v>
      </c>
      <c r="I116" s="705"/>
      <c r="J116" s="703" t="s">
        <v>89</v>
      </c>
      <c r="K116" s="703">
        <v>2</v>
      </c>
      <c r="L116" s="706">
        <v>0.91600000000000004</v>
      </c>
      <c r="M116" s="704" t="s">
        <v>795</v>
      </c>
      <c r="N116" s="705" t="s">
        <v>144</v>
      </c>
      <c r="O116" s="703"/>
      <c r="P116" s="710">
        <v>70</v>
      </c>
      <c r="Q116" s="707">
        <f t="shared" si="3"/>
        <v>70</v>
      </c>
      <c r="R116" s="708"/>
      <c r="S116" s="708"/>
      <c r="T116" s="703"/>
      <c r="U116" s="709">
        <f>Tableau1[[#This Row],[CHANGE PRICE STANDARD]]*$W$2</f>
        <v>76.300000000000011</v>
      </c>
      <c r="V116" s="709">
        <f t="shared" si="4"/>
        <v>76</v>
      </c>
      <c r="AB116" s="178"/>
    </row>
    <row r="117" spans="1:28" ht="12" customHeight="1">
      <c r="A117" s="703" t="s">
        <v>1087</v>
      </c>
      <c r="B117" s="698">
        <v>13655</v>
      </c>
      <c r="C117" s="703"/>
      <c r="D117" s="703" t="s">
        <v>19</v>
      </c>
      <c r="E117" s="703" t="s">
        <v>840</v>
      </c>
      <c r="F117" s="698" t="s">
        <v>165</v>
      </c>
      <c r="G117" s="703"/>
      <c r="H117" s="703" t="s">
        <v>738</v>
      </c>
      <c r="I117" s="705"/>
      <c r="J117" s="698" t="s">
        <v>89</v>
      </c>
      <c r="K117" s="698">
        <v>1</v>
      </c>
      <c r="L117" s="698">
        <v>2.069</v>
      </c>
      <c r="M117" s="704" t="s">
        <v>795</v>
      </c>
      <c r="N117" s="705" t="s">
        <v>1216</v>
      </c>
      <c r="O117" s="703"/>
      <c r="P117" s="700">
        <v>85</v>
      </c>
      <c r="Q117" s="707">
        <f t="shared" si="3"/>
        <v>85</v>
      </c>
      <c r="R117" s="702"/>
      <c r="S117" s="708"/>
      <c r="T117" s="703"/>
      <c r="U117" s="709">
        <f>Tableau1[[#This Row],[CHANGE PRICE STANDARD]]*$W$2</f>
        <v>92.65</v>
      </c>
      <c r="V117" s="709">
        <f t="shared" si="4"/>
        <v>93</v>
      </c>
      <c r="AB117" s="178"/>
    </row>
    <row r="118" spans="1:28" ht="12" customHeight="1">
      <c r="A118" s="703" t="s">
        <v>1088</v>
      </c>
      <c r="B118" s="698">
        <v>13656</v>
      </c>
      <c r="C118" s="703"/>
      <c r="D118" s="703" t="s">
        <v>19</v>
      </c>
      <c r="E118" s="703" t="s">
        <v>840</v>
      </c>
      <c r="F118" s="698" t="s">
        <v>166</v>
      </c>
      <c r="G118" s="703"/>
      <c r="H118" s="703" t="s">
        <v>738</v>
      </c>
      <c r="I118" s="705"/>
      <c r="J118" s="698" t="s">
        <v>141</v>
      </c>
      <c r="K118" s="698">
        <v>1</v>
      </c>
      <c r="L118" s="698">
        <v>1.1419999999999999</v>
      </c>
      <c r="M118" s="704" t="s">
        <v>795</v>
      </c>
      <c r="N118" s="705" t="s">
        <v>1216</v>
      </c>
      <c r="O118" s="703"/>
      <c r="P118" s="700">
        <v>75</v>
      </c>
      <c r="Q118" s="707">
        <f t="shared" si="3"/>
        <v>75</v>
      </c>
      <c r="R118" s="702"/>
      <c r="S118" s="708"/>
      <c r="T118" s="703"/>
      <c r="U118" s="709">
        <f>Tableau1[[#This Row],[CHANGE PRICE STANDARD]]*$W$2</f>
        <v>81.75</v>
      </c>
      <c r="V118" s="709">
        <f t="shared" si="4"/>
        <v>82</v>
      </c>
      <c r="AB118" s="178"/>
    </row>
    <row r="119" spans="1:28" ht="12" customHeight="1">
      <c r="A119" s="703" t="s">
        <v>643</v>
      </c>
      <c r="B119" s="703"/>
      <c r="C119" s="703" t="s">
        <v>1372</v>
      </c>
      <c r="D119" s="703" t="s">
        <v>125</v>
      </c>
      <c r="E119" s="703" t="s">
        <v>1311</v>
      </c>
      <c r="F119" s="703" t="s">
        <v>1316</v>
      </c>
      <c r="G119" s="699"/>
      <c r="H119" s="703" t="s">
        <v>737</v>
      </c>
      <c r="I119" s="703" t="s">
        <v>1344</v>
      </c>
      <c r="J119" s="703" t="s">
        <v>60</v>
      </c>
      <c r="K119" s="703">
        <v>1</v>
      </c>
      <c r="L119" s="703">
        <v>8.7200000000000006</v>
      </c>
      <c r="M119" s="703" t="s">
        <v>124</v>
      </c>
      <c r="N119" s="703"/>
      <c r="O119" s="703"/>
      <c r="P119" s="707">
        <v>180</v>
      </c>
      <c r="Q119" s="707">
        <f t="shared" si="3"/>
        <v>180</v>
      </c>
      <c r="R119" s="708">
        <v>0</v>
      </c>
      <c r="S119" s="708">
        <f>ROUNDUP(R119*$AI$2,0)</f>
        <v>0</v>
      </c>
      <c r="T119" s="711"/>
      <c r="U119" s="709">
        <f>Tableau1[[#This Row],[CHANGE PRICE STANDARD]]*$W$2</f>
        <v>196.20000000000002</v>
      </c>
      <c r="V119" s="709">
        <f t="shared" si="4"/>
        <v>196</v>
      </c>
      <c r="AB119" s="178"/>
    </row>
    <row r="120" spans="1:28" ht="12" customHeight="1">
      <c r="A120" s="703" t="s">
        <v>1089</v>
      </c>
      <c r="B120" s="704">
        <v>13657</v>
      </c>
      <c r="C120" s="703"/>
      <c r="D120" s="703" t="s">
        <v>19</v>
      </c>
      <c r="E120" s="703" t="s">
        <v>840</v>
      </c>
      <c r="F120" s="698" t="s">
        <v>167</v>
      </c>
      <c r="G120" s="703"/>
      <c r="H120" s="703" t="s">
        <v>738</v>
      </c>
      <c r="I120" s="705"/>
      <c r="J120" s="698" t="s">
        <v>141</v>
      </c>
      <c r="K120" s="698">
        <v>1</v>
      </c>
      <c r="L120" s="698">
        <v>1.395</v>
      </c>
      <c r="M120" s="704" t="s">
        <v>795</v>
      </c>
      <c r="N120" s="705" t="s">
        <v>140</v>
      </c>
      <c r="O120" s="703"/>
      <c r="P120" s="700">
        <v>90</v>
      </c>
      <c r="Q120" s="707">
        <f t="shared" ref="Q120:Q183" si="5">ROUND(P120,0)</f>
        <v>90</v>
      </c>
      <c r="R120" s="702"/>
      <c r="S120" s="708"/>
      <c r="T120" s="703"/>
      <c r="U120" s="709">
        <f>Tableau1[[#This Row],[CHANGE PRICE STANDARD]]*$W$2</f>
        <v>98.100000000000009</v>
      </c>
      <c r="V120" s="709">
        <f t="shared" si="4"/>
        <v>98</v>
      </c>
      <c r="AB120" s="178"/>
    </row>
    <row r="121" spans="1:28" ht="12" customHeight="1">
      <c r="A121" s="703" t="s">
        <v>984</v>
      </c>
      <c r="B121" s="704">
        <v>6073</v>
      </c>
      <c r="C121" s="703" t="s">
        <v>142</v>
      </c>
      <c r="D121" s="703" t="s">
        <v>19</v>
      </c>
      <c r="E121" s="703" t="s">
        <v>290</v>
      </c>
      <c r="F121" s="703" t="s">
        <v>306</v>
      </c>
      <c r="G121" s="703"/>
      <c r="H121" s="705" t="s">
        <v>843</v>
      </c>
      <c r="I121" s="705"/>
      <c r="J121" s="703" t="s">
        <v>44</v>
      </c>
      <c r="K121" s="703">
        <v>15</v>
      </c>
      <c r="L121" s="706">
        <v>1.466</v>
      </c>
      <c r="M121" s="704" t="s">
        <v>795</v>
      </c>
      <c r="N121" s="705" t="s">
        <v>136</v>
      </c>
      <c r="O121" s="703"/>
      <c r="P121" s="710">
        <v>108</v>
      </c>
      <c r="Q121" s="707">
        <f t="shared" si="5"/>
        <v>108</v>
      </c>
      <c r="R121" s="708"/>
      <c r="S121" s="708"/>
      <c r="T121" s="703"/>
      <c r="U121" s="709">
        <f>Tableau1[[#This Row],[CHANGE PRICE STANDARD]]*$W$2</f>
        <v>117.72000000000001</v>
      </c>
      <c r="V121" s="709">
        <f t="shared" si="4"/>
        <v>118</v>
      </c>
      <c r="AB121" s="178"/>
    </row>
    <row r="122" spans="1:28" ht="12" customHeight="1">
      <c r="A122" s="703" t="s">
        <v>889</v>
      </c>
      <c r="B122" s="704">
        <v>5297</v>
      </c>
      <c r="C122" s="703" t="s">
        <v>142</v>
      </c>
      <c r="D122" s="703" t="s">
        <v>19</v>
      </c>
      <c r="E122" s="703" t="s">
        <v>290</v>
      </c>
      <c r="F122" s="703" t="s">
        <v>306</v>
      </c>
      <c r="G122" s="703"/>
      <c r="H122" s="705" t="s">
        <v>843</v>
      </c>
      <c r="I122" s="705"/>
      <c r="J122" s="703" t="s">
        <v>44</v>
      </c>
      <c r="K122" s="703">
        <v>15</v>
      </c>
      <c r="L122" s="706">
        <v>2.1110000000000002</v>
      </c>
      <c r="M122" s="704" t="s">
        <v>20</v>
      </c>
      <c r="N122" s="705" t="s">
        <v>136</v>
      </c>
      <c r="O122" s="703"/>
      <c r="P122" s="707">
        <v>63</v>
      </c>
      <c r="Q122" s="707">
        <f t="shared" si="5"/>
        <v>63</v>
      </c>
      <c r="R122" s="708"/>
      <c r="S122" s="708"/>
      <c r="T122" s="703"/>
      <c r="U122" s="709">
        <f>Tableau1[[#This Row],[CHANGE PRICE STANDARD]]*$W$2</f>
        <v>68.67</v>
      </c>
      <c r="V122" s="709">
        <f t="shared" si="4"/>
        <v>69</v>
      </c>
      <c r="AB122" s="178"/>
    </row>
    <row r="123" spans="1:28" ht="12" customHeight="1">
      <c r="A123" s="703" t="s">
        <v>1090</v>
      </c>
      <c r="B123" s="704">
        <v>13658</v>
      </c>
      <c r="C123" s="703"/>
      <c r="D123" s="703" t="s">
        <v>19</v>
      </c>
      <c r="E123" s="703" t="s">
        <v>840</v>
      </c>
      <c r="F123" s="698" t="s">
        <v>168</v>
      </c>
      <c r="G123" s="703"/>
      <c r="H123" s="703" t="s">
        <v>738</v>
      </c>
      <c r="I123" s="705"/>
      <c r="J123" s="698" t="s">
        <v>89</v>
      </c>
      <c r="K123" s="698">
        <v>3</v>
      </c>
      <c r="L123" s="698">
        <v>3.181</v>
      </c>
      <c r="M123" s="704" t="s">
        <v>795</v>
      </c>
      <c r="N123" s="705" t="s">
        <v>144</v>
      </c>
      <c r="O123" s="703"/>
      <c r="P123" s="700">
        <v>210</v>
      </c>
      <c r="Q123" s="707">
        <f t="shared" si="5"/>
        <v>210</v>
      </c>
      <c r="R123" s="702"/>
      <c r="S123" s="708"/>
      <c r="T123" s="703"/>
      <c r="U123" s="709">
        <f>Tableau1[[#This Row],[CHANGE PRICE STANDARD]]*$W$2</f>
        <v>228.9</v>
      </c>
      <c r="V123" s="709">
        <f t="shared" si="4"/>
        <v>229</v>
      </c>
      <c r="AB123" s="178"/>
    </row>
    <row r="124" spans="1:28" ht="12" customHeight="1">
      <c r="A124" s="703" t="s">
        <v>1091</v>
      </c>
      <c r="B124" s="704">
        <v>13676</v>
      </c>
      <c r="C124" s="703"/>
      <c r="D124" s="703" t="s">
        <v>19</v>
      </c>
      <c r="E124" s="703" t="s">
        <v>840</v>
      </c>
      <c r="F124" s="698" t="s">
        <v>169</v>
      </c>
      <c r="G124" s="703"/>
      <c r="H124" s="703" t="s">
        <v>738</v>
      </c>
      <c r="I124" s="705"/>
      <c r="J124" s="698" t="s">
        <v>89</v>
      </c>
      <c r="K124" s="698">
        <v>2</v>
      </c>
      <c r="L124" s="698">
        <v>1.5760000000000001</v>
      </c>
      <c r="M124" s="704" t="s">
        <v>795</v>
      </c>
      <c r="N124" s="705" t="s">
        <v>144</v>
      </c>
      <c r="O124" s="703"/>
      <c r="P124" s="700">
        <v>111</v>
      </c>
      <c r="Q124" s="707">
        <f t="shared" si="5"/>
        <v>111</v>
      </c>
      <c r="R124" s="702"/>
      <c r="S124" s="708"/>
      <c r="T124" s="703"/>
      <c r="U124" s="709">
        <f>Tableau1[[#This Row],[CHANGE PRICE STANDARD]]*$W$2</f>
        <v>120.99000000000001</v>
      </c>
      <c r="V124" s="709">
        <f t="shared" si="4"/>
        <v>121</v>
      </c>
      <c r="AB124" s="178"/>
    </row>
    <row r="125" spans="1:28" ht="12" customHeight="1">
      <c r="A125" s="703" t="s">
        <v>1092</v>
      </c>
      <c r="B125" s="704">
        <v>13677</v>
      </c>
      <c r="C125" s="703"/>
      <c r="D125" s="703" t="s">
        <v>19</v>
      </c>
      <c r="E125" s="703" t="s">
        <v>840</v>
      </c>
      <c r="F125" s="698" t="s">
        <v>170</v>
      </c>
      <c r="G125" s="703"/>
      <c r="H125" s="703" t="s">
        <v>738</v>
      </c>
      <c r="I125" s="705"/>
      <c r="J125" s="698" t="s">
        <v>60</v>
      </c>
      <c r="K125" s="698">
        <v>4</v>
      </c>
      <c r="L125" s="698">
        <v>1.2629999999999999</v>
      </c>
      <c r="M125" s="704" t="s">
        <v>795</v>
      </c>
      <c r="N125" s="705" t="s">
        <v>157</v>
      </c>
      <c r="O125" s="703"/>
      <c r="P125" s="700">
        <v>118</v>
      </c>
      <c r="Q125" s="707">
        <f t="shared" si="5"/>
        <v>118</v>
      </c>
      <c r="R125" s="702"/>
      <c r="S125" s="708"/>
      <c r="T125" s="703"/>
      <c r="U125" s="709">
        <f>Tableau1[[#This Row],[CHANGE PRICE STANDARD]]*$W$2</f>
        <v>128.62</v>
      </c>
      <c r="V125" s="709">
        <f t="shared" si="4"/>
        <v>129</v>
      </c>
      <c r="AB125" s="178"/>
    </row>
    <row r="126" spans="1:28" ht="12" customHeight="1">
      <c r="A126" s="703" t="s">
        <v>920</v>
      </c>
      <c r="B126" s="704">
        <v>8081</v>
      </c>
      <c r="C126" s="703" t="s">
        <v>573</v>
      </c>
      <c r="D126" s="703" t="s">
        <v>19</v>
      </c>
      <c r="E126" s="703" t="s">
        <v>251</v>
      </c>
      <c r="F126" s="703" t="s">
        <v>263</v>
      </c>
      <c r="G126" s="703"/>
      <c r="H126" s="705" t="s">
        <v>843</v>
      </c>
      <c r="I126" s="705"/>
      <c r="J126" s="703" t="s">
        <v>57</v>
      </c>
      <c r="K126" s="703">
        <v>10</v>
      </c>
      <c r="L126" s="706">
        <v>3.6920000000000002</v>
      </c>
      <c r="M126" s="704" t="s">
        <v>20</v>
      </c>
      <c r="N126" s="705" t="s">
        <v>136</v>
      </c>
      <c r="O126" s="703"/>
      <c r="P126" s="710">
        <v>77</v>
      </c>
      <c r="Q126" s="707">
        <f t="shared" si="5"/>
        <v>77</v>
      </c>
      <c r="R126" s="708"/>
      <c r="S126" s="708"/>
      <c r="T126" s="703"/>
      <c r="U126" s="709">
        <f>Tableau1[[#This Row],[CHANGE PRICE STANDARD]]*$W$2</f>
        <v>83.93</v>
      </c>
      <c r="V126" s="709">
        <f t="shared" si="4"/>
        <v>84</v>
      </c>
      <c r="AB126" s="178"/>
    </row>
    <row r="127" spans="1:28" ht="12" customHeight="1">
      <c r="A127" s="703" t="s">
        <v>1017</v>
      </c>
      <c r="B127" s="704">
        <v>6661</v>
      </c>
      <c r="C127" s="703" t="s">
        <v>573</v>
      </c>
      <c r="D127" s="703" t="s">
        <v>19</v>
      </c>
      <c r="E127" s="703" t="s">
        <v>251</v>
      </c>
      <c r="F127" s="703" t="s">
        <v>263</v>
      </c>
      <c r="G127" s="703"/>
      <c r="H127" s="705" t="s">
        <v>843</v>
      </c>
      <c r="I127" s="705"/>
      <c r="J127" s="703" t="s">
        <v>57</v>
      </c>
      <c r="K127" s="703">
        <v>10</v>
      </c>
      <c r="L127" s="706">
        <v>2.5630000000000002</v>
      </c>
      <c r="M127" s="704" t="s">
        <v>795</v>
      </c>
      <c r="N127" s="705" t="s">
        <v>136</v>
      </c>
      <c r="O127" s="703"/>
      <c r="P127" s="710">
        <v>140</v>
      </c>
      <c r="Q127" s="707">
        <f t="shared" si="5"/>
        <v>140</v>
      </c>
      <c r="R127" s="708"/>
      <c r="S127" s="708"/>
      <c r="T127" s="703"/>
      <c r="U127" s="709">
        <f>Tableau1[[#This Row],[CHANGE PRICE STANDARD]]*$W$2</f>
        <v>152.60000000000002</v>
      </c>
      <c r="V127" s="709">
        <f t="shared" si="4"/>
        <v>153</v>
      </c>
      <c r="AB127" s="178"/>
    </row>
    <row r="128" spans="1:28" ht="12" customHeight="1">
      <c r="A128" s="703" t="s">
        <v>1093</v>
      </c>
      <c r="B128" s="704">
        <v>13678</v>
      </c>
      <c r="C128" s="703"/>
      <c r="D128" s="703" t="s">
        <v>19</v>
      </c>
      <c r="E128" s="703" t="s">
        <v>840</v>
      </c>
      <c r="F128" s="698" t="s">
        <v>171</v>
      </c>
      <c r="G128" s="703"/>
      <c r="H128" s="703" t="s">
        <v>738</v>
      </c>
      <c r="I128" s="705"/>
      <c r="J128" s="698" t="s">
        <v>89</v>
      </c>
      <c r="K128" s="698">
        <v>3</v>
      </c>
      <c r="L128" s="698">
        <v>2.6930000000000001</v>
      </c>
      <c r="M128" s="704" t="s">
        <v>795</v>
      </c>
      <c r="N128" s="705" t="s">
        <v>144</v>
      </c>
      <c r="O128" s="703"/>
      <c r="P128" s="700">
        <v>183</v>
      </c>
      <c r="Q128" s="707">
        <f t="shared" si="5"/>
        <v>183</v>
      </c>
      <c r="R128" s="702"/>
      <c r="S128" s="708"/>
      <c r="T128" s="703"/>
      <c r="U128" s="709">
        <f>Tableau1[[#This Row],[CHANGE PRICE STANDARD]]*$W$2</f>
        <v>199.47000000000003</v>
      </c>
      <c r="V128" s="709">
        <f t="shared" si="4"/>
        <v>199</v>
      </c>
      <c r="AB128" s="178"/>
    </row>
    <row r="129" spans="1:28" ht="12" customHeight="1">
      <c r="A129" s="703" t="s">
        <v>1094</v>
      </c>
      <c r="B129" s="698">
        <v>13679</v>
      </c>
      <c r="C129" s="703"/>
      <c r="D129" s="703" t="s">
        <v>19</v>
      </c>
      <c r="E129" s="703" t="s">
        <v>840</v>
      </c>
      <c r="F129" s="698" t="s">
        <v>172</v>
      </c>
      <c r="G129" s="703"/>
      <c r="H129" s="703" t="s">
        <v>738</v>
      </c>
      <c r="I129" s="705"/>
      <c r="J129" s="698" t="s">
        <v>60</v>
      </c>
      <c r="K129" s="698">
        <v>1</v>
      </c>
      <c r="L129" s="698">
        <v>0.67700000000000005</v>
      </c>
      <c r="M129" s="704" t="s">
        <v>795</v>
      </c>
      <c r="N129" s="705" t="s">
        <v>144</v>
      </c>
      <c r="O129" s="703"/>
      <c r="P129" s="700">
        <v>52</v>
      </c>
      <c r="Q129" s="707">
        <f t="shared" si="5"/>
        <v>52</v>
      </c>
      <c r="R129" s="702"/>
      <c r="S129" s="708"/>
      <c r="T129" s="703"/>
      <c r="U129" s="709">
        <f>Tableau1[[#This Row],[CHANGE PRICE STANDARD]]*$W$2</f>
        <v>56.680000000000007</v>
      </c>
      <c r="V129" s="709">
        <f t="shared" si="4"/>
        <v>57</v>
      </c>
      <c r="AB129" s="178"/>
    </row>
    <row r="130" spans="1:28" ht="12" customHeight="1">
      <c r="A130" s="703" t="s">
        <v>1095</v>
      </c>
      <c r="B130" s="698">
        <v>13680</v>
      </c>
      <c r="C130" s="703"/>
      <c r="D130" s="703" t="s">
        <v>19</v>
      </c>
      <c r="E130" s="703" t="s">
        <v>840</v>
      </c>
      <c r="F130" s="698" t="s">
        <v>173</v>
      </c>
      <c r="G130" s="703"/>
      <c r="H130" s="703" t="s">
        <v>738</v>
      </c>
      <c r="I130" s="705"/>
      <c r="J130" s="698" t="s">
        <v>89</v>
      </c>
      <c r="K130" s="698">
        <v>1</v>
      </c>
      <c r="L130" s="698">
        <v>0.84499999999999997</v>
      </c>
      <c r="M130" s="704" t="s">
        <v>795</v>
      </c>
      <c r="N130" s="705" t="s">
        <v>144</v>
      </c>
      <c r="O130" s="703"/>
      <c r="P130" s="700">
        <v>60</v>
      </c>
      <c r="Q130" s="707">
        <f t="shared" si="5"/>
        <v>60</v>
      </c>
      <c r="R130" s="702"/>
      <c r="S130" s="708"/>
      <c r="T130" s="703"/>
      <c r="U130" s="709">
        <f>Tableau1[[#This Row],[CHANGE PRICE STANDARD]]*$W$2</f>
        <v>65.400000000000006</v>
      </c>
      <c r="V130" s="709">
        <f t="shared" ref="V130:V193" si="6">ROUND(U130,0)</f>
        <v>65</v>
      </c>
      <c r="AB130" s="178"/>
    </row>
    <row r="131" spans="1:28" ht="12" customHeight="1">
      <c r="A131" s="703" t="s">
        <v>1096</v>
      </c>
      <c r="B131" s="698">
        <v>13681</v>
      </c>
      <c r="C131" s="703"/>
      <c r="D131" s="703" t="s">
        <v>19</v>
      </c>
      <c r="E131" s="703" t="s">
        <v>840</v>
      </c>
      <c r="F131" s="698" t="s">
        <v>174</v>
      </c>
      <c r="G131" s="703"/>
      <c r="H131" s="703" t="s">
        <v>738</v>
      </c>
      <c r="I131" s="705"/>
      <c r="J131" s="698" t="s">
        <v>141</v>
      </c>
      <c r="K131" s="698">
        <v>2</v>
      </c>
      <c r="L131" s="698">
        <v>2.83</v>
      </c>
      <c r="M131" s="704" t="s">
        <v>795</v>
      </c>
      <c r="N131" s="705" t="s">
        <v>144</v>
      </c>
      <c r="O131" s="703"/>
      <c r="P131" s="700">
        <v>180</v>
      </c>
      <c r="Q131" s="707">
        <f t="shared" si="5"/>
        <v>180</v>
      </c>
      <c r="R131" s="702"/>
      <c r="S131" s="708"/>
      <c r="T131" s="703"/>
      <c r="U131" s="709">
        <f>Tableau1[[#This Row],[CHANGE PRICE STANDARD]]*$W$2</f>
        <v>196.20000000000002</v>
      </c>
      <c r="V131" s="709">
        <f t="shared" si="6"/>
        <v>196</v>
      </c>
      <c r="AB131" s="178"/>
    </row>
    <row r="132" spans="1:28" ht="12" customHeight="1">
      <c r="A132" s="703" t="s">
        <v>1097</v>
      </c>
      <c r="B132" s="703">
        <v>13682</v>
      </c>
      <c r="C132" s="703"/>
      <c r="D132" s="703" t="s">
        <v>19</v>
      </c>
      <c r="E132" s="703" t="s">
        <v>840</v>
      </c>
      <c r="F132" s="698" t="s">
        <v>175</v>
      </c>
      <c r="G132" s="703"/>
      <c r="H132" s="703" t="s">
        <v>738</v>
      </c>
      <c r="I132" s="705"/>
      <c r="J132" s="698" t="s">
        <v>60</v>
      </c>
      <c r="K132" s="698">
        <v>2</v>
      </c>
      <c r="L132" s="698">
        <v>0.99399999999999999</v>
      </c>
      <c r="M132" s="704" t="s">
        <v>795</v>
      </c>
      <c r="N132" s="705" t="s">
        <v>144</v>
      </c>
      <c r="O132" s="703"/>
      <c r="P132" s="700">
        <v>82</v>
      </c>
      <c r="Q132" s="707">
        <f t="shared" si="5"/>
        <v>82</v>
      </c>
      <c r="R132" s="702"/>
      <c r="S132" s="708"/>
      <c r="T132" s="703"/>
      <c r="U132" s="709">
        <f>Tableau1[[#This Row],[CHANGE PRICE STANDARD]]*$W$2</f>
        <v>89.38000000000001</v>
      </c>
      <c r="V132" s="709">
        <f t="shared" si="6"/>
        <v>89</v>
      </c>
      <c r="AB132" s="178"/>
    </row>
    <row r="133" spans="1:28" ht="12" customHeight="1">
      <c r="A133" s="703" t="s">
        <v>1098</v>
      </c>
      <c r="B133" s="704">
        <v>13683</v>
      </c>
      <c r="C133" s="703"/>
      <c r="D133" s="703" t="s">
        <v>19</v>
      </c>
      <c r="E133" s="703" t="s">
        <v>840</v>
      </c>
      <c r="F133" s="698" t="s">
        <v>176</v>
      </c>
      <c r="G133" s="703"/>
      <c r="H133" s="703" t="s">
        <v>738</v>
      </c>
      <c r="I133" s="705"/>
      <c r="J133" s="698" t="s">
        <v>89</v>
      </c>
      <c r="K133" s="698">
        <v>1</v>
      </c>
      <c r="L133" s="698">
        <v>0.76</v>
      </c>
      <c r="M133" s="704" t="s">
        <v>795</v>
      </c>
      <c r="N133" s="705" t="s">
        <v>144</v>
      </c>
      <c r="O133" s="703"/>
      <c r="P133" s="700">
        <v>56</v>
      </c>
      <c r="Q133" s="707">
        <f t="shared" si="5"/>
        <v>56</v>
      </c>
      <c r="R133" s="702"/>
      <c r="S133" s="708"/>
      <c r="T133" s="703"/>
      <c r="U133" s="709">
        <f>Tableau1[[#This Row],[CHANGE PRICE STANDARD]]*$W$2</f>
        <v>61.040000000000006</v>
      </c>
      <c r="V133" s="709">
        <f t="shared" si="6"/>
        <v>61</v>
      </c>
      <c r="AB133" s="178"/>
    </row>
    <row r="134" spans="1:28" ht="12" customHeight="1">
      <c r="A134" s="703" t="s">
        <v>1099</v>
      </c>
      <c r="B134" s="698">
        <v>13684</v>
      </c>
      <c r="C134" s="703"/>
      <c r="D134" s="703" t="s">
        <v>19</v>
      </c>
      <c r="E134" s="703" t="s">
        <v>840</v>
      </c>
      <c r="F134" s="698" t="s">
        <v>177</v>
      </c>
      <c r="G134" s="703"/>
      <c r="H134" s="703" t="s">
        <v>738</v>
      </c>
      <c r="I134" s="705"/>
      <c r="J134" s="698" t="s">
        <v>89</v>
      </c>
      <c r="K134" s="698">
        <v>1</v>
      </c>
      <c r="L134" s="698">
        <v>0.65100000000000002</v>
      </c>
      <c r="M134" s="704" t="s">
        <v>795</v>
      </c>
      <c r="N134" s="705" t="s">
        <v>144</v>
      </c>
      <c r="O134" s="703"/>
      <c r="P134" s="700">
        <v>49</v>
      </c>
      <c r="Q134" s="707">
        <f t="shared" si="5"/>
        <v>49</v>
      </c>
      <c r="R134" s="702"/>
      <c r="S134" s="708"/>
      <c r="T134" s="703"/>
      <c r="U134" s="709">
        <f>Tableau1[[#This Row],[CHANGE PRICE STANDARD]]*$W$2</f>
        <v>53.410000000000004</v>
      </c>
      <c r="V134" s="709">
        <f t="shared" si="6"/>
        <v>53</v>
      </c>
      <c r="AB134" s="178"/>
    </row>
    <row r="135" spans="1:28" ht="12" customHeight="1">
      <c r="A135" s="703" t="s">
        <v>1100</v>
      </c>
      <c r="B135" s="698">
        <v>13685</v>
      </c>
      <c r="C135" s="703"/>
      <c r="D135" s="703" t="s">
        <v>19</v>
      </c>
      <c r="E135" s="703" t="s">
        <v>840</v>
      </c>
      <c r="F135" s="698" t="s">
        <v>178</v>
      </c>
      <c r="G135" s="703"/>
      <c r="H135" s="703" t="s">
        <v>738</v>
      </c>
      <c r="I135" s="705"/>
      <c r="J135" s="698" t="s">
        <v>89</v>
      </c>
      <c r="K135" s="698">
        <v>3</v>
      </c>
      <c r="L135" s="698">
        <v>2.452</v>
      </c>
      <c r="M135" s="704" t="s">
        <v>795</v>
      </c>
      <c r="N135" s="705" t="s">
        <v>140</v>
      </c>
      <c r="O135" s="703"/>
      <c r="P135" s="700">
        <v>170</v>
      </c>
      <c r="Q135" s="707">
        <f t="shared" si="5"/>
        <v>170</v>
      </c>
      <c r="R135" s="702"/>
      <c r="S135" s="708"/>
      <c r="T135" s="703"/>
      <c r="U135" s="709">
        <f>Tableau1[[#This Row],[CHANGE PRICE STANDARD]]*$W$2</f>
        <v>185.3</v>
      </c>
      <c r="V135" s="709">
        <f t="shared" si="6"/>
        <v>185</v>
      </c>
      <c r="AB135" s="178"/>
    </row>
    <row r="136" spans="1:28" ht="12" customHeight="1">
      <c r="A136" s="703" t="s">
        <v>1460</v>
      </c>
      <c r="B136" s="712" t="s">
        <v>1461</v>
      </c>
      <c r="C136" s="703"/>
      <c r="D136" s="703" t="s">
        <v>564</v>
      </c>
      <c r="E136" s="703" t="s">
        <v>1479</v>
      </c>
      <c r="F136" s="713" t="s">
        <v>1462</v>
      </c>
      <c r="G136" s="699"/>
      <c r="H136" s="714" t="s">
        <v>737</v>
      </c>
      <c r="I136" s="715" t="s">
        <v>1463</v>
      </c>
      <c r="J136" s="716" t="s">
        <v>57</v>
      </c>
      <c r="K136" s="703">
        <v>1</v>
      </c>
      <c r="L136" s="717">
        <v>2.0099999999999998</v>
      </c>
      <c r="M136" s="703" t="s">
        <v>566</v>
      </c>
      <c r="N136" s="714" t="s">
        <v>1464</v>
      </c>
      <c r="O136" s="703"/>
      <c r="P136" s="707">
        <v>139.04999999999998</v>
      </c>
      <c r="Q136" s="707">
        <f t="shared" si="5"/>
        <v>139</v>
      </c>
      <c r="R136" s="708">
        <v>180.59221695475978</v>
      </c>
      <c r="S136" s="708">
        <f>ROUNDUP(R136*$AI$2,0)</f>
        <v>181</v>
      </c>
      <c r="T136" s="711"/>
      <c r="U136" s="709">
        <f>Tableau1[[#This Row],[CHANGE PRICE STANDARD]]*$W$2</f>
        <v>151.51000000000002</v>
      </c>
      <c r="V136" s="709">
        <f t="shared" si="6"/>
        <v>152</v>
      </c>
      <c r="AB136" s="178"/>
    </row>
    <row r="137" spans="1:28" ht="12" customHeight="1">
      <c r="A137" s="703" t="s">
        <v>1465</v>
      </c>
      <c r="B137" s="712" t="s">
        <v>1466</v>
      </c>
      <c r="C137" s="703"/>
      <c r="D137" s="703" t="s">
        <v>564</v>
      </c>
      <c r="E137" s="703" t="s">
        <v>1480</v>
      </c>
      <c r="F137" s="713" t="s">
        <v>1462</v>
      </c>
      <c r="G137" s="699"/>
      <c r="H137" s="714" t="s">
        <v>738</v>
      </c>
      <c r="I137" s="715" t="s">
        <v>1463</v>
      </c>
      <c r="J137" s="716" t="s">
        <v>57</v>
      </c>
      <c r="K137" s="703">
        <v>1</v>
      </c>
      <c r="L137" s="717">
        <v>2.0099999999999998</v>
      </c>
      <c r="M137" s="703" t="s">
        <v>566</v>
      </c>
      <c r="N137" s="714" t="s">
        <v>1464</v>
      </c>
      <c r="O137" s="703"/>
      <c r="P137" s="707">
        <v>200.6</v>
      </c>
      <c r="Q137" s="707">
        <f t="shared" si="5"/>
        <v>201</v>
      </c>
      <c r="R137" s="708"/>
      <c r="S137" s="708">
        <v>0</v>
      </c>
      <c r="T137" s="711"/>
      <c r="U137" s="709">
        <f>Tableau1[[#This Row],[CHANGE PRICE STANDARD]]*$W$2</f>
        <v>219.09</v>
      </c>
      <c r="V137" s="709">
        <f t="shared" si="6"/>
        <v>219</v>
      </c>
      <c r="AB137" s="178"/>
    </row>
    <row r="138" spans="1:28" ht="12" customHeight="1">
      <c r="A138" s="703" t="s">
        <v>1467</v>
      </c>
      <c r="B138" s="712" t="s">
        <v>1468</v>
      </c>
      <c r="C138" s="703"/>
      <c r="D138" s="703" t="s">
        <v>564</v>
      </c>
      <c r="E138" s="703" t="s">
        <v>1479</v>
      </c>
      <c r="F138" s="713" t="s">
        <v>1469</v>
      </c>
      <c r="G138" s="699"/>
      <c r="H138" s="714" t="s">
        <v>737</v>
      </c>
      <c r="I138" s="715" t="s">
        <v>1470</v>
      </c>
      <c r="J138" s="716" t="s">
        <v>1401</v>
      </c>
      <c r="K138" s="703">
        <v>1</v>
      </c>
      <c r="L138" s="717">
        <v>2.2799999999999998</v>
      </c>
      <c r="M138" s="703" t="s">
        <v>566</v>
      </c>
      <c r="N138" s="714" t="s">
        <v>1464</v>
      </c>
      <c r="O138" s="703"/>
      <c r="P138" s="707">
        <v>159.25</v>
      </c>
      <c r="Q138" s="707">
        <f t="shared" si="5"/>
        <v>159</v>
      </c>
      <c r="R138" s="708">
        <v>174.84399432100054</v>
      </c>
      <c r="S138" s="708">
        <f>ROUNDUP(R138*$AI$2,0)</f>
        <v>175</v>
      </c>
      <c r="T138" s="711"/>
      <c r="U138" s="709">
        <f>Tableau1[[#This Row],[CHANGE PRICE STANDARD]]*$W$2</f>
        <v>173.31</v>
      </c>
      <c r="V138" s="709">
        <f t="shared" si="6"/>
        <v>173</v>
      </c>
      <c r="AB138" s="178"/>
    </row>
    <row r="139" spans="1:28" ht="12" customHeight="1">
      <c r="A139" s="703" t="s">
        <v>1471</v>
      </c>
      <c r="B139" s="712" t="s">
        <v>1472</v>
      </c>
      <c r="C139" s="703"/>
      <c r="D139" s="703" t="s">
        <v>564</v>
      </c>
      <c r="E139" s="703" t="s">
        <v>1480</v>
      </c>
      <c r="F139" s="713" t="s">
        <v>1469</v>
      </c>
      <c r="G139" s="699"/>
      <c r="H139" s="714" t="s">
        <v>738</v>
      </c>
      <c r="I139" s="715" t="s">
        <v>1470</v>
      </c>
      <c r="J139" s="716" t="s">
        <v>52</v>
      </c>
      <c r="K139" s="703">
        <v>1</v>
      </c>
      <c r="L139" s="717">
        <v>2.2799999999999998</v>
      </c>
      <c r="M139" s="703" t="s">
        <v>566</v>
      </c>
      <c r="N139" s="714" t="s">
        <v>1464</v>
      </c>
      <c r="O139" s="703"/>
      <c r="P139" s="720">
        <v>217.6</v>
      </c>
      <c r="Q139" s="707">
        <f t="shared" si="5"/>
        <v>218</v>
      </c>
      <c r="R139" s="708"/>
      <c r="S139" s="708">
        <v>0</v>
      </c>
      <c r="T139" s="711"/>
      <c r="U139" s="709">
        <f>Tableau1[[#This Row],[CHANGE PRICE STANDARD]]*$W$2</f>
        <v>237.62</v>
      </c>
      <c r="V139" s="709">
        <f t="shared" si="6"/>
        <v>238</v>
      </c>
      <c r="AB139" s="178"/>
    </row>
    <row r="140" spans="1:28" ht="12" customHeight="1">
      <c r="A140" s="703" t="s">
        <v>1473</v>
      </c>
      <c r="B140" s="712" t="s">
        <v>1474</v>
      </c>
      <c r="C140" s="703"/>
      <c r="D140" s="703" t="s">
        <v>564</v>
      </c>
      <c r="E140" s="703" t="s">
        <v>1479</v>
      </c>
      <c r="F140" s="713" t="s">
        <v>1475</v>
      </c>
      <c r="G140" s="699"/>
      <c r="H140" s="714" t="s">
        <v>737</v>
      </c>
      <c r="I140" s="715" t="s">
        <v>1476</v>
      </c>
      <c r="J140" s="716" t="s">
        <v>44</v>
      </c>
      <c r="K140" s="703">
        <v>1</v>
      </c>
      <c r="L140" s="717">
        <v>1.54</v>
      </c>
      <c r="M140" s="703" t="s">
        <v>566</v>
      </c>
      <c r="N140" s="714" t="s">
        <v>1464</v>
      </c>
      <c r="O140" s="703"/>
      <c r="P140" s="707">
        <v>219.6</v>
      </c>
      <c r="Q140" s="707">
        <f t="shared" si="5"/>
        <v>220</v>
      </c>
      <c r="R140" s="708">
        <v>150.29450947315456</v>
      </c>
      <c r="S140" s="708">
        <f>ROUNDUP(R140*$AI$2,0)</f>
        <v>151</v>
      </c>
      <c r="T140" s="711"/>
      <c r="U140" s="709">
        <f>Tableau1[[#This Row],[CHANGE PRICE STANDARD]]*$W$2</f>
        <v>239.8</v>
      </c>
      <c r="V140" s="709">
        <f t="shared" si="6"/>
        <v>240</v>
      </c>
      <c r="AB140" s="178"/>
    </row>
    <row r="141" spans="1:28" ht="12" customHeight="1">
      <c r="A141" s="703" t="s">
        <v>1477</v>
      </c>
      <c r="B141" s="712" t="s">
        <v>1478</v>
      </c>
      <c r="C141" s="703"/>
      <c r="D141" s="703" t="s">
        <v>564</v>
      </c>
      <c r="E141" s="703" t="s">
        <v>1480</v>
      </c>
      <c r="F141" s="713" t="s">
        <v>1475</v>
      </c>
      <c r="G141" s="699"/>
      <c r="H141" s="714" t="s">
        <v>738</v>
      </c>
      <c r="I141" s="715" t="s">
        <v>1476</v>
      </c>
      <c r="J141" s="716" t="s">
        <v>44</v>
      </c>
      <c r="K141" s="703">
        <v>1</v>
      </c>
      <c r="L141" s="717">
        <v>1.54</v>
      </c>
      <c r="M141" s="703" t="s">
        <v>566</v>
      </c>
      <c r="N141" s="714" t="s">
        <v>1464</v>
      </c>
      <c r="O141" s="703"/>
      <c r="P141" s="720">
        <v>319.59999999999997</v>
      </c>
      <c r="Q141" s="707">
        <f t="shared" si="5"/>
        <v>320</v>
      </c>
      <c r="R141" s="708"/>
      <c r="S141" s="708">
        <v>0</v>
      </c>
      <c r="T141" s="711"/>
      <c r="U141" s="709">
        <f>Tableau1[[#This Row],[CHANGE PRICE STANDARD]]*$W$2</f>
        <v>348.8</v>
      </c>
      <c r="V141" s="709">
        <f t="shared" si="6"/>
        <v>349</v>
      </c>
      <c r="AB141" s="178"/>
    </row>
    <row r="142" spans="1:28" ht="12" customHeight="1">
      <c r="A142" s="703" t="s">
        <v>985</v>
      </c>
      <c r="B142" s="704">
        <v>6663</v>
      </c>
      <c r="C142" s="703" t="s">
        <v>609</v>
      </c>
      <c r="D142" s="703" t="s">
        <v>19</v>
      </c>
      <c r="E142" s="703" t="s">
        <v>290</v>
      </c>
      <c r="F142" s="703" t="s">
        <v>307</v>
      </c>
      <c r="G142" s="703"/>
      <c r="H142" s="705" t="s">
        <v>843</v>
      </c>
      <c r="I142" s="705"/>
      <c r="J142" s="703" t="s">
        <v>89</v>
      </c>
      <c r="K142" s="703">
        <v>3</v>
      </c>
      <c r="L142" s="706">
        <v>1.923</v>
      </c>
      <c r="M142" s="704" t="s">
        <v>795</v>
      </c>
      <c r="N142" s="705" t="s">
        <v>144</v>
      </c>
      <c r="O142" s="703"/>
      <c r="P142" s="710">
        <v>130</v>
      </c>
      <c r="Q142" s="707">
        <f t="shared" si="5"/>
        <v>130</v>
      </c>
      <c r="R142" s="708"/>
      <c r="S142" s="708"/>
      <c r="T142" s="703"/>
      <c r="U142" s="709">
        <f>Tableau1[[#This Row],[CHANGE PRICE STANDARD]]*$W$2</f>
        <v>141.70000000000002</v>
      </c>
      <c r="V142" s="709">
        <f t="shared" si="6"/>
        <v>142</v>
      </c>
      <c r="AB142" s="178"/>
    </row>
    <row r="143" spans="1:28" ht="12" customHeight="1">
      <c r="A143" s="703" t="s">
        <v>890</v>
      </c>
      <c r="B143" s="704">
        <v>10364</v>
      </c>
      <c r="C143" s="703" t="s">
        <v>609</v>
      </c>
      <c r="D143" s="703" t="s">
        <v>19</v>
      </c>
      <c r="E143" s="703" t="s">
        <v>290</v>
      </c>
      <c r="F143" s="703" t="s">
        <v>307</v>
      </c>
      <c r="G143" s="703"/>
      <c r="H143" s="705" t="s">
        <v>843</v>
      </c>
      <c r="I143" s="705"/>
      <c r="J143" s="703" t="s">
        <v>89</v>
      </c>
      <c r="K143" s="703">
        <v>3</v>
      </c>
      <c r="L143" s="706">
        <v>3.3180000000000001</v>
      </c>
      <c r="M143" s="704" t="s">
        <v>20</v>
      </c>
      <c r="N143" s="705" t="s">
        <v>144</v>
      </c>
      <c r="O143" s="703"/>
      <c r="P143" s="707">
        <v>59</v>
      </c>
      <c r="Q143" s="707">
        <f t="shared" si="5"/>
        <v>59</v>
      </c>
      <c r="R143" s="708"/>
      <c r="S143" s="708"/>
      <c r="T143" s="703"/>
      <c r="U143" s="709">
        <f>Tableau1[[#This Row],[CHANGE PRICE STANDARD]]*$W$2</f>
        <v>64.31</v>
      </c>
      <c r="V143" s="709">
        <f t="shared" si="6"/>
        <v>64</v>
      </c>
      <c r="AB143" s="178"/>
    </row>
    <row r="144" spans="1:28" ht="12" customHeight="1">
      <c r="A144" s="703" t="s">
        <v>949</v>
      </c>
      <c r="B144" s="698">
        <v>9668</v>
      </c>
      <c r="C144" s="703"/>
      <c r="D144" s="703" t="s">
        <v>19</v>
      </c>
      <c r="E144" s="703" t="s">
        <v>43</v>
      </c>
      <c r="F144" s="698" t="s">
        <v>179</v>
      </c>
      <c r="G144" s="703"/>
      <c r="H144" s="705" t="s">
        <v>843</v>
      </c>
      <c r="I144" s="705"/>
      <c r="J144" s="698" t="s">
        <v>89</v>
      </c>
      <c r="K144" s="698">
        <v>3</v>
      </c>
      <c r="L144" s="698">
        <v>4.7329999999999997</v>
      </c>
      <c r="M144" s="704" t="s">
        <v>20</v>
      </c>
      <c r="N144" s="705" t="s">
        <v>140</v>
      </c>
      <c r="O144" s="703"/>
      <c r="P144" s="700">
        <v>85</v>
      </c>
      <c r="Q144" s="707">
        <f t="shared" si="5"/>
        <v>85</v>
      </c>
      <c r="R144" s="702"/>
      <c r="S144" s="708"/>
      <c r="T144" s="703"/>
      <c r="U144" s="709">
        <f>Tableau1[[#This Row],[CHANGE PRICE STANDARD]]*$W$2</f>
        <v>92.65</v>
      </c>
      <c r="V144" s="709">
        <f t="shared" si="6"/>
        <v>93</v>
      </c>
      <c r="AB144" s="178"/>
    </row>
    <row r="145" spans="1:28" ht="12" customHeight="1">
      <c r="A145" s="703" t="s">
        <v>1054</v>
      </c>
      <c r="B145" s="698">
        <v>9313</v>
      </c>
      <c r="C145" s="703"/>
      <c r="D145" s="703" t="s">
        <v>19</v>
      </c>
      <c r="E145" s="703" t="s">
        <v>43</v>
      </c>
      <c r="F145" s="698" t="s">
        <v>179</v>
      </c>
      <c r="G145" s="703"/>
      <c r="H145" s="705" t="s">
        <v>843</v>
      </c>
      <c r="I145" s="705"/>
      <c r="J145" s="698" t="s">
        <v>89</v>
      </c>
      <c r="K145" s="698">
        <v>3</v>
      </c>
      <c r="L145" s="698">
        <v>2.5960000000000001</v>
      </c>
      <c r="M145" s="704" t="s">
        <v>795</v>
      </c>
      <c r="N145" s="705" t="s">
        <v>140</v>
      </c>
      <c r="O145" s="703"/>
      <c r="P145" s="700">
        <v>176</v>
      </c>
      <c r="Q145" s="707">
        <f t="shared" si="5"/>
        <v>176</v>
      </c>
      <c r="R145" s="702"/>
      <c r="S145" s="708"/>
      <c r="T145" s="703"/>
      <c r="U145" s="709">
        <f>Tableau1[[#This Row],[CHANGE PRICE STANDARD]]*$W$2</f>
        <v>191.84</v>
      </c>
      <c r="V145" s="709">
        <f t="shared" si="6"/>
        <v>192</v>
      </c>
      <c r="AB145" s="178"/>
    </row>
    <row r="146" spans="1:28" ht="12" customHeight="1">
      <c r="A146" s="703" t="s">
        <v>950</v>
      </c>
      <c r="B146" s="698">
        <v>10330</v>
      </c>
      <c r="C146" s="703"/>
      <c r="D146" s="703" t="s">
        <v>19</v>
      </c>
      <c r="E146" s="703" t="s">
        <v>43</v>
      </c>
      <c r="F146" s="698" t="s">
        <v>180</v>
      </c>
      <c r="G146" s="703"/>
      <c r="H146" s="705" t="s">
        <v>843</v>
      </c>
      <c r="I146" s="705"/>
      <c r="J146" s="698" t="s">
        <v>141</v>
      </c>
      <c r="K146" s="698">
        <v>3</v>
      </c>
      <c r="L146" s="698">
        <v>7.0549999999999997</v>
      </c>
      <c r="M146" s="704" t="s">
        <v>20</v>
      </c>
      <c r="N146" s="705" t="s">
        <v>140</v>
      </c>
      <c r="O146" s="703"/>
      <c r="P146" s="700">
        <v>122</v>
      </c>
      <c r="Q146" s="707">
        <f t="shared" si="5"/>
        <v>122</v>
      </c>
      <c r="R146" s="702"/>
      <c r="S146" s="708"/>
      <c r="T146" s="703"/>
      <c r="U146" s="709">
        <f>Tableau1[[#This Row],[CHANGE PRICE STANDARD]]*$W$2</f>
        <v>132.98000000000002</v>
      </c>
      <c r="V146" s="709">
        <f t="shared" si="6"/>
        <v>133</v>
      </c>
      <c r="AB146" s="178"/>
    </row>
    <row r="147" spans="1:28" ht="12" customHeight="1">
      <c r="A147" s="703" t="s">
        <v>1055</v>
      </c>
      <c r="B147" s="704">
        <v>9324</v>
      </c>
      <c r="C147" s="703"/>
      <c r="D147" s="703" t="s">
        <v>19</v>
      </c>
      <c r="E147" s="703" t="s">
        <v>43</v>
      </c>
      <c r="F147" s="698" t="s">
        <v>180</v>
      </c>
      <c r="G147" s="703"/>
      <c r="H147" s="705" t="s">
        <v>843</v>
      </c>
      <c r="I147" s="705"/>
      <c r="J147" s="698" t="s">
        <v>141</v>
      </c>
      <c r="K147" s="698">
        <v>3</v>
      </c>
      <c r="L147" s="698">
        <v>3.2280000000000002</v>
      </c>
      <c r="M147" s="704" t="s">
        <v>795</v>
      </c>
      <c r="N147" s="705" t="s">
        <v>140</v>
      </c>
      <c r="O147" s="703"/>
      <c r="P147" s="700">
        <v>208</v>
      </c>
      <c r="Q147" s="707">
        <f t="shared" si="5"/>
        <v>208</v>
      </c>
      <c r="R147" s="702"/>
      <c r="S147" s="708"/>
      <c r="T147" s="703"/>
      <c r="U147" s="709">
        <f>Tableau1[[#This Row],[CHANGE PRICE STANDARD]]*$W$2</f>
        <v>226.72000000000003</v>
      </c>
      <c r="V147" s="709">
        <f t="shared" si="6"/>
        <v>227</v>
      </c>
      <c r="AB147" s="178"/>
    </row>
    <row r="148" spans="1:28" ht="12" customHeight="1">
      <c r="A148" s="703" t="s">
        <v>921</v>
      </c>
      <c r="B148" s="703">
        <v>8406</v>
      </c>
      <c r="C148" s="703" t="s">
        <v>579</v>
      </c>
      <c r="D148" s="703" t="s">
        <v>19</v>
      </c>
      <c r="E148" s="703" t="s">
        <v>251</v>
      </c>
      <c r="F148" s="703" t="s">
        <v>264</v>
      </c>
      <c r="G148" s="703"/>
      <c r="H148" s="705" t="s">
        <v>843</v>
      </c>
      <c r="I148" s="705"/>
      <c r="J148" s="703" t="s">
        <v>89</v>
      </c>
      <c r="K148" s="703">
        <v>2</v>
      </c>
      <c r="L148" s="706">
        <v>2.8879999999999999</v>
      </c>
      <c r="M148" s="704" t="s">
        <v>20</v>
      </c>
      <c r="N148" s="705" t="s">
        <v>140</v>
      </c>
      <c r="O148" s="703"/>
      <c r="P148" s="710">
        <v>50</v>
      </c>
      <c r="Q148" s="707">
        <f t="shared" si="5"/>
        <v>50</v>
      </c>
      <c r="R148" s="708"/>
      <c r="S148" s="708"/>
      <c r="T148" s="703"/>
      <c r="U148" s="709">
        <f>Tableau1[[#This Row],[CHANGE PRICE STANDARD]]*$W$2</f>
        <v>54.500000000000007</v>
      </c>
      <c r="V148" s="709">
        <f t="shared" si="6"/>
        <v>55</v>
      </c>
      <c r="AB148" s="178"/>
    </row>
    <row r="149" spans="1:28" ht="12" customHeight="1">
      <c r="A149" s="703" t="s">
        <v>1018</v>
      </c>
      <c r="B149" s="703">
        <v>6440</v>
      </c>
      <c r="C149" s="703" t="s">
        <v>579</v>
      </c>
      <c r="D149" s="703" t="s">
        <v>19</v>
      </c>
      <c r="E149" s="703" t="s">
        <v>251</v>
      </c>
      <c r="F149" s="703" t="s">
        <v>264</v>
      </c>
      <c r="G149" s="703"/>
      <c r="H149" s="705" t="s">
        <v>843</v>
      </c>
      <c r="I149" s="705"/>
      <c r="J149" s="703" t="s">
        <v>89</v>
      </c>
      <c r="K149" s="703">
        <v>2</v>
      </c>
      <c r="L149" s="706">
        <v>1.06</v>
      </c>
      <c r="M149" s="704" t="s">
        <v>795</v>
      </c>
      <c r="N149" s="705" t="s">
        <v>140</v>
      </c>
      <c r="O149" s="703"/>
      <c r="P149" s="710">
        <v>77</v>
      </c>
      <c r="Q149" s="707">
        <f t="shared" si="5"/>
        <v>77</v>
      </c>
      <c r="R149" s="708"/>
      <c r="S149" s="708"/>
      <c r="T149" s="703"/>
      <c r="U149" s="709">
        <f>Tableau1[[#This Row],[CHANGE PRICE STANDARD]]*$W$2</f>
        <v>83.93</v>
      </c>
      <c r="V149" s="709">
        <f t="shared" si="6"/>
        <v>84</v>
      </c>
      <c r="AB149" s="178"/>
    </row>
    <row r="150" spans="1:28" ht="12" customHeight="1">
      <c r="A150" s="703" t="s">
        <v>1056</v>
      </c>
      <c r="B150" s="698">
        <v>9344</v>
      </c>
      <c r="C150" s="703"/>
      <c r="D150" s="703" t="s">
        <v>19</v>
      </c>
      <c r="E150" s="703" t="s">
        <v>43</v>
      </c>
      <c r="F150" s="698" t="s">
        <v>181</v>
      </c>
      <c r="G150" s="703"/>
      <c r="H150" s="705" t="s">
        <v>843</v>
      </c>
      <c r="I150" s="705"/>
      <c r="J150" s="698" t="s">
        <v>141</v>
      </c>
      <c r="K150" s="698">
        <v>1</v>
      </c>
      <c r="L150" s="698">
        <v>1.1299999999999999</v>
      </c>
      <c r="M150" s="704" t="s">
        <v>795</v>
      </c>
      <c r="N150" s="705" t="s">
        <v>140</v>
      </c>
      <c r="O150" s="703"/>
      <c r="P150" s="700">
        <v>73</v>
      </c>
      <c r="Q150" s="707">
        <f t="shared" si="5"/>
        <v>73</v>
      </c>
      <c r="R150" s="702"/>
      <c r="S150" s="708"/>
      <c r="T150" s="703"/>
      <c r="U150" s="709">
        <f>Tableau1[[#This Row],[CHANGE PRICE STANDARD]]*$W$2</f>
        <v>79.570000000000007</v>
      </c>
      <c r="V150" s="709">
        <f t="shared" si="6"/>
        <v>80</v>
      </c>
      <c r="AB150" s="178"/>
    </row>
    <row r="151" spans="1:28" ht="12" customHeight="1">
      <c r="A151" s="703" t="s">
        <v>922</v>
      </c>
      <c r="B151" s="704">
        <v>10496</v>
      </c>
      <c r="C151" s="703" t="s">
        <v>585</v>
      </c>
      <c r="D151" s="703" t="s">
        <v>19</v>
      </c>
      <c r="E151" s="703" t="s">
        <v>251</v>
      </c>
      <c r="F151" s="703" t="s">
        <v>265</v>
      </c>
      <c r="G151" s="703"/>
      <c r="H151" s="705" t="s">
        <v>843</v>
      </c>
      <c r="I151" s="705"/>
      <c r="J151" s="703" t="s">
        <v>141</v>
      </c>
      <c r="K151" s="703">
        <v>4</v>
      </c>
      <c r="L151" s="706">
        <v>6.0590000000000002</v>
      </c>
      <c r="M151" s="704" t="s">
        <v>20</v>
      </c>
      <c r="N151" s="705" t="s">
        <v>144</v>
      </c>
      <c r="O151" s="703"/>
      <c r="P151" s="710">
        <v>103</v>
      </c>
      <c r="Q151" s="707">
        <f t="shared" si="5"/>
        <v>103</v>
      </c>
      <c r="R151" s="708"/>
      <c r="S151" s="708"/>
      <c r="T151" s="703"/>
      <c r="U151" s="709">
        <f>Tableau1[[#This Row],[CHANGE PRICE STANDARD]]*$W$2</f>
        <v>112.27000000000001</v>
      </c>
      <c r="V151" s="709">
        <f t="shared" si="6"/>
        <v>112</v>
      </c>
      <c r="AB151" s="178"/>
    </row>
    <row r="152" spans="1:28" ht="12" customHeight="1">
      <c r="A152" s="703" t="s">
        <v>1019</v>
      </c>
      <c r="B152" s="704">
        <v>6664</v>
      </c>
      <c r="C152" s="703" t="s">
        <v>585</v>
      </c>
      <c r="D152" s="703" t="s">
        <v>19</v>
      </c>
      <c r="E152" s="703" t="s">
        <v>251</v>
      </c>
      <c r="F152" s="703" t="s">
        <v>265</v>
      </c>
      <c r="G152" s="703"/>
      <c r="H152" s="705" t="s">
        <v>843</v>
      </c>
      <c r="I152" s="705"/>
      <c r="J152" s="703" t="s">
        <v>141</v>
      </c>
      <c r="K152" s="703">
        <v>4</v>
      </c>
      <c r="L152" s="706">
        <v>3.2759999999999998</v>
      </c>
      <c r="M152" s="704" t="s">
        <v>795</v>
      </c>
      <c r="N152" s="705" t="s">
        <v>144</v>
      </c>
      <c r="O152" s="703"/>
      <c r="P152" s="710">
        <v>209</v>
      </c>
      <c r="Q152" s="707">
        <f t="shared" si="5"/>
        <v>209</v>
      </c>
      <c r="R152" s="708"/>
      <c r="S152" s="708"/>
      <c r="T152" s="703"/>
      <c r="U152" s="709">
        <f>Tableau1[[#This Row],[CHANGE PRICE STANDARD]]*$W$2</f>
        <v>227.81000000000003</v>
      </c>
      <c r="V152" s="709">
        <f t="shared" si="6"/>
        <v>228</v>
      </c>
      <c r="AB152" s="178"/>
    </row>
    <row r="153" spans="1:28" ht="12" customHeight="1">
      <c r="A153" s="703" t="s">
        <v>1101</v>
      </c>
      <c r="B153" s="698">
        <v>13708</v>
      </c>
      <c r="C153" s="703"/>
      <c r="D153" s="703" t="s">
        <v>19</v>
      </c>
      <c r="E153" s="703" t="s">
        <v>840</v>
      </c>
      <c r="F153" s="698" t="s">
        <v>1178</v>
      </c>
      <c r="G153" s="703"/>
      <c r="H153" s="703" t="s">
        <v>738</v>
      </c>
      <c r="I153" s="705"/>
      <c r="J153" s="698" t="s">
        <v>89</v>
      </c>
      <c r="K153" s="698">
        <v>2</v>
      </c>
      <c r="L153" s="698">
        <v>2.2959999999999998</v>
      </c>
      <c r="M153" s="704" t="s">
        <v>795</v>
      </c>
      <c r="N153" s="705" t="s">
        <v>1215</v>
      </c>
      <c r="O153" s="703"/>
      <c r="P153" s="700">
        <v>149</v>
      </c>
      <c r="Q153" s="707">
        <f t="shared" si="5"/>
        <v>149</v>
      </c>
      <c r="R153" s="702"/>
      <c r="S153" s="708"/>
      <c r="T153" s="703"/>
      <c r="U153" s="709">
        <f>Tableau1[[#This Row],[CHANGE PRICE STANDARD]]*$W$2</f>
        <v>162.41000000000003</v>
      </c>
      <c r="V153" s="709">
        <f t="shared" si="6"/>
        <v>162</v>
      </c>
      <c r="AB153" s="178"/>
    </row>
    <row r="154" spans="1:28" ht="12" customHeight="1">
      <c r="A154" s="703" t="s">
        <v>1102</v>
      </c>
      <c r="B154" s="704">
        <v>13709</v>
      </c>
      <c r="C154" s="703"/>
      <c r="D154" s="703" t="s">
        <v>19</v>
      </c>
      <c r="E154" s="703" t="s">
        <v>840</v>
      </c>
      <c r="F154" s="698" t="s">
        <v>182</v>
      </c>
      <c r="G154" s="703"/>
      <c r="H154" s="703" t="s">
        <v>738</v>
      </c>
      <c r="I154" s="705"/>
      <c r="J154" s="698" t="s">
        <v>89</v>
      </c>
      <c r="K154" s="698">
        <v>3</v>
      </c>
      <c r="L154" s="698">
        <v>1.8220000000000001</v>
      </c>
      <c r="M154" s="704" t="s">
        <v>795</v>
      </c>
      <c r="N154" s="705" t="s">
        <v>1215</v>
      </c>
      <c r="O154" s="703"/>
      <c r="P154" s="700">
        <v>148</v>
      </c>
      <c r="Q154" s="707">
        <f t="shared" si="5"/>
        <v>148</v>
      </c>
      <c r="R154" s="702"/>
      <c r="S154" s="708"/>
      <c r="T154" s="703"/>
      <c r="U154" s="709">
        <f>Tableau1[[#This Row],[CHANGE PRICE STANDARD]]*$W$2</f>
        <v>161.32000000000002</v>
      </c>
      <c r="V154" s="709">
        <f t="shared" si="6"/>
        <v>161</v>
      </c>
      <c r="AB154" s="178"/>
    </row>
    <row r="155" spans="1:28" ht="12" customHeight="1">
      <c r="A155" s="703" t="s">
        <v>724</v>
      </c>
      <c r="B155" s="703"/>
      <c r="C155" s="703" t="s">
        <v>119</v>
      </c>
      <c r="D155" s="703" t="s">
        <v>564</v>
      </c>
      <c r="E155" s="703" t="s">
        <v>567</v>
      </c>
      <c r="F155" s="703" t="s">
        <v>118</v>
      </c>
      <c r="G155" s="703"/>
      <c r="H155" s="703" t="s">
        <v>737</v>
      </c>
      <c r="I155" s="703" t="s">
        <v>787</v>
      </c>
      <c r="J155" s="703" t="s">
        <v>60</v>
      </c>
      <c r="K155" s="703">
        <v>1</v>
      </c>
      <c r="L155" s="703">
        <v>4.2</v>
      </c>
      <c r="M155" s="703" t="s">
        <v>566</v>
      </c>
      <c r="N155" s="703"/>
      <c r="O155" s="703"/>
      <c r="P155" s="707">
        <v>234</v>
      </c>
      <c r="Q155" s="707">
        <f t="shared" si="5"/>
        <v>234</v>
      </c>
      <c r="R155" s="719">
        <v>276.58323000000001</v>
      </c>
      <c r="S155" s="708">
        <f>ROUNDUP(R155*$AI$2,0)</f>
        <v>277</v>
      </c>
      <c r="T155" s="703"/>
      <c r="U155" s="709">
        <f>Tableau1[[#This Row],[CHANGE PRICE STANDARD]]*$W$2</f>
        <v>255.06000000000003</v>
      </c>
      <c r="V155" s="709">
        <f t="shared" si="6"/>
        <v>255</v>
      </c>
      <c r="AB155" s="178"/>
    </row>
    <row r="156" spans="1:28" ht="12" customHeight="1">
      <c r="A156" s="703" t="s">
        <v>878</v>
      </c>
      <c r="B156" s="703"/>
      <c r="C156" s="703" t="s">
        <v>119</v>
      </c>
      <c r="D156" s="703" t="s">
        <v>564</v>
      </c>
      <c r="E156" s="703" t="s">
        <v>568</v>
      </c>
      <c r="F156" s="703" t="s">
        <v>118</v>
      </c>
      <c r="G156" s="703"/>
      <c r="H156" s="703" t="s">
        <v>738</v>
      </c>
      <c r="I156" s="703" t="s">
        <v>787</v>
      </c>
      <c r="J156" s="703" t="s">
        <v>60</v>
      </c>
      <c r="K156" s="703">
        <v>1</v>
      </c>
      <c r="L156" s="703">
        <v>4.2</v>
      </c>
      <c r="M156" s="703" t="s">
        <v>566</v>
      </c>
      <c r="N156" s="703"/>
      <c r="O156" s="703"/>
      <c r="P156" s="707">
        <v>336.59999999999997</v>
      </c>
      <c r="Q156" s="707">
        <f t="shared" si="5"/>
        <v>337</v>
      </c>
      <c r="R156" s="708"/>
      <c r="S156" s="708">
        <v>0</v>
      </c>
      <c r="T156" s="703"/>
      <c r="U156" s="709">
        <f>Tableau1[[#This Row],[CHANGE PRICE STANDARD]]*$W$2</f>
        <v>367.33000000000004</v>
      </c>
      <c r="V156" s="709">
        <f t="shared" si="6"/>
        <v>367</v>
      </c>
      <c r="AB156" s="178"/>
    </row>
    <row r="157" spans="1:28" ht="12" customHeight="1">
      <c r="A157" s="703" t="s">
        <v>723</v>
      </c>
      <c r="B157" s="703"/>
      <c r="C157" s="703" t="s">
        <v>117</v>
      </c>
      <c r="D157" s="703" t="s">
        <v>564</v>
      </c>
      <c r="E157" s="703" t="s">
        <v>567</v>
      </c>
      <c r="F157" s="703" t="s">
        <v>116</v>
      </c>
      <c r="G157" s="703"/>
      <c r="H157" s="703" t="s">
        <v>737</v>
      </c>
      <c r="I157" s="703" t="s">
        <v>786</v>
      </c>
      <c r="J157" s="703" t="s">
        <v>57</v>
      </c>
      <c r="K157" s="703">
        <v>1</v>
      </c>
      <c r="L157" s="703">
        <v>3.2</v>
      </c>
      <c r="M157" s="703" t="s">
        <v>566</v>
      </c>
      <c r="N157" s="703"/>
      <c r="O157" s="703"/>
      <c r="P157" s="707">
        <v>219</v>
      </c>
      <c r="Q157" s="707">
        <f t="shared" si="5"/>
        <v>219</v>
      </c>
      <c r="R157" s="719">
        <v>256.82728500000002</v>
      </c>
      <c r="S157" s="708">
        <f>ROUNDUP(R157*$AI$2,0)</f>
        <v>257</v>
      </c>
      <c r="T157" s="703"/>
      <c r="U157" s="709">
        <f>Tableau1[[#This Row],[CHANGE PRICE STANDARD]]*$W$2</f>
        <v>238.71</v>
      </c>
      <c r="V157" s="709">
        <f t="shared" si="6"/>
        <v>239</v>
      </c>
      <c r="AB157" s="178"/>
    </row>
    <row r="158" spans="1:28" ht="12" customHeight="1">
      <c r="A158" s="703" t="s">
        <v>877</v>
      </c>
      <c r="B158" s="703"/>
      <c r="C158" s="703" t="s">
        <v>117</v>
      </c>
      <c r="D158" s="703" t="s">
        <v>564</v>
      </c>
      <c r="E158" s="703" t="s">
        <v>568</v>
      </c>
      <c r="F158" s="703" t="s">
        <v>116</v>
      </c>
      <c r="G158" s="703"/>
      <c r="H158" s="703" t="s">
        <v>738</v>
      </c>
      <c r="I158" s="703" t="s">
        <v>786</v>
      </c>
      <c r="J158" s="703" t="s">
        <v>57</v>
      </c>
      <c r="K158" s="703">
        <v>1</v>
      </c>
      <c r="L158" s="703">
        <v>3.2</v>
      </c>
      <c r="M158" s="703" t="s">
        <v>566</v>
      </c>
      <c r="N158" s="703"/>
      <c r="O158" s="703"/>
      <c r="P158" s="707">
        <v>313.5</v>
      </c>
      <c r="Q158" s="707">
        <f t="shared" si="5"/>
        <v>314</v>
      </c>
      <c r="R158" s="708"/>
      <c r="S158" s="708">
        <v>0</v>
      </c>
      <c r="T158" s="703"/>
      <c r="U158" s="709">
        <f>Tableau1[[#This Row],[CHANGE PRICE STANDARD]]*$W$2</f>
        <v>342.26000000000005</v>
      </c>
      <c r="V158" s="709">
        <f t="shared" si="6"/>
        <v>342</v>
      </c>
      <c r="AB158" s="178"/>
    </row>
    <row r="159" spans="1:28" ht="12" customHeight="1">
      <c r="A159" s="703" t="s">
        <v>710</v>
      </c>
      <c r="B159" s="703"/>
      <c r="C159" s="703" t="s">
        <v>88</v>
      </c>
      <c r="D159" s="703" t="s">
        <v>564</v>
      </c>
      <c r="E159" s="703" t="s">
        <v>565</v>
      </c>
      <c r="F159" s="703" t="s">
        <v>87</v>
      </c>
      <c r="G159" s="703"/>
      <c r="H159" s="703" t="s">
        <v>737</v>
      </c>
      <c r="I159" s="703" t="s">
        <v>773</v>
      </c>
      <c r="J159" s="703" t="s">
        <v>89</v>
      </c>
      <c r="K159" s="703">
        <v>1</v>
      </c>
      <c r="L159" s="703">
        <v>5.4</v>
      </c>
      <c r="M159" s="703" t="s">
        <v>566</v>
      </c>
      <c r="N159" s="703"/>
      <c r="O159" s="703"/>
      <c r="P159" s="707">
        <v>288</v>
      </c>
      <c r="Q159" s="707">
        <f t="shared" si="5"/>
        <v>288</v>
      </c>
      <c r="R159" s="719">
        <v>337.16812800000002</v>
      </c>
      <c r="S159" s="708">
        <f>ROUNDUP(R159*$AI$2,0)</f>
        <v>338</v>
      </c>
      <c r="T159" s="703"/>
      <c r="U159" s="709">
        <f>Tableau1[[#This Row],[CHANGE PRICE STANDARD]]*$W$2</f>
        <v>313.92</v>
      </c>
      <c r="V159" s="709">
        <f t="shared" si="6"/>
        <v>314</v>
      </c>
      <c r="AB159" s="178"/>
    </row>
    <row r="160" spans="1:28" ht="12" customHeight="1">
      <c r="A160" s="703" t="s">
        <v>864</v>
      </c>
      <c r="B160" s="703"/>
      <c r="C160" s="703" t="s">
        <v>88</v>
      </c>
      <c r="D160" s="703" t="s">
        <v>564</v>
      </c>
      <c r="E160" s="703" t="s">
        <v>836</v>
      </c>
      <c r="F160" s="703" t="s">
        <v>87</v>
      </c>
      <c r="G160" s="703"/>
      <c r="H160" s="703" t="s">
        <v>738</v>
      </c>
      <c r="I160" s="703" t="s">
        <v>773</v>
      </c>
      <c r="J160" s="703" t="s">
        <v>89</v>
      </c>
      <c r="K160" s="703">
        <v>1</v>
      </c>
      <c r="L160" s="703">
        <v>5.4</v>
      </c>
      <c r="M160" s="703" t="s">
        <v>566</v>
      </c>
      <c r="N160" s="703"/>
      <c r="O160" s="703"/>
      <c r="P160" s="707">
        <v>371.20000000000005</v>
      </c>
      <c r="Q160" s="707">
        <f t="shared" si="5"/>
        <v>371</v>
      </c>
      <c r="R160" s="708"/>
      <c r="S160" s="708">
        <v>0</v>
      </c>
      <c r="T160" s="703"/>
      <c r="U160" s="709">
        <f>Tableau1[[#This Row],[CHANGE PRICE STANDARD]]*$W$2</f>
        <v>404.39000000000004</v>
      </c>
      <c r="V160" s="709">
        <f t="shared" si="6"/>
        <v>404</v>
      </c>
      <c r="AB160" s="178"/>
    </row>
    <row r="161" spans="1:28" ht="12" customHeight="1">
      <c r="A161" s="703" t="s">
        <v>726</v>
      </c>
      <c r="B161" s="703"/>
      <c r="C161" s="703" t="s">
        <v>123</v>
      </c>
      <c r="D161" s="703" t="s">
        <v>564</v>
      </c>
      <c r="E161" s="703" t="s">
        <v>567</v>
      </c>
      <c r="F161" s="703" t="s">
        <v>122</v>
      </c>
      <c r="G161" s="703"/>
      <c r="H161" s="703" t="s">
        <v>737</v>
      </c>
      <c r="I161" s="703" t="s">
        <v>789</v>
      </c>
      <c r="J161" s="703" t="s">
        <v>89</v>
      </c>
      <c r="K161" s="703">
        <v>1</v>
      </c>
      <c r="L161" s="703">
        <v>4</v>
      </c>
      <c r="M161" s="703" t="s">
        <v>566</v>
      </c>
      <c r="N161" s="703"/>
      <c r="O161" s="703"/>
      <c r="P161" s="707">
        <v>275.5</v>
      </c>
      <c r="Q161" s="707">
        <f t="shared" si="5"/>
        <v>276</v>
      </c>
      <c r="R161" s="719">
        <v>324.66000000000003</v>
      </c>
      <c r="S161" s="708">
        <f>ROUNDUP(R161*$AI$2,0)</f>
        <v>325</v>
      </c>
      <c r="T161" s="703"/>
      <c r="U161" s="709">
        <f>Tableau1[[#This Row],[CHANGE PRICE STANDARD]]*$W$2</f>
        <v>300.84000000000003</v>
      </c>
      <c r="V161" s="709">
        <f t="shared" si="6"/>
        <v>301</v>
      </c>
      <c r="AB161" s="178"/>
    </row>
    <row r="162" spans="1:28" ht="12" customHeight="1">
      <c r="A162" s="703" t="s">
        <v>880</v>
      </c>
      <c r="B162" s="703"/>
      <c r="C162" s="703" t="s">
        <v>123</v>
      </c>
      <c r="D162" s="703" t="s">
        <v>564</v>
      </c>
      <c r="E162" s="703" t="s">
        <v>568</v>
      </c>
      <c r="F162" s="703" t="s">
        <v>122</v>
      </c>
      <c r="G162" s="703"/>
      <c r="H162" s="703" t="s">
        <v>738</v>
      </c>
      <c r="I162" s="703" t="s">
        <v>789</v>
      </c>
      <c r="J162" s="703" t="s">
        <v>89</v>
      </c>
      <c r="K162" s="703">
        <v>1</v>
      </c>
      <c r="L162" s="703">
        <v>4</v>
      </c>
      <c r="M162" s="703" t="s">
        <v>566</v>
      </c>
      <c r="N162" s="703"/>
      <c r="O162" s="703"/>
      <c r="P162" s="707">
        <v>396.8</v>
      </c>
      <c r="Q162" s="707">
        <f t="shared" si="5"/>
        <v>397</v>
      </c>
      <c r="R162" s="708"/>
      <c r="S162" s="708">
        <v>0</v>
      </c>
      <c r="T162" s="703"/>
      <c r="U162" s="709">
        <f>Tableau1[[#This Row],[CHANGE PRICE STANDARD]]*$W$2</f>
        <v>432.73</v>
      </c>
      <c r="V162" s="709">
        <f t="shared" si="6"/>
        <v>433</v>
      </c>
      <c r="AB162" s="178"/>
    </row>
    <row r="163" spans="1:28" ht="12" customHeight="1">
      <c r="A163" s="703" t="s">
        <v>635</v>
      </c>
      <c r="B163" s="703"/>
      <c r="C163" s="703" t="s">
        <v>1364</v>
      </c>
      <c r="D163" s="703" t="s">
        <v>125</v>
      </c>
      <c r="E163" s="703" t="s">
        <v>1295</v>
      </c>
      <c r="F163" s="703" t="s">
        <v>1307</v>
      </c>
      <c r="G163" s="699"/>
      <c r="H163" s="703" t="s">
        <v>737</v>
      </c>
      <c r="I163" s="703" t="s">
        <v>1339</v>
      </c>
      <c r="J163" s="703" t="s">
        <v>52</v>
      </c>
      <c r="K163" s="703">
        <v>1</v>
      </c>
      <c r="L163" s="703">
        <v>2.42</v>
      </c>
      <c r="M163" s="703" t="s">
        <v>124</v>
      </c>
      <c r="N163" s="703"/>
      <c r="O163" s="703"/>
      <c r="P163" s="707">
        <v>70</v>
      </c>
      <c r="Q163" s="707">
        <f t="shared" si="5"/>
        <v>70</v>
      </c>
      <c r="R163" s="708">
        <v>0</v>
      </c>
      <c r="S163" s="708">
        <f>ROUNDUP(R163*$AI$2,0)</f>
        <v>0</v>
      </c>
      <c r="T163" s="711"/>
      <c r="U163" s="709">
        <f>Tableau1[[#This Row],[CHANGE PRICE STANDARD]]*$W$2</f>
        <v>76.300000000000011</v>
      </c>
      <c r="V163" s="709">
        <f t="shared" si="6"/>
        <v>76</v>
      </c>
      <c r="AB163" s="178"/>
    </row>
    <row r="164" spans="1:28" ht="12" customHeight="1">
      <c r="A164" s="703" t="s">
        <v>640</v>
      </c>
      <c r="B164" s="703"/>
      <c r="C164" s="703" t="s">
        <v>1369</v>
      </c>
      <c r="D164" s="703" t="s">
        <v>125</v>
      </c>
      <c r="E164" s="703" t="s">
        <v>1311</v>
      </c>
      <c r="F164" s="703" t="s">
        <v>1313</v>
      </c>
      <c r="G164" s="699"/>
      <c r="H164" s="703" t="s">
        <v>737</v>
      </c>
      <c r="I164" s="703" t="s">
        <v>1339</v>
      </c>
      <c r="J164" s="703" t="s">
        <v>52</v>
      </c>
      <c r="K164" s="703">
        <v>1</v>
      </c>
      <c r="L164" s="703">
        <v>4.0599999999999996</v>
      </c>
      <c r="M164" s="703" t="s">
        <v>124</v>
      </c>
      <c r="N164" s="703"/>
      <c r="O164" s="703"/>
      <c r="P164" s="707">
        <v>100</v>
      </c>
      <c r="Q164" s="707">
        <f t="shared" si="5"/>
        <v>100</v>
      </c>
      <c r="R164" s="708">
        <v>0</v>
      </c>
      <c r="S164" s="708">
        <f>ROUNDUP(R164*$AI$2,0)</f>
        <v>0</v>
      </c>
      <c r="T164" s="711"/>
      <c r="U164" s="709">
        <f>Tableau1[[#This Row],[CHANGE PRICE STANDARD]]*$W$2</f>
        <v>109.00000000000001</v>
      </c>
      <c r="V164" s="709">
        <f t="shared" si="6"/>
        <v>109</v>
      </c>
      <c r="AB164" s="178"/>
    </row>
    <row r="165" spans="1:28" ht="12" customHeight="1">
      <c r="A165" s="703" t="s">
        <v>986</v>
      </c>
      <c r="B165" s="704">
        <v>5376</v>
      </c>
      <c r="C165" s="703" t="s">
        <v>147</v>
      </c>
      <c r="D165" s="703" t="s">
        <v>19</v>
      </c>
      <c r="E165" s="703" t="s">
        <v>290</v>
      </c>
      <c r="F165" s="703" t="s">
        <v>308</v>
      </c>
      <c r="G165" s="703"/>
      <c r="H165" s="705" t="s">
        <v>843</v>
      </c>
      <c r="I165" s="705"/>
      <c r="J165" s="703" t="s">
        <v>44</v>
      </c>
      <c r="K165" s="703">
        <v>5</v>
      </c>
      <c r="L165" s="706">
        <v>0.59399999999999997</v>
      </c>
      <c r="M165" s="704" t="s">
        <v>795</v>
      </c>
      <c r="N165" s="705" t="s">
        <v>136</v>
      </c>
      <c r="O165" s="703"/>
      <c r="P165" s="710">
        <v>41</v>
      </c>
      <c r="Q165" s="707">
        <f t="shared" si="5"/>
        <v>41</v>
      </c>
      <c r="R165" s="708"/>
      <c r="S165" s="708"/>
      <c r="T165" s="703"/>
      <c r="U165" s="709">
        <f>Tableau1[[#This Row],[CHANGE PRICE STANDARD]]*$W$2</f>
        <v>44.690000000000005</v>
      </c>
      <c r="V165" s="709">
        <f t="shared" si="6"/>
        <v>45</v>
      </c>
      <c r="AB165" s="178"/>
    </row>
    <row r="166" spans="1:28" ht="12" customHeight="1">
      <c r="A166" s="703" t="s">
        <v>987</v>
      </c>
      <c r="B166" s="704">
        <v>7735</v>
      </c>
      <c r="C166" s="703" t="s">
        <v>610</v>
      </c>
      <c r="D166" s="703" t="s">
        <v>19</v>
      </c>
      <c r="E166" s="703" t="s">
        <v>290</v>
      </c>
      <c r="F166" s="703" t="s">
        <v>309</v>
      </c>
      <c r="G166" s="703"/>
      <c r="H166" s="705" t="s">
        <v>843</v>
      </c>
      <c r="I166" s="705"/>
      <c r="J166" s="703" t="s">
        <v>52</v>
      </c>
      <c r="K166" s="703">
        <v>10</v>
      </c>
      <c r="L166" s="706">
        <v>1.6240000000000001</v>
      </c>
      <c r="M166" s="704" t="s">
        <v>795</v>
      </c>
      <c r="N166" s="705" t="s">
        <v>136</v>
      </c>
      <c r="O166" s="703"/>
      <c r="P166" s="710">
        <v>100</v>
      </c>
      <c r="Q166" s="707">
        <f t="shared" si="5"/>
        <v>100</v>
      </c>
      <c r="R166" s="708"/>
      <c r="S166" s="708"/>
      <c r="T166" s="703"/>
      <c r="U166" s="709">
        <f>Tableau1[[#This Row],[CHANGE PRICE STANDARD]]*$W$2</f>
        <v>109.00000000000001</v>
      </c>
      <c r="V166" s="709">
        <f t="shared" si="6"/>
        <v>109</v>
      </c>
      <c r="AB166" s="178"/>
    </row>
    <row r="167" spans="1:28" ht="12" customHeight="1">
      <c r="A167" s="703" t="s">
        <v>891</v>
      </c>
      <c r="B167" s="704">
        <v>5366</v>
      </c>
      <c r="C167" s="703" t="s">
        <v>610</v>
      </c>
      <c r="D167" s="703" t="s">
        <v>19</v>
      </c>
      <c r="E167" s="703" t="s">
        <v>290</v>
      </c>
      <c r="F167" s="703" t="s">
        <v>309</v>
      </c>
      <c r="G167" s="703"/>
      <c r="H167" s="705" t="s">
        <v>843</v>
      </c>
      <c r="I167" s="705"/>
      <c r="J167" s="703" t="s">
        <v>52</v>
      </c>
      <c r="K167" s="703">
        <v>10</v>
      </c>
      <c r="L167" s="706">
        <v>2.339</v>
      </c>
      <c r="M167" s="704" t="s">
        <v>20</v>
      </c>
      <c r="N167" s="705" t="s">
        <v>136</v>
      </c>
      <c r="O167" s="703"/>
      <c r="P167" s="707">
        <v>57</v>
      </c>
      <c r="Q167" s="707">
        <f t="shared" si="5"/>
        <v>57</v>
      </c>
      <c r="R167" s="708"/>
      <c r="S167" s="708"/>
      <c r="T167" s="703"/>
      <c r="U167" s="709">
        <f>Tableau1[[#This Row],[CHANGE PRICE STANDARD]]*$W$2</f>
        <v>62.13</v>
      </c>
      <c r="V167" s="709">
        <f t="shared" si="6"/>
        <v>62</v>
      </c>
      <c r="AB167" s="178"/>
    </row>
    <row r="168" spans="1:28" ht="12" customHeight="1">
      <c r="A168" s="703" t="s">
        <v>951</v>
      </c>
      <c r="B168" s="698">
        <v>9790</v>
      </c>
      <c r="C168" s="703"/>
      <c r="D168" s="703" t="s">
        <v>19</v>
      </c>
      <c r="E168" s="703" t="s">
        <v>43</v>
      </c>
      <c r="F168" s="698" t="s">
        <v>183</v>
      </c>
      <c r="G168" s="703"/>
      <c r="H168" s="705" t="s">
        <v>843</v>
      </c>
      <c r="I168" s="705"/>
      <c r="J168" s="698" t="s">
        <v>60</v>
      </c>
      <c r="K168" s="698">
        <v>4</v>
      </c>
      <c r="L168" s="698">
        <v>2.931</v>
      </c>
      <c r="M168" s="704" t="s">
        <v>20</v>
      </c>
      <c r="N168" s="705" t="s">
        <v>144</v>
      </c>
      <c r="O168" s="703"/>
      <c r="P168" s="700">
        <v>58</v>
      </c>
      <c r="Q168" s="707">
        <f t="shared" si="5"/>
        <v>58</v>
      </c>
      <c r="R168" s="702"/>
      <c r="S168" s="708"/>
      <c r="T168" s="703"/>
      <c r="U168" s="709">
        <f>Tableau1[[#This Row],[CHANGE PRICE STANDARD]]*$W$2</f>
        <v>63.220000000000006</v>
      </c>
      <c r="V168" s="709">
        <f t="shared" si="6"/>
        <v>63</v>
      </c>
      <c r="AB168" s="178"/>
    </row>
    <row r="169" spans="1:28" ht="12" customHeight="1">
      <c r="A169" s="703" t="s">
        <v>1057</v>
      </c>
      <c r="B169" s="698">
        <v>9327</v>
      </c>
      <c r="C169" s="703"/>
      <c r="D169" s="703" t="s">
        <v>19</v>
      </c>
      <c r="E169" s="705" t="s">
        <v>43</v>
      </c>
      <c r="F169" s="698" t="s">
        <v>183</v>
      </c>
      <c r="G169" s="703"/>
      <c r="H169" s="705" t="s">
        <v>843</v>
      </c>
      <c r="I169" s="705"/>
      <c r="J169" s="698" t="s">
        <v>60</v>
      </c>
      <c r="K169" s="698">
        <v>4</v>
      </c>
      <c r="L169" s="698">
        <v>1.3640000000000001</v>
      </c>
      <c r="M169" s="704" t="s">
        <v>795</v>
      </c>
      <c r="N169" s="705" t="s">
        <v>140</v>
      </c>
      <c r="O169" s="703"/>
      <c r="P169" s="700">
        <v>121</v>
      </c>
      <c r="Q169" s="707">
        <f t="shared" si="5"/>
        <v>121</v>
      </c>
      <c r="R169" s="702"/>
      <c r="S169" s="708"/>
      <c r="T169" s="703"/>
      <c r="U169" s="709">
        <f>Tableau1[[#This Row],[CHANGE PRICE STANDARD]]*$W$2</f>
        <v>131.89000000000001</v>
      </c>
      <c r="V169" s="709">
        <f t="shared" si="6"/>
        <v>132</v>
      </c>
      <c r="AB169" s="178"/>
    </row>
    <row r="170" spans="1:28" ht="12" customHeight="1">
      <c r="A170" s="703" t="s">
        <v>639</v>
      </c>
      <c r="B170" s="703"/>
      <c r="C170" s="703" t="s">
        <v>1368</v>
      </c>
      <c r="D170" s="703" t="s">
        <v>125</v>
      </c>
      <c r="E170" s="703" t="s">
        <v>1311</v>
      </c>
      <c r="F170" s="703" t="s">
        <v>1312</v>
      </c>
      <c r="G170" s="699"/>
      <c r="H170" s="703" t="s">
        <v>737</v>
      </c>
      <c r="I170" s="703" t="s">
        <v>1332</v>
      </c>
      <c r="J170" s="703" t="s">
        <v>52</v>
      </c>
      <c r="K170" s="703">
        <v>1</v>
      </c>
      <c r="L170" s="703">
        <v>3.65</v>
      </c>
      <c r="M170" s="703" t="s">
        <v>124</v>
      </c>
      <c r="N170" s="703"/>
      <c r="O170" s="703"/>
      <c r="P170" s="707">
        <v>95</v>
      </c>
      <c r="Q170" s="707">
        <f t="shared" si="5"/>
        <v>95</v>
      </c>
      <c r="R170" s="708">
        <v>0</v>
      </c>
      <c r="S170" s="708">
        <f>ROUNDUP(R170*$AI$2,0)</f>
        <v>0</v>
      </c>
      <c r="T170" s="711"/>
      <c r="U170" s="709">
        <f>Tableau1[[#This Row],[CHANGE PRICE STANDARD]]*$W$2</f>
        <v>103.55000000000001</v>
      </c>
      <c r="V170" s="709">
        <f t="shared" si="6"/>
        <v>104</v>
      </c>
      <c r="AB170" s="178"/>
    </row>
    <row r="171" spans="1:28" ht="12" customHeight="1">
      <c r="A171" s="703" t="s">
        <v>952</v>
      </c>
      <c r="B171" s="698">
        <v>9493</v>
      </c>
      <c r="C171" s="703"/>
      <c r="D171" s="703" t="s">
        <v>19</v>
      </c>
      <c r="E171" s="705" t="s">
        <v>43</v>
      </c>
      <c r="F171" s="698" t="s">
        <v>184</v>
      </c>
      <c r="G171" s="703"/>
      <c r="H171" s="705" t="s">
        <v>843</v>
      </c>
      <c r="I171" s="705"/>
      <c r="J171" s="698" t="s">
        <v>52</v>
      </c>
      <c r="K171" s="698">
        <v>5</v>
      </c>
      <c r="L171" s="698">
        <v>1.8939999999999999</v>
      </c>
      <c r="M171" s="704" t="s">
        <v>20</v>
      </c>
      <c r="N171" s="705" t="s">
        <v>136</v>
      </c>
      <c r="O171" s="703"/>
      <c r="P171" s="700">
        <v>40</v>
      </c>
      <c r="Q171" s="707">
        <f t="shared" si="5"/>
        <v>40</v>
      </c>
      <c r="R171" s="702"/>
      <c r="S171" s="708"/>
      <c r="T171" s="703"/>
      <c r="U171" s="709">
        <f>Tableau1[[#This Row],[CHANGE PRICE STANDARD]]*$W$2</f>
        <v>43.6</v>
      </c>
      <c r="V171" s="709">
        <f t="shared" si="6"/>
        <v>44</v>
      </c>
      <c r="AB171" s="178"/>
    </row>
    <row r="172" spans="1:28" ht="12" customHeight="1">
      <c r="A172" s="703" t="s">
        <v>1058</v>
      </c>
      <c r="B172" s="698">
        <v>9321</v>
      </c>
      <c r="C172" s="703"/>
      <c r="D172" s="703" t="s">
        <v>19</v>
      </c>
      <c r="E172" s="703" t="s">
        <v>43</v>
      </c>
      <c r="F172" s="698" t="s">
        <v>184</v>
      </c>
      <c r="G172" s="703"/>
      <c r="H172" s="705" t="s">
        <v>843</v>
      </c>
      <c r="I172" s="705"/>
      <c r="J172" s="698" t="s">
        <v>52</v>
      </c>
      <c r="K172" s="698">
        <v>5</v>
      </c>
      <c r="L172" s="698">
        <v>1.3149999999999999</v>
      </c>
      <c r="M172" s="704" t="s">
        <v>795</v>
      </c>
      <c r="N172" s="705" t="s">
        <v>136</v>
      </c>
      <c r="O172" s="703"/>
      <c r="P172" s="700">
        <v>75</v>
      </c>
      <c r="Q172" s="707">
        <f t="shared" si="5"/>
        <v>75</v>
      </c>
      <c r="R172" s="702"/>
      <c r="S172" s="708"/>
      <c r="T172" s="703"/>
      <c r="U172" s="709">
        <f>Tableau1[[#This Row],[CHANGE PRICE STANDARD]]*$W$2</f>
        <v>81.75</v>
      </c>
      <c r="V172" s="709">
        <f t="shared" si="6"/>
        <v>82</v>
      </c>
      <c r="AB172" s="178"/>
    </row>
    <row r="173" spans="1:28" ht="12" customHeight="1">
      <c r="A173" s="703" t="s">
        <v>953</v>
      </c>
      <c r="B173" s="698">
        <v>10674</v>
      </c>
      <c r="C173" s="703"/>
      <c r="D173" s="703" t="s">
        <v>19</v>
      </c>
      <c r="E173" s="703" t="s">
        <v>43</v>
      </c>
      <c r="F173" s="698" t="s">
        <v>185</v>
      </c>
      <c r="G173" s="703"/>
      <c r="H173" s="705" t="s">
        <v>843</v>
      </c>
      <c r="I173" s="705"/>
      <c r="J173" s="698" t="s">
        <v>89</v>
      </c>
      <c r="K173" s="698">
        <v>3</v>
      </c>
      <c r="L173" s="698">
        <v>3.407</v>
      </c>
      <c r="M173" s="704" t="s">
        <v>20</v>
      </c>
      <c r="N173" s="705" t="s">
        <v>1214</v>
      </c>
      <c r="O173" s="703"/>
      <c r="P173" s="700">
        <v>62</v>
      </c>
      <c r="Q173" s="707">
        <f t="shared" si="5"/>
        <v>62</v>
      </c>
      <c r="R173" s="702"/>
      <c r="S173" s="708"/>
      <c r="T173" s="703"/>
      <c r="U173" s="709">
        <f>Tableau1[[#This Row],[CHANGE PRICE STANDARD]]*$W$2</f>
        <v>67.58</v>
      </c>
      <c r="V173" s="709">
        <f t="shared" si="6"/>
        <v>68</v>
      </c>
      <c r="AB173" s="178"/>
    </row>
    <row r="174" spans="1:28" ht="12" customHeight="1">
      <c r="A174" s="703" t="s">
        <v>1059</v>
      </c>
      <c r="B174" s="703">
        <v>10673</v>
      </c>
      <c r="C174" s="703"/>
      <c r="D174" s="703" t="s">
        <v>19</v>
      </c>
      <c r="E174" s="703" t="s">
        <v>43</v>
      </c>
      <c r="F174" s="698" t="s">
        <v>185</v>
      </c>
      <c r="G174" s="703"/>
      <c r="H174" s="705" t="s">
        <v>843</v>
      </c>
      <c r="I174" s="705"/>
      <c r="J174" s="698" t="s">
        <v>89</v>
      </c>
      <c r="K174" s="698">
        <v>3</v>
      </c>
      <c r="L174" s="698">
        <v>2.0720000000000001</v>
      </c>
      <c r="M174" s="704" t="s">
        <v>795</v>
      </c>
      <c r="N174" s="705" t="s">
        <v>1214</v>
      </c>
      <c r="O174" s="703"/>
      <c r="P174" s="700">
        <v>145</v>
      </c>
      <c r="Q174" s="707">
        <f t="shared" si="5"/>
        <v>145</v>
      </c>
      <c r="R174" s="702"/>
      <c r="S174" s="708"/>
      <c r="T174" s="703"/>
      <c r="U174" s="709">
        <f>Tableau1[[#This Row],[CHANGE PRICE STANDARD]]*$W$2</f>
        <v>158.05000000000001</v>
      </c>
      <c r="V174" s="709">
        <f t="shared" si="6"/>
        <v>158</v>
      </c>
      <c r="AB174" s="178"/>
    </row>
    <row r="175" spans="1:28" ht="12" customHeight="1">
      <c r="A175" s="703" t="s">
        <v>988</v>
      </c>
      <c r="B175" s="704">
        <v>14132</v>
      </c>
      <c r="C175" s="703" t="s">
        <v>611</v>
      </c>
      <c r="D175" s="703" t="s">
        <v>19</v>
      </c>
      <c r="E175" s="703" t="s">
        <v>290</v>
      </c>
      <c r="F175" s="711" t="s">
        <v>310</v>
      </c>
      <c r="G175" s="703"/>
      <c r="H175" s="721" t="s">
        <v>843</v>
      </c>
      <c r="I175" s="721"/>
      <c r="J175" s="711" t="s">
        <v>141</v>
      </c>
      <c r="K175" s="711">
        <v>2</v>
      </c>
      <c r="L175" s="722">
        <v>2.1840000000000002</v>
      </c>
      <c r="M175" s="723" t="s">
        <v>795</v>
      </c>
      <c r="N175" s="721" t="s">
        <v>150</v>
      </c>
      <c r="O175" s="711"/>
      <c r="P175" s="724">
        <v>105</v>
      </c>
      <c r="Q175" s="707">
        <f t="shared" si="5"/>
        <v>105</v>
      </c>
      <c r="R175" s="708"/>
      <c r="S175" s="708"/>
      <c r="T175" s="703"/>
      <c r="U175" s="709">
        <f>Tableau1[[#This Row],[CHANGE PRICE STANDARD]]*$W$2</f>
        <v>114.45</v>
      </c>
      <c r="V175" s="709">
        <f t="shared" si="6"/>
        <v>114</v>
      </c>
      <c r="AB175" s="178"/>
    </row>
    <row r="176" spans="1:28" ht="12" customHeight="1">
      <c r="A176" s="703" t="s">
        <v>892</v>
      </c>
      <c r="B176" s="704">
        <v>8314</v>
      </c>
      <c r="C176" s="703" t="s">
        <v>611</v>
      </c>
      <c r="D176" s="703" t="s">
        <v>19</v>
      </c>
      <c r="E176" s="703" t="s">
        <v>290</v>
      </c>
      <c r="F176" s="703" t="s">
        <v>310</v>
      </c>
      <c r="G176" s="703"/>
      <c r="H176" s="705" t="s">
        <v>843</v>
      </c>
      <c r="I176" s="705"/>
      <c r="J176" s="703" t="s">
        <v>141</v>
      </c>
      <c r="K176" s="703">
        <v>2</v>
      </c>
      <c r="L176" s="706">
        <v>1.681</v>
      </c>
      <c r="M176" s="704" t="s">
        <v>20</v>
      </c>
      <c r="N176" s="705" t="s">
        <v>150</v>
      </c>
      <c r="O176" s="703"/>
      <c r="P176" s="707">
        <v>82</v>
      </c>
      <c r="Q176" s="707">
        <f t="shared" si="5"/>
        <v>82</v>
      </c>
      <c r="R176" s="708"/>
      <c r="S176" s="708"/>
      <c r="T176" s="703"/>
      <c r="U176" s="709">
        <f>Tableau1[[#This Row],[CHANGE PRICE STANDARD]]*$W$2</f>
        <v>89.38000000000001</v>
      </c>
      <c r="V176" s="709">
        <f t="shared" si="6"/>
        <v>89</v>
      </c>
      <c r="AB176" s="178"/>
    </row>
    <row r="177" spans="1:28" ht="12" customHeight="1">
      <c r="A177" s="703" t="s">
        <v>893</v>
      </c>
      <c r="B177" s="704">
        <v>14134</v>
      </c>
      <c r="C177" s="703">
        <v>0</v>
      </c>
      <c r="D177" s="703" t="s">
        <v>19</v>
      </c>
      <c r="E177" s="703" t="s">
        <v>290</v>
      </c>
      <c r="F177" s="703" t="s">
        <v>311</v>
      </c>
      <c r="G177" s="703"/>
      <c r="H177" s="705" t="s">
        <v>843</v>
      </c>
      <c r="I177" s="705"/>
      <c r="J177" s="703" t="s">
        <v>141</v>
      </c>
      <c r="K177" s="703">
        <v>2</v>
      </c>
      <c r="L177" s="706">
        <v>3.883</v>
      </c>
      <c r="M177" s="704" t="s">
        <v>20</v>
      </c>
      <c r="N177" s="705" t="s">
        <v>150</v>
      </c>
      <c r="O177" s="703"/>
      <c r="P177" s="707">
        <v>67</v>
      </c>
      <c r="Q177" s="707">
        <f t="shared" si="5"/>
        <v>67</v>
      </c>
      <c r="R177" s="708"/>
      <c r="S177" s="708"/>
      <c r="T177" s="703"/>
      <c r="U177" s="709">
        <f>Tableau1[[#This Row],[CHANGE PRICE STANDARD]]*$W$2</f>
        <v>73.03</v>
      </c>
      <c r="V177" s="709">
        <f t="shared" si="6"/>
        <v>73</v>
      </c>
      <c r="AB177" s="178"/>
    </row>
    <row r="178" spans="1:28" ht="12" customHeight="1">
      <c r="A178" s="703" t="s">
        <v>923</v>
      </c>
      <c r="B178" s="703">
        <v>10368</v>
      </c>
      <c r="C178" s="703" t="s">
        <v>578</v>
      </c>
      <c r="D178" s="703" t="s">
        <v>19</v>
      </c>
      <c r="E178" s="703" t="s">
        <v>251</v>
      </c>
      <c r="F178" s="703" t="s">
        <v>266</v>
      </c>
      <c r="G178" s="703"/>
      <c r="H178" s="705" t="s">
        <v>843</v>
      </c>
      <c r="I178" s="705"/>
      <c r="J178" s="703" t="s">
        <v>141</v>
      </c>
      <c r="K178" s="703">
        <v>2</v>
      </c>
      <c r="L178" s="706">
        <v>4.1239999999999997</v>
      </c>
      <c r="M178" s="704" t="s">
        <v>20</v>
      </c>
      <c r="N178" s="705" t="s">
        <v>140</v>
      </c>
      <c r="O178" s="703"/>
      <c r="P178" s="710">
        <v>69</v>
      </c>
      <c r="Q178" s="707">
        <f t="shared" si="5"/>
        <v>69</v>
      </c>
      <c r="R178" s="708"/>
      <c r="S178" s="708"/>
      <c r="T178" s="703"/>
      <c r="U178" s="709">
        <f>Tableau1[[#This Row],[CHANGE PRICE STANDARD]]*$W$2</f>
        <v>75.210000000000008</v>
      </c>
      <c r="V178" s="709">
        <f t="shared" si="6"/>
        <v>75</v>
      </c>
      <c r="AB178" s="178"/>
    </row>
    <row r="179" spans="1:28" ht="12" customHeight="1">
      <c r="A179" s="703" t="s">
        <v>1020</v>
      </c>
      <c r="B179" s="703">
        <v>6438</v>
      </c>
      <c r="C179" s="703" t="s">
        <v>578</v>
      </c>
      <c r="D179" s="703" t="s">
        <v>19</v>
      </c>
      <c r="E179" s="703" t="s">
        <v>251</v>
      </c>
      <c r="F179" s="703" t="s">
        <v>266</v>
      </c>
      <c r="G179" s="703"/>
      <c r="H179" s="705" t="s">
        <v>843</v>
      </c>
      <c r="I179" s="705"/>
      <c r="J179" s="703" t="s">
        <v>141</v>
      </c>
      <c r="K179" s="703">
        <v>2</v>
      </c>
      <c r="L179" s="706">
        <v>2.62</v>
      </c>
      <c r="M179" s="704" t="s">
        <v>795</v>
      </c>
      <c r="N179" s="705" t="s">
        <v>140</v>
      </c>
      <c r="O179" s="703"/>
      <c r="P179" s="710">
        <v>155</v>
      </c>
      <c r="Q179" s="707">
        <f t="shared" si="5"/>
        <v>155</v>
      </c>
      <c r="R179" s="708"/>
      <c r="S179" s="708"/>
      <c r="T179" s="703"/>
      <c r="U179" s="709">
        <f>Tableau1[[#This Row],[CHANGE PRICE STANDARD]]*$W$2</f>
        <v>168.95000000000002</v>
      </c>
      <c r="V179" s="709">
        <f t="shared" si="6"/>
        <v>169</v>
      </c>
      <c r="AB179" s="178"/>
    </row>
    <row r="180" spans="1:28" ht="12" customHeight="1">
      <c r="A180" s="703" t="s">
        <v>1172</v>
      </c>
      <c r="B180" s="698">
        <v>14066</v>
      </c>
      <c r="C180" s="703"/>
      <c r="D180" s="703" t="s">
        <v>19</v>
      </c>
      <c r="E180" s="698" t="s">
        <v>1236</v>
      </c>
      <c r="F180" s="698" t="s">
        <v>1158</v>
      </c>
      <c r="G180" s="703"/>
      <c r="H180" s="705" t="s">
        <v>843</v>
      </c>
      <c r="I180" s="703"/>
      <c r="J180" s="698" t="s">
        <v>60</v>
      </c>
      <c r="K180" s="698">
        <v>1</v>
      </c>
      <c r="L180" s="698">
        <v>0.753</v>
      </c>
      <c r="M180" s="703" t="s">
        <v>795</v>
      </c>
      <c r="N180" s="705" t="s">
        <v>153</v>
      </c>
      <c r="O180" s="703"/>
      <c r="P180" s="700">
        <v>58</v>
      </c>
      <c r="Q180" s="707">
        <f t="shared" si="5"/>
        <v>58</v>
      </c>
      <c r="R180" s="708"/>
      <c r="S180" s="708"/>
      <c r="T180" s="703"/>
      <c r="U180" s="709">
        <f>Tableau1[[#This Row],[CHANGE PRICE STANDARD]]*$W$2</f>
        <v>63.220000000000006</v>
      </c>
      <c r="V180" s="709">
        <f t="shared" si="6"/>
        <v>63</v>
      </c>
      <c r="AB180" s="178"/>
    </row>
    <row r="181" spans="1:28" ht="12" customHeight="1">
      <c r="A181" s="703" t="s">
        <v>1173</v>
      </c>
      <c r="B181" s="703">
        <v>14205</v>
      </c>
      <c r="C181" s="703"/>
      <c r="D181" s="703" t="s">
        <v>19</v>
      </c>
      <c r="E181" s="698" t="s">
        <v>1236</v>
      </c>
      <c r="F181" s="703" t="s">
        <v>1206</v>
      </c>
      <c r="G181" s="703"/>
      <c r="H181" s="705" t="s">
        <v>843</v>
      </c>
      <c r="I181" s="703"/>
      <c r="J181" s="703" t="s">
        <v>60</v>
      </c>
      <c r="K181" s="703">
        <v>1</v>
      </c>
      <c r="L181" s="703">
        <v>0.91100000000000003</v>
      </c>
      <c r="M181" s="703" t="s">
        <v>795</v>
      </c>
      <c r="N181" s="705" t="s">
        <v>153</v>
      </c>
      <c r="O181" s="703"/>
      <c r="P181" s="707">
        <v>66</v>
      </c>
      <c r="Q181" s="707">
        <f t="shared" si="5"/>
        <v>66</v>
      </c>
      <c r="R181" s="708"/>
      <c r="S181" s="708"/>
      <c r="T181" s="711"/>
      <c r="U181" s="709">
        <f>Tableau1[[#This Row],[CHANGE PRICE STANDARD]]*$W$2</f>
        <v>71.940000000000012</v>
      </c>
      <c r="V181" s="709">
        <f t="shared" si="6"/>
        <v>72</v>
      </c>
      <c r="AB181" s="178"/>
    </row>
    <row r="182" spans="1:28" ht="12" customHeight="1">
      <c r="A182" s="703" t="s">
        <v>1174</v>
      </c>
      <c r="B182" s="698">
        <v>14204</v>
      </c>
      <c r="C182" s="703"/>
      <c r="D182" s="703" t="s">
        <v>19</v>
      </c>
      <c r="E182" s="703" t="s">
        <v>1236</v>
      </c>
      <c r="F182" s="698" t="s">
        <v>1207</v>
      </c>
      <c r="G182" s="703"/>
      <c r="H182" s="705" t="s">
        <v>843</v>
      </c>
      <c r="I182" s="703"/>
      <c r="J182" s="698" t="s">
        <v>60</v>
      </c>
      <c r="K182" s="698">
        <v>1</v>
      </c>
      <c r="L182" s="698">
        <v>0.95099999999999996</v>
      </c>
      <c r="M182" s="703" t="s">
        <v>795</v>
      </c>
      <c r="N182" s="705" t="s">
        <v>153</v>
      </c>
      <c r="O182" s="703"/>
      <c r="P182" s="700">
        <v>68</v>
      </c>
      <c r="Q182" s="707">
        <f t="shared" si="5"/>
        <v>68</v>
      </c>
      <c r="R182" s="708"/>
      <c r="S182" s="708"/>
      <c r="T182" s="703"/>
      <c r="U182" s="709">
        <f>Tableau1[[#This Row],[CHANGE PRICE STANDARD]]*$W$2</f>
        <v>74.12</v>
      </c>
      <c r="V182" s="709">
        <f t="shared" si="6"/>
        <v>74</v>
      </c>
      <c r="AB182" s="178"/>
    </row>
    <row r="183" spans="1:28" ht="12" customHeight="1">
      <c r="A183" s="703" t="s">
        <v>924</v>
      </c>
      <c r="B183" s="704">
        <v>8371</v>
      </c>
      <c r="C183" s="703" t="s">
        <v>569</v>
      </c>
      <c r="D183" s="703" t="s">
        <v>19</v>
      </c>
      <c r="E183" s="703" t="s">
        <v>251</v>
      </c>
      <c r="F183" s="703" t="s">
        <v>267</v>
      </c>
      <c r="G183" s="703"/>
      <c r="H183" s="705" t="s">
        <v>843</v>
      </c>
      <c r="I183" s="705"/>
      <c r="J183" s="703" t="s">
        <v>57</v>
      </c>
      <c r="K183" s="703">
        <v>3</v>
      </c>
      <c r="L183" s="706">
        <v>2.21</v>
      </c>
      <c r="M183" s="704" t="s">
        <v>20</v>
      </c>
      <c r="N183" s="705" t="s">
        <v>144</v>
      </c>
      <c r="O183" s="703"/>
      <c r="P183" s="710">
        <v>38</v>
      </c>
      <c r="Q183" s="707">
        <f t="shared" si="5"/>
        <v>38</v>
      </c>
      <c r="R183" s="708"/>
      <c r="S183" s="708"/>
      <c r="T183" s="703"/>
      <c r="U183" s="709">
        <f>Tableau1[[#This Row],[CHANGE PRICE STANDARD]]*$W$2</f>
        <v>41.42</v>
      </c>
      <c r="V183" s="709">
        <f t="shared" si="6"/>
        <v>41</v>
      </c>
      <c r="AB183" s="178"/>
    </row>
    <row r="184" spans="1:28" ht="12" customHeight="1">
      <c r="A184" s="703" t="s">
        <v>1021</v>
      </c>
      <c r="B184" s="704">
        <v>6665</v>
      </c>
      <c r="C184" s="703" t="s">
        <v>569</v>
      </c>
      <c r="D184" s="703" t="s">
        <v>19</v>
      </c>
      <c r="E184" s="703" t="s">
        <v>251</v>
      </c>
      <c r="F184" s="703" t="s">
        <v>267</v>
      </c>
      <c r="G184" s="703"/>
      <c r="H184" s="705" t="s">
        <v>843</v>
      </c>
      <c r="I184" s="705"/>
      <c r="J184" s="703" t="s">
        <v>57</v>
      </c>
      <c r="K184" s="703">
        <v>3</v>
      </c>
      <c r="L184" s="706">
        <v>1.534</v>
      </c>
      <c r="M184" s="704" t="s">
        <v>795</v>
      </c>
      <c r="N184" s="705" t="s">
        <v>144</v>
      </c>
      <c r="O184" s="703"/>
      <c r="P184" s="710">
        <v>74</v>
      </c>
      <c r="Q184" s="707">
        <f t="shared" ref="Q184:Q247" si="7">ROUND(P184,0)</f>
        <v>74</v>
      </c>
      <c r="R184" s="708"/>
      <c r="S184" s="708"/>
      <c r="T184" s="703"/>
      <c r="U184" s="709">
        <f>Tableau1[[#This Row],[CHANGE PRICE STANDARD]]*$W$2</f>
        <v>80.660000000000011</v>
      </c>
      <c r="V184" s="709">
        <f t="shared" si="6"/>
        <v>81</v>
      </c>
      <c r="AB184" s="178"/>
    </row>
    <row r="185" spans="1:28" ht="12" customHeight="1">
      <c r="A185" s="703" t="s">
        <v>1103</v>
      </c>
      <c r="B185" s="704">
        <v>13686</v>
      </c>
      <c r="C185" s="703"/>
      <c r="D185" s="703" t="s">
        <v>19</v>
      </c>
      <c r="E185" s="703" t="s">
        <v>840</v>
      </c>
      <c r="F185" s="698" t="s">
        <v>186</v>
      </c>
      <c r="G185" s="703"/>
      <c r="H185" s="703" t="s">
        <v>738</v>
      </c>
      <c r="I185" s="705"/>
      <c r="J185" s="698" t="s">
        <v>89</v>
      </c>
      <c r="K185" s="698">
        <v>2</v>
      </c>
      <c r="L185" s="698">
        <v>1.579</v>
      </c>
      <c r="M185" s="704" t="s">
        <v>795</v>
      </c>
      <c r="N185" s="705" t="s">
        <v>140</v>
      </c>
      <c r="O185" s="703"/>
      <c r="P185" s="700">
        <v>112</v>
      </c>
      <c r="Q185" s="707">
        <f t="shared" si="7"/>
        <v>112</v>
      </c>
      <c r="R185" s="702"/>
      <c r="S185" s="708"/>
      <c r="T185" s="703"/>
      <c r="U185" s="709">
        <f>Tableau1[[#This Row],[CHANGE PRICE STANDARD]]*$W$2</f>
        <v>122.08000000000001</v>
      </c>
      <c r="V185" s="709">
        <f t="shared" si="6"/>
        <v>122</v>
      </c>
      <c r="AB185" s="178"/>
    </row>
    <row r="186" spans="1:28" ht="12" customHeight="1">
      <c r="A186" s="703" t="s">
        <v>690</v>
      </c>
      <c r="B186" s="703"/>
      <c r="C186" s="703" t="s">
        <v>42</v>
      </c>
      <c r="D186" s="703" t="s">
        <v>564</v>
      </c>
      <c r="E186" s="703" t="s">
        <v>565</v>
      </c>
      <c r="F186" s="703" t="s">
        <v>41</v>
      </c>
      <c r="G186" s="703"/>
      <c r="H186" s="703" t="s">
        <v>737</v>
      </c>
      <c r="I186" s="703" t="s">
        <v>753</v>
      </c>
      <c r="J186" s="703" t="s">
        <v>44</v>
      </c>
      <c r="K186" s="703">
        <v>1</v>
      </c>
      <c r="L186" s="703">
        <v>1.5</v>
      </c>
      <c r="M186" s="703" t="s">
        <v>566</v>
      </c>
      <c r="N186" s="703"/>
      <c r="O186" s="703"/>
      <c r="P186" s="707">
        <v>145.19999999999999</v>
      </c>
      <c r="Q186" s="707">
        <f t="shared" si="7"/>
        <v>145</v>
      </c>
      <c r="R186" s="719">
        <v>170.61</v>
      </c>
      <c r="S186" s="708">
        <f>ROUNDUP(R186*$AI$2,0)</f>
        <v>171</v>
      </c>
      <c r="T186" s="703"/>
      <c r="U186" s="709">
        <f>Tableau1[[#This Row],[CHANGE PRICE STANDARD]]*$W$2</f>
        <v>158.05000000000001</v>
      </c>
      <c r="V186" s="709">
        <f t="shared" si="6"/>
        <v>158</v>
      </c>
      <c r="AB186" s="178"/>
    </row>
    <row r="187" spans="1:28" ht="12" customHeight="1">
      <c r="A187" s="703" t="s">
        <v>844</v>
      </c>
      <c r="B187" s="703"/>
      <c r="C187" s="703" t="s">
        <v>42</v>
      </c>
      <c r="D187" s="703" t="s">
        <v>564</v>
      </c>
      <c r="E187" s="703" t="s">
        <v>836</v>
      </c>
      <c r="F187" s="703" t="s">
        <v>41</v>
      </c>
      <c r="G187" s="703"/>
      <c r="H187" s="703" t="s">
        <v>738</v>
      </c>
      <c r="I187" s="703" t="s">
        <v>753</v>
      </c>
      <c r="J187" s="703" t="s">
        <v>44</v>
      </c>
      <c r="K187" s="703">
        <v>1</v>
      </c>
      <c r="L187" s="703">
        <v>1.5</v>
      </c>
      <c r="M187" s="703" t="s">
        <v>566</v>
      </c>
      <c r="N187" s="703"/>
      <c r="O187" s="703"/>
      <c r="P187" s="707">
        <v>188.1</v>
      </c>
      <c r="Q187" s="707">
        <f t="shared" si="7"/>
        <v>188</v>
      </c>
      <c r="R187" s="708"/>
      <c r="S187" s="708">
        <v>0</v>
      </c>
      <c r="T187" s="703"/>
      <c r="U187" s="709">
        <f>Tableau1[[#This Row],[CHANGE PRICE STANDARD]]*$W$2</f>
        <v>204.92000000000002</v>
      </c>
      <c r="V187" s="709">
        <f t="shared" si="6"/>
        <v>205</v>
      </c>
      <c r="AB187" s="178"/>
    </row>
    <row r="188" spans="1:28" ht="12" customHeight="1">
      <c r="A188" s="703" t="s">
        <v>691</v>
      </c>
      <c r="B188" s="703"/>
      <c r="C188" s="703" t="s">
        <v>47</v>
      </c>
      <c r="D188" s="703" t="s">
        <v>564</v>
      </c>
      <c r="E188" s="703" t="s">
        <v>565</v>
      </c>
      <c r="F188" s="703" t="s">
        <v>46</v>
      </c>
      <c r="G188" s="703"/>
      <c r="H188" s="703" t="s">
        <v>737</v>
      </c>
      <c r="I188" s="703" t="s">
        <v>754</v>
      </c>
      <c r="J188" s="703" t="s">
        <v>44</v>
      </c>
      <c r="K188" s="703">
        <v>1</v>
      </c>
      <c r="L188" s="703">
        <v>1.4</v>
      </c>
      <c r="M188" s="703" t="s">
        <v>566</v>
      </c>
      <c r="N188" s="703"/>
      <c r="O188" s="703"/>
      <c r="P188" s="707">
        <v>145.19999999999999</v>
      </c>
      <c r="Q188" s="707">
        <f t="shared" si="7"/>
        <v>145</v>
      </c>
      <c r="R188" s="719">
        <v>170.61</v>
      </c>
      <c r="S188" s="708">
        <f>ROUNDUP(R188*$AI$2,0)</f>
        <v>171</v>
      </c>
      <c r="T188" s="703"/>
      <c r="U188" s="709">
        <f>Tableau1[[#This Row],[CHANGE PRICE STANDARD]]*$W$2</f>
        <v>158.05000000000001</v>
      </c>
      <c r="V188" s="709">
        <f t="shared" si="6"/>
        <v>158</v>
      </c>
      <c r="AB188" s="178"/>
    </row>
    <row r="189" spans="1:28" ht="12" customHeight="1">
      <c r="A189" s="703" t="s">
        <v>845</v>
      </c>
      <c r="B189" s="703"/>
      <c r="C189" s="703" t="s">
        <v>47</v>
      </c>
      <c r="D189" s="703" t="s">
        <v>564</v>
      </c>
      <c r="E189" s="703" t="s">
        <v>836</v>
      </c>
      <c r="F189" s="703" t="s">
        <v>46</v>
      </c>
      <c r="G189" s="703"/>
      <c r="H189" s="703" t="s">
        <v>738</v>
      </c>
      <c r="I189" s="703" t="s">
        <v>754</v>
      </c>
      <c r="J189" s="703" t="s">
        <v>44</v>
      </c>
      <c r="K189" s="703">
        <v>1</v>
      </c>
      <c r="L189" s="703">
        <v>1.4</v>
      </c>
      <c r="M189" s="703" t="s">
        <v>566</v>
      </c>
      <c r="N189" s="703"/>
      <c r="O189" s="703"/>
      <c r="P189" s="707">
        <v>188.1</v>
      </c>
      <c r="Q189" s="707">
        <f t="shared" si="7"/>
        <v>188</v>
      </c>
      <c r="R189" s="708"/>
      <c r="S189" s="708">
        <v>0</v>
      </c>
      <c r="T189" s="703"/>
      <c r="U189" s="709">
        <f>Tableau1[[#This Row],[CHANGE PRICE STANDARD]]*$W$2</f>
        <v>204.92000000000002</v>
      </c>
      <c r="V189" s="709">
        <f t="shared" si="6"/>
        <v>205</v>
      </c>
      <c r="AB189" s="178"/>
    </row>
    <row r="190" spans="1:28" ht="12" customHeight="1">
      <c r="A190" s="703" t="s">
        <v>692</v>
      </c>
      <c r="B190" s="703"/>
      <c r="C190" s="703" t="s">
        <v>49</v>
      </c>
      <c r="D190" s="703" t="s">
        <v>564</v>
      </c>
      <c r="E190" s="703" t="s">
        <v>565</v>
      </c>
      <c r="F190" s="703" t="s">
        <v>48</v>
      </c>
      <c r="G190" s="703"/>
      <c r="H190" s="703" t="s">
        <v>737</v>
      </c>
      <c r="I190" s="703" t="s">
        <v>755</v>
      </c>
      <c r="J190" s="703" t="s">
        <v>44</v>
      </c>
      <c r="K190" s="703">
        <v>1</v>
      </c>
      <c r="L190" s="703">
        <v>1.4</v>
      </c>
      <c r="M190" s="703" t="s">
        <v>566</v>
      </c>
      <c r="N190" s="703"/>
      <c r="O190" s="703"/>
      <c r="P190" s="707">
        <v>145.19999999999999</v>
      </c>
      <c r="Q190" s="707">
        <f t="shared" si="7"/>
        <v>145</v>
      </c>
      <c r="R190" s="719">
        <v>170.61</v>
      </c>
      <c r="S190" s="708">
        <f>ROUNDUP(R190*$AI$2,0)</f>
        <v>171</v>
      </c>
      <c r="T190" s="703"/>
      <c r="U190" s="709">
        <f>Tableau1[[#This Row],[CHANGE PRICE STANDARD]]*$W$2</f>
        <v>158.05000000000001</v>
      </c>
      <c r="V190" s="709">
        <f t="shared" si="6"/>
        <v>158</v>
      </c>
      <c r="AB190" s="178"/>
    </row>
    <row r="191" spans="1:28" ht="12" customHeight="1">
      <c r="A191" s="703" t="s">
        <v>846</v>
      </c>
      <c r="B191" s="703"/>
      <c r="C191" s="703" t="s">
        <v>49</v>
      </c>
      <c r="D191" s="703" t="s">
        <v>564</v>
      </c>
      <c r="E191" s="703" t="s">
        <v>836</v>
      </c>
      <c r="F191" s="703" t="s">
        <v>48</v>
      </c>
      <c r="G191" s="703"/>
      <c r="H191" s="703" t="s">
        <v>738</v>
      </c>
      <c r="I191" s="703" t="s">
        <v>755</v>
      </c>
      <c r="J191" s="703" t="s">
        <v>44</v>
      </c>
      <c r="K191" s="703">
        <v>1</v>
      </c>
      <c r="L191" s="703">
        <v>1.4</v>
      </c>
      <c r="M191" s="703" t="s">
        <v>566</v>
      </c>
      <c r="N191" s="703"/>
      <c r="O191" s="703"/>
      <c r="P191" s="707">
        <v>188.1</v>
      </c>
      <c r="Q191" s="707">
        <f t="shared" si="7"/>
        <v>188</v>
      </c>
      <c r="R191" s="708"/>
      <c r="S191" s="708">
        <v>0</v>
      </c>
      <c r="T191" s="703"/>
      <c r="U191" s="709">
        <f>Tableau1[[#This Row],[CHANGE PRICE STANDARD]]*$W$2</f>
        <v>204.92000000000002</v>
      </c>
      <c r="V191" s="709">
        <f t="shared" si="6"/>
        <v>205</v>
      </c>
      <c r="AB191" s="178"/>
    </row>
    <row r="192" spans="1:28" ht="12" customHeight="1">
      <c r="A192" s="703" t="s">
        <v>693</v>
      </c>
      <c r="B192" s="703"/>
      <c r="C192" s="703" t="s">
        <v>51</v>
      </c>
      <c r="D192" s="703" t="s">
        <v>564</v>
      </c>
      <c r="E192" s="703" t="s">
        <v>565</v>
      </c>
      <c r="F192" s="703" t="s">
        <v>50</v>
      </c>
      <c r="G192" s="703"/>
      <c r="H192" s="703" t="s">
        <v>737</v>
      </c>
      <c r="I192" s="703" t="s">
        <v>756</v>
      </c>
      <c r="J192" s="703" t="s">
        <v>52</v>
      </c>
      <c r="K192" s="703">
        <v>1</v>
      </c>
      <c r="L192" s="703">
        <v>1.4</v>
      </c>
      <c r="M192" s="703" t="s">
        <v>566</v>
      </c>
      <c r="N192" s="703"/>
      <c r="O192" s="703"/>
      <c r="P192" s="707">
        <v>151.79999999999998</v>
      </c>
      <c r="Q192" s="707">
        <f t="shared" si="7"/>
        <v>152</v>
      </c>
      <c r="R192" s="719">
        <v>177.86999999999998</v>
      </c>
      <c r="S192" s="708">
        <f>ROUNDUP(R192*$AI$2,0)</f>
        <v>178</v>
      </c>
      <c r="T192" s="703"/>
      <c r="U192" s="709">
        <f>Tableau1[[#This Row],[CHANGE PRICE STANDARD]]*$W$2</f>
        <v>165.68</v>
      </c>
      <c r="V192" s="709">
        <f t="shared" si="6"/>
        <v>166</v>
      </c>
      <c r="AB192" s="178"/>
    </row>
    <row r="193" spans="1:28" ht="12" customHeight="1">
      <c r="A193" s="703" t="s">
        <v>847</v>
      </c>
      <c r="B193" s="703"/>
      <c r="C193" s="703" t="s">
        <v>51</v>
      </c>
      <c r="D193" s="703" t="s">
        <v>564</v>
      </c>
      <c r="E193" s="703" t="s">
        <v>836</v>
      </c>
      <c r="F193" s="703" t="s">
        <v>50</v>
      </c>
      <c r="G193" s="703"/>
      <c r="H193" s="703" t="s">
        <v>738</v>
      </c>
      <c r="I193" s="703" t="s">
        <v>756</v>
      </c>
      <c r="J193" s="703" t="s">
        <v>52</v>
      </c>
      <c r="K193" s="703">
        <v>1</v>
      </c>
      <c r="L193" s="703">
        <v>1.4</v>
      </c>
      <c r="M193" s="703" t="s">
        <v>566</v>
      </c>
      <c r="N193" s="703"/>
      <c r="O193" s="703"/>
      <c r="P193" s="707">
        <v>194.7</v>
      </c>
      <c r="Q193" s="707">
        <f t="shared" si="7"/>
        <v>195</v>
      </c>
      <c r="R193" s="708"/>
      <c r="S193" s="708">
        <v>0</v>
      </c>
      <c r="T193" s="703"/>
      <c r="U193" s="709">
        <f>Tableau1[[#This Row],[CHANGE PRICE STANDARD]]*$W$2</f>
        <v>212.55</v>
      </c>
      <c r="V193" s="709">
        <f t="shared" si="6"/>
        <v>213</v>
      </c>
      <c r="AB193" s="178"/>
    </row>
    <row r="194" spans="1:28" ht="12" customHeight="1">
      <c r="A194" s="703" t="s">
        <v>694</v>
      </c>
      <c r="B194" s="703"/>
      <c r="C194" s="703" t="s">
        <v>54</v>
      </c>
      <c r="D194" s="703" t="s">
        <v>564</v>
      </c>
      <c r="E194" s="703" t="s">
        <v>565</v>
      </c>
      <c r="F194" s="703" t="s">
        <v>53</v>
      </c>
      <c r="G194" s="703"/>
      <c r="H194" s="703" t="s">
        <v>737</v>
      </c>
      <c r="I194" s="703" t="s">
        <v>757</v>
      </c>
      <c r="J194" s="703" t="s">
        <v>52</v>
      </c>
      <c r="K194" s="703">
        <v>1</v>
      </c>
      <c r="L194" s="703">
        <v>1.5</v>
      </c>
      <c r="M194" s="703" t="s">
        <v>566</v>
      </c>
      <c r="N194" s="703"/>
      <c r="O194" s="703"/>
      <c r="P194" s="707">
        <v>151.79999999999998</v>
      </c>
      <c r="Q194" s="707">
        <f t="shared" si="7"/>
        <v>152</v>
      </c>
      <c r="R194" s="719">
        <v>177.86999999999998</v>
      </c>
      <c r="S194" s="708">
        <f>ROUNDUP(R194*$AI$2,0)</f>
        <v>178</v>
      </c>
      <c r="T194" s="703"/>
      <c r="U194" s="709">
        <f>Tableau1[[#This Row],[CHANGE PRICE STANDARD]]*$W$2</f>
        <v>165.68</v>
      </c>
      <c r="V194" s="709">
        <f t="shared" ref="V194:V257" si="8">ROUND(U194,0)</f>
        <v>166</v>
      </c>
      <c r="AB194" s="178"/>
    </row>
    <row r="195" spans="1:28" ht="12" customHeight="1">
      <c r="A195" s="703" t="s">
        <v>848</v>
      </c>
      <c r="B195" s="703"/>
      <c r="C195" s="703" t="s">
        <v>54</v>
      </c>
      <c r="D195" s="703" t="s">
        <v>564</v>
      </c>
      <c r="E195" s="703" t="s">
        <v>836</v>
      </c>
      <c r="F195" s="703" t="s">
        <v>53</v>
      </c>
      <c r="G195" s="703"/>
      <c r="H195" s="703" t="s">
        <v>738</v>
      </c>
      <c r="I195" s="703" t="s">
        <v>757</v>
      </c>
      <c r="J195" s="703" t="s">
        <v>52</v>
      </c>
      <c r="K195" s="703">
        <v>1</v>
      </c>
      <c r="L195" s="703">
        <v>1.5</v>
      </c>
      <c r="M195" s="703" t="s">
        <v>566</v>
      </c>
      <c r="N195" s="703"/>
      <c r="O195" s="703"/>
      <c r="P195" s="707">
        <v>194.7</v>
      </c>
      <c r="Q195" s="707">
        <f t="shared" si="7"/>
        <v>195</v>
      </c>
      <c r="R195" s="708"/>
      <c r="S195" s="708">
        <v>0</v>
      </c>
      <c r="T195" s="703"/>
      <c r="U195" s="709">
        <f>Tableau1[[#This Row],[CHANGE PRICE STANDARD]]*$W$2</f>
        <v>212.55</v>
      </c>
      <c r="V195" s="709">
        <f t="shared" si="8"/>
        <v>213</v>
      </c>
      <c r="AB195" s="178"/>
    </row>
    <row r="196" spans="1:28" ht="12" customHeight="1">
      <c r="A196" s="703" t="s">
        <v>695</v>
      </c>
      <c r="B196" s="703"/>
      <c r="C196" s="703" t="s">
        <v>56</v>
      </c>
      <c r="D196" s="703" t="s">
        <v>564</v>
      </c>
      <c r="E196" s="703" t="s">
        <v>565</v>
      </c>
      <c r="F196" s="703" t="s">
        <v>55</v>
      </c>
      <c r="G196" s="703"/>
      <c r="H196" s="703" t="s">
        <v>737</v>
      </c>
      <c r="I196" s="703" t="s">
        <v>758</v>
      </c>
      <c r="J196" s="703" t="s">
        <v>57</v>
      </c>
      <c r="K196" s="703">
        <v>1</v>
      </c>
      <c r="L196" s="703">
        <v>2.1</v>
      </c>
      <c r="M196" s="703" t="s">
        <v>566</v>
      </c>
      <c r="N196" s="703"/>
      <c r="O196" s="703"/>
      <c r="P196" s="707">
        <v>204.6</v>
      </c>
      <c r="Q196" s="707">
        <f t="shared" si="7"/>
        <v>205</v>
      </c>
      <c r="R196" s="719">
        <v>239.57999999999996</v>
      </c>
      <c r="S196" s="708">
        <f>ROUNDUP(R196*$AI$2,0)</f>
        <v>240</v>
      </c>
      <c r="T196" s="703"/>
      <c r="U196" s="709">
        <f>Tableau1[[#This Row],[CHANGE PRICE STANDARD]]*$W$2</f>
        <v>223.45000000000002</v>
      </c>
      <c r="V196" s="709">
        <f t="shared" si="8"/>
        <v>223</v>
      </c>
      <c r="AB196" s="178"/>
    </row>
    <row r="197" spans="1:28" ht="12" customHeight="1">
      <c r="A197" s="703" t="s">
        <v>849</v>
      </c>
      <c r="B197" s="703"/>
      <c r="C197" s="703" t="s">
        <v>56</v>
      </c>
      <c r="D197" s="703" t="s">
        <v>564</v>
      </c>
      <c r="E197" s="703" t="s">
        <v>836</v>
      </c>
      <c r="F197" s="703" t="s">
        <v>55</v>
      </c>
      <c r="G197" s="703"/>
      <c r="H197" s="703" t="s">
        <v>738</v>
      </c>
      <c r="I197" s="703" t="s">
        <v>758</v>
      </c>
      <c r="J197" s="703" t="s">
        <v>57</v>
      </c>
      <c r="K197" s="703">
        <v>1</v>
      </c>
      <c r="L197" s="703">
        <v>2.1</v>
      </c>
      <c r="M197" s="703" t="s">
        <v>566</v>
      </c>
      <c r="N197" s="703"/>
      <c r="O197" s="703"/>
      <c r="P197" s="707">
        <v>264</v>
      </c>
      <c r="Q197" s="707">
        <f t="shared" si="7"/>
        <v>264</v>
      </c>
      <c r="R197" s="708"/>
      <c r="S197" s="708">
        <v>0</v>
      </c>
      <c r="T197" s="703"/>
      <c r="U197" s="709">
        <f>Tableau1[[#This Row],[CHANGE PRICE STANDARD]]*$W$2</f>
        <v>287.76000000000005</v>
      </c>
      <c r="V197" s="709">
        <f t="shared" si="8"/>
        <v>288</v>
      </c>
      <c r="AB197" s="178"/>
    </row>
    <row r="198" spans="1:28" ht="12" customHeight="1">
      <c r="A198" s="703" t="s">
        <v>696</v>
      </c>
      <c r="B198" s="703"/>
      <c r="C198" s="703" t="s">
        <v>59</v>
      </c>
      <c r="D198" s="703" t="s">
        <v>564</v>
      </c>
      <c r="E198" s="703" t="s">
        <v>565</v>
      </c>
      <c r="F198" s="703" t="s">
        <v>58</v>
      </c>
      <c r="G198" s="703"/>
      <c r="H198" s="703" t="s">
        <v>737</v>
      </c>
      <c r="I198" s="703" t="s">
        <v>759</v>
      </c>
      <c r="J198" s="703" t="s">
        <v>60</v>
      </c>
      <c r="K198" s="703">
        <v>1</v>
      </c>
      <c r="L198" s="703">
        <v>2.5</v>
      </c>
      <c r="M198" s="703" t="s">
        <v>566</v>
      </c>
      <c r="N198" s="703"/>
      <c r="O198" s="703"/>
      <c r="P198" s="707">
        <v>214.5</v>
      </c>
      <c r="Q198" s="707">
        <f t="shared" si="7"/>
        <v>215</v>
      </c>
      <c r="R198" s="719">
        <v>250.47</v>
      </c>
      <c r="S198" s="708">
        <f>ROUNDUP(R198*$AI$2,0)</f>
        <v>251</v>
      </c>
      <c r="T198" s="703"/>
      <c r="U198" s="709">
        <f>Tableau1[[#This Row],[CHANGE PRICE STANDARD]]*$W$2</f>
        <v>234.35000000000002</v>
      </c>
      <c r="V198" s="709">
        <f t="shared" si="8"/>
        <v>234</v>
      </c>
      <c r="AB198" s="178"/>
    </row>
    <row r="199" spans="1:28" ht="12" customHeight="1">
      <c r="A199" s="703" t="s">
        <v>850</v>
      </c>
      <c r="B199" s="703"/>
      <c r="C199" s="703" t="s">
        <v>59</v>
      </c>
      <c r="D199" s="703" t="s">
        <v>564</v>
      </c>
      <c r="E199" s="703" t="s">
        <v>836</v>
      </c>
      <c r="F199" s="703" t="s">
        <v>58</v>
      </c>
      <c r="G199" s="703"/>
      <c r="H199" s="703" t="s">
        <v>738</v>
      </c>
      <c r="I199" s="703" t="s">
        <v>759</v>
      </c>
      <c r="J199" s="703" t="s">
        <v>60</v>
      </c>
      <c r="K199" s="703">
        <v>1</v>
      </c>
      <c r="L199" s="703">
        <v>2.5</v>
      </c>
      <c r="M199" s="703" t="s">
        <v>566</v>
      </c>
      <c r="N199" s="703"/>
      <c r="O199" s="703"/>
      <c r="P199" s="707">
        <v>277.2</v>
      </c>
      <c r="Q199" s="707">
        <f t="shared" si="7"/>
        <v>277</v>
      </c>
      <c r="R199" s="708"/>
      <c r="S199" s="708">
        <v>0</v>
      </c>
      <c r="T199" s="703"/>
      <c r="U199" s="709">
        <f>Tableau1[[#This Row],[CHANGE PRICE STANDARD]]*$W$2</f>
        <v>301.93</v>
      </c>
      <c r="V199" s="709">
        <f t="shared" si="8"/>
        <v>302</v>
      </c>
      <c r="AB199" s="178"/>
    </row>
    <row r="200" spans="1:28" ht="12" customHeight="1">
      <c r="A200" s="703" t="s">
        <v>989</v>
      </c>
      <c r="B200" s="704">
        <v>6666</v>
      </c>
      <c r="C200" s="703" t="s">
        <v>612</v>
      </c>
      <c r="D200" s="703" t="s">
        <v>19</v>
      </c>
      <c r="E200" s="703" t="s">
        <v>290</v>
      </c>
      <c r="F200" s="703" t="s">
        <v>312</v>
      </c>
      <c r="G200" s="703"/>
      <c r="H200" s="705" t="s">
        <v>843</v>
      </c>
      <c r="I200" s="705"/>
      <c r="J200" s="703" t="s">
        <v>52</v>
      </c>
      <c r="K200" s="703">
        <v>5</v>
      </c>
      <c r="L200" s="706">
        <v>1.3</v>
      </c>
      <c r="M200" s="704" t="s">
        <v>795</v>
      </c>
      <c r="N200" s="705" t="s">
        <v>140</v>
      </c>
      <c r="O200" s="703"/>
      <c r="P200" s="710">
        <v>71</v>
      </c>
      <c r="Q200" s="707">
        <f t="shared" si="7"/>
        <v>71</v>
      </c>
      <c r="R200" s="708"/>
      <c r="S200" s="708"/>
      <c r="T200" s="703"/>
      <c r="U200" s="709">
        <f>Tableau1[[#This Row],[CHANGE PRICE STANDARD]]*$W$2</f>
        <v>77.39</v>
      </c>
      <c r="V200" s="709">
        <f t="shared" si="8"/>
        <v>77</v>
      </c>
      <c r="AB200" s="178"/>
    </row>
    <row r="201" spans="1:28" ht="12" customHeight="1">
      <c r="A201" s="703" t="s">
        <v>894</v>
      </c>
      <c r="B201" s="704">
        <v>8264</v>
      </c>
      <c r="C201" s="703" t="s">
        <v>612</v>
      </c>
      <c r="D201" s="703" t="s">
        <v>19</v>
      </c>
      <c r="E201" s="703" t="s">
        <v>290</v>
      </c>
      <c r="F201" s="703" t="s">
        <v>312</v>
      </c>
      <c r="G201" s="703"/>
      <c r="H201" s="705" t="s">
        <v>843</v>
      </c>
      <c r="I201" s="705"/>
      <c r="J201" s="703" t="s">
        <v>52</v>
      </c>
      <c r="K201" s="703">
        <v>5</v>
      </c>
      <c r="L201" s="706">
        <v>1.873</v>
      </c>
      <c r="M201" s="704" t="s">
        <v>20</v>
      </c>
      <c r="N201" s="705" t="s">
        <v>140</v>
      </c>
      <c r="O201" s="703"/>
      <c r="P201" s="707">
        <v>40</v>
      </c>
      <c r="Q201" s="707">
        <f t="shared" si="7"/>
        <v>40</v>
      </c>
      <c r="R201" s="708"/>
      <c r="S201" s="708"/>
      <c r="T201" s="703"/>
      <c r="U201" s="709">
        <f>Tableau1[[#This Row],[CHANGE PRICE STANDARD]]*$W$2</f>
        <v>43.6</v>
      </c>
      <c r="V201" s="709">
        <f t="shared" si="8"/>
        <v>44</v>
      </c>
      <c r="AB201" s="178"/>
    </row>
    <row r="202" spans="1:28" ht="12" customHeight="1">
      <c r="A202" s="703" t="s">
        <v>1022</v>
      </c>
      <c r="B202" s="703">
        <v>7507</v>
      </c>
      <c r="C202" s="703" t="s">
        <v>582</v>
      </c>
      <c r="D202" s="703" t="s">
        <v>19</v>
      </c>
      <c r="E202" s="703" t="s">
        <v>251</v>
      </c>
      <c r="F202" s="703" t="s">
        <v>268</v>
      </c>
      <c r="G202" s="703"/>
      <c r="H202" s="705" t="s">
        <v>843</v>
      </c>
      <c r="I202" s="705"/>
      <c r="J202" s="703" t="s">
        <v>199</v>
      </c>
      <c r="K202" s="703">
        <v>3</v>
      </c>
      <c r="L202" s="706">
        <v>5.3929999999999998</v>
      </c>
      <c r="M202" s="704" t="s">
        <v>795</v>
      </c>
      <c r="N202" s="705" t="s">
        <v>144</v>
      </c>
      <c r="O202" s="703"/>
      <c r="P202" s="710">
        <v>297</v>
      </c>
      <c r="Q202" s="707">
        <f t="shared" si="7"/>
        <v>297</v>
      </c>
      <c r="R202" s="708"/>
      <c r="S202" s="708"/>
      <c r="T202" s="703"/>
      <c r="U202" s="709">
        <f>Tableau1[[#This Row],[CHANGE PRICE STANDARD]]*$W$2</f>
        <v>323.73</v>
      </c>
      <c r="V202" s="709">
        <f t="shared" si="8"/>
        <v>324</v>
      </c>
      <c r="AB202" s="178"/>
    </row>
    <row r="203" spans="1:28" ht="12" customHeight="1">
      <c r="A203" s="703" t="s">
        <v>925</v>
      </c>
      <c r="B203" s="704">
        <v>8671</v>
      </c>
      <c r="C203" s="703" t="s">
        <v>586</v>
      </c>
      <c r="D203" s="703" t="s">
        <v>19</v>
      </c>
      <c r="E203" s="703" t="s">
        <v>251</v>
      </c>
      <c r="F203" s="703" t="s">
        <v>269</v>
      </c>
      <c r="G203" s="703"/>
      <c r="H203" s="705" t="s">
        <v>843</v>
      </c>
      <c r="I203" s="705"/>
      <c r="J203" s="703" t="s">
        <v>141</v>
      </c>
      <c r="K203" s="703">
        <v>2</v>
      </c>
      <c r="L203" s="706">
        <v>3.8460000000000001</v>
      </c>
      <c r="M203" s="704" t="s">
        <v>20</v>
      </c>
      <c r="N203" s="705" t="s">
        <v>144</v>
      </c>
      <c r="O203" s="703"/>
      <c r="P203" s="710">
        <v>41</v>
      </c>
      <c r="Q203" s="707">
        <f t="shared" si="7"/>
        <v>41</v>
      </c>
      <c r="R203" s="708"/>
      <c r="S203" s="708"/>
      <c r="T203" s="703"/>
      <c r="U203" s="709">
        <f>Tableau1[[#This Row],[CHANGE PRICE STANDARD]]*$W$2</f>
        <v>44.690000000000005</v>
      </c>
      <c r="V203" s="709">
        <f t="shared" si="8"/>
        <v>45</v>
      </c>
      <c r="AB203" s="178"/>
    </row>
    <row r="204" spans="1:28" ht="12" customHeight="1">
      <c r="A204" s="703" t="s">
        <v>1023</v>
      </c>
      <c r="B204" s="704">
        <v>6669</v>
      </c>
      <c r="C204" s="703" t="s">
        <v>586</v>
      </c>
      <c r="D204" s="703" t="s">
        <v>19</v>
      </c>
      <c r="E204" s="703" t="s">
        <v>251</v>
      </c>
      <c r="F204" s="703" t="s">
        <v>269</v>
      </c>
      <c r="G204" s="703"/>
      <c r="H204" s="705" t="s">
        <v>843</v>
      </c>
      <c r="I204" s="705"/>
      <c r="J204" s="703" t="s">
        <v>141</v>
      </c>
      <c r="K204" s="703">
        <v>2</v>
      </c>
      <c r="L204" s="706">
        <v>2.5270000000000001</v>
      </c>
      <c r="M204" s="704" t="s">
        <v>795</v>
      </c>
      <c r="N204" s="705" t="s">
        <v>144</v>
      </c>
      <c r="O204" s="703"/>
      <c r="P204" s="710">
        <v>95</v>
      </c>
      <c r="Q204" s="707">
        <f t="shared" si="7"/>
        <v>95</v>
      </c>
      <c r="R204" s="708"/>
      <c r="S204" s="708"/>
      <c r="T204" s="703"/>
      <c r="U204" s="709">
        <f>Tableau1[[#This Row],[CHANGE PRICE STANDARD]]*$W$2</f>
        <v>103.55000000000001</v>
      </c>
      <c r="V204" s="709">
        <f t="shared" si="8"/>
        <v>104</v>
      </c>
      <c r="AB204" s="178"/>
    </row>
    <row r="205" spans="1:28" ht="12" customHeight="1">
      <c r="A205" s="703" t="s">
        <v>926</v>
      </c>
      <c r="B205" s="703">
        <v>5305</v>
      </c>
      <c r="C205" s="703" t="s">
        <v>583</v>
      </c>
      <c r="D205" s="703" t="s">
        <v>19</v>
      </c>
      <c r="E205" s="703" t="s">
        <v>251</v>
      </c>
      <c r="F205" s="703" t="s">
        <v>270</v>
      </c>
      <c r="G205" s="703"/>
      <c r="H205" s="705" t="s">
        <v>843</v>
      </c>
      <c r="I205" s="705"/>
      <c r="J205" s="703" t="s">
        <v>57</v>
      </c>
      <c r="K205" s="703">
        <v>10</v>
      </c>
      <c r="L205" s="706">
        <v>4.3010000000000002</v>
      </c>
      <c r="M205" s="704" t="s">
        <v>20</v>
      </c>
      <c r="N205" s="705" t="s">
        <v>144</v>
      </c>
      <c r="O205" s="703"/>
      <c r="P205" s="710">
        <v>86</v>
      </c>
      <c r="Q205" s="707">
        <f t="shared" si="7"/>
        <v>86</v>
      </c>
      <c r="R205" s="708"/>
      <c r="S205" s="708"/>
      <c r="T205" s="703"/>
      <c r="U205" s="709">
        <f>Tableau1[[#This Row],[CHANGE PRICE STANDARD]]*$W$2</f>
        <v>93.740000000000009</v>
      </c>
      <c r="V205" s="709">
        <f t="shared" si="8"/>
        <v>94</v>
      </c>
      <c r="AB205" s="178"/>
    </row>
    <row r="206" spans="1:28" ht="12" customHeight="1">
      <c r="A206" s="703" t="s">
        <v>1024</v>
      </c>
      <c r="B206" s="703">
        <v>6180</v>
      </c>
      <c r="C206" s="703" t="s">
        <v>583</v>
      </c>
      <c r="D206" s="703" t="s">
        <v>19</v>
      </c>
      <c r="E206" s="703" t="s">
        <v>251</v>
      </c>
      <c r="F206" s="703" t="s">
        <v>270</v>
      </c>
      <c r="G206" s="703"/>
      <c r="H206" s="705" t="s">
        <v>843</v>
      </c>
      <c r="I206" s="705"/>
      <c r="J206" s="703" t="s">
        <v>57</v>
      </c>
      <c r="K206" s="703">
        <v>10</v>
      </c>
      <c r="L206" s="706">
        <v>2.9849999999999999</v>
      </c>
      <c r="M206" s="704" t="s">
        <v>795</v>
      </c>
      <c r="N206" s="705" t="s">
        <v>144</v>
      </c>
      <c r="O206" s="703"/>
      <c r="P206" s="710">
        <v>158</v>
      </c>
      <c r="Q206" s="707">
        <f t="shared" si="7"/>
        <v>158</v>
      </c>
      <c r="R206" s="708"/>
      <c r="S206" s="708"/>
      <c r="T206" s="703"/>
      <c r="U206" s="709">
        <f>Tableau1[[#This Row],[CHANGE PRICE STANDARD]]*$W$2</f>
        <v>172.22</v>
      </c>
      <c r="V206" s="709">
        <f t="shared" si="8"/>
        <v>172</v>
      </c>
      <c r="AB206" s="178"/>
    </row>
    <row r="207" spans="1:28" ht="12" customHeight="1">
      <c r="A207" s="703" t="s">
        <v>1104</v>
      </c>
      <c r="B207" s="704">
        <v>14099</v>
      </c>
      <c r="C207" s="703"/>
      <c r="D207" s="703" t="s">
        <v>19</v>
      </c>
      <c r="E207" s="703" t="s">
        <v>840</v>
      </c>
      <c r="F207" s="698" t="s">
        <v>187</v>
      </c>
      <c r="G207" s="703"/>
      <c r="H207" s="703" t="s">
        <v>738</v>
      </c>
      <c r="I207" s="705"/>
      <c r="J207" s="698" t="s">
        <v>89</v>
      </c>
      <c r="K207" s="698">
        <v>2</v>
      </c>
      <c r="L207" s="698">
        <v>1.6279999999999999</v>
      </c>
      <c r="M207" s="704" t="s">
        <v>795</v>
      </c>
      <c r="N207" s="705" t="s">
        <v>136</v>
      </c>
      <c r="O207" s="703"/>
      <c r="P207" s="700">
        <v>128</v>
      </c>
      <c r="Q207" s="707">
        <f t="shared" si="7"/>
        <v>128</v>
      </c>
      <c r="R207" s="702"/>
      <c r="S207" s="708"/>
      <c r="T207" s="703"/>
      <c r="U207" s="709">
        <f>Tableau1[[#This Row],[CHANGE PRICE STANDARD]]*$W$2</f>
        <v>139.52000000000001</v>
      </c>
      <c r="V207" s="709">
        <f t="shared" si="8"/>
        <v>140</v>
      </c>
      <c r="AB207" s="178"/>
    </row>
    <row r="208" spans="1:28" ht="12" customHeight="1">
      <c r="A208" s="703" t="s">
        <v>1105</v>
      </c>
      <c r="B208" s="704">
        <v>13687</v>
      </c>
      <c r="C208" s="703"/>
      <c r="D208" s="703" t="s">
        <v>19</v>
      </c>
      <c r="E208" s="703" t="s">
        <v>840</v>
      </c>
      <c r="F208" s="698" t="s">
        <v>188</v>
      </c>
      <c r="G208" s="703"/>
      <c r="H208" s="703" t="s">
        <v>738</v>
      </c>
      <c r="I208" s="705"/>
      <c r="J208" s="698" t="s">
        <v>89</v>
      </c>
      <c r="K208" s="698">
        <v>4</v>
      </c>
      <c r="L208" s="698">
        <v>1.5669999999999999</v>
      </c>
      <c r="M208" s="704" t="s">
        <v>795</v>
      </c>
      <c r="N208" s="705" t="s">
        <v>136</v>
      </c>
      <c r="O208" s="703"/>
      <c r="P208" s="700">
        <v>138</v>
      </c>
      <c r="Q208" s="707">
        <f t="shared" si="7"/>
        <v>138</v>
      </c>
      <c r="R208" s="702"/>
      <c r="S208" s="708"/>
      <c r="T208" s="703"/>
      <c r="U208" s="709">
        <f>Tableau1[[#This Row],[CHANGE PRICE STANDARD]]*$W$2</f>
        <v>150.42000000000002</v>
      </c>
      <c r="V208" s="709">
        <f t="shared" si="8"/>
        <v>150</v>
      </c>
      <c r="AB208" s="178"/>
    </row>
    <row r="209" spans="1:28" ht="13.95" customHeight="1">
      <c r="A209" s="703" t="s">
        <v>1106</v>
      </c>
      <c r="B209" s="704">
        <v>13688</v>
      </c>
      <c r="C209" s="703"/>
      <c r="D209" s="703" t="s">
        <v>19</v>
      </c>
      <c r="E209" s="703" t="s">
        <v>840</v>
      </c>
      <c r="F209" s="698" t="s">
        <v>189</v>
      </c>
      <c r="G209" s="703"/>
      <c r="H209" s="703" t="s">
        <v>738</v>
      </c>
      <c r="I209" s="705"/>
      <c r="J209" s="698" t="s">
        <v>52</v>
      </c>
      <c r="K209" s="698">
        <v>6</v>
      </c>
      <c r="L209" s="698">
        <v>2.2250000000000001</v>
      </c>
      <c r="M209" s="704" t="s">
        <v>795</v>
      </c>
      <c r="N209" s="705" t="s">
        <v>136</v>
      </c>
      <c r="O209" s="703"/>
      <c r="P209" s="700">
        <v>130</v>
      </c>
      <c r="Q209" s="707">
        <f t="shared" si="7"/>
        <v>130</v>
      </c>
      <c r="R209" s="702"/>
      <c r="S209" s="708"/>
      <c r="T209" s="703"/>
      <c r="U209" s="709">
        <f>Tableau1[[#This Row],[CHANGE PRICE STANDARD]]*$W$2</f>
        <v>141.70000000000002</v>
      </c>
      <c r="V209" s="709">
        <f t="shared" si="8"/>
        <v>142</v>
      </c>
      <c r="AB209" s="178"/>
    </row>
    <row r="210" spans="1:28" ht="12" customHeight="1">
      <c r="A210" s="703" t="s">
        <v>631</v>
      </c>
      <c r="B210" s="703"/>
      <c r="C210" s="703" t="s">
        <v>1360</v>
      </c>
      <c r="D210" s="703" t="s">
        <v>125</v>
      </c>
      <c r="E210" s="703" t="s">
        <v>1295</v>
      </c>
      <c r="F210" s="703" t="s">
        <v>1302</v>
      </c>
      <c r="G210" s="699"/>
      <c r="H210" s="703" t="s">
        <v>737</v>
      </c>
      <c r="I210" s="703" t="s">
        <v>1336</v>
      </c>
      <c r="J210" s="703" t="s">
        <v>52</v>
      </c>
      <c r="K210" s="703">
        <v>1</v>
      </c>
      <c r="L210" s="703">
        <v>3.15</v>
      </c>
      <c r="M210" s="703" t="s">
        <v>124</v>
      </c>
      <c r="N210" s="703"/>
      <c r="O210" s="703"/>
      <c r="P210" s="707">
        <v>100</v>
      </c>
      <c r="Q210" s="707">
        <f t="shared" si="7"/>
        <v>100</v>
      </c>
      <c r="R210" s="708">
        <v>0</v>
      </c>
      <c r="S210" s="708">
        <f>ROUNDUP(R210*$AI$2,0)</f>
        <v>0</v>
      </c>
      <c r="T210" s="711"/>
      <c r="U210" s="709">
        <f>Tableau1[[#This Row],[CHANGE PRICE STANDARD]]*$W$2</f>
        <v>109.00000000000001</v>
      </c>
      <c r="V210" s="709">
        <f t="shared" si="8"/>
        <v>109</v>
      </c>
      <c r="AB210" s="178"/>
    </row>
    <row r="211" spans="1:28" ht="12" customHeight="1">
      <c r="A211" s="703" t="s">
        <v>630</v>
      </c>
      <c r="B211" s="703"/>
      <c r="C211" s="703" t="s">
        <v>1359</v>
      </c>
      <c r="D211" s="703" t="s">
        <v>125</v>
      </c>
      <c r="E211" s="703" t="s">
        <v>1295</v>
      </c>
      <c r="F211" s="703" t="s">
        <v>1303</v>
      </c>
      <c r="G211" s="699"/>
      <c r="H211" s="703" t="s">
        <v>737</v>
      </c>
      <c r="I211" s="703" t="s">
        <v>1336</v>
      </c>
      <c r="J211" s="703" t="s">
        <v>52</v>
      </c>
      <c r="K211" s="703">
        <v>1</v>
      </c>
      <c r="L211" s="703">
        <v>3.15</v>
      </c>
      <c r="M211" s="703" t="s">
        <v>124</v>
      </c>
      <c r="N211" s="703"/>
      <c r="O211" s="703"/>
      <c r="P211" s="707">
        <v>100</v>
      </c>
      <c r="Q211" s="707">
        <f t="shared" si="7"/>
        <v>100</v>
      </c>
      <c r="R211" s="708">
        <v>0</v>
      </c>
      <c r="S211" s="708">
        <f>ROUNDUP(R211*$AI$2,0)</f>
        <v>0</v>
      </c>
      <c r="T211" s="711"/>
      <c r="U211" s="709">
        <f>Tableau1[[#This Row],[CHANGE PRICE STANDARD]]*$W$2</f>
        <v>109.00000000000001</v>
      </c>
      <c r="V211" s="709">
        <f t="shared" si="8"/>
        <v>109</v>
      </c>
      <c r="AB211" s="178"/>
    </row>
    <row r="212" spans="1:28" ht="12" customHeight="1">
      <c r="A212" s="703" t="s">
        <v>1107</v>
      </c>
      <c r="B212" s="704">
        <v>13689</v>
      </c>
      <c r="C212" s="703"/>
      <c r="D212" s="703" t="s">
        <v>19</v>
      </c>
      <c r="E212" s="703" t="s">
        <v>840</v>
      </c>
      <c r="F212" s="698" t="s">
        <v>190</v>
      </c>
      <c r="G212" s="703"/>
      <c r="H212" s="703" t="s">
        <v>738</v>
      </c>
      <c r="I212" s="705"/>
      <c r="J212" s="698" t="s">
        <v>199</v>
      </c>
      <c r="K212" s="698">
        <v>1</v>
      </c>
      <c r="L212" s="698">
        <v>1.85</v>
      </c>
      <c r="M212" s="704" t="s">
        <v>795</v>
      </c>
      <c r="N212" s="705" t="s">
        <v>144</v>
      </c>
      <c r="O212" s="703"/>
      <c r="P212" s="700">
        <v>115</v>
      </c>
      <c r="Q212" s="707">
        <f t="shared" si="7"/>
        <v>115</v>
      </c>
      <c r="R212" s="702"/>
      <c r="S212" s="708"/>
      <c r="T212" s="703"/>
      <c r="U212" s="709">
        <f>Tableau1[[#This Row],[CHANGE PRICE STANDARD]]*$W$2</f>
        <v>125.35000000000001</v>
      </c>
      <c r="V212" s="709">
        <f t="shared" si="8"/>
        <v>125</v>
      </c>
      <c r="AB212" s="178"/>
    </row>
    <row r="213" spans="1:28" ht="12" customHeight="1">
      <c r="A213" s="703" t="s">
        <v>954</v>
      </c>
      <c r="B213" s="698">
        <v>10360</v>
      </c>
      <c r="C213" s="703"/>
      <c r="D213" s="703" t="s">
        <v>19</v>
      </c>
      <c r="E213" s="703" t="s">
        <v>43</v>
      </c>
      <c r="F213" s="698" t="s">
        <v>191</v>
      </c>
      <c r="G213" s="703"/>
      <c r="H213" s="705" t="s">
        <v>843</v>
      </c>
      <c r="I213" s="705"/>
      <c r="J213" s="698" t="s">
        <v>199</v>
      </c>
      <c r="K213" s="698">
        <v>1</v>
      </c>
      <c r="L213" s="698">
        <v>3.0939999999999999</v>
      </c>
      <c r="M213" s="704" t="s">
        <v>20</v>
      </c>
      <c r="N213" s="705" t="s">
        <v>1215</v>
      </c>
      <c r="O213" s="703"/>
      <c r="P213" s="700">
        <v>53</v>
      </c>
      <c r="Q213" s="707">
        <f t="shared" si="7"/>
        <v>53</v>
      </c>
      <c r="R213" s="702"/>
      <c r="S213" s="708"/>
      <c r="T213" s="703"/>
      <c r="U213" s="709">
        <f>Tableau1[[#This Row],[CHANGE PRICE STANDARD]]*$W$2</f>
        <v>57.77</v>
      </c>
      <c r="V213" s="709">
        <f t="shared" si="8"/>
        <v>58</v>
      </c>
      <c r="AB213" s="178"/>
    </row>
    <row r="214" spans="1:28" ht="12" customHeight="1">
      <c r="A214" s="703" t="s">
        <v>1060</v>
      </c>
      <c r="B214" s="704">
        <v>10668</v>
      </c>
      <c r="C214" s="703"/>
      <c r="D214" s="703" t="s">
        <v>19</v>
      </c>
      <c r="E214" s="703" t="s">
        <v>43</v>
      </c>
      <c r="F214" s="698" t="s">
        <v>191</v>
      </c>
      <c r="G214" s="703"/>
      <c r="H214" s="705" t="s">
        <v>843</v>
      </c>
      <c r="I214" s="705"/>
      <c r="J214" s="698" t="s">
        <v>141</v>
      </c>
      <c r="K214" s="698">
        <v>1</v>
      </c>
      <c r="L214" s="698">
        <v>1.494</v>
      </c>
      <c r="M214" s="704" t="s">
        <v>795</v>
      </c>
      <c r="N214" s="705" t="s">
        <v>1215</v>
      </c>
      <c r="O214" s="703"/>
      <c r="P214" s="700">
        <v>92</v>
      </c>
      <c r="Q214" s="707">
        <f t="shared" si="7"/>
        <v>92</v>
      </c>
      <c r="R214" s="702"/>
      <c r="S214" s="708"/>
      <c r="T214" s="703"/>
      <c r="U214" s="709">
        <f>Tableau1[[#This Row],[CHANGE PRICE STANDARD]]*$W$2</f>
        <v>100.28</v>
      </c>
      <c r="V214" s="709">
        <f t="shared" si="8"/>
        <v>100</v>
      </c>
      <c r="AB214" s="178"/>
    </row>
    <row r="215" spans="1:28" ht="12" customHeight="1">
      <c r="A215" s="703" t="s">
        <v>955</v>
      </c>
      <c r="B215" s="698">
        <v>10497</v>
      </c>
      <c r="C215" s="703"/>
      <c r="D215" s="703" t="s">
        <v>19</v>
      </c>
      <c r="E215" s="703" t="s">
        <v>43</v>
      </c>
      <c r="F215" s="698" t="s">
        <v>192</v>
      </c>
      <c r="G215" s="703"/>
      <c r="H215" s="705" t="s">
        <v>843</v>
      </c>
      <c r="I215" s="705"/>
      <c r="J215" s="698" t="s">
        <v>141</v>
      </c>
      <c r="K215" s="698">
        <v>2</v>
      </c>
      <c r="L215" s="698">
        <v>3.6520000000000001</v>
      </c>
      <c r="M215" s="704" t="s">
        <v>20</v>
      </c>
      <c r="N215" s="705" t="s">
        <v>153</v>
      </c>
      <c r="O215" s="703"/>
      <c r="P215" s="700">
        <v>64</v>
      </c>
      <c r="Q215" s="707">
        <f t="shared" si="7"/>
        <v>64</v>
      </c>
      <c r="R215" s="702"/>
      <c r="S215" s="708"/>
      <c r="T215" s="703"/>
      <c r="U215" s="709">
        <f>Tableau1[[#This Row],[CHANGE PRICE STANDARD]]*$W$2</f>
        <v>69.760000000000005</v>
      </c>
      <c r="V215" s="709">
        <f t="shared" si="8"/>
        <v>70</v>
      </c>
      <c r="AB215" s="178"/>
    </row>
    <row r="216" spans="1:28" ht="12" customHeight="1">
      <c r="A216" s="703" t="s">
        <v>1061</v>
      </c>
      <c r="B216" s="704">
        <v>9760</v>
      </c>
      <c r="C216" s="703"/>
      <c r="D216" s="703" t="s">
        <v>19</v>
      </c>
      <c r="E216" s="703" t="s">
        <v>43</v>
      </c>
      <c r="F216" s="698" t="s">
        <v>192</v>
      </c>
      <c r="G216" s="703"/>
      <c r="H216" s="705" t="s">
        <v>843</v>
      </c>
      <c r="I216" s="705"/>
      <c r="J216" s="698" t="s">
        <v>141</v>
      </c>
      <c r="K216" s="698">
        <v>2</v>
      </c>
      <c r="L216" s="698">
        <v>1.5620000000000001</v>
      </c>
      <c r="M216" s="704" t="s">
        <v>795</v>
      </c>
      <c r="N216" s="705" t="s">
        <v>1215</v>
      </c>
      <c r="O216" s="703"/>
      <c r="P216" s="700">
        <v>109</v>
      </c>
      <c r="Q216" s="707">
        <f t="shared" si="7"/>
        <v>109</v>
      </c>
      <c r="R216" s="702"/>
      <c r="S216" s="708"/>
      <c r="T216" s="703"/>
      <c r="U216" s="709">
        <f>Tableau1[[#This Row],[CHANGE PRICE STANDARD]]*$W$2</f>
        <v>118.81</v>
      </c>
      <c r="V216" s="709">
        <f t="shared" si="8"/>
        <v>119</v>
      </c>
      <c r="AB216" s="178"/>
    </row>
    <row r="217" spans="1:28" ht="12" customHeight="1">
      <c r="A217" s="703" t="s">
        <v>956</v>
      </c>
      <c r="B217" s="698">
        <v>10638</v>
      </c>
      <c r="C217" s="703"/>
      <c r="D217" s="703" t="s">
        <v>19</v>
      </c>
      <c r="E217" s="703" t="s">
        <v>43</v>
      </c>
      <c r="F217" s="698" t="s">
        <v>193</v>
      </c>
      <c r="G217" s="703"/>
      <c r="H217" s="705" t="s">
        <v>843</v>
      </c>
      <c r="I217" s="705"/>
      <c r="J217" s="698" t="s">
        <v>141</v>
      </c>
      <c r="K217" s="698">
        <v>1</v>
      </c>
      <c r="L217" s="698">
        <v>2.3530000000000002</v>
      </c>
      <c r="M217" s="704" t="s">
        <v>20</v>
      </c>
      <c r="N217" s="705" t="s">
        <v>153</v>
      </c>
      <c r="O217" s="703"/>
      <c r="P217" s="700">
        <v>41</v>
      </c>
      <c r="Q217" s="707">
        <f t="shared" si="7"/>
        <v>41</v>
      </c>
      <c r="R217" s="702"/>
      <c r="S217" s="708"/>
      <c r="T217" s="703"/>
      <c r="U217" s="709">
        <f>Tableau1[[#This Row],[CHANGE PRICE STANDARD]]*$W$2</f>
        <v>44.690000000000005</v>
      </c>
      <c r="V217" s="709">
        <f t="shared" si="8"/>
        <v>45</v>
      </c>
      <c r="AB217" s="178"/>
    </row>
    <row r="218" spans="1:28" ht="12" customHeight="1">
      <c r="A218" s="703" t="s">
        <v>1062</v>
      </c>
      <c r="B218" s="704">
        <v>10639</v>
      </c>
      <c r="C218" s="703"/>
      <c r="D218" s="703" t="s">
        <v>19</v>
      </c>
      <c r="E218" s="703" t="s">
        <v>43</v>
      </c>
      <c r="F218" s="698" t="s">
        <v>193</v>
      </c>
      <c r="G218" s="703"/>
      <c r="H218" s="705" t="s">
        <v>843</v>
      </c>
      <c r="I218" s="705"/>
      <c r="J218" s="698" t="s">
        <v>141</v>
      </c>
      <c r="K218" s="698">
        <v>1</v>
      </c>
      <c r="L218" s="698">
        <v>1.119</v>
      </c>
      <c r="M218" s="704" t="s">
        <v>795</v>
      </c>
      <c r="N218" s="705" t="s">
        <v>1215</v>
      </c>
      <c r="O218" s="703"/>
      <c r="P218" s="700">
        <v>72</v>
      </c>
      <c r="Q218" s="707">
        <f t="shared" si="7"/>
        <v>72</v>
      </c>
      <c r="R218" s="702"/>
      <c r="S218" s="708"/>
      <c r="T218" s="703"/>
      <c r="U218" s="709">
        <f>Tableau1[[#This Row],[CHANGE PRICE STANDARD]]*$W$2</f>
        <v>78.48</v>
      </c>
      <c r="V218" s="709">
        <f t="shared" si="8"/>
        <v>78</v>
      </c>
      <c r="AB218" s="178"/>
    </row>
    <row r="219" spans="1:28" ht="12" customHeight="1">
      <c r="A219" s="703" t="s">
        <v>957</v>
      </c>
      <c r="B219" s="698">
        <v>10675</v>
      </c>
      <c r="C219" s="703"/>
      <c r="D219" s="703" t="s">
        <v>19</v>
      </c>
      <c r="E219" s="703" t="s">
        <v>43</v>
      </c>
      <c r="F219" s="698" t="s">
        <v>194</v>
      </c>
      <c r="G219" s="703"/>
      <c r="H219" s="705" t="s">
        <v>843</v>
      </c>
      <c r="I219" s="705"/>
      <c r="J219" s="698" t="s">
        <v>141</v>
      </c>
      <c r="K219" s="698">
        <v>2</v>
      </c>
      <c r="L219" s="698">
        <v>3.8559999999999999</v>
      </c>
      <c r="M219" s="704" t="s">
        <v>20</v>
      </c>
      <c r="N219" s="705" t="s">
        <v>1214</v>
      </c>
      <c r="O219" s="703"/>
      <c r="P219" s="700">
        <v>66</v>
      </c>
      <c r="Q219" s="707">
        <f t="shared" si="7"/>
        <v>66</v>
      </c>
      <c r="R219" s="702"/>
      <c r="S219" s="708"/>
      <c r="T219" s="703"/>
      <c r="U219" s="709">
        <f>Tableau1[[#This Row],[CHANGE PRICE STANDARD]]*$W$2</f>
        <v>71.940000000000012</v>
      </c>
      <c r="V219" s="709">
        <f t="shared" si="8"/>
        <v>72</v>
      </c>
      <c r="AB219" s="178"/>
    </row>
    <row r="220" spans="1:28" ht="12" customHeight="1">
      <c r="A220" s="703" t="s">
        <v>1063</v>
      </c>
      <c r="B220" s="704">
        <v>10676</v>
      </c>
      <c r="C220" s="703"/>
      <c r="D220" s="703" t="s">
        <v>19</v>
      </c>
      <c r="E220" s="703" t="s">
        <v>43</v>
      </c>
      <c r="F220" s="698" t="s">
        <v>194</v>
      </c>
      <c r="G220" s="703"/>
      <c r="H220" s="705" t="s">
        <v>843</v>
      </c>
      <c r="I220" s="705"/>
      <c r="J220" s="698" t="s">
        <v>141</v>
      </c>
      <c r="K220" s="698">
        <v>2</v>
      </c>
      <c r="L220" s="698">
        <v>2.2959999999999998</v>
      </c>
      <c r="M220" s="704" t="s">
        <v>795</v>
      </c>
      <c r="N220" s="705" t="s">
        <v>1214</v>
      </c>
      <c r="O220" s="703"/>
      <c r="P220" s="700">
        <v>147</v>
      </c>
      <c r="Q220" s="707">
        <f t="shared" si="7"/>
        <v>147</v>
      </c>
      <c r="R220" s="702"/>
      <c r="S220" s="708"/>
      <c r="T220" s="703"/>
      <c r="U220" s="709">
        <f>Tableau1[[#This Row],[CHANGE PRICE STANDARD]]*$W$2</f>
        <v>160.23000000000002</v>
      </c>
      <c r="V220" s="709">
        <f t="shared" si="8"/>
        <v>160</v>
      </c>
      <c r="AB220" s="178"/>
    </row>
    <row r="221" spans="1:28" ht="12" customHeight="1">
      <c r="A221" s="703" t="s">
        <v>1064</v>
      </c>
      <c r="B221" s="698">
        <v>10677</v>
      </c>
      <c r="C221" s="703"/>
      <c r="D221" s="703" t="s">
        <v>19</v>
      </c>
      <c r="E221" s="703" t="s">
        <v>43</v>
      </c>
      <c r="F221" s="698" t="s">
        <v>195</v>
      </c>
      <c r="G221" s="703"/>
      <c r="H221" s="705" t="s">
        <v>843</v>
      </c>
      <c r="I221" s="705"/>
      <c r="J221" s="698" t="s">
        <v>89</v>
      </c>
      <c r="K221" s="698">
        <v>1</v>
      </c>
      <c r="L221" s="698">
        <v>0.59499999999999997</v>
      </c>
      <c r="M221" s="704" t="s">
        <v>795</v>
      </c>
      <c r="N221" s="705" t="s">
        <v>1214</v>
      </c>
      <c r="O221" s="703"/>
      <c r="P221" s="700">
        <v>43</v>
      </c>
      <c r="Q221" s="707">
        <f t="shared" si="7"/>
        <v>43</v>
      </c>
      <c r="R221" s="702"/>
      <c r="S221" s="708"/>
      <c r="T221" s="703"/>
      <c r="U221" s="709">
        <f>Tableau1[[#This Row],[CHANGE PRICE STANDARD]]*$W$2</f>
        <v>46.870000000000005</v>
      </c>
      <c r="V221" s="709">
        <f t="shared" si="8"/>
        <v>47</v>
      </c>
      <c r="AB221" s="178"/>
    </row>
    <row r="222" spans="1:28" ht="12" customHeight="1">
      <c r="A222" s="703" t="s">
        <v>990</v>
      </c>
      <c r="B222" s="704">
        <v>5463</v>
      </c>
      <c r="C222" s="703" t="s">
        <v>613</v>
      </c>
      <c r="D222" s="703" t="s">
        <v>19</v>
      </c>
      <c r="E222" s="703" t="s">
        <v>290</v>
      </c>
      <c r="F222" s="703" t="s">
        <v>313</v>
      </c>
      <c r="G222" s="703"/>
      <c r="H222" s="705" t="s">
        <v>843</v>
      </c>
      <c r="I222" s="705"/>
      <c r="J222" s="703" t="s">
        <v>60</v>
      </c>
      <c r="K222" s="703">
        <v>6</v>
      </c>
      <c r="L222" s="706">
        <v>3.5659999999999998</v>
      </c>
      <c r="M222" s="704" t="s">
        <v>795</v>
      </c>
      <c r="N222" s="705" t="s">
        <v>153</v>
      </c>
      <c r="O222" s="703"/>
      <c r="P222" s="710">
        <v>170</v>
      </c>
      <c r="Q222" s="707">
        <f t="shared" si="7"/>
        <v>170</v>
      </c>
      <c r="R222" s="708"/>
      <c r="S222" s="708"/>
      <c r="T222" s="703"/>
      <c r="U222" s="709">
        <f>Tableau1[[#This Row],[CHANGE PRICE STANDARD]]*$W$2</f>
        <v>185.3</v>
      </c>
      <c r="V222" s="709">
        <f t="shared" si="8"/>
        <v>185</v>
      </c>
      <c r="AB222" s="178"/>
    </row>
    <row r="223" spans="1:28" ht="12" customHeight="1">
      <c r="A223" s="703" t="s">
        <v>895</v>
      </c>
      <c r="B223" s="704">
        <v>8120</v>
      </c>
      <c r="C223" s="703" t="s">
        <v>613</v>
      </c>
      <c r="D223" s="703" t="s">
        <v>19</v>
      </c>
      <c r="E223" s="703" t="s">
        <v>290</v>
      </c>
      <c r="F223" s="703" t="s">
        <v>313</v>
      </c>
      <c r="G223" s="703"/>
      <c r="H223" s="705" t="s">
        <v>843</v>
      </c>
      <c r="I223" s="705"/>
      <c r="J223" s="703" t="s">
        <v>60</v>
      </c>
      <c r="K223" s="703">
        <v>6</v>
      </c>
      <c r="L223" s="706">
        <v>5.1369999999999996</v>
      </c>
      <c r="M223" s="704" t="s">
        <v>20</v>
      </c>
      <c r="N223" s="705" t="s">
        <v>153</v>
      </c>
      <c r="O223" s="703"/>
      <c r="P223" s="707">
        <v>91</v>
      </c>
      <c r="Q223" s="707">
        <f t="shared" si="7"/>
        <v>91</v>
      </c>
      <c r="R223" s="708"/>
      <c r="S223" s="708"/>
      <c r="T223" s="703"/>
      <c r="U223" s="709">
        <f>Tableau1[[#This Row],[CHANGE PRICE STANDARD]]*$W$2</f>
        <v>99.190000000000012</v>
      </c>
      <c r="V223" s="709">
        <f t="shared" si="8"/>
        <v>99</v>
      </c>
      <c r="AB223" s="178"/>
    </row>
    <row r="224" spans="1:28" ht="12" customHeight="1">
      <c r="A224" s="703" t="s">
        <v>927</v>
      </c>
      <c r="B224" s="704">
        <v>8389</v>
      </c>
      <c r="C224" s="703" t="s">
        <v>591</v>
      </c>
      <c r="D224" s="703" t="s">
        <v>19</v>
      </c>
      <c r="E224" s="703" t="s">
        <v>251</v>
      </c>
      <c r="F224" s="703" t="s">
        <v>271</v>
      </c>
      <c r="G224" s="703"/>
      <c r="H224" s="705" t="s">
        <v>843</v>
      </c>
      <c r="I224" s="705"/>
      <c r="J224" s="703" t="s">
        <v>44</v>
      </c>
      <c r="K224" s="703">
        <v>20</v>
      </c>
      <c r="L224" s="706">
        <v>2.9780000000000002</v>
      </c>
      <c r="M224" s="704" t="s">
        <v>20</v>
      </c>
      <c r="N224" s="705" t="s">
        <v>136</v>
      </c>
      <c r="O224" s="703"/>
      <c r="P224" s="710">
        <v>86</v>
      </c>
      <c r="Q224" s="707">
        <f t="shared" si="7"/>
        <v>86</v>
      </c>
      <c r="R224" s="708"/>
      <c r="S224" s="708"/>
      <c r="T224" s="703"/>
      <c r="U224" s="709">
        <f>Tableau1[[#This Row],[CHANGE PRICE STANDARD]]*$W$2</f>
        <v>93.740000000000009</v>
      </c>
      <c r="V224" s="709">
        <f t="shared" si="8"/>
        <v>94</v>
      </c>
      <c r="AB224" s="178"/>
    </row>
    <row r="225" spans="1:28" ht="12" customHeight="1">
      <c r="A225" s="703" t="s">
        <v>1025</v>
      </c>
      <c r="B225" s="704">
        <v>6670</v>
      </c>
      <c r="C225" s="703" t="s">
        <v>591</v>
      </c>
      <c r="D225" s="703" t="s">
        <v>19</v>
      </c>
      <c r="E225" s="703" t="s">
        <v>251</v>
      </c>
      <c r="F225" s="703" t="s">
        <v>271</v>
      </c>
      <c r="G225" s="703"/>
      <c r="H225" s="705" t="s">
        <v>843</v>
      </c>
      <c r="I225" s="705"/>
      <c r="J225" s="703" t="s">
        <v>44</v>
      </c>
      <c r="K225" s="703">
        <v>20</v>
      </c>
      <c r="L225" s="706">
        <v>2.0670000000000002</v>
      </c>
      <c r="M225" s="704" t="s">
        <v>795</v>
      </c>
      <c r="N225" s="705" t="s">
        <v>136</v>
      </c>
      <c r="O225" s="703"/>
      <c r="P225" s="710">
        <v>149</v>
      </c>
      <c r="Q225" s="707">
        <f t="shared" si="7"/>
        <v>149</v>
      </c>
      <c r="R225" s="708"/>
      <c r="S225" s="708"/>
      <c r="T225" s="703"/>
      <c r="U225" s="709">
        <f>Tableau1[[#This Row],[CHANGE PRICE STANDARD]]*$W$2</f>
        <v>162.41000000000003</v>
      </c>
      <c r="V225" s="709">
        <f t="shared" si="8"/>
        <v>162</v>
      </c>
      <c r="AB225" s="178"/>
    </row>
    <row r="226" spans="1:28" ht="12" customHeight="1">
      <c r="A226" s="703" t="s">
        <v>1108</v>
      </c>
      <c r="B226" s="704">
        <v>13690</v>
      </c>
      <c r="C226" s="703"/>
      <c r="D226" s="703" t="s">
        <v>19</v>
      </c>
      <c r="E226" s="703" t="s">
        <v>840</v>
      </c>
      <c r="F226" s="698" t="s">
        <v>196</v>
      </c>
      <c r="G226" s="703"/>
      <c r="H226" s="703" t="s">
        <v>738</v>
      </c>
      <c r="I226" s="705"/>
      <c r="J226" s="698" t="s">
        <v>89</v>
      </c>
      <c r="K226" s="698">
        <v>3</v>
      </c>
      <c r="L226" s="698">
        <v>2.7120000000000002</v>
      </c>
      <c r="M226" s="704" t="s">
        <v>795</v>
      </c>
      <c r="N226" s="705" t="s">
        <v>144</v>
      </c>
      <c r="O226" s="703"/>
      <c r="P226" s="700">
        <v>185</v>
      </c>
      <c r="Q226" s="707">
        <f t="shared" si="7"/>
        <v>185</v>
      </c>
      <c r="R226" s="702"/>
      <c r="S226" s="708"/>
      <c r="T226" s="703"/>
      <c r="U226" s="709">
        <f>Tableau1[[#This Row],[CHANGE PRICE STANDARD]]*$W$2</f>
        <v>201.65</v>
      </c>
      <c r="V226" s="709">
        <f t="shared" si="8"/>
        <v>202</v>
      </c>
      <c r="AB226" s="178"/>
    </row>
    <row r="227" spans="1:28" ht="12" customHeight="1">
      <c r="A227" s="703" t="s">
        <v>1109</v>
      </c>
      <c r="B227" s="704">
        <v>13691</v>
      </c>
      <c r="C227" s="703"/>
      <c r="D227" s="703" t="s">
        <v>19</v>
      </c>
      <c r="E227" s="703" t="s">
        <v>840</v>
      </c>
      <c r="F227" s="698" t="s">
        <v>197</v>
      </c>
      <c r="G227" s="703"/>
      <c r="H227" s="703" t="s">
        <v>738</v>
      </c>
      <c r="I227" s="705"/>
      <c r="J227" s="698" t="s">
        <v>92</v>
      </c>
      <c r="K227" s="698">
        <v>6</v>
      </c>
      <c r="L227" s="698">
        <v>0.23400000000000001</v>
      </c>
      <c r="M227" s="704" t="s">
        <v>795</v>
      </c>
      <c r="N227" s="705" t="s">
        <v>1213</v>
      </c>
      <c r="O227" s="703"/>
      <c r="P227" s="700">
        <v>32</v>
      </c>
      <c r="Q227" s="707">
        <f t="shared" si="7"/>
        <v>32</v>
      </c>
      <c r="R227" s="702"/>
      <c r="S227" s="708"/>
      <c r="T227" s="703"/>
      <c r="U227" s="709">
        <f>Tableau1[[#This Row],[CHANGE PRICE STANDARD]]*$W$2</f>
        <v>34.880000000000003</v>
      </c>
      <c r="V227" s="709">
        <f t="shared" si="8"/>
        <v>35</v>
      </c>
      <c r="AB227" s="178"/>
    </row>
    <row r="228" spans="1:28" ht="12" customHeight="1">
      <c r="A228" s="703" t="s">
        <v>1175</v>
      </c>
      <c r="B228" s="698">
        <v>14120</v>
      </c>
      <c r="C228" s="703"/>
      <c r="D228" s="703" t="s">
        <v>19</v>
      </c>
      <c r="E228" s="698" t="s">
        <v>1236</v>
      </c>
      <c r="F228" s="698" t="s">
        <v>110</v>
      </c>
      <c r="G228" s="703"/>
      <c r="H228" s="705" t="s">
        <v>843</v>
      </c>
      <c r="I228" s="703"/>
      <c r="J228" s="698" t="s">
        <v>89</v>
      </c>
      <c r="K228" s="698">
        <v>1</v>
      </c>
      <c r="L228" s="698">
        <v>1.508</v>
      </c>
      <c r="M228" s="703" t="s">
        <v>795</v>
      </c>
      <c r="N228" s="705" t="s">
        <v>153</v>
      </c>
      <c r="O228" s="703"/>
      <c r="P228" s="700">
        <v>99</v>
      </c>
      <c r="Q228" s="707">
        <f t="shared" si="7"/>
        <v>99</v>
      </c>
      <c r="R228" s="708"/>
      <c r="S228" s="708"/>
      <c r="T228" s="711"/>
      <c r="U228" s="709">
        <f>Tableau1[[#This Row],[CHANGE PRICE STANDARD]]*$W$2</f>
        <v>107.91000000000001</v>
      </c>
      <c r="V228" s="709">
        <f t="shared" si="8"/>
        <v>108</v>
      </c>
      <c r="AB228" s="178"/>
    </row>
    <row r="229" spans="1:28" ht="12" customHeight="1">
      <c r="A229" s="703" t="s">
        <v>720</v>
      </c>
      <c r="B229" s="703"/>
      <c r="C229" s="703" t="s">
        <v>111</v>
      </c>
      <c r="D229" s="703" t="s">
        <v>564</v>
      </c>
      <c r="E229" s="703" t="s">
        <v>567</v>
      </c>
      <c r="F229" s="703" t="s">
        <v>110</v>
      </c>
      <c r="G229" s="703"/>
      <c r="H229" s="703" t="s">
        <v>737</v>
      </c>
      <c r="I229" s="703" t="s">
        <v>783</v>
      </c>
      <c r="J229" s="703" t="s">
        <v>57</v>
      </c>
      <c r="K229" s="703">
        <v>1</v>
      </c>
      <c r="L229" s="703">
        <v>2.2999999999999998</v>
      </c>
      <c r="M229" s="703" t="s">
        <v>566</v>
      </c>
      <c r="N229" s="703"/>
      <c r="O229" s="703"/>
      <c r="P229" s="707">
        <v>182.9</v>
      </c>
      <c r="Q229" s="707">
        <f t="shared" si="7"/>
        <v>183</v>
      </c>
      <c r="R229" s="719">
        <v>216.3934509</v>
      </c>
      <c r="S229" s="708">
        <f>ROUNDUP(R229*$AI$2,0)</f>
        <v>217</v>
      </c>
      <c r="T229" s="703"/>
      <c r="U229" s="709">
        <f>Tableau1[[#This Row],[CHANGE PRICE STANDARD]]*$W$2</f>
        <v>199.47000000000003</v>
      </c>
      <c r="V229" s="709">
        <f t="shared" si="8"/>
        <v>199</v>
      </c>
      <c r="AB229" s="178"/>
    </row>
    <row r="230" spans="1:28" ht="12" customHeight="1">
      <c r="A230" s="703" t="s">
        <v>874</v>
      </c>
      <c r="B230" s="703"/>
      <c r="C230" s="703" t="s">
        <v>111</v>
      </c>
      <c r="D230" s="703" t="s">
        <v>564</v>
      </c>
      <c r="E230" s="703" t="s">
        <v>568</v>
      </c>
      <c r="F230" s="703" t="s">
        <v>110</v>
      </c>
      <c r="G230" s="703"/>
      <c r="H230" s="703" t="s">
        <v>738</v>
      </c>
      <c r="I230" s="703" t="s">
        <v>783</v>
      </c>
      <c r="J230" s="703" t="s">
        <v>57</v>
      </c>
      <c r="K230" s="703">
        <v>1</v>
      </c>
      <c r="L230" s="703">
        <v>2.2999999999999998</v>
      </c>
      <c r="M230" s="703" t="s">
        <v>566</v>
      </c>
      <c r="N230" s="703"/>
      <c r="O230" s="703"/>
      <c r="P230" s="707">
        <v>254.1</v>
      </c>
      <c r="Q230" s="707">
        <f t="shared" si="7"/>
        <v>254</v>
      </c>
      <c r="R230" s="708"/>
      <c r="S230" s="708">
        <v>0</v>
      </c>
      <c r="T230" s="703"/>
      <c r="U230" s="709">
        <f>Tableau1[[#This Row],[CHANGE PRICE STANDARD]]*$W$2</f>
        <v>276.86</v>
      </c>
      <c r="V230" s="709">
        <f t="shared" si="8"/>
        <v>277</v>
      </c>
      <c r="AB230" s="178"/>
    </row>
    <row r="231" spans="1:28" ht="12" customHeight="1">
      <c r="A231" s="703" t="s">
        <v>1176</v>
      </c>
      <c r="B231" s="698">
        <v>14121</v>
      </c>
      <c r="C231" s="703"/>
      <c r="D231" s="703" t="s">
        <v>19</v>
      </c>
      <c r="E231" s="703" t="s">
        <v>1236</v>
      </c>
      <c r="F231" s="698" t="s">
        <v>112</v>
      </c>
      <c r="G231" s="703"/>
      <c r="H231" s="705" t="s">
        <v>843</v>
      </c>
      <c r="I231" s="703"/>
      <c r="J231" s="698" t="s">
        <v>89</v>
      </c>
      <c r="K231" s="698">
        <v>1</v>
      </c>
      <c r="L231" s="698">
        <v>1.329</v>
      </c>
      <c r="M231" s="703" t="s">
        <v>795</v>
      </c>
      <c r="N231" s="705" t="s">
        <v>153</v>
      </c>
      <c r="O231" s="703"/>
      <c r="P231" s="700">
        <v>90</v>
      </c>
      <c r="Q231" s="707">
        <f t="shared" si="7"/>
        <v>90</v>
      </c>
      <c r="R231" s="708"/>
      <c r="S231" s="708"/>
      <c r="T231" s="703"/>
      <c r="U231" s="709">
        <f>Tableau1[[#This Row],[CHANGE PRICE STANDARD]]*$W$2</f>
        <v>98.100000000000009</v>
      </c>
      <c r="V231" s="709">
        <f t="shared" si="8"/>
        <v>98</v>
      </c>
      <c r="AB231" s="178"/>
    </row>
    <row r="232" spans="1:28" ht="12" customHeight="1">
      <c r="A232" s="703" t="s">
        <v>721</v>
      </c>
      <c r="B232" s="703"/>
      <c r="C232" s="703" t="s">
        <v>113</v>
      </c>
      <c r="D232" s="703" t="s">
        <v>564</v>
      </c>
      <c r="E232" s="703" t="s">
        <v>567</v>
      </c>
      <c r="F232" s="703" t="s">
        <v>112</v>
      </c>
      <c r="G232" s="703"/>
      <c r="H232" s="703" t="s">
        <v>737</v>
      </c>
      <c r="I232" s="703" t="s">
        <v>784</v>
      </c>
      <c r="J232" s="703" t="s">
        <v>57</v>
      </c>
      <c r="K232" s="703">
        <v>1</v>
      </c>
      <c r="L232" s="703">
        <v>2.5</v>
      </c>
      <c r="M232" s="703" t="s">
        <v>566</v>
      </c>
      <c r="N232" s="703"/>
      <c r="O232" s="703"/>
      <c r="P232" s="707">
        <v>182.9</v>
      </c>
      <c r="Q232" s="707">
        <f t="shared" si="7"/>
        <v>183</v>
      </c>
      <c r="R232" s="719">
        <v>216.3934509</v>
      </c>
      <c r="S232" s="708">
        <f>ROUNDUP(R232*$AI$2,0)</f>
        <v>217</v>
      </c>
      <c r="T232" s="703"/>
      <c r="U232" s="709">
        <f>Tableau1[[#This Row],[CHANGE PRICE STANDARD]]*$W$2</f>
        <v>199.47000000000003</v>
      </c>
      <c r="V232" s="709">
        <f t="shared" si="8"/>
        <v>199</v>
      </c>
      <c r="AB232" s="178"/>
    </row>
    <row r="233" spans="1:28" ht="12" customHeight="1">
      <c r="A233" s="703" t="s">
        <v>875</v>
      </c>
      <c r="B233" s="703"/>
      <c r="C233" s="703" t="s">
        <v>113</v>
      </c>
      <c r="D233" s="703" t="s">
        <v>564</v>
      </c>
      <c r="E233" s="703" t="s">
        <v>568</v>
      </c>
      <c r="F233" s="703" t="s">
        <v>112</v>
      </c>
      <c r="G233" s="703"/>
      <c r="H233" s="703" t="s">
        <v>738</v>
      </c>
      <c r="I233" s="703" t="s">
        <v>784</v>
      </c>
      <c r="J233" s="703" t="s">
        <v>57</v>
      </c>
      <c r="K233" s="703">
        <v>1</v>
      </c>
      <c r="L233" s="703">
        <v>2.5</v>
      </c>
      <c r="M233" s="703" t="s">
        <v>566</v>
      </c>
      <c r="N233" s="703"/>
      <c r="O233" s="703"/>
      <c r="P233" s="707">
        <v>254.1</v>
      </c>
      <c r="Q233" s="707">
        <f t="shared" si="7"/>
        <v>254</v>
      </c>
      <c r="R233" s="708"/>
      <c r="S233" s="708">
        <v>0</v>
      </c>
      <c r="T233" s="703"/>
      <c r="U233" s="709">
        <f>Tableau1[[#This Row],[CHANGE PRICE STANDARD]]*$W$2</f>
        <v>276.86</v>
      </c>
      <c r="V233" s="709">
        <f t="shared" si="8"/>
        <v>277</v>
      </c>
      <c r="AB233" s="178"/>
    </row>
    <row r="234" spans="1:28" ht="12" customHeight="1">
      <c r="A234" s="703" t="s">
        <v>1202</v>
      </c>
      <c r="B234" s="698">
        <v>14122</v>
      </c>
      <c r="C234" s="703"/>
      <c r="D234" s="703" t="s">
        <v>19</v>
      </c>
      <c r="E234" s="698" t="s">
        <v>1236</v>
      </c>
      <c r="F234" s="698" t="s">
        <v>1159</v>
      </c>
      <c r="G234" s="703"/>
      <c r="H234" s="705" t="s">
        <v>843</v>
      </c>
      <c r="I234" s="703"/>
      <c r="J234" s="698" t="s">
        <v>89</v>
      </c>
      <c r="K234" s="698">
        <v>1</v>
      </c>
      <c r="L234" s="698">
        <v>1.3660000000000001</v>
      </c>
      <c r="M234" s="703" t="s">
        <v>795</v>
      </c>
      <c r="N234" s="705" t="s">
        <v>144</v>
      </c>
      <c r="O234" s="703"/>
      <c r="P234" s="700">
        <v>93</v>
      </c>
      <c r="Q234" s="707">
        <f t="shared" si="7"/>
        <v>93</v>
      </c>
      <c r="R234" s="708"/>
      <c r="S234" s="708"/>
      <c r="T234" s="711"/>
      <c r="U234" s="709">
        <f>Tableau1[[#This Row],[CHANGE PRICE STANDARD]]*$W$2</f>
        <v>101.37</v>
      </c>
      <c r="V234" s="709">
        <f t="shared" si="8"/>
        <v>101</v>
      </c>
      <c r="AB234" s="178"/>
    </row>
    <row r="235" spans="1:28" ht="12" customHeight="1">
      <c r="A235" s="703" t="s">
        <v>1203</v>
      </c>
      <c r="B235" s="698">
        <v>14123</v>
      </c>
      <c r="C235" s="703"/>
      <c r="D235" s="703" t="s">
        <v>19</v>
      </c>
      <c r="E235" s="703" t="s">
        <v>1236</v>
      </c>
      <c r="F235" s="698" t="s">
        <v>1160</v>
      </c>
      <c r="G235" s="703"/>
      <c r="H235" s="705" t="s">
        <v>843</v>
      </c>
      <c r="I235" s="703"/>
      <c r="J235" s="698" t="s">
        <v>60</v>
      </c>
      <c r="K235" s="698">
        <v>1</v>
      </c>
      <c r="L235" s="698">
        <v>1.2529999999999999</v>
      </c>
      <c r="M235" s="703" t="s">
        <v>795</v>
      </c>
      <c r="N235" s="705" t="s">
        <v>144</v>
      </c>
      <c r="O235" s="703"/>
      <c r="P235" s="700">
        <v>86</v>
      </c>
      <c r="Q235" s="707">
        <f t="shared" si="7"/>
        <v>86</v>
      </c>
      <c r="R235" s="708"/>
      <c r="S235" s="708"/>
      <c r="T235" s="703"/>
      <c r="U235" s="709">
        <f>Tableau1[[#This Row],[CHANGE PRICE STANDARD]]*$W$2</f>
        <v>93.740000000000009</v>
      </c>
      <c r="V235" s="709">
        <f t="shared" si="8"/>
        <v>94</v>
      </c>
      <c r="AB235" s="178"/>
    </row>
    <row r="236" spans="1:28" ht="12" customHeight="1">
      <c r="A236" s="703" t="s">
        <v>1065</v>
      </c>
      <c r="B236" s="698">
        <v>9315</v>
      </c>
      <c r="C236" s="703"/>
      <c r="D236" s="703" t="s">
        <v>19</v>
      </c>
      <c r="E236" s="703" t="s">
        <v>43</v>
      </c>
      <c r="F236" s="698" t="s">
        <v>198</v>
      </c>
      <c r="G236" s="703"/>
      <c r="H236" s="705" t="s">
        <v>843</v>
      </c>
      <c r="I236" s="705"/>
      <c r="J236" s="698" t="s">
        <v>199</v>
      </c>
      <c r="K236" s="698">
        <v>2</v>
      </c>
      <c r="L236" s="698">
        <v>4.3970000000000002</v>
      </c>
      <c r="M236" s="704" t="s">
        <v>795</v>
      </c>
      <c r="N236" s="705" t="s">
        <v>144</v>
      </c>
      <c r="O236" s="703"/>
      <c r="P236" s="700">
        <v>260</v>
      </c>
      <c r="Q236" s="707">
        <f t="shared" si="7"/>
        <v>260</v>
      </c>
      <c r="R236" s="702"/>
      <c r="S236" s="708"/>
      <c r="T236" s="703"/>
      <c r="U236" s="709">
        <f>Tableau1[[#This Row],[CHANGE PRICE STANDARD]]*$W$2</f>
        <v>283.40000000000003</v>
      </c>
      <c r="V236" s="709">
        <f t="shared" si="8"/>
        <v>283</v>
      </c>
      <c r="AB236" s="178"/>
    </row>
    <row r="237" spans="1:28" ht="12" customHeight="1">
      <c r="A237" s="703" t="s">
        <v>1110</v>
      </c>
      <c r="B237" s="704">
        <v>13693</v>
      </c>
      <c r="C237" s="703"/>
      <c r="D237" s="703" t="s">
        <v>19</v>
      </c>
      <c r="E237" s="703" t="s">
        <v>840</v>
      </c>
      <c r="F237" s="698" t="s">
        <v>200</v>
      </c>
      <c r="G237" s="703"/>
      <c r="H237" s="703" t="s">
        <v>738</v>
      </c>
      <c r="I237" s="705"/>
      <c r="J237" s="698" t="s">
        <v>201</v>
      </c>
      <c r="K237" s="698">
        <v>10</v>
      </c>
      <c r="L237" s="698">
        <v>0.22700000000000001</v>
      </c>
      <c r="M237" s="704" t="s">
        <v>795</v>
      </c>
      <c r="N237" s="705" t="s">
        <v>140</v>
      </c>
      <c r="O237" s="703"/>
      <c r="P237" s="700">
        <v>39</v>
      </c>
      <c r="Q237" s="707">
        <f t="shared" si="7"/>
        <v>39</v>
      </c>
      <c r="R237" s="702"/>
      <c r="S237" s="708"/>
      <c r="T237" s="703"/>
      <c r="U237" s="709">
        <f>Tableau1[[#This Row],[CHANGE PRICE STANDARD]]*$W$2</f>
        <v>42.510000000000005</v>
      </c>
      <c r="V237" s="709">
        <f t="shared" si="8"/>
        <v>43</v>
      </c>
      <c r="AB237" s="178"/>
    </row>
    <row r="238" spans="1:28" ht="12" customHeight="1">
      <c r="A238" s="703" t="s">
        <v>928</v>
      </c>
      <c r="B238" s="704">
        <v>5257</v>
      </c>
      <c r="C238" s="703" t="s">
        <v>574</v>
      </c>
      <c r="D238" s="703" t="s">
        <v>19</v>
      </c>
      <c r="E238" s="703" t="s">
        <v>251</v>
      </c>
      <c r="F238" s="703" t="s">
        <v>272</v>
      </c>
      <c r="G238" s="703"/>
      <c r="H238" s="705" t="s">
        <v>843</v>
      </c>
      <c r="I238" s="705"/>
      <c r="J238" s="703" t="s">
        <v>44</v>
      </c>
      <c r="K238" s="703">
        <v>10</v>
      </c>
      <c r="L238" s="706">
        <v>1.37</v>
      </c>
      <c r="M238" s="704" t="s">
        <v>20</v>
      </c>
      <c r="N238" s="705" t="s">
        <v>136</v>
      </c>
      <c r="O238" s="703"/>
      <c r="P238" s="710">
        <v>39</v>
      </c>
      <c r="Q238" s="707">
        <f t="shared" si="7"/>
        <v>39</v>
      </c>
      <c r="R238" s="708"/>
      <c r="S238" s="708"/>
      <c r="T238" s="703"/>
      <c r="U238" s="709">
        <f>Tableau1[[#This Row],[CHANGE PRICE STANDARD]]*$W$2</f>
        <v>42.510000000000005</v>
      </c>
      <c r="V238" s="709">
        <f t="shared" si="8"/>
        <v>43</v>
      </c>
      <c r="AB238" s="178"/>
    </row>
    <row r="239" spans="1:28" ht="12" customHeight="1">
      <c r="A239" s="703" t="s">
        <v>1026</v>
      </c>
      <c r="B239" s="704">
        <v>6079</v>
      </c>
      <c r="C239" s="703" t="s">
        <v>574</v>
      </c>
      <c r="D239" s="703" t="s">
        <v>19</v>
      </c>
      <c r="E239" s="703" t="s">
        <v>251</v>
      </c>
      <c r="F239" s="703" t="s">
        <v>272</v>
      </c>
      <c r="G239" s="703"/>
      <c r="H239" s="705" t="s">
        <v>843</v>
      </c>
      <c r="I239" s="705"/>
      <c r="J239" s="703" t="s">
        <v>44</v>
      </c>
      <c r="K239" s="703">
        <v>10</v>
      </c>
      <c r="L239" s="706">
        <v>0.95099999999999996</v>
      </c>
      <c r="M239" s="704" t="s">
        <v>795</v>
      </c>
      <c r="N239" s="705" t="s">
        <v>136</v>
      </c>
      <c r="O239" s="703"/>
      <c r="P239" s="710">
        <v>71</v>
      </c>
      <c r="Q239" s="707">
        <f t="shared" si="7"/>
        <v>71</v>
      </c>
      <c r="R239" s="708"/>
      <c r="S239" s="708"/>
      <c r="T239" s="703"/>
      <c r="U239" s="709">
        <f>Tableau1[[#This Row],[CHANGE PRICE STANDARD]]*$W$2</f>
        <v>77.39</v>
      </c>
      <c r="V239" s="709">
        <f t="shared" si="8"/>
        <v>77</v>
      </c>
      <c r="AB239" s="178"/>
    </row>
    <row r="240" spans="1:28" ht="12" customHeight="1">
      <c r="A240" s="703" t="s">
        <v>1111</v>
      </c>
      <c r="B240" s="704">
        <v>14100</v>
      </c>
      <c r="C240" s="703"/>
      <c r="D240" s="703" t="s">
        <v>19</v>
      </c>
      <c r="E240" s="703" t="s">
        <v>840</v>
      </c>
      <c r="F240" s="698" t="s">
        <v>202</v>
      </c>
      <c r="G240" s="703"/>
      <c r="H240" s="703" t="s">
        <v>738</v>
      </c>
      <c r="I240" s="705"/>
      <c r="J240" s="698" t="s">
        <v>89</v>
      </c>
      <c r="K240" s="698">
        <v>2</v>
      </c>
      <c r="L240" s="698">
        <v>1.206</v>
      </c>
      <c r="M240" s="704" t="s">
        <v>795</v>
      </c>
      <c r="N240" s="705" t="s">
        <v>157</v>
      </c>
      <c r="O240" s="703"/>
      <c r="P240" s="700">
        <v>100</v>
      </c>
      <c r="Q240" s="707">
        <f t="shared" si="7"/>
        <v>100</v>
      </c>
      <c r="R240" s="702"/>
      <c r="S240" s="708"/>
      <c r="T240" s="703"/>
      <c r="U240" s="709">
        <f>Tableau1[[#This Row],[CHANGE PRICE STANDARD]]*$W$2</f>
        <v>109.00000000000001</v>
      </c>
      <c r="V240" s="709">
        <f t="shared" si="8"/>
        <v>109</v>
      </c>
      <c r="AB240" s="178"/>
    </row>
    <row r="241" spans="1:28" ht="12" customHeight="1">
      <c r="A241" s="703" t="s">
        <v>1027</v>
      </c>
      <c r="B241" s="704">
        <v>6673</v>
      </c>
      <c r="C241" s="703" t="s">
        <v>599</v>
      </c>
      <c r="D241" s="703" t="s">
        <v>19</v>
      </c>
      <c r="E241" s="703" t="s">
        <v>251</v>
      </c>
      <c r="F241" s="703" t="s">
        <v>273</v>
      </c>
      <c r="G241" s="703"/>
      <c r="H241" s="705" t="s">
        <v>843</v>
      </c>
      <c r="I241" s="705"/>
      <c r="J241" s="703" t="s">
        <v>201</v>
      </c>
      <c r="K241" s="703">
        <v>15</v>
      </c>
      <c r="L241" s="706">
        <v>0.55000000000000004</v>
      </c>
      <c r="M241" s="704" t="s">
        <v>795</v>
      </c>
      <c r="N241" s="705" t="s">
        <v>136</v>
      </c>
      <c r="O241" s="703"/>
      <c r="P241" s="710">
        <v>61</v>
      </c>
      <c r="Q241" s="707">
        <f t="shared" si="7"/>
        <v>61</v>
      </c>
      <c r="R241" s="708"/>
      <c r="S241" s="708"/>
      <c r="T241" s="703"/>
      <c r="U241" s="709">
        <f>Tableau1[[#This Row],[CHANGE PRICE STANDARD]]*$W$2</f>
        <v>66.490000000000009</v>
      </c>
      <c r="V241" s="709">
        <f t="shared" si="8"/>
        <v>66</v>
      </c>
      <c r="AB241" s="178"/>
    </row>
    <row r="242" spans="1:28" ht="12" customHeight="1">
      <c r="A242" s="703" t="s">
        <v>714</v>
      </c>
      <c r="B242" s="703"/>
      <c r="C242" s="703" t="s">
        <v>99</v>
      </c>
      <c r="D242" s="703" t="s">
        <v>564</v>
      </c>
      <c r="E242" s="703" t="s">
        <v>567</v>
      </c>
      <c r="F242" s="703" t="s">
        <v>98</v>
      </c>
      <c r="G242" s="703"/>
      <c r="H242" s="703" t="s">
        <v>737</v>
      </c>
      <c r="I242" s="703" t="s">
        <v>777</v>
      </c>
      <c r="J242" s="703" t="s">
        <v>44</v>
      </c>
      <c r="K242" s="703">
        <v>1</v>
      </c>
      <c r="L242" s="703">
        <v>1.3</v>
      </c>
      <c r="M242" s="703" t="s">
        <v>566</v>
      </c>
      <c r="N242" s="703"/>
      <c r="O242" s="703"/>
      <c r="P242" s="707">
        <v>151.9</v>
      </c>
      <c r="Q242" s="707">
        <f t="shared" si="7"/>
        <v>152</v>
      </c>
      <c r="R242" s="719">
        <v>179.64739320000001</v>
      </c>
      <c r="S242" s="708">
        <f>ROUNDUP(R242*$AI$2,0)</f>
        <v>180</v>
      </c>
      <c r="T242" s="703"/>
      <c r="U242" s="709">
        <f>Tableau1[[#This Row],[CHANGE PRICE STANDARD]]*$W$2</f>
        <v>165.68</v>
      </c>
      <c r="V242" s="709">
        <f t="shared" si="8"/>
        <v>166</v>
      </c>
      <c r="AB242" s="178"/>
    </row>
    <row r="243" spans="1:28" ht="12" customHeight="1">
      <c r="A243" s="703" t="s">
        <v>868</v>
      </c>
      <c r="B243" s="703"/>
      <c r="C243" s="703" t="s">
        <v>99</v>
      </c>
      <c r="D243" s="703" t="s">
        <v>564</v>
      </c>
      <c r="E243" s="703" t="s">
        <v>568</v>
      </c>
      <c r="F243" s="703" t="s">
        <v>98</v>
      </c>
      <c r="G243" s="703"/>
      <c r="H243" s="703" t="s">
        <v>738</v>
      </c>
      <c r="I243" s="703" t="s">
        <v>777</v>
      </c>
      <c r="J243" s="703" t="s">
        <v>44</v>
      </c>
      <c r="K243" s="703">
        <v>1</v>
      </c>
      <c r="L243" s="703">
        <v>1.3</v>
      </c>
      <c r="M243" s="703" t="s">
        <v>566</v>
      </c>
      <c r="N243" s="703"/>
      <c r="O243" s="703"/>
      <c r="P243" s="707">
        <v>211.2</v>
      </c>
      <c r="Q243" s="707">
        <f t="shared" si="7"/>
        <v>211</v>
      </c>
      <c r="R243" s="708"/>
      <c r="S243" s="708">
        <v>0</v>
      </c>
      <c r="T243" s="703"/>
      <c r="U243" s="709">
        <f>Tableau1[[#This Row],[CHANGE PRICE STANDARD]]*$W$2</f>
        <v>229.99</v>
      </c>
      <c r="V243" s="709">
        <f t="shared" si="8"/>
        <v>230</v>
      </c>
      <c r="AB243" s="178"/>
    </row>
    <row r="244" spans="1:28" ht="12" customHeight="1">
      <c r="A244" s="703" t="s">
        <v>715</v>
      </c>
      <c r="B244" s="703"/>
      <c r="C244" s="703" t="s">
        <v>101</v>
      </c>
      <c r="D244" s="703" t="s">
        <v>564</v>
      </c>
      <c r="E244" s="703" t="s">
        <v>567</v>
      </c>
      <c r="F244" s="703" t="s">
        <v>100</v>
      </c>
      <c r="G244" s="703"/>
      <c r="H244" s="703" t="s">
        <v>737</v>
      </c>
      <c r="I244" s="703" t="s">
        <v>778</v>
      </c>
      <c r="J244" s="703" t="s">
        <v>97</v>
      </c>
      <c r="K244" s="703">
        <v>1</v>
      </c>
      <c r="L244" s="703">
        <v>1.9</v>
      </c>
      <c r="M244" s="703" t="s">
        <v>566</v>
      </c>
      <c r="N244" s="703"/>
      <c r="O244" s="703"/>
      <c r="P244" s="707">
        <v>179.8</v>
      </c>
      <c r="Q244" s="707">
        <f t="shared" si="7"/>
        <v>180</v>
      </c>
      <c r="R244" s="719">
        <v>212.31055560000004</v>
      </c>
      <c r="S244" s="708">
        <f>ROUNDUP(R244*$AI$2,0)</f>
        <v>213</v>
      </c>
      <c r="T244" s="703"/>
      <c r="U244" s="709">
        <f>Tableau1[[#This Row],[CHANGE PRICE STANDARD]]*$W$2</f>
        <v>196.20000000000002</v>
      </c>
      <c r="V244" s="709">
        <f t="shared" si="8"/>
        <v>196</v>
      </c>
      <c r="AB244" s="178"/>
    </row>
    <row r="245" spans="1:28" ht="12" customHeight="1">
      <c r="A245" s="703" t="s">
        <v>869</v>
      </c>
      <c r="B245" s="703"/>
      <c r="C245" s="703" t="s">
        <v>101</v>
      </c>
      <c r="D245" s="703" t="s">
        <v>564</v>
      </c>
      <c r="E245" s="703" t="s">
        <v>568</v>
      </c>
      <c r="F245" s="703" t="s">
        <v>100</v>
      </c>
      <c r="G245" s="703"/>
      <c r="H245" s="703" t="s">
        <v>738</v>
      </c>
      <c r="I245" s="703" t="s">
        <v>778</v>
      </c>
      <c r="J245" s="703" t="s">
        <v>97</v>
      </c>
      <c r="K245" s="703">
        <v>1</v>
      </c>
      <c r="L245" s="703">
        <v>1.9</v>
      </c>
      <c r="M245" s="703" t="s">
        <v>566</v>
      </c>
      <c r="N245" s="703"/>
      <c r="O245" s="703"/>
      <c r="P245" s="707">
        <v>250.79999999999998</v>
      </c>
      <c r="Q245" s="707">
        <f t="shared" si="7"/>
        <v>251</v>
      </c>
      <c r="R245" s="708"/>
      <c r="S245" s="708">
        <v>0</v>
      </c>
      <c r="T245" s="703"/>
      <c r="U245" s="709">
        <f>Tableau1[[#This Row],[CHANGE PRICE STANDARD]]*$W$2</f>
        <v>273.59000000000003</v>
      </c>
      <c r="V245" s="709">
        <f t="shared" si="8"/>
        <v>274</v>
      </c>
      <c r="AB245" s="178"/>
    </row>
    <row r="246" spans="1:28" ht="12" customHeight="1">
      <c r="A246" s="703" t="s">
        <v>716</v>
      </c>
      <c r="B246" s="703"/>
      <c r="C246" s="703" t="s">
        <v>103</v>
      </c>
      <c r="D246" s="703" t="s">
        <v>564</v>
      </c>
      <c r="E246" s="703" t="s">
        <v>567</v>
      </c>
      <c r="F246" s="703" t="s">
        <v>102</v>
      </c>
      <c r="G246" s="703"/>
      <c r="H246" s="703" t="s">
        <v>737</v>
      </c>
      <c r="I246" s="703" t="s">
        <v>779</v>
      </c>
      <c r="J246" s="703" t="s">
        <v>52</v>
      </c>
      <c r="K246" s="703">
        <v>1</v>
      </c>
      <c r="L246" s="703">
        <v>1.9</v>
      </c>
      <c r="M246" s="703" t="s">
        <v>566</v>
      </c>
      <c r="N246" s="703"/>
      <c r="O246" s="703"/>
      <c r="P246" s="707">
        <v>179.8</v>
      </c>
      <c r="Q246" s="707">
        <f t="shared" si="7"/>
        <v>180</v>
      </c>
      <c r="R246" s="719">
        <v>212.31055560000004</v>
      </c>
      <c r="S246" s="708">
        <f>ROUNDUP(R246*$AI$2,0)</f>
        <v>213</v>
      </c>
      <c r="T246" s="703"/>
      <c r="U246" s="709">
        <f>Tableau1[[#This Row],[CHANGE PRICE STANDARD]]*$W$2</f>
        <v>196.20000000000002</v>
      </c>
      <c r="V246" s="709">
        <f t="shared" si="8"/>
        <v>196</v>
      </c>
      <c r="AB246" s="178"/>
    </row>
    <row r="247" spans="1:28" ht="12" customHeight="1">
      <c r="A247" s="703" t="s">
        <v>870</v>
      </c>
      <c r="B247" s="703"/>
      <c r="C247" s="703" t="s">
        <v>103</v>
      </c>
      <c r="D247" s="703" t="s">
        <v>564</v>
      </c>
      <c r="E247" s="703" t="s">
        <v>568</v>
      </c>
      <c r="F247" s="703" t="s">
        <v>102</v>
      </c>
      <c r="G247" s="703"/>
      <c r="H247" s="703" t="s">
        <v>738</v>
      </c>
      <c r="I247" s="703" t="s">
        <v>779</v>
      </c>
      <c r="J247" s="703" t="s">
        <v>52</v>
      </c>
      <c r="K247" s="703">
        <v>1</v>
      </c>
      <c r="L247" s="703">
        <v>1.9</v>
      </c>
      <c r="M247" s="703" t="s">
        <v>566</v>
      </c>
      <c r="N247" s="703"/>
      <c r="O247" s="703"/>
      <c r="P247" s="707">
        <v>250.79999999999998</v>
      </c>
      <c r="Q247" s="707">
        <f t="shared" si="7"/>
        <v>251</v>
      </c>
      <c r="R247" s="708"/>
      <c r="S247" s="708">
        <v>0</v>
      </c>
      <c r="T247" s="703"/>
      <c r="U247" s="709">
        <f>Tableau1[[#This Row],[CHANGE PRICE STANDARD]]*$W$2</f>
        <v>273.59000000000003</v>
      </c>
      <c r="V247" s="709">
        <f t="shared" si="8"/>
        <v>274</v>
      </c>
      <c r="AB247" s="178"/>
    </row>
    <row r="248" spans="1:28" ht="12" customHeight="1">
      <c r="A248" s="703" t="s">
        <v>717</v>
      </c>
      <c r="B248" s="703"/>
      <c r="C248" s="703" t="s">
        <v>105</v>
      </c>
      <c r="D248" s="703" t="s">
        <v>564</v>
      </c>
      <c r="E248" s="703" t="s">
        <v>567</v>
      </c>
      <c r="F248" s="703" t="s">
        <v>104</v>
      </c>
      <c r="G248" s="703"/>
      <c r="H248" s="703" t="s">
        <v>737</v>
      </c>
      <c r="I248" s="703" t="s">
        <v>780</v>
      </c>
      <c r="J248" s="703" t="s">
        <v>52</v>
      </c>
      <c r="K248" s="703">
        <v>1</v>
      </c>
      <c r="L248" s="703">
        <v>2</v>
      </c>
      <c r="M248" s="703" t="s">
        <v>566</v>
      </c>
      <c r="N248" s="703"/>
      <c r="O248" s="703"/>
      <c r="P248" s="707">
        <v>182.9</v>
      </c>
      <c r="Q248" s="707">
        <f t="shared" ref="Q248:Q311" si="9">ROUND(P248,0)</f>
        <v>183</v>
      </c>
      <c r="R248" s="719">
        <v>216.3934509</v>
      </c>
      <c r="S248" s="708">
        <f>ROUNDUP(R248*$AI$2,0)</f>
        <v>217</v>
      </c>
      <c r="T248" s="703"/>
      <c r="U248" s="709">
        <f>Tableau1[[#This Row],[CHANGE PRICE STANDARD]]*$W$2</f>
        <v>199.47000000000003</v>
      </c>
      <c r="V248" s="709">
        <f t="shared" si="8"/>
        <v>199</v>
      </c>
      <c r="AB248" s="178"/>
    </row>
    <row r="249" spans="1:28" ht="12" customHeight="1">
      <c r="A249" s="703" t="s">
        <v>871</v>
      </c>
      <c r="B249" s="703"/>
      <c r="C249" s="703" t="s">
        <v>105</v>
      </c>
      <c r="D249" s="703" t="s">
        <v>564</v>
      </c>
      <c r="E249" s="703" t="s">
        <v>568</v>
      </c>
      <c r="F249" s="703" t="s">
        <v>104</v>
      </c>
      <c r="G249" s="703"/>
      <c r="H249" s="703" t="s">
        <v>738</v>
      </c>
      <c r="I249" s="703" t="s">
        <v>780</v>
      </c>
      <c r="J249" s="703" t="s">
        <v>52</v>
      </c>
      <c r="K249" s="703">
        <v>1</v>
      </c>
      <c r="L249" s="703">
        <v>2</v>
      </c>
      <c r="M249" s="703" t="s">
        <v>566</v>
      </c>
      <c r="N249" s="703"/>
      <c r="O249" s="703"/>
      <c r="P249" s="707">
        <v>254.1</v>
      </c>
      <c r="Q249" s="707">
        <f t="shared" si="9"/>
        <v>254</v>
      </c>
      <c r="R249" s="708"/>
      <c r="S249" s="708">
        <v>0</v>
      </c>
      <c r="T249" s="703"/>
      <c r="U249" s="709">
        <f>Tableau1[[#This Row],[CHANGE PRICE STANDARD]]*$W$2</f>
        <v>276.86</v>
      </c>
      <c r="V249" s="709">
        <f t="shared" si="8"/>
        <v>277</v>
      </c>
      <c r="AB249" s="178"/>
    </row>
    <row r="250" spans="1:28" ht="12" customHeight="1">
      <c r="A250" s="703" t="s">
        <v>958</v>
      </c>
      <c r="B250" s="698">
        <v>10680</v>
      </c>
      <c r="C250" s="703"/>
      <c r="D250" s="703" t="s">
        <v>19</v>
      </c>
      <c r="E250" s="703" t="s">
        <v>43</v>
      </c>
      <c r="F250" s="698" t="s">
        <v>203</v>
      </c>
      <c r="G250" s="703"/>
      <c r="H250" s="705" t="s">
        <v>843</v>
      </c>
      <c r="I250" s="705"/>
      <c r="J250" s="698" t="s">
        <v>204</v>
      </c>
      <c r="K250" s="698">
        <v>5</v>
      </c>
      <c r="L250" s="698">
        <v>1.972</v>
      </c>
      <c r="M250" s="704" t="s">
        <v>20</v>
      </c>
      <c r="N250" s="705" t="s">
        <v>144</v>
      </c>
      <c r="O250" s="703"/>
      <c r="P250" s="700">
        <v>41</v>
      </c>
      <c r="Q250" s="707">
        <f t="shared" si="9"/>
        <v>41</v>
      </c>
      <c r="R250" s="702"/>
      <c r="S250" s="708"/>
      <c r="T250" s="703"/>
      <c r="U250" s="709">
        <f>Tableau1[[#This Row],[CHANGE PRICE STANDARD]]*$W$2</f>
        <v>44.690000000000005</v>
      </c>
      <c r="V250" s="709">
        <f t="shared" si="8"/>
        <v>45</v>
      </c>
      <c r="AB250" s="178"/>
    </row>
    <row r="251" spans="1:28" ht="12" customHeight="1">
      <c r="A251" s="703" t="s">
        <v>1066</v>
      </c>
      <c r="B251" s="698">
        <v>10681</v>
      </c>
      <c r="C251" s="703"/>
      <c r="D251" s="703" t="s">
        <v>19</v>
      </c>
      <c r="E251" s="705" t="s">
        <v>43</v>
      </c>
      <c r="F251" s="698" t="s">
        <v>203</v>
      </c>
      <c r="G251" s="703"/>
      <c r="H251" s="705" t="s">
        <v>843</v>
      </c>
      <c r="I251" s="705"/>
      <c r="J251" s="698" t="s">
        <v>204</v>
      </c>
      <c r="K251" s="698">
        <v>5</v>
      </c>
      <c r="L251" s="698">
        <v>1.369</v>
      </c>
      <c r="M251" s="704" t="s">
        <v>795</v>
      </c>
      <c r="N251" s="705" t="s">
        <v>144</v>
      </c>
      <c r="O251" s="703"/>
      <c r="P251" s="700">
        <v>78</v>
      </c>
      <c r="Q251" s="707">
        <f t="shared" si="9"/>
        <v>78</v>
      </c>
      <c r="R251" s="702"/>
      <c r="S251" s="708"/>
      <c r="T251" s="703"/>
      <c r="U251" s="709">
        <f>Tableau1[[#This Row],[CHANGE PRICE STANDARD]]*$W$2</f>
        <v>85.02000000000001</v>
      </c>
      <c r="V251" s="709">
        <f t="shared" si="8"/>
        <v>85</v>
      </c>
      <c r="AB251" s="178"/>
    </row>
    <row r="252" spans="1:28" ht="12" customHeight="1">
      <c r="A252" s="703" t="s">
        <v>929</v>
      </c>
      <c r="B252" s="704">
        <v>6675</v>
      </c>
      <c r="C252" s="703" t="s">
        <v>569</v>
      </c>
      <c r="D252" s="703" t="s">
        <v>19</v>
      </c>
      <c r="E252" s="703" t="s">
        <v>251</v>
      </c>
      <c r="F252" s="703" t="s">
        <v>274</v>
      </c>
      <c r="G252" s="703"/>
      <c r="H252" s="705" t="s">
        <v>843</v>
      </c>
      <c r="I252" s="705"/>
      <c r="J252" s="703" t="s">
        <v>44</v>
      </c>
      <c r="K252" s="703">
        <v>15</v>
      </c>
      <c r="L252" s="706">
        <v>1.54</v>
      </c>
      <c r="M252" s="704" t="s">
        <v>20</v>
      </c>
      <c r="N252" s="705" t="s">
        <v>136</v>
      </c>
      <c r="O252" s="703"/>
      <c r="P252" s="710">
        <v>54</v>
      </c>
      <c r="Q252" s="707">
        <f t="shared" si="9"/>
        <v>54</v>
      </c>
      <c r="R252" s="708"/>
      <c r="S252" s="708"/>
      <c r="T252" s="703"/>
      <c r="U252" s="709">
        <f>Tableau1[[#This Row],[CHANGE PRICE STANDARD]]*$W$2</f>
        <v>58.860000000000007</v>
      </c>
      <c r="V252" s="709">
        <f t="shared" si="8"/>
        <v>59</v>
      </c>
      <c r="AB252" s="178"/>
    </row>
    <row r="253" spans="1:28" ht="12" customHeight="1">
      <c r="A253" s="703" t="s">
        <v>1028</v>
      </c>
      <c r="B253" s="704">
        <v>6674</v>
      </c>
      <c r="C253" s="703" t="s">
        <v>592</v>
      </c>
      <c r="D253" s="703" t="s">
        <v>19</v>
      </c>
      <c r="E253" s="703" t="s">
        <v>251</v>
      </c>
      <c r="F253" s="703" t="s">
        <v>274</v>
      </c>
      <c r="G253" s="703"/>
      <c r="H253" s="705" t="s">
        <v>843</v>
      </c>
      <c r="I253" s="705"/>
      <c r="J253" s="703" t="s">
        <v>44</v>
      </c>
      <c r="K253" s="703">
        <v>15</v>
      </c>
      <c r="L253" s="706">
        <v>1.069</v>
      </c>
      <c r="M253" s="704" t="s">
        <v>795</v>
      </c>
      <c r="N253" s="705" t="s">
        <v>136</v>
      </c>
      <c r="O253" s="703"/>
      <c r="P253" s="710">
        <v>91</v>
      </c>
      <c r="Q253" s="707">
        <f t="shared" si="9"/>
        <v>91</v>
      </c>
      <c r="R253" s="708"/>
      <c r="S253" s="708"/>
      <c r="T253" s="703"/>
      <c r="U253" s="709">
        <f>Tableau1[[#This Row],[CHANGE PRICE STANDARD]]*$W$2</f>
        <v>99.190000000000012</v>
      </c>
      <c r="V253" s="709">
        <f t="shared" si="8"/>
        <v>99</v>
      </c>
      <c r="AB253" s="178"/>
    </row>
    <row r="254" spans="1:28" ht="12" customHeight="1">
      <c r="A254" s="703" t="s">
        <v>711</v>
      </c>
      <c r="B254" s="703"/>
      <c r="C254" s="703" t="s">
        <v>91</v>
      </c>
      <c r="D254" s="703" t="s">
        <v>564</v>
      </c>
      <c r="E254" s="703" t="s">
        <v>567</v>
      </c>
      <c r="F254" s="703" t="s">
        <v>90</v>
      </c>
      <c r="G254" s="703"/>
      <c r="H254" s="703" t="s">
        <v>737</v>
      </c>
      <c r="I254" s="703" t="s">
        <v>774</v>
      </c>
      <c r="J254" s="703" t="s">
        <v>92</v>
      </c>
      <c r="K254" s="703">
        <v>1</v>
      </c>
      <c r="L254" s="703">
        <v>1.4</v>
      </c>
      <c r="M254" s="703" t="s">
        <v>566</v>
      </c>
      <c r="N254" s="703"/>
      <c r="O254" s="703"/>
      <c r="P254" s="707">
        <v>136.4</v>
      </c>
      <c r="Q254" s="707">
        <f t="shared" si="9"/>
        <v>136</v>
      </c>
      <c r="R254" s="719">
        <v>159.2329167</v>
      </c>
      <c r="S254" s="708">
        <f>ROUNDUP(R254*$AI$2,0)</f>
        <v>160</v>
      </c>
      <c r="T254" s="703"/>
      <c r="U254" s="709">
        <f>Tableau1[[#This Row],[CHANGE PRICE STANDARD]]*$W$2</f>
        <v>148.24</v>
      </c>
      <c r="V254" s="709">
        <f t="shared" si="8"/>
        <v>148</v>
      </c>
      <c r="AB254" s="178"/>
    </row>
    <row r="255" spans="1:28" ht="12" customHeight="1">
      <c r="A255" s="703" t="s">
        <v>865</v>
      </c>
      <c r="B255" s="703"/>
      <c r="C255" s="703" t="s">
        <v>91</v>
      </c>
      <c r="D255" s="703" t="s">
        <v>564</v>
      </c>
      <c r="E255" s="703" t="s">
        <v>568</v>
      </c>
      <c r="F255" s="703" t="s">
        <v>90</v>
      </c>
      <c r="G255" s="703"/>
      <c r="H255" s="703" t="s">
        <v>738</v>
      </c>
      <c r="I255" s="703" t="s">
        <v>774</v>
      </c>
      <c r="J255" s="703" t="s">
        <v>92</v>
      </c>
      <c r="K255" s="703">
        <v>1</v>
      </c>
      <c r="L255" s="703">
        <v>1.4</v>
      </c>
      <c r="M255" s="703" t="s">
        <v>566</v>
      </c>
      <c r="N255" s="703"/>
      <c r="O255" s="703"/>
      <c r="P255" s="707">
        <v>188.1</v>
      </c>
      <c r="Q255" s="707">
        <f t="shared" si="9"/>
        <v>188</v>
      </c>
      <c r="R255" s="708"/>
      <c r="S255" s="708">
        <v>0</v>
      </c>
      <c r="T255" s="703"/>
      <c r="U255" s="709">
        <f>Tableau1[[#This Row],[CHANGE PRICE STANDARD]]*$W$2</f>
        <v>204.92000000000002</v>
      </c>
      <c r="V255" s="709">
        <f t="shared" si="8"/>
        <v>205</v>
      </c>
      <c r="AB255" s="178"/>
    </row>
    <row r="256" spans="1:28" ht="12" customHeight="1">
      <c r="A256" s="703" t="s">
        <v>712</v>
      </c>
      <c r="B256" s="703"/>
      <c r="C256" s="703" t="s">
        <v>94</v>
      </c>
      <c r="D256" s="703" t="s">
        <v>564</v>
      </c>
      <c r="E256" s="703" t="s">
        <v>567</v>
      </c>
      <c r="F256" s="703" t="s">
        <v>93</v>
      </c>
      <c r="G256" s="703"/>
      <c r="H256" s="703" t="s">
        <v>737</v>
      </c>
      <c r="I256" s="703" t="s">
        <v>775</v>
      </c>
      <c r="J256" s="703" t="s">
        <v>92</v>
      </c>
      <c r="K256" s="703">
        <v>1</v>
      </c>
      <c r="L256" s="703">
        <v>1.2</v>
      </c>
      <c r="M256" s="703" t="s">
        <v>566</v>
      </c>
      <c r="N256" s="703"/>
      <c r="O256" s="703"/>
      <c r="P256" s="707">
        <v>136.4</v>
      </c>
      <c r="Q256" s="707">
        <f t="shared" si="9"/>
        <v>136</v>
      </c>
      <c r="R256" s="719">
        <v>159.2329167</v>
      </c>
      <c r="S256" s="708">
        <f>ROUNDUP(R256*$AI$2,0)</f>
        <v>160</v>
      </c>
      <c r="T256" s="703"/>
      <c r="U256" s="709">
        <f>Tableau1[[#This Row],[CHANGE PRICE STANDARD]]*$W$2</f>
        <v>148.24</v>
      </c>
      <c r="V256" s="709">
        <f t="shared" si="8"/>
        <v>148</v>
      </c>
      <c r="AB256" s="178"/>
    </row>
    <row r="257" spans="1:28" ht="12" customHeight="1">
      <c r="A257" s="703" t="s">
        <v>866</v>
      </c>
      <c r="B257" s="703"/>
      <c r="C257" s="703" t="s">
        <v>94</v>
      </c>
      <c r="D257" s="703" t="s">
        <v>564</v>
      </c>
      <c r="E257" s="703" t="s">
        <v>568</v>
      </c>
      <c r="F257" s="703" t="s">
        <v>93</v>
      </c>
      <c r="G257" s="703"/>
      <c r="H257" s="703" t="s">
        <v>738</v>
      </c>
      <c r="I257" s="703" t="s">
        <v>775</v>
      </c>
      <c r="J257" s="703" t="s">
        <v>92</v>
      </c>
      <c r="K257" s="703">
        <v>1</v>
      </c>
      <c r="L257" s="703">
        <v>1.2</v>
      </c>
      <c r="M257" s="703" t="s">
        <v>566</v>
      </c>
      <c r="N257" s="703"/>
      <c r="O257" s="703"/>
      <c r="P257" s="707">
        <v>188.1</v>
      </c>
      <c r="Q257" s="707">
        <f t="shared" si="9"/>
        <v>188</v>
      </c>
      <c r="R257" s="708"/>
      <c r="S257" s="708">
        <v>0</v>
      </c>
      <c r="T257" s="703"/>
      <c r="U257" s="709">
        <f>Tableau1[[#This Row],[CHANGE PRICE STANDARD]]*$W$2</f>
        <v>204.92000000000002</v>
      </c>
      <c r="V257" s="709">
        <f t="shared" si="8"/>
        <v>205</v>
      </c>
      <c r="AB257" s="178"/>
    </row>
    <row r="258" spans="1:28" ht="12" customHeight="1">
      <c r="A258" s="703" t="s">
        <v>713</v>
      </c>
      <c r="B258" s="703"/>
      <c r="C258" s="703" t="s">
        <v>96</v>
      </c>
      <c r="D258" s="703" t="s">
        <v>564</v>
      </c>
      <c r="E258" s="703" t="s">
        <v>567</v>
      </c>
      <c r="F258" s="703" t="s">
        <v>95</v>
      </c>
      <c r="G258" s="703"/>
      <c r="H258" s="703" t="s">
        <v>737</v>
      </c>
      <c r="I258" s="703" t="s">
        <v>776</v>
      </c>
      <c r="J258" s="703" t="s">
        <v>97</v>
      </c>
      <c r="K258" s="703">
        <v>1</v>
      </c>
      <c r="L258" s="703">
        <v>1.7</v>
      </c>
      <c r="M258" s="703" t="s">
        <v>566</v>
      </c>
      <c r="N258" s="703"/>
      <c r="O258" s="703"/>
      <c r="P258" s="707">
        <v>167.4</v>
      </c>
      <c r="Q258" s="707">
        <f t="shared" si="9"/>
        <v>167</v>
      </c>
      <c r="R258" s="719">
        <v>195.97897440000003</v>
      </c>
      <c r="S258" s="708">
        <f>ROUNDUP(R258*$AI$2,0)</f>
        <v>196</v>
      </c>
      <c r="T258" s="703"/>
      <c r="U258" s="709">
        <f>Tableau1[[#This Row],[CHANGE PRICE STANDARD]]*$W$2</f>
        <v>182.03</v>
      </c>
      <c r="V258" s="709">
        <f t="shared" ref="V258:V321" si="10">ROUND(U258,0)</f>
        <v>182</v>
      </c>
      <c r="AB258" s="178"/>
    </row>
    <row r="259" spans="1:28" ht="12" customHeight="1">
      <c r="A259" s="703" t="s">
        <v>867</v>
      </c>
      <c r="B259" s="703"/>
      <c r="C259" s="703" t="s">
        <v>96</v>
      </c>
      <c r="D259" s="703" t="s">
        <v>564</v>
      </c>
      <c r="E259" s="703" t="s">
        <v>568</v>
      </c>
      <c r="F259" s="703" t="s">
        <v>95</v>
      </c>
      <c r="G259" s="703"/>
      <c r="H259" s="703" t="s">
        <v>738</v>
      </c>
      <c r="I259" s="703" t="s">
        <v>776</v>
      </c>
      <c r="J259" s="703" t="s">
        <v>97</v>
      </c>
      <c r="K259" s="703">
        <v>1</v>
      </c>
      <c r="L259" s="703">
        <v>1.7</v>
      </c>
      <c r="M259" s="703" t="s">
        <v>566</v>
      </c>
      <c r="N259" s="703"/>
      <c r="O259" s="703"/>
      <c r="P259" s="707">
        <v>231</v>
      </c>
      <c r="Q259" s="707">
        <f t="shared" si="9"/>
        <v>231</v>
      </c>
      <c r="R259" s="708"/>
      <c r="S259" s="708">
        <v>0</v>
      </c>
      <c r="T259" s="703"/>
      <c r="U259" s="709">
        <f>Tableau1[[#This Row],[CHANGE PRICE STANDARD]]*$W$2</f>
        <v>251.79000000000002</v>
      </c>
      <c r="V259" s="709">
        <f t="shared" si="10"/>
        <v>252</v>
      </c>
      <c r="AB259" s="178"/>
    </row>
    <row r="260" spans="1:28" ht="12" customHeight="1">
      <c r="A260" s="703" t="s">
        <v>1265</v>
      </c>
      <c r="B260" s="703"/>
      <c r="C260" s="703" t="s">
        <v>1279</v>
      </c>
      <c r="D260" s="703" t="s">
        <v>564</v>
      </c>
      <c r="E260" s="703" t="s">
        <v>1260</v>
      </c>
      <c r="F260" s="703" t="s">
        <v>1284</v>
      </c>
      <c r="G260" s="699"/>
      <c r="H260" s="703" t="s">
        <v>737</v>
      </c>
      <c r="I260" s="703"/>
      <c r="J260" s="703" t="s">
        <v>44</v>
      </c>
      <c r="K260" s="703">
        <v>1</v>
      </c>
      <c r="L260" s="703">
        <v>1</v>
      </c>
      <c r="M260" s="703" t="s">
        <v>566</v>
      </c>
      <c r="N260" s="703"/>
      <c r="O260" s="703"/>
      <c r="P260" s="707">
        <v>130.35</v>
      </c>
      <c r="Q260" s="707">
        <f t="shared" si="9"/>
        <v>130</v>
      </c>
      <c r="R260" s="708">
        <v>143.38499999999999</v>
      </c>
      <c r="S260" s="708">
        <v>152</v>
      </c>
      <c r="T260" s="711"/>
      <c r="U260" s="709">
        <f>Tableau1[[#This Row],[CHANGE PRICE STANDARD]]*$W$2</f>
        <v>141.70000000000002</v>
      </c>
      <c r="V260" s="709">
        <f t="shared" si="10"/>
        <v>142</v>
      </c>
      <c r="AB260" s="178"/>
    </row>
    <row r="261" spans="1:28" ht="12" customHeight="1">
      <c r="A261" s="703" t="s">
        <v>1273</v>
      </c>
      <c r="B261" s="703"/>
      <c r="C261" s="703" t="s">
        <v>1279</v>
      </c>
      <c r="D261" s="703" t="s">
        <v>564</v>
      </c>
      <c r="E261" s="703" t="s">
        <v>1269</v>
      </c>
      <c r="F261" s="703" t="s">
        <v>1284</v>
      </c>
      <c r="G261" s="699"/>
      <c r="H261" s="703" t="s">
        <v>738</v>
      </c>
      <c r="I261" s="703"/>
      <c r="J261" s="703" t="s">
        <v>44</v>
      </c>
      <c r="K261" s="703">
        <v>1</v>
      </c>
      <c r="L261" s="703"/>
      <c r="M261" s="703" t="s">
        <v>566</v>
      </c>
      <c r="N261" s="703"/>
      <c r="O261" s="703"/>
      <c r="P261" s="707">
        <v>161.69999999999999</v>
      </c>
      <c r="Q261" s="707">
        <f t="shared" si="9"/>
        <v>162</v>
      </c>
      <c r="R261" s="708"/>
      <c r="S261" s="708">
        <v>0</v>
      </c>
      <c r="T261" s="711"/>
      <c r="U261" s="709">
        <f>Tableau1[[#This Row],[CHANGE PRICE STANDARD]]*$W$2</f>
        <v>176.58</v>
      </c>
      <c r="V261" s="709">
        <f t="shared" si="10"/>
        <v>177</v>
      </c>
      <c r="AB261" s="178"/>
    </row>
    <row r="262" spans="1:28" ht="12" customHeight="1">
      <c r="A262" s="703" t="s">
        <v>1266</v>
      </c>
      <c r="B262" s="703"/>
      <c r="C262" s="703" t="s">
        <v>1280</v>
      </c>
      <c r="D262" s="703" t="s">
        <v>564</v>
      </c>
      <c r="E262" s="703" t="s">
        <v>1260</v>
      </c>
      <c r="F262" s="703" t="s">
        <v>1286</v>
      </c>
      <c r="G262" s="699"/>
      <c r="H262" s="703" t="s">
        <v>737</v>
      </c>
      <c r="I262" s="703"/>
      <c r="J262" s="703" t="s">
        <v>52</v>
      </c>
      <c r="K262" s="703">
        <v>1</v>
      </c>
      <c r="L262" s="703">
        <v>1</v>
      </c>
      <c r="M262" s="703" t="s">
        <v>566</v>
      </c>
      <c r="N262" s="703"/>
      <c r="O262" s="703"/>
      <c r="P262" s="707">
        <v>138.6</v>
      </c>
      <c r="Q262" s="707">
        <f t="shared" si="9"/>
        <v>139</v>
      </c>
      <c r="R262" s="708">
        <v>152.46</v>
      </c>
      <c r="S262" s="708">
        <v>162</v>
      </c>
      <c r="T262" s="711"/>
      <c r="U262" s="709">
        <f>Tableau1[[#This Row],[CHANGE PRICE STANDARD]]*$W$2</f>
        <v>151.51000000000002</v>
      </c>
      <c r="V262" s="709">
        <f t="shared" si="10"/>
        <v>152</v>
      </c>
      <c r="AB262" s="178"/>
    </row>
    <row r="263" spans="1:28" ht="12" customHeight="1">
      <c r="A263" s="703" t="s">
        <v>1274</v>
      </c>
      <c r="B263" s="703"/>
      <c r="C263" s="703" t="s">
        <v>1280</v>
      </c>
      <c r="D263" s="703" t="s">
        <v>564</v>
      </c>
      <c r="E263" s="703" t="s">
        <v>1269</v>
      </c>
      <c r="F263" s="703" t="s">
        <v>1286</v>
      </c>
      <c r="G263" s="699"/>
      <c r="H263" s="703" t="s">
        <v>738</v>
      </c>
      <c r="I263" s="703"/>
      <c r="J263" s="703" t="s">
        <v>52</v>
      </c>
      <c r="K263" s="703">
        <v>1</v>
      </c>
      <c r="L263" s="703"/>
      <c r="M263" s="703" t="s">
        <v>566</v>
      </c>
      <c r="N263" s="703"/>
      <c r="O263" s="703"/>
      <c r="P263" s="707">
        <v>171.6</v>
      </c>
      <c r="Q263" s="707">
        <f t="shared" si="9"/>
        <v>172</v>
      </c>
      <c r="R263" s="708"/>
      <c r="S263" s="708">
        <v>0</v>
      </c>
      <c r="T263" s="711"/>
      <c r="U263" s="709">
        <f>Tableau1[[#This Row],[CHANGE PRICE STANDARD]]*$W$2</f>
        <v>187.48000000000002</v>
      </c>
      <c r="V263" s="709">
        <f t="shared" si="10"/>
        <v>187</v>
      </c>
      <c r="AB263" s="178"/>
    </row>
    <row r="264" spans="1:28" ht="12" customHeight="1">
      <c r="A264" s="703" t="s">
        <v>1267</v>
      </c>
      <c r="B264" s="703"/>
      <c r="C264" s="703" t="s">
        <v>1281</v>
      </c>
      <c r="D264" s="703" t="s">
        <v>564</v>
      </c>
      <c r="E264" s="703" t="s">
        <v>1260</v>
      </c>
      <c r="F264" s="703" t="s">
        <v>1287</v>
      </c>
      <c r="G264" s="699"/>
      <c r="H264" s="703" t="s">
        <v>737</v>
      </c>
      <c r="I264" s="703"/>
      <c r="J264" s="703" t="s">
        <v>57</v>
      </c>
      <c r="K264" s="703">
        <v>1</v>
      </c>
      <c r="L264" s="703">
        <v>1</v>
      </c>
      <c r="M264" s="703" t="s">
        <v>566</v>
      </c>
      <c r="N264" s="703"/>
      <c r="O264" s="703"/>
      <c r="P264" s="707">
        <v>181.5</v>
      </c>
      <c r="Q264" s="707">
        <f t="shared" si="9"/>
        <v>182</v>
      </c>
      <c r="R264" s="708">
        <v>199.64999999999998</v>
      </c>
      <c r="S264" s="708">
        <v>214</v>
      </c>
      <c r="T264" s="711"/>
      <c r="U264" s="709">
        <f>Tableau1[[#This Row],[CHANGE PRICE STANDARD]]*$W$2</f>
        <v>198.38000000000002</v>
      </c>
      <c r="V264" s="709">
        <f t="shared" si="10"/>
        <v>198</v>
      </c>
      <c r="AB264" s="178"/>
    </row>
    <row r="265" spans="1:28" ht="12" customHeight="1">
      <c r="A265" s="703" t="s">
        <v>1275</v>
      </c>
      <c r="B265" s="703"/>
      <c r="C265" s="703" t="s">
        <v>1281</v>
      </c>
      <c r="D265" s="703" t="s">
        <v>564</v>
      </c>
      <c r="E265" s="703" t="s">
        <v>1269</v>
      </c>
      <c r="F265" s="703" t="s">
        <v>1287</v>
      </c>
      <c r="G265" s="699"/>
      <c r="H265" s="703" t="s">
        <v>738</v>
      </c>
      <c r="I265" s="703"/>
      <c r="J265" s="703" t="s">
        <v>57</v>
      </c>
      <c r="K265" s="703">
        <v>1</v>
      </c>
      <c r="L265" s="703"/>
      <c r="M265" s="703" t="s">
        <v>566</v>
      </c>
      <c r="N265" s="703"/>
      <c r="O265" s="703"/>
      <c r="P265" s="707">
        <v>224.39999999999998</v>
      </c>
      <c r="Q265" s="707">
        <f t="shared" si="9"/>
        <v>224</v>
      </c>
      <c r="R265" s="708"/>
      <c r="S265" s="708">
        <v>0</v>
      </c>
      <c r="T265" s="711"/>
      <c r="U265" s="709">
        <f>Tableau1[[#This Row],[CHANGE PRICE STANDARD]]*$W$2</f>
        <v>244.16000000000003</v>
      </c>
      <c r="V265" s="709">
        <f t="shared" si="10"/>
        <v>244</v>
      </c>
      <c r="AB265" s="178"/>
    </row>
    <row r="266" spans="1:28" ht="12" customHeight="1">
      <c r="A266" s="703" t="s">
        <v>1268</v>
      </c>
      <c r="B266" s="703"/>
      <c r="C266" s="703" t="s">
        <v>1282</v>
      </c>
      <c r="D266" s="703" t="s">
        <v>564</v>
      </c>
      <c r="E266" s="703" t="s">
        <v>1260</v>
      </c>
      <c r="F266" s="703" t="s">
        <v>1288</v>
      </c>
      <c r="G266" s="699"/>
      <c r="H266" s="703" t="s">
        <v>737</v>
      </c>
      <c r="I266" s="703"/>
      <c r="J266" s="703" t="s">
        <v>60</v>
      </c>
      <c r="K266" s="703">
        <v>1</v>
      </c>
      <c r="L266" s="703">
        <v>1</v>
      </c>
      <c r="M266" s="703" t="s">
        <v>566</v>
      </c>
      <c r="N266" s="703"/>
      <c r="O266" s="703"/>
      <c r="P266" s="707">
        <v>198</v>
      </c>
      <c r="Q266" s="707">
        <f t="shared" si="9"/>
        <v>198</v>
      </c>
      <c r="R266" s="708">
        <v>217.79999999999998</v>
      </c>
      <c r="S266" s="708">
        <v>231</v>
      </c>
      <c r="T266" s="711"/>
      <c r="U266" s="709">
        <f>Tableau1[[#This Row],[CHANGE PRICE STANDARD]]*$W$2</f>
        <v>215.82000000000002</v>
      </c>
      <c r="V266" s="709">
        <f t="shared" si="10"/>
        <v>216</v>
      </c>
      <c r="AB266" s="178"/>
    </row>
    <row r="267" spans="1:28" ht="12" customHeight="1">
      <c r="A267" s="703" t="s">
        <v>1276</v>
      </c>
      <c r="B267" s="703"/>
      <c r="C267" s="703" t="s">
        <v>1282</v>
      </c>
      <c r="D267" s="703" t="s">
        <v>564</v>
      </c>
      <c r="E267" s="703" t="s">
        <v>1269</v>
      </c>
      <c r="F267" s="703" t="s">
        <v>1288</v>
      </c>
      <c r="G267" s="699"/>
      <c r="H267" s="703" t="s">
        <v>738</v>
      </c>
      <c r="I267" s="703"/>
      <c r="J267" s="703" t="s">
        <v>60</v>
      </c>
      <c r="K267" s="703">
        <v>1</v>
      </c>
      <c r="L267" s="703"/>
      <c r="M267" s="703" t="s">
        <v>566</v>
      </c>
      <c r="N267" s="703"/>
      <c r="O267" s="703"/>
      <c r="P267" s="707">
        <v>244.2</v>
      </c>
      <c r="Q267" s="707">
        <f t="shared" si="9"/>
        <v>244</v>
      </c>
      <c r="R267" s="708"/>
      <c r="S267" s="708">
        <v>0</v>
      </c>
      <c r="T267" s="711"/>
      <c r="U267" s="709">
        <f>Tableau1[[#This Row],[CHANGE PRICE STANDARD]]*$W$2</f>
        <v>265.96000000000004</v>
      </c>
      <c r="V267" s="709">
        <f t="shared" si="10"/>
        <v>266</v>
      </c>
      <c r="AB267" s="178"/>
    </row>
    <row r="268" spans="1:28" ht="12" customHeight="1">
      <c r="A268" s="703" t="s">
        <v>708</v>
      </c>
      <c r="B268" s="703"/>
      <c r="C268" s="703" t="s">
        <v>84</v>
      </c>
      <c r="D268" s="703" t="s">
        <v>564</v>
      </c>
      <c r="E268" s="703" t="s">
        <v>565</v>
      </c>
      <c r="F268" s="703" t="s">
        <v>83</v>
      </c>
      <c r="G268" s="703"/>
      <c r="H268" s="703" t="s">
        <v>737</v>
      </c>
      <c r="I268" s="703" t="s">
        <v>771</v>
      </c>
      <c r="J268" s="703" t="s">
        <v>52</v>
      </c>
      <c r="K268" s="703">
        <v>1</v>
      </c>
      <c r="L268" s="703">
        <v>1.9</v>
      </c>
      <c r="M268" s="703" t="s">
        <v>566</v>
      </c>
      <c r="N268" s="703"/>
      <c r="O268" s="703"/>
      <c r="P268" s="707">
        <v>144</v>
      </c>
      <c r="Q268" s="707">
        <f t="shared" si="9"/>
        <v>144</v>
      </c>
      <c r="R268" s="719">
        <v>168.58406400000001</v>
      </c>
      <c r="S268" s="708">
        <f>ROUNDUP(R268*$AI$2,0)</f>
        <v>169</v>
      </c>
      <c r="T268" s="703"/>
      <c r="U268" s="709">
        <f>Tableau1[[#This Row],[CHANGE PRICE STANDARD]]*$W$2</f>
        <v>156.96</v>
      </c>
      <c r="V268" s="709">
        <f t="shared" si="10"/>
        <v>157</v>
      </c>
      <c r="AB268" s="178"/>
    </row>
    <row r="269" spans="1:28" ht="12" customHeight="1">
      <c r="A269" s="703" t="s">
        <v>862</v>
      </c>
      <c r="B269" s="703"/>
      <c r="C269" s="703" t="s">
        <v>84</v>
      </c>
      <c r="D269" s="703" t="s">
        <v>564</v>
      </c>
      <c r="E269" s="703" t="s">
        <v>836</v>
      </c>
      <c r="F269" s="703" t="s">
        <v>83</v>
      </c>
      <c r="G269" s="703"/>
      <c r="H269" s="703" t="s">
        <v>738</v>
      </c>
      <c r="I269" s="703" t="s">
        <v>771</v>
      </c>
      <c r="J269" s="703" t="s">
        <v>52</v>
      </c>
      <c r="K269" s="703">
        <v>1</v>
      </c>
      <c r="L269" s="703">
        <v>1.9</v>
      </c>
      <c r="M269" s="703" t="s">
        <v>566</v>
      </c>
      <c r="N269" s="703"/>
      <c r="O269" s="703"/>
      <c r="P269" s="707">
        <v>191.39999999999998</v>
      </c>
      <c r="Q269" s="707">
        <f t="shared" si="9"/>
        <v>191</v>
      </c>
      <c r="R269" s="708"/>
      <c r="S269" s="708">
        <v>0</v>
      </c>
      <c r="T269" s="703"/>
      <c r="U269" s="709">
        <f>Tableau1[[#This Row],[CHANGE PRICE STANDARD]]*$W$2</f>
        <v>208.19000000000003</v>
      </c>
      <c r="V269" s="709">
        <f t="shared" si="10"/>
        <v>208</v>
      </c>
      <c r="AB269" s="178"/>
    </row>
    <row r="270" spans="1:28" ht="12" customHeight="1">
      <c r="A270" s="703" t="s">
        <v>1112</v>
      </c>
      <c r="B270" s="704">
        <v>13694</v>
      </c>
      <c r="C270" s="703"/>
      <c r="D270" s="703" t="s">
        <v>19</v>
      </c>
      <c r="E270" s="703" t="s">
        <v>840</v>
      </c>
      <c r="F270" s="698" t="s">
        <v>205</v>
      </c>
      <c r="G270" s="703"/>
      <c r="H270" s="703" t="s">
        <v>738</v>
      </c>
      <c r="I270" s="705"/>
      <c r="J270" s="698" t="s">
        <v>60</v>
      </c>
      <c r="K270" s="698">
        <v>1</v>
      </c>
      <c r="L270" s="698">
        <v>0.85699999999999998</v>
      </c>
      <c r="M270" s="704" t="s">
        <v>795</v>
      </c>
      <c r="N270" s="705" t="s">
        <v>159</v>
      </c>
      <c r="O270" s="703"/>
      <c r="P270" s="700">
        <v>61</v>
      </c>
      <c r="Q270" s="707">
        <f t="shared" si="9"/>
        <v>61</v>
      </c>
      <c r="R270" s="702"/>
      <c r="S270" s="708"/>
      <c r="T270" s="703"/>
      <c r="U270" s="709">
        <f>Tableau1[[#This Row],[CHANGE PRICE STANDARD]]*$W$2</f>
        <v>66.490000000000009</v>
      </c>
      <c r="V270" s="709">
        <f t="shared" si="10"/>
        <v>66</v>
      </c>
      <c r="AB270" s="178"/>
    </row>
    <row r="271" spans="1:28" ht="12" customHeight="1">
      <c r="A271" s="703" t="s">
        <v>930</v>
      </c>
      <c r="B271" s="703">
        <v>8080</v>
      </c>
      <c r="C271" s="703" t="s">
        <v>587</v>
      </c>
      <c r="D271" s="703" t="s">
        <v>19</v>
      </c>
      <c r="E271" s="703" t="s">
        <v>251</v>
      </c>
      <c r="F271" s="703" t="s">
        <v>275</v>
      </c>
      <c r="G271" s="703"/>
      <c r="H271" s="705" t="s">
        <v>843</v>
      </c>
      <c r="I271" s="705"/>
      <c r="J271" s="703" t="s">
        <v>57</v>
      </c>
      <c r="K271" s="703">
        <v>10</v>
      </c>
      <c r="L271" s="706">
        <v>4.1749999999999998</v>
      </c>
      <c r="M271" s="704" t="s">
        <v>20</v>
      </c>
      <c r="N271" s="705" t="s">
        <v>140</v>
      </c>
      <c r="O271" s="703"/>
      <c r="P271" s="710">
        <v>84</v>
      </c>
      <c r="Q271" s="707">
        <f t="shared" si="9"/>
        <v>84</v>
      </c>
      <c r="R271" s="708"/>
      <c r="S271" s="708"/>
      <c r="T271" s="703"/>
      <c r="U271" s="709">
        <f>Tableau1[[#This Row],[CHANGE PRICE STANDARD]]*$W$2</f>
        <v>91.56</v>
      </c>
      <c r="V271" s="709">
        <f t="shared" si="10"/>
        <v>92</v>
      </c>
      <c r="AB271" s="178"/>
    </row>
    <row r="272" spans="1:28" ht="12" customHeight="1">
      <c r="A272" s="703" t="s">
        <v>1029</v>
      </c>
      <c r="B272" s="703">
        <v>6676</v>
      </c>
      <c r="C272" s="703" t="s">
        <v>587</v>
      </c>
      <c r="D272" s="703" t="s">
        <v>19</v>
      </c>
      <c r="E272" s="703" t="s">
        <v>251</v>
      </c>
      <c r="F272" s="703" t="s">
        <v>275</v>
      </c>
      <c r="G272" s="703"/>
      <c r="H272" s="705" t="s">
        <v>843</v>
      </c>
      <c r="I272" s="705"/>
      <c r="J272" s="703" t="s">
        <v>57</v>
      </c>
      <c r="K272" s="703">
        <v>10</v>
      </c>
      <c r="L272" s="706">
        <v>2.8980000000000001</v>
      </c>
      <c r="M272" s="704" t="s">
        <v>795</v>
      </c>
      <c r="N272" s="705" t="s">
        <v>140</v>
      </c>
      <c r="O272" s="703"/>
      <c r="P272" s="710">
        <v>153</v>
      </c>
      <c r="Q272" s="707">
        <f t="shared" si="9"/>
        <v>153</v>
      </c>
      <c r="R272" s="708"/>
      <c r="S272" s="708"/>
      <c r="T272" s="703"/>
      <c r="U272" s="709">
        <f>Tableau1[[#This Row],[CHANGE PRICE STANDARD]]*$W$2</f>
        <v>166.77</v>
      </c>
      <c r="V272" s="709">
        <f t="shared" si="10"/>
        <v>167</v>
      </c>
      <c r="AB272" s="178"/>
    </row>
    <row r="273" spans="1:28" ht="12" customHeight="1">
      <c r="A273" s="703" t="s">
        <v>1113</v>
      </c>
      <c r="B273" s="704">
        <v>14101</v>
      </c>
      <c r="C273" s="703"/>
      <c r="D273" s="703" t="s">
        <v>19</v>
      </c>
      <c r="E273" s="703" t="s">
        <v>840</v>
      </c>
      <c r="F273" s="698" t="s">
        <v>206</v>
      </c>
      <c r="G273" s="703"/>
      <c r="H273" s="703" t="s">
        <v>738</v>
      </c>
      <c r="I273" s="705"/>
      <c r="J273" s="698" t="s">
        <v>89</v>
      </c>
      <c r="K273" s="698">
        <v>4</v>
      </c>
      <c r="L273" s="698">
        <v>2.9329999999999998</v>
      </c>
      <c r="M273" s="704" t="s">
        <v>795</v>
      </c>
      <c r="N273" s="705" t="s">
        <v>153</v>
      </c>
      <c r="O273" s="703"/>
      <c r="P273" s="700">
        <v>228</v>
      </c>
      <c r="Q273" s="707">
        <f t="shared" si="9"/>
        <v>228</v>
      </c>
      <c r="R273" s="702"/>
      <c r="S273" s="708"/>
      <c r="T273" s="703"/>
      <c r="U273" s="709">
        <f>Tableau1[[#This Row],[CHANGE PRICE STANDARD]]*$W$2</f>
        <v>248.52</v>
      </c>
      <c r="V273" s="709">
        <f t="shared" si="10"/>
        <v>249</v>
      </c>
      <c r="AB273" s="178"/>
    </row>
    <row r="274" spans="1:28" ht="12" customHeight="1">
      <c r="A274" s="703" t="s">
        <v>626</v>
      </c>
      <c r="B274" s="703"/>
      <c r="C274" s="703" t="s">
        <v>1355</v>
      </c>
      <c r="D274" s="703" t="s">
        <v>125</v>
      </c>
      <c r="E274" s="703" t="s">
        <v>1295</v>
      </c>
      <c r="F274" s="703" t="s">
        <v>1298</v>
      </c>
      <c r="G274" s="699"/>
      <c r="H274" s="703" t="s">
        <v>737</v>
      </c>
      <c r="I274" s="703" t="s">
        <v>1332</v>
      </c>
      <c r="J274" s="703" t="s">
        <v>52</v>
      </c>
      <c r="K274" s="703">
        <v>1</v>
      </c>
      <c r="L274" s="703">
        <v>2.0099999999999998</v>
      </c>
      <c r="M274" s="703" t="s">
        <v>124</v>
      </c>
      <c r="N274" s="703"/>
      <c r="O274" s="703"/>
      <c r="P274" s="707">
        <v>65</v>
      </c>
      <c r="Q274" s="707">
        <f t="shared" si="9"/>
        <v>65</v>
      </c>
      <c r="R274" s="708">
        <v>0</v>
      </c>
      <c r="S274" s="708">
        <f>ROUNDUP(R274*$AI$2,0)</f>
        <v>0</v>
      </c>
      <c r="T274" s="711"/>
      <c r="U274" s="709">
        <f>Tableau1[[#This Row],[CHANGE PRICE STANDARD]]*$W$2</f>
        <v>70.850000000000009</v>
      </c>
      <c r="V274" s="709">
        <f t="shared" si="10"/>
        <v>71</v>
      </c>
      <c r="AB274" s="178"/>
    </row>
    <row r="275" spans="1:28" ht="12" customHeight="1">
      <c r="A275" s="703" t="s">
        <v>959</v>
      </c>
      <c r="B275" s="698">
        <v>9329</v>
      </c>
      <c r="C275" s="703"/>
      <c r="D275" s="703" t="s">
        <v>19</v>
      </c>
      <c r="E275" s="703" t="s">
        <v>43</v>
      </c>
      <c r="F275" s="698" t="s">
        <v>207</v>
      </c>
      <c r="G275" s="703"/>
      <c r="H275" s="705" t="s">
        <v>843</v>
      </c>
      <c r="I275" s="705"/>
      <c r="J275" s="698" t="s">
        <v>44</v>
      </c>
      <c r="K275" s="698">
        <v>10</v>
      </c>
      <c r="L275" s="698">
        <v>1.401</v>
      </c>
      <c r="M275" s="704" t="s">
        <v>20</v>
      </c>
      <c r="N275" s="705" t="s">
        <v>1214</v>
      </c>
      <c r="O275" s="703"/>
      <c r="P275" s="700">
        <v>44</v>
      </c>
      <c r="Q275" s="707">
        <f t="shared" si="9"/>
        <v>44</v>
      </c>
      <c r="R275" s="702"/>
      <c r="S275" s="708"/>
      <c r="T275" s="703"/>
      <c r="U275" s="709">
        <f>Tableau1[[#This Row],[CHANGE PRICE STANDARD]]*$W$2</f>
        <v>47.96</v>
      </c>
      <c r="V275" s="709">
        <f t="shared" si="10"/>
        <v>48</v>
      </c>
      <c r="AB275" s="178"/>
    </row>
    <row r="276" spans="1:28" ht="12" customHeight="1">
      <c r="A276" s="703" t="s">
        <v>1067</v>
      </c>
      <c r="B276" s="698">
        <v>9509</v>
      </c>
      <c r="C276" s="703"/>
      <c r="D276" s="703" t="s">
        <v>19</v>
      </c>
      <c r="E276" s="703" t="s">
        <v>43</v>
      </c>
      <c r="F276" s="698" t="s">
        <v>207</v>
      </c>
      <c r="G276" s="703"/>
      <c r="H276" s="705" t="s">
        <v>843</v>
      </c>
      <c r="I276" s="705"/>
      <c r="J276" s="698" t="s">
        <v>44</v>
      </c>
      <c r="K276" s="698">
        <v>10</v>
      </c>
      <c r="L276" s="698">
        <v>0.97199999999999998</v>
      </c>
      <c r="M276" s="704" t="s">
        <v>795</v>
      </c>
      <c r="N276" s="705" t="s">
        <v>1214</v>
      </c>
      <c r="O276" s="703"/>
      <c r="P276" s="700">
        <v>76</v>
      </c>
      <c r="Q276" s="707">
        <f t="shared" si="9"/>
        <v>76</v>
      </c>
      <c r="R276" s="702"/>
      <c r="S276" s="708"/>
      <c r="T276" s="703"/>
      <c r="U276" s="709">
        <f>Tableau1[[#This Row],[CHANGE PRICE STANDARD]]*$W$2</f>
        <v>82.84</v>
      </c>
      <c r="V276" s="709">
        <f t="shared" si="10"/>
        <v>83</v>
      </c>
      <c r="AB276" s="178"/>
    </row>
    <row r="277" spans="1:28" ht="12" customHeight="1">
      <c r="A277" s="703" t="s">
        <v>1114</v>
      </c>
      <c r="B277" s="704">
        <v>13695</v>
      </c>
      <c r="C277" s="703"/>
      <c r="D277" s="703" t="s">
        <v>19</v>
      </c>
      <c r="E277" s="703" t="s">
        <v>840</v>
      </c>
      <c r="F277" s="698" t="s">
        <v>208</v>
      </c>
      <c r="G277" s="703"/>
      <c r="H277" s="703" t="s">
        <v>738</v>
      </c>
      <c r="I277" s="705"/>
      <c r="J277" s="698" t="s">
        <v>52</v>
      </c>
      <c r="K277" s="698">
        <v>5</v>
      </c>
      <c r="L277" s="698">
        <v>1.3660000000000001</v>
      </c>
      <c r="M277" s="704" t="s">
        <v>795</v>
      </c>
      <c r="N277" s="705" t="s">
        <v>209</v>
      </c>
      <c r="O277" s="703"/>
      <c r="P277" s="700">
        <v>83</v>
      </c>
      <c r="Q277" s="707">
        <f t="shared" si="9"/>
        <v>83</v>
      </c>
      <c r="R277" s="702"/>
      <c r="S277" s="708"/>
      <c r="T277" s="703"/>
      <c r="U277" s="709">
        <f>Tableau1[[#This Row],[CHANGE PRICE STANDARD]]*$W$2</f>
        <v>90.470000000000013</v>
      </c>
      <c r="V277" s="709">
        <f t="shared" si="10"/>
        <v>90</v>
      </c>
      <c r="AB277" s="178"/>
    </row>
    <row r="278" spans="1:28" ht="12" customHeight="1">
      <c r="A278" s="703" t="s">
        <v>697</v>
      </c>
      <c r="B278" s="703"/>
      <c r="C278" s="703" t="s">
        <v>62</v>
      </c>
      <c r="D278" s="703" t="s">
        <v>564</v>
      </c>
      <c r="E278" s="703" t="s">
        <v>565</v>
      </c>
      <c r="F278" s="703" t="s">
        <v>61</v>
      </c>
      <c r="G278" s="703"/>
      <c r="H278" s="703" t="s">
        <v>737</v>
      </c>
      <c r="I278" s="703" t="s">
        <v>760</v>
      </c>
      <c r="J278" s="703" t="s">
        <v>44</v>
      </c>
      <c r="K278" s="703">
        <v>1</v>
      </c>
      <c r="L278" s="703">
        <v>1.3</v>
      </c>
      <c r="M278" s="703" t="s">
        <v>566</v>
      </c>
      <c r="N278" s="703"/>
      <c r="O278" s="703"/>
      <c r="P278" s="707">
        <v>136.4</v>
      </c>
      <c r="Q278" s="707">
        <f t="shared" si="9"/>
        <v>136</v>
      </c>
      <c r="R278" s="719">
        <v>159.2329167</v>
      </c>
      <c r="S278" s="708">
        <f>ROUNDUP(R278*$AI$2,0)</f>
        <v>160</v>
      </c>
      <c r="T278" s="703"/>
      <c r="U278" s="709">
        <f>Tableau1[[#This Row],[CHANGE PRICE STANDARD]]*$W$2</f>
        <v>148.24</v>
      </c>
      <c r="V278" s="709">
        <f t="shared" si="10"/>
        <v>148</v>
      </c>
      <c r="AB278" s="178"/>
    </row>
    <row r="279" spans="1:28" ht="12" customHeight="1">
      <c r="A279" s="703" t="s">
        <v>851</v>
      </c>
      <c r="B279" s="703"/>
      <c r="C279" s="703" t="s">
        <v>62</v>
      </c>
      <c r="D279" s="703" t="s">
        <v>564</v>
      </c>
      <c r="E279" s="703" t="s">
        <v>836</v>
      </c>
      <c r="F279" s="703" t="s">
        <v>61</v>
      </c>
      <c r="G279" s="703"/>
      <c r="H279" s="703" t="s">
        <v>738</v>
      </c>
      <c r="I279" s="703" t="s">
        <v>760</v>
      </c>
      <c r="J279" s="703" t="s">
        <v>44</v>
      </c>
      <c r="K279" s="703">
        <v>1</v>
      </c>
      <c r="L279" s="703">
        <v>1.3</v>
      </c>
      <c r="M279" s="703" t="s">
        <v>566</v>
      </c>
      <c r="N279" s="703"/>
      <c r="O279" s="703"/>
      <c r="P279" s="707">
        <v>188.1</v>
      </c>
      <c r="Q279" s="707">
        <f t="shared" si="9"/>
        <v>188</v>
      </c>
      <c r="R279" s="708"/>
      <c r="S279" s="708">
        <v>0</v>
      </c>
      <c r="T279" s="703"/>
      <c r="U279" s="709">
        <f>Tableau1[[#This Row],[CHANGE PRICE STANDARD]]*$W$2</f>
        <v>204.92000000000002</v>
      </c>
      <c r="V279" s="709">
        <f t="shared" si="10"/>
        <v>205</v>
      </c>
      <c r="AB279" s="178"/>
    </row>
    <row r="280" spans="1:28" ht="12" customHeight="1">
      <c r="A280" s="703" t="s">
        <v>698</v>
      </c>
      <c r="B280" s="703"/>
      <c r="C280" s="703" t="s">
        <v>64</v>
      </c>
      <c r="D280" s="703" t="s">
        <v>564</v>
      </c>
      <c r="E280" s="703" t="s">
        <v>565</v>
      </c>
      <c r="F280" s="703" t="s">
        <v>63</v>
      </c>
      <c r="G280" s="703"/>
      <c r="H280" s="703" t="s">
        <v>737</v>
      </c>
      <c r="I280" s="703" t="s">
        <v>761</v>
      </c>
      <c r="J280" s="703" t="s">
        <v>52</v>
      </c>
      <c r="K280" s="703">
        <v>1</v>
      </c>
      <c r="L280" s="703">
        <v>1.6</v>
      </c>
      <c r="M280" s="703" t="s">
        <v>566</v>
      </c>
      <c r="N280" s="703"/>
      <c r="O280" s="703"/>
      <c r="P280" s="707">
        <v>139.5</v>
      </c>
      <c r="Q280" s="707">
        <f t="shared" si="9"/>
        <v>140</v>
      </c>
      <c r="R280" s="719">
        <v>163.31581199999999</v>
      </c>
      <c r="S280" s="708">
        <f>ROUNDUP(R280*$AI$2,0)</f>
        <v>164</v>
      </c>
      <c r="T280" s="703"/>
      <c r="U280" s="709">
        <f>Tableau1[[#This Row],[CHANGE PRICE STANDARD]]*$W$2</f>
        <v>152.60000000000002</v>
      </c>
      <c r="V280" s="709">
        <f t="shared" si="10"/>
        <v>153</v>
      </c>
      <c r="AB280" s="178"/>
    </row>
    <row r="281" spans="1:28" ht="12" customHeight="1">
      <c r="A281" s="703" t="s">
        <v>852</v>
      </c>
      <c r="B281" s="703"/>
      <c r="C281" s="703" t="s">
        <v>64</v>
      </c>
      <c r="D281" s="703" t="s">
        <v>564</v>
      </c>
      <c r="E281" s="703" t="s">
        <v>836</v>
      </c>
      <c r="F281" s="703" t="s">
        <v>63</v>
      </c>
      <c r="G281" s="703"/>
      <c r="H281" s="703" t="s">
        <v>738</v>
      </c>
      <c r="I281" s="703" t="s">
        <v>761</v>
      </c>
      <c r="J281" s="703" t="s">
        <v>52</v>
      </c>
      <c r="K281" s="703">
        <v>1</v>
      </c>
      <c r="L281" s="703">
        <v>1.6</v>
      </c>
      <c r="M281" s="703" t="s">
        <v>566</v>
      </c>
      <c r="N281" s="703"/>
      <c r="O281" s="703"/>
      <c r="P281" s="707">
        <v>194.7</v>
      </c>
      <c r="Q281" s="707">
        <f t="shared" si="9"/>
        <v>195</v>
      </c>
      <c r="R281" s="708"/>
      <c r="S281" s="708">
        <v>0</v>
      </c>
      <c r="T281" s="703"/>
      <c r="U281" s="709">
        <f>Tableau1[[#This Row],[CHANGE PRICE STANDARD]]*$W$2</f>
        <v>212.55</v>
      </c>
      <c r="V281" s="709">
        <f t="shared" si="10"/>
        <v>213</v>
      </c>
      <c r="AB281" s="178"/>
    </row>
    <row r="282" spans="1:28" ht="12" customHeight="1">
      <c r="A282" s="703" t="s">
        <v>699</v>
      </c>
      <c r="B282" s="703"/>
      <c r="C282" s="703" t="s">
        <v>66</v>
      </c>
      <c r="D282" s="703" t="s">
        <v>564</v>
      </c>
      <c r="E282" s="703" t="s">
        <v>565</v>
      </c>
      <c r="F282" s="703" t="s">
        <v>65</v>
      </c>
      <c r="G282" s="703"/>
      <c r="H282" s="703" t="s">
        <v>737</v>
      </c>
      <c r="I282" s="703" t="s">
        <v>762</v>
      </c>
      <c r="J282" s="703" t="s">
        <v>60</v>
      </c>
      <c r="K282" s="703">
        <v>1</v>
      </c>
      <c r="L282" s="703">
        <v>3.7</v>
      </c>
      <c r="M282" s="703" t="s">
        <v>566</v>
      </c>
      <c r="N282" s="703"/>
      <c r="O282" s="703"/>
      <c r="P282" s="707">
        <v>248.71</v>
      </c>
      <c r="Q282" s="707">
        <f t="shared" si="9"/>
        <v>249</v>
      </c>
      <c r="R282" s="719">
        <v>293.53383080999998</v>
      </c>
      <c r="S282" s="708">
        <f>ROUNDUP(R282*$AI$2,0)</f>
        <v>294</v>
      </c>
      <c r="T282" s="703"/>
      <c r="U282" s="709">
        <f>Tableau1[[#This Row],[CHANGE PRICE STANDARD]]*$W$2</f>
        <v>271.41000000000003</v>
      </c>
      <c r="V282" s="709">
        <f t="shared" si="10"/>
        <v>271</v>
      </c>
      <c r="AB282" s="178"/>
    </row>
    <row r="283" spans="1:28" ht="12" customHeight="1">
      <c r="A283" s="703" t="s">
        <v>853</v>
      </c>
      <c r="B283" s="703"/>
      <c r="C283" s="703" t="s">
        <v>66</v>
      </c>
      <c r="D283" s="703" t="s">
        <v>564</v>
      </c>
      <c r="E283" s="703" t="s">
        <v>836</v>
      </c>
      <c r="F283" s="703" t="s">
        <v>65</v>
      </c>
      <c r="G283" s="703"/>
      <c r="H283" s="703" t="s">
        <v>738</v>
      </c>
      <c r="I283" s="703" t="s">
        <v>762</v>
      </c>
      <c r="J283" s="703" t="s">
        <v>60</v>
      </c>
      <c r="K283" s="703">
        <v>1</v>
      </c>
      <c r="L283" s="703">
        <v>3.7</v>
      </c>
      <c r="M283" s="703" t="s">
        <v>566</v>
      </c>
      <c r="N283" s="703"/>
      <c r="O283" s="703"/>
      <c r="P283" s="707">
        <v>330</v>
      </c>
      <c r="Q283" s="707">
        <f t="shared" si="9"/>
        <v>330</v>
      </c>
      <c r="R283" s="708"/>
      <c r="S283" s="708">
        <v>0</v>
      </c>
      <c r="T283" s="703"/>
      <c r="U283" s="709">
        <f>Tableau1[[#This Row],[CHANGE PRICE STANDARD]]*$W$2</f>
        <v>359.70000000000005</v>
      </c>
      <c r="V283" s="709">
        <f t="shared" si="10"/>
        <v>360</v>
      </c>
      <c r="AB283" s="178"/>
    </row>
    <row r="284" spans="1:28" ht="12" customHeight="1">
      <c r="A284" s="703" t="s">
        <v>718</v>
      </c>
      <c r="B284" s="703"/>
      <c r="C284" s="703" t="s">
        <v>107</v>
      </c>
      <c r="D284" s="703" t="s">
        <v>564</v>
      </c>
      <c r="E284" s="703" t="s">
        <v>567</v>
      </c>
      <c r="F284" s="703" t="s">
        <v>106</v>
      </c>
      <c r="G284" s="703"/>
      <c r="H284" s="703" t="s">
        <v>737</v>
      </c>
      <c r="I284" s="703" t="s">
        <v>781</v>
      </c>
      <c r="J284" s="703" t="s">
        <v>52</v>
      </c>
      <c r="K284" s="703">
        <v>1</v>
      </c>
      <c r="L284" s="703">
        <v>2.5</v>
      </c>
      <c r="M284" s="703" t="s">
        <v>566</v>
      </c>
      <c r="N284" s="703"/>
      <c r="O284" s="703"/>
      <c r="P284" s="707">
        <v>201.5</v>
      </c>
      <c r="Q284" s="707">
        <f t="shared" si="9"/>
        <v>202</v>
      </c>
      <c r="R284" s="719">
        <v>236.80792740000004</v>
      </c>
      <c r="S284" s="708">
        <f>ROUNDUP(R284*$AI$2,0)</f>
        <v>237</v>
      </c>
      <c r="T284" s="703"/>
      <c r="U284" s="709">
        <f>Tableau1[[#This Row],[CHANGE PRICE STANDARD]]*$W$2</f>
        <v>220.18</v>
      </c>
      <c r="V284" s="709">
        <f t="shared" si="10"/>
        <v>220</v>
      </c>
    </row>
    <row r="285" spans="1:28" ht="12" customHeight="1">
      <c r="A285" s="703" t="s">
        <v>872</v>
      </c>
      <c r="B285" s="703"/>
      <c r="C285" s="703" t="s">
        <v>107</v>
      </c>
      <c r="D285" s="703" t="s">
        <v>564</v>
      </c>
      <c r="E285" s="703" t="s">
        <v>568</v>
      </c>
      <c r="F285" s="703" t="s">
        <v>106</v>
      </c>
      <c r="G285" s="703"/>
      <c r="H285" s="703" t="s">
        <v>738</v>
      </c>
      <c r="I285" s="703" t="s">
        <v>781</v>
      </c>
      <c r="J285" s="703" t="s">
        <v>52</v>
      </c>
      <c r="K285" s="703">
        <v>1</v>
      </c>
      <c r="L285" s="703">
        <v>2.5</v>
      </c>
      <c r="M285" s="703" t="s">
        <v>566</v>
      </c>
      <c r="N285" s="703"/>
      <c r="O285" s="703"/>
      <c r="P285" s="707">
        <v>277.2</v>
      </c>
      <c r="Q285" s="707">
        <f t="shared" si="9"/>
        <v>277</v>
      </c>
      <c r="R285" s="708"/>
      <c r="S285" s="708">
        <v>0</v>
      </c>
      <c r="T285" s="703"/>
      <c r="U285" s="709">
        <f>Tableau1[[#This Row],[CHANGE PRICE STANDARD]]*$W$2</f>
        <v>301.93</v>
      </c>
      <c r="V285" s="709">
        <f t="shared" si="10"/>
        <v>302</v>
      </c>
    </row>
    <row r="286" spans="1:28" ht="12" customHeight="1">
      <c r="A286" s="703" t="s">
        <v>931</v>
      </c>
      <c r="B286" s="704">
        <v>8673</v>
      </c>
      <c r="C286" s="703" t="s">
        <v>239</v>
      </c>
      <c r="D286" s="703" t="s">
        <v>19</v>
      </c>
      <c r="E286" s="703" t="s">
        <v>251</v>
      </c>
      <c r="F286" s="703" t="s">
        <v>276</v>
      </c>
      <c r="G286" s="703"/>
      <c r="H286" s="705" t="s">
        <v>843</v>
      </c>
      <c r="I286" s="705"/>
      <c r="J286" s="703" t="s">
        <v>141</v>
      </c>
      <c r="K286" s="703">
        <v>5</v>
      </c>
      <c r="L286" s="706">
        <v>8.673</v>
      </c>
      <c r="M286" s="704" t="s">
        <v>20</v>
      </c>
      <c r="N286" s="705" t="s">
        <v>153</v>
      </c>
      <c r="O286" s="703"/>
      <c r="P286" s="710">
        <v>140</v>
      </c>
      <c r="Q286" s="707">
        <f t="shared" si="9"/>
        <v>140</v>
      </c>
      <c r="R286" s="708"/>
      <c r="S286" s="708"/>
      <c r="T286" s="703"/>
      <c r="U286" s="709">
        <f>Tableau1[[#This Row],[CHANGE PRICE STANDARD]]*$W$2</f>
        <v>152.60000000000002</v>
      </c>
      <c r="V286" s="709">
        <f t="shared" si="10"/>
        <v>153</v>
      </c>
      <c r="AB286" s="178"/>
    </row>
    <row r="287" spans="1:28" ht="12" customHeight="1">
      <c r="A287" s="703" t="s">
        <v>1030</v>
      </c>
      <c r="B287" s="704">
        <v>6678</v>
      </c>
      <c r="C287" s="703" t="s">
        <v>239</v>
      </c>
      <c r="D287" s="703" t="s">
        <v>19</v>
      </c>
      <c r="E287" s="703" t="s">
        <v>251</v>
      </c>
      <c r="F287" s="703" t="s">
        <v>276</v>
      </c>
      <c r="G287" s="703"/>
      <c r="H287" s="705" t="s">
        <v>843</v>
      </c>
      <c r="I287" s="705"/>
      <c r="J287" s="703" t="s">
        <v>141</v>
      </c>
      <c r="K287" s="703">
        <v>5</v>
      </c>
      <c r="L287" s="706">
        <v>6.02</v>
      </c>
      <c r="M287" s="704" t="s">
        <v>795</v>
      </c>
      <c r="N287" s="705" t="s">
        <v>153</v>
      </c>
      <c r="O287" s="703"/>
      <c r="P287" s="710">
        <v>266</v>
      </c>
      <c r="Q287" s="707">
        <f t="shared" si="9"/>
        <v>266</v>
      </c>
      <c r="R287" s="708"/>
      <c r="S287" s="708"/>
      <c r="T287" s="703"/>
      <c r="U287" s="709">
        <f>Tableau1[[#This Row],[CHANGE PRICE STANDARD]]*$W$2</f>
        <v>289.94</v>
      </c>
      <c r="V287" s="709">
        <f t="shared" si="10"/>
        <v>290</v>
      </c>
    </row>
    <row r="288" spans="1:28" ht="12" customHeight="1">
      <c r="A288" s="703" t="s">
        <v>1204</v>
      </c>
      <c r="B288" s="703">
        <v>14125</v>
      </c>
      <c r="C288" s="703"/>
      <c r="D288" s="703" t="s">
        <v>19</v>
      </c>
      <c r="E288" s="698" t="s">
        <v>1236</v>
      </c>
      <c r="F288" s="703" t="s">
        <v>1161</v>
      </c>
      <c r="G288" s="703"/>
      <c r="H288" s="705" t="s">
        <v>843</v>
      </c>
      <c r="I288" s="703"/>
      <c r="J288" s="703" t="s">
        <v>89</v>
      </c>
      <c r="K288" s="703">
        <v>4</v>
      </c>
      <c r="L288" s="703">
        <v>2.8719999999999999</v>
      </c>
      <c r="M288" s="703" t="s">
        <v>795</v>
      </c>
      <c r="N288" s="705" t="s">
        <v>140</v>
      </c>
      <c r="O288" s="703"/>
      <c r="P288" s="707">
        <v>138</v>
      </c>
      <c r="Q288" s="707">
        <f t="shared" si="9"/>
        <v>138</v>
      </c>
      <c r="R288" s="708"/>
      <c r="S288" s="708"/>
      <c r="T288" s="711"/>
      <c r="U288" s="709">
        <f>Tableau1[[#This Row],[CHANGE PRICE STANDARD]]*$W$2</f>
        <v>150.42000000000002</v>
      </c>
      <c r="V288" s="709">
        <f t="shared" si="10"/>
        <v>150</v>
      </c>
    </row>
    <row r="289" spans="1:28" ht="12" customHeight="1">
      <c r="A289" s="703" t="s">
        <v>1211</v>
      </c>
      <c r="B289" s="703">
        <v>14126</v>
      </c>
      <c r="C289" s="703"/>
      <c r="D289" s="703" t="s">
        <v>19</v>
      </c>
      <c r="E289" s="698" t="s">
        <v>1236</v>
      </c>
      <c r="F289" s="703" t="s">
        <v>1162</v>
      </c>
      <c r="G289" s="703"/>
      <c r="H289" s="705" t="s">
        <v>843</v>
      </c>
      <c r="I289" s="703"/>
      <c r="J289" s="703" t="s">
        <v>89</v>
      </c>
      <c r="K289" s="703">
        <v>5</v>
      </c>
      <c r="L289" s="703">
        <v>2.7309999999999999</v>
      </c>
      <c r="M289" s="703" t="s">
        <v>795</v>
      </c>
      <c r="N289" s="705" t="s">
        <v>1289</v>
      </c>
      <c r="O289" s="703"/>
      <c r="P289" s="707">
        <v>150</v>
      </c>
      <c r="Q289" s="707">
        <f t="shared" si="9"/>
        <v>150</v>
      </c>
      <c r="R289" s="708"/>
      <c r="S289" s="708"/>
      <c r="T289" s="711"/>
      <c r="U289" s="709">
        <f>Tableau1[[#This Row],[CHANGE PRICE STANDARD]]*$W$2</f>
        <v>163.5</v>
      </c>
      <c r="V289" s="709">
        <f t="shared" si="10"/>
        <v>164</v>
      </c>
      <c r="AB289" s="178"/>
    </row>
    <row r="290" spans="1:28" ht="12" customHeight="1">
      <c r="A290" s="703" t="s">
        <v>1212</v>
      </c>
      <c r="B290" s="698">
        <v>14290</v>
      </c>
      <c r="C290" s="703"/>
      <c r="D290" s="703" t="s">
        <v>19</v>
      </c>
      <c r="E290" s="698" t="s">
        <v>1236</v>
      </c>
      <c r="F290" s="698" t="s">
        <v>1221</v>
      </c>
      <c r="G290" s="703"/>
      <c r="H290" s="705" t="s">
        <v>843</v>
      </c>
      <c r="I290" s="703"/>
      <c r="J290" s="698" t="s">
        <v>89</v>
      </c>
      <c r="K290" s="698">
        <v>5</v>
      </c>
      <c r="L290" s="698">
        <v>1.716</v>
      </c>
      <c r="M290" s="703" t="s">
        <v>795</v>
      </c>
      <c r="N290" s="705" t="s">
        <v>1289</v>
      </c>
      <c r="O290" s="703"/>
      <c r="P290" s="700">
        <v>100</v>
      </c>
      <c r="Q290" s="707">
        <f t="shared" si="9"/>
        <v>100</v>
      </c>
      <c r="R290" s="708"/>
      <c r="S290" s="708"/>
      <c r="T290" s="711"/>
      <c r="U290" s="709">
        <f>Tableau1[[#This Row],[CHANGE PRICE STANDARD]]*$W$2</f>
        <v>109.00000000000001</v>
      </c>
      <c r="V290" s="709">
        <f t="shared" si="10"/>
        <v>109</v>
      </c>
      <c r="AB290" s="178"/>
    </row>
    <row r="291" spans="1:28" ht="12" customHeight="1">
      <c r="A291" s="703" t="s">
        <v>1115</v>
      </c>
      <c r="B291" s="704">
        <v>14102</v>
      </c>
      <c r="C291" s="703"/>
      <c r="D291" s="703" t="s">
        <v>19</v>
      </c>
      <c r="E291" s="703" t="s">
        <v>840</v>
      </c>
      <c r="F291" s="698" t="s">
        <v>210</v>
      </c>
      <c r="G291" s="703"/>
      <c r="H291" s="703" t="s">
        <v>738</v>
      </c>
      <c r="I291" s="705"/>
      <c r="J291" s="698" t="s">
        <v>141</v>
      </c>
      <c r="K291" s="698">
        <v>2</v>
      </c>
      <c r="L291" s="698">
        <v>1.746</v>
      </c>
      <c r="M291" s="704" t="s">
        <v>795</v>
      </c>
      <c r="N291" s="705" t="s">
        <v>1216</v>
      </c>
      <c r="O291" s="703"/>
      <c r="P291" s="700">
        <v>135</v>
      </c>
      <c r="Q291" s="707">
        <f t="shared" si="9"/>
        <v>135</v>
      </c>
      <c r="R291" s="702"/>
      <c r="S291" s="708"/>
      <c r="T291" s="703"/>
      <c r="U291" s="709">
        <f>Tableau1[[#This Row],[CHANGE PRICE STANDARD]]*$W$2</f>
        <v>147.15</v>
      </c>
      <c r="V291" s="709">
        <f t="shared" si="10"/>
        <v>147</v>
      </c>
      <c r="AB291" s="178"/>
    </row>
    <row r="292" spans="1:28" ht="12" customHeight="1">
      <c r="A292" s="703" t="s">
        <v>1116</v>
      </c>
      <c r="B292" s="704">
        <v>14103</v>
      </c>
      <c r="C292" s="703"/>
      <c r="D292" s="703" t="s">
        <v>19</v>
      </c>
      <c r="E292" s="703" t="s">
        <v>840</v>
      </c>
      <c r="F292" s="698" t="s">
        <v>211</v>
      </c>
      <c r="G292" s="703"/>
      <c r="H292" s="703" t="s">
        <v>738</v>
      </c>
      <c r="I292" s="705"/>
      <c r="J292" s="698" t="s">
        <v>141</v>
      </c>
      <c r="K292" s="698">
        <v>2</v>
      </c>
      <c r="L292" s="698">
        <v>2.2000000000000002</v>
      </c>
      <c r="M292" s="704" t="s">
        <v>795</v>
      </c>
      <c r="N292" s="705" t="s">
        <v>1216</v>
      </c>
      <c r="O292" s="703"/>
      <c r="P292" s="700">
        <v>160</v>
      </c>
      <c r="Q292" s="707">
        <f t="shared" si="9"/>
        <v>160</v>
      </c>
      <c r="R292" s="702"/>
      <c r="S292" s="708"/>
      <c r="T292" s="703"/>
      <c r="U292" s="709">
        <f>Tableau1[[#This Row],[CHANGE PRICE STANDARD]]*$W$2</f>
        <v>174.4</v>
      </c>
      <c r="V292" s="709">
        <f t="shared" si="10"/>
        <v>174</v>
      </c>
      <c r="AB292" s="178"/>
    </row>
    <row r="293" spans="1:28" ht="12" customHeight="1">
      <c r="A293" s="703" t="s">
        <v>1117</v>
      </c>
      <c r="B293" s="698">
        <v>14104</v>
      </c>
      <c r="C293" s="703"/>
      <c r="D293" s="703" t="s">
        <v>19</v>
      </c>
      <c r="E293" s="703" t="s">
        <v>840</v>
      </c>
      <c r="F293" s="698" t="s">
        <v>212</v>
      </c>
      <c r="G293" s="703"/>
      <c r="H293" s="703" t="s">
        <v>738</v>
      </c>
      <c r="I293" s="705"/>
      <c r="J293" s="698" t="s">
        <v>89</v>
      </c>
      <c r="K293" s="698">
        <v>2</v>
      </c>
      <c r="L293" s="698">
        <v>1.343</v>
      </c>
      <c r="M293" s="704" t="s">
        <v>795</v>
      </c>
      <c r="N293" s="705" t="s">
        <v>1216</v>
      </c>
      <c r="O293" s="703"/>
      <c r="P293" s="700">
        <v>110</v>
      </c>
      <c r="Q293" s="707">
        <f t="shared" si="9"/>
        <v>110</v>
      </c>
      <c r="R293" s="702"/>
      <c r="S293" s="708"/>
      <c r="T293" s="703"/>
      <c r="U293" s="709">
        <f>Tableau1[[#This Row],[CHANGE PRICE STANDARD]]*$W$2</f>
        <v>119.9</v>
      </c>
      <c r="V293" s="709">
        <f t="shared" si="10"/>
        <v>120</v>
      </c>
      <c r="AB293" s="178"/>
    </row>
    <row r="294" spans="1:28" ht="12" customHeight="1">
      <c r="A294" s="703" t="s">
        <v>645</v>
      </c>
      <c r="B294" s="703"/>
      <c r="C294" s="703" t="s">
        <v>1374</v>
      </c>
      <c r="D294" s="703" t="s">
        <v>125</v>
      </c>
      <c r="E294" s="703" t="s">
        <v>1311</v>
      </c>
      <c r="F294" s="703" t="s">
        <v>1318</v>
      </c>
      <c r="G294" s="699"/>
      <c r="H294" s="703" t="s">
        <v>737</v>
      </c>
      <c r="I294" s="703" t="s">
        <v>1345</v>
      </c>
      <c r="J294" s="703" t="s">
        <v>60</v>
      </c>
      <c r="K294" s="703">
        <v>1</v>
      </c>
      <c r="L294" s="703">
        <v>5.73</v>
      </c>
      <c r="M294" s="703" t="s">
        <v>124</v>
      </c>
      <c r="N294" s="703"/>
      <c r="O294" s="703"/>
      <c r="P294" s="707">
        <v>180</v>
      </c>
      <c r="Q294" s="707">
        <f t="shared" si="9"/>
        <v>180</v>
      </c>
      <c r="R294" s="708">
        <v>0</v>
      </c>
      <c r="S294" s="708">
        <f>ROUNDUP(R294*$AI$2,0)</f>
        <v>0</v>
      </c>
      <c r="T294" s="711"/>
      <c r="U294" s="709">
        <f>Tableau1[[#This Row],[CHANGE PRICE STANDARD]]*$W$2</f>
        <v>196.20000000000002</v>
      </c>
      <c r="V294" s="709">
        <f t="shared" si="10"/>
        <v>196</v>
      </c>
      <c r="AB294" s="178"/>
    </row>
    <row r="295" spans="1:28" ht="12" customHeight="1">
      <c r="A295" s="703" t="s">
        <v>1031</v>
      </c>
      <c r="B295" s="704">
        <v>6677</v>
      </c>
      <c r="C295" s="703" t="s">
        <v>581</v>
      </c>
      <c r="D295" s="703" t="s">
        <v>19</v>
      </c>
      <c r="E295" s="703" t="s">
        <v>251</v>
      </c>
      <c r="F295" s="703" t="s">
        <v>277</v>
      </c>
      <c r="G295" s="703"/>
      <c r="H295" s="705" t="s">
        <v>843</v>
      </c>
      <c r="I295" s="705"/>
      <c r="J295" s="703" t="s">
        <v>199</v>
      </c>
      <c r="K295" s="703">
        <v>2</v>
      </c>
      <c r="L295" s="706">
        <v>2.8439999999999999</v>
      </c>
      <c r="M295" s="704" t="s">
        <v>795</v>
      </c>
      <c r="N295" s="705" t="s">
        <v>144</v>
      </c>
      <c r="O295" s="703"/>
      <c r="P295" s="710">
        <v>162</v>
      </c>
      <c r="Q295" s="707">
        <f t="shared" si="9"/>
        <v>162</v>
      </c>
      <c r="R295" s="708"/>
      <c r="S295" s="708"/>
      <c r="T295" s="703"/>
      <c r="U295" s="709">
        <f>Tableau1[[#This Row],[CHANGE PRICE STANDARD]]*$W$2</f>
        <v>176.58</v>
      </c>
      <c r="V295" s="709">
        <f t="shared" si="10"/>
        <v>177</v>
      </c>
      <c r="AB295" s="178"/>
    </row>
    <row r="296" spans="1:28" ht="12" customHeight="1">
      <c r="A296" s="703" t="s">
        <v>1218</v>
      </c>
      <c r="B296" s="703">
        <v>14208</v>
      </c>
      <c r="C296" s="703"/>
      <c r="D296" s="703" t="s">
        <v>19</v>
      </c>
      <c r="E296" s="698" t="s">
        <v>1236</v>
      </c>
      <c r="F296" s="703" t="s">
        <v>1208</v>
      </c>
      <c r="G296" s="699"/>
      <c r="H296" s="705" t="s">
        <v>843</v>
      </c>
      <c r="I296" s="703"/>
      <c r="J296" s="703" t="s">
        <v>60</v>
      </c>
      <c r="K296" s="703">
        <v>1</v>
      </c>
      <c r="L296" s="703">
        <v>1.024</v>
      </c>
      <c r="M296" s="703" t="s">
        <v>795</v>
      </c>
      <c r="N296" s="705" t="s">
        <v>1216</v>
      </c>
      <c r="O296" s="703"/>
      <c r="P296" s="707">
        <v>73</v>
      </c>
      <c r="Q296" s="707">
        <f t="shared" si="9"/>
        <v>73</v>
      </c>
      <c r="R296" s="708"/>
      <c r="S296" s="708"/>
      <c r="T296" s="711"/>
      <c r="U296" s="709">
        <f>Tableau1[[#This Row],[CHANGE PRICE STANDARD]]*$W$2</f>
        <v>79.570000000000007</v>
      </c>
      <c r="V296" s="709">
        <f t="shared" si="10"/>
        <v>80</v>
      </c>
      <c r="AB296" s="178"/>
    </row>
    <row r="297" spans="1:28" ht="12" customHeight="1">
      <c r="A297" s="703" t="s">
        <v>1219</v>
      </c>
      <c r="B297" s="703">
        <v>14210</v>
      </c>
      <c r="C297" s="703"/>
      <c r="D297" s="703" t="s">
        <v>19</v>
      </c>
      <c r="E297" s="698" t="s">
        <v>1236</v>
      </c>
      <c r="F297" s="703" t="s">
        <v>1209</v>
      </c>
      <c r="G297" s="699"/>
      <c r="H297" s="705" t="s">
        <v>843</v>
      </c>
      <c r="I297" s="703"/>
      <c r="J297" s="703" t="s">
        <v>60</v>
      </c>
      <c r="K297" s="703">
        <v>1</v>
      </c>
      <c r="L297" s="703">
        <v>1.159</v>
      </c>
      <c r="M297" s="703" t="s">
        <v>795</v>
      </c>
      <c r="N297" s="705" t="s">
        <v>1216</v>
      </c>
      <c r="O297" s="703"/>
      <c r="P297" s="707">
        <v>81</v>
      </c>
      <c r="Q297" s="707">
        <f t="shared" si="9"/>
        <v>81</v>
      </c>
      <c r="R297" s="708"/>
      <c r="S297" s="708"/>
      <c r="T297" s="711"/>
      <c r="U297" s="709">
        <f>Tableau1[[#This Row],[CHANGE PRICE STANDARD]]*$W$2</f>
        <v>88.29</v>
      </c>
      <c r="V297" s="709">
        <f t="shared" si="10"/>
        <v>88</v>
      </c>
      <c r="AB297" s="178"/>
    </row>
    <row r="298" spans="1:28" ht="12" customHeight="1">
      <c r="A298" s="725" t="s">
        <v>1482</v>
      </c>
      <c r="B298" s="712" t="s">
        <v>1483</v>
      </c>
      <c r="C298" s="725"/>
      <c r="D298" s="725" t="s">
        <v>564</v>
      </c>
      <c r="E298" s="725" t="s">
        <v>1479</v>
      </c>
      <c r="F298" s="726" t="s">
        <v>1389</v>
      </c>
      <c r="G298" s="727"/>
      <c r="H298" s="728" t="s">
        <v>737</v>
      </c>
      <c r="I298" s="729" t="s">
        <v>1390</v>
      </c>
      <c r="J298" s="726" t="s">
        <v>44</v>
      </c>
      <c r="K298" s="725">
        <v>1</v>
      </c>
      <c r="L298" s="730">
        <v>1.03</v>
      </c>
      <c r="M298" s="712" t="s">
        <v>566</v>
      </c>
      <c r="N298" s="725" t="s">
        <v>144</v>
      </c>
      <c r="O298" s="725"/>
      <c r="P298" s="720">
        <v>122.57125751040516</v>
      </c>
      <c r="Q298" s="707">
        <f t="shared" si="9"/>
        <v>123</v>
      </c>
      <c r="R298" s="708"/>
      <c r="S298" s="708">
        <v>0</v>
      </c>
      <c r="T298" s="726"/>
      <c r="U298" s="709">
        <f>Tableau1[[#This Row],[CHANGE PRICE STANDARD]]*$W$2</f>
        <v>134.07000000000002</v>
      </c>
      <c r="V298" s="709">
        <f t="shared" si="10"/>
        <v>134</v>
      </c>
      <c r="AB298" s="178"/>
    </row>
    <row r="299" spans="1:28" ht="12" customHeight="1">
      <c r="A299" s="703" t="s">
        <v>1387</v>
      </c>
      <c r="B299" s="712" t="s">
        <v>1388</v>
      </c>
      <c r="C299" s="703"/>
      <c r="D299" s="703" t="s">
        <v>564</v>
      </c>
      <c r="E299" s="703" t="s">
        <v>1480</v>
      </c>
      <c r="F299" s="711" t="s">
        <v>1389</v>
      </c>
      <c r="G299" s="699"/>
      <c r="H299" s="714" t="s">
        <v>738</v>
      </c>
      <c r="I299" s="715" t="s">
        <v>1390</v>
      </c>
      <c r="J299" s="711" t="s">
        <v>44</v>
      </c>
      <c r="K299" s="703">
        <v>1</v>
      </c>
      <c r="L299" s="717">
        <v>1.03</v>
      </c>
      <c r="M299" s="703" t="s">
        <v>566</v>
      </c>
      <c r="N299" s="703" t="s">
        <v>144</v>
      </c>
      <c r="O299" s="703"/>
      <c r="P299" s="707">
        <v>106.58370218296102</v>
      </c>
      <c r="Q299" s="707">
        <f t="shared" si="9"/>
        <v>107</v>
      </c>
      <c r="R299" s="708">
        <v>117.24207240125713</v>
      </c>
      <c r="S299" s="708">
        <f>ROUNDUP(R299*$AI$2,0)</f>
        <v>118</v>
      </c>
      <c r="T299" s="711"/>
      <c r="U299" s="709">
        <f>Tableau1[[#This Row],[CHANGE PRICE STANDARD]]*$W$2</f>
        <v>116.63000000000001</v>
      </c>
      <c r="V299" s="709">
        <f t="shared" si="10"/>
        <v>117</v>
      </c>
      <c r="AB299" s="178"/>
    </row>
    <row r="300" spans="1:28" ht="12" customHeight="1">
      <c r="A300" s="703" t="s">
        <v>1391</v>
      </c>
      <c r="B300" s="712" t="s">
        <v>1392</v>
      </c>
      <c r="C300" s="703"/>
      <c r="D300" s="703" t="s">
        <v>564</v>
      </c>
      <c r="E300" s="703" t="s">
        <v>1479</v>
      </c>
      <c r="F300" s="711" t="s">
        <v>1393</v>
      </c>
      <c r="G300" s="699"/>
      <c r="H300" s="714" t="s">
        <v>737</v>
      </c>
      <c r="I300" s="715" t="s">
        <v>1394</v>
      </c>
      <c r="J300" s="711" t="s">
        <v>44</v>
      </c>
      <c r="K300" s="703">
        <v>1</v>
      </c>
      <c r="L300" s="717">
        <v>1.19</v>
      </c>
      <c r="M300" s="703" t="s">
        <v>566</v>
      </c>
      <c r="N300" s="703" t="s">
        <v>144</v>
      </c>
      <c r="O300" s="703"/>
      <c r="P300" s="707">
        <v>111.50700000000002</v>
      </c>
      <c r="Q300" s="707">
        <f t="shared" si="9"/>
        <v>112</v>
      </c>
      <c r="R300" s="708">
        <v>122.65770000000001</v>
      </c>
      <c r="S300" s="708">
        <f>ROUNDUP(R300*$AI$2,0)</f>
        <v>123</v>
      </c>
      <c r="T300" s="711"/>
      <c r="U300" s="709">
        <f>Tableau1[[#This Row],[CHANGE PRICE STANDARD]]*$W$2</f>
        <v>122.08000000000001</v>
      </c>
      <c r="V300" s="709">
        <f t="shared" si="10"/>
        <v>122</v>
      </c>
    </row>
    <row r="301" spans="1:28" ht="12" customHeight="1">
      <c r="A301" s="703" t="s">
        <v>1395</v>
      </c>
      <c r="B301" s="712" t="s">
        <v>1396</v>
      </c>
      <c r="C301" s="703"/>
      <c r="D301" s="703" t="s">
        <v>564</v>
      </c>
      <c r="E301" s="703" t="s">
        <v>1480</v>
      </c>
      <c r="F301" s="711" t="s">
        <v>1393</v>
      </c>
      <c r="G301" s="699"/>
      <c r="H301" s="714" t="s">
        <v>738</v>
      </c>
      <c r="I301" s="715" t="s">
        <v>1394</v>
      </c>
      <c r="J301" s="711" t="s">
        <v>44</v>
      </c>
      <c r="K301" s="703">
        <v>1</v>
      </c>
      <c r="L301" s="717">
        <v>1.19</v>
      </c>
      <c r="M301" s="703" t="s">
        <v>566</v>
      </c>
      <c r="N301" s="703" t="s">
        <v>144</v>
      </c>
      <c r="O301" s="703"/>
      <c r="P301" s="707">
        <v>136.03854000000004</v>
      </c>
      <c r="Q301" s="707">
        <f t="shared" si="9"/>
        <v>136</v>
      </c>
      <c r="R301" s="708"/>
      <c r="S301" s="708">
        <v>0</v>
      </c>
      <c r="T301" s="711"/>
      <c r="U301" s="709">
        <f>Tableau1[[#This Row],[CHANGE PRICE STANDARD]]*$W$2</f>
        <v>148.24</v>
      </c>
      <c r="V301" s="709">
        <f t="shared" si="10"/>
        <v>148</v>
      </c>
    </row>
    <row r="302" spans="1:28" ht="12" customHeight="1">
      <c r="A302" s="703" t="s">
        <v>1397</v>
      </c>
      <c r="B302" s="712" t="s">
        <v>1398</v>
      </c>
      <c r="C302" s="703"/>
      <c r="D302" s="703" t="s">
        <v>564</v>
      </c>
      <c r="E302" s="703" t="s">
        <v>1479</v>
      </c>
      <c r="F302" s="711" t="s">
        <v>1399</v>
      </c>
      <c r="G302" s="699"/>
      <c r="H302" s="714" t="s">
        <v>737</v>
      </c>
      <c r="I302" s="715" t="s">
        <v>1400</v>
      </c>
      <c r="J302" s="711" t="s">
        <v>1401</v>
      </c>
      <c r="K302" s="703">
        <v>1</v>
      </c>
      <c r="L302" s="717">
        <v>1.39</v>
      </c>
      <c r="M302" s="703" t="s">
        <v>566</v>
      </c>
      <c r="N302" s="703" t="s">
        <v>144</v>
      </c>
      <c r="O302" s="703"/>
      <c r="P302" s="707">
        <v>134.31483202274632</v>
      </c>
      <c r="Q302" s="707">
        <f t="shared" si="9"/>
        <v>134</v>
      </c>
      <c r="R302" s="708">
        <v>147.74631522502096</v>
      </c>
      <c r="S302" s="708">
        <f>ROUNDUP(R302*$AI$2,0)</f>
        <v>148</v>
      </c>
      <c r="T302" s="703"/>
      <c r="U302" s="709">
        <f>Tableau1[[#This Row],[CHANGE PRICE STANDARD]]*$W$2</f>
        <v>146.06</v>
      </c>
      <c r="V302" s="709">
        <f t="shared" si="10"/>
        <v>146</v>
      </c>
      <c r="AB302" s="178"/>
    </row>
    <row r="303" spans="1:28" ht="12" customHeight="1">
      <c r="A303" s="703" t="s">
        <v>1402</v>
      </c>
      <c r="B303" s="712" t="s">
        <v>1403</v>
      </c>
      <c r="C303" s="703"/>
      <c r="D303" s="703" t="s">
        <v>564</v>
      </c>
      <c r="E303" s="703" t="s">
        <v>1480</v>
      </c>
      <c r="F303" s="711" t="s">
        <v>1399</v>
      </c>
      <c r="G303" s="699"/>
      <c r="H303" s="714" t="s">
        <v>738</v>
      </c>
      <c r="I303" s="715" t="s">
        <v>1400</v>
      </c>
      <c r="J303" s="711" t="s">
        <v>1401</v>
      </c>
      <c r="K303" s="703">
        <v>1</v>
      </c>
      <c r="L303" s="717">
        <v>1.39</v>
      </c>
      <c r="M303" s="703" t="s">
        <v>566</v>
      </c>
      <c r="N303" s="703" t="s">
        <v>144</v>
      </c>
      <c r="O303" s="703"/>
      <c r="P303" s="707">
        <v>154.46205682615826</v>
      </c>
      <c r="Q303" s="707">
        <f t="shared" si="9"/>
        <v>154</v>
      </c>
      <c r="R303" s="708"/>
      <c r="S303" s="708">
        <v>0</v>
      </c>
      <c r="T303" s="703"/>
      <c r="U303" s="709">
        <f>Tableau1[[#This Row],[CHANGE PRICE STANDARD]]*$W$2</f>
        <v>167.86</v>
      </c>
      <c r="V303" s="709">
        <f t="shared" si="10"/>
        <v>168</v>
      </c>
    </row>
    <row r="304" spans="1:28" ht="12" customHeight="1">
      <c r="A304" s="703" t="s">
        <v>1404</v>
      </c>
      <c r="B304" s="712" t="s">
        <v>1405</v>
      </c>
      <c r="C304" s="703"/>
      <c r="D304" s="703" t="s">
        <v>564</v>
      </c>
      <c r="E304" s="703" t="s">
        <v>1479</v>
      </c>
      <c r="F304" s="711" t="s">
        <v>1406</v>
      </c>
      <c r="G304" s="699"/>
      <c r="H304" s="714" t="s">
        <v>737</v>
      </c>
      <c r="I304" s="715" t="s">
        <v>1407</v>
      </c>
      <c r="J304" s="711" t="s">
        <v>1401</v>
      </c>
      <c r="K304" s="703">
        <v>1</v>
      </c>
      <c r="L304" s="717">
        <v>1.57</v>
      </c>
      <c r="M304" s="703" t="s">
        <v>566</v>
      </c>
      <c r="N304" s="703" t="s">
        <v>144</v>
      </c>
      <c r="O304" s="703"/>
      <c r="P304" s="707">
        <v>150.79650656448391</v>
      </c>
      <c r="Q304" s="707">
        <f t="shared" si="9"/>
        <v>151</v>
      </c>
      <c r="R304" s="708">
        <v>165.8761572209323</v>
      </c>
      <c r="S304" s="708">
        <f>ROUNDUP(R304*$AI$2,0)</f>
        <v>166</v>
      </c>
      <c r="T304" s="711"/>
      <c r="U304" s="709">
        <f>Tableau1[[#This Row],[CHANGE PRICE STANDARD]]*$W$2</f>
        <v>164.59</v>
      </c>
      <c r="V304" s="709">
        <f t="shared" si="10"/>
        <v>165</v>
      </c>
    </row>
    <row r="305" spans="1:28" ht="12" customHeight="1">
      <c r="A305" s="703" t="s">
        <v>1408</v>
      </c>
      <c r="B305" s="712" t="s">
        <v>1409</v>
      </c>
      <c r="C305" s="703"/>
      <c r="D305" s="703" t="s">
        <v>564</v>
      </c>
      <c r="E305" s="703" t="s">
        <v>1480</v>
      </c>
      <c r="F305" s="711" t="s">
        <v>1406</v>
      </c>
      <c r="G305" s="699"/>
      <c r="H305" s="714" t="s">
        <v>738</v>
      </c>
      <c r="I305" s="715" t="s">
        <v>1407</v>
      </c>
      <c r="J305" s="711" t="s">
        <v>52</v>
      </c>
      <c r="K305" s="703">
        <v>1</v>
      </c>
      <c r="L305" s="717">
        <v>1.57</v>
      </c>
      <c r="M305" s="703" t="s">
        <v>566</v>
      </c>
      <c r="N305" s="703" t="s">
        <v>144</v>
      </c>
      <c r="O305" s="703"/>
      <c r="P305" s="707">
        <v>173.41598254915652</v>
      </c>
      <c r="Q305" s="707">
        <f t="shared" si="9"/>
        <v>173</v>
      </c>
      <c r="R305" s="708"/>
      <c r="S305" s="708">
        <v>0</v>
      </c>
      <c r="T305" s="711"/>
      <c r="U305" s="709">
        <f>Tableau1[[#This Row],[CHANGE PRICE STANDARD]]*$W$2</f>
        <v>188.57000000000002</v>
      </c>
      <c r="V305" s="709">
        <f t="shared" si="10"/>
        <v>189</v>
      </c>
    </row>
    <row r="306" spans="1:28" ht="12" customHeight="1">
      <c r="A306" s="703" t="s">
        <v>1410</v>
      </c>
      <c r="B306" s="712" t="s">
        <v>1411</v>
      </c>
      <c r="C306" s="703"/>
      <c r="D306" s="703" t="s">
        <v>564</v>
      </c>
      <c r="E306" s="703" t="s">
        <v>1479</v>
      </c>
      <c r="F306" s="711" t="s">
        <v>1412</v>
      </c>
      <c r="G306" s="699"/>
      <c r="H306" s="714" t="s">
        <v>737</v>
      </c>
      <c r="I306" s="715" t="s">
        <v>1413</v>
      </c>
      <c r="J306" s="711" t="s">
        <v>1401</v>
      </c>
      <c r="K306" s="703">
        <v>1</v>
      </c>
      <c r="L306" s="717">
        <v>1.8</v>
      </c>
      <c r="M306" s="703" t="s">
        <v>566</v>
      </c>
      <c r="N306" s="703" t="s">
        <v>144</v>
      </c>
      <c r="O306" s="703"/>
      <c r="P306" s="707">
        <v>156.23052324203411</v>
      </c>
      <c r="Q306" s="707">
        <f t="shared" si="9"/>
        <v>156</v>
      </c>
      <c r="R306" s="708">
        <v>171.85357556623751</v>
      </c>
      <c r="S306" s="708">
        <f>ROUNDUP(R306*$AI$2,0)</f>
        <v>172</v>
      </c>
      <c r="T306" s="711"/>
      <c r="U306" s="709">
        <f>Tableau1[[#This Row],[CHANGE PRICE STANDARD]]*$W$2</f>
        <v>170.04000000000002</v>
      </c>
      <c r="V306" s="709">
        <f t="shared" si="10"/>
        <v>170</v>
      </c>
    </row>
    <row r="307" spans="1:28" ht="12" customHeight="1">
      <c r="A307" s="703" t="s">
        <v>1414</v>
      </c>
      <c r="B307" s="712" t="s">
        <v>1415</v>
      </c>
      <c r="C307" s="703"/>
      <c r="D307" s="703" t="s">
        <v>564</v>
      </c>
      <c r="E307" s="703" t="s">
        <v>1480</v>
      </c>
      <c r="F307" s="711" t="s">
        <v>1412</v>
      </c>
      <c r="G307" s="699"/>
      <c r="H307" s="714" t="s">
        <v>738</v>
      </c>
      <c r="I307" s="715" t="s">
        <v>1413</v>
      </c>
      <c r="J307" s="711" t="s">
        <v>1401</v>
      </c>
      <c r="K307" s="703">
        <v>1</v>
      </c>
      <c r="L307" s="717">
        <v>1.8</v>
      </c>
      <c r="M307" s="703" t="s">
        <v>566</v>
      </c>
      <c r="N307" s="703" t="s">
        <v>144</v>
      </c>
      <c r="O307" s="703"/>
      <c r="P307" s="707">
        <v>179.66510172833918</v>
      </c>
      <c r="Q307" s="707">
        <f t="shared" si="9"/>
        <v>180</v>
      </c>
      <c r="R307" s="708"/>
      <c r="S307" s="708">
        <v>0</v>
      </c>
      <c r="T307" s="711"/>
      <c r="U307" s="709">
        <f>Tableau1[[#This Row],[CHANGE PRICE STANDARD]]*$W$2</f>
        <v>196.20000000000002</v>
      </c>
      <c r="V307" s="709">
        <f t="shared" si="10"/>
        <v>196</v>
      </c>
    </row>
    <row r="308" spans="1:28" ht="12" customHeight="1">
      <c r="A308" s="703" t="s">
        <v>1416</v>
      </c>
      <c r="B308" s="712" t="s">
        <v>1417</v>
      </c>
      <c r="C308" s="703"/>
      <c r="D308" s="703" t="s">
        <v>564</v>
      </c>
      <c r="E308" s="703" t="s">
        <v>1479</v>
      </c>
      <c r="F308" s="711" t="s">
        <v>1418</v>
      </c>
      <c r="G308" s="699"/>
      <c r="H308" s="714" t="s">
        <v>737</v>
      </c>
      <c r="I308" s="715" t="s">
        <v>1419</v>
      </c>
      <c r="J308" s="711" t="s">
        <v>1401</v>
      </c>
      <c r="K308" s="703">
        <v>1</v>
      </c>
      <c r="L308" s="717">
        <v>1.85</v>
      </c>
      <c r="M308" s="703" t="s">
        <v>566</v>
      </c>
      <c r="N308" s="703" t="s">
        <v>144</v>
      </c>
      <c r="O308" s="703"/>
      <c r="P308" s="707">
        <v>159.97544408220909</v>
      </c>
      <c r="Q308" s="707">
        <f t="shared" si="9"/>
        <v>160</v>
      </c>
      <c r="R308" s="708">
        <v>175.97298849043003</v>
      </c>
      <c r="S308" s="708">
        <f>ROUNDUP(R308*$AI$2,0)</f>
        <v>176</v>
      </c>
      <c r="T308" s="711"/>
      <c r="U308" s="709">
        <f>Tableau1[[#This Row],[CHANGE PRICE STANDARD]]*$W$2</f>
        <v>174.4</v>
      </c>
      <c r="V308" s="709">
        <f t="shared" si="10"/>
        <v>174</v>
      </c>
    </row>
    <row r="309" spans="1:28" ht="12" customHeight="1">
      <c r="A309" s="703" t="s">
        <v>1420</v>
      </c>
      <c r="B309" s="712" t="s">
        <v>1421</v>
      </c>
      <c r="C309" s="703"/>
      <c r="D309" s="703" t="s">
        <v>564</v>
      </c>
      <c r="E309" s="703" t="s">
        <v>1480</v>
      </c>
      <c r="F309" s="711" t="s">
        <v>1418</v>
      </c>
      <c r="G309" s="699"/>
      <c r="H309" s="714" t="s">
        <v>738</v>
      </c>
      <c r="I309" s="715" t="s">
        <v>1419</v>
      </c>
      <c r="J309" s="711" t="s">
        <v>1401</v>
      </c>
      <c r="K309" s="703">
        <v>1</v>
      </c>
      <c r="L309" s="717">
        <v>1.85</v>
      </c>
      <c r="M309" s="703" t="s">
        <v>566</v>
      </c>
      <c r="N309" s="703" t="s">
        <v>144</v>
      </c>
      <c r="O309" s="703"/>
      <c r="P309" s="707">
        <v>183.97176069454048</v>
      </c>
      <c r="Q309" s="707">
        <f t="shared" si="9"/>
        <v>184</v>
      </c>
      <c r="R309" s="708"/>
      <c r="S309" s="708">
        <v>0</v>
      </c>
      <c r="T309" s="711"/>
      <c r="U309" s="709">
        <f>Tableau1[[#This Row],[CHANGE PRICE STANDARD]]*$W$2</f>
        <v>200.56</v>
      </c>
      <c r="V309" s="709">
        <f t="shared" si="10"/>
        <v>201</v>
      </c>
      <c r="AB309" s="178"/>
    </row>
    <row r="310" spans="1:28" ht="12" customHeight="1">
      <c r="A310" s="703" t="s">
        <v>991</v>
      </c>
      <c r="B310" s="704">
        <v>7508</v>
      </c>
      <c r="C310" s="703" t="s">
        <v>614</v>
      </c>
      <c r="D310" s="703" t="s">
        <v>19</v>
      </c>
      <c r="E310" s="703" t="s">
        <v>290</v>
      </c>
      <c r="F310" s="703" t="s">
        <v>314</v>
      </c>
      <c r="G310" s="703"/>
      <c r="H310" s="705" t="s">
        <v>843</v>
      </c>
      <c r="I310" s="705"/>
      <c r="J310" s="703" t="s">
        <v>60</v>
      </c>
      <c r="K310" s="703">
        <v>5</v>
      </c>
      <c r="L310" s="706">
        <v>2.7189999999999999</v>
      </c>
      <c r="M310" s="704" t="s">
        <v>795</v>
      </c>
      <c r="N310" s="705" t="s">
        <v>159</v>
      </c>
      <c r="O310" s="703"/>
      <c r="P310" s="710">
        <v>132</v>
      </c>
      <c r="Q310" s="707">
        <f t="shared" si="9"/>
        <v>132</v>
      </c>
      <c r="R310" s="708"/>
      <c r="S310" s="708"/>
      <c r="T310" s="703"/>
      <c r="U310" s="709">
        <f>Tableau1[[#This Row],[CHANGE PRICE STANDARD]]*$W$2</f>
        <v>143.88000000000002</v>
      </c>
      <c r="V310" s="709">
        <f t="shared" si="10"/>
        <v>144</v>
      </c>
      <c r="AB310" s="178"/>
    </row>
    <row r="311" spans="1:28" ht="12" customHeight="1">
      <c r="A311" s="703" t="s">
        <v>896</v>
      </c>
      <c r="B311" s="704">
        <v>8067</v>
      </c>
      <c r="C311" s="703" t="s">
        <v>614</v>
      </c>
      <c r="D311" s="703" t="s">
        <v>19</v>
      </c>
      <c r="E311" s="703" t="s">
        <v>290</v>
      </c>
      <c r="F311" s="703" t="s">
        <v>314</v>
      </c>
      <c r="G311" s="703"/>
      <c r="H311" s="705" t="s">
        <v>843</v>
      </c>
      <c r="I311" s="705"/>
      <c r="J311" s="703" t="s">
        <v>60</v>
      </c>
      <c r="K311" s="703">
        <v>5</v>
      </c>
      <c r="L311" s="706">
        <v>3.9169999999999998</v>
      </c>
      <c r="M311" s="704" t="s">
        <v>20</v>
      </c>
      <c r="N311" s="705" t="s">
        <v>159</v>
      </c>
      <c r="O311" s="703"/>
      <c r="P311" s="707">
        <v>71</v>
      </c>
      <c r="Q311" s="707">
        <f t="shared" si="9"/>
        <v>71</v>
      </c>
      <c r="R311" s="708"/>
      <c r="S311" s="708"/>
      <c r="T311" s="703"/>
      <c r="U311" s="709">
        <f>Tableau1[[#This Row],[CHANGE PRICE STANDARD]]*$W$2</f>
        <v>77.39</v>
      </c>
      <c r="V311" s="709">
        <f t="shared" si="10"/>
        <v>77</v>
      </c>
    </row>
    <row r="312" spans="1:28" ht="12" customHeight="1">
      <c r="A312" s="703" t="s">
        <v>992</v>
      </c>
      <c r="B312" s="704">
        <v>6072</v>
      </c>
      <c r="C312" s="703" t="s">
        <v>615</v>
      </c>
      <c r="D312" s="703" t="s">
        <v>19</v>
      </c>
      <c r="E312" s="703" t="s">
        <v>290</v>
      </c>
      <c r="F312" s="703" t="s">
        <v>315</v>
      </c>
      <c r="G312" s="703"/>
      <c r="H312" s="705" t="s">
        <v>843</v>
      </c>
      <c r="I312" s="705"/>
      <c r="J312" s="703" t="s">
        <v>44</v>
      </c>
      <c r="K312" s="703">
        <v>10</v>
      </c>
      <c r="L312" s="706">
        <v>1.3120000000000001</v>
      </c>
      <c r="M312" s="704" t="s">
        <v>795</v>
      </c>
      <c r="N312" s="705" t="s">
        <v>153</v>
      </c>
      <c r="O312" s="703"/>
      <c r="P312" s="710">
        <v>87</v>
      </c>
      <c r="Q312" s="707">
        <f t="shared" ref="Q312:Q375" si="11">ROUND(P312,0)</f>
        <v>87</v>
      </c>
      <c r="R312" s="708"/>
      <c r="S312" s="708"/>
      <c r="T312" s="703"/>
      <c r="U312" s="709">
        <f>Tableau1[[#This Row],[CHANGE PRICE STANDARD]]*$W$2</f>
        <v>94.830000000000013</v>
      </c>
      <c r="V312" s="709">
        <f t="shared" si="10"/>
        <v>95</v>
      </c>
    </row>
    <row r="313" spans="1:28" ht="12" customHeight="1">
      <c r="A313" s="703" t="s">
        <v>897</v>
      </c>
      <c r="B313" s="704">
        <v>5367</v>
      </c>
      <c r="C313" s="703" t="s">
        <v>615</v>
      </c>
      <c r="D313" s="703" t="s">
        <v>19</v>
      </c>
      <c r="E313" s="703" t="s">
        <v>290</v>
      </c>
      <c r="F313" s="703" t="s">
        <v>315</v>
      </c>
      <c r="G313" s="703"/>
      <c r="H313" s="705" t="s">
        <v>843</v>
      </c>
      <c r="I313" s="705"/>
      <c r="J313" s="703" t="s">
        <v>44</v>
      </c>
      <c r="K313" s="703">
        <v>10</v>
      </c>
      <c r="L313" s="706">
        <v>1.89</v>
      </c>
      <c r="M313" s="704" t="s">
        <v>20</v>
      </c>
      <c r="N313" s="705" t="s">
        <v>153</v>
      </c>
      <c r="O313" s="703"/>
      <c r="P313" s="707">
        <v>50</v>
      </c>
      <c r="Q313" s="707">
        <f t="shared" si="11"/>
        <v>50</v>
      </c>
      <c r="R313" s="708"/>
      <c r="S313" s="708"/>
      <c r="T313" s="703"/>
      <c r="U313" s="709">
        <f>Tableau1[[#This Row],[CHANGE PRICE STANDARD]]*$W$2</f>
        <v>54.500000000000007</v>
      </c>
      <c r="V313" s="709">
        <f t="shared" si="10"/>
        <v>55</v>
      </c>
    </row>
    <row r="314" spans="1:28" ht="12" customHeight="1">
      <c r="A314" s="703" t="s">
        <v>1118</v>
      </c>
      <c r="B314" s="698">
        <v>13696</v>
      </c>
      <c r="C314" s="703"/>
      <c r="D314" s="703" t="s">
        <v>19</v>
      </c>
      <c r="E314" s="703" t="s">
        <v>840</v>
      </c>
      <c r="F314" s="698" t="s">
        <v>213</v>
      </c>
      <c r="G314" s="703"/>
      <c r="H314" s="703" t="s">
        <v>738</v>
      </c>
      <c r="I314" s="705"/>
      <c r="J314" s="698" t="s">
        <v>89</v>
      </c>
      <c r="K314" s="698">
        <v>2</v>
      </c>
      <c r="L314" s="698">
        <v>1.5840000000000001</v>
      </c>
      <c r="M314" s="704" t="s">
        <v>795</v>
      </c>
      <c r="N314" s="705" t="s">
        <v>140</v>
      </c>
      <c r="O314" s="703"/>
      <c r="P314" s="700">
        <v>112</v>
      </c>
      <c r="Q314" s="707">
        <f t="shared" si="11"/>
        <v>112</v>
      </c>
      <c r="R314" s="702"/>
      <c r="S314" s="708"/>
      <c r="T314" s="703"/>
      <c r="U314" s="709">
        <f>Tableau1[[#This Row],[CHANGE PRICE STANDARD]]*$W$2</f>
        <v>122.08000000000001</v>
      </c>
      <c r="V314" s="709">
        <f t="shared" si="10"/>
        <v>122</v>
      </c>
      <c r="AB314" s="178"/>
    </row>
    <row r="315" spans="1:28" ht="12" customHeight="1">
      <c r="A315" s="703" t="s">
        <v>1119</v>
      </c>
      <c r="B315" s="704">
        <v>14105</v>
      </c>
      <c r="C315" s="703"/>
      <c r="D315" s="703" t="s">
        <v>19</v>
      </c>
      <c r="E315" s="703" t="s">
        <v>840</v>
      </c>
      <c r="F315" s="698" t="s">
        <v>120</v>
      </c>
      <c r="G315" s="703"/>
      <c r="H315" s="703" t="s">
        <v>738</v>
      </c>
      <c r="I315" s="705"/>
      <c r="J315" s="698" t="s">
        <v>60</v>
      </c>
      <c r="K315" s="698">
        <v>3</v>
      </c>
      <c r="L315" s="698">
        <v>1.694</v>
      </c>
      <c r="M315" s="704" t="s">
        <v>795</v>
      </c>
      <c r="N315" s="698" t="s">
        <v>159</v>
      </c>
      <c r="O315" s="703"/>
      <c r="P315" s="700">
        <v>102</v>
      </c>
      <c r="Q315" s="707">
        <f t="shared" si="11"/>
        <v>102</v>
      </c>
      <c r="R315" s="702"/>
      <c r="S315" s="708"/>
      <c r="T315" s="703"/>
      <c r="U315" s="709">
        <f>Tableau1[[#This Row],[CHANGE PRICE STANDARD]]*$W$2</f>
        <v>111.18</v>
      </c>
      <c r="V315" s="709">
        <f t="shared" si="10"/>
        <v>111</v>
      </c>
      <c r="AB315" s="178"/>
    </row>
    <row r="316" spans="1:28" ht="12" customHeight="1">
      <c r="A316" s="703" t="s">
        <v>725</v>
      </c>
      <c r="B316" s="703"/>
      <c r="C316" s="703" t="s">
        <v>121</v>
      </c>
      <c r="D316" s="703" t="s">
        <v>564</v>
      </c>
      <c r="E316" s="703" t="s">
        <v>567</v>
      </c>
      <c r="F316" s="703" t="s">
        <v>120</v>
      </c>
      <c r="G316" s="703"/>
      <c r="H316" s="703" t="s">
        <v>737</v>
      </c>
      <c r="I316" s="703" t="s">
        <v>788</v>
      </c>
      <c r="J316" s="703" t="s">
        <v>60</v>
      </c>
      <c r="K316" s="703">
        <v>1</v>
      </c>
      <c r="L316" s="703">
        <v>3.7</v>
      </c>
      <c r="M316" s="703" t="s">
        <v>566</v>
      </c>
      <c r="N316" s="703"/>
      <c r="O316" s="703"/>
      <c r="P316" s="707">
        <v>229.4</v>
      </c>
      <c r="Q316" s="707">
        <f t="shared" si="11"/>
        <v>229</v>
      </c>
      <c r="R316" s="719">
        <v>269.47108980000002</v>
      </c>
      <c r="S316" s="708">
        <f>ROUNDUP(R316*$AI$2,0)</f>
        <v>270</v>
      </c>
      <c r="T316" s="703"/>
      <c r="U316" s="709">
        <f>Tableau1[[#This Row],[CHANGE PRICE STANDARD]]*$W$2</f>
        <v>249.61</v>
      </c>
      <c r="V316" s="709">
        <f t="shared" si="10"/>
        <v>250</v>
      </c>
      <c r="AB316" s="178"/>
    </row>
    <row r="317" spans="1:28" ht="12" customHeight="1">
      <c r="A317" s="703" t="s">
        <v>879</v>
      </c>
      <c r="B317" s="703"/>
      <c r="C317" s="703" t="s">
        <v>121</v>
      </c>
      <c r="D317" s="703" t="s">
        <v>564</v>
      </c>
      <c r="E317" s="703" t="s">
        <v>568</v>
      </c>
      <c r="F317" s="703" t="s">
        <v>120</v>
      </c>
      <c r="G317" s="703"/>
      <c r="H317" s="703" t="s">
        <v>738</v>
      </c>
      <c r="I317" s="703" t="s">
        <v>788</v>
      </c>
      <c r="J317" s="703" t="s">
        <v>60</v>
      </c>
      <c r="K317" s="703">
        <v>1</v>
      </c>
      <c r="L317" s="703">
        <v>3.7</v>
      </c>
      <c r="M317" s="703" t="s">
        <v>566</v>
      </c>
      <c r="N317" s="703"/>
      <c r="O317" s="703"/>
      <c r="P317" s="707">
        <v>316.79999999999995</v>
      </c>
      <c r="Q317" s="707">
        <f t="shared" si="11"/>
        <v>317</v>
      </c>
      <c r="R317" s="708"/>
      <c r="S317" s="708">
        <v>0</v>
      </c>
      <c r="T317" s="703"/>
      <c r="U317" s="709">
        <f>Tableau1[[#This Row],[CHANGE PRICE STANDARD]]*$W$2</f>
        <v>345.53000000000003</v>
      </c>
      <c r="V317" s="709">
        <f t="shared" si="10"/>
        <v>346</v>
      </c>
      <c r="AB317" s="178"/>
    </row>
    <row r="318" spans="1:28" ht="12" customHeight="1">
      <c r="A318" s="703" t="s">
        <v>932</v>
      </c>
      <c r="B318" s="704">
        <v>8461</v>
      </c>
      <c r="C318" s="703" t="s">
        <v>234</v>
      </c>
      <c r="D318" s="703" t="s">
        <v>19</v>
      </c>
      <c r="E318" s="703" t="s">
        <v>251</v>
      </c>
      <c r="F318" s="703" t="s">
        <v>278</v>
      </c>
      <c r="G318" s="703"/>
      <c r="H318" s="705" t="s">
        <v>843</v>
      </c>
      <c r="I318" s="705"/>
      <c r="J318" s="703" t="s">
        <v>141</v>
      </c>
      <c r="K318" s="703">
        <v>5</v>
      </c>
      <c r="L318" s="706">
        <v>7.79</v>
      </c>
      <c r="M318" s="704" t="s">
        <v>20</v>
      </c>
      <c r="N318" s="705" t="s">
        <v>153</v>
      </c>
      <c r="O318" s="703"/>
      <c r="P318" s="710">
        <v>118</v>
      </c>
      <c r="Q318" s="707">
        <f t="shared" si="11"/>
        <v>118</v>
      </c>
      <c r="R318" s="708"/>
      <c r="S318" s="708"/>
      <c r="T318" s="703"/>
      <c r="U318" s="709">
        <f>Tableau1[[#This Row],[CHANGE PRICE STANDARD]]*$W$2</f>
        <v>128.62</v>
      </c>
      <c r="V318" s="709">
        <f t="shared" si="10"/>
        <v>129</v>
      </c>
    </row>
    <row r="319" spans="1:28" ht="12" customHeight="1">
      <c r="A319" s="703" t="s">
        <v>1032</v>
      </c>
      <c r="B319" s="704">
        <v>5374</v>
      </c>
      <c r="C319" s="703" t="s">
        <v>234</v>
      </c>
      <c r="D319" s="703" t="s">
        <v>19</v>
      </c>
      <c r="E319" s="703" t="s">
        <v>251</v>
      </c>
      <c r="F319" s="703" t="s">
        <v>278</v>
      </c>
      <c r="G319" s="698"/>
      <c r="H319" s="705" t="s">
        <v>843</v>
      </c>
      <c r="I319" s="705"/>
      <c r="J319" s="703" t="s">
        <v>141</v>
      </c>
      <c r="K319" s="703">
        <v>5</v>
      </c>
      <c r="L319" s="706">
        <v>5.0890000000000004</v>
      </c>
      <c r="M319" s="704" t="s">
        <v>795</v>
      </c>
      <c r="N319" s="705" t="s">
        <v>153</v>
      </c>
      <c r="O319" s="703"/>
      <c r="P319" s="710">
        <v>244</v>
      </c>
      <c r="Q319" s="707">
        <f t="shared" si="11"/>
        <v>244</v>
      </c>
      <c r="R319" s="708"/>
      <c r="S319" s="708"/>
      <c r="T319" s="703"/>
      <c r="U319" s="709">
        <f>Tableau1[[#This Row],[CHANGE PRICE STANDARD]]*$W$2</f>
        <v>265.96000000000004</v>
      </c>
      <c r="V319" s="709">
        <f t="shared" si="10"/>
        <v>266</v>
      </c>
      <c r="AB319" s="178"/>
    </row>
    <row r="320" spans="1:28" ht="12" customHeight="1">
      <c r="A320" s="703" t="s">
        <v>709</v>
      </c>
      <c r="B320" s="703"/>
      <c r="C320" s="703" t="s">
        <v>86</v>
      </c>
      <c r="D320" s="703" t="s">
        <v>564</v>
      </c>
      <c r="E320" s="703" t="s">
        <v>565</v>
      </c>
      <c r="F320" s="703" t="s">
        <v>85</v>
      </c>
      <c r="G320" s="703"/>
      <c r="H320" s="703" t="s">
        <v>737</v>
      </c>
      <c r="I320" s="703" t="s">
        <v>772</v>
      </c>
      <c r="J320" s="703" t="s">
        <v>57</v>
      </c>
      <c r="K320" s="703">
        <v>1</v>
      </c>
      <c r="L320" s="703">
        <v>2.6</v>
      </c>
      <c r="M320" s="703" t="s">
        <v>566</v>
      </c>
      <c r="N320" s="703"/>
      <c r="O320" s="703"/>
      <c r="P320" s="707">
        <v>178.2</v>
      </c>
      <c r="Q320" s="707">
        <f t="shared" si="11"/>
        <v>178</v>
      </c>
      <c r="R320" s="719">
        <v>208.6227792</v>
      </c>
      <c r="S320" s="708">
        <f>ROUNDUP(R320*$AI$2,0)</f>
        <v>209</v>
      </c>
      <c r="T320" s="703"/>
      <c r="U320" s="709">
        <f>Tableau1[[#This Row],[CHANGE PRICE STANDARD]]*$W$2</f>
        <v>194.02</v>
      </c>
      <c r="V320" s="709">
        <f t="shared" si="10"/>
        <v>194</v>
      </c>
    </row>
    <row r="321" spans="1:28" ht="12" customHeight="1">
      <c r="A321" s="703" t="s">
        <v>863</v>
      </c>
      <c r="B321" s="703"/>
      <c r="C321" s="703" t="s">
        <v>86</v>
      </c>
      <c r="D321" s="703" t="s">
        <v>564</v>
      </c>
      <c r="E321" s="703" t="s">
        <v>836</v>
      </c>
      <c r="F321" s="703" t="s">
        <v>85</v>
      </c>
      <c r="G321" s="703"/>
      <c r="H321" s="703" t="s">
        <v>738</v>
      </c>
      <c r="I321" s="703" t="s">
        <v>772</v>
      </c>
      <c r="J321" s="703" t="s">
        <v>57</v>
      </c>
      <c r="K321" s="703">
        <v>1</v>
      </c>
      <c r="L321" s="703">
        <v>2.6</v>
      </c>
      <c r="M321" s="703" t="s">
        <v>566</v>
      </c>
      <c r="N321" s="703"/>
      <c r="O321" s="703"/>
      <c r="P321" s="707">
        <v>231</v>
      </c>
      <c r="Q321" s="707">
        <f t="shared" si="11"/>
        <v>231</v>
      </c>
      <c r="R321" s="708"/>
      <c r="S321" s="708">
        <v>0</v>
      </c>
      <c r="T321" s="703"/>
      <c r="U321" s="709">
        <f>Tableau1[[#This Row],[CHANGE PRICE STANDARD]]*$W$2</f>
        <v>251.79000000000002</v>
      </c>
      <c r="V321" s="709">
        <f t="shared" si="10"/>
        <v>252</v>
      </c>
    </row>
    <row r="322" spans="1:28" ht="12" customHeight="1">
      <c r="A322" s="703" t="s">
        <v>993</v>
      </c>
      <c r="B322" s="704">
        <v>6112</v>
      </c>
      <c r="C322" s="703" t="s">
        <v>1234</v>
      </c>
      <c r="D322" s="703" t="s">
        <v>19</v>
      </c>
      <c r="E322" s="703" t="s">
        <v>290</v>
      </c>
      <c r="F322" s="703" t="s">
        <v>316</v>
      </c>
      <c r="G322" s="703"/>
      <c r="H322" s="705" t="s">
        <v>843</v>
      </c>
      <c r="I322" s="705"/>
      <c r="J322" s="703" t="s">
        <v>92</v>
      </c>
      <c r="K322" s="703">
        <v>20</v>
      </c>
      <c r="L322" s="706">
        <v>1.266</v>
      </c>
      <c r="M322" s="704" t="s">
        <v>795</v>
      </c>
      <c r="N322" s="705" t="s">
        <v>138</v>
      </c>
      <c r="O322" s="703"/>
      <c r="P322" s="710">
        <v>114</v>
      </c>
      <c r="Q322" s="707">
        <f t="shared" si="11"/>
        <v>114</v>
      </c>
      <c r="R322" s="708"/>
      <c r="S322" s="708"/>
      <c r="T322" s="703"/>
      <c r="U322" s="709">
        <f>Tableau1[[#This Row],[CHANGE PRICE STANDARD]]*$W$2</f>
        <v>124.26</v>
      </c>
      <c r="V322" s="709">
        <f t="shared" ref="V322:V385" si="12">ROUND(U322,0)</f>
        <v>124</v>
      </c>
    </row>
    <row r="323" spans="1:28" ht="12" customHeight="1">
      <c r="A323" s="703" t="s">
        <v>898</v>
      </c>
      <c r="B323" s="704">
        <v>5249</v>
      </c>
      <c r="C323" s="703">
        <v>0</v>
      </c>
      <c r="D323" s="703" t="s">
        <v>19</v>
      </c>
      <c r="E323" s="703" t="s">
        <v>290</v>
      </c>
      <c r="F323" s="703" t="s">
        <v>316</v>
      </c>
      <c r="G323" s="703"/>
      <c r="H323" s="705" t="s">
        <v>843</v>
      </c>
      <c r="I323" s="705"/>
      <c r="J323" s="703" t="s">
        <v>92</v>
      </c>
      <c r="K323" s="703">
        <v>20</v>
      </c>
      <c r="L323" s="706">
        <v>1.8240000000000001</v>
      </c>
      <c r="M323" s="704" t="s">
        <v>20</v>
      </c>
      <c r="N323" s="705" t="s">
        <v>138</v>
      </c>
      <c r="O323" s="703"/>
      <c r="P323" s="707">
        <v>69</v>
      </c>
      <c r="Q323" s="707">
        <f t="shared" si="11"/>
        <v>69</v>
      </c>
      <c r="R323" s="708"/>
      <c r="S323" s="708"/>
      <c r="T323" s="703"/>
      <c r="U323" s="709">
        <f>Tableau1[[#This Row],[CHANGE PRICE STANDARD]]*$W$2</f>
        <v>75.210000000000008</v>
      </c>
      <c r="V323" s="709">
        <f t="shared" si="12"/>
        <v>75</v>
      </c>
    </row>
    <row r="324" spans="1:28" ht="12" customHeight="1">
      <c r="A324" s="703" t="s">
        <v>994</v>
      </c>
      <c r="B324" s="704">
        <v>5248</v>
      </c>
      <c r="C324" s="703" t="s">
        <v>598</v>
      </c>
      <c r="D324" s="703" t="s">
        <v>19</v>
      </c>
      <c r="E324" s="703" t="s">
        <v>290</v>
      </c>
      <c r="F324" s="703" t="s">
        <v>317</v>
      </c>
      <c r="G324" s="703"/>
      <c r="H324" s="705" t="s">
        <v>843</v>
      </c>
      <c r="I324" s="705"/>
      <c r="J324" s="703" t="s">
        <v>44</v>
      </c>
      <c r="K324" s="703">
        <v>10</v>
      </c>
      <c r="L324" s="706">
        <v>1.1870000000000001</v>
      </c>
      <c r="M324" s="704" t="s">
        <v>795</v>
      </c>
      <c r="N324" s="705" t="s">
        <v>144</v>
      </c>
      <c r="O324" s="703"/>
      <c r="P324" s="710">
        <v>81</v>
      </c>
      <c r="Q324" s="707">
        <f t="shared" si="11"/>
        <v>81</v>
      </c>
      <c r="R324" s="708"/>
      <c r="S324" s="708"/>
      <c r="T324" s="703"/>
      <c r="U324" s="709">
        <f>Tableau1[[#This Row],[CHANGE PRICE STANDARD]]*$W$2</f>
        <v>88.29</v>
      </c>
      <c r="V324" s="709">
        <f t="shared" si="12"/>
        <v>88</v>
      </c>
    </row>
    <row r="325" spans="1:28" ht="12" customHeight="1">
      <c r="A325" s="703" t="s">
        <v>933</v>
      </c>
      <c r="B325" s="703">
        <v>5299</v>
      </c>
      <c r="C325" s="703" t="s">
        <v>580</v>
      </c>
      <c r="D325" s="703" t="s">
        <v>19</v>
      </c>
      <c r="E325" s="703" t="s">
        <v>251</v>
      </c>
      <c r="F325" s="703" t="s">
        <v>279</v>
      </c>
      <c r="G325" s="703"/>
      <c r="H325" s="705" t="s">
        <v>843</v>
      </c>
      <c r="I325" s="705"/>
      <c r="J325" s="703" t="s">
        <v>60</v>
      </c>
      <c r="K325" s="703">
        <v>5</v>
      </c>
      <c r="L325" s="706">
        <v>3.4140000000000001</v>
      </c>
      <c r="M325" s="704" t="s">
        <v>20</v>
      </c>
      <c r="N325" s="705" t="s">
        <v>140</v>
      </c>
      <c r="O325" s="703"/>
      <c r="P325" s="710">
        <v>63</v>
      </c>
      <c r="Q325" s="707">
        <f t="shared" si="11"/>
        <v>63</v>
      </c>
      <c r="R325" s="708"/>
      <c r="S325" s="708"/>
      <c r="T325" s="703"/>
      <c r="U325" s="709">
        <f>Tableau1[[#This Row],[CHANGE PRICE STANDARD]]*$W$2</f>
        <v>68.67</v>
      </c>
      <c r="V325" s="709">
        <f t="shared" si="12"/>
        <v>69</v>
      </c>
    </row>
    <row r="326" spans="1:28" ht="12" customHeight="1">
      <c r="A326" s="703" t="s">
        <v>1033</v>
      </c>
      <c r="B326" s="703">
        <v>6338</v>
      </c>
      <c r="C326" s="703" t="s">
        <v>580</v>
      </c>
      <c r="D326" s="703" t="s">
        <v>19</v>
      </c>
      <c r="E326" s="703" t="s">
        <v>251</v>
      </c>
      <c r="F326" s="703" t="s">
        <v>279</v>
      </c>
      <c r="G326" s="703"/>
      <c r="H326" s="705" t="s">
        <v>843</v>
      </c>
      <c r="I326" s="705"/>
      <c r="J326" s="703" t="s">
        <v>60</v>
      </c>
      <c r="K326" s="703">
        <v>5</v>
      </c>
      <c r="L326" s="706">
        <v>2.3690000000000002</v>
      </c>
      <c r="M326" s="704" t="s">
        <v>795</v>
      </c>
      <c r="N326" s="705" t="s">
        <v>140</v>
      </c>
      <c r="O326" s="703"/>
      <c r="P326" s="710">
        <v>116</v>
      </c>
      <c r="Q326" s="707">
        <f t="shared" si="11"/>
        <v>116</v>
      </c>
      <c r="R326" s="708"/>
      <c r="S326" s="708"/>
      <c r="T326" s="703"/>
      <c r="U326" s="709">
        <f>Tableau1[[#This Row],[CHANGE PRICE STANDARD]]*$W$2</f>
        <v>126.44000000000001</v>
      </c>
      <c r="V326" s="709">
        <f t="shared" si="12"/>
        <v>126</v>
      </c>
    </row>
    <row r="327" spans="1:28" ht="12" customHeight="1">
      <c r="A327" s="703" t="s">
        <v>1120</v>
      </c>
      <c r="B327" s="698">
        <v>14106</v>
      </c>
      <c r="C327" s="703"/>
      <c r="D327" s="703" t="s">
        <v>19</v>
      </c>
      <c r="E327" s="703" t="s">
        <v>840</v>
      </c>
      <c r="F327" s="698" t="s">
        <v>214</v>
      </c>
      <c r="G327" s="703"/>
      <c r="H327" s="703" t="s">
        <v>738</v>
      </c>
      <c r="I327" s="705"/>
      <c r="J327" s="698" t="s">
        <v>57</v>
      </c>
      <c r="K327" s="698">
        <v>4</v>
      </c>
      <c r="L327" s="698">
        <v>1.881</v>
      </c>
      <c r="M327" s="704" t="s">
        <v>795</v>
      </c>
      <c r="N327" s="698" t="s">
        <v>140</v>
      </c>
      <c r="O327" s="703"/>
      <c r="P327" s="700">
        <v>114</v>
      </c>
      <c r="Q327" s="707">
        <f t="shared" si="11"/>
        <v>114</v>
      </c>
      <c r="R327" s="702"/>
      <c r="S327" s="708"/>
      <c r="T327" s="703"/>
      <c r="U327" s="709">
        <f>Tableau1[[#This Row],[CHANGE PRICE STANDARD]]*$W$2</f>
        <v>124.26</v>
      </c>
      <c r="V327" s="709">
        <f t="shared" si="12"/>
        <v>124</v>
      </c>
    </row>
    <row r="328" spans="1:28" ht="12" customHeight="1">
      <c r="A328" s="703" t="s">
        <v>960</v>
      </c>
      <c r="B328" s="698">
        <v>9320</v>
      </c>
      <c r="C328" s="703"/>
      <c r="D328" s="703" t="s">
        <v>19</v>
      </c>
      <c r="E328" s="703" t="s">
        <v>43</v>
      </c>
      <c r="F328" s="698" t="s">
        <v>215</v>
      </c>
      <c r="G328" s="703"/>
      <c r="H328" s="705" t="s">
        <v>843</v>
      </c>
      <c r="I328" s="705"/>
      <c r="J328" s="698" t="s">
        <v>44</v>
      </c>
      <c r="K328" s="698">
        <v>10</v>
      </c>
      <c r="L328" s="698">
        <v>0.97899999999999998</v>
      </c>
      <c r="M328" s="704" t="s">
        <v>20</v>
      </c>
      <c r="N328" s="705" t="s">
        <v>209</v>
      </c>
      <c r="O328" s="703"/>
      <c r="P328" s="700">
        <v>37</v>
      </c>
      <c r="Q328" s="707">
        <f t="shared" si="11"/>
        <v>37</v>
      </c>
      <c r="R328" s="702"/>
      <c r="S328" s="708"/>
      <c r="T328" s="703"/>
      <c r="U328" s="709">
        <f>Tableau1[[#This Row],[CHANGE PRICE STANDARD]]*$W$2</f>
        <v>40.330000000000005</v>
      </c>
      <c r="V328" s="709">
        <f t="shared" si="12"/>
        <v>40</v>
      </c>
      <c r="AB328" s="178"/>
    </row>
    <row r="329" spans="1:28" ht="12" customHeight="1">
      <c r="A329" s="703" t="s">
        <v>1068</v>
      </c>
      <c r="B329" s="704">
        <v>9634</v>
      </c>
      <c r="C329" s="703"/>
      <c r="D329" s="703" t="s">
        <v>19</v>
      </c>
      <c r="E329" s="703" t="s">
        <v>43</v>
      </c>
      <c r="F329" s="698" t="s">
        <v>215</v>
      </c>
      <c r="G329" s="703"/>
      <c r="H329" s="705" t="s">
        <v>843</v>
      </c>
      <c r="I329" s="705"/>
      <c r="J329" s="698" t="s">
        <v>44</v>
      </c>
      <c r="K329" s="698">
        <v>10</v>
      </c>
      <c r="L329" s="698">
        <v>0.68</v>
      </c>
      <c r="M329" s="704" t="s">
        <v>795</v>
      </c>
      <c r="N329" s="705" t="s">
        <v>209</v>
      </c>
      <c r="O329" s="703"/>
      <c r="P329" s="700">
        <v>63</v>
      </c>
      <c r="Q329" s="707">
        <f t="shared" si="11"/>
        <v>63</v>
      </c>
      <c r="R329" s="702"/>
      <c r="S329" s="708"/>
      <c r="T329" s="703"/>
      <c r="U329" s="709">
        <f>Tableau1[[#This Row],[CHANGE PRICE STANDARD]]*$W$2</f>
        <v>68.67</v>
      </c>
      <c r="V329" s="709">
        <f t="shared" si="12"/>
        <v>69</v>
      </c>
      <c r="AB329" s="178"/>
    </row>
    <row r="330" spans="1:28" ht="12" customHeight="1">
      <c r="A330" s="703" t="s">
        <v>1121</v>
      </c>
      <c r="B330" s="704">
        <v>14331</v>
      </c>
      <c r="C330" s="703"/>
      <c r="D330" s="703" t="s">
        <v>19</v>
      </c>
      <c r="E330" s="703" t="s">
        <v>840</v>
      </c>
      <c r="F330" s="698" t="s">
        <v>1225</v>
      </c>
      <c r="G330" s="703"/>
      <c r="H330" s="703" t="s">
        <v>738</v>
      </c>
      <c r="I330" s="705"/>
      <c r="J330" s="698" t="s">
        <v>92</v>
      </c>
      <c r="K330" s="698">
        <v>11</v>
      </c>
      <c r="L330" s="698">
        <v>0.26100000000000001</v>
      </c>
      <c r="M330" s="704" t="s">
        <v>795</v>
      </c>
      <c r="N330" s="705" t="s">
        <v>209</v>
      </c>
      <c r="O330" s="703"/>
      <c r="P330" s="700">
        <v>43</v>
      </c>
      <c r="Q330" s="707">
        <f t="shared" si="11"/>
        <v>43</v>
      </c>
      <c r="R330" s="702"/>
      <c r="S330" s="708"/>
      <c r="T330" s="703"/>
      <c r="U330" s="709">
        <f>Tableau1[[#This Row],[CHANGE PRICE STANDARD]]*$W$2</f>
        <v>46.870000000000005</v>
      </c>
      <c r="V330" s="709">
        <f t="shared" si="12"/>
        <v>47</v>
      </c>
    </row>
    <row r="331" spans="1:28" ht="12" customHeight="1">
      <c r="A331" s="703" t="s">
        <v>961</v>
      </c>
      <c r="B331" s="698">
        <v>9846</v>
      </c>
      <c r="C331" s="703"/>
      <c r="D331" s="703" t="s">
        <v>19</v>
      </c>
      <c r="E331" s="703" t="s">
        <v>43</v>
      </c>
      <c r="F331" s="698" t="s">
        <v>216</v>
      </c>
      <c r="G331" s="703"/>
      <c r="H331" s="705" t="s">
        <v>843</v>
      </c>
      <c r="I331" s="705"/>
      <c r="J331" s="698" t="s">
        <v>141</v>
      </c>
      <c r="K331" s="698">
        <v>6</v>
      </c>
      <c r="L331" s="698">
        <v>8.6189999999999998</v>
      </c>
      <c r="M331" s="704" t="s">
        <v>20</v>
      </c>
      <c r="N331" s="705" t="s">
        <v>136</v>
      </c>
      <c r="O331" s="703"/>
      <c r="P331" s="700">
        <v>157</v>
      </c>
      <c r="Q331" s="707">
        <f t="shared" si="11"/>
        <v>157</v>
      </c>
      <c r="R331" s="702"/>
      <c r="S331" s="708"/>
      <c r="T331" s="703"/>
      <c r="U331" s="709">
        <f>Tableau1[[#This Row],[CHANGE PRICE STANDARD]]*$W$2</f>
        <v>171.13000000000002</v>
      </c>
      <c r="V331" s="709">
        <f t="shared" si="12"/>
        <v>171</v>
      </c>
    </row>
    <row r="332" spans="1:28" ht="12" customHeight="1">
      <c r="A332" s="703" t="s">
        <v>1069</v>
      </c>
      <c r="B332" s="704">
        <v>9316</v>
      </c>
      <c r="C332" s="703"/>
      <c r="D332" s="703" t="s">
        <v>19</v>
      </c>
      <c r="E332" s="703" t="s">
        <v>43</v>
      </c>
      <c r="F332" s="698" t="s">
        <v>216</v>
      </c>
      <c r="G332" s="703"/>
      <c r="H332" s="705" t="s">
        <v>843</v>
      </c>
      <c r="I332" s="705"/>
      <c r="J332" s="698" t="s">
        <v>141</v>
      </c>
      <c r="K332" s="698">
        <v>6</v>
      </c>
      <c r="L332" s="698">
        <v>4.5810000000000004</v>
      </c>
      <c r="M332" s="704" t="s">
        <v>795</v>
      </c>
      <c r="N332" s="705" t="s">
        <v>140</v>
      </c>
      <c r="O332" s="703"/>
      <c r="P332" s="700">
        <v>314</v>
      </c>
      <c r="Q332" s="707">
        <f t="shared" si="11"/>
        <v>314</v>
      </c>
      <c r="R332" s="702"/>
      <c r="S332" s="708"/>
      <c r="T332" s="703"/>
      <c r="U332" s="709">
        <f>Tableau1[[#This Row],[CHANGE PRICE STANDARD]]*$W$2</f>
        <v>342.26000000000005</v>
      </c>
      <c r="V332" s="709">
        <f t="shared" si="12"/>
        <v>342</v>
      </c>
    </row>
    <row r="333" spans="1:28" ht="12" customHeight="1">
      <c r="A333" s="703" t="s">
        <v>995</v>
      </c>
      <c r="B333" s="704">
        <v>5379</v>
      </c>
      <c r="C333" s="703" t="s">
        <v>616</v>
      </c>
      <c r="D333" s="703" t="s">
        <v>19</v>
      </c>
      <c r="E333" s="703" t="s">
        <v>290</v>
      </c>
      <c r="F333" s="703" t="s">
        <v>318</v>
      </c>
      <c r="G333" s="703"/>
      <c r="H333" s="705" t="s">
        <v>843</v>
      </c>
      <c r="I333" s="705"/>
      <c r="J333" s="703" t="s">
        <v>141</v>
      </c>
      <c r="K333" s="703">
        <v>2</v>
      </c>
      <c r="L333" s="706">
        <v>2.105</v>
      </c>
      <c r="M333" s="704" t="s">
        <v>795</v>
      </c>
      <c r="N333" s="705" t="s">
        <v>140</v>
      </c>
      <c r="O333" s="703"/>
      <c r="P333" s="710">
        <v>129</v>
      </c>
      <c r="Q333" s="707">
        <f t="shared" si="11"/>
        <v>129</v>
      </c>
      <c r="R333" s="708"/>
      <c r="S333" s="708"/>
      <c r="T333" s="703"/>
      <c r="U333" s="709">
        <f>Tableau1[[#This Row],[CHANGE PRICE STANDARD]]*$W$2</f>
        <v>140.61000000000001</v>
      </c>
      <c r="V333" s="709">
        <f t="shared" si="12"/>
        <v>141</v>
      </c>
    </row>
    <row r="334" spans="1:28" ht="12" customHeight="1">
      <c r="A334" s="703" t="s">
        <v>899</v>
      </c>
      <c r="B334" s="704">
        <v>10329</v>
      </c>
      <c r="C334" s="703" t="s">
        <v>616</v>
      </c>
      <c r="D334" s="703" t="s">
        <v>19</v>
      </c>
      <c r="E334" s="703" t="s">
        <v>290</v>
      </c>
      <c r="F334" s="703" t="s">
        <v>318</v>
      </c>
      <c r="G334" s="703"/>
      <c r="H334" s="705" t="s">
        <v>843</v>
      </c>
      <c r="I334" s="705"/>
      <c r="J334" s="703" t="s">
        <v>141</v>
      </c>
      <c r="K334" s="703">
        <v>2</v>
      </c>
      <c r="L334" s="706">
        <v>3.5670000000000002</v>
      </c>
      <c r="M334" s="704" t="s">
        <v>20</v>
      </c>
      <c r="N334" s="705" t="s">
        <v>140</v>
      </c>
      <c r="O334" s="703"/>
      <c r="P334" s="707">
        <v>61</v>
      </c>
      <c r="Q334" s="707">
        <f t="shared" si="11"/>
        <v>61</v>
      </c>
      <c r="R334" s="708"/>
      <c r="S334" s="708"/>
      <c r="T334" s="703"/>
      <c r="U334" s="709">
        <f>Tableau1[[#This Row],[CHANGE PRICE STANDARD]]*$W$2</f>
        <v>66.490000000000009</v>
      </c>
      <c r="V334" s="709">
        <f t="shared" si="12"/>
        <v>66</v>
      </c>
    </row>
    <row r="335" spans="1:28" ht="12" customHeight="1">
      <c r="A335" s="703" t="s">
        <v>1034</v>
      </c>
      <c r="B335" s="704">
        <v>5253</v>
      </c>
      <c r="C335" s="703" t="s">
        <v>597</v>
      </c>
      <c r="D335" s="703" t="s">
        <v>19</v>
      </c>
      <c r="E335" s="703" t="s">
        <v>251</v>
      </c>
      <c r="F335" s="703" t="s">
        <v>280</v>
      </c>
      <c r="G335" s="703"/>
      <c r="H335" s="705" t="s">
        <v>843</v>
      </c>
      <c r="I335" s="705"/>
      <c r="J335" s="703" t="s">
        <v>92</v>
      </c>
      <c r="K335" s="703">
        <v>10</v>
      </c>
      <c r="L335" s="706">
        <v>0.51400000000000001</v>
      </c>
      <c r="M335" s="704" t="s">
        <v>795</v>
      </c>
      <c r="N335" s="705" t="s">
        <v>138</v>
      </c>
      <c r="O335" s="703"/>
      <c r="P335" s="710">
        <v>52</v>
      </c>
      <c r="Q335" s="707">
        <f t="shared" si="11"/>
        <v>52</v>
      </c>
      <c r="R335" s="708"/>
      <c r="S335" s="708"/>
      <c r="T335" s="703"/>
      <c r="U335" s="709">
        <f>Tableau1[[#This Row],[CHANGE PRICE STANDARD]]*$W$2</f>
        <v>56.680000000000007</v>
      </c>
      <c r="V335" s="709">
        <f t="shared" si="12"/>
        <v>57</v>
      </c>
    </row>
    <row r="336" spans="1:28" ht="12" customHeight="1">
      <c r="A336" s="703" t="s">
        <v>1440</v>
      </c>
      <c r="B336" s="712" t="s">
        <v>1441</v>
      </c>
      <c r="C336" s="703"/>
      <c r="D336" s="703" t="s">
        <v>564</v>
      </c>
      <c r="E336" s="703" t="s">
        <v>1479</v>
      </c>
      <c r="F336" s="713" t="s">
        <v>1442</v>
      </c>
      <c r="G336" s="699"/>
      <c r="H336" s="714" t="s">
        <v>737</v>
      </c>
      <c r="I336" s="715" t="s">
        <v>1443</v>
      </c>
      <c r="J336" s="716" t="s">
        <v>44</v>
      </c>
      <c r="K336" s="703">
        <v>1</v>
      </c>
      <c r="L336" s="717">
        <v>1.24</v>
      </c>
      <c r="M336" s="703" t="s">
        <v>566</v>
      </c>
      <c r="N336" s="714" t="s">
        <v>1444</v>
      </c>
      <c r="O336" s="703"/>
      <c r="P336" s="707">
        <v>119.34321923778595</v>
      </c>
      <c r="Q336" s="707">
        <f t="shared" si="11"/>
        <v>119</v>
      </c>
      <c r="R336" s="708">
        <v>131.27754116156456</v>
      </c>
      <c r="S336" s="708">
        <f>ROUNDUP(R336*$AI$2,0)</f>
        <v>132</v>
      </c>
      <c r="T336" s="711"/>
      <c r="U336" s="709">
        <f>Tableau1[[#This Row],[CHANGE PRICE STANDARD]]*$W$2</f>
        <v>129.71</v>
      </c>
      <c r="V336" s="709">
        <f t="shared" si="12"/>
        <v>130</v>
      </c>
      <c r="AB336" s="178"/>
    </row>
    <row r="337" spans="1:29" ht="12" customHeight="1">
      <c r="A337" s="703" t="s">
        <v>1445</v>
      </c>
      <c r="B337" s="712" t="s">
        <v>1446</v>
      </c>
      <c r="C337" s="703"/>
      <c r="D337" s="703" t="s">
        <v>564</v>
      </c>
      <c r="E337" s="703" t="s">
        <v>1480</v>
      </c>
      <c r="F337" s="713" t="s">
        <v>1442</v>
      </c>
      <c r="G337" s="699"/>
      <c r="H337" s="714" t="s">
        <v>738</v>
      </c>
      <c r="I337" s="715" t="s">
        <v>1443</v>
      </c>
      <c r="J337" s="716" t="s">
        <v>44</v>
      </c>
      <c r="K337" s="703">
        <v>1</v>
      </c>
      <c r="L337" s="717">
        <v>1.24</v>
      </c>
      <c r="M337" s="703" t="s">
        <v>566</v>
      </c>
      <c r="N337" s="714" t="s">
        <v>1444</v>
      </c>
      <c r="O337" s="703"/>
      <c r="P337" s="720">
        <v>137.24470212345383</v>
      </c>
      <c r="Q337" s="707">
        <f t="shared" si="11"/>
        <v>137</v>
      </c>
      <c r="R337" s="708"/>
      <c r="S337" s="708">
        <v>0</v>
      </c>
      <c r="T337" s="711"/>
      <c r="U337" s="709">
        <f>Tableau1[[#This Row],[CHANGE PRICE STANDARD]]*$W$2</f>
        <v>149.33000000000001</v>
      </c>
      <c r="V337" s="709">
        <f t="shared" si="12"/>
        <v>149</v>
      </c>
    </row>
    <row r="338" spans="1:29" ht="12" customHeight="1">
      <c r="A338" s="703" t="s">
        <v>962</v>
      </c>
      <c r="B338" s="698">
        <v>9532</v>
      </c>
      <c r="C338" s="703"/>
      <c r="D338" s="703" t="s">
        <v>19</v>
      </c>
      <c r="E338" s="703" t="s">
        <v>43</v>
      </c>
      <c r="F338" s="698" t="s">
        <v>217</v>
      </c>
      <c r="G338" s="703"/>
      <c r="H338" s="705" t="s">
        <v>843</v>
      </c>
      <c r="I338" s="705"/>
      <c r="J338" s="698" t="s">
        <v>44</v>
      </c>
      <c r="K338" s="698">
        <v>10</v>
      </c>
      <c r="L338" s="698">
        <v>1.3740000000000001</v>
      </c>
      <c r="M338" s="704" t="s">
        <v>20</v>
      </c>
      <c r="N338" s="705" t="s">
        <v>153</v>
      </c>
      <c r="O338" s="703"/>
      <c r="P338" s="700">
        <v>43</v>
      </c>
      <c r="Q338" s="707">
        <f t="shared" si="11"/>
        <v>43</v>
      </c>
      <c r="R338" s="702"/>
      <c r="S338" s="708"/>
      <c r="T338" s="703"/>
      <c r="U338" s="709">
        <f>Tableau1[[#This Row],[CHANGE PRICE STANDARD]]*$W$2</f>
        <v>46.870000000000005</v>
      </c>
      <c r="V338" s="709">
        <f t="shared" si="12"/>
        <v>47</v>
      </c>
    </row>
    <row r="339" spans="1:29" ht="12" customHeight="1">
      <c r="A339" s="703" t="s">
        <v>1070</v>
      </c>
      <c r="B339" s="704">
        <v>9765</v>
      </c>
      <c r="C339" s="703"/>
      <c r="D339" s="703" t="s">
        <v>19</v>
      </c>
      <c r="E339" s="703" t="s">
        <v>43</v>
      </c>
      <c r="F339" s="698" t="s">
        <v>217</v>
      </c>
      <c r="G339" s="703"/>
      <c r="H339" s="705" t="s">
        <v>843</v>
      </c>
      <c r="I339" s="705"/>
      <c r="J339" s="698" t="s">
        <v>44</v>
      </c>
      <c r="K339" s="698">
        <v>10</v>
      </c>
      <c r="L339" s="698">
        <v>0.95299999999999996</v>
      </c>
      <c r="M339" s="704" t="s">
        <v>795</v>
      </c>
      <c r="N339" s="705" t="s">
        <v>1217</v>
      </c>
      <c r="O339" s="703"/>
      <c r="P339" s="700">
        <v>78</v>
      </c>
      <c r="Q339" s="707">
        <f t="shared" si="11"/>
        <v>78</v>
      </c>
      <c r="R339" s="702"/>
      <c r="S339" s="708"/>
      <c r="T339" s="703"/>
      <c r="U339" s="709">
        <f>Tableau1[[#This Row],[CHANGE PRICE STANDARD]]*$W$2</f>
        <v>85.02000000000001</v>
      </c>
      <c r="V339" s="709">
        <f t="shared" si="12"/>
        <v>85</v>
      </c>
    </row>
    <row r="340" spans="1:29" ht="12" customHeight="1">
      <c r="A340" s="703" t="s">
        <v>996</v>
      </c>
      <c r="B340" s="704">
        <v>6681</v>
      </c>
      <c r="C340" s="703" t="s">
        <v>617</v>
      </c>
      <c r="D340" s="703" t="s">
        <v>19</v>
      </c>
      <c r="E340" s="703" t="s">
        <v>290</v>
      </c>
      <c r="F340" s="703" t="s">
        <v>319</v>
      </c>
      <c r="G340" s="703"/>
      <c r="H340" s="705" t="s">
        <v>843</v>
      </c>
      <c r="I340" s="705"/>
      <c r="J340" s="703" t="s">
        <v>57</v>
      </c>
      <c r="K340" s="703">
        <v>10</v>
      </c>
      <c r="L340" s="706">
        <v>3.1269999999999998</v>
      </c>
      <c r="M340" s="704" t="s">
        <v>795</v>
      </c>
      <c r="N340" s="705" t="s">
        <v>153</v>
      </c>
      <c r="O340" s="703"/>
      <c r="P340" s="710">
        <v>162</v>
      </c>
      <c r="Q340" s="707">
        <f t="shared" si="11"/>
        <v>162</v>
      </c>
      <c r="R340" s="708"/>
      <c r="S340" s="708"/>
      <c r="T340" s="703"/>
      <c r="U340" s="709">
        <f>Tableau1[[#This Row],[CHANGE PRICE STANDARD]]*$W$2</f>
        <v>176.58</v>
      </c>
      <c r="V340" s="709">
        <f t="shared" si="12"/>
        <v>177</v>
      </c>
    </row>
    <row r="341" spans="1:29" ht="12" customHeight="1">
      <c r="A341" s="703" t="s">
        <v>900</v>
      </c>
      <c r="B341" s="704">
        <v>8011</v>
      </c>
      <c r="C341" s="703" t="s">
        <v>617</v>
      </c>
      <c r="D341" s="703" t="s">
        <v>19</v>
      </c>
      <c r="E341" s="703" t="s">
        <v>290</v>
      </c>
      <c r="F341" s="703" t="s">
        <v>319</v>
      </c>
      <c r="G341" s="703"/>
      <c r="H341" s="705" t="s">
        <v>843</v>
      </c>
      <c r="I341" s="705"/>
      <c r="J341" s="703" t="s">
        <v>57</v>
      </c>
      <c r="K341" s="703">
        <v>10</v>
      </c>
      <c r="L341" s="706">
        <v>4.8769999999999998</v>
      </c>
      <c r="M341" s="704" t="s">
        <v>20</v>
      </c>
      <c r="N341" s="705" t="s">
        <v>153</v>
      </c>
      <c r="O341" s="703"/>
      <c r="P341" s="707">
        <v>87</v>
      </c>
      <c r="Q341" s="707">
        <f t="shared" si="11"/>
        <v>87</v>
      </c>
      <c r="R341" s="708"/>
      <c r="S341" s="708"/>
      <c r="T341" s="703"/>
      <c r="U341" s="709">
        <f>Tableau1[[#This Row],[CHANGE PRICE STANDARD]]*$W$2</f>
        <v>94.830000000000013</v>
      </c>
      <c r="V341" s="709">
        <f t="shared" si="12"/>
        <v>95</v>
      </c>
    </row>
    <row r="342" spans="1:29" ht="12" customHeight="1">
      <c r="A342" s="703" t="s">
        <v>1122</v>
      </c>
      <c r="B342" s="704">
        <v>13697</v>
      </c>
      <c r="C342" s="703"/>
      <c r="D342" s="703" t="s">
        <v>19</v>
      </c>
      <c r="E342" s="703" t="s">
        <v>840</v>
      </c>
      <c r="F342" s="698" t="s">
        <v>218</v>
      </c>
      <c r="G342" s="703"/>
      <c r="H342" s="703" t="s">
        <v>738</v>
      </c>
      <c r="I342" s="705"/>
      <c r="J342" s="698" t="s">
        <v>44</v>
      </c>
      <c r="K342" s="698">
        <v>5</v>
      </c>
      <c r="L342" s="698">
        <v>0.54</v>
      </c>
      <c r="M342" s="704" t="s">
        <v>795</v>
      </c>
      <c r="N342" s="705" t="s">
        <v>209</v>
      </c>
      <c r="O342" s="703"/>
      <c r="P342" s="700">
        <v>44</v>
      </c>
      <c r="Q342" s="707">
        <f t="shared" si="11"/>
        <v>44</v>
      </c>
      <c r="R342" s="702"/>
      <c r="S342" s="708"/>
      <c r="T342" s="703"/>
      <c r="U342" s="709">
        <f>Tableau1[[#This Row],[CHANGE PRICE STANDARD]]*$W$2</f>
        <v>47.96</v>
      </c>
      <c r="V342" s="709">
        <f t="shared" si="12"/>
        <v>48</v>
      </c>
      <c r="AB342" s="178"/>
    </row>
    <row r="343" spans="1:29" ht="12" customHeight="1">
      <c r="A343" s="703" t="s">
        <v>963</v>
      </c>
      <c r="B343" s="698">
        <v>10888</v>
      </c>
      <c r="C343" s="703"/>
      <c r="D343" s="703" t="s">
        <v>19</v>
      </c>
      <c r="E343" s="703" t="s">
        <v>43</v>
      </c>
      <c r="F343" s="698" t="s">
        <v>219</v>
      </c>
      <c r="G343" s="703"/>
      <c r="H343" s="705" t="s">
        <v>843</v>
      </c>
      <c r="I343" s="705"/>
      <c r="J343" s="698" t="s">
        <v>89</v>
      </c>
      <c r="K343" s="698">
        <v>3</v>
      </c>
      <c r="L343" s="698">
        <v>5.0149999999999997</v>
      </c>
      <c r="M343" s="704" t="s">
        <v>20</v>
      </c>
      <c r="N343" s="698" t="s">
        <v>1215</v>
      </c>
      <c r="O343" s="703"/>
      <c r="P343" s="700">
        <v>88</v>
      </c>
      <c r="Q343" s="707">
        <f t="shared" si="11"/>
        <v>88</v>
      </c>
      <c r="R343" s="702"/>
      <c r="S343" s="708"/>
      <c r="T343" s="703"/>
      <c r="U343" s="709">
        <f>Tableau1[[#This Row],[CHANGE PRICE STANDARD]]*$W$2</f>
        <v>95.92</v>
      </c>
      <c r="V343" s="709">
        <f t="shared" si="12"/>
        <v>96</v>
      </c>
      <c r="AB343" s="178"/>
    </row>
    <row r="344" spans="1:29" ht="12" customHeight="1">
      <c r="A344" s="703" t="s">
        <v>1071</v>
      </c>
      <c r="B344" s="704">
        <v>14137</v>
      </c>
      <c r="C344" s="703"/>
      <c r="D344" s="703" t="s">
        <v>19</v>
      </c>
      <c r="E344" s="703" t="s">
        <v>43</v>
      </c>
      <c r="F344" s="698" t="s">
        <v>219</v>
      </c>
      <c r="G344" s="703"/>
      <c r="H344" s="705" t="s">
        <v>843</v>
      </c>
      <c r="I344" s="705"/>
      <c r="J344" s="698" t="s">
        <v>89</v>
      </c>
      <c r="K344" s="698">
        <v>3</v>
      </c>
      <c r="L344" s="698">
        <v>3.4809999999999999</v>
      </c>
      <c r="M344" s="704" t="s">
        <v>795</v>
      </c>
      <c r="N344" s="705" t="s">
        <v>1215</v>
      </c>
      <c r="O344" s="703"/>
      <c r="P344" s="700">
        <v>169</v>
      </c>
      <c r="Q344" s="707">
        <f t="shared" si="11"/>
        <v>169</v>
      </c>
      <c r="R344" s="702"/>
      <c r="S344" s="708"/>
      <c r="T344" s="703"/>
      <c r="U344" s="709">
        <f>Tableau1[[#This Row],[CHANGE PRICE STANDARD]]*$W$2</f>
        <v>184.21</v>
      </c>
      <c r="V344" s="709">
        <f t="shared" si="12"/>
        <v>184</v>
      </c>
    </row>
    <row r="345" spans="1:29" ht="12" customHeight="1">
      <c r="A345" s="703" t="s">
        <v>1123</v>
      </c>
      <c r="B345" s="698">
        <v>13698</v>
      </c>
      <c r="C345" s="703"/>
      <c r="D345" s="703" t="s">
        <v>19</v>
      </c>
      <c r="E345" s="703" t="s">
        <v>840</v>
      </c>
      <c r="F345" s="698" t="s">
        <v>220</v>
      </c>
      <c r="G345" s="703"/>
      <c r="H345" s="703" t="s">
        <v>738</v>
      </c>
      <c r="I345" s="705"/>
      <c r="J345" s="698" t="s">
        <v>89</v>
      </c>
      <c r="K345" s="698">
        <v>4</v>
      </c>
      <c r="L345" s="698">
        <v>2.7919999999999998</v>
      </c>
      <c r="M345" s="704" t="s">
        <v>795</v>
      </c>
      <c r="N345" s="698" t="s">
        <v>1214</v>
      </c>
      <c r="O345" s="703"/>
      <c r="P345" s="700">
        <v>122</v>
      </c>
      <c r="Q345" s="707">
        <f t="shared" si="11"/>
        <v>122</v>
      </c>
      <c r="R345" s="702"/>
      <c r="S345" s="708"/>
      <c r="T345" s="703"/>
      <c r="U345" s="709">
        <f>Tableau1[[#This Row],[CHANGE PRICE STANDARD]]*$W$2</f>
        <v>132.98000000000002</v>
      </c>
      <c r="V345" s="709">
        <f t="shared" si="12"/>
        <v>133</v>
      </c>
    </row>
    <row r="346" spans="1:29" ht="12" customHeight="1">
      <c r="A346" s="703" t="s">
        <v>632</v>
      </c>
      <c r="B346" s="703"/>
      <c r="C346" s="703" t="s">
        <v>1361</v>
      </c>
      <c r="D346" s="703" t="s">
        <v>125</v>
      </c>
      <c r="E346" s="703" t="s">
        <v>1295</v>
      </c>
      <c r="F346" s="703" t="s">
        <v>1304</v>
      </c>
      <c r="G346" s="699"/>
      <c r="H346" s="703" t="s">
        <v>737</v>
      </c>
      <c r="I346" s="703" t="s">
        <v>1338</v>
      </c>
      <c r="J346" s="703" t="s">
        <v>60</v>
      </c>
      <c r="K346" s="703">
        <v>1</v>
      </c>
      <c r="L346" s="703">
        <v>8.0399999999999991</v>
      </c>
      <c r="M346" s="703" t="s">
        <v>124</v>
      </c>
      <c r="N346" s="703"/>
      <c r="O346" s="703"/>
      <c r="P346" s="707">
        <v>150</v>
      </c>
      <c r="Q346" s="707">
        <f t="shared" si="11"/>
        <v>150</v>
      </c>
      <c r="R346" s="708">
        <v>0</v>
      </c>
      <c r="S346" s="708">
        <f>ROUNDUP(R346*$AI$2,0)</f>
        <v>0</v>
      </c>
      <c r="T346" s="711"/>
      <c r="U346" s="709">
        <f>Tableau1[[#This Row],[CHANGE PRICE STANDARD]]*$W$2</f>
        <v>163.5</v>
      </c>
      <c r="V346" s="709">
        <f t="shared" si="12"/>
        <v>164</v>
      </c>
      <c r="AC346" s="178"/>
    </row>
    <row r="347" spans="1:29" ht="12" customHeight="1">
      <c r="A347" s="703" t="s">
        <v>1124</v>
      </c>
      <c r="B347" s="698">
        <v>13699</v>
      </c>
      <c r="C347" s="703"/>
      <c r="D347" s="703" t="s">
        <v>19</v>
      </c>
      <c r="E347" s="703" t="s">
        <v>840</v>
      </c>
      <c r="F347" s="698" t="s">
        <v>221</v>
      </c>
      <c r="G347" s="703"/>
      <c r="H347" s="703" t="s">
        <v>738</v>
      </c>
      <c r="I347" s="705"/>
      <c r="J347" s="698" t="s">
        <v>89</v>
      </c>
      <c r="K347" s="698">
        <v>3</v>
      </c>
      <c r="L347" s="698">
        <v>2.077</v>
      </c>
      <c r="M347" s="704" t="s">
        <v>795</v>
      </c>
      <c r="N347" s="705" t="s">
        <v>144</v>
      </c>
      <c r="O347" s="703"/>
      <c r="P347" s="700">
        <v>152</v>
      </c>
      <c r="Q347" s="707">
        <f t="shared" si="11"/>
        <v>152</v>
      </c>
      <c r="R347" s="702"/>
      <c r="S347" s="708"/>
      <c r="T347" s="703"/>
      <c r="U347" s="709">
        <f>Tableau1[[#This Row],[CHANGE PRICE STANDARD]]*$W$2</f>
        <v>165.68</v>
      </c>
      <c r="V347" s="709">
        <f t="shared" si="12"/>
        <v>166</v>
      </c>
    </row>
    <row r="348" spans="1:29" ht="12" customHeight="1">
      <c r="A348" s="703" t="s">
        <v>1125</v>
      </c>
      <c r="B348" s="698">
        <v>13700</v>
      </c>
      <c r="C348" s="703"/>
      <c r="D348" s="703" t="s">
        <v>19</v>
      </c>
      <c r="E348" s="703" t="s">
        <v>840</v>
      </c>
      <c r="F348" s="698" t="s">
        <v>222</v>
      </c>
      <c r="G348" s="703"/>
      <c r="H348" s="703" t="s">
        <v>738</v>
      </c>
      <c r="I348" s="705"/>
      <c r="J348" s="698" t="s">
        <v>89</v>
      </c>
      <c r="K348" s="698">
        <v>1</v>
      </c>
      <c r="L348" s="698">
        <v>0.85</v>
      </c>
      <c r="M348" s="704" t="s">
        <v>795</v>
      </c>
      <c r="N348" s="698" t="s">
        <v>144</v>
      </c>
      <c r="O348" s="703"/>
      <c r="P348" s="700">
        <v>60</v>
      </c>
      <c r="Q348" s="707">
        <f t="shared" si="11"/>
        <v>60</v>
      </c>
      <c r="R348" s="702"/>
      <c r="S348" s="708"/>
      <c r="T348" s="703"/>
      <c r="U348" s="709">
        <f>Tableau1[[#This Row],[CHANGE PRICE STANDARD]]*$W$2</f>
        <v>65.400000000000006</v>
      </c>
      <c r="V348" s="709">
        <f t="shared" si="12"/>
        <v>65</v>
      </c>
    </row>
    <row r="349" spans="1:29" ht="12" customHeight="1">
      <c r="A349" s="703" t="s">
        <v>1126</v>
      </c>
      <c r="B349" s="698">
        <v>13701</v>
      </c>
      <c r="C349" s="703"/>
      <c r="D349" s="703" t="s">
        <v>19</v>
      </c>
      <c r="E349" s="703" t="s">
        <v>840</v>
      </c>
      <c r="F349" s="698" t="s">
        <v>223</v>
      </c>
      <c r="G349" s="703"/>
      <c r="H349" s="703" t="s">
        <v>738</v>
      </c>
      <c r="I349" s="705"/>
      <c r="J349" s="698" t="s">
        <v>89</v>
      </c>
      <c r="K349" s="698">
        <v>1</v>
      </c>
      <c r="L349" s="698">
        <v>0.71</v>
      </c>
      <c r="M349" s="704" t="s">
        <v>795</v>
      </c>
      <c r="N349" s="698" t="s">
        <v>144</v>
      </c>
      <c r="O349" s="703"/>
      <c r="P349" s="700">
        <v>38</v>
      </c>
      <c r="Q349" s="707">
        <f t="shared" si="11"/>
        <v>38</v>
      </c>
      <c r="R349" s="702"/>
      <c r="S349" s="708"/>
      <c r="T349" s="703"/>
      <c r="U349" s="709">
        <f>Tableau1[[#This Row],[CHANGE PRICE STANDARD]]*$W$2</f>
        <v>41.42</v>
      </c>
      <c r="V349" s="709">
        <f t="shared" si="12"/>
        <v>41</v>
      </c>
      <c r="AB349" s="178"/>
    </row>
    <row r="350" spans="1:29" ht="12" customHeight="1">
      <c r="A350" s="703" t="s">
        <v>1127</v>
      </c>
      <c r="B350" s="704">
        <v>14107</v>
      </c>
      <c r="C350" s="703"/>
      <c r="D350" s="703" t="s">
        <v>19</v>
      </c>
      <c r="E350" s="703" t="s">
        <v>840</v>
      </c>
      <c r="F350" s="698" t="s">
        <v>224</v>
      </c>
      <c r="G350" s="703"/>
      <c r="H350" s="703" t="s">
        <v>738</v>
      </c>
      <c r="I350" s="705"/>
      <c r="J350" s="698" t="s">
        <v>60</v>
      </c>
      <c r="K350" s="698">
        <v>3</v>
      </c>
      <c r="L350" s="698">
        <v>1.6870000000000001</v>
      </c>
      <c r="M350" s="704" t="s">
        <v>795</v>
      </c>
      <c r="N350" s="705" t="s">
        <v>153</v>
      </c>
      <c r="O350" s="703"/>
      <c r="P350" s="700">
        <v>144</v>
      </c>
      <c r="Q350" s="707">
        <f t="shared" si="11"/>
        <v>144</v>
      </c>
      <c r="R350" s="702"/>
      <c r="S350" s="708"/>
      <c r="T350" s="703"/>
      <c r="U350" s="709">
        <f>Tableau1[[#This Row],[CHANGE PRICE STANDARD]]*$W$2</f>
        <v>156.96</v>
      </c>
      <c r="V350" s="709">
        <f t="shared" si="12"/>
        <v>157</v>
      </c>
      <c r="AB350" s="178"/>
    </row>
    <row r="351" spans="1:29" ht="12" customHeight="1">
      <c r="A351" s="703" t="s">
        <v>1128</v>
      </c>
      <c r="B351" s="698">
        <v>14108</v>
      </c>
      <c r="C351" s="703"/>
      <c r="D351" s="703" t="s">
        <v>19</v>
      </c>
      <c r="E351" s="703" t="s">
        <v>840</v>
      </c>
      <c r="F351" s="698" t="s">
        <v>225</v>
      </c>
      <c r="G351" s="703"/>
      <c r="H351" s="703" t="s">
        <v>738</v>
      </c>
      <c r="I351" s="705"/>
      <c r="J351" s="698" t="s">
        <v>57</v>
      </c>
      <c r="K351" s="698">
        <v>5</v>
      </c>
      <c r="L351" s="698">
        <v>1.579</v>
      </c>
      <c r="M351" s="704" t="s">
        <v>795</v>
      </c>
      <c r="N351" s="705" t="s">
        <v>153</v>
      </c>
      <c r="O351" s="703"/>
      <c r="P351" s="700">
        <v>164</v>
      </c>
      <c r="Q351" s="707">
        <f t="shared" si="11"/>
        <v>164</v>
      </c>
      <c r="R351" s="702"/>
      <c r="S351" s="708"/>
      <c r="T351" s="703"/>
      <c r="U351" s="709">
        <f>Tableau1[[#This Row],[CHANGE PRICE STANDARD]]*$W$2</f>
        <v>178.76000000000002</v>
      </c>
      <c r="V351" s="709">
        <f t="shared" si="12"/>
        <v>179</v>
      </c>
      <c r="AB351" s="178"/>
    </row>
    <row r="352" spans="1:29" ht="12" customHeight="1">
      <c r="A352" s="703" t="s">
        <v>934</v>
      </c>
      <c r="B352" s="704">
        <v>5307</v>
      </c>
      <c r="C352" s="703" t="s">
        <v>575</v>
      </c>
      <c r="D352" s="703" t="s">
        <v>19</v>
      </c>
      <c r="E352" s="703" t="s">
        <v>251</v>
      </c>
      <c r="F352" s="703" t="s">
        <v>281</v>
      </c>
      <c r="G352" s="703"/>
      <c r="H352" s="705" t="s">
        <v>843</v>
      </c>
      <c r="I352" s="705"/>
      <c r="J352" s="703" t="s">
        <v>57</v>
      </c>
      <c r="K352" s="703">
        <v>8</v>
      </c>
      <c r="L352" s="706">
        <v>3.448</v>
      </c>
      <c r="M352" s="704" t="s">
        <v>20</v>
      </c>
      <c r="N352" s="705" t="s">
        <v>136</v>
      </c>
      <c r="O352" s="703"/>
      <c r="P352" s="710">
        <v>70</v>
      </c>
      <c r="Q352" s="707">
        <f t="shared" si="11"/>
        <v>70</v>
      </c>
      <c r="R352" s="708"/>
      <c r="S352" s="708"/>
      <c r="T352" s="703"/>
      <c r="U352" s="709">
        <f>Tableau1[[#This Row],[CHANGE PRICE STANDARD]]*$W$2</f>
        <v>76.300000000000011</v>
      </c>
      <c r="V352" s="709">
        <f t="shared" si="12"/>
        <v>76</v>
      </c>
      <c r="AB352" s="178"/>
    </row>
    <row r="353" spans="1:29" ht="12" customHeight="1">
      <c r="A353" s="703" t="s">
        <v>1035</v>
      </c>
      <c r="B353" s="704">
        <v>6096</v>
      </c>
      <c r="C353" s="703" t="s">
        <v>575</v>
      </c>
      <c r="D353" s="703" t="s">
        <v>19</v>
      </c>
      <c r="E353" s="703" t="s">
        <v>251</v>
      </c>
      <c r="F353" s="703" t="s">
        <v>281</v>
      </c>
      <c r="G353" s="703"/>
      <c r="H353" s="705" t="s">
        <v>843</v>
      </c>
      <c r="I353" s="705"/>
      <c r="J353" s="703" t="s">
        <v>57</v>
      </c>
      <c r="K353" s="703">
        <v>8</v>
      </c>
      <c r="L353" s="706">
        <v>2.3929999999999998</v>
      </c>
      <c r="M353" s="704" t="s">
        <v>795</v>
      </c>
      <c r="N353" s="705" t="s">
        <v>136</v>
      </c>
      <c r="O353" s="703"/>
      <c r="P353" s="710">
        <v>127</v>
      </c>
      <c r="Q353" s="707">
        <f t="shared" si="11"/>
        <v>127</v>
      </c>
      <c r="R353" s="708"/>
      <c r="S353" s="708"/>
      <c r="T353" s="703"/>
      <c r="U353" s="709">
        <f>Tableau1[[#This Row],[CHANGE PRICE STANDARD]]*$W$2</f>
        <v>138.43</v>
      </c>
      <c r="V353" s="709">
        <f t="shared" si="12"/>
        <v>138</v>
      </c>
      <c r="AB353" s="178"/>
    </row>
    <row r="354" spans="1:29" ht="12" customHeight="1">
      <c r="A354" s="703" t="s">
        <v>624</v>
      </c>
      <c r="B354" s="703"/>
      <c r="C354" s="703" t="s">
        <v>1353</v>
      </c>
      <c r="D354" s="703" t="s">
        <v>125</v>
      </c>
      <c r="E354" s="703" t="s">
        <v>1295</v>
      </c>
      <c r="F354" s="703" t="s">
        <v>1296</v>
      </c>
      <c r="G354" s="699"/>
      <c r="H354" s="703" t="s">
        <v>737</v>
      </c>
      <c r="I354" s="703" t="s">
        <v>1330</v>
      </c>
      <c r="J354" s="703" t="s">
        <v>57</v>
      </c>
      <c r="K354" s="703">
        <v>1</v>
      </c>
      <c r="L354" s="703">
        <v>3.28</v>
      </c>
      <c r="M354" s="703" t="s">
        <v>124</v>
      </c>
      <c r="N354" s="703"/>
      <c r="O354" s="703"/>
      <c r="P354" s="707">
        <v>95</v>
      </c>
      <c r="Q354" s="707">
        <f t="shared" si="11"/>
        <v>95</v>
      </c>
      <c r="R354" s="708">
        <v>0</v>
      </c>
      <c r="S354" s="708">
        <f>ROUNDUP(R354*$AI$2,0)</f>
        <v>0</v>
      </c>
      <c r="T354" s="711"/>
      <c r="U354" s="709">
        <f>Tableau1[[#This Row],[CHANGE PRICE STANDARD]]*$W$2</f>
        <v>103.55000000000001</v>
      </c>
      <c r="V354" s="709">
        <f t="shared" si="12"/>
        <v>104</v>
      </c>
      <c r="AB354" s="178"/>
    </row>
    <row r="355" spans="1:29" ht="12" customHeight="1">
      <c r="A355" s="703" t="s">
        <v>935</v>
      </c>
      <c r="B355" s="704">
        <v>8318</v>
      </c>
      <c r="C355" s="703" t="s">
        <v>594</v>
      </c>
      <c r="D355" s="703" t="s">
        <v>19</v>
      </c>
      <c r="E355" s="703" t="s">
        <v>251</v>
      </c>
      <c r="F355" s="703" t="s">
        <v>282</v>
      </c>
      <c r="G355" s="703"/>
      <c r="H355" s="705" t="s">
        <v>843</v>
      </c>
      <c r="I355" s="705"/>
      <c r="J355" s="703" t="s">
        <v>44</v>
      </c>
      <c r="K355" s="703">
        <v>10</v>
      </c>
      <c r="L355" s="706">
        <v>1.2070000000000001</v>
      </c>
      <c r="M355" s="704" t="s">
        <v>20</v>
      </c>
      <c r="N355" s="705" t="s">
        <v>136</v>
      </c>
      <c r="O355" s="703"/>
      <c r="P355" s="710">
        <v>36</v>
      </c>
      <c r="Q355" s="707">
        <f t="shared" si="11"/>
        <v>36</v>
      </c>
      <c r="R355" s="708"/>
      <c r="S355" s="708"/>
      <c r="T355" s="703"/>
      <c r="U355" s="709">
        <f>Tableau1[[#This Row],[CHANGE PRICE STANDARD]]*$W$2</f>
        <v>39.24</v>
      </c>
      <c r="V355" s="709">
        <f t="shared" si="12"/>
        <v>39</v>
      </c>
      <c r="AB355" s="178"/>
      <c r="AC355" s="178"/>
    </row>
    <row r="356" spans="1:29" ht="12" customHeight="1">
      <c r="A356" s="703" t="s">
        <v>1036</v>
      </c>
      <c r="B356" s="704">
        <v>6683</v>
      </c>
      <c r="C356" s="703" t="s">
        <v>594</v>
      </c>
      <c r="D356" s="703" t="s">
        <v>19</v>
      </c>
      <c r="E356" s="703" t="s">
        <v>251</v>
      </c>
      <c r="F356" s="703" t="s">
        <v>282</v>
      </c>
      <c r="G356" s="703"/>
      <c r="H356" s="705" t="s">
        <v>843</v>
      </c>
      <c r="I356" s="705"/>
      <c r="J356" s="703" t="s">
        <v>44</v>
      </c>
      <c r="K356" s="703">
        <v>10</v>
      </c>
      <c r="L356" s="706">
        <v>0.83799999999999997</v>
      </c>
      <c r="M356" s="704" t="s">
        <v>795</v>
      </c>
      <c r="N356" s="705" t="s">
        <v>136</v>
      </c>
      <c r="O356" s="703"/>
      <c r="P356" s="710">
        <v>67</v>
      </c>
      <c r="Q356" s="707">
        <f t="shared" si="11"/>
        <v>67</v>
      </c>
      <c r="R356" s="708"/>
      <c r="S356" s="708"/>
      <c r="T356" s="703"/>
      <c r="U356" s="709">
        <f>Tableau1[[#This Row],[CHANGE PRICE STANDARD]]*$W$2</f>
        <v>73.03</v>
      </c>
      <c r="V356" s="709">
        <f t="shared" si="12"/>
        <v>73</v>
      </c>
      <c r="AB356" s="178"/>
    </row>
    <row r="357" spans="1:29" ht="12" customHeight="1">
      <c r="A357" s="703" t="s">
        <v>1259</v>
      </c>
      <c r="B357" s="703"/>
      <c r="C357" s="703" t="s">
        <v>1277</v>
      </c>
      <c r="D357" s="703" t="s">
        <v>564</v>
      </c>
      <c r="E357" s="703" t="s">
        <v>1260</v>
      </c>
      <c r="F357" s="703" t="s">
        <v>1262</v>
      </c>
      <c r="G357" s="699"/>
      <c r="H357" s="703" t="s">
        <v>737</v>
      </c>
      <c r="I357" s="703"/>
      <c r="J357" s="703" t="s">
        <v>44</v>
      </c>
      <c r="K357" s="703">
        <v>1</v>
      </c>
      <c r="L357" s="703">
        <v>1</v>
      </c>
      <c r="M357" s="703" t="s">
        <v>566</v>
      </c>
      <c r="N357" s="703"/>
      <c r="O357" s="703"/>
      <c r="P357" s="707">
        <v>128.69999999999999</v>
      </c>
      <c r="Q357" s="707">
        <f t="shared" si="11"/>
        <v>129</v>
      </c>
      <c r="R357" s="708">
        <v>141.57</v>
      </c>
      <c r="S357" s="708">
        <v>155</v>
      </c>
      <c r="T357" s="711"/>
      <c r="U357" s="709">
        <f>Tableau1[[#This Row],[CHANGE PRICE STANDARD]]*$W$2</f>
        <v>140.61000000000001</v>
      </c>
      <c r="V357" s="709">
        <f t="shared" si="12"/>
        <v>141</v>
      </c>
      <c r="AB357" s="178"/>
    </row>
    <row r="358" spans="1:29" ht="12" customHeight="1">
      <c r="A358" s="703" t="s">
        <v>1271</v>
      </c>
      <c r="B358" s="703"/>
      <c r="C358" s="703" t="s">
        <v>1277</v>
      </c>
      <c r="D358" s="703" t="s">
        <v>564</v>
      </c>
      <c r="E358" s="703" t="s">
        <v>1269</v>
      </c>
      <c r="F358" s="703" t="s">
        <v>1262</v>
      </c>
      <c r="G358" s="699"/>
      <c r="H358" s="703" t="s">
        <v>738</v>
      </c>
      <c r="I358" s="703"/>
      <c r="J358" s="703" t="s">
        <v>44</v>
      </c>
      <c r="K358" s="703">
        <v>1</v>
      </c>
      <c r="L358" s="703"/>
      <c r="M358" s="703" t="s">
        <v>566</v>
      </c>
      <c r="N358" s="703"/>
      <c r="O358" s="703"/>
      <c r="P358" s="707">
        <v>158.39999999999998</v>
      </c>
      <c r="Q358" s="707">
        <f t="shared" si="11"/>
        <v>158</v>
      </c>
      <c r="R358" s="708"/>
      <c r="S358" s="708">
        <v>0</v>
      </c>
      <c r="T358" s="711"/>
      <c r="U358" s="709">
        <f>Tableau1[[#This Row],[CHANGE PRICE STANDARD]]*$W$2</f>
        <v>172.22</v>
      </c>
      <c r="V358" s="709">
        <f t="shared" si="12"/>
        <v>172</v>
      </c>
      <c r="AB358" s="178"/>
    </row>
    <row r="359" spans="1:29" ht="12" customHeight="1">
      <c r="A359" s="703" t="s">
        <v>1261</v>
      </c>
      <c r="B359" s="703"/>
      <c r="C359" s="703" t="s">
        <v>1283</v>
      </c>
      <c r="D359" s="703" t="s">
        <v>564</v>
      </c>
      <c r="E359" s="703" t="s">
        <v>1260</v>
      </c>
      <c r="F359" s="703" t="s">
        <v>1263</v>
      </c>
      <c r="G359" s="699"/>
      <c r="H359" s="703" t="s">
        <v>737</v>
      </c>
      <c r="I359" s="703"/>
      <c r="J359" s="703" t="s">
        <v>52</v>
      </c>
      <c r="K359" s="703">
        <v>1</v>
      </c>
      <c r="L359" s="703">
        <v>1</v>
      </c>
      <c r="M359" s="703" t="s">
        <v>566</v>
      </c>
      <c r="N359" s="703"/>
      <c r="O359" s="703"/>
      <c r="P359" s="707">
        <v>138.6</v>
      </c>
      <c r="Q359" s="707">
        <f t="shared" si="11"/>
        <v>139</v>
      </c>
      <c r="R359" s="708">
        <v>152.46</v>
      </c>
      <c r="S359" s="708">
        <v>168</v>
      </c>
      <c r="T359" s="711"/>
      <c r="U359" s="709">
        <f>Tableau1[[#This Row],[CHANGE PRICE STANDARD]]*$W$2</f>
        <v>151.51000000000002</v>
      </c>
      <c r="V359" s="709">
        <f t="shared" si="12"/>
        <v>152</v>
      </c>
      <c r="W359" s="178"/>
      <c r="X359" s="178"/>
      <c r="AC359" s="178"/>
    </row>
    <row r="360" spans="1:29" ht="12" customHeight="1">
      <c r="A360" s="703" t="s">
        <v>1270</v>
      </c>
      <c r="B360" s="703"/>
      <c r="C360" s="703" t="s">
        <v>1283</v>
      </c>
      <c r="D360" s="703" t="s">
        <v>564</v>
      </c>
      <c r="E360" s="703" t="s">
        <v>1269</v>
      </c>
      <c r="F360" s="703" t="s">
        <v>1263</v>
      </c>
      <c r="G360" s="699"/>
      <c r="H360" s="703" t="s">
        <v>738</v>
      </c>
      <c r="I360" s="703"/>
      <c r="J360" s="703" t="s">
        <v>52</v>
      </c>
      <c r="K360" s="703">
        <v>1</v>
      </c>
      <c r="L360" s="703"/>
      <c r="M360" s="703" t="s">
        <v>566</v>
      </c>
      <c r="N360" s="703"/>
      <c r="O360" s="703"/>
      <c r="P360" s="707">
        <v>171.6</v>
      </c>
      <c r="Q360" s="707">
        <f t="shared" si="11"/>
        <v>172</v>
      </c>
      <c r="R360" s="708"/>
      <c r="S360" s="708">
        <v>0</v>
      </c>
      <c r="T360" s="711"/>
      <c r="U360" s="709">
        <f>Tableau1[[#This Row],[CHANGE PRICE STANDARD]]*$W$2</f>
        <v>187.48000000000002</v>
      </c>
      <c r="V360" s="709">
        <f t="shared" si="12"/>
        <v>187</v>
      </c>
      <c r="AB360" s="178"/>
    </row>
    <row r="361" spans="1:29" ht="12" customHeight="1">
      <c r="A361" s="703" t="s">
        <v>1264</v>
      </c>
      <c r="B361" s="703"/>
      <c r="C361" s="703" t="s">
        <v>1278</v>
      </c>
      <c r="D361" s="703" t="s">
        <v>564</v>
      </c>
      <c r="E361" s="703" t="s">
        <v>1260</v>
      </c>
      <c r="F361" s="703" t="s">
        <v>1285</v>
      </c>
      <c r="G361" s="699"/>
      <c r="H361" s="703" t="s">
        <v>737</v>
      </c>
      <c r="I361" s="703"/>
      <c r="J361" s="703" t="s">
        <v>57</v>
      </c>
      <c r="K361" s="703">
        <v>1</v>
      </c>
      <c r="L361" s="703">
        <v>1</v>
      </c>
      <c r="M361" s="703" t="s">
        <v>566</v>
      </c>
      <c r="N361" s="703"/>
      <c r="O361" s="703"/>
      <c r="P361" s="707">
        <v>178.2</v>
      </c>
      <c r="Q361" s="707">
        <f t="shared" si="11"/>
        <v>178</v>
      </c>
      <c r="R361" s="708">
        <v>196.01999999999998</v>
      </c>
      <c r="S361" s="708">
        <v>216</v>
      </c>
      <c r="T361" s="711"/>
      <c r="U361" s="709">
        <f>Tableau1[[#This Row],[CHANGE PRICE STANDARD]]*$W$2</f>
        <v>194.02</v>
      </c>
      <c r="V361" s="709">
        <f t="shared" si="12"/>
        <v>194</v>
      </c>
      <c r="AB361" s="178"/>
    </row>
    <row r="362" spans="1:29" ht="12" customHeight="1">
      <c r="A362" s="703" t="s">
        <v>1272</v>
      </c>
      <c r="B362" s="703"/>
      <c r="C362" s="703" t="s">
        <v>1278</v>
      </c>
      <c r="D362" s="703" t="s">
        <v>564</v>
      </c>
      <c r="E362" s="703" t="s">
        <v>1269</v>
      </c>
      <c r="F362" s="703" t="s">
        <v>1285</v>
      </c>
      <c r="G362" s="699"/>
      <c r="H362" s="703" t="s">
        <v>738</v>
      </c>
      <c r="I362" s="703"/>
      <c r="J362" s="703" t="s">
        <v>57</v>
      </c>
      <c r="K362" s="703">
        <v>1</v>
      </c>
      <c r="L362" s="703"/>
      <c r="M362" s="703" t="s">
        <v>566</v>
      </c>
      <c r="N362" s="703"/>
      <c r="O362" s="703"/>
      <c r="P362" s="707">
        <v>221.1</v>
      </c>
      <c r="Q362" s="707">
        <f t="shared" si="11"/>
        <v>221</v>
      </c>
      <c r="R362" s="708"/>
      <c r="S362" s="708">
        <v>0</v>
      </c>
      <c r="T362" s="711"/>
      <c r="U362" s="709">
        <f>Tableau1[[#This Row],[CHANGE PRICE STANDARD]]*$W$2</f>
        <v>240.89000000000001</v>
      </c>
      <c r="V362" s="709">
        <f t="shared" si="12"/>
        <v>241</v>
      </c>
      <c r="AB362" s="178"/>
    </row>
    <row r="363" spans="1:29" ht="12" customHeight="1">
      <c r="A363" s="703" t="s">
        <v>936</v>
      </c>
      <c r="B363" s="704">
        <v>5252</v>
      </c>
      <c r="C363" s="703" t="s">
        <v>590</v>
      </c>
      <c r="D363" s="703" t="s">
        <v>19</v>
      </c>
      <c r="E363" s="703" t="s">
        <v>251</v>
      </c>
      <c r="F363" s="703" t="s">
        <v>283</v>
      </c>
      <c r="G363" s="703"/>
      <c r="H363" s="705" t="s">
        <v>843</v>
      </c>
      <c r="I363" s="705"/>
      <c r="J363" s="703" t="s">
        <v>52</v>
      </c>
      <c r="K363" s="703">
        <v>10</v>
      </c>
      <c r="L363" s="706">
        <v>2.9940000000000002</v>
      </c>
      <c r="M363" s="704" t="s">
        <v>20</v>
      </c>
      <c r="N363" s="705" t="s">
        <v>136</v>
      </c>
      <c r="O363" s="703"/>
      <c r="P363" s="710">
        <v>68</v>
      </c>
      <c r="Q363" s="707">
        <f t="shared" si="11"/>
        <v>68</v>
      </c>
      <c r="R363" s="708"/>
      <c r="S363" s="708"/>
      <c r="T363" s="703"/>
      <c r="U363" s="709">
        <f>Tableau1[[#This Row],[CHANGE PRICE STANDARD]]*$W$2</f>
        <v>74.12</v>
      </c>
      <c r="V363" s="709">
        <f t="shared" si="12"/>
        <v>74</v>
      </c>
      <c r="AB363" s="178"/>
    </row>
    <row r="364" spans="1:29" ht="12" customHeight="1">
      <c r="A364" s="703" t="s">
        <v>1037</v>
      </c>
      <c r="B364" s="704">
        <v>6071</v>
      </c>
      <c r="C364" s="703" t="s">
        <v>590</v>
      </c>
      <c r="D364" s="703" t="s">
        <v>19</v>
      </c>
      <c r="E364" s="703" t="s">
        <v>251</v>
      </c>
      <c r="F364" s="703" t="s">
        <v>283</v>
      </c>
      <c r="G364" s="703"/>
      <c r="H364" s="705" t="s">
        <v>843</v>
      </c>
      <c r="I364" s="705"/>
      <c r="J364" s="703" t="s">
        <v>52</v>
      </c>
      <c r="K364" s="703">
        <v>10</v>
      </c>
      <c r="L364" s="706">
        <v>2.0779999999999998</v>
      </c>
      <c r="M364" s="704" t="s">
        <v>795</v>
      </c>
      <c r="N364" s="705" t="s">
        <v>136</v>
      </c>
      <c r="O364" s="703"/>
      <c r="P364" s="710">
        <v>120</v>
      </c>
      <c r="Q364" s="707">
        <f t="shared" si="11"/>
        <v>120</v>
      </c>
      <c r="R364" s="708"/>
      <c r="S364" s="708"/>
      <c r="T364" s="703"/>
      <c r="U364" s="709">
        <f>Tableau1[[#This Row],[CHANGE PRICE STANDARD]]*$W$2</f>
        <v>130.80000000000001</v>
      </c>
      <c r="V364" s="709">
        <f t="shared" si="12"/>
        <v>131</v>
      </c>
    </row>
    <row r="365" spans="1:29" ht="12" customHeight="1">
      <c r="A365" s="703" t="s">
        <v>1129</v>
      </c>
      <c r="B365" s="698">
        <v>14109</v>
      </c>
      <c r="C365" s="703"/>
      <c r="D365" s="703" t="s">
        <v>19</v>
      </c>
      <c r="E365" s="703" t="s">
        <v>840</v>
      </c>
      <c r="F365" s="698" t="s">
        <v>226</v>
      </c>
      <c r="G365" s="703"/>
      <c r="H365" s="703" t="s">
        <v>738</v>
      </c>
      <c r="I365" s="705"/>
      <c r="J365" s="698" t="s">
        <v>89</v>
      </c>
      <c r="K365" s="698">
        <v>3</v>
      </c>
      <c r="L365" s="698">
        <v>2.06</v>
      </c>
      <c r="M365" s="704" t="s">
        <v>795</v>
      </c>
      <c r="N365" s="698" t="s">
        <v>136</v>
      </c>
      <c r="O365" s="703"/>
      <c r="P365" s="700">
        <v>165</v>
      </c>
      <c r="Q365" s="707">
        <f t="shared" si="11"/>
        <v>165</v>
      </c>
      <c r="R365" s="702"/>
      <c r="S365" s="708"/>
      <c r="T365" s="703"/>
      <c r="U365" s="709">
        <f>Tableau1[[#This Row],[CHANGE PRICE STANDARD]]*$W$2</f>
        <v>179.85000000000002</v>
      </c>
      <c r="V365" s="709">
        <f t="shared" si="12"/>
        <v>180</v>
      </c>
      <c r="AB365" s="178"/>
      <c r="AC365" s="178"/>
    </row>
    <row r="366" spans="1:29" ht="12" customHeight="1">
      <c r="A366" s="703" t="s">
        <v>964</v>
      </c>
      <c r="B366" s="698">
        <v>10334</v>
      </c>
      <c r="C366" s="703"/>
      <c r="D366" s="703" t="s">
        <v>19</v>
      </c>
      <c r="E366" s="703" t="s">
        <v>43</v>
      </c>
      <c r="F366" s="698" t="s">
        <v>227</v>
      </c>
      <c r="G366" s="703"/>
      <c r="H366" s="705" t="s">
        <v>843</v>
      </c>
      <c r="I366" s="705"/>
      <c r="J366" s="698" t="s">
        <v>141</v>
      </c>
      <c r="K366" s="698">
        <v>1</v>
      </c>
      <c r="L366" s="698">
        <v>2.4550000000000001</v>
      </c>
      <c r="M366" s="704" t="s">
        <v>20</v>
      </c>
      <c r="N366" s="705" t="s">
        <v>144</v>
      </c>
      <c r="O366" s="703"/>
      <c r="P366" s="700">
        <v>43</v>
      </c>
      <c r="Q366" s="707">
        <f t="shared" si="11"/>
        <v>43</v>
      </c>
      <c r="R366" s="702"/>
      <c r="S366" s="708"/>
      <c r="T366" s="703"/>
      <c r="U366" s="709">
        <f>Tableau1[[#This Row],[CHANGE PRICE STANDARD]]*$W$2</f>
        <v>46.870000000000005</v>
      </c>
      <c r="V366" s="709">
        <f t="shared" si="12"/>
        <v>47</v>
      </c>
      <c r="AB366" s="178"/>
    </row>
    <row r="367" spans="1:29" ht="12" customHeight="1">
      <c r="A367" s="703" t="s">
        <v>1072</v>
      </c>
      <c r="B367" s="704">
        <v>9317</v>
      </c>
      <c r="C367" s="703"/>
      <c r="D367" s="703" t="s">
        <v>19</v>
      </c>
      <c r="E367" s="703" t="s">
        <v>43</v>
      </c>
      <c r="F367" s="698" t="s">
        <v>227</v>
      </c>
      <c r="G367" s="703"/>
      <c r="H367" s="705" t="s">
        <v>843</v>
      </c>
      <c r="I367" s="705"/>
      <c r="J367" s="698" t="s">
        <v>141</v>
      </c>
      <c r="K367" s="698">
        <v>1</v>
      </c>
      <c r="L367" s="698">
        <v>1.5289999999999999</v>
      </c>
      <c r="M367" s="704" t="s">
        <v>795</v>
      </c>
      <c r="N367" s="705" t="s">
        <v>144</v>
      </c>
      <c r="O367" s="703"/>
      <c r="P367" s="700">
        <v>94</v>
      </c>
      <c r="Q367" s="707">
        <f t="shared" si="11"/>
        <v>94</v>
      </c>
      <c r="R367" s="702"/>
      <c r="S367" s="708"/>
      <c r="T367" s="703"/>
      <c r="U367" s="709">
        <f>Tableau1[[#This Row],[CHANGE PRICE STANDARD]]*$W$2</f>
        <v>102.46000000000001</v>
      </c>
      <c r="V367" s="709">
        <f t="shared" si="12"/>
        <v>102</v>
      </c>
      <c r="AB367" s="178"/>
    </row>
    <row r="368" spans="1:29" ht="12" customHeight="1">
      <c r="A368" s="703" t="s">
        <v>997</v>
      </c>
      <c r="B368" s="704">
        <v>6095</v>
      </c>
      <c r="C368" s="703" t="s">
        <v>618</v>
      </c>
      <c r="D368" s="703" t="s">
        <v>19</v>
      </c>
      <c r="E368" s="703" t="s">
        <v>290</v>
      </c>
      <c r="F368" s="703" t="s">
        <v>320</v>
      </c>
      <c r="G368" s="703"/>
      <c r="H368" s="705" t="s">
        <v>843</v>
      </c>
      <c r="I368" s="705"/>
      <c r="J368" s="703" t="s">
        <v>60</v>
      </c>
      <c r="K368" s="703">
        <v>3</v>
      </c>
      <c r="L368" s="706">
        <v>2.073</v>
      </c>
      <c r="M368" s="704" t="s">
        <v>795</v>
      </c>
      <c r="N368" s="705" t="s">
        <v>144</v>
      </c>
      <c r="O368" s="703"/>
      <c r="P368" s="710">
        <v>99</v>
      </c>
      <c r="Q368" s="707">
        <f t="shared" si="11"/>
        <v>99</v>
      </c>
      <c r="R368" s="708"/>
      <c r="S368" s="708"/>
      <c r="T368" s="703"/>
      <c r="U368" s="709">
        <f>Tableau1[[#This Row],[CHANGE PRICE STANDARD]]*$W$2</f>
        <v>107.91000000000001</v>
      </c>
      <c r="V368" s="709">
        <f t="shared" si="12"/>
        <v>108</v>
      </c>
      <c r="W368" s="178"/>
      <c r="X368" s="178"/>
    </row>
    <row r="369" spans="1:29" ht="12" customHeight="1">
      <c r="A369" s="703" t="s">
        <v>901</v>
      </c>
      <c r="B369" s="704">
        <v>5250</v>
      </c>
      <c r="C369" s="703" t="s">
        <v>618</v>
      </c>
      <c r="D369" s="703" t="s">
        <v>19</v>
      </c>
      <c r="E369" s="703" t="s">
        <v>290</v>
      </c>
      <c r="F369" s="703" t="s">
        <v>320</v>
      </c>
      <c r="G369" s="703"/>
      <c r="H369" s="705" t="s">
        <v>843</v>
      </c>
      <c r="I369" s="705"/>
      <c r="J369" s="703" t="s">
        <v>60</v>
      </c>
      <c r="K369" s="703">
        <v>3</v>
      </c>
      <c r="L369" s="706">
        <v>2.9870000000000001</v>
      </c>
      <c r="M369" s="704" t="s">
        <v>20</v>
      </c>
      <c r="N369" s="705" t="s">
        <v>144</v>
      </c>
      <c r="O369" s="703"/>
      <c r="P369" s="707">
        <v>52</v>
      </c>
      <c r="Q369" s="707">
        <f t="shared" si="11"/>
        <v>52</v>
      </c>
      <c r="R369" s="708"/>
      <c r="S369" s="708"/>
      <c r="T369" s="703"/>
      <c r="U369" s="709">
        <f>Tableau1[[#This Row],[CHANGE PRICE STANDARD]]*$W$2</f>
        <v>56.680000000000007</v>
      </c>
      <c r="V369" s="709">
        <f t="shared" si="12"/>
        <v>57</v>
      </c>
    </row>
    <row r="370" spans="1:29" ht="12" customHeight="1">
      <c r="A370" s="703" t="s">
        <v>703</v>
      </c>
      <c r="B370" s="703"/>
      <c r="C370" s="703" t="s">
        <v>74</v>
      </c>
      <c r="D370" s="703" t="s">
        <v>564</v>
      </c>
      <c r="E370" s="703" t="s">
        <v>565</v>
      </c>
      <c r="F370" s="703" t="s">
        <v>73</v>
      </c>
      <c r="G370" s="703"/>
      <c r="H370" s="703" t="s">
        <v>737</v>
      </c>
      <c r="I370" s="703" t="s">
        <v>766</v>
      </c>
      <c r="J370" s="703" t="s">
        <v>52</v>
      </c>
      <c r="K370" s="703">
        <v>1</v>
      </c>
      <c r="L370" s="703">
        <v>1.7</v>
      </c>
      <c r="M370" s="703" t="s">
        <v>566</v>
      </c>
      <c r="N370" s="703"/>
      <c r="O370" s="703"/>
      <c r="P370" s="707">
        <v>145.19999999999999</v>
      </c>
      <c r="Q370" s="707">
        <f t="shared" si="11"/>
        <v>145</v>
      </c>
      <c r="R370" s="719">
        <v>169.5060081</v>
      </c>
      <c r="S370" s="708">
        <f>ROUNDUP(R370*$AI$2,0)</f>
        <v>170</v>
      </c>
      <c r="T370" s="703"/>
      <c r="U370" s="709">
        <f>Tableau1[[#This Row],[CHANGE PRICE STANDARD]]*$W$2</f>
        <v>158.05000000000001</v>
      </c>
      <c r="V370" s="709">
        <f t="shared" si="12"/>
        <v>158</v>
      </c>
    </row>
    <row r="371" spans="1:29" ht="12" customHeight="1">
      <c r="A371" s="703" t="s">
        <v>857</v>
      </c>
      <c r="B371" s="703"/>
      <c r="C371" s="703" t="s">
        <v>74</v>
      </c>
      <c r="D371" s="703" t="s">
        <v>564</v>
      </c>
      <c r="E371" s="703" t="s">
        <v>836</v>
      </c>
      <c r="F371" s="703" t="s">
        <v>73</v>
      </c>
      <c r="G371" s="703"/>
      <c r="H371" s="703" t="s">
        <v>738</v>
      </c>
      <c r="I371" s="703" t="s">
        <v>766</v>
      </c>
      <c r="J371" s="703" t="s">
        <v>52</v>
      </c>
      <c r="K371" s="703">
        <v>1</v>
      </c>
      <c r="L371" s="703">
        <v>1.7</v>
      </c>
      <c r="M371" s="703" t="s">
        <v>566</v>
      </c>
      <c r="N371" s="703"/>
      <c r="O371" s="703"/>
      <c r="P371" s="707">
        <v>188.1</v>
      </c>
      <c r="Q371" s="707">
        <f t="shared" si="11"/>
        <v>188</v>
      </c>
      <c r="R371" s="708"/>
      <c r="S371" s="708">
        <v>0</v>
      </c>
      <c r="T371" s="703"/>
      <c r="U371" s="709">
        <f>Tableau1[[#This Row],[CHANGE PRICE STANDARD]]*$W$2</f>
        <v>204.92000000000002</v>
      </c>
      <c r="V371" s="709">
        <f t="shared" si="12"/>
        <v>205</v>
      </c>
      <c r="AB371" s="178"/>
      <c r="AC371" s="178"/>
    </row>
    <row r="372" spans="1:29" ht="12" customHeight="1">
      <c r="A372" s="703" t="s">
        <v>704</v>
      </c>
      <c r="B372" s="703"/>
      <c r="C372" s="703" t="s">
        <v>76</v>
      </c>
      <c r="D372" s="703" t="s">
        <v>564</v>
      </c>
      <c r="E372" s="703" t="s">
        <v>565</v>
      </c>
      <c r="F372" s="703" t="s">
        <v>75</v>
      </c>
      <c r="G372" s="703"/>
      <c r="H372" s="703" t="s">
        <v>737</v>
      </c>
      <c r="I372" s="703" t="s">
        <v>767</v>
      </c>
      <c r="J372" s="703" t="s">
        <v>57</v>
      </c>
      <c r="K372" s="703">
        <v>1</v>
      </c>
      <c r="L372" s="703">
        <v>2.9</v>
      </c>
      <c r="M372" s="703" t="s">
        <v>566</v>
      </c>
      <c r="N372" s="703"/>
      <c r="O372" s="703"/>
      <c r="P372" s="707">
        <v>187.03</v>
      </c>
      <c r="Q372" s="707">
        <f t="shared" si="11"/>
        <v>187</v>
      </c>
      <c r="R372" s="719">
        <v>221.27975462999999</v>
      </c>
      <c r="S372" s="708">
        <f>ROUNDUP(R372*$AI$2,0)</f>
        <v>222</v>
      </c>
      <c r="T372" s="703"/>
      <c r="U372" s="709">
        <f>Tableau1[[#This Row],[CHANGE PRICE STANDARD]]*$W$2</f>
        <v>203.83</v>
      </c>
      <c r="V372" s="709">
        <f t="shared" si="12"/>
        <v>204</v>
      </c>
      <c r="W372" s="178"/>
      <c r="X372" s="178"/>
      <c r="AB372" s="178"/>
    </row>
    <row r="373" spans="1:29" ht="12" customHeight="1">
      <c r="A373" s="703" t="s">
        <v>858</v>
      </c>
      <c r="B373" s="703"/>
      <c r="C373" s="703" t="s">
        <v>76</v>
      </c>
      <c r="D373" s="703" t="s">
        <v>564</v>
      </c>
      <c r="E373" s="703" t="s">
        <v>836</v>
      </c>
      <c r="F373" s="703" t="s">
        <v>75</v>
      </c>
      <c r="G373" s="703"/>
      <c r="H373" s="703" t="s">
        <v>738</v>
      </c>
      <c r="I373" s="703" t="s">
        <v>767</v>
      </c>
      <c r="J373" s="703" t="s">
        <v>57</v>
      </c>
      <c r="K373" s="703">
        <v>1</v>
      </c>
      <c r="L373" s="703">
        <v>2.9</v>
      </c>
      <c r="M373" s="703" t="s">
        <v>566</v>
      </c>
      <c r="N373" s="703"/>
      <c r="O373" s="703"/>
      <c r="P373" s="707">
        <v>254.1</v>
      </c>
      <c r="Q373" s="707">
        <f t="shared" si="11"/>
        <v>254</v>
      </c>
      <c r="R373" s="708"/>
      <c r="S373" s="708">
        <v>0</v>
      </c>
      <c r="T373" s="703"/>
      <c r="U373" s="709">
        <f>Tableau1[[#This Row],[CHANGE PRICE STANDARD]]*$W$2</f>
        <v>276.86</v>
      </c>
      <c r="V373" s="709">
        <f t="shared" si="12"/>
        <v>277</v>
      </c>
      <c r="AB373" s="178"/>
    </row>
    <row r="374" spans="1:29" ht="12" customHeight="1">
      <c r="A374" s="703" t="s">
        <v>998</v>
      </c>
      <c r="B374" s="704">
        <v>5320</v>
      </c>
      <c r="C374" s="703">
        <v>0</v>
      </c>
      <c r="D374" s="703" t="s">
        <v>19</v>
      </c>
      <c r="E374" s="703" t="s">
        <v>290</v>
      </c>
      <c r="F374" s="703" t="s">
        <v>321</v>
      </c>
      <c r="G374" s="703"/>
      <c r="H374" s="705" t="s">
        <v>843</v>
      </c>
      <c r="I374" s="705"/>
      <c r="J374" s="703" t="s">
        <v>141</v>
      </c>
      <c r="K374" s="703">
        <v>1</v>
      </c>
      <c r="L374" s="706">
        <v>1.5940000000000001</v>
      </c>
      <c r="M374" s="704" t="s">
        <v>795</v>
      </c>
      <c r="N374" s="705" t="s">
        <v>144</v>
      </c>
      <c r="O374" s="703"/>
      <c r="P374" s="710">
        <v>93</v>
      </c>
      <c r="Q374" s="707">
        <f t="shared" si="11"/>
        <v>93</v>
      </c>
      <c r="R374" s="708"/>
      <c r="S374" s="708"/>
      <c r="T374" s="703"/>
      <c r="U374" s="709">
        <f>Tableau1[[#This Row],[CHANGE PRICE STANDARD]]*$W$2</f>
        <v>101.37</v>
      </c>
      <c r="V374" s="709">
        <f t="shared" si="12"/>
        <v>101</v>
      </c>
    </row>
    <row r="375" spans="1:29" ht="12" customHeight="1">
      <c r="A375" s="703" t="s">
        <v>902</v>
      </c>
      <c r="B375" s="704">
        <v>10495</v>
      </c>
      <c r="C375" s="703">
        <v>0</v>
      </c>
      <c r="D375" s="703" t="s">
        <v>19</v>
      </c>
      <c r="E375" s="703" t="s">
        <v>290</v>
      </c>
      <c r="F375" s="703" t="s">
        <v>321</v>
      </c>
      <c r="G375" s="703"/>
      <c r="H375" s="705" t="s">
        <v>843</v>
      </c>
      <c r="I375" s="705"/>
      <c r="J375" s="703" t="s">
        <v>141</v>
      </c>
      <c r="K375" s="703">
        <v>1</v>
      </c>
      <c r="L375" s="706">
        <v>2.8319999999999999</v>
      </c>
      <c r="M375" s="704" t="s">
        <v>20</v>
      </c>
      <c r="N375" s="705" t="s">
        <v>144</v>
      </c>
      <c r="O375" s="703"/>
      <c r="P375" s="707">
        <v>47</v>
      </c>
      <c r="Q375" s="707">
        <f t="shared" si="11"/>
        <v>47</v>
      </c>
      <c r="R375" s="708"/>
      <c r="S375" s="708"/>
      <c r="T375" s="703"/>
      <c r="U375" s="709">
        <f>Tableau1[[#This Row],[CHANGE PRICE STANDARD]]*$W$2</f>
        <v>51.230000000000004</v>
      </c>
      <c r="V375" s="709">
        <f t="shared" si="12"/>
        <v>51</v>
      </c>
    </row>
    <row r="376" spans="1:29" ht="12" customHeight="1">
      <c r="A376" s="703" t="s">
        <v>1130</v>
      </c>
      <c r="B376" s="704">
        <v>14169</v>
      </c>
      <c r="C376" s="703"/>
      <c r="D376" s="703" t="s">
        <v>19</v>
      </c>
      <c r="E376" s="703" t="s">
        <v>840</v>
      </c>
      <c r="F376" s="698" t="s">
        <v>1200</v>
      </c>
      <c r="G376" s="703"/>
      <c r="H376" s="703" t="s">
        <v>738</v>
      </c>
      <c r="I376" s="705"/>
      <c r="J376" s="698" t="s">
        <v>89</v>
      </c>
      <c r="K376" s="698">
        <v>4</v>
      </c>
      <c r="L376" s="698">
        <v>2.9710000000000001</v>
      </c>
      <c r="M376" s="704" t="s">
        <v>795</v>
      </c>
      <c r="N376" s="698" t="s">
        <v>136</v>
      </c>
      <c r="O376" s="703"/>
      <c r="P376" s="700">
        <v>209</v>
      </c>
      <c r="Q376" s="707">
        <f t="shared" ref="Q376:Q399" si="13">ROUND(P376,0)</f>
        <v>209</v>
      </c>
      <c r="R376" s="702"/>
      <c r="S376" s="708"/>
      <c r="T376" s="703"/>
      <c r="U376" s="709">
        <f>Tableau1[[#This Row],[CHANGE PRICE STANDARD]]*$W$2</f>
        <v>227.81000000000003</v>
      </c>
      <c r="V376" s="709">
        <f t="shared" si="12"/>
        <v>228</v>
      </c>
    </row>
    <row r="377" spans="1:29" ht="12" customHeight="1">
      <c r="A377" s="703" t="s">
        <v>999</v>
      </c>
      <c r="B377" s="704">
        <v>6684</v>
      </c>
      <c r="C377" s="703">
        <v>0</v>
      </c>
      <c r="D377" s="703" t="s">
        <v>19</v>
      </c>
      <c r="E377" s="703" t="s">
        <v>290</v>
      </c>
      <c r="F377" s="703" t="s">
        <v>322</v>
      </c>
      <c r="G377" s="703"/>
      <c r="H377" s="705" t="s">
        <v>843</v>
      </c>
      <c r="I377" s="705"/>
      <c r="J377" s="703" t="s">
        <v>199</v>
      </c>
      <c r="K377" s="703">
        <v>1</v>
      </c>
      <c r="L377" s="706">
        <v>4.8710000000000004</v>
      </c>
      <c r="M377" s="704" t="s">
        <v>795</v>
      </c>
      <c r="N377" s="705" t="s">
        <v>150</v>
      </c>
      <c r="O377" s="703"/>
      <c r="P377" s="710">
        <v>210</v>
      </c>
      <c r="Q377" s="707">
        <f t="shared" si="13"/>
        <v>210</v>
      </c>
      <c r="R377" s="708"/>
      <c r="S377" s="708"/>
      <c r="T377" s="703"/>
      <c r="U377" s="709">
        <f>Tableau1[[#This Row],[CHANGE PRICE STANDARD]]*$W$2</f>
        <v>228.9</v>
      </c>
      <c r="V377" s="709">
        <f t="shared" si="12"/>
        <v>229</v>
      </c>
      <c r="AB377" s="178"/>
      <c r="AC377" s="178"/>
    </row>
    <row r="378" spans="1:29" ht="12" customHeight="1">
      <c r="A378" s="703" t="s">
        <v>1000</v>
      </c>
      <c r="B378" s="704">
        <v>6662</v>
      </c>
      <c r="C378" s="703">
        <v>0</v>
      </c>
      <c r="D378" s="703" t="s">
        <v>19</v>
      </c>
      <c r="E378" s="703" t="s">
        <v>290</v>
      </c>
      <c r="F378" s="703" t="s">
        <v>323</v>
      </c>
      <c r="G378" s="703"/>
      <c r="H378" s="705" t="s">
        <v>843</v>
      </c>
      <c r="I378" s="705"/>
      <c r="J378" s="703" t="s">
        <v>199</v>
      </c>
      <c r="K378" s="703">
        <v>1</v>
      </c>
      <c r="L378" s="706">
        <v>1.881</v>
      </c>
      <c r="M378" s="704" t="s">
        <v>795</v>
      </c>
      <c r="N378" s="705" t="s">
        <v>150</v>
      </c>
      <c r="O378" s="703"/>
      <c r="P378" s="710">
        <v>107</v>
      </c>
      <c r="Q378" s="707">
        <f t="shared" si="13"/>
        <v>107</v>
      </c>
      <c r="R378" s="708"/>
      <c r="S378" s="708"/>
      <c r="T378" s="703"/>
      <c r="U378" s="709">
        <f>Tableau1[[#This Row],[CHANGE PRICE STANDARD]]*$W$2</f>
        <v>116.63000000000001</v>
      </c>
      <c r="V378" s="709">
        <f t="shared" si="12"/>
        <v>117</v>
      </c>
      <c r="W378" s="178"/>
      <c r="X378" s="178"/>
      <c r="AB378" s="178"/>
    </row>
    <row r="379" spans="1:29" ht="12" customHeight="1">
      <c r="A379" s="703" t="s">
        <v>903</v>
      </c>
      <c r="B379" s="704">
        <v>10328</v>
      </c>
      <c r="C379" s="703">
        <v>0</v>
      </c>
      <c r="D379" s="703" t="s">
        <v>19</v>
      </c>
      <c r="E379" s="703" t="s">
        <v>290</v>
      </c>
      <c r="F379" s="703" t="s">
        <v>323</v>
      </c>
      <c r="G379" s="703"/>
      <c r="H379" s="705" t="s">
        <v>843</v>
      </c>
      <c r="I379" s="705"/>
      <c r="J379" s="703" t="s">
        <v>199</v>
      </c>
      <c r="K379" s="703">
        <v>1</v>
      </c>
      <c r="L379" s="706">
        <v>3.2160000000000002</v>
      </c>
      <c r="M379" s="704" t="s">
        <v>20</v>
      </c>
      <c r="N379" s="705" t="s">
        <v>150</v>
      </c>
      <c r="O379" s="703"/>
      <c r="P379" s="707">
        <v>54</v>
      </c>
      <c r="Q379" s="707">
        <f t="shared" si="13"/>
        <v>54</v>
      </c>
      <c r="R379" s="708"/>
      <c r="S379" s="708"/>
      <c r="T379" s="703"/>
      <c r="U379" s="709">
        <f>Tableau1[[#This Row],[CHANGE PRICE STANDARD]]*$W$2</f>
        <v>58.860000000000007</v>
      </c>
      <c r="V379" s="709">
        <f t="shared" si="12"/>
        <v>59</v>
      </c>
      <c r="AB379" s="178"/>
    </row>
    <row r="380" spans="1:29" ht="12" customHeight="1">
      <c r="A380" s="703" t="s">
        <v>633</v>
      </c>
      <c r="B380" s="703"/>
      <c r="C380" s="703" t="s">
        <v>1362</v>
      </c>
      <c r="D380" s="703" t="s">
        <v>125</v>
      </c>
      <c r="E380" s="703" t="s">
        <v>1295</v>
      </c>
      <c r="F380" s="703" t="s">
        <v>1305</v>
      </c>
      <c r="G380" s="699"/>
      <c r="H380" s="703" t="s">
        <v>737</v>
      </c>
      <c r="I380" s="703" t="s">
        <v>1337</v>
      </c>
      <c r="J380" s="703" t="s">
        <v>57</v>
      </c>
      <c r="K380" s="703">
        <v>1</v>
      </c>
      <c r="L380" s="703">
        <v>4.66</v>
      </c>
      <c r="M380" s="703" t="s">
        <v>124</v>
      </c>
      <c r="N380" s="703"/>
      <c r="O380" s="703"/>
      <c r="P380" s="707">
        <v>95</v>
      </c>
      <c r="Q380" s="707">
        <f t="shared" si="13"/>
        <v>95</v>
      </c>
      <c r="R380" s="708">
        <v>0</v>
      </c>
      <c r="S380" s="708">
        <f>ROUNDUP(R380*$AI$2,0)</f>
        <v>0</v>
      </c>
      <c r="T380" s="711"/>
      <c r="U380" s="709">
        <f>Tableau1[[#This Row],[CHANGE PRICE STANDARD]]*$W$2</f>
        <v>103.55000000000001</v>
      </c>
      <c r="V380" s="709">
        <f t="shared" si="12"/>
        <v>104</v>
      </c>
      <c r="AB380" s="178"/>
    </row>
    <row r="381" spans="1:29" ht="12" customHeight="1">
      <c r="A381" s="703" t="s">
        <v>700</v>
      </c>
      <c r="B381" s="703"/>
      <c r="C381" s="703" t="s">
        <v>68</v>
      </c>
      <c r="D381" s="703" t="s">
        <v>564</v>
      </c>
      <c r="E381" s="703" t="s">
        <v>565</v>
      </c>
      <c r="F381" s="703" t="s">
        <v>67</v>
      </c>
      <c r="G381" s="703"/>
      <c r="H381" s="703" t="s">
        <v>737</v>
      </c>
      <c r="I381" s="703" t="s">
        <v>763</v>
      </c>
      <c r="J381" s="703" t="s">
        <v>52</v>
      </c>
      <c r="K381" s="703">
        <v>1</v>
      </c>
      <c r="L381" s="703">
        <v>1.4</v>
      </c>
      <c r="M381" s="703" t="s">
        <v>566</v>
      </c>
      <c r="N381" s="703"/>
      <c r="O381" s="703"/>
      <c r="P381" s="707">
        <v>151.79999999999998</v>
      </c>
      <c r="Q381" s="707">
        <f t="shared" si="13"/>
        <v>152</v>
      </c>
      <c r="R381" s="719">
        <v>178.1986239</v>
      </c>
      <c r="S381" s="708">
        <f>ROUNDUP(R381*$AI$2,0)</f>
        <v>179</v>
      </c>
      <c r="T381" s="703"/>
      <c r="U381" s="709">
        <f>Tableau1[[#This Row],[CHANGE PRICE STANDARD]]*$W$2</f>
        <v>165.68</v>
      </c>
      <c r="V381" s="709">
        <f t="shared" si="12"/>
        <v>166</v>
      </c>
      <c r="AB381" s="178"/>
    </row>
    <row r="382" spans="1:29" ht="12" customHeight="1">
      <c r="A382" s="703" t="s">
        <v>854</v>
      </c>
      <c r="B382" s="703"/>
      <c r="C382" s="703" t="s">
        <v>68</v>
      </c>
      <c r="D382" s="703" t="s">
        <v>564</v>
      </c>
      <c r="E382" s="703" t="s">
        <v>836</v>
      </c>
      <c r="F382" s="703" t="s">
        <v>67</v>
      </c>
      <c r="G382" s="703"/>
      <c r="H382" s="703" t="s">
        <v>738</v>
      </c>
      <c r="I382" s="703" t="s">
        <v>763</v>
      </c>
      <c r="J382" s="703" t="s">
        <v>52</v>
      </c>
      <c r="K382" s="703">
        <v>1</v>
      </c>
      <c r="L382" s="703">
        <v>1.4</v>
      </c>
      <c r="M382" s="703" t="s">
        <v>566</v>
      </c>
      <c r="N382" s="703"/>
      <c r="O382" s="703"/>
      <c r="P382" s="707">
        <v>198</v>
      </c>
      <c r="Q382" s="707">
        <f t="shared" si="13"/>
        <v>198</v>
      </c>
      <c r="R382" s="708"/>
      <c r="S382" s="708">
        <v>0</v>
      </c>
      <c r="T382" s="703"/>
      <c r="U382" s="709">
        <f>Tableau1[[#This Row],[CHANGE PRICE STANDARD]]*$W$2</f>
        <v>215.82000000000002</v>
      </c>
      <c r="V382" s="709">
        <f t="shared" si="12"/>
        <v>216</v>
      </c>
      <c r="AB382" s="178"/>
    </row>
    <row r="383" spans="1:29" ht="12" customHeight="1">
      <c r="A383" s="703" t="s">
        <v>701</v>
      </c>
      <c r="B383" s="703"/>
      <c r="C383" s="703" t="s">
        <v>70</v>
      </c>
      <c r="D383" s="703" t="s">
        <v>564</v>
      </c>
      <c r="E383" s="703" t="s">
        <v>565</v>
      </c>
      <c r="F383" s="703" t="s">
        <v>69</v>
      </c>
      <c r="G383" s="703"/>
      <c r="H383" s="703" t="s">
        <v>737</v>
      </c>
      <c r="I383" s="703" t="s">
        <v>764</v>
      </c>
      <c r="J383" s="703" t="s">
        <v>57</v>
      </c>
      <c r="K383" s="703">
        <v>1</v>
      </c>
      <c r="L383" s="703">
        <v>1.8</v>
      </c>
      <c r="M383" s="703" t="s">
        <v>566</v>
      </c>
      <c r="N383" s="703"/>
      <c r="O383" s="703"/>
      <c r="P383" s="707">
        <v>179.8</v>
      </c>
      <c r="Q383" s="707">
        <f t="shared" si="13"/>
        <v>180</v>
      </c>
      <c r="R383" s="719">
        <v>212.31055560000004</v>
      </c>
      <c r="S383" s="708">
        <f>ROUNDUP(R383*$AI$2,0)</f>
        <v>213</v>
      </c>
      <c r="T383" s="703"/>
      <c r="U383" s="709">
        <f>Tableau1[[#This Row],[CHANGE PRICE STANDARD]]*$W$2</f>
        <v>196.20000000000002</v>
      </c>
      <c r="V383" s="709">
        <f t="shared" si="12"/>
        <v>196</v>
      </c>
      <c r="AB383" s="178"/>
    </row>
    <row r="384" spans="1:29" ht="12" customHeight="1">
      <c r="A384" s="703" t="s">
        <v>855</v>
      </c>
      <c r="B384" s="703"/>
      <c r="C384" s="703" t="s">
        <v>70</v>
      </c>
      <c r="D384" s="703" t="s">
        <v>564</v>
      </c>
      <c r="E384" s="703" t="s">
        <v>836</v>
      </c>
      <c r="F384" s="703" t="s">
        <v>69</v>
      </c>
      <c r="G384" s="703"/>
      <c r="H384" s="703" t="s">
        <v>738</v>
      </c>
      <c r="I384" s="703" t="s">
        <v>764</v>
      </c>
      <c r="J384" s="703" t="s">
        <v>57</v>
      </c>
      <c r="K384" s="703">
        <v>1</v>
      </c>
      <c r="L384" s="703">
        <v>1.8</v>
      </c>
      <c r="M384" s="703" t="s">
        <v>566</v>
      </c>
      <c r="N384" s="703"/>
      <c r="O384" s="703"/>
      <c r="P384" s="707">
        <v>247.5</v>
      </c>
      <c r="Q384" s="707">
        <f t="shared" si="13"/>
        <v>248</v>
      </c>
      <c r="R384" s="708"/>
      <c r="S384" s="708">
        <v>0</v>
      </c>
      <c r="T384" s="703"/>
      <c r="U384" s="709">
        <f>Tableau1[[#This Row],[CHANGE PRICE STANDARD]]*$W$2</f>
        <v>270.32</v>
      </c>
      <c r="V384" s="709">
        <f t="shared" si="12"/>
        <v>270</v>
      </c>
      <c r="W384" s="178"/>
      <c r="X384" s="178"/>
      <c r="AB384" s="178"/>
    </row>
    <row r="385" spans="1:29" ht="12" customHeight="1">
      <c r="A385" s="703" t="s">
        <v>1131</v>
      </c>
      <c r="B385" s="698">
        <v>14330</v>
      </c>
      <c r="C385" s="703"/>
      <c r="D385" s="703" t="s">
        <v>19</v>
      </c>
      <c r="E385" s="703" t="s">
        <v>840</v>
      </c>
      <c r="F385" s="698" t="s">
        <v>1224</v>
      </c>
      <c r="G385" s="703"/>
      <c r="H385" s="703" t="s">
        <v>738</v>
      </c>
      <c r="I385" s="705"/>
      <c r="J385" s="698" t="s">
        <v>92</v>
      </c>
      <c r="K385" s="698">
        <v>10</v>
      </c>
      <c r="L385" s="698">
        <v>0.374</v>
      </c>
      <c r="M385" s="704" t="s">
        <v>795</v>
      </c>
      <c r="N385" s="698" t="s">
        <v>209</v>
      </c>
      <c r="O385" s="703"/>
      <c r="P385" s="700">
        <v>45</v>
      </c>
      <c r="Q385" s="707">
        <f t="shared" si="13"/>
        <v>45</v>
      </c>
      <c r="R385" s="702"/>
      <c r="S385" s="708"/>
      <c r="T385" s="703"/>
      <c r="U385" s="709">
        <f>Tableau1[[#This Row],[CHANGE PRICE STANDARD]]*$W$2</f>
        <v>49.050000000000004</v>
      </c>
      <c r="V385" s="709">
        <f t="shared" si="12"/>
        <v>49</v>
      </c>
      <c r="AB385" s="178"/>
    </row>
    <row r="386" spans="1:29" ht="12" customHeight="1">
      <c r="A386" s="703" t="s">
        <v>636</v>
      </c>
      <c r="B386" s="703"/>
      <c r="C386" s="703" t="s">
        <v>1365</v>
      </c>
      <c r="D386" s="703" t="s">
        <v>125</v>
      </c>
      <c r="E386" s="703" t="s">
        <v>1295</v>
      </c>
      <c r="F386" s="703" t="s">
        <v>1308</v>
      </c>
      <c r="G386" s="699"/>
      <c r="H386" s="703" t="s">
        <v>737</v>
      </c>
      <c r="I386" s="703" t="s">
        <v>1340</v>
      </c>
      <c r="J386" s="703" t="s">
        <v>44</v>
      </c>
      <c r="K386" s="703">
        <v>1</v>
      </c>
      <c r="L386" s="703">
        <v>1.23</v>
      </c>
      <c r="M386" s="703" t="s">
        <v>124</v>
      </c>
      <c r="N386" s="703"/>
      <c r="O386" s="703"/>
      <c r="P386" s="707">
        <v>50</v>
      </c>
      <c r="Q386" s="707">
        <f t="shared" si="13"/>
        <v>50</v>
      </c>
      <c r="R386" s="708">
        <v>0</v>
      </c>
      <c r="S386" s="708">
        <f>ROUNDUP(R386*$AI$2,0)</f>
        <v>0</v>
      </c>
      <c r="T386" s="711"/>
      <c r="U386" s="709">
        <f>Tableau1[[#This Row],[CHANGE PRICE STANDARD]]*$W$2</f>
        <v>54.500000000000007</v>
      </c>
      <c r="V386" s="709">
        <f t="shared" ref="V386:V445" si="14">ROUND(U386,0)</f>
        <v>55</v>
      </c>
      <c r="AB386" s="178"/>
    </row>
    <row r="387" spans="1:29" ht="12" customHeight="1">
      <c r="A387" s="703" t="s">
        <v>650</v>
      </c>
      <c r="B387" s="703"/>
      <c r="C387" s="703" t="s">
        <v>1379</v>
      </c>
      <c r="D387" s="703" t="s">
        <v>125</v>
      </c>
      <c r="E387" s="703" t="s">
        <v>1323</v>
      </c>
      <c r="F387" s="703" t="s">
        <v>1324</v>
      </c>
      <c r="G387" s="699"/>
      <c r="H387" s="703" t="s">
        <v>737</v>
      </c>
      <c r="I387" s="703" t="s">
        <v>1349</v>
      </c>
      <c r="J387" s="703" t="s">
        <v>57</v>
      </c>
      <c r="K387" s="703">
        <v>1</v>
      </c>
      <c r="L387" s="703">
        <v>3.51</v>
      </c>
      <c r="M387" s="703" t="s">
        <v>124</v>
      </c>
      <c r="N387" s="703"/>
      <c r="O387" s="703"/>
      <c r="P387" s="707">
        <v>120</v>
      </c>
      <c r="Q387" s="707">
        <f t="shared" si="13"/>
        <v>120</v>
      </c>
      <c r="R387" s="708">
        <v>0</v>
      </c>
      <c r="S387" s="708">
        <f>ROUNDUP(R387*$AI$2,0)</f>
        <v>0</v>
      </c>
      <c r="T387" s="711"/>
      <c r="U387" s="709">
        <f>Tableau1[[#This Row],[CHANGE PRICE STANDARD]]*$W$2</f>
        <v>130.80000000000001</v>
      </c>
      <c r="V387" s="709">
        <f t="shared" si="14"/>
        <v>131</v>
      </c>
      <c r="AB387" s="178"/>
    </row>
    <row r="388" spans="1:29" ht="12" customHeight="1">
      <c r="A388" s="703" t="s">
        <v>965</v>
      </c>
      <c r="B388" s="698">
        <v>10683</v>
      </c>
      <c r="C388" s="703"/>
      <c r="D388" s="703" t="s">
        <v>19</v>
      </c>
      <c r="E388" s="703" t="s">
        <v>43</v>
      </c>
      <c r="F388" s="698" t="s">
        <v>228</v>
      </c>
      <c r="G388" s="703"/>
      <c r="H388" s="705" t="s">
        <v>843</v>
      </c>
      <c r="I388" s="705"/>
      <c r="J388" s="698" t="s">
        <v>229</v>
      </c>
      <c r="K388" s="698">
        <v>7</v>
      </c>
      <c r="L388" s="698">
        <v>3.57</v>
      </c>
      <c r="M388" s="704" t="s">
        <v>20</v>
      </c>
      <c r="N388" s="705" t="s">
        <v>140</v>
      </c>
      <c r="O388" s="703"/>
      <c r="P388" s="700">
        <v>71</v>
      </c>
      <c r="Q388" s="707">
        <f t="shared" si="13"/>
        <v>71</v>
      </c>
      <c r="R388" s="702"/>
      <c r="S388" s="708"/>
      <c r="T388" s="703"/>
      <c r="U388" s="709">
        <f>Tableau1[[#This Row],[CHANGE PRICE STANDARD]]*$W$2</f>
        <v>77.39</v>
      </c>
      <c r="V388" s="709">
        <f t="shared" si="14"/>
        <v>77</v>
      </c>
      <c r="AB388" s="178"/>
    </row>
    <row r="389" spans="1:29" ht="12" customHeight="1">
      <c r="A389" s="703" t="s">
        <v>1073</v>
      </c>
      <c r="B389" s="704">
        <v>10682</v>
      </c>
      <c r="C389" s="703"/>
      <c r="D389" s="703" t="s">
        <v>19</v>
      </c>
      <c r="E389" s="703" t="s">
        <v>43</v>
      </c>
      <c r="F389" s="698" t="s">
        <v>228</v>
      </c>
      <c r="G389" s="703"/>
      <c r="H389" s="705" t="s">
        <v>843</v>
      </c>
      <c r="I389" s="705"/>
      <c r="J389" s="698" t="s">
        <v>229</v>
      </c>
      <c r="K389" s="698">
        <v>7</v>
      </c>
      <c r="L389" s="698">
        <v>2.4780000000000002</v>
      </c>
      <c r="M389" s="704" t="s">
        <v>795</v>
      </c>
      <c r="N389" s="705" t="s">
        <v>140</v>
      </c>
      <c r="O389" s="703"/>
      <c r="P389" s="700">
        <v>135</v>
      </c>
      <c r="Q389" s="707">
        <f t="shared" si="13"/>
        <v>135</v>
      </c>
      <c r="R389" s="702"/>
      <c r="S389" s="708"/>
      <c r="T389" s="703"/>
      <c r="U389" s="709">
        <f>Tableau1[[#This Row],[CHANGE PRICE STANDARD]]*$W$2</f>
        <v>147.15</v>
      </c>
      <c r="V389" s="709">
        <f t="shared" si="14"/>
        <v>147</v>
      </c>
      <c r="AB389" s="178"/>
      <c r="AC389" s="178"/>
    </row>
    <row r="390" spans="1:29" ht="12" customHeight="1">
      <c r="A390" s="703" t="s">
        <v>1001</v>
      </c>
      <c r="B390" s="704">
        <v>5364</v>
      </c>
      <c r="C390" s="703" t="s">
        <v>619</v>
      </c>
      <c r="D390" s="703" t="s">
        <v>19</v>
      </c>
      <c r="E390" s="703" t="s">
        <v>290</v>
      </c>
      <c r="F390" s="703" t="s">
        <v>324</v>
      </c>
      <c r="G390" s="703"/>
      <c r="H390" s="705" t="s">
        <v>843</v>
      </c>
      <c r="I390" s="705"/>
      <c r="J390" s="703" t="s">
        <v>89</v>
      </c>
      <c r="K390" s="703">
        <v>3</v>
      </c>
      <c r="L390" s="706">
        <v>1.764</v>
      </c>
      <c r="M390" s="704" t="s">
        <v>795</v>
      </c>
      <c r="N390" s="705" t="s">
        <v>140</v>
      </c>
      <c r="O390" s="703"/>
      <c r="P390" s="710">
        <v>123</v>
      </c>
      <c r="Q390" s="707">
        <f t="shared" si="13"/>
        <v>123</v>
      </c>
      <c r="R390" s="708"/>
      <c r="S390" s="708"/>
      <c r="T390" s="703"/>
      <c r="U390" s="709">
        <f>Tableau1[[#This Row],[CHANGE PRICE STANDARD]]*$W$2</f>
        <v>134.07000000000002</v>
      </c>
      <c r="V390" s="709">
        <f t="shared" si="14"/>
        <v>134</v>
      </c>
      <c r="W390" s="178"/>
      <c r="X390" s="178"/>
      <c r="AB390" s="178"/>
    </row>
    <row r="391" spans="1:29" ht="12" customHeight="1">
      <c r="A391" s="703" t="s">
        <v>904</v>
      </c>
      <c r="B391" s="704">
        <v>10362</v>
      </c>
      <c r="C391" s="703" t="s">
        <v>619</v>
      </c>
      <c r="D391" s="703" t="s">
        <v>19</v>
      </c>
      <c r="E391" s="703" t="s">
        <v>290</v>
      </c>
      <c r="F391" s="703" t="s">
        <v>324</v>
      </c>
      <c r="G391" s="703"/>
      <c r="H391" s="705" t="s">
        <v>843</v>
      </c>
      <c r="I391" s="705"/>
      <c r="J391" s="703" t="s">
        <v>89</v>
      </c>
      <c r="K391" s="703">
        <v>3</v>
      </c>
      <c r="L391" s="706">
        <v>3.1349999999999998</v>
      </c>
      <c r="M391" s="704" t="s">
        <v>20</v>
      </c>
      <c r="N391" s="705" t="s">
        <v>140</v>
      </c>
      <c r="O391" s="703"/>
      <c r="P391" s="707">
        <v>56</v>
      </c>
      <c r="Q391" s="707">
        <f t="shared" si="13"/>
        <v>56</v>
      </c>
      <c r="R391" s="708"/>
      <c r="S391" s="708"/>
      <c r="T391" s="703"/>
      <c r="U391" s="709">
        <f>Tableau1[[#This Row],[CHANGE PRICE STANDARD]]*$W$2</f>
        <v>61.040000000000006</v>
      </c>
      <c r="V391" s="709">
        <f t="shared" si="14"/>
        <v>61</v>
      </c>
      <c r="AB391" s="178"/>
    </row>
    <row r="392" spans="1:29" ht="12" customHeight="1">
      <c r="A392" s="703" t="s">
        <v>937</v>
      </c>
      <c r="B392" s="704">
        <v>8265</v>
      </c>
      <c r="C392" s="703" t="s">
        <v>595</v>
      </c>
      <c r="D392" s="703" t="s">
        <v>19</v>
      </c>
      <c r="E392" s="703" t="s">
        <v>251</v>
      </c>
      <c r="F392" s="703" t="s">
        <v>284</v>
      </c>
      <c r="G392" s="703"/>
      <c r="H392" s="705" t="s">
        <v>843</v>
      </c>
      <c r="I392" s="705"/>
      <c r="J392" s="703" t="s">
        <v>44</v>
      </c>
      <c r="K392" s="703">
        <v>10</v>
      </c>
      <c r="L392" s="706">
        <v>0.96199999999999997</v>
      </c>
      <c r="M392" s="704" t="s">
        <v>20</v>
      </c>
      <c r="N392" s="705" t="s">
        <v>136</v>
      </c>
      <c r="O392" s="703"/>
      <c r="P392" s="710">
        <v>36</v>
      </c>
      <c r="Q392" s="707">
        <f t="shared" si="13"/>
        <v>36</v>
      </c>
      <c r="R392" s="708"/>
      <c r="S392" s="708"/>
      <c r="T392" s="703"/>
      <c r="U392" s="709">
        <f>Tableau1[[#This Row],[CHANGE PRICE STANDARD]]*$W$2</f>
        <v>39.24</v>
      </c>
      <c r="V392" s="709">
        <f t="shared" si="14"/>
        <v>39</v>
      </c>
      <c r="AB392" s="178"/>
    </row>
    <row r="393" spans="1:29" ht="12" customHeight="1">
      <c r="A393" s="703" t="s">
        <v>1038</v>
      </c>
      <c r="B393" s="704">
        <v>6685</v>
      </c>
      <c r="C393" s="703" t="s">
        <v>595</v>
      </c>
      <c r="D393" s="703" t="s">
        <v>19</v>
      </c>
      <c r="E393" s="703" t="s">
        <v>251</v>
      </c>
      <c r="F393" s="703" t="s">
        <v>284</v>
      </c>
      <c r="G393" s="703"/>
      <c r="H393" s="705" t="s">
        <v>843</v>
      </c>
      <c r="I393" s="705"/>
      <c r="J393" s="703" t="s">
        <v>44</v>
      </c>
      <c r="K393" s="703">
        <v>10</v>
      </c>
      <c r="L393" s="706">
        <v>0.66800000000000004</v>
      </c>
      <c r="M393" s="704" t="s">
        <v>795</v>
      </c>
      <c r="N393" s="705" t="s">
        <v>136</v>
      </c>
      <c r="O393" s="703"/>
      <c r="P393" s="710">
        <v>59</v>
      </c>
      <c r="Q393" s="707">
        <f t="shared" si="13"/>
        <v>59</v>
      </c>
      <c r="R393" s="708"/>
      <c r="S393" s="708"/>
      <c r="T393" s="703"/>
      <c r="U393" s="709">
        <f>Tableau1[[#This Row],[CHANGE PRICE STANDARD]]*$W$2</f>
        <v>64.31</v>
      </c>
      <c r="V393" s="709">
        <f t="shared" si="14"/>
        <v>64</v>
      </c>
      <c r="AB393" s="178"/>
    </row>
    <row r="394" spans="1:29" ht="12" customHeight="1">
      <c r="A394" s="703" t="s">
        <v>966</v>
      </c>
      <c r="B394" s="698">
        <v>10678</v>
      </c>
      <c r="C394" s="703"/>
      <c r="D394" s="703" t="s">
        <v>19</v>
      </c>
      <c r="E394" s="703" t="s">
        <v>43</v>
      </c>
      <c r="F394" s="698" t="s">
        <v>230</v>
      </c>
      <c r="G394" s="703"/>
      <c r="H394" s="705" t="s">
        <v>843</v>
      </c>
      <c r="I394" s="705"/>
      <c r="J394" s="698" t="s">
        <v>52</v>
      </c>
      <c r="K394" s="698">
        <v>10</v>
      </c>
      <c r="L394" s="698">
        <v>2.3319999999999999</v>
      </c>
      <c r="M394" s="704" t="s">
        <v>20</v>
      </c>
      <c r="N394" s="698" t="s">
        <v>153</v>
      </c>
      <c r="O394" s="703"/>
      <c r="P394" s="700">
        <v>59</v>
      </c>
      <c r="Q394" s="707">
        <f t="shared" si="13"/>
        <v>59</v>
      </c>
      <c r="R394" s="702"/>
      <c r="S394" s="708"/>
      <c r="T394" s="703"/>
      <c r="U394" s="709">
        <f>Tableau1[[#This Row],[CHANGE PRICE STANDARD]]*$W$2</f>
        <v>64.31</v>
      </c>
      <c r="V394" s="709">
        <f t="shared" si="14"/>
        <v>64</v>
      </c>
      <c r="AB394" s="178"/>
    </row>
    <row r="395" spans="1:29" ht="12" customHeight="1">
      <c r="A395" s="703" t="s">
        <v>1074</v>
      </c>
      <c r="B395" s="704">
        <v>10679</v>
      </c>
      <c r="C395" s="703"/>
      <c r="D395" s="703" t="s">
        <v>19</v>
      </c>
      <c r="E395" s="703" t="s">
        <v>43</v>
      </c>
      <c r="F395" s="698" t="s">
        <v>230</v>
      </c>
      <c r="G395" s="703"/>
      <c r="H395" s="705" t="s">
        <v>843</v>
      </c>
      <c r="I395" s="705"/>
      <c r="J395" s="698" t="s">
        <v>52</v>
      </c>
      <c r="K395" s="698">
        <v>10</v>
      </c>
      <c r="L395" s="698">
        <v>1.619</v>
      </c>
      <c r="M395" s="704" t="s">
        <v>795</v>
      </c>
      <c r="N395" s="705" t="s">
        <v>153</v>
      </c>
      <c r="O395" s="703"/>
      <c r="P395" s="700">
        <v>105</v>
      </c>
      <c r="Q395" s="707">
        <f t="shared" si="13"/>
        <v>105</v>
      </c>
      <c r="R395" s="702"/>
      <c r="S395" s="708"/>
      <c r="T395" s="703"/>
      <c r="U395" s="709">
        <f>Tableau1[[#This Row],[CHANGE PRICE STANDARD]]*$W$2</f>
        <v>114.45</v>
      </c>
      <c r="V395" s="709">
        <f t="shared" si="14"/>
        <v>114</v>
      </c>
      <c r="AB395" s="178"/>
    </row>
    <row r="396" spans="1:29" ht="12" customHeight="1">
      <c r="A396" s="703" t="s">
        <v>1132</v>
      </c>
      <c r="B396" s="704">
        <v>14110</v>
      </c>
      <c r="C396" s="703"/>
      <c r="D396" s="703" t="s">
        <v>19</v>
      </c>
      <c r="E396" s="703" t="s">
        <v>840</v>
      </c>
      <c r="F396" s="698" t="s">
        <v>231</v>
      </c>
      <c r="G396" s="703"/>
      <c r="H396" s="703" t="s">
        <v>738</v>
      </c>
      <c r="I396" s="705"/>
      <c r="J396" s="698" t="s">
        <v>232</v>
      </c>
      <c r="K396" s="698">
        <v>5</v>
      </c>
      <c r="L396" s="698">
        <v>3.085</v>
      </c>
      <c r="M396" s="704" t="s">
        <v>795</v>
      </c>
      <c r="N396" s="698" t="s">
        <v>140</v>
      </c>
      <c r="O396" s="703"/>
      <c r="P396" s="700">
        <v>250</v>
      </c>
      <c r="Q396" s="707">
        <f t="shared" si="13"/>
        <v>250</v>
      </c>
      <c r="R396" s="702"/>
      <c r="S396" s="708"/>
      <c r="T396" s="703"/>
      <c r="U396" s="709">
        <f>Tableau1[[#This Row],[CHANGE PRICE STANDARD]]*$W$2</f>
        <v>272.5</v>
      </c>
      <c r="V396" s="709">
        <f t="shared" si="14"/>
        <v>273</v>
      </c>
      <c r="AB396" s="178"/>
    </row>
    <row r="397" spans="1:29" ht="12" customHeight="1">
      <c r="A397" s="703" t="s">
        <v>637</v>
      </c>
      <c r="B397" s="703"/>
      <c r="C397" s="703" t="s">
        <v>1366</v>
      </c>
      <c r="D397" s="703" t="s">
        <v>125</v>
      </c>
      <c r="E397" s="703" t="s">
        <v>1295</v>
      </c>
      <c r="F397" s="703" t="s">
        <v>1309</v>
      </c>
      <c r="G397" s="699"/>
      <c r="H397" s="703" t="s">
        <v>737</v>
      </c>
      <c r="I397" s="703" t="s">
        <v>1340</v>
      </c>
      <c r="J397" s="703" t="s">
        <v>44</v>
      </c>
      <c r="K397" s="703">
        <v>1</v>
      </c>
      <c r="L397" s="703">
        <v>1.17</v>
      </c>
      <c r="M397" s="703" t="s">
        <v>124</v>
      </c>
      <c r="N397" s="703"/>
      <c r="O397" s="703"/>
      <c r="P397" s="707">
        <v>50</v>
      </c>
      <c r="Q397" s="707">
        <f t="shared" si="13"/>
        <v>50</v>
      </c>
      <c r="R397" s="708">
        <v>0</v>
      </c>
      <c r="S397" s="708">
        <f>ROUNDUP(R397*$AI$2,0)</f>
        <v>0</v>
      </c>
      <c r="T397" s="711"/>
      <c r="U397" s="709">
        <f>Tableau1[[#This Row],[CHANGE PRICE STANDARD]]*$W$2</f>
        <v>54.500000000000007</v>
      </c>
      <c r="V397" s="709">
        <f t="shared" si="14"/>
        <v>55</v>
      </c>
      <c r="AB397" s="178"/>
    </row>
    <row r="398" spans="1:29" ht="12" customHeight="1">
      <c r="A398" s="703" t="s">
        <v>1222</v>
      </c>
      <c r="B398" s="703">
        <v>14209</v>
      </c>
      <c r="C398" s="703"/>
      <c r="D398" s="703" t="s">
        <v>19</v>
      </c>
      <c r="E398" s="703" t="s">
        <v>1236</v>
      </c>
      <c r="F398" s="703" t="s">
        <v>1210</v>
      </c>
      <c r="G398" s="699"/>
      <c r="H398" s="705" t="s">
        <v>843</v>
      </c>
      <c r="I398" s="703"/>
      <c r="J398" s="703" t="s">
        <v>89</v>
      </c>
      <c r="K398" s="703">
        <v>1</v>
      </c>
      <c r="L398" s="703">
        <v>1.548</v>
      </c>
      <c r="M398" s="703" t="s">
        <v>795</v>
      </c>
      <c r="N398" s="705" t="s">
        <v>153</v>
      </c>
      <c r="O398" s="703"/>
      <c r="P398" s="707">
        <v>102</v>
      </c>
      <c r="Q398" s="707">
        <f t="shared" si="13"/>
        <v>102</v>
      </c>
      <c r="R398" s="708"/>
      <c r="S398" s="708"/>
      <c r="T398" s="711"/>
      <c r="U398" s="709">
        <f>Tableau1[[#This Row],[CHANGE PRICE STANDARD]]*$W$2</f>
        <v>111.18</v>
      </c>
      <c r="V398" s="709">
        <f t="shared" si="14"/>
        <v>111</v>
      </c>
      <c r="AB398" s="178"/>
    </row>
    <row r="399" spans="1:29" ht="12" customHeight="1">
      <c r="A399" s="703" t="s">
        <v>1223</v>
      </c>
      <c r="B399" s="703">
        <v>14081</v>
      </c>
      <c r="C399" s="703"/>
      <c r="D399" s="703" t="s">
        <v>19</v>
      </c>
      <c r="E399" s="703" t="s">
        <v>1236</v>
      </c>
      <c r="F399" s="703" t="s">
        <v>1163</v>
      </c>
      <c r="G399" s="699"/>
      <c r="H399" s="705" t="s">
        <v>843</v>
      </c>
      <c r="I399" s="703"/>
      <c r="J399" s="703" t="s">
        <v>89</v>
      </c>
      <c r="K399" s="703">
        <v>1</v>
      </c>
      <c r="L399" s="703">
        <v>1.425</v>
      </c>
      <c r="M399" s="703" t="s">
        <v>795</v>
      </c>
      <c r="N399" s="705" t="s">
        <v>153</v>
      </c>
      <c r="O399" s="703"/>
      <c r="P399" s="707">
        <v>96</v>
      </c>
      <c r="Q399" s="707">
        <f t="shared" si="13"/>
        <v>96</v>
      </c>
      <c r="R399" s="708"/>
      <c r="S399" s="708"/>
      <c r="T399" s="711"/>
      <c r="U399" s="709">
        <f>Tableau1[[#This Row],[CHANGE PRICE STANDARD]]*$W$2</f>
        <v>104.64000000000001</v>
      </c>
      <c r="V399" s="709">
        <f t="shared" si="14"/>
        <v>105</v>
      </c>
      <c r="AB399" s="178"/>
    </row>
    <row r="400" spans="1:29" ht="12" customHeight="1">
      <c r="A400" s="703" t="s">
        <v>1503</v>
      </c>
      <c r="B400" s="703"/>
      <c r="C400" s="703"/>
      <c r="D400" s="703" t="s">
        <v>19</v>
      </c>
      <c r="E400" s="703" t="s">
        <v>1236</v>
      </c>
      <c r="F400" s="703" t="s">
        <v>1498</v>
      </c>
      <c r="G400" s="699"/>
      <c r="H400" s="703" t="s">
        <v>843</v>
      </c>
      <c r="I400" s="703"/>
      <c r="J400" s="703" t="s">
        <v>60</v>
      </c>
      <c r="K400" s="703">
        <v>1</v>
      </c>
      <c r="L400" s="703">
        <v>1.99</v>
      </c>
      <c r="M400" s="703" t="s">
        <v>795</v>
      </c>
      <c r="N400" s="705" t="s">
        <v>1499</v>
      </c>
      <c r="O400" s="703"/>
      <c r="P400" s="707">
        <v>100</v>
      </c>
      <c r="Q400" s="707">
        <f>ROUNDUP(P400*$AI$2,0)</f>
        <v>100</v>
      </c>
      <c r="R400" s="708"/>
      <c r="S400" s="708"/>
      <c r="T400" s="711"/>
      <c r="U400" s="709">
        <f>Tableau1[[#This Row],[CHANGE PRICE STANDARD]]*$W$2</f>
        <v>109.00000000000001</v>
      </c>
      <c r="V400" s="709">
        <f t="shared" si="14"/>
        <v>109</v>
      </c>
      <c r="AB400" s="178"/>
    </row>
    <row r="401" spans="1:37" ht="12" customHeight="1">
      <c r="A401" s="703" t="s">
        <v>938</v>
      </c>
      <c r="B401" s="704">
        <v>8078</v>
      </c>
      <c r="C401" s="703" t="s">
        <v>241</v>
      </c>
      <c r="D401" s="703" t="s">
        <v>19</v>
      </c>
      <c r="E401" s="703" t="s">
        <v>251</v>
      </c>
      <c r="F401" s="703" t="s">
        <v>285</v>
      </c>
      <c r="G401" s="703"/>
      <c r="H401" s="705" t="s">
        <v>843</v>
      </c>
      <c r="I401" s="705"/>
      <c r="J401" s="703" t="s">
        <v>60</v>
      </c>
      <c r="K401" s="703">
        <v>5</v>
      </c>
      <c r="L401" s="706">
        <v>3.22</v>
      </c>
      <c r="M401" s="704" t="s">
        <v>20</v>
      </c>
      <c r="N401" s="705" t="s">
        <v>153</v>
      </c>
      <c r="O401" s="703"/>
      <c r="P401" s="710">
        <v>61</v>
      </c>
      <c r="Q401" s="707">
        <f t="shared" ref="Q401:Q445" si="15">ROUND(P401,0)</f>
        <v>61</v>
      </c>
      <c r="R401" s="708"/>
      <c r="S401" s="708"/>
      <c r="T401" s="703"/>
      <c r="U401" s="709">
        <f>Tableau1[[#This Row],[CHANGE PRICE STANDARD]]*$W$2</f>
        <v>66.490000000000009</v>
      </c>
      <c r="V401" s="709">
        <f t="shared" si="14"/>
        <v>66</v>
      </c>
      <c r="AB401" s="178"/>
    </row>
    <row r="402" spans="1:37" ht="12" customHeight="1">
      <c r="A402" s="703" t="s">
        <v>1039</v>
      </c>
      <c r="B402" s="704">
        <v>6686</v>
      </c>
      <c r="C402" s="703" t="s">
        <v>241</v>
      </c>
      <c r="D402" s="703" t="s">
        <v>19</v>
      </c>
      <c r="E402" s="703" t="s">
        <v>251</v>
      </c>
      <c r="F402" s="703" t="s">
        <v>285</v>
      </c>
      <c r="G402" s="703"/>
      <c r="H402" s="705" t="s">
        <v>843</v>
      </c>
      <c r="I402" s="705"/>
      <c r="J402" s="703" t="s">
        <v>60</v>
      </c>
      <c r="K402" s="703">
        <v>5</v>
      </c>
      <c r="L402" s="706">
        <v>2.2349999999999999</v>
      </c>
      <c r="M402" s="704" t="s">
        <v>795</v>
      </c>
      <c r="N402" s="705" t="s">
        <v>153</v>
      </c>
      <c r="O402" s="703"/>
      <c r="P402" s="710">
        <v>112</v>
      </c>
      <c r="Q402" s="707">
        <f t="shared" si="15"/>
        <v>112</v>
      </c>
      <c r="R402" s="708"/>
      <c r="S402" s="708"/>
      <c r="T402" s="703"/>
      <c r="U402" s="709">
        <f>Tableau1[[#This Row],[CHANGE PRICE STANDARD]]*$W$2</f>
        <v>122.08000000000001</v>
      </c>
      <c r="V402" s="709">
        <f t="shared" si="14"/>
        <v>122</v>
      </c>
      <c r="W402" s="178"/>
      <c r="X402" s="178"/>
      <c r="AB402" s="178"/>
    </row>
    <row r="403" spans="1:37" ht="12" customHeight="1">
      <c r="A403" s="703" t="s">
        <v>939</v>
      </c>
      <c r="B403" s="704">
        <v>5246</v>
      </c>
      <c r="C403" s="703" t="s">
        <v>593</v>
      </c>
      <c r="D403" s="703" t="s">
        <v>19</v>
      </c>
      <c r="E403" s="703" t="s">
        <v>251</v>
      </c>
      <c r="F403" s="703" t="s">
        <v>286</v>
      </c>
      <c r="G403" s="703"/>
      <c r="H403" s="705" t="s">
        <v>843</v>
      </c>
      <c r="I403" s="705"/>
      <c r="J403" s="703" t="s">
        <v>44</v>
      </c>
      <c r="K403" s="703">
        <v>10</v>
      </c>
      <c r="L403" s="706">
        <v>1.4259999999999999</v>
      </c>
      <c r="M403" s="704" t="s">
        <v>20</v>
      </c>
      <c r="N403" s="705" t="s">
        <v>153</v>
      </c>
      <c r="O403" s="703"/>
      <c r="P403" s="710">
        <v>43</v>
      </c>
      <c r="Q403" s="707">
        <f t="shared" si="15"/>
        <v>43</v>
      </c>
      <c r="R403" s="708"/>
      <c r="S403" s="708"/>
      <c r="T403" s="703"/>
      <c r="U403" s="709">
        <f>Tableau1[[#This Row],[CHANGE PRICE STANDARD]]*$W$2</f>
        <v>46.870000000000005</v>
      </c>
      <c r="V403" s="709">
        <f t="shared" si="14"/>
        <v>47</v>
      </c>
      <c r="AB403" s="178"/>
    </row>
    <row r="404" spans="1:37" ht="12" customHeight="1">
      <c r="A404" s="703" t="s">
        <v>1040</v>
      </c>
      <c r="B404" s="704">
        <v>6064</v>
      </c>
      <c r="C404" s="703" t="s">
        <v>593</v>
      </c>
      <c r="D404" s="703" t="s">
        <v>19</v>
      </c>
      <c r="E404" s="703" t="s">
        <v>251</v>
      </c>
      <c r="F404" s="703" t="s">
        <v>286</v>
      </c>
      <c r="G404" s="703"/>
      <c r="H404" s="705" t="s">
        <v>843</v>
      </c>
      <c r="I404" s="705"/>
      <c r="J404" s="703" t="s">
        <v>44</v>
      </c>
      <c r="K404" s="703">
        <v>10</v>
      </c>
      <c r="L404" s="706">
        <v>0.99</v>
      </c>
      <c r="M404" s="704" t="s">
        <v>795</v>
      </c>
      <c r="N404" s="705" t="s">
        <v>153</v>
      </c>
      <c r="O404" s="703"/>
      <c r="P404" s="710">
        <v>73</v>
      </c>
      <c r="Q404" s="707">
        <f t="shared" si="15"/>
        <v>73</v>
      </c>
      <c r="R404" s="708"/>
      <c r="S404" s="708"/>
      <c r="T404" s="703"/>
      <c r="U404" s="709">
        <f>Tableau1[[#This Row],[CHANGE PRICE STANDARD]]*$W$2</f>
        <v>79.570000000000007</v>
      </c>
      <c r="V404" s="709">
        <f t="shared" si="14"/>
        <v>80</v>
      </c>
    </row>
    <row r="405" spans="1:37" ht="12" customHeight="1">
      <c r="A405" s="703" t="s">
        <v>967</v>
      </c>
      <c r="B405" s="698">
        <v>10333</v>
      </c>
      <c r="C405" s="703"/>
      <c r="D405" s="703" t="s">
        <v>19</v>
      </c>
      <c r="E405" s="703" t="s">
        <v>43</v>
      </c>
      <c r="F405" s="698" t="s">
        <v>233</v>
      </c>
      <c r="G405" s="703"/>
      <c r="H405" s="705" t="s">
        <v>843</v>
      </c>
      <c r="I405" s="705"/>
      <c r="J405" s="698" t="s">
        <v>89</v>
      </c>
      <c r="K405" s="698">
        <v>2</v>
      </c>
      <c r="L405" s="698">
        <v>5.3650000000000002</v>
      </c>
      <c r="M405" s="704" t="s">
        <v>20</v>
      </c>
      <c r="N405" s="698" t="s">
        <v>144</v>
      </c>
      <c r="O405" s="703"/>
      <c r="P405" s="700">
        <v>93</v>
      </c>
      <c r="Q405" s="707">
        <f t="shared" si="15"/>
        <v>93</v>
      </c>
      <c r="R405" s="702"/>
      <c r="S405" s="708"/>
      <c r="T405" s="703"/>
      <c r="U405" s="709">
        <f>Tableau1[[#This Row],[CHANGE PRICE STANDARD]]*$W$2</f>
        <v>101.37</v>
      </c>
      <c r="V405" s="709">
        <f t="shared" si="14"/>
        <v>101</v>
      </c>
    </row>
    <row r="406" spans="1:37" ht="12" customHeight="1">
      <c r="A406" s="703" t="s">
        <v>1075</v>
      </c>
      <c r="B406" s="698">
        <v>9318</v>
      </c>
      <c r="C406" s="703"/>
      <c r="D406" s="703" t="s">
        <v>19</v>
      </c>
      <c r="E406" s="703" t="s">
        <v>43</v>
      </c>
      <c r="F406" s="698" t="s">
        <v>233</v>
      </c>
      <c r="G406" s="703"/>
      <c r="H406" s="705" t="s">
        <v>843</v>
      </c>
      <c r="I406" s="705"/>
      <c r="J406" s="698" t="s">
        <v>89</v>
      </c>
      <c r="K406" s="698">
        <v>2</v>
      </c>
      <c r="L406" s="698">
        <v>2.5510000000000002</v>
      </c>
      <c r="M406" s="704" t="s">
        <v>795</v>
      </c>
      <c r="N406" s="705" t="s">
        <v>144</v>
      </c>
      <c r="O406" s="703"/>
      <c r="P406" s="700">
        <v>162</v>
      </c>
      <c r="Q406" s="707">
        <f t="shared" si="15"/>
        <v>162</v>
      </c>
      <c r="R406" s="702"/>
      <c r="S406" s="708"/>
      <c r="T406" s="703"/>
      <c r="U406" s="709">
        <f>Tableau1[[#This Row],[CHANGE PRICE STANDARD]]*$W$2</f>
        <v>176.58</v>
      </c>
      <c r="V406" s="709">
        <f t="shared" si="14"/>
        <v>177</v>
      </c>
    </row>
    <row r="407" spans="1:37" ht="12" customHeight="1">
      <c r="A407" s="703" t="s">
        <v>651</v>
      </c>
      <c r="B407" s="703"/>
      <c r="C407" s="703" t="s">
        <v>1380</v>
      </c>
      <c r="D407" s="703" t="s">
        <v>125</v>
      </c>
      <c r="E407" s="703" t="s">
        <v>1325</v>
      </c>
      <c r="F407" s="703" t="s">
        <v>1326</v>
      </c>
      <c r="G407" s="699"/>
      <c r="H407" s="703" t="s">
        <v>737</v>
      </c>
      <c r="I407" s="703" t="s">
        <v>1350</v>
      </c>
      <c r="J407" s="703" t="s">
        <v>52</v>
      </c>
      <c r="K407" s="703">
        <v>1</v>
      </c>
      <c r="L407" s="703">
        <v>3.28</v>
      </c>
      <c r="M407" s="703" t="s">
        <v>124</v>
      </c>
      <c r="N407" s="703"/>
      <c r="O407" s="703"/>
      <c r="P407" s="707">
        <v>105</v>
      </c>
      <c r="Q407" s="707">
        <f t="shared" si="15"/>
        <v>105</v>
      </c>
      <c r="R407" s="708">
        <v>0</v>
      </c>
      <c r="S407" s="708">
        <f>ROUNDUP(R407*$AI$2,0)</f>
        <v>0</v>
      </c>
      <c r="T407" s="711"/>
      <c r="U407" s="709">
        <f>Tableau1[[#This Row],[CHANGE PRICE STANDARD]]*$W$2</f>
        <v>114.45</v>
      </c>
      <c r="V407" s="709">
        <f t="shared" si="14"/>
        <v>114</v>
      </c>
    </row>
    <row r="408" spans="1:37" ht="12" customHeight="1">
      <c r="A408" s="703" t="s">
        <v>1133</v>
      </c>
      <c r="B408" s="704">
        <v>13702</v>
      </c>
      <c r="C408" s="703"/>
      <c r="D408" s="703" t="s">
        <v>19</v>
      </c>
      <c r="E408" s="703" t="s">
        <v>840</v>
      </c>
      <c r="F408" s="698" t="s">
        <v>236</v>
      </c>
      <c r="G408" s="703"/>
      <c r="H408" s="703" t="s">
        <v>738</v>
      </c>
      <c r="I408" s="705"/>
      <c r="J408" s="698" t="s">
        <v>57</v>
      </c>
      <c r="K408" s="698">
        <v>8</v>
      </c>
      <c r="L408" s="698">
        <v>1.923</v>
      </c>
      <c r="M408" s="704" t="s">
        <v>795</v>
      </c>
      <c r="N408" s="705" t="s">
        <v>136</v>
      </c>
      <c r="O408" s="703"/>
      <c r="P408" s="700">
        <v>118</v>
      </c>
      <c r="Q408" s="707">
        <f t="shared" si="15"/>
        <v>118</v>
      </c>
      <c r="R408" s="702"/>
      <c r="S408" s="708"/>
      <c r="T408" s="703"/>
      <c r="U408" s="709">
        <f>Tableau1[[#This Row],[CHANGE PRICE STANDARD]]*$W$2</f>
        <v>128.62</v>
      </c>
      <c r="V408" s="709">
        <f t="shared" si="14"/>
        <v>129</v>
      </c>
    </row>
    <row r="409" spans="1:37" ht="12" customHeight="1">
      <c r="A409" s="703" t="s">
        <v>1002</v>
      </c>
      <c r="B409" s="704">
        <v>5251</v>
      </c>
      <c r="C409" s="703" t="s">
        <v>145</v>
      </c>
      <c r="D409" s="703" t="s">
        <v>19</v>
      </c>
      <c r="E409" s="703" t="s">
        <v>290</v>
      </c>
      <c r="F409" s="703" t="s">
        <v>325</v>
      </c>
      <c r="G409" s="703"/>
      <c r="H409" s="705" t="s">
        <v>843</v>
      </c>
      <c r="I409" s="705"/>
      <c r="J409" s="703" t="s">
        <v>44</v>
      </c>
      <c r="K409" s="703">
        <v>5</v>
      </c>
      <c r="L409" s="706">
        <v>0.52400000000000002</v>
      </c>
      <c r="M409" s="704" t="s">
        <v>795</v>
      </c>
      <c r="N409" s="705" t="s">
        <v>140</v>
      </c>
      <c r="O409" s="703"/>
      <c r="P409" s="710">
        <v>38</v>
      </c>
      <c r="Q409" s="707">
        <f t="shared" si="15"/>
        <v>38</v>
      </c>
      <c r="R409" s="708"/>
      <c r="S409" s="708"/>
      <c r="T409" s="703"/>
      <c r="U409" s="709">
        <f>Tableau1[[#This Row],[CHANGE PRICE STANDARD]]*$W$2</f>
        <v>41.42</v>
      </c>
      <c r="V409" s="709">
        <f t="shared" si="14"/>
        <v>41</v>
      </c>
    </row>
    <row r="410" spans="1:37" ht="12" customHeight="1">
      <c r="A410" s="703" t="s">
        <v>905</v>
      </c>
      <c r="B410" s="704">
        <v>8432</v>
      </c>
      <c r="C410" s="703" t="s">
        <v>145</v>
      </c>
      <c r="D410" s="703" t="s">
        <v>19</v>
      </c>
      <c r="E410" s="703" t="s">
        <v>290</v>
      </c>
      <c r="F410" s="703" t="s">
        <v>325</v>
      </c>
      <c r="G410" s="703"/>
      <c r="H410" s="705" t="s">
        <v>843</v>
      </c>
      <c r="I410" s="705"/>
      <c r="J410" s="703" t="s">
        <v>44</v>
      </c>
      <c r="K410" s="703">
        <v>5</v>
      </c>
      <c r="L410" s="706">
        <v>0.755</v>
      </c>
      <c r="M410" s="704" t="s">
        <v>20</v>
      </c>
      <c r="N410" s="705" t="s">
        <v>140</v>
      </c>
      <c r="O410" s="703"/>
      <c r="P410" s="707">
        <v>23</v>
      </c>
      <c r="Q410" s="707">
        <f t="shared" si="15"/>
        <v>23</v>
      </c>
      <c r="R410" s="708"/>
      <c r="S410" s="708"/>
      <c r="T410" s="703"/>
      <c r="U410" s="709">
        <f>Tableau1[[#This Row],[CHANGE PRICE STANDARD]]*$W$2</f>
        <v>25.07</v>
      </c>
      <c r="V410" s="709">
        <f t="shared" si="14"/>
        <v>25</v>
      </c>
      <c r="AB410" s="178"/>
    </row>
    <row r="411" spans="1:37" ht="12" customHeight="1">
      <c r="A411" s="703" t="s">
        <v>1134</v>
      </c>
      <c r="B411" s="698">
        <v>13703</v>
      </c>
      <c r="C411" s="703"/>
      <c r="D411" s="703" t="s">
        <v>19</v>
      </c>
      <c r="E411" s="703" t="s">
        <v>840</v>
      </c>
      <c r="F411" s="698" t="s">
        <v>238</v>
      </c>
      <c r="G411" s="703"/>
      <c r="H411" s="703" t="s">
        <v>738</v>
      </c>
      <c r="I411" s="705"/>
      <c r="J411" s="698" t="s">
        <v>89</v>
      </c>
      <c r="K411" s="698">
        <v>2</v>
      </c>
      <c r="L411" s="698">
        <v>1.171</v>
      </c>
      <c r="M411" s="704" t="s">
        <v>795</v>
      </c>
      <c r="N411" s="705" t="s">
        <v>144</v>
      </c>
      <c r="O411" s="703"/>
      <c r="P411" s="700">
        <v>90</v>
      </c>
      <c r="Q411" s="707">
        <f t="shared" si="15"/>
        <v>90</v>
      </c>
      <c r="R411" s="702"/>
      <c r="S411" s="708"/>
      <c r="T411" s="703"/>
      <c r="U411" s="709">
        <f>Tableau1[[#This Row],[CHANGE PRICE STANDARD]]*$W$2</f>
        <v>98.100000000000009</v>
      </c>
      <c r="V411" s="709">
        <f t="shared" si="14"/>
        <v>98</v>
      </c>
      <c r="AB411" s="178"/>
    </row>
    <row r="412" spans="1:37" s="653" customFormat="1" ht="12" customHeight="1">
      <c r="A412" s="703" t="s">
        <v>1135</v>
      </c>
      <c r="B412" s="698">
        <v>13704</v>
      </c>
      <c r="C412" s="703"/>
      <c r="D412" s="703" t="s">
        <v>19</v>
      </c>
      <c r="E412" s="698" t="s">
        <v>840</v>
      </c>
      <c r="F412" s="698" t="s">
        <v>240</v>
      </c>
      <c r="G412" s="703"/>
      <c r="H412" s="703" t="s">
        <v>738</v>
      </c>
      <c r="I412" s="703"/>
      <c r="J412" s="698" t="s">
        <v>89</v>
      </c>
      <c r="K412" s="698">
        <v>1</v>
      </c>
      <c r="L412" s="698">
        <v>0.83099999999999996</v>
      </c>
      <c r="M412" s="703" t="s">
        <v>795</v>
      </c>
      <c r="N412" s="705" t="s">
        <v>144</v>
      </c>
      <c r="O412" s="703"/>
      <c r="P412" s="700">
        <v>56</v>
      </c>
      <c r="Q412" s="707">
        <f t="shared" si="15"/>
        <v>56</v>
      </c>
      <c r="R412" s="708"/>
      <c r="S412" s="708"/>
      <c r="T412" s="703"/>
      <c r="U412" s="709">
        <f>Tableau1[[#This Row],[CHANGE PRICE STANDARD]]*$W$2</f>
        <v>61.040000000000006</v>
      </c>
      <c r="V412" s="709">
        <f t="shared" si="14"/>
        <v>61</v>
      </c>
      <c r="AB412" s="654"/>
    </row>
    <row r="413" spans="1:37" s="668" customFormat="1" ht="12" customHeight="1">
      <c r="A413" s="703" t="s">
        <v>1136</v>
      </c>
      <c r="B413" s="698">
        <v>13705</v>
      </c>
      <c r="C413" s="703"/>
      <c r="D413" s="703" t="s">
        <v>19</v>
      </c>
      <c r="E413" s="698" t="s">
        <v>840</v>
      </c>
      <c r="F413" s="698" t="s">
        <v>242</v>
      </c>
      <c r="G413" s="703"/>
      <c r="H413" s="703" t="s">
        <v>738</v>
      </c>
      <c r="I413" s="703"/>
      <c r="J413" s="698" t="s">
        <v>89</v>
      </c>
      <c r="K413" s="698">
        <v>1</v>
      </c>
      <c r="L413" s="698">
        <v>0.755</v>
      </c>
      <c r="M413" s="703" t="s">
        <v>795</v>
      </c>
      <c r="N413" s="705" t="s">
        <v>136</v>
      </c>
      <c r="O413" s="703"/>
      <c r="P413" s="700">
        <v>53</v>
      </c>
      <c r="Q413" s="707">
        <f t="shared" si="15"/>
        <v>53</v>
      </c>
      <c r="R413" s="708"/>
      <c r="S413" s="708"/>
      <c r="T413" s="703"/>
      <c r="U413" s="709">
        <f>Tableau1[[#This Row],[CHANGE PRICE STANDARD]]*$W$2</f>
        <v>57.77</v>
      </c>
      <c r="V413" s="709">
        <f t="shared" si="14"/>
        <v>58</v>
      </c>
      <c r="W413" s="667"/>
      <c r="X413" s="667"/>
      <c r="AB413" s="667"/>
      <c r="AC413" s="667"/>
      <c r="AD413" s="667"/>
      <c r="AE413" s="667"/>
      <c r="AF413" s="667"/>
      <c r="AG413" s="667"/>
      <c r="AH413" s="667"/>
      <c r="AI413" s="667"/>
      <c r="AJ413" s="667"/>
      <c r="AK413" s="667"/>
    </row>
    <row r="414" spans="1:37" s="653" customFormat="1" ht="12" customHeight="1">
      <c r="A414" s="703" t="s">
        <v>1137</v>
      </c>
      <c r="B414" s="698">
        <v>13706</v>
      </c>
      <c r="C414" s="703"/>
      <c r="D414" s="703" t="s">
        <v>19</v>
      </c>
      <c r="E414" s="698" t="s">
        <v>840</v>
      </c>
      <c r="F414" s="698" t="s">
        <v>244</v>
      </c>
      <c r="G414" s="703"/>
      <c r="H414" s="703" t="s">
        <v>738</v>
      </c>
      <c r="I414" s="703"/>
      <c r="J414" s="698" t="s">
        <v>60</v>
      </c>
      <c r="K414" s="698">
        <v>1</v>
      </c>
      <c r="L414" s="698">
        <v>0.64</v>
      </c>
      <c r="M414" s="703" t="s">
        <v>795</v>
      </c>
      <c r="N414" s="705" t="s">
        <v>136</v>
      </c>
      <c r="O414" s="703"/>
      <c r="P414" s="700">
        <v>49</v>
      </c>
      <c r="Q414" s="707">
        <f t="shared" si="15"/>
        <v>49</v>
      </c>
      <c r="R414" s="708"/>
      <c r="S414" s="708"/>
      <c r="T414" s="703"/>
      <c r="U414" s="709">
        <f>Tableau1[[#This Row],[CHANGE PRICE STANDARD]]*$W$2</f>
        <v>53.410000000000004</v>
      </c>
      <c r="V414" s="709">
        <f t="shared" si="14"/>
        <v>53</v>
      </c>
      <c r="AB414" s="654"/>
    </row>
    <row r="415" spans="1:37" s="653" customFormat="1" ht="12" customHeight="1">
      <c r="A415" s="703" t="s">
        <v>1003</v>
      </c>
      <c r="B415" s="704">
        <v>6380</v>
      </c>
      <c r="C415" s="703" t="s">
        <v>620</v>
      </c>
      <c r="D415" s="703" t="s">
        <v>19</v>
      </c>
      <c r="E415" s="703" t="s">
        <v>290</v>
      </c>
      <c r="F415" s="703" t="s">
        <v>326</v>
      </c>
      <c r="G415" s="703"/>
      <c r="H415" s="705" t="s">
        <v>843</v>
      </c>
      <c r="I415" s="705"/>
      <c r="J415" s="703" t="s">
        <v>327</v>
      </c>
      <c r="K415" s="703">
        <v>13</v>
      </c>
      <c r="L415" s="706">
        <v>3.1739999999999999</v>
      </c>
      <c r="M415" s="704" t="s">
        <v>795</v>
      </c>
      <c r="N415" s="705" t="s">
        <v>159</v>
      </c>
      <c r="O415" s="703"/>
      <c r="P415" s="710">
        <v>173</v>
      </c>
      <c r="Q415" s="707">
        <f t="shared" si="15"/>
        <v>173</v>
      </c>
      <c r="R415" s="708"/>
      <c r="S415" s="708"/>
      <c r="T415" s="703"/>
      <c r="U415" s="709">
        <f>Tableau1[[#This Row],[CHANGE PRICE STANDARD]]*$W$2</f>
        <v>188.57000000000002</v>
      </c>
      <c r="V415" s="709">
        <f t="shared" si="14"/>
        <v>189</v>
      </c>
      <c r="AB415" s="654"/>
    </row>
    <row r="416" spans="1:37" s="653" customFormat="1" ht="12" customHeight="1">
      <c r="A416" s="703" t="s">
        <v>906</v>
      </c>
      <c r="B416" s="704">
        <v>5382</v>
      </c>
      <c r="C416" s="703" t="s">
        <v>620</v>
      </c>
      <c r="D416" s="703" t="s">
        <v>19</v>
      </c>
      <c r="E416" s="703" t="s">
        <v>290</v>
      </c>
      <c r="F416" s="703" t="s">
        <v>326</v>
      </c>
      <c r="G416" s="703"/>
      <c r="H416" s="705" t="s">
        <v>843</v>
      </c>
      <c r="I416" s="705"/>
      <c r="J416" s="703" t="s">
        <v>327</v>
      </c>
      <c r="K416" s="703">
        <v>13</v>
      </c>
      <c r="L416" s="706">
        <v>4.5730000000000004</v>
      </c>
      <c r="M416" s="704" t="s">
        <v>20</v>
      </c>
      <c r="N416" s="705" t="s">
        <v>159</v>
      </c>
      <c r="O416" s="703"/>
      <c r="P416" s="707">
        <v>97</v>
      </c>
      <c r="Q416" s="707">
        <f t="shared" si="15"/>
        <v>97</v>
      </c>
      <c r="R416" s="708"/>
      <c r="S416" s="708"/>
      <c r="T416" s="703"/>
      <c r="U416" s="709">
        <f>Tableau1[[#This Row],[CHANGE PRICE STANDARD]]*$W$2</f>
        <v>105.73</v>
      </c>
      <c r="V416" s="709">
        <f t="shared" si="14"/>
        <v>106</v>
      </c>
      <c r="AB416" s="654"/>
    </row>
    <row r="417" spans="1:28" s="653" customFormat="1" ht="12" customHeight="1">
      <c r="A417" s="703" t="s">
        <v>634</v>
      </c>
      <c r="B417" s="703"/>
      <c r="C417" s="703" t="s">
        <v>1363</v>
      </c>
      <c r="D417" s="703" t="s">
        <v>125</v>
      </c>
      <c r="E417" s="703" t="s">
        <v>1295</v>
      </c>
      <c r="F417" s="703" t="s">
        <v>1306</v>
      </c>
      <c r="G417" s="699"/>
      <c r="H417" s="703" t="s">
        <v>737</v>
      </c>
      <c r="I417" s="703" t="s">
        <v>1330</v>
      </c>
      <c r="J417" s="703" t="s">
        <v>57</v>
      </c>
      <c r="K417" s="703">
        <v>1</v>
      </c>
      <c r="L417" s="703">
        <v>3.57</v>
      </c>
      <c r="M417" s="703" t="s">
        <v>124</v>
      </c>
      <c r="N417" s="703"/>
      <c r="O417" s="703"/>
      <c r="P417" s="707">
        <v>95</v>
      </c>
      <c r="Q417" s="707">
        <f t="shared" si="15"/>
        <v>95</v>
      </c>
      <c r="R417" s="708">
        <v>0</v>
      </c>
      <c r="S417" s="708">
        <f>ROUNDUP(R417*$AI$2,0)</f>
        <v>0</v>
      </c>
      <c r="T417" s="711"/>
      <c r="U417" s="709">
        <f>Tableau1[[#This Row],[CHANGE PRICE STANDARD]]*$W$2</f>
        <v>103.55000000000001</v>
      </c>
      <c r="V417" s="709">
        <f t="shared" si="14"/>
        <v>104</v>
      </c>
      <c r="AB417" s="654"/>
    </row>
    <row r="418" spans="1:28" s="653" customFormat="1" ht="12" customHeight="1">
      <c r="A418" s="703" t="s">
        <v>1447</v>
      </c>
      <c r="B418" s="712" t="s">
        <v>1448</v>
      </c>
      <c r="C418" s="703"/>
      <c r="D418" s="703" t="s">
        <v>564</v>
      </c>
      <c r="E418" s="703" t="s">
        <v>1479</v>
      </c>
      <c r="F418" s="713" t="s">
        <v>1449</v>
      </c>
      <c r="G418" s="699"/>
      <c r="H418" s="714" t="s">
        <v>737</v>
      </c>
      <c r="I418" s="715" t="s">
        <v>1450</v>
      </c>
      <c r="J418" s="716" t="s">
        <v>44</v>
      </c>
      <c r="K418" s="703">
        <v>1</v>
      </c>
      <c r="L418" s="717">
        <v>1.31</v>
      </c>
      <c r="M418" s="703" t="s">
        <v>566</v>
      </c>
      <c r="N418" s="714" t="s">
        <v>1451</v>
      </c>
      <c r="O418" s="703"/>
      <c r="P418" s="707">
        <v>127.29616277826983</v>
      </c>
      <c r="Q418" s="707">
        <f t="shared" si="15"/>
        <v>127</v>
      </c>
      <c r="R418" s="708">
        <v>140.02577905609681</v>
      </c>
      <c r="S418" s="708">
        <f>ROUNDUP(R418*$AI$2,0)</f>
        <v>141</v>
      </c>
      <c r="T418" s="711"/>
      <c r="U418" s="709">
        <f>Tableau1[[#This Row],[CHANGE PRICE STANDARD]]*$W$2</f>
        <v>138.43</v>
      </c>
      <c r="V418" s="709">
        <f t="shared" si="14"/>
        <v>138</v>
      </c>
      <c r="AB418" s="654"/>
    </row>
    <row r="419" spans="1:28" s="653" customFormat="1" ht="12" customHeight="1">
      <c r="A419" s="703" t="s">
        <v>1452</v>
      </c>
      <c r="B419" s="712" t="s">
        <v>1453</v>
      </c>
      <c r="C419" s="703"/>
      <c r="D419" s="703" t="s">
        <v>564</v>
      </c>
      <c r="E419" s="703" t="s">
        <v>1480</v>
      </c>
      <c r="F419" s="713" t="s">
        <v>1449</v>
      </c>
      <c r="G419" s="699"/>
      <c r="H419" s="714" t="s">
        <v>738</v>
      </c>
      <c r="I419" s="715" t="s">
        <v>1450</v>
      </c>
      <c r="J419" s="716" t="s">
        <v>44</v>
      </c>
      <c r="K419" s="703">
        <v>1</v>
      </c>
      <c r="L419" s="717">
        <v>1.31</v>
      </c>
      <c r="M419" s="703" t="s">
        <v>566</v>
      </c>
      <c r="N419" s="714" t="s">
        <v>1451</v>
      </c>
      <c r="O419" s="703"/>
      <c r="P419" s="707">
        <v>146.39058719501028</v>
      </c>
      <c r="Q419" s="707">
        <f t="shared" si="15"/>
        <v>146</v>
      </c>
      <c r="R419" s="708"/>
      <c r="S419" s="708">
        <v>0</v>
      </c>
      <c r="T419" s="711"/>
      <c r="U419" s="709">
        <f>Tableau1[[#This Row],[CHANGE PRICE STANDARD]]*$W$2</f>
        <v>159.14000000000001</v>
      </c>
      <c r="V419" s="709">
        <f t="shared" si="14"/>
        <v>159</v>
      </c>
      <c r="AB419" s="654"/>
    </row>
    <row r="420" spans="1:28" s="653" customFormat="1" ht="12" customHeight="1">
      <c r="A420" s="703" t="s">
        <v>1454</v>
      </c>
      <c r="B420" s="712" t="s">
        <v>1455</v>
      </c>
      <c r="C420" s="703"/>
      <c r="D420" s="703" t="s">
        <v>564</v>
      </c>
      <c r="E420" s="703" t="s">
        <v>1479</v>
      </c>
      <c r="F420" s="713" t="s">
        <v>1456</v>
      </c>
      <c r="G420" s="699"/>
      <c r="H420" s="714" t="s">
        <v>737</v>
      </c>
      <c r="I420" s="715" t="s">
        <v>1457</v>
      </c>
      <c r="J420" s="716" t="s">
        <v>44</v>
      </c>
      <c r="K420" s="703">
        <v>1</v>
      </c>
      <c r="L420" s="717">
        <v>1.29</v>
      </c>
      <c r="M420" s="703" t="s">
        <v>566</v>
      </c>
      <c r="N420" s="714" t="s">
        <v>1451</v>
      </c>
      <c r="O420" s="703"/>
      <c r="P420" s="707">
        <v>135.0241502853105</v>
      </c>
      <c r="Q420" s="707">
        <f t="shared" si="15"/>
        <v>135</v>
      </c>
      <c r="R420" s="708">
        <v>148.52656531384153</v>
      </c>
      <c r="S420" s="708">
        <f>ROUNDUP(R420*$AI$2,0)</f>
        <v>149</v>
      </c>
      <c r="T420" s="711"/>
      <c r="U420" s="709">
        <f>Tableau1[[#This Row],[CHANGE PRICE STANDARD]]*$W$2</f>
        <v>147.15</v>
      </c>
      <c r="V420" s="709">
        <f t="shared" si="14"/>
        <v>147</v>
      </c>
      <c r="AB420" s="654"/>
    </row>
    <row r="421" spans="1:28" s="653" customFormat="1" ht="12" customHeight="1">
      <c r="A421" s="703" t="s">
        <v>1458</v>
      </c>
      <c r="B421" s="712" t="s">
        <v>1459</v>
      </c>
      <c r="C421" s="703"/>
      <c r="D421" s="703" t="s">
        <v>564</v>
      </c>
      <c r="E421" s="703" t="s">
        <v>1480</v>
      </c>
      <c r="F421" s="713" t="s">
        <v>1456</v>
      </c>
      <c r="G421" s="699"/>
      <c r="H421" s="714" t="s">
        <v>738</v>
      </c>
      <c r="I421" s="715" t="s">
        <v>1457</v>
      </c>
      <c r="J421" s="716" t="s">
        <v>44</v>
      </c>
      <c r="K421" s="703">
        <v>1</v>
      </c>
      <c r="L421" s="717">
        <v>1.29</v>
      </c>
      <c r="M421" s="703" t="s">
        <v>566</v>
      </c>
      <c r="N421" s="714" t="s">
        <v>1451</v>
      </c>
      <c r="O421" s="703"/>
      <c r="P421" s="707">
        <v>155.27777282810703</v>
      </c>
      <c r="Q421" s="707">
        <f t="shared" si="15"/>
        <v>155</v>
      </c>
      <c r="R421" s="708"/>
      <c r="S421" s="708">
        <v>0</v>
      </c>
      <c r="T421" s="711"/>
      <c r="U421" s="709">
        <f>Tableau1[[#This Row],[CHANGE PRICE STANDARD]]*$W$2</f>
        <v>168.95000000000002</v>
      </c>
      <c r="V421" s="709">
        <f t="shared" si="14"/>
        <v>169</v>
      </c>
      <c r="AB421" s="654"/>
    </row>
    <row r="422" spans="1:28" s="653" customFormat="1" ht="12" customHeight="1">
      <c r="A422" s="703" t="s">
        <v>1138</v>
      </c>
      <c r="B422" s="698">
        <v>14111</v>
      </c>
      <c r="C422" s="703"/>
      <c r="D422" s="703" t="s">
        <v>19</v>
      </c>
      <c r="E422" s="698" t="s">
        <v>840</v>
      </c>
      <c r="F422" s="698" t="s">
        <v>246</v>
      </c>
      <c r="G422" s="703"/>
      <c r="H422" s="703" t="s">
        <v>738</v>
      </c>
      <c r="I422" s="703"/>
      <c r="J422" s="698" t="s">
        <v>60</v>
      </c>
      <c r="K422" s="698">
        <v>4</v>
      </c>
      <c r="L422" s="698">
        <v>1.9970000000000001</v>
      </c>
      <c r="M422" s="703" t="s">
        <v>795</v>
      </c>
      <c r="N422" s="705" t="s">
        <v>140</v>
      </c>
      <c r="O422" s="703"/>
      <c r="P422" s="700">
        <v>175</v>
      </c>
      <c r="Q422" s="707">
        <f t="shared" si="15"/>
        <v>175</v>
      </c>
      <c r="R422" s="708"/>
      <c r="S422" s="708"/>
      <c r="T422" s="703"/>
      <c r="U422" s="709">
        <f>Tableau1[[#This Row],[CHANGE PRICE STANDARD]]*$W$2</f>
        <v>190.75</v>
      </c>
      <c r="V422" s="709">
        <f t="shared" si="14"/>
        <v>191</v>
      </c>
      <c r="AB422" s="654"/>
    </row>
    <row r="423" spans="1:28" s="653" customFormat="1" ht="12" customHeight="1">
      <c r="A423" s="703" t="s">
        <v>1004</v>
      </c>
      <c r="B423" s="704">
        <v>6687</v>
      </c>
      <c r="C423" s="703">
        <v>0</v>
      </c>
      <c r="D423" s="703" t="s">
        <v>19</v>
      </c>
      <c r="E423" s="703" t="s">
        <v>290</v>
      </c>
      <c r="F423" s="703" t="s">
        <v>328</v>
      </c>
      <c r="G423" s="703"/>
      <c r="H423" s="705" t="s">
        <v>843</v>
      </c>
      <c r="I423" s="705" t="s">
        <v>734</v>
      </c>
      <c r="J423" s="703" t="s">
        <v>199</v>
      </c>
      <c r="K423" s="703">
        <v>2</v>
      </c>
      <c r="L423" s="706">
        <v>3.9790000000000001</v>
      </c>
      <c r="M423" s="704" t="s">
        <v>795</v>
      </c>
      <c r="N423" s="705" t="s">
        <v>153</v>
      </c>
      <c r="O423" s="703"/>
      <c r="P423" s="710">
        <v>178</v>
      </c>
      <c r="Q423" s="707">
        <f t="shared" si="15"/>
        <v>178</v>
      </c>
      <c r="R423" s="708"/>
      <c r="S423" s="708"/>
      <c r="T423" s="703"/>
      <c r="U423" s="709">
        <f>Tableau1[[#This Row],[CHANGE PRICE STANDARD]]*$W$2</f>
        <v>194.02</v>
      </c>
      <c r="V423" s="709">
        <f t="shared" si="14"/>
        <v>194</v>
      </c>
      <c r="AB423" s="654"/>
    </row>
    <row r="424" spans="1:28" s="653" customFormat="1" ht="12" customHeight="1">
      <c r="A424" s="703" t="s">
        <v>907</v>
      </c>
      <c r="B424" s="704">
        <v>10361</v>
      </c>
      <c r="C424" s="703">
        <v>0</v>
      </c>
      <c r="D424" s="703" t="s">
        <v>19</v>
      </c>
      <c r="E424" s="703" t="s">
        <v>290</v>
      </c>
      <c r="F424" s="703" t="s">
        <v>328</v>
      </c>
      <c r="G424" s="703"/>
      <c r="H424" s="705" t="s">
        <v>843</v>
      </c>
      <c r="I424" s="705" t="s">
        <v>734</v>
      </c>
      <c r="J424" s="703" t="s">
        <v>199</v>
      </c>
      <c r="K424" s="703">
        <v>2</v>
      </c>
      <c r="L424" s="706">
        <v>4.2869999999999999</v>
      </c>
      <c r="M424" s="704" t="s">
        <v>20</v>
      </c>
      <c r="N424" s="705" t="s">
        <v>153</v>
      </c>
      <c r="O424" s="703"/>
      <c r="P424" s="707">
        <v>72</v>
      </c>
      <c r="Q424" s="707">
        <f t="shared" si="15"/>
        <v>72</v>
      </c>
      <c r="R424" s="708"/>
      <c r="S424" s="708"/>
      <c r="T424" s="703"/>
      <c r="U424" s="709">
        <f>Tableau1[[#This Row],[CHANGE PRICE STANDARD]]*$W$2</f>
        <v>78.48</v>
      </c>
      <c r="V424" s="709">
        <f t="shared" si="14"/>
        <v>78</v>
      </c>
      <c r="AB424" s="654"/>
    </row>
    <row r="425" spans="1:28" s="653" customFormat="1" ht="12" customHeight="1">
      <c r="A425" s="703" t="s">
        <v>940</v>
      </c>
      <c r="B425" s="704">
        <v>8206</v>
      </c>
      <c r="C425" s="703" t="s">
        <v>237</v>
      </c>
      <c r="D425" s="703" t="s">
        <v>19</v>
      </c>
      <c r="E425" s="703" t="s">
        <v>251</v>
      </c>
      <c r="F425" s="703" t="s">
        <v>287</v>
      </c>
      <c r="G425" s="703"/>
      <c r="H425" s="705" t="s">
        <v>843</v>
      </c>
      <c r="I425" s="705"/>
      <c r="J425" s="703" t="s">
        <v>52</v>
      </c>
      <c r="K425" s="703">
        <v>10</v>
      </c>
      <c r="L425" s="706">
        <v>2.7</v>
      </c>
      <c r="M425" s="704" t="s">
        <v>20</v>
      </c>
      <c r="N425" s="705" t="s">
        <v>153</v>
      </c>
      <c r="O425" s="703"/>
      <c r="P425" s="710">
        <v>62</v>
      </c>
      <c r="Q425" s="707">
        <f t="shared" si="15"/>
        <v>62</v>
      </c>
      <c r="R425" s="708"/>
      <c r="S425" s="708"/>
      <c r="T425" s="703"/>
      <c r="U425" s="709">
        <f>Tableau1[[#This Row],[CHANGE PRICE STANDARD]]*$W$2</f>
        <v>67.58</v>
      </c>
      <c r="V425" s="709">
        <f t="shared" si="14"/>
        <v>68</v>
      </c>
      <c r="AB425" s="654"/>
    </row>
    <row r="426" spans="1:28" s="653" customFormat="1" ht="12" customHeight="1">
      <c r="A426" s="703" t="s">
        <v>1041</v>
      </c>
      <c r="B426" s="704">
        <v>7517</v>
      </c>
      <c r="C426" s="703" t="s">
        <v>237</v>
      </c>
      <c r="D426" s="703" t="s">
        <v>19</v>
      </c>
      <c r="E426" s="703" t="s">
        <v>251</v>
      </c>
      <c r="F426" s="703" t="s">
        <v>287</v>
      </c>
      <c r="G426" s="703"/>
      <c r="H426" s="705" t="s">
        <v>843</v>
      </c>
      <c r="I426" s="705"/>
      <c r="J426" s="703" t="s">
        <v>52</v>
      </c>
      <c r="K426" s="703">
        <v>10</v>
      </c>
      <c r="L426" s="706">
        <v>1.8740000000000001</v>
      </c>
      <c r="M426" s="704" t="s">
        <v>795</v>
      </c>
      <c r="N426" s="705" t="s">
        <v>153</v>
      </c>
      <c r="O426" s="703"/>
      <c r="P426" s="710">
        <v>111</v>
      </c>
      <c r="Q426" s="707">
        <f t="shared" si="15"/>
        <v>111</v>
      </c>
      <c r="R426" s="708"/>
      <c r="S426" s="708"/>
      <c r="T426" s="703"/>
      <c r="U426" s="709">
        <f>Tableau1[[#This Row],[CHANGE PRICE STANDARD]]*$W$2</f>
        <v>120.99000000000001</v>
      </c>
      <c r="V426" s="709">
        <f t="shared" si="14"/>
        <v>121</v>
      </c>
      <c r="AB426" s="654"/>
    </row>
    <row r="427" spans="1:28" s="653" customFormat="1" ht="12" customHeight="1">
      <c r="A427" s="703" t="s">
        <v>1005</v>
      </c>
      <c r="B427" s="704">
        <v>6688</v>
      </c>
      <c r="C427" s="703" t="s">
        <v>621</v>
      </c>
      <c r="D427" s="703" t="s">
        <v>19</v>
      </c>
      <c r="E427" s="703" t="s">
        <v>290</v>
      </c>
      <c r="F427" s="703" t="s">
        <v>329</v>
      </c>
      <c r="G427" s="703"/>
      <c r="H427" s="705" t="s">
        <v>843</v>
      </c>
      <c r="I427" s="705"/>
      <c r="J427" s="703" t="s">
        <v>57</v>
      </c>
      <c r="K427" s="703">
        <v>10</v>
      </c>
      <c r="L427" s="706">
        <v>2.794</v>
      </c>
      <c r="M427" s="704" t="s">
        <v>795</v>
      </c>
      <c r="N427" s="705" t="s">
        <v>144</v>
      </c>
      <c r="O427" s="703"/>
      <c r="P427" s="710">
        <v>148</v>
      </c>
      <c r="Q427" s="707">
        <f t="shared" si="15"/>
        <v>148</v>
      </c>
      <c r="R427" s="708"/>
      <c r="S427" s="708"/>
      <c r="T427" s="703"/>
      <c r="U427" s="709">
        <f>Tableau1[[#This Row],[CHANGE PRICE STANDARD]]*$W$2</f>
        <v>161.32000000000002</v>
      </c>
      <c r="V427" s="709">
        <f t="shared" si="14"/>
        <v>161</v>
      </c>
      <c r="AB427" s="654"/>
    </row>
    <row r="428" spans="1:28" s="653" customFormat="1" ht="12" customHeight="1">
      <c r="A428" s="703" t="s">
        <v>908</v>
      </c>
      <c r="B428" s="704">
        <v>8378</v>
      </c>
      <c r="C428" s="703" t="s">
        <v>621</v>
      </c>
      <c r="D428" s="703" t="s">
        <v>19</v>
      </c>
      <c r="E428" s="703" t="s">
        <v>290</v>
      </c>
      <c r="F428" s="703" t="s">
        <v>329</v>
      </c>
      <c r="G428" s="703"/>
      <c r="H428" s="705" t="s">
        <v>843</v>
      </c>
      <c r="I428" s="705"/>
      <c r="J428" s="703" t="s">
        <v>57</v>
      </c>
      <c r="K428" s="703">
        <v>10</v>
      </c>
      <c r="L428" s="706">
        <v>4.0259999999999998</v>
      </c>
      <c r="M428" s="704" t="s">
        <v>20</v>
      </c>
      <c r="N428" s="705" t="s">
        <v>144</v>
      </c>
      <c r="O428" s="703"/>
      <c r="P428" s="707">
        <v>82</v>
      </c>
      <c r="Q428" s="707">
        <f t="shared" si="15"/>
        <v>82</v>
      </c>
      <c r="R428" s="708"/>
      <c r="S428" s="708"/>
      <c r="T428" s="703"/>
      <c r="U428" s="709">
        <f>Tableau1[[#This Row],[CHANGE PRICE STANDARD]]*$W$2</f>
        <v>89.38000000000001</v>
      </c>
      <c r="V428" s="709">
        <f t="shared" si="14"/>
        <v>89</v>
      </c>
      <c r="AB428" s="654"/>
    </row>
    <row r="429" spans="1:28" s="653" customFormat="1" ht="12" customHeight="1">
      <c r="A429" s="703" t="s">
        <v>1006</v>
      </c>
      <c r="B429" s="704">
        <v>6689</v>
      </c>
      <c r="C429" s="703" t="s">
        <v>623</v>
      </c>
      <c r="D429" s="703" t="s">
        <v>19</v>
      </c>
      <c r="E429" s="703" t="s">
        <v>290</v>
      </c>
      <c r="F429" s="703" t="s">
        <v>330</v>
      </c>
      <c r="G429" s="703"/>
      <c r="H429" s="705" t="s">
        <v>843</v>
      </c>
      <c r="I429" s="705"/>
      <c r="J429" s="703" t="s">
        <v>60</v>
      </c>
      <c r="K429" s="703">
        <v>3</v>
      </c>
      <c r="L429" s="706">
        <v>1.69</v>
      </c>
      <c r="M429" s="704" t="s">
        <v>795</v>
      </c>
      <c r="N429" s="705" t="s">
        <v>144</v>
      </c>
      <c r="O429" s="703"/>
      <c r="P429" s="710">
        <v>83</v>
      </c>
      <c r="Q429" s="707">
        <f t="shared" si="15"/>
        <v>83</v>
      </c>
      <c r="R429" s="708"/>
      <c r="S429" s="708"/>
      <c r="T429" s="703"/>
      <c r="U429" s="709">
        <f>Tableau1[[#This Row],[CHANGE PRICE STANDARD]]*$W$2</f>
        <v>90.470000000000013</v>
      </c>
      <c r="V429" s="709">
        <f t="shared" si="14"/>
        <v>90</v>
      </c>
      <c r="AB429" s="654"/>
    </row>
    <row r="430" spans="1:28" s="653" customFormat="1" ht="12" customHeight="1">
      <c r="A430" s="703" t="s">
        <v>909</v>
      </c>
      <c r="B430" s="704">
        <v>8263</v>
      </c>
      <c r="C430" s="703" t="s">
        <v>623</v>
      </c>
      <c r="D430" s="703" t="s">
        <v>19</v>
      </c>
      <c r="E430" s="703" t="s">
        <v>290</v>
      </c>
      <c r="F430" s="703" t="s">
        <v>330</v>
      </c>
      <c r="G430" s="703"/>
      <c r="H430" s="705" t="s">
        <v>843</v>
      </c>
      <c r="I430" s="705"/>
      <c r="J430" s="703" t="s">
        <v>60</v>
      </c>
      <c r="K430" s="703">
        <v>3</v>
      </c>
      <c r="L430" s="706">
        <v>2.4340000000000002</v>
      </c>
      <c r="M430" s="704" t="s">
        <v>20</v>
      </c>
      <c r="N430" s="705" t="s">
        <v>144</v>
      </c>
      <c r="O430" s="703"/>
      <c r="P430" s="707">
        <v>44</v>
      </c>
      <c r="Q430" s="707">
        <f t="shared" si="15"/>
        <v>44</v>
      </c>
      <c r="R430" s="708"/>
      <c r="S430" s="708"/>
      <c r="T430" s="703"/>
      <c r="U430" s="709">
        <f>Tableau1[[#This Row],[CHANGE PRICE STANDARD]]*$W$2</f>
        <v>47.96</v>
      </c>
      <c r="V430" s="709">
        <f t="shared" si="14"/>
        <v>48</v>
      </c>
      <c r="AB430" s="654"/>
    </row>
    <row r="431" spans="1:28" s="653" customFormat="1" ht="12" customHeight="1">
      <c r="A431" s="703" t="s">
        <v>653</v>
      </c>
      <c r="B431" s="703"/>
      <c r="C431" s="703" t="s">
        <v>1375</v>
      </c>
      <c r="D431" s="703" t="s">
        <v>125</v>
      </c>
      <c r="E431" s="703" t="s">
        <v>1328</v>
      </c>
      <c r="F431" s="703" t="s">
        <v>1329</v>
      </c>
      <c r="G431" s="699"/>
      <c r="H431" s="703" t="s">
        <v>737</v>
      </c>
      <c r="I431" s="703" t="s">
        <v>1352</v>
      </c>
      <c r="J431" s="703" t="s">
        <v>89</v>
      </c>
      <c r="K431" s="703">
        <v>1</v>
      </c>
      <c r="L431" s="703">
        <v>10.07</v>
      </c>
      <c r="M431" s="703" t="s">
        <v>124</v>
      </c>
      <c r="N431" s="703"/>
      <c r="O431" s="703"/>
      <c r="P431" s="707">
        <v>220</v>
      </c>
      <c r="Q431" s="707">
        <f t="shared" si="15"/>
        <v>220</v>
      </c>
      <c r="R431" s="708">
        <v>0</v>
      </c>
      <c r="S431" s="708">
        <f>ROUNDUP(R431*$AI$2,0)</f>
        <v>0</v>
      </c>
      <c r="T431" s="711"/>
      <c r="U431" s="709">
        <f>Tableau1[[#This Row],[CHANGE PRICE STANDARD]]*$W$2</f>
        <v>239.8</v>
      </c>
      <c r="V431" s="709">
        <f t="shared" si="14"/>
        <v>240</v>
      </c>
      <c r="AB431" s="654"/>
    </row>
    <row r="432" spans="1:28" s="653" customFormat="1" ht="12" customHeight="1">
      <c r="A432" s="703" t="s">
        <v>1007</v>
      </c>
      <c r="B432" s="704">
        <v>6344</v>
      </c>
      <c r="C432" s="703" t="s">
        <v>622</v>
      </c>
      <c r="D432" s="703" t="s">
        <v>19</v>
      </c>
      <c r="E432" s="703" t="s">
        <v>290</v>
      </c>
      <c r="F432" s="703" t="s">
        <v>331</v>
      </c>
      <c r="G432" s="703"/>
      <c r="H432" s="705" t="s">
        <v>843</v>
      </c>
      <c r="I432" s="705"/>
      <c r="J432" s="703" t="s">
        <v>57</v>
      </c>
      <c r="K432" s="703">
        <v>10</v>
      </c>
      <c r="L432" s="706">
        <v>2.5259999999999998</v>
      </c>
      <c r="M432" s="704" t="s">
        <v>795</v>
      </c>
      <c r="N432" s="705" t="s">
        <v>153</v>
      </c>
      <c r="O432" s="703"/>
      <c r="P432" s="710">
        <v>138</v>
      </c>
      <c r="Q432" s="707">
        <f t="shared" si="15"/>
        <v>138</v>
      </c>
      <c r="R432" s="708"/>
      <c r="S432" s="708"/>
      <c r="T432" s="703"/>
      <c r="U432" s="709">
        <f>Tableau1[[#This Row],[CHANGE PRICE STANDARD]]*$W$2</f>
        <v>150.42000000000002</v>
      </c>
      <c r="V432" s="709">
        <f t="shared" si="14"/>
        <v>150</v>
      </c>
      <c r="AB432" s="654"/>
    </row>
    <row r="433" spans="1:29" s="653" customFormat="1" ht="12" customHeight="1">
      <c r="A433" s="703" t="s">
        <v>910</v>
      </c>
      <c r="B433" s="704">
        <v>5296</v>
      </c>
      <c r="C433" s="703" t="s">
        <v>622</v>
      </c>
      <c r="D433" s="703" t="s">
        <v>19</v>
      </c>
      <c r="E433" s="703" t="s">
        <v>290</v>
      </c>
      <c r="F433" s="703" t="s">
        <v>331</v>
      </c>
      <c r="G433" s="703"/>
      <c r="H433" s="705" t="s">
        <v>843</v>
      </c>
      <c r="I433" s="705"/>
      <c r="J433" s="703" t="s">
        <v>57</v>
      </c>
      <c r="K433" s="703">
        <v>10</v>
      </c>
      <c r="L433" s="706">
        <v>3.64</v>
      </c>
      <c r="M433" s="704" t="s">
        <v>20</v>
      </c>
      <c r="N433" s="705" t="s">
        <v>153</v>
      </c>
      <c r="O433" s="703"/>
      <c r="P433" s="707">
        <v>77</v>
      </c>
      <c r="Q433" s="707">
        <f t="shared" si="15"/>
        <v>77</v>
      </c>
      <c r="R433" s="708"/>
      <c r="S433" s="708"/>
      <c r="T433" s="703"/>
      <c r="U433" s="709">
        <f>Tableau1[[#This Row],[CHANGE PRICE STANDARD]]*$W$2</f>
        <v>83.93</v>
      </c>
      <c r="V433" s="709">
        <f t="shared" si="14"/>
        <v>84</v>
      </c>
      <c r="AB433" s="654"/>
      <c r="AC433" s="654"/>
    </row>
    <row r="434" spans="1:29" s="653" customFormat="1" ht="12" customHeight="1">
      <c r="A434" s="703" t="s">
        <v>941</v>
      </c>
      <c r="B434" s="704">
        <v>5284</v>
      </c>
      <c r="C434" s="703" t="s">
        <v>235</v>
      </c>
      <c r="D434" s="703" t="s">
        <v>19</v>
      </c>
      <c r="E434" s="703" t="s">
        <v>251</v>
      </c>
      <c r="F434" s="703" t="s">
        <v>288</v>
      </c>
      <c r="G434" s="703"/>
      <c r="H434" s="705" t="s">
        <v>843</v>
      </c>
      <c r="I434" s="705"/>
      <c r="J434" s="703" t="s">
        <v>60</v>
      </c>
      <c r="K434" s="703">
        <v>5</v>
      </c>
      <c r="L434" s="706">
        <v>2.5529999999999999</v>
      </c>
      <c r="M434" s="704" t="s">
        <v>20</v>
      </c>
      <c r="N434" s="705" t="s">
        <v>153</v>
      </c>
      <c r="O434" s="703"/>
      <c r="P434" s="710">
        <v>50</v>
      </c>
      <c r="Q434" s="707">
        <f t="shared" si="15"/>
        <v>50</v>
      </c>
      <c r="R434" s="708"/>
      <c r="S434" s="708"/>
      <c r="T434" s="703"/>
      <c r="U434" s="709">
        <f>Tableau1[[#This Row],[CHANGE PRICE STANDARD]]*$W$2</f>
        <v>54.500000000000007</v>
      </c>
      <c r="V434" s="709">
        <f t="shared" si="14"/>
        <v>55</v>
      </c>
      <c r="AB434" s="654"/>
    </row>
    <row r="435" spans="1:29" s="653" customFormat="1" ht="12" customHeight="1">
      <c r="A435" s="703" t="s">
        <v>1042</v>
      </c>
      <c r="B435" s="704">
        <v>6390</v>
      </c>
      <c r="C435" s="703" t="s">
        <v>235</v>
      </c>
      <c r="D435" s="703" t="s">
        <v>19</v>
      </c>
      <c r="E435" s="703" t="s">
        <v>251</v>
      </c>
      <c r="F435" s="703" t="s">
        <v>288</v>
      </c>
      <c r="G435" s="703"/>
      <c r="H435" s="705" t="s">
        <v>843</v>
      </c>
      <c r="I435" s="705"/>
      <c r="J435" s="703" t="s">
        <v>60</v>
      </c>
      <c r="K435" s="703">
        <v>5</v>
      </c>
      <c r="L435" s="706">
        <v>1.772</v>
      </c>
      <c r="M435" s="704" t="s">
        <v>795</v>
      </c>
      <c r="N435" s="705" t="s">
        <v>153</v>
      </c>
      <c r="O435" s="703"/>
      <c r="P435" s="710">
        <v>92</v>
      </c>
      <c r="Q435" s="707">
        <f t="shared" si="15"/>
        <v>92</v>
      </c>
      <c r="R435" s="708"/>
      <c r="S435" s="708"/>
      <c r="T435" s="703"/>
      <c r="U435" s="709">
        <f>Tableau1[[#This Row],[CHANGE PRICE STANDARD]]*$W$2</f>
        <v>100.28</v>
      </c>
      <c r="V435" s="709">
        <f t="shared" si="14"/>
        <v>100</v>
      </c>
      <c r="AB435" s="654"/>
    </row>
    <row r="436" spans="1:29" s="653" customFormat="1" ht="12" customHeight="1">
      <c r="A436" s="703" t="s">
        <v>1139</v>
      </c>
      <c r="B436" s="698">
        <v>13707</v>
      </c>
      <c r="C436" s="703"/>
      <c r="D436" s="703" t="s">
        <v>19</v>
      </c>
      <c r="E436" s="698" t="s">
        <v>840</v>
      </c>
      <c r="F436" s="698" t="s">
        <v>247</v>
      </c>
      <c r="G436" s="703"/>
      <c r="H436" s="703" t="s">
        <v>738</v>
      </c>
      <c r="I436" s="703"/>
      <c r="J436" s="698" t="s">
        <v>44</v>
      </c>
      <c r="K436" s="698">
        <v>6</v>
      </c>
      <c r="L436" s="698">
        <v>1.4019999999999999</v>
      </c>
      <c r="M436" s="703" t="s">
        <v>795</v>
      </c>
      <c r="N436" s="705" t="s">
        <v>136</v>
      </c>
      <c r="O436" s="703"/>
      <c r="P436" s="700">
        <v>84</v>
      </c>
      <c r="Q436" s="707">
        <f t="shared" si="15"/>
        <v>84</v>
      </c>
      <c r="R436" s="708"/>
      <c r="S436" s="708"/>
      <c r="T436" s="703"/>
      <c r="U436" s="709">
        <f>Tableau1[[#This Row],[CHANGE PRICE STANDARD]]*$W$2</f>
        <v>91.56</v>
      </c>
      <c r="V436" s="709">
        <f t="shared" si="14"/>
        <v>92</v>
      </c>
      <c r="AB436" s="654"/>
    </row>
    <row r="437" spans="1:29" s="653" customFormat="1" ht="12" customHeight="1">
      <c r="A437" s="703" t="s">
        <v>968</v>
      </c>
      <c r="B437" s="698">
        <v>10332</v>
      </c>
      <c r="C437" s="703"/>
      <c r="D437" s="703" t="s">
        <v>19</v>
      </c>
      <c r="E437" s="703" t="s">
        <v>43</v>
      </c>
      <c r="F437" s="698" t="s">
        <v>248</v>
      </c>
      <c r="G437" s="703"/>
      <c r="H437" s="705" t="s">
        <v>843</v>
      </c>
      <c r="I437" s="705"/>
      <c r="J437" s="698" t="s">
        <v>89</v>
      </c>
      <c r="K437" s="698">
        <v>2</v>
      </c>
      <c r="L437" s="698">
        <v>4.3490000000000002</v>
      </c>
      <c r="M437" s="704" t="s">
        <v>20</v>
      </c>
      <c r="N437" s="698" t="s">
        <v>140</v>
      </c>
      <c r="O437" s="703"/>
      <c r="P437" s="700">
        <v>76</v>
      </c>
      <c r="Q437" s="707">
        <f t="shared" si="15"/>
        <v>76</v>
      </c>
      <c r="R437" s="702"/>
      <c r="S437" s="708"/>
      <c r="T437" s="703"/>
      <c r="U437" s="709">
        <f>Tableau1[[#This Row],[CHANGE PRICE STANDARD]]*$W$2</f>
        <v>82.84</v>
      </c>
      <c r="V437" s="709">
        <f t="shared" si="14"/>
        <v>83</v>
      </c>
      <c r="W437" s="654"/>
      <c r="X437" s="654"/>
      <c r="AC437" s="654"/>
    </row>
    <row r="438" spans="1:29" s="653" customFormat="1" ht="12" customHeight="1">
      <c r="A438" s="703" t="s">
        <v>1076</v>
      </c>
      <c r="B438" s="703">
        <v>9325</v>
      </c>
      <c r="C438" s="703"/>
      <c r="D438" s="703" t="s">
        <v>19</v>
      </c>
      <c r="E438" s="703" t="s">
        <v>43</v>
      </c>
      <c r="F438" s="698" t="s">
        <v>248</v>
      </c>
      <c r="G438" s="703"/>
      <c r="H438" s="705" t="s">
        <v>843</v>
      </c>
      <c r="I438" s="705"/>
      <c r="J438" s="698" t="s">
        <v>89</v>
      </c>
      <c r="K438" s="698">
        <v>2</v>
      </c>
      <c r="L438" s="698">
        <v>2.0670000000000002</v>
      </c>
      <c r="M438" s="704" t="s">
        <v>795</v>
      </c>
      <c r="N438" s="705" t="s">
        <v>140</v>
      </c>
      <c r="O438" s="703"/>
      <c r="P438" s="700">
        <v>136</v>
      </c>
      <c r="Q438" s="707">
        <f t="shared" si="15"/>
        <v>136</v>
      </c>
      <c r="R438" s="702"/>
      <c r="S438" s="708"/>
      <c r="T438" s="703"/>
      <c r="U438" s="709">
        <f>Tableau1[[#This Row],[CHANGE PRICE STANDARD]]*$W$2</f>
        <v>148.24</v>
      </c>
      <c r="V438" s="709">
        <f t="shared" si="14"/>
        <v>148</v>
      </c>
      <c r="AB438" s="654"/>
    </row>
    <row r="439" spans="1:29" s="653" customFormat="1" ht="12" customHeight="1">
      <c r="A439" s="703" t="s">
        <v>969</v>
      </c>
      <c r="B439" s="698">
        <v>9322</v>
      </c>
      <c r="C439" s="703"/>
      <c r="D439" s="703" t="s">
        <v>19</v>
      </c>
      <c r="E439" s="703" t="s">
        <v>43</v>
      </c>
      <c r="F439" s="698" t="s">
        <v>249</v>
      </c>
      <c r="G439" s="703"/>
      <c r="H439" s="705" t="s">
        <v>843</v>
      </c>
      <c r="I439" s="705"/>
      <c r="J439" s="698" t="s">
        <v>97</v>
      </c>
      <c r="K439" s="698">
        <v>10</v>
      </c>
      <c r="L439" s="698">
        <v>0.97199999999999998</v>
      </c>
      <c r="M439" s="704" t="s">
        <v>20</v>
      </c>
      <c r="N439" s="698" t="s">
        <v>209</v>
      </c>
      <c r="O439" s="703"/>
      <c r="P439" s="700">
        <v>36</v>
      </c>
      <c r="Q439" s="707">
        <f t="shared" si="15"/>
        <v>36</v>
      </c>
      <c r="R439" s="702"/>
      <c r="S439" s="708"/>
      <c r="T439" s="703"/>
      <c r="U439" s="709">
        <f>Tableau1[[#This Row],[CHANGE PRICE STANDARD]]*$W$2</f>
        <v>39.24</v>
      </c>
      <c r="V439" s="709">
        <f t="shared" si="14"/>
        <v>39</v>
      </c>
      <c r="AB439" s="654"/>
    </row>
    <row r="440" spans="1:29" s="653" customFormat="1" ht="12" customHeight="1">
      <c r="A440" s="703" t="s">
        <v>1077</v>
      </c>
      <c r="B440" s="704">
        <v>9662</v>
      </c>
      <c r="C440" s="703"/>
      <c r="D440" s="703" t="s">
        <v>19</v>
      </c>
      <c r="E440" s="703" t="s">
        <v>43</v>
      </c>
      <c r="F440" s="698" t="s">
        <v>249</v>
      </c>
      <c r="G440" s="703"/>
      <c r="H440" s="705" t="s">
        <v>843</v>
      </c>
      <c r="I440" s="705"/>
      <c r="J440" s="698" t="s">
        <v>97</v>
      </c>
      <c r="K440" s="698">
        <v>10</v>
      </c>
      <c r="L440" s="698">
        <v>0.67500000000000004</v>
      </c>
      <c r="M440" s="704" t="s">
        <v>795</v>
      </c>
      <c r="N440" s="705" t="s">
        <v>209</v>
      </c>
      <c r="O440" s="703"/>
      <c r="P440" s="700">
        <v>62</v>
      </c>
      <c r="Q440" s="707">
        <f t="shared" si="15"/>
        <v>62</v>
      </c>
      <c r="R440" s="702"/>
      <c r="S440" s="708"/>
      <c r="T440" s="703"/>
      <c r="U440" s="709">
        <f>Tableau1[[#This Row],[CHANGE PRICE STANDARD]]*$W$2</f>
        <v>67.58</v>
      </c>
      <c r="V440" s="709">
        <f t="shared" si="14"/>
        <v>68</v>
      </c>
      <c r="AB440" s="654"/>
    </row>
    <row r="441" spans="1:29" s="653" customFormat="1" ht="12" customHeight="1">
      <c r="A441" s="703" t="s">
        <v>942</v>
      </c>
      <c r="B441" s="704">
        <v>5243</v>
      </c>
      <c r="C441" s="703" t="s">
        <v>243</v>
      </c>
      <c r="D441" s="703" t="s">
        <v>19</v>
      </c>
      <c r="E441" s="703" t="s">
        <v>251</v>
      </c>
      <c r="F441" s="703" t="s">
        <v>289</v>
      </c>
      <c r="G441" s="703"/>
      <c r="H441" s="705" t="s">
        <v>843</v>
      </c>
      <c r="I441" s="705"/>
      <c r="J441" s="703" t="s">
        <v>52</v>
      </c>
      <c r="K441" s="703">
        <v>10</v>
      </c>
      <c r="L441" s="706">
        <v>2.516</v>
      </c>
      <c r="M441" s="704" t="s">
        <v>20</v>
      </c>
      <c r="N441" s="705" t="s">
        <v>153</v>
      </c>
      <c r="O441" s="703"/>
      <c r="P441" s="710">
        <v>59</v>
      </c>
      <c r="Q441" s="707">
        <f t="shared" si="15"/>
        <v>59</v>
      </c>
      <c r="R441" s="708"/>
      <c r="S441" s="708"/>
      <c r="T441" s="703"/>
      <c r="U441" s="709">
        <f>Tableau1[[#This Row],[CHANGE PRICE STANDARD]]*$W$2</f>
        <v>64.31</v>
      </c>
      <c r="V441" s="709">
        <f t="shared" si="14"/>
        <v>64</v>
      </c>
      <c r="AB441" s="654"/>
    </row>
    <row r="442" spans="1:29" ht="12" customHeight="1">
      <c r="A442" s="703" t="s">
        <v>1043</v>
      </c>
      <c r="B442" s="704">
        <v>6403</v>
      </c>
      <c r="C442" s="703" t="s">
        <v>243</v>
      </c>
      <c r="D442" s="703" t="s">
        <v>19</v>
      </c>
      <c r="E442" s="703" t="s">
        <v>251</v>
      </c>
      <c r="F442" s="703" t="s">
        <v>289</v>
      </c>
      <c r="G442" s="703"/>
      <c r="H442" s="705" t="s">
        <v>843</v>
      </c>
      <c r="I442" s="705"/>
      <c r="J442" s="703" t="s">
        <v>52</v>
      </c>
      <c r="K442" s="703">
        <v>10</v>
      </c>
      <c r="L442" s="706">
        <v>1.746</v>
      </c>
      <c r="M442" s="704" t="s">
        <v>795</v>
      </c>
      <c r="N442" s="705" t="s">
        <v>153</v>
      </c>
      <c r="O442" s="703"/>
      <c r="P442" s="710">
        <v>106</v>
      </c>
      <c r="Q442" s="707">
        <f t="shared" si="15"/>
        <v>106</v>
      </c>
      <c r="R442" s="708"/>
      <c r="S442" s="708"/>
      <c r="T442" s="703"/>
      <c r="U442" s="709">
        <f>Tableau1[[#This Row],[CHANGE PRICE STANDARD]]*$W$2</f>
        <v>115.54</v>
      </c>
      <c r="V442" s="709">
        <f t="shared" si="14"/>
        <v>116</v>
      </c>
    </row>
    <row r="443" spans="1:29" ht="12" customHeight="1">
      <c r="A443" s="703" t="s">
        <v>1244</v>
      </c>
      <c r="B443" s="703"/>
      <c r="C443" s="703"/>
      <c r="D443" s="703" t="s">
        <v>19</v>
      </c>
      <c r="E443" s="703" t="s">
        <v>290</v>
      </c>
      <c r="F443" s="703" t="s">
        <v>1506</v>
      </c>
      <c r="G443" s="699"/>
      <c r="H443" s="705"/>
      <c r="I443" s="703"/>
      <c r="J443" s="703" t="s">
        <v>1243</v>
      </c>
      <c r="K443" s="703"/>
      <c r="L443" s="703">
        <f>SUMIF(Tableau1[RANGE],"Karma",Tableau1[Nbr of products/set])</f>
        <v>425</v>
      </c>
      <c r="M443" s="703">
        <f>SUMIF(Tableau1[RANGE],"Karma",Tableau1[Weight (KG)])</f>
        <v>594.44000000000005</v>
      </c>
      <c r="N443" s="705"/>
      <c r="O443" s="703"/>
      <c r="P443" s="707"/>
      <c r="Q443" s="707">
        <f t="shared" si="15"/>
        <v>0</v>
      </c>
      <c r="R443" s="708">
        <f>SUMIF(Tableau1[RANGE],"Karma",Tableau1[CHANGE PRICE STANDARD])</f>
        <v>6336</v>
      </c>
      <c r="S443" s="708">
        <f>ROUNDUP(R443*$AI$2,0)</f>
        <v>6336</v>
      </c>
      <c r="T443" s="711"/>
      <c r="U443" s="709">
        <f>Tableau1[[#This Row],[CHANGE PRICE STANDARD]]*$W$2</f>
        <v>0</v>
      </c>
      <c r="V443" s="709">
        <f t="shared" si="14"/>
        <v>0</v>
      </c>
    </row>
    <row r="444" spans="1:29" ht="12" customHeight="1">
      <c r="A444" s="703" t="s">
        <v>970</v>
      </c>
      <c r="B444" s="698">
        <v>9330</v>
      </c>
      <c r="C444" s="703"/>
      <c r="D444" s="703" t="s">
        <v>19</v>
      </c>
      <c r="E444" s="703" t="s">
        <v>43</v>
      </c>
      <c r="F444" s="698" t="s">
        <v>250</v>
      </c>
      <c r="G444" s="703"/>
      <c r="H444" s="705" t="s">
        <v>843</v>
      </c>
      <c r="I444" s="705"/>
      <c r="J444" s="698" t="s">
        <v>204</v>
      </c>
      <c r="K444" s="698">
        <v>15</v>
      </c>
      <c r="L444" s="698">
        <v>8.4760000000000009</v>
      </c>
      <c r="M444" s="704" t="s">
        <v>20</v>
      </c>
      <c r="N444" s="698" t="s">
        <v>140</v>
      </c>
      <c r="O444" s="703"/>
      <c r="P444" s="700">
        <v>167</v>
      </c>
      <c r="Q444" s="707">
        <f t="shared" si="15"/>
        <v>167</v>
      </c>
      <c r="R444" s="702"/>
      <c r="S444" s="708"/>
      <c r="T444" s="703"/>
      <c r="U444" s="709">
        <f>Tableau1[[#This Row],[CHANGE PRICE STANDARD]]*$W$2</f>
        <v>182.03</v>
      </c>
      <c r="V444" s="709">
        <f t="shared" si="14"/>
        <v>182</v>
      </c>
      <c r="AB444" s="178"/>
    </row>
    <row r="445" spans="1:29" ht="12" customHeight="1">
      <c r="A445" s="703" t="s">
        <v>1078</v>
      </c>
      <c r="B445" s="698">
        <v>9494</v>
      </c>
      <c r="C445" s="703"/>
      <c r="D445" s="703" t="s">
        <v>19</v>
      </c>
      <c r="E445" s="703" t="s">
        <v>43</v>
      </c>
      <c r="F445" s="698" t="s">
        <v>250</v>
      </c>
      <c r="G445" s="703"/>
      <c r="H445" s="705" t="s">
        <v>843</v>
      </c>
      <c r="I445" s="705"/>
      <c r="J445" s="698" t="s">
        <v>204</v>
      </c>
      <c r="K445" s="698">
        <v>15</v>
      </c>
      <c r="L445" s="698">
        <v>5.883</v>
      </c>
      <c r="M445" s="704" t="s">
        <v>795</v>
      </c>
      <c r="N445" s="705" t="s">
        <v>140</v>
      </c>
      <c r="O445" s="703"/>
      <c r="P445" s="700">
        <v>316</v>
      </c>
      <c r="Q445" s="707">
        <f t="shared" si="15"/>
        <v>316</v>
      </c>
      <c r="R445" s="702"/>
      <c r="S445" s="708"/>
      <c r="T445" s="703"/>
      <c r="U445" s="709">
        <f>Tableau1[[#This Row],[CHANGE PRICE STANDARD]]*$W$2</f>
        <v>344.44</v>
      </c>
      <c r="V445" s="709">
        <f t="shared" si="14"/>
        <v>344</v>
      </c>
      <c r="W445" s="178"/>
      <c r="X445" s="178"/>
      <c r="AB445" s="178"/>
    </row>
    <row r="446" spans="1:29" ht="12" customHeight="1">
      <c r="A446" s="703" t="s">
        <v>654</v>
      </c>
      <c r="B446" s="703"/>
      <c r="C446" s="703"/>
      <c r="D446" s="703" t="s">
        <v>125</v>
      </c>
      <c r="E446" s="703"/>
      <c r="F446" s="703"/>
      <c r="G446" s="699"/>
      <c r="H446" s="703"/>
      <c r="I446" s="703"/>
      <c r="J446" s="703"/>
      <c r="K446" s="703"/>
      <c r="L446" s="703"/>
      <c r="M446" s="703"/>
      <c r="N446" s="703"/>
      <c r="O446" s="703"/>
      <c r="P446" s="707"/>
      <c r="Q446" s="707">
        <f t="shared" ref="Q446:Q509" si="16">ROUNDUP(P446*$AI$2,0)</f>
        <v>0</v>
      </c>
      <c r="R446" s="708"/>
      <c r="S446" s="708"/>
      <c r="T446" s="711"/>
      <c r="U446" s="731"/>
      <c r="V446" s="731"/>
      <c r="AB446" s="178"/>
    </row>
    <row r="447" spans="1:29" ht="12" customHeight="1">
      <c r="A447" s="703" t="s">
        <v>655</v>
      </c>
      <c r="B447" s="703"/>
      <c r="C447" s="703"/>
      <c r="D447" s="703" t="s">
        <v>125</v>
      </c>
      <c r="E447" s="703"/>
      <c r="F447" s="703"/>
      <c r="G447" s="699"/>
      <c r="H447" s="703"/>
      <c r="I447" s="703"/>
      <c r="J447" s="703"/>
      <c r="K447" s="703"/>
      <c r="L447" s="703"/>
      <c r="M447" s="703"/>
      <c r="N447" s="703"/>
      <c r="O447" s="703"/>
      <c r="P447" s="707"/>
      <c r="Q447" s="707">
        <f t="shared" si="16"/>
        <v>0</v>
      </c>
      <c r="R447" s="708"/>
      <c r="S447" s="708"/>
      <c r="T447" s="711"/>
      <c r="U447" s="731"/>
      <c r="V447" s="731"/>
      <c r="AB447" s="178"/>
    </row>
    <row r="448" spans="1:29" ht="12" customHeight="1">
      <c r="A448" s="703" t="s">
        <v>656</v>
      </c>
      <c r="B448" s="703"/>
      <c r="C448" s="703"/>
      <c r="D448" s="703" t="s">
        <v>125</v>
      </c>
      <c r="E448" s="703"/>
      <c r="F448" s="703"/>
      <c r="G448" s="699"/>
      <c r="H448" s="703"/>
      <c r="I448" s="703"/>
      <c r="J448" s="703"/>
      <c r="K448" s="703"/>
      <c r="L448" s="703"/>
      <c r="M448" s="703"/>
      <c r="N448" s="703"/>
      <c r="O448" s="703"/>
      <c r="P448" s="707"/>
      <c r="Q448" s="707">
        <f t="shared" si="16"/>
        <v>0</v>
      </c>
      <c r="R448" s="708"/>
      <c r="S448" s="708"/>
      <c r="T448" s="711"/>
      <c r="U448" s="731"/>
      <c r="V448" s="731"/>
    </row>
    <row r="449" spans="1:29" ht="12" customHeight="1">
      <c r="A449" s="703" t="s">
        <v>657</v>
      </c>
      <c r="B449" s="703"/>
      <c r="C449" s="703"/>
      <c r="D449" s="703" t="s">
        <v>125</v>
      </c>
      <c r="E449" s="703"/>
      <c r="F449" s="703"/>
      <c r="G449" s="699"/>
      <c r="H449" s="703"/>
      <c r="I449" s="703"/>
      <c r="J449" s="703"/>
      <c r="K449" s="703"/>
      <c r="L449" s="703"/>
      <c r="M449" s="703"/>
      <c r="N449" s="703"/>
      <c r="O449" s="703"/>
      <c r="P449" s="707"/>
      <c r="Q449" s="707">
        <f t="shared" si="16"/>
        <v>0</v>
      </c>
      <c r="R449" s="708"/>
      <c r="S449" s="708"/>
      <c r="T449" s="711"/>
      <c r="U449" s="731"/>
      <c r="V449" s="731"/>
    </row>
    <row r="450" spans="1:29" ht="12" customHeight="1">
      <c r="A450" s="703" t="s">
        <v>658</v>
      </c>
      <c r="B450" s="703"/>
      <c r="C450" s="703"/>
      <c r="D450" s="703" t="s">
        <v>125</v>
      </c>
      <c r="E450" s="703"/>
      <c r="F450" s="703"/>
      <c r="G450" s="699"/>
      <c r="H450" s="703"/>
      <c r="I450" s="703"/>
      <c r="J450" s="703"/>
      <c r="K450" s="703"/>
      <c r="L450" s="703"/>
      <c r="M450" s="703"/>
      <c r="N450" s="703"/>
      <c r="O450" s="703"/>
      <c r="P450" s="707"/>
      <c r="Q450" s="707">
        <f t="shared" si="16"/>
        <v>0</v>
      </c>
      <c r="R450" s="708"/>
      <c r="S450" s="708"/>
      <c r="T450" s="711"/>
      <c r="U450" s="731"/>
      <c r="V450" s="731"/>
    </row>
    <row r="451" spans="1:29" ht="12" customHeight="1">
      <c r="A451" s="703" t="s">
        <v>659</v>
      </c>
      <c r="B451" s="703"/>
      <c r="C451" s="703"/>
      <c r="D451" s="703" t="s">
        <v>125</v>
      </c>
      <c r="E451" s="703"/>
      <c r="F451" s="703"/>
      <c r="G451" s="699"/>
      <c r="H451" s="703"/>
      <c r="I451" s="703"/>
      <c r="J451" s="703"/>
      <c r="K451" s="703"/>
      <c r="L451" s="703"/>
      <c r="M451" s="703"/>
      <c r="N451" s="703"/>
      <c r="O451" s="703"/>
      <c r="P451" s="707"/>
      <c r="Q451" s="707">
        <f t="shared" si="16"/>
        <v>0</v>
      </c>
      <c r="R451" s="708"/>
      <c r="S451" s="708"/>
      <c r="T451" s="711"/>
      <c r="U451" s="731"/>
      <c r="V451" s="731"/>
      <c r="AC451" s="178"/>
    </row>
    <row r="452" spans="1:29" ht="12" customHeight="1">
      <c r="A452" s="703" t="s">
        <v>660</v>
      </c>
      <c r="B452" s="703"/>
      <c r="C452" s="703"/>
      <c r="D452" s="703" t="s">
        <v>125</v>
      </c>
      <c r="E452" s="703"/>
      <c r="F452" s="703"/>
      <c r="G452" s="699"/>
      <c r="H452" s="703"/>
      <c r="I452" s="703"/>
      <c r="J452" s="703"/>
      <c r="K452" s="703"/>
      <c r="L452" s="703"/>
      <c r="M452" s="703"/>
      <c r="N452" s="703"/>
      <c r="O452" s="703"/>
      <c r="P452" s="707"/>
      <c r="Q452" s="707">
        <f t="shared" si="16"/>
        <v>0</v>
      </c>
      <c r="R452" s="708"/>
      <c r="S452" s="708"/>
      <c r="T452" s="711"/>
      <c r="U452" s="731"/>
      <c r="V452" s="731"/>
    </row>
    <row r="453" spans="1:29" ht="12" customHeight="1">
      <c r="A453" s="703" t="s">
        <v>661</v>
      </c>
      <c r="B453" s="703"/>
      <c r="C453" s="703"/>
      <c r="D453" s="703" t="s">
        <v>125</v>
      </c>
      <c r="E453" s="703"/>
      <c r="F453" s="703"/>
      <c r="G453" s="699"/>
      <c r="H453" s="703"/>
      <c r="I453" s="703"/>
      <c r="J453" s="703"/>
      <c r="K453" s="703"/>
      <c r="L453" s="703"/>
      <c r="M453" s="703"/>
      <c r="N453" s="703"/>
      <c r="O453" s="703"/>
      <c r="P453" s="707"/>
      <c r="Q453" s="707">
        <f t="shared" si="16"/>
        <v>0</v>
      </c>
      <c r="R453" s="708"/>
      <c r="S453" s="708"/>
      <c r="T453" s="711"/>
      <c r="U453" s="731"/>
      <c r="V453" s="731"/>
    </row>
    <row r="454" spans="1:29" ht="12" customHeight="1">
      <c r="A454" s="703" t="s">
        <v>662</v>
      </c>
      <c r="B454" s="703"/>
      <c r="C454" s="703"/>
      <c r="D454" s="703" t="s">
        <v>125</v>
      </c>
      <c r="E454" s="703"/>
      <c r="F454" s="703"/>
      <c r="G454" s="699"/>
      <c r="H454" s="703"/>
      <c r="I454" s="703"/>
      <c r="J454" s="703"/>
      <c r="K454" s="703"/>
      <c r="L454" s="703"/>
      <c r="M454" s="703"/>
      <c r="N454" s="703"/>
      <c r="O454" s="703"/>
      <c r="P454" s="707"/>
      <c r="Q454" s="707">
        <f t="shared" si="16"/>
        <v>0</v>
      </c>
      <c r="R454" s="708"/>
      <c r="S454" s="708"/>
      <c r="T454" s="711"/>
      <c r="U454" s="731"/>
      <c r="V454" s="731"/>
    </row>
    <row r="455" spans="1:29" ht="12" customHeight="1">
      <c r="A455" s="703" t="s">
        <v>663</v>
      </c>
      <c r="B455" s="703"/>
      <c r="C455" s="703"/>
      <c r="D455" s="703" t="s">
        <v>125</v>
      </c>
      <c r="E455" s="703"/>
      <c r="F455" s="703"/>
      <c r="G455" s="699"/>
      <c r="H455" s="703"/>
      <c r="I455" s="703"/>
      <c r="J455" s="703"/>
      <c r="K455" s="703"/>
      <c r="L455" s="703"/>
      <c r="M455" s="703"/>
      <c r="N455" s="703"/>
      <c r="O455" s="703"/>
      <c r="P455" s="707"/>
      <c r="Q455" s="707">
        <f t="shared" si="16"/>
        <v>0</v>
      </c>
      <c r="R455" s="708"/>
      <c r="S455" s="708"/>
      <c r="T455" s="711"/>
      <c r="U455" s="731"/>
      <c r="V455" s="731"/>
    </row>
    <row r="456" spans="1:29" ht="12" customHeight="1">
      <c r="A456" s="703" t="s">
        <v>664</v>
      </c>
      <c r="B456" s="703"/>
      <c r="C456" s="703"/>
      <c r="D456" s="703" t="s">
        <v>125</v>
      </c>
      <c r="E456" s="703"/>
      <c r="F456" s="703"/>
      <c r="G456" s="699"/>
      <c r="H456" s="703"/>
      <c r="I456" s="703"/>
      <c r="J456" s="703"/>
      <c r="K456" s="703"/>
      <c r="L456" s="703"/>
      <c r="M456" s="703"/>
      <c r="N456" s="703"/>
      <c r="O456" s="703"/>
      <c r="P456" s="707"/>
      <c r="Q456" s="707">
        <f t="shared" si="16"/>
        <v>0</v>
      </c>
      <c r="R456" s="708"/>
      <c r="S456" s="708"/>
      <c r="T456" s="711"/>
      <c r="U456" s="731"/>
      <c r="V456" s="731"/>
      <c r="W456" s="178"/>
      <c r="X456" s="178"/>
    </row>
    <row r="457" spans="1:29" ht="12" customHeight="1">
      <c r="A457" s="703" t="s">
        <v>665</v>
      </c>
      <c r="B457" s="703"/>
      <c r="C457" s="703"/>
      <c r="D457" s="703" t="s">
        <v>125</v>
      </c>
      <c r="E457" s="703"/>
      <c r="F457" s="703"/>
      <c r="G457" s="699"/>
      <c r="H457" s="703"/>
      <c r="I457" s="703"/>
      <c r="J457" s="703"/>
      <c r="K457" s="703"/>
      <c r="L457" s="703"/>
      <c r="M457" s="703"/>
      <c r="N457" s="703"/>
      <c r="O457" s="703"/>
      <c r="P457" s="707"/>
      <c r="Q457" s="707">
        <f t="shared" si="16"/>
        <v>0</v>
      </c>
      <c r="R457" s="708"/>
      <c r="S457" s="708"/>
      <c r="T457" s="711"/>
      <c r="U457" s="731"/>
      <c r="V457" s="731"/>
    </row>
    <row r="458" spans="1:29" ht="12" customHeight="1">
      <c r="A458" s="703" t="s">
        <v>666</v>
      </c>
      <c r="B458" s="703"/>
      <c r="C458" s="703"/>
      <c r="D458" s="703" t="s">
        <v>125</v>
      </c>
      <c r="E458" s="703"/>
      <c r="F458" s="703"/>
      <c r="G458" s="699"/>
      <c r="H458" s="703"/>
      <c r="I458" s="703"/>
      <c r="J458" s="703"/>
      <c r="K458" s="703"/>
      <c r="L458" s="703"/>
      <c r="M458" s="703"/>
      <c r="N458" s="703"/>
      <c r="O458" s="703"/>
      <c r="P458" s="707"/>
      <c r="Q458" s="707">
        <f t="shared" si="16"/>
        <v>0</v>
      </c>
      <c r="R458" s="708"/>
      <c r="S458" s="708"/>
      <c r="T458" s="711"/>
      <c r="U458" s="731"/>
      <c r="V458" s="731"/>
    </row>
    <row r="459" spans="1:29" ht="12" customHeight="1">
      <c r="A459" s="703" t="s">
        <v>667</v>
      </c>
      <c r="B459" s="703"/>
      <c r="C459" s="703"/>
      <c r="D459" s="703" t="s">
        <v>125</v>
      </c>
      <c r="E459" s="703"/>
      <c r="F459" s="703"/>
      <c r="G459" s="699"/>
      <c r="H459" s="703"/>
      <c r="I459" s="703"/>
      <c r="J459" s="703"/>
      <c r="K459" s="703"/>
      <c r="L459" s="703"/>
      <c r="M459" s="703"/>
      <c r="N459" s="703"/>
      <c r="O459" s="703"/>
      <c r="P459" s="707"/>
      <c r="Q459" s="707">
        <f t="shared" si="16"/>
        <v>0</v>
      </c>
      <c r="R459" s="708"/>
      <c r="S459" s="708"/>
      <c r="T459" s="711"/>
      <c r="U459" s="731"/>
      <c r="V459" s="731"/>
      <c r="AC459" s="178"/>
    </row>
    <row r="460" spans="1:29" ht="12" customHeight="1">
      <c r="A460" s="703" t="s">
        <v>668</v>
      </c>
      <c r="B460" s="703"/>
      <c r="C460" s="703"/>
      <c r="D460" s="703" t="s">
        <v>125</v>
      </c>
      <c r="E460" s="703"/>
      <c r="F460" s="703"/>
      <c r="G460" s="699"/>
      <c r="H460" s="703"/>
      <c r="I460" s="703"/>
      <c r="J460" s="703"/>
      <c r="K460" s="703"/>
      <c r="L460" s="703"/>
      <c r="M460" s="703"/>
      <c r="N460" s="703"/>
      <c r="O460" s="703"/>
      <c r="P460" s="707"/>
      <c r="Q460" s="707">
        <f t="shared" si="16"/>
        <v>0</v>
      </c>
      <c r="R460" s="708"/>
      <c r="S460" s="708"/>
      <c r="T460" s="711"/>
      <c r="U460" s="731"/>
      <c r="V460" s="731"/>
    </row>
    <row r="461" spans="1:29" ht="12" customHeight="1">
      <c r="A461" s="703" t="s">
        <v>669</v>
      </c>
      <c r="B461" s="703"/>
      <c r="C461" s="703"/>
      <c r="D461" s="703" t="s">
        <v>125</v>
      </c>
      <c r="E461" s="703"/>
      <c r="F461" s="703"/>
      <c r="G461" s="699"/>
      <c r="H461" s="703"/>
      <c r="I461" s="703"/>
      <c r="J461" s="703"/>
      <c r="K461" s="703"/>
      <c r="L461" s="703"/>
      <c r="M461" s="703"/>
      <c r="N461" s="703"/>
      <c r="O461" s="703"/>
      <c r="P461" s="707"/>
      <c r="Q461" s="707">
        <f t="shared" si="16"/>
        <v>0</v>
      </c>
      <c r="R461" s="708"/>
      <c r="S461" s="708"/>
      <c r="T461" s="711"/>
      <c r="U461" s="731"/>
      <c r="V461" s="731"/>
    </row>
    <row r="462" spans="1:29" ht="12" customHeight="1">
      <c r="A462" s="693" t="s">
        <v>670</v>
      </c>
      <c r="D462" s="693" t="s">
        <v>125</v>
      </c>
      <c r="Q462" s="694">
        <f t="shared" si="16"/>
        <v>0</v>
      </c>
      <c r="R462" s="691"/>
      <c r="S462" s="691"/>
      <c r="T462" s="695"/>
      <c r="U462" s="696"/>
      <c r="V462" s="696"/>
    </row>
    <row r="463" spans="1:29" ht="12" customHeight="1">
      <c r="A463" s="693" t="s">
        <v>671</v>
      </c>
      <c r="D463" s="693" t="s">
        <v>125</v>
      </c>
      <c r="Q463" s="694">
        <f t="shared" si="16"/>
        <v>0</v>
      </c>
      <c r="R463" s="691"/>
      <c r="S463" s="691"/>
      <c r="T463" s="695"/>
      <c r="U463" s="696"/>
      <c r="V463" s="696"/>
    </row>
    <row r="464" spans="1:29" ht="12" customHeight="1">
      <c r="A464" s="693" t="s">
        <v>672</v>
      </c>
      <c r="D464" s="693" t="s">
        <v>125</v>
      </c>
      <c r="Q464" s="694">
        <f t="shared" si="16"/>
        <v>0</v>
      </c>
      <c r="R464" s="691"/>
      <c r="S464" s="691"/>
      <c r="T464" s="695"/>
      <c r="U464" s="696"/>
      <c r="V464" s="696"/>
      <c r="W464" s="178"/>
      <c r="X464" s="178"/>
    </row>
    <row r="465" spans="1:29" ht="12" customHeight="1">
      <c r="A465" s="693" t="s">
        <v>673</v>
      </c>
      <c r="D465" s="693" t="s">
        <v>125</v>
      </c>
      <c r="Q465" s="694">
        <f t="shared" si="16"/>
        <v>0</v>
      </c>
      <c r="R465" s="691"/>
      <c r="S465" s="691"/>
      <c r="T465" s="695"/>
      <c r="U465" s="696"/>
      <c r="V465" s="696"/>
    </row>
    <row r="466" spans="1:29" ht="12" customHeight="1">
      <c r="A466" s="693" t="s">
        <v>674</v>
      </c>
      <c r="D466" s="693" t="s">
        <v>125</v>
      </c>
      <c r="Q466" s="694">
        <f t="shared" si="16"/>
        <v>0</v>
      </c>
      <c r="R466" s="691"/>
      <c r="S466" s="691"/>
      <c r="T466" s="695"/>
      <c r="U466" s="696"/>
      <c r="V466" s="696"/>
      <c r="AC466" s="178"/>
    </row>
    <row r="467" spans="1:29" ht="12" customHeight="1">
      <c r="A467" s="693" t="s">
        <v>675</v>
      </c>
      <c r="D467" s="693" t="s">
        <v>125</v>
      </c>
      <c r="Q467" s="694">
        <f t="shared" si="16"/>
        <v>0</v>
      </c>
      <c r="R467" s="691"/>
      <c r="S467" s="691"/>
      <c r="T467" s="695"/>
      <c r="U467" s="696"/>
      <c r="V467" s="696"/>
      <c r="AB467" s="178"/>
    </row>
    <row r="468" spans="1:29" ht="12" customHeight="1">
      <c r="A468" s="693" t="s">
        <v>676</v>
      </c>
      <c r="D468" s="693" t="s">
        <v>125</v>
      </c>
      <c r="Q468" s="694">
        <f t="shared" si="16"/>
        <v>0</v>
      </c>
      <c r="R468" s="691"/>
      <c r="S468" s="691"/>
      <c r="T468" s="695"/>
      <c r="U468" s="696"/>
      <c r="V468" s="696"/>
    </row>
    <row r="469" spans="1:29" ht="12" customHeight="1">
      <c r="A469" s="693" t="s">
        <v>677</v>
      </c>
      <c r="D469" s="693" t="s">
        <v>125</v>
      </c>
      <c r="Q469" s="694">
        <f t="shared" si="16"/>
        <v>0</v>
      </c>
      <c r="R469" s="691"/>
      <c r="S469" s="691"/>
      <c r="T469" s="695"/>
      <c r="U469" s="696"/>
      <c r="V469" s="696"/>
      <c r="AC469" s="178"/>
    </row>
    <row r="470" spans="1:29" ht="12" customHeight="1">
      <c r="A470" s="693" t="s">
        <v>678</v>
      </c>
      <c r="D470" s="693" t="s">
        <v>125</v>
      </c>
      <c r="Q470" s="694">
        <f t="shared" si="16"/>
        <v>0</v>
      </c>
      <c r="R470" s="691"/>
      <c r="S470" s="691"/>
      <c r="T470" s="695"/>
      <c r="U470" s="696"/>
      <c r="V470" s="696"/>
    </row>
    <row r="471" spans="1:29" ht="12" customHeight="1">
      <c r="A471" s="693" t="s">
        <v>679</v>
      </c>
      <c r="D471" s="693" t="s">
        <v>125</v>
      </c>
      <c r="Q471" s="694">
        <f t="shared" si="16"/>
        <v>0</v>
      </c>
      <c r="R471" s="691"/>
      <c r="S471" s="691"/>
      <c r="T471" s="695"/>
      <c r="U471" s="696"/>
      <c r="V471" s="696"/>
    </row>
    <row r="472" spans="1:29" ht="12" customHeight="1">
      <c r="A472" s="693" t="s">
        <v>680</v>
      </c>
      <c r="D472" s="693" t="s">
        <v>125</v>
      </c>
      <c r="Q472" s="694">
        <f t="shared" si="16"/>
        <v>0</v>
      </c>
      <c r="R472" s="691"/>
      <c r="S472" s="691"/>
      <c r="T472" s="695"/>
      <c r="U472" s="696"/>
      <c r="V472" s="696"/>
      <c r="W472" s="178"/>
      <c r="X472" s="178"/>
    </row>
    <row r="473" spans="1:29" ht="12" customHeight="1">
      <c r="A473" s="693" t="s">
        <v>681</v>
      </c>
      <c r="D473" s="693" t="s">
        <v>125</v>
      </c>
      <c r="Q473" s="694">
        <f t="shared" si="16"/>
        <v>0</v>
      </c>
      <c r="R473" s="691"/>
      <c r="S473" s="691"/>
      <c r="T473" s="695"/>
      <c r="U473" s="696"/>
      <c r="V473" s="696"/>
      <c r="AC473" s="178"/>
    </row>
    <row r="474" spans="1:29" ht="12" customHeight="1">
      <c r="A474" s="693" t="s">
        <v>682</v>
      </c>
      <c r="D474" s="693" t="s">
        <v>125</v>
      </c>
      <c r="Q474" s="694">
        <f t="shared" si="16"/>
        <v>0</v>
      </c>
      <c r="R474" s="691"/>
      <c r="S474" s="691"/>
      <c r="T474" s="695"/>
      <c r="U474" s="696"/>
      <c r="V474" s="696"/>
    </row>
    <row r="475" spans="1:29" ht="12" customHeight="1">
      <c r="A475" s="693" t="s">
        <v>683</v>
      </c>
      <c r="D475" s="693" t="s">
        <v>125</v>
      </c>
      <c r="Q475" s="694">
        <f t="shared" si="16"/>
        <v>0</v>
      </c>
      <c r="R475" s="691"/>
      <c r="S475" s="691"/>
      <c r="T475" s="695"/>
      <c r="U475" s="696"/>
      <c r="V475" s="696"/>
    </row>
    <row r="476" spans="1:29" ht="12" customHeight="1">
      <c r="A476" s="693" t="s">
        <v>684</v>
      </c>
      <c r="D476" s="693" t="s">
        <v>125</v>
      </c>
      <c r="Q476" s="694">
        <f t="shared" si="16"/>
        <v>0</v>
      </c>
      <c r="R476" s="691"/>
      <c r="S476" s="691"/>
      <c r="T476" s="695"/>
      <c r="U476" s="696"/>
      <c r="V476" s="696"/>
      <c r="AC476" s="178"/>
    </row>
    <row r="477" spans="1:29" ht="12" customHeight="1">
      <c r="A477" s="693" t="s">
        <v>685</v>
      </c>
      <c r="D477" s="693" t="s">
        <v>125</v>
      </c>
      <c r="Q477" s="694">
        <f t="shared" si="16"/>
        <v>0</v>
      </c>
      <c r="R477" s="691"/>
      <c r="S477" s="691"/>
      <c r="T477" s="695"/>
      <c r="U477" s="696"/>
      <c r="V477" s="696"/>
      <c r="AB477" s="178"/>
    </row>
    <row r="478" spans="1:29" ht="12" customHeight="1">
      <c r="A478" s="693" t="s">
        <v>686</v>
      </c>
      <c r="D478" s="693" t="s">
        <v>125</v>
      </c>
      <c r="Q478" s="694">
        <f t="shared" si="16"/>
        <v>0</v>
      </c>
      <c r="R478" s="691"/>
      <c r="S478" s="691"/>
      <c r="T478" s="695"/>
      <c r="U478" s="696"/>
      <c r="V478" s="696"/>
    </row>
    <row r="479" spans="1:29" ht="12" customHeight="1">
      <c r="A479" s="693" t="s">
        <v>687</v>
      </c>
      <c r="D479" s="693" t="s">
        <v>125</v>
      </c>
      <c r="Q479" s="694">
        <f t="shared" si="16"/>
        <v>0</v>
      </c>
      <c r="R479" s="691"/>
      <c r="S479" s="691"/>
      <c r="T479" s="695"/>
      <c r="U479" s="696"/>
      <c r="V479" s="696"/>
      <c r="W479" s="178"/>
      <c r="X479" s="178"/>
      <c r="AC479" s="178"/>
    </row>
    <row r="480" spans="1:29" ht="12" customHeight="1">
      <c r="A480" s="693" t="s">
        <v>688</v>
      </c>
      <c r="D480" s="693" t="s">
        <v>125</v>
      </c>
      <c r="Q480" s="694">
        <f t="shared" si="16"/>
        <v>0</v>
      </c>
      <c r="R480" s="691"/>
      <c r="S480" s="691"/>
      <c r="T480" s="695"/>
      <c r="U480" s="696"/>
      <c r="V480" s="696"/>
      <c r="AB480" s="178"/>
    </row>
    <row r="481" spans="1:22" ht="12" customHeight="1">
      <c r="A481" s="693" t="s">
        <v>689</v>
      </c>
      <c r="D481" s="693" t="s">
        <v>125</v>
      </c>
      <c r="Q481" s="694">
        <f t="shared" si="16"/>
        <v>0</v>
      </c>
      <c r="R481" s="691"/>
      <c r="S481" s="691"/>
      <c r="T481" s="695"/>
      <c r="U481" s="696"/>
      <c r="V481" s="696"/>
    </row>
    <row r="482" spans="1:22" ht="12" customHeight="1">
      <c r="A482" s="693" t="s">
        <v>390</v>
      </c>
      <c r="D482" s="693" t="s">
        <v>125</v>
      </c>
      <c r="Q482" s="694">
        <f t="shared" si="16"/>
        <v>0</v>
      </c>
      <c r="R482" s="691"/>
      <c r="S482" s="691"/>
      <c r="T482" s="695"/>
      <c r="U482" s="696"/>
      <c r="V482" s="696"/>
    </row>
    <row r="483" spans="1:22" ht="12" customHeight="1">
      <c r="A483" s="693" t="s">
        <v>391</v>
      </c>
      <c r="D483" s="693" t="s">
        <v>125</v>
      </c>
      <c r="Q483" s="694">
        <f t="shared" si="16"/>
        <v>0</v>
      </c>
      <c r="R483" s="691"/>
      <c r="S483" s="691"/>
      <c r="T483" s="695"/>
      <c r="U483" s="696"/>
      <c r="V483" s="696"/>
    </row>
    <row r="484" spans="1:22" ht="12" customHeight="1">
      <c r="A484" s="693" t="s">
        <v>392</v>
      </c>
      <c r="D484" s="693" t="s">
        <v>125</v>
      </c>
      <c r="Q484" s="694">
        <f t="shared" si="16"/>
        <v>0</v>
      </c>
      <c r="R484" s="691"/>
      <c r="S484" s="691"/>
      <c r="T484" s="695"/>
      <c r="U484" s="696"/>
      <c r="V484" s="696"/>
    </row>
    <row r="485" spans="1:22" ht="12" customHeight="1">
      <c r="A485" s="693" t="s">
        <v>393</v>
      </c>
      <c r="D485" s="693" t="s">
        <v>125</v>
      </c>
      <c r="Q485" s="694">
        <f t="shared" si="16"/>
        <v>0</v>
      </c>
      <c r="R485" s="691"/>
      <c r="S485" s="691"/>
      <c r="T485" s="695"/>
      <c r="U485" s="696"/>
      <c r="V485" s="696"/>
    </row>
    <row r="486" spans="1:22" ht="12" customHeight="1">
      <c r="A486" s="693" t="s">
        <v>394</v>
      </c>
      <c r="D486" s="693" t="s">
        <v>125</v>
      </c>
      <c r="Q486" s="694">
        <f t="shared" si="16"/>
        <v>0</v>
      </c>
      <c r="R486" s="691"/>
      <c r="S486" s="691"/>
      <c r="T486" s="695"/>
      <c r="U486" s="696"/>
      <c r="V486" s="696"/>
    </row>
    <row r="487" spans="1:22" ht="12" customHeight="1">
      <c r="A487" s="693" t="s">
        <v>395</v>
      </c>
      <c r="D487" s="693" t="s">
        <v>125</v>
      </c>
      <c r="Q487" s="694">
        <f t="shared" si="16"/>
        <v>0</v>
      </c>
      <c r="R487" s="691"/>
      <c r="S487" s="691"/>
      <c r="T487" s="695"/>
      <c r="U487" s="696"/>
      <c r="V487" s="696"/>
    </row>
    <row r="488" spans="1:22" ht="12" customHeight="1">
      <c r="A488" s="693" t="s">
        <v>396</v>
      </c>
      <c r="D488" s="693" t="s">
        <v>125</v>
      </c>
      <c r="Q488" s="694">
        <f t="shared" si="16"/>
        <v>0</v>
      </c>
      <c r="R488" s="691"/>
      <c r="S488" s="691"/>
      <c r="T488" s="695"/>
      <c r="U488" s="696"/>
      <c r="V488" s="696"/>
    </row>
    <row r="489" spans="1:22" ht="12" customHeight="1">
      <c r="A489" s="693" t="s">
        <v>397</v>
      </c>
      <c r="D489" s="693" t="s">
        <v>125</v>
      </c>
      <c r="Q489" s="694">
        <f t="shared" si="16"/>
        <v>0</v>
      </c>
      <c r="R489" s="691"/>
      <c r="S489" s="691"/>
      <c r="T489" s="695"/>
      <c r="U489" s="696"/>
      <c r="V489" s="696"/>
    </row>
    <row r="490" spans="1:22" ht="12" customHeight="1">
      <c r="A490" s="693" t="s">
        <v>398</v>
      </c>
      <c r="D490" s="693" t="s">
        <v>125</v>
      </c>
      <c r="Q490" s="694">
        <f t="shared" si="16"/>
        <v>0</v>
      </c>
      <c r="R490" s="691"/>
      <c r="S490" s="691"/>
      <c r="T490" s="695"/>
      <c r="U490" s="696"/>
      <c r="V490" s="696"/>
    </row>
    <row r="491" spans="1:22" ht="12" customHeight="1">
      <c r="A491" s="693" t="s">
        <v>399</v>
      </c>
      <c r="D491" s="693" t="s">
        <v>125</v>
      </c>
      <c r="Q491" s="694">
        <f t="shared" si="16"/>
        <v>0</v>
      </c>
      <c r="R491" s="691"/>
      <c r="S491" s="691"/>
      <c r="T491" s="695"/>
      <c r="U491" s="696"/>
      <c r="V491" s="696"/>
    </row>
    <row r="492" spans="1:22" ht="12" customHeight="1">
      <c r="A492" s="693" t="s">
        <v>400</v>
      </c>
      <c r="D492" s="693" t="s">
        <v>125</v>
      </c>
      <c r="Q492" s="694">
        <f t="shared" si="16"/>
        <v>0</v>
      </c>
      <c r="R492" s="691"/>
      <c r="S492" s="691"/>
      <c r="T492" s="695"/>
      <c r="U492" s="696"/>
      <c r="V492" s="696"/>
    </row>
    <row r="493" spans="1:22" ht="12" customHeight="1">
      <c r="A493" s="693" t="s">
        <v>401</v>
      </c>
      <c r="D493" s="693" t="s">
        <v>125</v>
      </c>
      <c r="Q493" s="694">
        <f t="shared" si="16"/>
        <v>0</v>
      </c>
      <c r="R493" s="691"/>
      <c r="S493" s="691"/>
      <c r="T493" s="695"/>
      <c r="U493" s="696"/>
      <c r="V493" s="696"/>
    </row>
    <row r="494" spans="1:22" ht="12" customHeight="1">
      <c r="A494" s="693" t="s">
        <v>402</v>
      </c>
      <c r="D494" s="693" t="s">
        <v>125</v>
      </c>
      <c r="Q494" s="694">
        <f t="shared" si="16"/>
        <v>0</v>
      </c>
      <c r="R494" s="691"/>
      <c r="S494" s="691"/>
      <c r="T494" s="695"/>
      <c r="U494" s="696"/>
      <c r="V494" s="696"/>
    </row>
    <row r="495" spans="1:22" ht="12" customHeight="1">
      <c r="A495" s="693" t="s">
        <v>403</v>
      </c>
      <c r="D495" s="693" t="s">
        <v>125</v>
      </c>
      <c r="Q495" s="694">
        <f t="shared" si="16"/>
        <v>0</v>
      </c>
      <c r="R495" s="691"/>
      <c r="S495" s="691"/>
      <c r="T495" s="695"/>
      <c r="U495" s="696"/>
      <c r="V495" s="696"/>
    </row>
    <row r="496" spans="1:22" ht="12" customHeight="1">
      <c r="A496" s="693" t="s">
        <v>404</v>
      </c>
      <c r="D496" s="693" t="s">
        <v>125</v>
      </c>
      <c r="Q496" s="694">
        <f t="shared" si="16"/>
        <v>0</v>
      </c>
      <c r="R496" s="691"/>
      <c r="S496" s="691"/>
      <c r="T496" s="695"/>
      <c r="U496" s="696"/>
      <c r="V496" s="696"/>
    </row>
    <row r="497" spans="1:22" ht="12" customHeight="1">
      <c r="A497" s="693" t="s">
        <v>405</v>
      </c>
      <c r="D497" s="693" t="s">
        <v>125</v>
      </c>
      <c r="Q497" s="694">
        <f t="shared" si="16"/>
        <v>0</v>
      </c>
      <c r="R497" s="691"/>
      <c r="S497" s="691"/>
      <c r="T497" s="695"/>
      <c r="U497" s="696"/>
      <c r="V497" s="696"/>
    </row>
    <row r="498" spans="1:22" ht="12" customHeight="1">
      <c r="A498" s="693" t="s">
        <v>406</v>
      </c>
      <c r="D498" s="693" t="s">
        <v>125</v>
      </c>
      <c r="Q498" s="694">
        <f t="shared" si="16"/>
        <v>0</v>
      </c>
      <c r="R498" s="691"/>
      <c r="S498" s="691"/>
      <c r="T498" s="695"/>
      <c r="U498" s="696"/>
      <c r="V498" s="696"/>
    </row>
    <row r="499" spans="1:22" ht="12" customHeight="1">
      <c r="A499" s="693" t="s">
        <v>407</v>
      </c>
      <c r="D499" s="693" t="s">
        <v>125</v>
      </c>
      <c r="Q499" s="694">
        <f t="shared" si="16"/>
        <v>0</v>
      </c>
      <c r="R499" s="691"/>
      <c r="S499" s="691"/>
      <c r="T499" s="695"/>
      <c r="U499" s="696"/>
      <c r="V499" s="696"/>
    </row>
    <row r="500" spans="1:22" ht="12" customHeight="1">
      <c r="A500" s="693" t="s">
        <v>408</v>
      </c>
      <c r="D500" s="693" t="s">
        <v>125</v>
      </c>
      <c r="Q500" s="694">
        <f t="shared" si="16"/>
        <v>0</v>
      </c>
      <c r="R500" s="691"/>
      <c r="S500" s="691"/>
      <c r="T500" s="695"/>
      <c r="U500" s="696"/>
      <c r="V500" s="696"/>
    </row>
    <row r="501" spans="1:22" ht="12" customHeight="1">
      <c r="A501" s="693" t="s">
        <v>409</v>
      </c>
      <c r="D501" s="693" t="s">
        <v>125</v>
      </c>
      <c r="Q501" s="694">
        <f t="shared" si="16"/>
        <v>0</v>
      </c>
      <c r="R501" s="691"/>
      <c r="S501" s="691"/>
      <c r="T501" s="695"/>
      <c r="U501" s="696"/>
      <c r="V501" s="696"/>
    </row>
    <row r="502" spans="1:22" ht="12" customHeight="1">
      <c r="A502" s="693" t="s">
        <v>410</v>
      </c>
      <c r="D502" s="693" t="s">
        <v>125</v>
      </c>
      <c r="Q502" s="694">
        <f t="shared" si="16"/>
        <v>0</v>
      </c>
      <c r="R502" s="691"/>
      <c r="S502" s="691"/>
      <c r="T502" s="695"/>
      <c r="U502" s="696"/>
      <c r="V502" s="696"/>
    </row>
    <row r="503" spans="1:22" ht="12" customHeight="1">
      <c r="A503" s="693" t="s">
        <v>411</v>
      </c>
      <c r="D503" s="693" t="s">
        <v>125</v>
      </c>
      <c r="Q503" s="694">
        <f t="shared" si="16"/>
        <v>0</v>
      </c>
      <c r="R503" s="691"/>
      <c r="S503" s="691"/>
      <c r="T503" s="695"/>
      <c r="U503" s="696"/>
      <c r="V503" s="696"/>
    </row>
    <row r="504" spans="1:22" ht="12" customHeight="1">
      <c r="A504" s="693" t="s">
        <v>412</v>
      </c>
      <c r="D504" s="693" t="s">
        <v>125</v>
      </c>
      <c r="Q504" s="694">
        <f t="shared" si="16"/>
        <v>0</v>
      </c>
      <c r="R504" s="691"/>
      <c r="S504" s="691"/>
      <c r="T504" s="695"/>
      <c r="U504" s="696"/>
      <c r="V504" s="696"/>
    </row>
    <row r="505" spans="1:22" ht="12" customHeight="1">
      <c r="A505" s="693" t="s">
        <v>413</v>
      </c>
      <c r="D505" s="693" t="s">
        <v>125</v>
      </c>
      <c r="Q505" s="694">
        <f t="shared" si="16"/>
        <v>0</v>
      </c>
      <c r="R505" s="691"/>
      <c r="S505" s="691"/>
      <c r="T505" s="695"/>
      <c r="U505" s="696"/>
      <c r="V505" s="696"/>
    </row>
    <row r="506" spans="1:22" ht="12" customHeight="1">
      <c r="A506" s="693" t="s">
        <v>414</v>
      </c>
      <c r="D506" s="693" t="s">
        <v>125</v>
      </c>
      <c r="Q506" s="694">
        <f t="shared" si="16"/>
        <v>0</v>
      </c>
      <c r="R506" s="691"/>
      <c r="S506" s="691"/>
      <c r="T506" s="695"/>
      <c r="U506" s="696"/>
      <c r="V506" s="696"/>
    </row>
    <row r="507" spans="1:22" ht="12" customHeight="1">
      <c r="A507" s="693" t="s">
        <v>415</v>
      </c>
      <c r="D507" s="693" t="s">
        <v>125</v>
      </c>
      <c r="Q507" s="694">
        <f t="shared" si="16"/>
        <v>0</v>
      </c>
      <c r="R507" s="691"/>
      <c r="S507" s="691"/>
      <c r="T507" s="695"/>
      <c r="U507" s="696"/>
      <c r="V507" s="696"/>
    </row>
    <row r="508" spans="1:22" ht="12" customHeight="1">
      <c r="A508" s="693" t="s">
        <v>416</v>
      </c>
      <c r="D508" s="693" t="s">
        <v>125</v>
      </c>
      <c r="Q508" s="694">
        <f t="shared" si="16"/>
        <v>0</v>
      </c>
      <c r="R508" s="691"/>
      <c r="S508" s="691"/>
      <c r="T508" s="695"/>
      <c r="U508" s="696"/>
      <c r="V508" s="696"/>
    </row>
    <row r="509" spans="1:22" ht="12" customHeight="1">
      <c r="A509" s="693" t="s">
        <v>417</v>
      </c>
      <c r="D509" s="693" t="s">
        <v>125</v>
      </c>
      <c r="Q509" s="694">
        <f t="shared" si="16"/>
        <v>0</v>
      </c>
      <c r="R509" s="691"/>
      <c r="S509" s="691"/>
      <c r="T509" s="695"/>
      <c r="U509" s="696"/>
      <c r="V509" s="696"/>
    </row>
    <row r="510" spans="1:22" ht="12" customHeight="1">
      <c r="A510" s="693" t="s">
        <v>418</v>
      </c>
      <c r="D510" s="693" t="s">
        <v>125</v>
      </c>
      <c r="Q510" s="694">
        <f t="shared" ref="Q510:Q573" si="17">ROUNDUP(P510*$AI$2,0)</f>
        <v>0</v>
      </c>
      <c r="R510" s="691"/>
      <c r="S510" s="691"/>
      <c r="T510" s="695"/>
      <c r="U510" s="696"/>
      <c r="V510" s="696"/>
    </row>
    <row r="511" spans="1:22" ht="12" customHeight="1">
      <c r="A511" s="693" t="s">
        <v>419</v>
      </c>
      <c r="D511" s="693" t="s">
        <v>125</v>
      </c>
      <c r="Q511" s="694">
        <f t="shared" si="17"/>
        <v>0</v>
      </c>
      <c r="R511" s="691"/>
      <c r="S511" s="691"/>
      <c r="T511" s="695"/>
      <c r="U511" s="696"/>
      <c r="V511" s="696"/>
    </row>
    <row r="512" spans="1:22" ht="12" customHeight="1">
      <c r="A512" s="693" t="s">
        <v>420</v>
      </c>
      <c r="D512" s="693" t="s">
        <v>125</v>
      </c>
      <c r="Q512" s="694">
        <f t="shared" si="17"/>
        <v>0</v>
      </c>
      <c r="R512" s="691"/>
      <c r="S512" s="691"/>
      <c r="T512" s="695"/>
      <c r="U512" s="696"/>
      <c r="V512" s="696"/>
    </row>
    <row r="513" spans="1:24" ht="12" customHeight="1">
      <c r="A513" s="693" t="s">
        <v>421</v>
      </c>
      <c r="D513" s="693" t="s">
        <v>125</v>
      </c>
      <c r="Q513" s="694">
        <f t="shared" si="17"/>
        <v>0</v>
      </c>
      <c r="R513" s="691"/>
      <c r="S513" s="691"/>
      <c r="T513" s="695"/>
      <c r="U513" s="696"/>
      <c r="V513" s="696"/>
    </row>
    <row r="514" spans="1:24" ht="12" customHeight="1">
      <c r="A514" s="693" t="s">
        <v>422</v>
      </c>
      <c r="D514" s="693" t="s">
        <v>125</v>
      </c>
      <c r="Q514" s="694">
        <f t="shared" si="17"/>
        <v>0</v>
      </c>
      <c r="R514" s="691"/>
      <c r="S514" s="691"/>
      <c r="T514" s="695"/>
      <c r="U514" s="696"/>
      <c r="V514" s="696"/>
    </row>
    <row r="515" spans="1:24" ht="12" customHeight="1">
      <c r="A515" s="693" t="s">
        <v>423</v>
      </c>
      <c r="D515" s="693" t="s">
        <v>125</v>
      </c>
      <c r="Q515" s="694">
        <f t="shared" si="17"/>
        <v>0</v>
      </c>
      <c r="R515" s="691"/>
      <c r="S515" s="691"/>
      <c r="T515" s="695"/>
      <c r="U515" s="696"/>
      <c r="V515" s="696"/>
    </row>
    <row r="516" spans="1:24" ht="12" customHeight="1">
      <c r="A516" s="693" t="s">
        <v>424</v>
      </c>
      <c r="D516" s="693" t="s">
        <v>125</v>
      </c>
      <c r="Q516" s="694">
        <f t="shared" si="17"/>
        <v>0</v>
      </c>
      <c r="R516" s="691"/>
      <c r="S516" s="691"/>
      <c r="T516" s="695"/>
      <c r="U516" s="696"/>
      <c r="V516" s="696"/>
    </row>
    <row r="517" spans="1:24" ht="12" customHeight="1">
      <c r="A517" s="693" t="s">
        <v>425</v>
      </c>
      <c r="D517" s="693" t="s">
        <v>125</v>
      </c>
      <c r="Q517" s="694">
        <f t="shared" si="17"/>
        <v>0</v>
      </c>
      <c r="R517" s="691"/>
      <c r="S517" s="691"/>
      <c r="T517" s="695"/>
      <c r="U517" s="696"/>
      <c r="V517" s="696"/>
    </row>
    <row r="518" spans="1:24" ht="12" customHeight="1">
      <c r="A518" s="693" t="s">
        <v>426</v>
      </c>
      <c r="D518" s="693" t="s">
        <v>125</v>
      </c>
      <c r="Q518" s="694">
        <f t="shared" si="17"/>
        <v>0</v>
      </c>
      <c r="R518" s="691"/>
      <c r="S518" s="691"/>
      <c r="T518" s="695"/>
      <c r="U518" s="696"/>
      <c r="V518" s="696"/>
      <c r="W518" s="178"/>
      <c r="X518" s="178"/>
    </row>
    <row r="519" spans="1:24" ht="12" customHeight="1">
      <c r="A519" s="693" t="s">
        <v>427</v>
      </c>
      <c r="D519" s="693" t="s">
        <v>125</v>
      </c>
      <c r="Q519" s="694">
        <f t="shared" si="17"/>
        <v>0</v>
      </c>
      <c r="R519" s="691"/>
      <c r="S519" s="691"/>
      <c r="T519" s="695"/>
      <c r="U519" s="696"/>
      <c r="V519" s="696"/>
    </row>
    <row r="520" spans="1:24" ht="12" customHeight="1">
      <c r="A520" s="693" t="s">
        <v>428</v>
      </c>
      <c r="D520" s="693" t="s">
        <v>125</v>
      </c>
      <c r="Q520" s="694">
        <f t="shared" si="17"/>
        <v>0</v>
      </c>
      <c r="R520" s="691"/>
      <c r="S520" s="691"/>
      <c r="T520" s="695"/>
      <c r="U520" s="696"/>
      <c r="V520" s="696"/>
    </row>
    <row r="521" spans="1:24" ht="12" customHeight="1">
      <c r="A521" s="693" t="s">
        <v>429</v>
      </c>
      <c r="D521" s="693" t="s">
        <v>125</v>
      </c>
      <c r="Q521" s="694">
        <f t="shared" si="17"/>
        <v>0</v>
      </c>
      <c r="R521" s="691"/>
      <c r="S521" s="691"/>
      <c r="T521" s="695"/>
      <c r="U521" s="696"/>
      <c r="V521" s="696"/>
    </row>
    <row r="522" spans="1:24" ht="12" customHeight="1">
      <c r="A522" s="693" t="s">
        <v>430</v>
      </c>
      <c r="D522" s="693" t="s">
        <v>125</v>
      </c>
      <c r="Q522" s="694">
        <f t="shared" si="17"/>
        <v>0</v>
      </c>
      <c r="R522" s="691"/>
      <c r="S522" s="691"/>
      <c r="T522" s="695"/>
      <c r="U522" s="696"/>
      <c r="V522" s="696"/>
    </row>
    <row r="523" spans="1:24" ht="12" customHeight="1">
      <c r="A523" s="693" t="s">
        <v>431</v>
      </c>
      <c r="D523" s="693" t="s">
        <v>125</v>
      </c>
      <c r="Q523" s="694">
        <f t="shared" si="17"/>
        <v>0</v>
      </c>
      <c r="R523" s="691"/>
      <c r="S523" s="691"/>
      <c r="T523" s="695"/>
      <c r="U523" s="696"/>
      <c r="V523" s="696"/>
    </row>
    <row r="524" spans="1:24" ht="12" customHeight="1">
      <c r="A524" s="693" t="s">
        <v>432</v>
      </c>
      <c r="D524" s="693" t="s">
        <v>125</v>
      </c>
      <c r="Q524" s="694">
        <f t="shared" si="17"/>
        <v>0</v>
      </c>
      <c r="R524" s="691"/>
      <c r="S524" s="691"/>
      <c r="T524" s="695"/>
      <c r="U524" s="696"/>
      <c r="V524" s="696"/>
      <c r="W524" s="178"/>
      <c r="X524" s="178"/>
    </row>
    <row r="525" spans="1:24" ht="12" customHeight="1">
      <c r="A525" s="693" t="s">
        <v>433</v>
      </c>
      <c r="D525" s="693" t="s">
        <v>125</v>
      </c>
      <c r="Q525" s="694">
        <f t="shared" si="17"/>
        <v>0</v>
      </c>
      <c r="R525" s="691"/>
      <c r="S525" s="691"/>
      <c r="T525" s="695"/>
      <c r="U525" s="696"/>
      <c r="V525" s="696"/>
    </row>
    <row r="526" spans="1:24" ht="12" customHeight="1">
      <c r="A526" s="693" t="s">
        <v>434</v>
      </c>
      <c r="D526" s="693" t="s">
        <v>125</v>
      </c>
      <c r="Q526" s="694">
        <f t="shared" si="17"/>
        <v>0</v>
      </c>
      <c r="R526" s="691"/>
      <c r="S526" s="691"/>
      <c r="T526" s="695"/>
      <c r="U526" s="696"/>
      <c r="V526" s="696"/>
    </row>
    <row r="527" spans="1:24" ht="12" customHeight="1">
      <c r="A527" s="693" t="s">
        <v>435</v>
      </c>
      <c r="D527" s="693" t="s">
        <v>125</v>
      </c>
      <c r="Q527" s="694">
        <f t="shared" si="17"/>
        <v>0</v>
      </c>
      <c r="R527" s="691"/>
      <c r="S527" s="691"/>
      <c r="T527" s="695"/>
      <c r="U527" s="696"/>
      <c r="V527" s="696"/>
      <c r="W527" s="178"/>
      <c r="X527" s="178"/>
    </row>
    <row r="528" spans="1:24" ht="12" customHeight="1">
      <c r="A528" s="693" t="s">
        <v>436</v>
      </c>
      <c r="D528" s="693" t="s">
        <v>125</v>
      </c>
      <c r="Q528" s="694">
        <f t="shared" si="17"/>
        <v>0</v>
      </c>
      <c r="R528" s="691"/>
      <c r="S528" s="691"/>
      <c r="T528" s="695"/>
      <c r="U528" s="696"/>
      <c r="V528" s="696"/>
    </row>
    <row r="529" spans="1:22" ht="12" customHeight="1">
      <c r="A529" s="693" t="s">
        <v>437</v>
      </c>
      <c r="D529" s="693" t="s">
        <v>125</v>
      </c>
      <c r="Q529" s="694">
        <f t="shared" si="17"/>
        <v>0</v>
      </c>
      <c r="R529" s="691"/>
      <c r="S529" s="691"/>
      <c r="T529" s="695"/>
      <c r="U529" s="696"/>
      <c r="V529" s="696"/>
    </row>
    <row r="530" spans="1:22" ht="12" customHeight="1">
      <c r="A530" s="693" t="s">
        <v>438</v>
      </c>
      <c r="D530" s="693" t="s">
        <v>125</v>
      </c>
      <c r="Q530" s="694">
        <f t="shared" si="17"/>
        <v>0</v>
      </c>
      <c r="R530" s="691"/>
      <c r="S530" s="691"/>
      <c r="T530" s="695"/>
      <c r="U530" s="696"/>
      <c r="V530" s="696"/>
    </row>
    <row r="531" spans="1:22" ht="12" customHeight="1">
      <c r="A531" s="693" t="s">
        <v>439</v>
      </c>
      <c r="D531" s="693" t="s">
        <v>125</v>
      </c>
      <c r="Q531" s="694">
        <f t="shared" si="17"/>
        <v>0</v>
      </c>
      <c r="R531" s="691"/>
      <c r="S531" s="691"/>
      <c r="T531" s="695"/>
      <c r="U531" s="696"/>
      <c r="V531" s="696"/>
    </row>
    <row r="532" spans="1:22" ht="12" customHeight="1">
      <c r="A532" s="693" t="s">
        <v>440</v>
      </c>
      <c r="D532" s="693" t="s">
        <v>125</v>
      </c>
      <c r="Q532" s="694">
        <f t="shared" si="17"/>
        <v>0</v>
      </c>
      <c r="R532" s="691"/>
      <c r="S532" s="691"/>
      <c r="T532" s="695"/>
      <c r="U532" s="696"/>
      <c r="V532" s="696"/>
    </row>
    <row r="533" spans="1:22" ht="12" customHeight="1">
      <c r="A533" s="693" t="s">
        <v>441</v>
      </c>
      <c r="D533" s="693" t="s">
        <v>125</v>
      </c>
      <c r="Q533" s="694">
        <f t="shared" si="17"/>
        <v>0</v>
      </c>
      <c r="R533" s="691"/>
      <c r="S533" s="691"/>
      <c r="T533" s="695"/>
      <c r="U533" s="696"/>
      <c r="V533" s="696"/>
    </row>
    <row r="534" spans="1:22" ht="12" customHeight="1">
      <c r="A534" s="693" t="s">
        <v>442</v>
      </c>
      <c r="D534" s="693" t="s">
        <v>125</v>
      </c>
      <c r="Q534" s="694">
        <f t="shared" si="17"/>
        <v>0</v>
      </c>
      <c r="R534" s="691"/>
      <c r="S534" s="691"/>
      <c r="T534" s="695"/>
      <c r="U534" s="696"/>
      <c r="V534" s="696"/>
    </row>
    <row r="535" spans="1:22" ht="12" customHeight="1">
      <c r="A535" s="693" t="s">
        <v>443</v>
      </c>
      <c r="D535" s="693" t="s">
        <v>125</v>
      </c>
      <c r="Q535" s="694">
        <f t="shared" si="17"/>
        <v>0</v>
      </c>
      <c r="R535" s="691"/>
      <c r="S535" s="691"/>
      <c r="T535" s="695"/>
      <c r="U535" s="696"/>
      <c r="V535" s="696"/>
    </row>
    <row r="536" spans="1:22" ht="12" customHeight="1">
      <c r="A536" s="693" t="s">
        <v>444</v>
      </c>
      <c r="D536" s="693" t="s">
        <v>125</v>
      </c>
      <c r="Q536" s="694">
        <f t="shared" si="17"/>
        <v>0</v>
      </c>
      <c r="R536" s="691"/>
      <c r="S536" s="691"/>
      <c r="T536" s="695"/>
      <c r="U536" s="696"/>
      <c r="V536" s="696"/>
    </row>
    <row r="537" spans="1:22" ht="12" customHeight="1">
      <c r="A537" s="693" t="s">
        <v>445</v>
      </c>
      <c r="D537" s="693" t="s">
        <v>125</v>
      </c>
      <c r="Q537" s="694">
        <f t="shared" si="17"/>
        <v>0</v>
      </c>
      <c r="R537" s="691"/>
      <c r="S537" s="691"/>
      <c r="T537" s="695"/>
      <c r="U537" s="696"/>
      <c r="V537" s="696"/>
    </row>
    <row r="538" spans="1:22" ht="12" customHeight="1">
      <c r="A538" s="693" t="s">
        <v>446</v>
      </c>
      <c r="D538" s="693" t="s">
        <v>125</v>
      </c>
      <c r="Q538" s="694">
        <f t="shared" si="17"/>
        <v>0</v>
      </c>
      <c r="R538" s="691"/>
      <c r="S538" s="691"/>
      <c r="T538" s="695"/>
      <c r="U538" s="696"/>
      <c r="V538" s="696"/>
    </row>
    <row r="539" spans="1:22" ht="12" customHeight="1">
      <c r="A539" s="693" t="s">
        <v>447</v>
      </c>
      <c r="D539" s="693" t="s">
        <v>125</v>
      </c>
      <c r="Q539" s="694">
        <f t="shared" si="17"/>
        <v>0</v>
      </c>
      <c r="R539" s="691"/>
      <c r="S539" s="691"/>
      <c r="T539" s="695"/>
      <c r="U539" s="696"/>
      <c r="V539" s="696"/>
    </row>
    <row r="540" spans="1:22" ht="12" customHeight="1">
      <c r="A540" s="693" t="s">
        <v>448</v>
      </c>
      <c r="D540" s="693" t="s">
        <v>125</v>
      </c>
      <c r="Q540" s="694">
        <f t="shared" si="17"/>
        <v>0</v>
      </c>
      <c r="R540" s="691"/>
      <c r="S540" s="691"/>
      <c r="T540" s="695"/>
      <c r="U540" s="696"/>
      <c r="V540" s="696"/>
    </row>
    <row r="541" spans="1:22" ht="12" customHeight="1">
      <c r="A541" s="693" t="s">
        <v>449</v>
      </c>
      <c r="D541" s="693" t="s">
        <v>125</v>
      </c>
      <c r="Q541" s="694">
        <f t="shared" si="17"/>
        <v>0</v>
      </c>
      <c r="R541" s="691"/>
      <c r="S541" s="691"/>
      <c r="T541" s="695"/>
      <c r="U541" s="696"/>
      <c r="V541" s="696"/>
    </row>
    <row r="542" spans="1:22" ht="12" customHeight="1">
      <c r="A542" s="693" t="s">
        <v>450</v>
      </c>
      <c r="D542" s="693" t="s">
        <v>125</v>
      </c>
      <c r="Q542" s="694">
        <f t="shared" si="17"/>
        <v>0</v>
      </c>
      <c r="R542" s="691"/>
      <c r="S542" s="691"/>
      <c r="T542" s="695"/>
      <c r="U542" s="696"/>
      <c r="V542" s="696"/>
    </row>
    <row r="543" spans="1:22" ht="12" customHeight="1">
      <c r="A543" s="693" t="s">
        <v>451</v>
      </c>
      <c r="D543" s="693" t="s">
        <v>125</v>
      </c>
      <c r="Q543" s="694">
        <f t="shared" si="17"/>
        <v>0</v>
      </c>
      <c r="R543" s="691"/>
      <c r="S543" s="691"/>
      <c r="T543" s="695"/>
      <c r="U543" s="696"/>
      <c r="V543" s="696"/>
    </row>
    <row r="544" spans="1:22" ht="12" customHeight="1">
      <c r="A544" s="693" t="s">
        <v>452</v>
      </c>
      <c r="D544" s="693" t="s">
        <v>125</v>
      </c>
      <c r="Q544" s="694">
        <f t="shared" si="17"/>
        <v>0</v>
      </c>
      <c r="R544" s="691"/>
      <c r="S544" s="691"/>
      <c r="T544" s="695"/>
      <c r="U544" s="696"/>
      <c r="V544" s="696"/>
    </row>
    <row r="545" spans="1:37" ht="12" customHeight="1">
      <c r="A545" s="693" t="s">
        <v>453</v>
      </c>
      <c r="D545" s="693" t="s">
        <v>125</v>
      </c>
      <c r="Q545" s="694">
        <f t="shared" si="17"/>
        <v>0</v>
      </c>
      <c r="R545" s="691"/>
      <c r="S545" s="691"/>
      <c r="T545" s="695"/>
      <c r="U545" s="696"/>
      <c r="V545" s="696"/>
    </row>
    <row r="546" spans="1:37" ht="12" customHeight="1">
      <c r="A546" s="693" t="s">
        <v>454</v>
      </c>
      <c r="D546" s="693" t="s">
        <v>125</v>
      </c>
      <c r="Q546" s="694">
        <f t="shared" si="17"/>
        <v>0</v>
      </c>
      <c r="R546" s="691"/>
      <c r="S546" s="691"/>
      <c r="T546" s="695"/>
      <c r="U546" s="696"/>
      <c r="V546" s="696"/>
    </row>
    <row r="547" spans="1:37" ht="12" customHeight="1">
      <c r="A547" s="693" t="s">
        <v>455</v>
      </c>
      <c r="D547" s="693" t="s">
        <v>125</v>
      </c>
      <c r="Q547" s="694">
        <f t="shared" si="17"/>
        <v>0</v>
      </c>
      <c r="R547" s="691"/>
      <c r="S547" s="691"/>
      <c r="T547" s="695"/>
      <c r="U547" s="696"/>
      <c r="V547" s="696"/>
    </row>
    <row r="548" spans="1:37" ht="12" customHeight="1">
      <c r="A548" s="693" t="s">
        <v>456</v>
      </c>
      <c r="D548" s="693" t="s">
        <v>125</v>
      </c>
      <c r="Q548" s="694">
        <f t="shared" si="17"/>
        <v>0</v>
      </c>
      <c r="R548" s="691"/>
      <c r="S548" s="691"/>
      <c r="T548" s="695"/>
      <c r="U548" s="696"/>
      <c r="V548" s="696"/>
    </row>
    <row r="549" spans="1:37" ht="12" customHeight="1">
      <c r="A549" s="693" t="s">
        <v>457</v>
      </c>
      <c r="D549" s="693" t="s">
        <v>125</v>
      </c>
      <c r="Q549" s="694">
        <f t="shared" si="17"/>
        <v>0</v>
      </c>
      <c r="R549" s="691"/>
      <c r="S549" s="691"/>
      <c r="T549" s="695"/>
      <c r="U549" s="696"/>
      <c r="V549" s="696"/>
    </row>
    <row r="550" spans="1:37" ht="12" customHeight="1">
      <c r="A550" s="693" t="s">
        <v>458</v>
      </c>
      <c r="D550" s="693" t="s">
        <v>125</v>
      </c>
      <c r="Q550" s="694">
        <f t="shared" si="17"/>
        <v>0</v>
      </c>
      <c r="R550" s="691"/>
      <c r="S550" s="691"/>
      <c r="T550" s="695"/>
      <c r="U550" s="696"/>
      <c r="V550" s="696"/>
    </row>
    <row r="551" spans="1:37" ht="12" customHeight="1">
      <c r="A551" s="693" t="s">
        <v>459</v>
      </c>
      <c r="D551" s="693" t="s">
        <v>125</v>
      </c>
      <c r="Q551" s="694">
        <f t="shared" si="17"/>
        <v>0</v>
      </c>
      <c r="R551" s="691"/>
      <c r="S551" s="691"/>
      <c r="T551" s="695"/>
      <c r="U551" s="696"/>
      <c r="V551" s="696"/>
    </row>
    <row r="552" spans="1:37" s="77" customFormat="1" ht="12" customHeight="1">
      <c r="A552" s="693" t="s">
        <v>460</v>
      </c>
      <c r="B552" s="693"/>
      <c r="C552" s="693"/>
      <c r="D552" s="693" t="s">
        <v>125</v>
      </c>
      <c r="E552" s="693"/>
      <c r="F552" s="693"/>
      <c r="G552" s="692"/>
      <c r="H552" s="693"/>
      <c r="I552" s="693"/>
      <c r="J552" s="693"/>
      <c r="K552" s="693"/>
      <c r="L552" s="693"/>
      <c r="M552" s="693"/>
      <c r="N552" s="693"/>
      <c r="O552" s="693"/>
      <c r="P552" s="694"/>
      <c r="Q552" s="694">
        <f t="shared" si="17"/>
        <v>0</v>
      </c>
      <c r="R552" s="691"/>
      <c r="S552" s="691"/>
      <c r="T552" s="695"/>
      <c r="U552" s="696"/>
      <c r="V552" s="696"/>
      <c r="W552" s="135"/>
      <c r="X552" s="135"/>
      <c r="AB552" s="133"/>
      <c r="AC552" s="133"/>
      <c r="AD552" s="133"/>
      <c r="AE552" s="133"/>
      <c r="AF552" s="133"/>
      <c r="AG552" s="133"/>
      <c r="AH552" s="133"/>
      <c r="AI552" s="133"/>
      <c r="AJ552" s="133"/>
      <c r="AK552" s="133"/>
    </row>
    <row r="553" spans="1:37" s="77" customFormat="1" ht="12" customHeight="1">
      <c r="A553" s="693" t="s">
        <v>461</v>
      </c>
      <c r="B553" s="693"/>
      <c r="C553" s="693"/>
      <c r="D553" s="693" t="s">
        <v>125</v>
      </c>
      <c r="E553" s="693"/>
      <c r="F553" s="693"/>
      <c r="G553" s="692"/>
      <c r="H553" s="693"/>
      <c r="I553" s="693"/>
      <c r="J553" s="693"/>
      <c r="K553" s="693"/>
      <c r="L553" s="693"/>
      <c r="M553" s="693"/>
      <c r="N553" s="693"/>
      <c r="O553" s="693"/>
      <c r="P553" s="694"/>
      <c r="Q553" s="694">
        <f t="shared" si="17"/>
        <v>0</v>
      </c>
      <c r="R553" s="691"/>
      <c r="S553" s="691"/>
      <c r="T553" s="695"/>
      <c r="U553" s="696"/>
      <c r="V553" s="696"/>
      <c r="W553" s="135"/>
      <c r="X553" s="135"/>
      <c r="AB553" s="133"/>
      <c r="AC553" s="133"/>
      <c r="AD553" s="133"/>
      <c r="AE553" s="133"/>
      <c r="AF553" s="133"/>
      <c r="AG553" s="133"/>
      <c r="AH553" s="133"/>
      <c r="AI553" s="133"/>
      <c r="AJ553" s="133"/>
      <c r="AK553" s="133"/>
    </row>
    <row r="554" spans="1:37" s="77" customFormat="1" ht="12" customHeight="1">
      <c r="A554" s="693" t="s">
        <v>462</v>
      </c>
      <c r="B554" s="693"/>
      <c r="C554" s="693"/>
      <c r="D554" s="693" t="s">
        <v>125</v>
      </c>
      <c r="E554" s="693"/>
      <c r="F554" s="693"/>
      <c r="G554" s="692"/>
      <c r="H554" s="693"/>
      <c r="I554" s="693"/>
      <c r="J554" s="693"/>
      <c r="K554" s="693"/>
      <c r="L554" s="693"/>
      <c r="M554" s="693"/>
      <c r="N554" s="693"/>
      <c r="O554" s="693"/>
      <c r="P554" s="694"/>
      <c r="Q554" s="694">
        <f t="shared" si="17"/>
        <v>0</v>
      </c>
      <c r="R554" s="691"/>
      <c r="S554" s="691"/>
      <c r="T554" s="695"/>
      <c r="U554" s="696"/>
      <c r="V554" s="696"/>
      <c r="W554" s="135"/>
      <c r="X554" s="135"/>
      <c r="AB554" s="133"/>
      <c r="AC554" s="133"/>
      <c r="AD554" s="133"/>
      <c r="AE554" s="133"/>
      <c r="AF554" s="133"/>
      <c r="AG554" s="133"/>
      <c r="AH554" s="133"/>
      <c r="AI554" s="133"/>
      <c r="AJ554" s="133"/>
      <c r="AK554" s="133"/>
    </row>
    <row r="555" spans="1:37" s="77" customFormat="1" ht="12" customHeight="1">
      <c r="A555" s="693" t="s">
        <v>463</v>
      </c>
      <c r="B555" s="693"/>
      <c r="C555" s="693"/>
      <c r="D555" s="693" t="s">
        <v>125</v>
      </c>
      <c r="E555" s="693"/>
      <c r="F555" s="693"/>
      <c r="G555" s="692"/>
      <c r="H555" s="693"/>
      <c r="I555" s="693"/>
      <c r="J555" s="693"/>
      <c r="K555" s="693"/>
      <c r="L555" s="693"/>
      <c r="M555" s="693"/>
      <c r="N555" s="693"/>
      <c r="O555" s="693"/>
      <c r="P555" s="694"/>
      <c r="Q555" s="694">
        <f t="shared" si="17"/>
        <v>0</v>
      </c>
      <c r="R555" s="691"/>
      <c r="S555" s="691"/>
      <c r="T555" s="695"/>
      <c r="U555" s="696"/>
      <c r="V555" s="696"/>
      <c r="W555" s="135"/>
      <c r="X555" s="135"/>
      <c r="AB555" s="133"/>
      <c r="AC555" s="133"/>
      <c r="AD555" s="133"/>
      <c r="AE555" s="133"/>
      <c r="AF555" s="133"/>
      <c r="AG555" s="133"/>
      <c r="AH555" s="133"/>
      <c r="AI555" s="133"/>
      <c r="AJ555" s="133"/>
      <c r="AK555" s="133"/>
    </row>
    <row r="556" spans="1:37" s="77" customFormat="1" ht="12" customHeight="1">
      <c r="A556" s="693" t="s">
        <v>464</v>
      </c>
      <c r="B556" s="693"/>
      <c r="C556" s="693"/>
      <c r="D556" s="693" t="s">
        <v>125</v>
      </c>
      <c r="E556" s="693"/>
      <c r="F556" s="693"/>
      <c r="G556" s="692"/>
      <c r="H556" s="693"/>
      <c r="I556" s="693"/>
      <c r="J556" s="693"/>
      <c r="K556" s="693"/>
      <c r="L556" s="693"/>
      <c r="M556" s="693"/>
      <c r="N556" s="693"/>
      <c r="O556" s="693"/>
      <c r="P556" s="694"/>
      <c r="Q556" s="694">
        <f t="shared" si="17"/>
        <v>0</v>
      </c>
      <c r="R556" s="691"/>
      <c r="S556" s="691"/>
      <c r="T556" s="695"/>
      <c r="U556" s="696"/>
      <c r="V556" s="696"/>
      <c r="W556" s="135"/>
      <c r="X556" s="135"/>
      <c r="AB556" s="133"/>
      <c r="AC556" s="133"/>
      <c r="AD556" s="133"/>
      <c r="AE556" s="133"/>
      <c r="AF556" s="133"/>
      <c r="AG556" s="133"/>
      <c r="AH556" s="133"/>
      <c r="AI556" s="133"/>
      <c r="AJ556" s="133"/>
      <c r="AK556" s="133"/>
    </row>
    <row r="557" spans="1:37" s="77" customFormat="1" ht="12" customHeight="1">
      <c r="A557" s="693" t="s">
        <v>465</v>
      </c>
      <c r="B557" s="693"/>
      <c r="C557" s="693"/>
      <c r="D557" s="693" t="s">
        <v>125</v>
      </c>
      <c r="E557" s="693"/>
      <c r="F557" s="693"/>
      <c r="G557" s="692"/>
      <c r="H557" s="693"/>
      <c r="I557" s="693"/>
      <c r="J557" s="693"/>
      <c r="K557" s="693"/>
      <c r="L557" s="693"/>
      <c r="M557" s="693"/>
      <c r="N557" s="693"/>
      <c r="O557" s="693"/>
      <c r="P557" s="694"/>
      <c r="Q557" s="694">
        <f t="shared" si="17"/>
        <v>0</v>
      </c>
      <c r="R557" s="691"/>
      <c r="S557" s="691"/>
      <c r="T557" s="695"/>
      <c r="U557" s="696"/>
      <c r="V557" s="696"/>
      <c r="W557" s="135"/>
      <c r="X557" s="135"/>
      <c r="AB557" s="133"/>
      <c r="AC557" s="133"/>
      <c r="AD557" s="133"/>
      <c r="AE557" s="133"/>
      <c r="AF557" s="133"/>
      <c r="AG557" s="133"/>
      <c r="AH557" s="133"/>
      <c r="AI557" s="133"/>
      <c r="AJ557" s="133"/>
      <c r="AK557" s="133"/>
    </row>
    <row r="558" spans="1:37" s="77" customFormat="1" ht="12" customHeight="1">
      <c r="A558" s="693" t="s">
        <v>466</v>
      </c>
      <c r="B558" s="693"/>
      <c r="C558" s="693"/>
      <c r="D558" s="693" t="s">
        <v>125</v>
      </c>
      <c r="E558" s="693"/>
      <c r="F558" s="693"/>
      <c r="G558" s="692"/>
      <c r="H558" s="693"/>
      <c r="I558" s="693"/>
      <c r="J558" s="693"/>
      <c r="K558" s="693"/>
      <c r="L558" s="693"/>
      <c r="M558" s="693"/>
      <c r="N558" s="693"/>
      <c r="O558" s="693"/>
      <c r="P558" s="694"/>
      <c r="Q558" s="694">
        <f t="shared" si="17"/>
        <v>0</v>
      </c>
      <c r="R558" s="691"/>
      <c r="S558" s="691"/>
      <c r="T558" s="695"/>
      <c r="U558" s="696"/>
      <c r="V558" s="696"/>
      <c r="W558" s="135"/>
      <c r="X558" s="135"/>
      <c r="AB558" s="135"/>
      <c r="AC558" s="135"/>
      <c r="AD558" s="135"/>
      <c r="AE558" s="135"/>
      <c r="AF558" s="135"/>
      <c r="AG558" s="135"/>
      <c r="AH558" s="135"/>
      <c r="AI558" s="135"/>
      <c r="AJ558" s="135"/>
      <c r="AK558" s="135"/>
    </row>
    <row r="559" spans="1:37" s="77" customFormat="1" ht="12" customHeight="1">
      <c r="A559" s="693" t="s">
        <v>467</v>
      </c>
      <c r="B559" s="693"/>
      <c r="C559" s="693"/>
      <c r="D559" s="693" t="s">
        <v>125</v>
      </c>
      <c r="E559" s="693"/>
      <c r="F559" s="693"/>
      <c r="G559" s="692"/>
      <c r="H559" s="693"/>
      <c r="I559" s="693"/>
      <c r="J559" s="693"/>
      <c r="K559" s="693"/>
      <c r="L559" s="693"/>
      <c r="M559" s="693"/>
      <c r="N559" s="693"/>
      <c r="O559" s="693"/>
      <c r="P559" s="694"/>
      <c r="Q559" s="694">
        <f t="shared" si="17"/>
        <v>0</v>
      </c>
      <c r="R559" s="691"/>
      <c r="S559" s="691"/>
      <c r="T559" s="695"/>
      <c r="U559" s="696"/>
      <c r="V559" s="696"/>
      <c r="W559" s="135"/>
      <c r="X559" s="135"/>
      <c r="AB559" s="135"/>
      <c r="AC559" s="135"/>
      <c r="AD559" s="135"/>
      <c r="AE559" s="135"/>
      <c r="AF559" s="135"/>
      <c r="AG559" s="135"/>
      <c r="AH559" s="135"/>
      <c r="AI559" s="135"/>
      <c r="AJ559" s="135"/>
      <c r="AK559" s="135"/>
    </row>
    <row r="560" spans="1:37" s="77" customFormat="1" ht="12" customHeight="1">
      <c r="A560" s="693" t="s">
        <v>468</v>
      </c>
      <c r="B560" s="693"/>
      <c r="C560" s="693"/>
      <c r="D560" s="693" t="s">
        <v>125</v>
      </c>
      <c r="E560" s="693"/>
      <c r="F560" s="693"/>
      <c r="G560" s="692"/>
      <c r="H560" s="693"/>
      <c r="I560" s="693"/>
      <c r="J560" s="693"/>
      <c r="K560" s="693"/>
      <c r="L560" s="693"/>
      <c r="M560" s="693"/>
      <c r="N560" s="693"/>
      <c r="O560" s="693"/>
      <c r="P560" s="694"/>
      <c r="Q560" s="694">
        <f t="shared" si="17"/>
        <v>0</v>
      </c>
      <c r="R560" s="691"/>
      <c r="S560" s="691"/>
      <c r="T560" s="695"/>
      <c r="U560" s="696"/>
      <c r="V560" s="696"/>
      <c r="W560" s="135"/>
      <c r="X560" s="135"/>
      <c r="AB560" s="135"/>
      <c r="AC560" s="135"/>
      <c r="AD560" s="135"/>
      <c r="AE560" s="135"/>
      <c r="AF560" s="135"/>
      <c r="AG560" s="135"/>
      <c r="AH560" s="135"/>
      <c r="AI560" s="135"/>
      <c r="AJ560" s="135"/>
      <c r="AK560" s="135"/>
    </row>
    <row r="561" spans="1:37" s="77" customFormat="1" ht="12" customHeight="1">
      <c r="A561" s="693" t="s">
        <v>469</v>
      </c>
      <c r="B561" s="693"/>
      <c r="C561" s="693"/>
      <c r="D561" s="693" t="s">
        <v>125</v>
      </c>
      <c r="E561" s="693"/>
      <c r="F561" s="693"/>
      <c r="G561" s="692"/>
      <c r="H561" s="693"/>
      <c r="I561" s="693"/>
      <c r="J561" s="693"/>
      <c r="K561" s="693"/>
      <c r="L561" s="693"/>
      <c r="M561" s="693"/>
      <c r="N561" s="693"/>
      <c r="O561" s="693"/>
      <c r="P561" s="694"/>
      <c r="Q561" s="694">
        <f t="shared" si="17"/>
        <v>0</v>
      </c>
      <c r="R561" s="691"/>
      <c r="S561" s="691"/>
      <c r="T561" s="695"/>
      <c r="U561" s="696"/>
      <c r="V561" s="696"/>
      <c r="W561" s="135"/>
      <c r="X561" s="135"/>
      <c r="AB561" s="135"/>
      <c r="AC561" s="135"/>
      <c r="AD561" s="135"/>
      <c r="AE561" s="135"/>
      <c r="AF561" s="135"/>
      <c r="AG561" s="135"/>
      <c r="AH561" s="135"/>
      <c r="AI561" s="135"/>
      <c r="AJ561" s="135"/>
      <c r="AK561" s="135"/>
    </row>
    <row r="562" spans="1:37" s="77" customFormat="1" ht="12" customHeight="1">
      <c r="A562" s="693" t="s">
        <v>470</v>
      </c>
      <c r="B562" s="693"/>
      <c r="C562" s="693"/>
      <c r="D562" s="693" t="s">
        <v>125</v>
      </c>
      <c r="E562" s="693"/>
      <c r="F562" s="693"/>
      <c r="G562" s="692"/>
      <c r="H562" s="693"/>
      <c r="I562" s="693"/>
      <c r="J562" s="693"/>
      <c r="K562" s="693"/>
      <c r="L562" s="693"/>
      <c r="M562" s="693"/>
      <c r="N562" s="693"/>
      <c r="O562" s="693"/>
      <c r="P562" s="694"/>
      <c r="Q562" s="694">
        <f t="shared" si="17"/>
        <v>0</v>
      </c>
      <c r="R562" s="691"/>
      <c r="S562" s="691"/>
      <c r="T562" s="695"/>
      <c r="U562" s="696"/>
      <c r="V562" s="696"/>
      <c r="W562" s="135"/>
      <c r="X562" s="135"/>
      <c r="AB562" s="135"/>
      <c r="AC562" s="135"/>
      <c r="AD562" s="135"/>
      <c r="AE562" s="135"/>
      <c r="AF562" s="135"/>
      <c r="AG562" s="135"/>
      <c r="AH562" s="135"/>
      <c r="AI562" s="135"/>
      <c r="AJ562" s="135"/>
      <c r="AK562" s="135"/>
    </row>
    <row r="563" spans="1:37" s="77" customFormat="1" ht="12" customHeight="1">
      <c r="A563" s="693" t="s">
        <v>471</v>
      </c>
      <c r="B563" s="693"/>
      <c r="C563" s="693"/>
      <c r="D563" s="693" t="s">
        <v>125</v>
      </c>
      <c r="E563" s="693"/>
      <c r="F563" s="693"/>
      <c r="G563" s="692"/>
      <c r="H563" s="693"/>
      <c r="I563" s="693"/>
      <c r="J563" s="693"/>
      <c r="K563" s="693"/>
      <c r="L563" s="693"/>
      <c r="M563" s="693"/>
      <c r="N563" s="693"/>
      <c r="O563" s="693"/>
      <c r="P563" s="694"/>
      <c r="Q563" s="694">
        <f t="shared" si="17"/>
        <v>0</v>
      </c>
      <c r="R563" s="691"/>
      <c r="S563" s="691"/>
      <c r="T563" s="695"/>
      <c r="U563" s="696"/>
      <c r="V563" s="696"/>
      <c r="W563" s="135"/>
      <c r="X563" s="135"/>
      <c r="AB563" s="135"/>
      <c r="AC563" s="135"/>
      <c r="AD563" s="135"/>
      <c r="AE563" s="135"/>
      <c r="AF563" s="135"/>
      <c r="AG563" s="135"/>
      <c r="AH563" s="135"/>
      <c r="AI563" s="135"/>
      <c r="AJ563" s="135"/>
      <c r="AK563" s="135"/>
    </row>
    <row r="564" spans="1:37" s="77" customFormat="1" ht="12" customHeight="1">
      <c r="A564" s="693" t="s">
        <v>472</v>
      </c>
      <c r="B564" s="693"/>
      <c r="C564" s="693"/>
      <c r="D564" s="693" t="s">
        <v>125</v>
      </c>
      <c r="E564" s="693"/>
      <c r="F564" s="693"/>
      <c r="G564" s="692"/>
      <c r="H564" s="693"/>
      <c r="I564" s="693"/>
      <c r="J564" s="693"/>
      <c r="K564" s="693"/>
      <c r="L564" s="693"/>
      <c r="M564" s="693"/>
      <c r="N564" s="693"/>
      <c r="O564" s="693"/>
      <c r="P564" s="694"/>
      <c r="Q564" s="694">
        <f t="shared" si="17"/>
        <v>0</v>
      </c>
      <c r="R564" s="691"/>
      <c r="S564" s="691"/>
      <c r="T564" s="695"/>
      <c r="U564" s="696"/>
      <c r="V564" s="696"/>
      <c r="W564" s="135"/>
      <c r="X564" s="135"/>
      <c r="AB564" s="135"/>
      <c r="AC564" s="135"/>
      <c r="AD564" s="135"/>
      <c r="AE564" s="135"/>
      <c r="AF564" s="135"/>
      <c r="AG564" s="135"/>
      <c r="AH564" s="135"/>
      <c r="AI564" s="135"/>
      <c r="AJ564" s="135"/>
      <c r="AK564" s="135"/>
    </row>
    <row r="565" spans="1:37" s="77" customFormat="1" ht="12" customHeight="1">
      <c r="A565" s="693" t="s">
        <v>473</v>
      </c>
      <c r="B565" s="693"/>
      <c r="C565" s="693"/>
      <c r="D565" s="693" t="s">
        <v>125</v>
      </c>
      <c r="E565" s="693"/>
      <c r="F565" s="693"/>
      <c r="G565" s="692"/>
      <c r="H565" s="693"/>
      <c r="I565" s="693"/>
      <c r="J565" s="693"/>
      <c r="K565" s="693"/>
      <c r="L565" s="693"/>
      <c r="M565" s="693"/>
      <c r="N565" s="693"/>
      <c r="O565" s="693"/>
      <c r="P565" s="694"/>
      <c r="Q565" s="694">
        <f t="shared" si="17"/>
        <v>0</v>
      </c>
      <c r="R565" s="691"/>
      <c r="S565" s="691"/>
      <c r="T565" s="695"/>
      <c r="U565" s="696"/>
      <c r="V565" s="696"/>
      <c r="W565" s="135"/>
      <c r="X565" s="135"/>
      <c r="AB565" s="135"/>
      <c r="AC565" s="135"/>
      <c r="AD565" s="135"/>
      <c r="AE565" s="135"/>
      <c r="AF565" s="135"/>
      <c r="AG565" s="135"/>
      <c r="AH565" s="135"/>
      <c r="AI565" s="135"/>
      <c r="AJ565" s="135"/>
      <c r="AK565" s="135"/>
    </row>
    <row r="566" spans="1:37" s="77" customFormat="1" ht="12" customHeight="1">
      <c r="A566" s="693" t="s">
        <v>474</v>
      </c>
      <c r="B566" s="693"/>
      <c r="C566" s="693"/>
      <c r="D566" s="693" t="s">
        <v>125</v>
      </c>
      <c r="E566" s="693"/>
      <c r="F566" s="693"/>
      <c r="G566" s="692"/>
      <c r="H566" s="693"/>
      <c r="I566" s="693"/>
      <c r="J566" s="693"/>
      <c r="K566" s="693"/>
      <c r="L566" s="693"/>
      <c r="M566" s="693"/>
      <c r="N566" s="693"/>
      <c r="O566" s="693"/>
      <c r="P566" s="694"/>
      <c r="Q566" s="694">
        <f t="shared" si="17"/>
        <v>0</v>
      </c>
      <c r="R566" s="691"/>
      <c r="S566" s="691"/>
      <c r="T566" s="695"/>
      <c r="U566" s="696"/>
      <c r="V566" s="696"/>
      <c r="W566" s="135"/>
      <c r="X566" s="135"/>
      <c r="AB566" s="135"/>
      <c r="AC566" s="135"/>
      <c r="AD566" s="135"/>
      <c r="AE566" s="135"/>
      <c r="AF566" s="135"/>
      <c r="AG566" s="135"/>
      <c r="AH566" s="135"/>
      <c r="AI566" s="135"/>
      <c r="AJ566" s="135"/>
      <c r="AK566" s="135"/>
    </row>
    <row r="567" spans="1:37" s="95" customFormat="1" ht="12" customHeight="1">
      <c r="A567" s="693" t="s">
        <v>475</v>
      </c>
      <c r="B567" s="693"/>
      <c r="C567" s="693"/>
      <c r="D567" s="693" t="s">
        <v>125</v>
      </c>
      <c r="E567" s="693"/>
      <c r="F567" s="693"/>
      <c r="G567" s="692"/>
      <c r="H567" s="693"/>
      <c r="I567" s="693"/>
      <c r="J567" s="693"/>
      <c r="K567" s="693"/>
      <c r="L567" s="693"/>
      <c r="M567" s="693"/>
      <c r="N567" s="693"/>
      <c r="O567" s="693"/>
      <c r="P567" s="694"/>
      <c r="Q567" s="694">
        <f t="shared" si="17"/>
        <v>0</v>
      </c>
      <c r="R567" s="691"/>
      <c r="S567" s="691"/>
      <c r="T567" s="695"/>
      <c r="U567" s="696"/>
      <c r="V567" s="696"/>
      <c r="W567" s="135"/>
      <c r="X567" s="135"/>
      <c r="AB567" s="135"/>
      <c r="AC567" s="135"/>
      <c r="AD567" s="135"/>
      <c r="AE567" s="135"/>
      <c r="AF567" s="135"/>
      <c r="AG567" s="135"/>
      <c r="AH567" s="135"/>
      <c r="AI567" s="135"/>
      <c r="AJ567" s="135"/>
      <c r="AK567" s="135"/>
    </row>
    <row r="568" spans="1:37" s="95" customFormat="1" ht="12" customHeight="1">
      <c r="A568" s="693" t="s">
        <v>476</v>
      </c>
      <c r="B568" s="693"/>
      <c r="C568" s="693"/>
      <c r="D568" s="693" t="s">
        <v>125</v>
      </c>
      <c r="E568" s="693"/>
      <c r="F568" s="693"/>
      <c r="G568" s="692"/>
      <c r="H568" s="693"/>
      <c r="I568" s="693"/>
      <c r="J568" s="693"/>
      <c r="K568" s="693"/>
      <c r="L568" s="693"/>
      <c r="M568" s="693"/>
      <c r="N568" s="693"/>
      <c r="O568" s="693"/>
      <c r="P568" s="694"/>
      <c r="Q568" s="694">
        <f t="shared" si="17"/>
        <v>0</v>
      </c>
      <c r="R568" s="691"/>
      <c r="S568" s="691"/>
      <c r="T568" s="695"/>
      <c r="U568" s="696"/>
      <c r="V568" s="696"/>
      <c r="W568" s="135"/>
      <c r="X568" s="135"/>
      <c r="AB568" s="135"/>
      <c r="AC568" s="135"/>
      <c r="AD568" s="135"/>
      <c r="AE568" s="135"/>
      <c r="AF568" s="135"/>
      <c r="AG568" s="135"/>
      <c r="AH568" s="135"/>
      <c r="AI568" s="135"/>
      <c r="AJ568" s="135"/>
      <c r="AK568" s="135"/>
    </row>
    <row r="569" spans="1:37" s="95" customFormat="1" ht="12" customHeight="1">
      <c r="A569" s="693" t="s">
        <v>477</v>
      </c>
      <c r="B569" s="693"/>
      <c r="C569" s="693"/>
      <c r="D569" s="693" t="s">
        <v>125</v>
      </c>
      <c r="E569" s="693"/>
      <c r="F569" s="693"/>
      <c r="G569" s="692"/>
      <c r="H569" s="693"/>
      <c r="I569" s="693"/>
      <c r="J569" s="693"/>
      <c r="K569" s="693"/>
      <c r="L569" s="693"/>
      <c r="M569" s="693"/>
      <c r="N569" s="693"/>
      <c r="O569" s="693"/>
      <c r="P569" s="694"/>
      <c r="Q569" s="694">
        <f t="shared" si="17"/>
        <v>0</v>
      </c>
      <c r="R569" s="691"/>
      <c r="S569" s="691"/>
      <c r="T569" s="695"/>
      <c r="U569" s="696"/>
      <c r="V569" s="696"/>
      <c r="W569" s="135"/>
      <c r="X569" s="135"/>
      <c r="AB569" s="135"/>
      <c r="AC569" s="135"/>
      <c r="AD569" s="135"/>
      <c r="AE569" s="135"/>
      <c r="AF569" s="135"/>
      <c r="AG569" s="135"/>
      <c r="AH569" s="135"/>
      <c r="AI569" s="135"/>
      <c r="AJ569" s="135"/>
      <c r="AK569" s="135"/>
    </row>
    <row r="570" spans="1:37" s="95" customFormat="1" ht="12" customHeight="1">
      <c r="A570" s="693" t="s">
        <v>478</v>
      </c>
      <c r="B570" s="693"/>
      <c r="C570" s="693"/>
      <c r="D570" s="693" t="s">
        <v>125</v>
      </c>
      <c r="E570" s="693"/>
      <c r="F570" s="693"/>
      <c r="G570" s="692"/>
      <c r="H570" s="693"/>
      <c r="I570" s="693"/>
      <c r="J570" s="693"/>
      <c r="K570" s="693"/>
      <c r="L570" s="693"/>
      <c r="M570" s="693"/>
      <c r="N570" s="693"/>
      <c r="O570" s="693"/>
      <c r="P570" s="694"/>
      <c r="Q570" s="694">
        <f t="shared" si="17"/>
        <v>0</v>
      </c>
      <c r="R570" s="691"/>
      <c r="S570" s="691"/>
      <c r="T570" s="695"/>
      <c r="U570" s="696"/>
      <c r="V570" s="696"/>
      <c r="W570" s="135"/>
      <c r="X570" s="135"/>
      <c r="AB570" s="135"/>
      <c r="AC570" s="135"/>
      <c r="AD570" s="135"/>
      <c r="AE570" s="135"/>
      <c r="AF570" s="135"/>
      <c r="AG570" s="135"/>
      <c r="AH570" s="135"/>
      <c r="AI570" s="135"/>
      <c r="AJ570" s="135"/>
      <c r="AK570" s="135"/>
    </row>
    <row r="571" spans="1:37" s="95" customFormat="1" ht="12" customHeight="1">
      <c r="A571" s="693" t="s">
        <v>479</v>
      </c>
      <c r="B571" s="693"/>
      <c r="C571" s="693"/>
      <c r="D571" s="693" t="s">
        <v>125</v>
      </c>
      <c r="E571" s="693"/>
      <c r="F571" s="693"/>
      <c r="G571" s="692"/>
      <c r="H571" s="693"/>
      <c r="I571" s="693"/>
      <c r="J571" s="693"/>
      <c r="K571" s="693"/>
      <c r="L571" s="693"/>
      <c r="M571" s="693"/>
      <c r="N571" s="693"/>
      <c r="O571" s="693"/>
      <c r="P571" s="694"/>
      <c r="Q571" s="694">
        <f t="shared" si="17"/>
        <v>0</v>
      </c>
      <c r="R571" s="691"/>
      <c r="S571" s="691"/>
      <c r="T571" s="695"/>
      <c r="U571" s="696"/>
      <c r="V571" s="696"/>
      <c r="W571" s="135"/>
      <c r="X571" s="135"/>
      <c r="AB571" s="135"/>
      <c r="AC571" s="135"/>
      <c r="AD571" s="135"/>
      <c r="AE571" s="135"/>
      <c r="AF571" s="135"/>
      <c r="AG571" s="135"/>
      <c r="AH571" s="135"/>
      <c r="AI571" s="135"/>
      <c r="AJ571" s="135"/>
      <c r="AK571" s="135"/>
    </row>
    <row r="572" spans="1:37" s="95" customFormat="1" ht="12" customHeight="1">
      <c r="A572" s="693" t="s">
        <v>480</v>
      </c>
      <c r="B572" s="693"/>
      <c r="C572" s="693"/>
      <c r="D572" s="693" t="s">
        <v>125</v>
      </c>
      <c r="E572" s="693"/>
      <c r="F572" s="693"/>
      <c r="G572" s="692"/>
      <c r="H572" s="693"/>
      <c r="I572" s="693"/>
      <c r="J572" s="693"/>
      <c r="K572" s="693"/>
      <c r="L572" s="693"/>
      <c r="M572" s="693"/>
      <c r="N572" s="693"/>
      <c r="O572" s="693"/>
      <c r="P572" s="694"/>
      <c r="Q572" s="694">
        <f t="shared" si="17"/>
        <v>0</v>
      </c>
      <c r="R572" s="691"/>
      <c r="S572" s="691"/>
      <c r="T572" s="695"/>
      <c r="U572" s="696"/>
      <c r="V572" s="696"/>
      <c r="W572" s="135"/>
      <c r="X572" s="135"/>
      <c r="AB572" s="135"/>
      <c r="AC572" s="135"/>
      <c r="AD572" s="135"/>
      <c r="AE572" s="135"/>
      <c r="AF572" s="135"/>
      <c r="AG572" s="135"/>
      <c r="AH572" s="135"/>
      <c r="AI572" s="135"/>
      <c r="AJ572" s="135"/>
      <c r="AK572" s="135"/>
    </row>
    <row r="573" spans="1:37" s="95" customFormat="1" ht="12" customHeight="1">
      <c r="A573" s="693" t="s">
        <v>481</v>
      </c>
      <c r="B573" s="693"/>
      <c r="C573" s="693"/>
      <c r="D573" s="693" t="s">
        <v>125</v>
      </c>
      <c r="E573" s="693"/>
      <c r="F573" s="693"/>
      <c r="G573" s="692"/>
      <c r="H573" s="693"/>
      <c r="I573" s="693"/>
      <c r="J573" s="693"/>
      <c r="K573" s="693"/>
      <c r="L573" s="693"/>
      <c r="M573" s="693"/>
      <c r="N573" s="693"/>
      <c r="O573" s="693"/>
      <c r="P573" s="694"/>
      <c r="Q573" s="694">
        <f t="shared" si="17"/>
        <v>0</v>
      </c>
      <c r="R573" s="691"/>
      <c r="S573" s="691"/>
      <c r="T573" s="695"/>
      <c r="U573" s="696"/>
      <c r="V573" s="696"/>
      <c r="W573" s="135"/>
      <c r="X573" s="135"/>
      <c r="AB573" s="135"/>
      <c r="AC573" s="135"/>
      <c r="AD573" s="135"/>
      <c r="AE573" s="135"/>
      <c r="AF573" s="135"/>
      <c r="AG573" s="135"/>
      <c r="AH573" s="135"/>
      <c r="AI573" s="135"/>
      <c r="AJ573" s="135"/>
      <c r="AK573" s="135"/>
    </row>
    <row r="574" spans="1:37" s="95" customFormat="1" ht="12" customHeight="1">
      <c r="A574" s="693" t="s">
        <v>482</v>
      </c>
      <c r="B574" s="693"/>
      <c r="C574" s="693"/>
      <c r="D574" s="693" t="s">
        <v>125</v>
      </c>
      <c r="E574" s="693"/>
      <c r="F574" s="693"/>
      <c r="G574" s="692"/>
      <c r="H574" s="693"/>
      <c r="I574" s="693"/>
      <c r="J574" s="693"/>
      <c r="K574" s="693"/>
      <c r="L574" s="693"/>
      <c r="M574" s="693"/>
      <c r="N574" s="693"/>
      <c r="O574" s="693"/>
      <c r="P574" s="694"/>
      <c r="Q574" s="694">
        <f t="shared" ref="Q574:Q637" si="18">ROUNDUP(P574*$AI$2,0)</f>
        <v>0</v>
      </c>
      <c r="R574" s="691"/>
      <c r="S574" s="691"/>
      <c r="T574" s="695"/>
      <c r="U574" s="696"/>
      <c r="V574" s="696"/>
      <c r="W574" s="135"/>
      <c r="X574" s="135"/>
      <c r="AB574" s="135"/>
      <c r="AC574" s="135"/>
      <c r="AD574" s="135"/>
      <c r="AE574" s="135"/>
      <c r="AF574" s="135"/>
      <c r="AG574" s="135"/>
      <c r="AH574" s="135"/>
      <c r="AI574" s="135"/>
      <c r="AJ574" s="135"/>
      <c r="AK574" s="135"/>
    </row>
    <row r="575" spans="1:37" s="95" customFormat="1" ht="12" customHeight="1">
      <c r="A575" s="693" t="s">
        <v>483</v>
      </c>
      <c r="B575" s="693"/>
      <c r="C575" s="693"/>
      <c r="D575" s="693" t="s">
        <v>125</v>
      </c>
      <c r="E575" s="693"/>
      <c r="F575" s="693"/>
      <c r="G575" s="692"/>
      <c r="H575" s="693"/>
      <c r="I575" s="693"/>
      <c r="J575" s="693"/>
      <c r="K575" s="693"/>
      <c r="L575" s="693"/>
      <c r="M575" s="693"/>
      <c r="N575" s="693"/>
      <c r="O575" s="693"/>
      <c r="P575" s="694"/>
      <c r="Q575" s="694">
        <f t="shared" si="18"/>
        <v>0</v>
      </c>
      <c r="R575" s="691"/>
      <c r="S575" s="691"/>
      <c r="T575" s="695"/>
      <c r="U575" s="696"/>
      <c r="V575" s="696"/>
      <c r="W575" s="135"/>
      <c r="X575" s="135"/>
      <c r="AB575" s="135"/>
      <c r="AC575" s="135"/>
      <c r="AD575" s="135"/>
      <c r="AE575" s="135"/>
      <c r="AF575" s="135"/>
      <c r="AG575" s="135"/>
      <c r="AH575" s="135"/>
      <c r="AI575" s="135"/>
      <c r="AJ575" s="135"/>
      <c r="AK575" s="135"/>
    </row>
    <row r="576" spans="1:37" s="95" customFormat="1" ht="12" customHeight="1">
      <c r="A576" s="693" t="s">
        <v>484</v>
      </c>
      <c r="B576" s="693"/>
      <c r="C576" s="693"/>
      <c r="D576" s="693" t="s">
        <v>125</v>
      </c>
      <c r="E576" s="693"/>
      <c r="F576" s="693"/>
      <c r="G576" s="692"/>
      <c r="H576" s="693"/>
      <c r="I576" s="693"/>
      <c r="J576" s="693"/>
      <c r="K576" s="693"/>
      <c r="L576" s="693"/>
      <c r="M576" s="693"/>
      <c r="N576" s="693"/>
      <c r="O576" s="693"/>
      <c r="P576" s="694"/>
      <c r="Q576" s="694">
        <f t="shared" si="18"/>
        <v>0</v>
      </c>
      <c r="R576" s="691"/>
      <c r="S576" s="691"/>
      <c r="T576" s="695"/>
      <c r="U576" s="696"/>
      <c r="V576" s="696"/>
      <c r="W576" s="135"/>
      <c r="X576" s="135"/>
      <c r="AB576" s="135"/>
      <c r="AC576" s="135"/>
      <c r="AD576" s="135"/>
      <c r="AE576" s="135"/>
      <c r="AF576" s="135"/>
      <c r="AG576" s="135"/>
      <c r="AH576" s="135"/>
      <c r="AI576" s="135"/>
      <c r="AJ576" s="135"/>
      <c r="AK576" s="135"/>
    </row>
    <row r="577" spans="1:37" s="95" customFormat="1" ht="12" customHeight="1">
      <c r="A577" s="693" t="s">
        <v>485</v>
      </c>
      <c r="B577" s="693"/>
      <c r="C577" s="693"/>
      <c r="D577" s="693" t="s">
        <v>125</v>
      </c>
      <c r="E577" s="693"/>
      <c r="F577" s="693"/>
      <c r="G577" s="692"/>
      <c r="H577" s="693"/>
      <c r="I577" s="693"/>
      <c r="J577" s="693"/>
      <c r="K577" s="693"/>
      <c r="L577" s="693"/>
      <c r="M577" s="693"/>
      <c r="N577" s="693"/>
      <c r="O577" s="693"/>
      <c r="P577" s="694"/>
      <c r="Q577" s="694">
        <f t="shared" si="18"/>
        <v>0</v>
      </c>
      <c r="R577" s="691"/>
      <c r="S577" s="691"/>
      <c r="T577" s="695"/>
      <c r="U577" s="696"/>
      <c r="V577" s="696"/>
      <c r="W577" s="135"/>
      <c r="X577" s="135"/>
      <c r="AB577" s="135"/>
      <c r="AC577" s="135"/>
      <c r="AD577" s="135"/>
      <c r="AE577" s="135"/>
      <c r="AF577" s="135"/>
      <c r="AG577" s="135"/>
      <c r="AH577" s="135"/>
      <c r="AI577" s="135"/>
      <c r="AJ577" s="135"/>
      <c r="AK577" s="135"/>
    </row>
    <row r="578" spans="1:37" s="77" customFormat="1" ht="12" customHeight="1">
      <c r="A578" s="693" t="s">
        <v>486</v>
      </c>
      <c r="B578" s="693"/>
      <c r="C578" s="693"/>
      <c r="D578" s="693" t="s">
        <v>125</v>
      </c>
      <c r="E578" s="693"/>
      <c r="F578" s="693"/>
      <c r="G578" s="692"/>
      <c r="H578" s="693"/>
      <c r="I578" s="693"/>
      <c r="J578" s="693"/>
      <c r="K578" s="693"/>
      <c r="L578" s="693"/>
      <c r="M578" s="693"/>
      <c r="N578" s="693"/>
      <c r="O578" s="693"/>
      <c r="P578" s="694"/>
      <c r="Q578" s="694">
        <f t="shared" si="18"/>
        <v>0</v>
      </c>
      <c r="R578" s="691"/>
      <c r="S578" s="691"/>
      <c r="T578" s="695"/>
      <c r="U578" s="696"/>
      <c r="V578" s="696"/>
      <c r="W578" s="135"/>
      <c r="X578" s="135"/>
      <c r="AB578" s="133"/>
      <c r="AC578" s="133"/>
      <c r="AD578" s="133"/>
      <c r="AE578" s="133"/>
      <c r="AF578" s="133"/>
      <c r="AG578" s="133"/>
      <c r="AH578" s="133"/>
      <c r="AI578" s="133"/>
      <c r="AJ578" s="133"/>
      <c r="AK578" s="133"/>
    </row>
    <row r="579" spans="1:37" s="77" customFormat="1" ht="12" customHeight="1">
      <c r="A579" s="693" t="s">
        <v>487</v>
      </c>
      <c r="B579" s="693"/>
      <c r="C579" s="693"/>
      <c r="D579" s="693" t="s">
        <v>125</v>
      </c>
      <c r="E579" s="693"/>
      <c r="F579" s="693"/>
      <c r="G579" s="692"/>
      <c r="H579" s="693"/>
      <c r="I579" s="693"/>
      <c r="J579" s="693"/>
      <c r="K579" s="693"/>
      <c r="L579" s="693"/>
      <c r="M579" s="693"/>
      <c r="N579" s="693"/>
      <c r="O579" s="693"/>
      <c r="P579" s="694"/>
      <c r="Q579" s="694">
        <f t="shared" si="18"/>
        <v>0</v>
      </c>
      <c r="R579" s="691"/>
      <c r="S579" s="691"/>
      <c r="T579" s="695"/>
      <c r="U579" s="696"/>
      <c r="V579" s="696"/>
      <c r="W579" s="135"/>
      <c r="X579" s="135"/>
      <c r="AB579" s="133"/>
      <c r="AC579" s="133"/>
      <c r="AD579" s="133"/>
      <c r="AE579" s="133"/>
      <c r="AF579" s="133"/>
      <c r="AG579" s="133"/>
      <c r="AH579" s="133"/>
      <c r="AI579" s="133"/>
      <c r="AJ579" s="133"/>
      <c r="AK579" s="133"/>
    </row>
    <row r="580" spans="1:37" s="95" customFormat="1" ht="12" customHeight="1">
      <c r="A580" s="693" t="s">
        <v>488</v>
      </c>
      <c r="B580" s="693"/>
      <c r="C580" s="693"/>
      <c r="D580" s="693" t="s">
        <v>125</v>
      </c>
      <c r="E580" s="693"/>
      <c r="F580" s="693"/>
      <c r="G580" s="692"/>
      <c r="H580" s="693"/>
      <c r="I580" s="693"/>
      <c r="J580" s="693"/>
      <c r="K580" s="693"/>
      <c r="L580" s="693"/>
      <c r="M580" s="693"/>
      <c r="N580" s="693"/>
      <c r="O580" s="693"/>
      <c r="P580" s="694"/>
      <c r="Q580" s="694">
        <f t="shared" si="18"/>
        <v>0</v>
      </c>
      <c r="R580" s="691"/>
      <c r="S580" s="691"/>
      <c r="T580" s="695"/>
      <c r="U580" s="696"/>
      <c r="V580" s="696"/>
      <c r="W580" s="135"/>
      <c r="X580" s="135"/>
      <c r="AB580" s="135"/>
      <c r="AC580" s="135"/>
      <c r="AD580" s="135"/>
      <c r="AE580" s="135"/>
      <c r="AF580" s="135"/>
      <c r="AG580" s="135"/>
      <c r="AH580" s="135"/>
      <c r="AI580" s="135"/>
      <c r="AJ580" s="135"/>
      <c r="AK580" s="135"/>
    </row>
    <row r="581" spans="1:37" s="95" customFormat="1" ht="12" customHeight="1">
      <c r="A581" s="693" t="s">
        <v>489</v>
      </c>
      <c r="B581" s="693"/>
      <c r="C581" s="693"/>
      <c r="D581" s="693" t="s">
        <v>125</v>
      </c>
      <c r="E581" s="693"/>
      <c r="F581" s="693"/>
      <c r="G581" s="692"/>
      <c r="H581" s="693"/>
      <c r="I581" s="693"/>
      <c r="J581" s="693"/>
      <c r="K581" s="693"/>
      <c r="L581" s="693"/>
      <c r="M581" s="693"/>
      <c r="N581" s="693"/>
      <c r="O581" s="693"/>
      <c r="P581" s="694"/>
      <c r="Q581" s="694">
        <f t="shared" si="18"/>
        <v>0</v>
      </c>
      <c r="R581" s="691"/>
      <c r="S581" s="691"/>
      <c r="T581" s="695"/>
      <c r="U581" s="696"/>
      <c r="V581" s="696"/>
      <c r="W581" s="135"/>
      <c r="X581" s="135"/>
      <c r="AB581" s="135"/>
      <c r="AC581" s="135"/>
      <c r="AD581" s="135"/>
      <c r="AE581" s="135"/>
      <c r="AF581" s="135"/>
      <c r="AG581" s="135"/>
      <c r="AH581" s="135"/>
      <c r="AI581" s="135"/>
      <c r="AJ581" s="135"/>
      <c r="AK581" s="135"/>
    </row>
    <row r="582" spans="1:37" s="77" customFormat="1" ht="12" customHeight="1">
      <c r="A582" s="693" t="s">
        <v>490</v>
      </c>
      <c r="B582" s="693"/>
      <c r="C582" s="693"/>
      <c r="D582" s="693" t="s">
        <v>125</v>
      </c>
      <c r="E582" s="693"/>
      <c r="F582" s="693"/>
      <c r="G582" s="692"/>
      <c r="H582" s="693"/>
      <c r="I582" s="693"/>
      <c r="J582" s="693"/>
      <c r="K582" s="693"/>
      <c r="L582" s="693"/>
      <c r="M582" s="693"/>
      <c r="N582" s="693"/>
      <c r="O582" s="693"/>
      <c r="P582" s="694"/>
      <c r="Q582" s="694">
        <f t="shared" si="18"/>
        <v>0</v>
      </c>
      <c r="R582" s="691"/>
      <c r="S582" s="691"/>
      <c r="T582" s="695"/>
      <c r="U582" s="696"/>
      <c r="V582" s="696"/>
      <c r="W582" s="135"/>
      <c r="X582" s="135"/>
      <c r="AB582" s="133"/>
      <c r="AC582" s="133"/>
      <c r="AD582" s="133"/>
      <c r="AE582" s="133"/>
      <c r="AF582" s="133"/>
      <c r="AG582" s="133"/>
      <c r="AH582" s="133"/>
      <c r="AI582" s="133"/>
      <c r="AJ582" s="133"/>
      <c r="AK582" s="133"/>
    </row>
    <row r="583" spans="1:37" s="77" customFormat="1" ht="12" customHeight="1">
      <c r="A583" s="693" t="s">
        <v>491</v>
      </c>
      <c r="B583" s="693"/>
      <c r="C583" s="693"/>
      <c r="D583" s="693" t="s">
        <v>125</v>
      </c>
      <c r="E583" s="693"/>
      <c r="F583" s="693"/>
      <c r="G583" s="692"/>
      <c r="H583" s="693"/>
      <c r="I583" s="693"/>
      <c r="J583" s="693"/>
      <c r="K583" s="693"/>
      <c r="L583" s="693"/>
      <c r="M583" s="693"/>
      <c r="N583" s="693"/>
      <c r="O583" s="693"/>
      <c r="P583" s="694"/>
      <c r="Q583" s="694">
        <f t="shared" si="18"/>
        <v>0</v>
      </c>
      <c r="R583" s="691"/>
      <c r="S583" s="691"/>
      <c r="T583" s="695"/>
      <c r="U583" s="696"/>
      <c r="V583" s="696"/>
      <c r="W583" s="135"/>
      <c r="X583" s="135"/>
      <c r="AB583" s="133"/>
      <c r="AC583" s="133"/>
      <c r="AD583" s="133"/>
      <c r="AE583" s="133"/>
      <c r="AF583" s="133"/>
      <c r="AG583" s="133"/>
      <c r="AH583" s="133"/>
      <c r="AI583" s="133"/>
      <c r="AJ583" s="133"/>
      <c r="AK583" s="133"/>
    </row>
    <row r="584" spans="1:37" s="77" customFormat="1" ht="12" customHeight="1">
      <c r="A584" s="693" t="s">
        <v>492</v>
      </c>
      <c r="B584" s="693"/>
      <c r="C584" s="693"/>
      <c r="D584" s="693" t="s">
        <v>125</v>
      </c>
      <c r="E584" s="693"/>
      <c r="F584" s="693"/>
      <c r="G584" s="692"/>
      <c r="H584" s="693"/>
      <c r="I584" s="693"/>
      <c r="J584" s="693"/>
      <c r="K584" s="693"/>
      <c r="L584" s="693"/>
      <c r="M584" s="693"/>
      <c r="N584" s="693"/>
      <c r="O584" s="693"/>
      <c r="P584" s="694"/>
      <c r="Q584" s="694">
        <f t="shared" si="18"/>
        <v>0</v>
      </c>
      <c r="R584" s="691"/>
      <c r="S584" s="691"/>
      <c r="T584" s="695"/>
      <c r="U584" s="696"/>
      <c r="V584" s="696"/>
      <c r="W584" s="135"/>
      <c r="X584" s="135"/>
      <c r="AB584" s="133"/>
      <c r="AC584" s="133"/>
      <c r="AD584" s="133"/>
      <c r="AE584" s="133"/>
      <c r="AF584" s="133"/>
      <c r="AG584" s="133"/>
      <c r="AH584" s="133"/>
      <c r="AI584" s="133"/>
      <c r="AJ584" s="133"/>
      <c r="AK584" s="133"/>
    </row>
    <row r="585" spans="1:37" s="77" customFormat="1" ht="12" customHeight="1">
      <c r="A585" s="693" t="s">
        <v>493</v>
      </c>
      <c r="B585" s="693"/>
      <c r="C585" s="693"/>
      <c r="D585" s="693" t="s">
        <v>125</v>
      </c>
      <c r="E585" s="693"/>
      <c r="F585" s="693"/>
      <c r="G585" s="692"/>
      <c r="H585" s="693"/>
      <c r="I585" s="693"/>
      <c r="J585" s="693"/>
      <c r="K585" s="693"/>
      <c r="L585" s="693"/>
      <c r="M585" s="693"/>
      <c r="N585" s="693"/>
      <c r="O585" s="693"/>
      <c r="P585" s="694"/>
      <c r="Q585" s="694">
        <f t="shared" si="18"/>
        <v>0</v>
      </c>
      <c r="R585" s="691"/>
      <c r="S585" s="691"/>
      <c r="T585" s="695"/>
      <c r="U585" s="696"/>
      <c r="V585" s="696"/>
      <c r="W585" s="135"/>
      <c r="X585" s="135"/>
      <c r="AB585" s="133"/>
      <c r="AC585" s="133"/>
      <c r="AD585" s="133"/>
      <c r="AE585" s="133"/>
      <c r="AF585" s="133"/>
      <c r="AG585" s="133"/>
      <c r="AH585" s="133"/>
      <c r="AI585" s="133"/>
      <c r="AJ585" s="133"/>
      <c r="AK585" s="133"/>
    </row>
    <row r="586" spans="1:37" s="77" customFormat="1" ht="12" customHeight="1">
      <c r="A586" s="693" t="s">
        <v>494</v>
      </c>
      <c r="B586" s="693"/>
      <c r="C586" s="693"/>
      <c r="D586" s="693" t="s">
        <v>125</v>
      </c>
      <c r="E586" s="693"/>
      <c r="F586" s="693"/>
      <c r="G586" s="692"/>
      <c r="H586" s="693"/>
      <c r="I586" s="693"/>
      <c r="J586" s="693"/>
      <c r="K586" s="693"/>
      <c r="L586" s="693"/>
      <c r="M586" s="693"/>
      <c r="N586" s="693"/>
      <c r="O586" s="693"/>
      <c r="P586" s="694"/>
      <c r="Q586" s="694">
        <f t="shared" si="18"/>
        <v>0</v>
      </c>
      <c r="R586" s="691"/>
      <c r="S586" s="691"/>
      <c r="T586" s="695"/>
      <c r="U586" s="696"/>
      <c r="V586" s="696"/>
      <c r="W586" s="135"/>
      <c r="X586" s="135"/>
      <c r="AB586" s="133"/>
      <c r="AC586" s="133"/>
      <c r="AD586" s="133"/>
      <c r="AE586" s="133"/>
      <c r="AF586" s="133"/>
      <c r="AG586" s="133"/>
      <c r="AH586" s="133"/>
      <c r="AI586" s="133"/>
      <c r="AJ586" s="133"/>
      <c r="AK586" s="133"/>
    </row>
    <row r="587" spans="1:37" s="77" customFormat="1" ht="12" customHeight="1">
      <c r="A587" s="693" t="s">
        <v>495</v>
      </c>
      <c r="B587" s="693"/>
      <c r="C587" s="693"/>
      <c r="D587" s="693" t="s">
        <v>125</v>
      </c>
      <c r="E587" s="693"/>
      <c r="F587" s="693"/>
      <c r="G587" s="692"/>
      <c r="H587" s="693"/>
      <c r="I587" s="693"/>
      <c r="J587" s="693"/>
      <c r="K587" s="693"/>
      <c r="L587" s="693"/>
      <c r="M587" s="693"/>
      <c r="N587" s="693"/>
      <c r="O587" s="693"/>
      <c r="P587" s="694"/>
      <c r="Q587" s="694">
        <f t="shared" si="18"/>
        <v>0</v>
      </c>
      <c r="R587" s="691"/>
      <c r="S587" s="691"/>
      <c r="T587" s="695"/>
      <c r="U587" s="696"/>
      <c r="V587" s="696"/>
      <c r="W587" s="135"/>
      <c r="X587" s="135"/>
      <c r="AB587" s="133"/>
      <c r="AC587" s="133"/>
      <c r="AD587" s="133"/>
      <c r="AE587" s="133"/>
      <c r="AF587" s="133"/>
      <c r="AG587" s="133"/>
      <c r="AH587" s="133"/>
      <c r="AI587" s="133"/>
      <c r="AJ587" s="133"/>
      <c r="AK587" s="133"/>
    </row>
    <row r="588" spans="1:37" s="77" customFormat="1" ht="12" customHeight="1">
      <c r="A588" s="693" t="s">
        <v>496</v>
      </c>
      <c r="B588" s="693"/>
      <c r="C588" s="693"/>
      <c r="D588" s="693" t="s">
        <v>125</v>
      </c>
      <c r="E588" s="693"/>
      <c r="F588" s="693"/>
      <c r="G588" s="692"/>
      <c r="H588" s="693"/>
      <c r="I588" s="693"/>
      <c r="J588" s="693"/>
      <c r="K588" s="693"/>
      <c r="L588" s="693"/>
      <c r="M588" s="693"/>
      <c r="N588" s="693"/>
      <c r="O588" s="693"/>
      <c r="P588" s="694"/>
      <c r="Q588" s="694">
        <f t="shared" si="18"/>
        <v>0</v>
      </c>
      <c r="R588" s="691"/>
      <c r="S588" s="691"/>
      <c r="T588" s="695"/>
      <c r="U588" s="696"/>
      <c r="V588" s="696"/>
      <c r="W588" s="135"/>
      <c r="X588" s="135"/>
      <c r="AB588" s="133"/>
      <c r="AC588" s="133"/>
      <c r="AD588" s="133"/>
      <c r="AE588" s="133"/>
      <c r="AF588" s="133"/>
      <c r="AG588" s="133"/>
      <c r="AH588" s="133"/>
      <c r="AI588" s="133"/>
      <c r="AJ588" s="133"/>
      <c r="AK588" s="133"/>
    </row>
    <row r="589" spans="1:37" s="77" customFormat="1" ht="12" customHeight="1">
      <c r="A589" s="693" t="s">
        <v>497</v>
      </c>
      <c r="B589" s="693"/>
      <c r="C589" s="693"/>
      <c r="D589" s="693" t="s">
        <v>125</v>
      </c>
      <c r="E589" s="693"/>
      <c r="F589" s="693"/>
      <c r="G589" s="692"/>
      <c r="H589" s="693"/>
      <c r="I589" s="693"/>
      <c r="J589" s="693"/>
      <c r="K589" s="693"/>
      <c r="L589" s="693"/>
      <c r="M589" s="693"/>
      <c r="N589" s="693"/>
      <c r="O589" s="693"/>
      <c r="P589" s="694"/>
      <c r="Q589" s="694">
        <f t="shared" si="18"/>
        <v>0</v>
      </c>
      <c r="R589" s="691"/>
      <c r="S589" s="691"/>
      <c r="T589" s="695"/>
      <c r="U589" s="696"/>
      <c r="V589" s="696"/>
      <c r="W589" s="135"/>
      <c r="X589" s="135"/>
      <c r="AB589" s="133"/>
      <c r="AC589" s="133"/>
      <c r="AD589" s="133"/>
      <c r="AE589" s="133"/>
      <c r="AF589" s="133"/>
      <c r="AG589" s="133"/>
      <c r="AH589" s="133"/>
      <c r="AI589" s="133"/>
      <c r="AJ589" s="133"/>
      <c r="AK589" s="133"/>
    </row>
    <row r="590" spans="1:37" s="95" customFormat="1" ht="12" customHeight="1">
      <c r="A590" s="693" t="s">
        <v>498</v>
      </c>
      <c r="B590" s="693"/>
      <c r="C590" s="693"/>
      <c r="D590" s="693" t="s">
        <v>125</v>
      </c>
      <c r="E590" s="693"/>
      <c r="F590" s="693"/>
      <c r="G590" s="692"/>
      <c r="H590" s="693"/>
      <c r="I590" s="693"/>
      <c r="J590" s="693"/>
      <c r="K590" s="693"/>
      <c r="L590" s="693"/>
      <c r="M590" s="693"/>
      <c r="N590" s="693"/>
      <c r="O590" s="693"/>
      <c r="P590" s="694"/>
      <c r="Q590" s="694">
        <f t="shared" si="18"/>
        <v>0</v>
      </c>
      <c r="R590" s="691"/>
      <c r="S590" s="691"/>
      <c r="T590" s="695"/>
      <c r="U590" s="696"/>
      <c r="V590" s="696"/>
      <c r="W590" s="135"/>
      <c r="X590" s="135"/>
      <c r="AB590" s="135"/>
      <c r="AC590" s="135"/>
      <c r="AD590" s="135"/>
      <c r="AE590" s="135"/>
      <c r="AF590" s="135"/>
      <c r="AG590" s="135"/>
      <c r="AH590" s="135"/>
      <c r="AI590" s="135"/>
      <c r="AJ590" s="135"/>
      <c r="AK590" s="135"/>
    </row>
    <row r="591" spans="1:37" s="95" customFormat="1" ht="12" customHeight="1">
      <c r="A591" s="693" t="s">
        <v>499</v>
      </c>
      <c r="B591" s="693"/>
      <c r="C591" s="693"/>
      <c r="D591" s="693" t="s">
        <v>125</v>
      </c>
      <c r="E591" s="693"/>
      <c r="F591" s="693"/>
      <c r="G591" s="692"/>
      <c r="H591" s="693"/>
      <c r="I591" s="693"/>
      <c r="J591" s="693"/>
      <c r="K591" s="693"/>
      <c r="L591" s="693"/>
      <c r="M591" s="693"/>
      <c r="N591" s="693"/>
      <c r="O591" s="693"/>
      <c r="P591" s="694"/>
      <c r="Q591" s="694">
        <f t="shared" si="18"/>
        <v>0</v>
      </c>
      <c r="R591" s="691"/>
      <c r="S591" s="691"/>
      <c r="T591" s="695"/>
      <c r="U591" s="696"/>
      <c r="V591" s="696"/>
      <c r="W591" s="135"/>
      <c r="X591" s="135"/>
      <c r="AB591" s="135"/>
      <c r="AC591" s="135"/>
      <c r="AD591" s="135"/>
      <c r="AE591" s="135"/>
      <c r="AF591" s="135"/>
      <c r="AG591" s="135"/>
      <c r="AH591" s="135"/>
      <c r="AI591" s="135"/>
      <c r="AJ591" s="135"/>
      <c r="AK591" s="135"/>
    </row>
    <row r="592" spans="1:37" s="95" customFormat="1" ht="12" customHeight="1">
      <c r="A592" s="693" t="s">
        <v>500</v>
      </c>
      <c r="B592" s="693"/>
      <c r="C592" s="693"/>
      <c r="D592" s="693" t="s">
        <v>125</v>
      </c>
      <c r="E592" s="693"/>
      <c r="F592" s="693"/>
      <c r="G592" s="692"/>
      <c r="H592" s="693"/>
      <c r="I592" s="693"/>
      <c r="J592" s="693"/>
      <c r="K592" s="693"/>
      <c r="L592" s="693"/>
      <c r="M592" s="693"/>
      <c r="N592" s="693"/>
      <c r="O592" s="693"/>
      <c r="P592" s="694"/>
      <c r="Q592" s="694">
        <f t="shared" si="18"/>
        <v>0</v>
      </c>
      <c r="R592" s="691"/>
      <c r="S592" s="691"/>
      <c r="T592" s="695"/>
      <c r="U592" s="696"/>
      <c r="V592" s="696"/>
      <c r="W592" s="135"/>
      <c r="X592" s="135"/>
      <c r="AB592" s="135"/>
      <c r="AC592" s="135"/>
      <c r="AD592" s="135"/>
      <c r="AE592" s="135"/>
      <c r="AF592" s="135"/>
      <c r="AG592" s="135"/>
      <c r="AH592" s="135"/>
      <c r="AI592" s="135"/>
      <c r="AJ592" s="135"/>
      <c r="AK592" s="135"/>
    </row>
    <row r="593" spans="1:37" s="95" customFormat="1" ht="12" customHeight="1">
      <c r="A593" s="693" t="s">
        <v>501</v>
      </c>
      <c r="B593" s="693"/>
      <c r="C593" s="693"/>
      <c r="D593" s="693" t="s">
        <v>125</v>
      </c>
      <c r="E593" s="693"/>
      <c r="F593" s="693"/>
      <c r="G593" s="692"/>
      <c r="H593" s="693"/>
      <c r="I593" s="693"/>
      <c r="J593" s="693"/>
      <c r="K593" s="693"/>
      <c r="L593" s="693"/>
      <c r="M593" s="693"/>
      <c r="N593" s="693"/>
      <c r="O593" s="693"/>
      <c r="P593" s="694"/>
      <c r="Q593" s="694">
        <f t="shared" si="18"/>
        <v>0</v>
      </c>
      <c r="R593" s="691"/>
      <c r="S593" s="691"/>
      <c r="T593" s="695"/>
      <c r="U593" s="696"/>
      <c r="V593" s="696"/>
      <c r="W593" s="135"/>
      <c r="X593" s="135"/>
      <c r="AB593" s="135"/>
      <c r="AC593" s="135"/>
      <c r="AD593" s="135"/>
      <c r="AE593" s="135"/>
      <c r="AF593" s="135"/>
      <c r="AG593" s="135"/>
      <c r="AH593" s="135"/>
      <c r="AI593" s="135"/>
      <c r="AJ593" s="135"/>
      <c r="AK593" s="135"/>
    </row>
    <row r="594" spans="1:37" s="95" customFormat="1" ht="12" customHeight="1">
      <c r="A594" s="693" t="s">
        <v>502</v>
      </c>
      <c r="B594" s="693"/>
      <c r="C594" s="693"/>
      <c r="D594" s="693" t="s">
        <v>125</v>
      </c>
      <c r="E594" s="693"/>
      <c r="F594" s="693"/>
      <c r="G594" s="692"/>
      <c r="H594" s="693"/>
      <c r="I594" s="693"/>
      <c r="J594" s="693"/>
      <c r="K594" s="693"/>
      <c r="L594" s="693"/>
      <c r="M594" s="693"/>
      <c r="N594" s="693"/>
      <c r="O594" s="693"/>
      <c r="P594" s="694"/>
      <c r="Q594" s="694">
        <f t="shared" si="18"/>
        <v>0</v>
      </c>
      <c r="R594" s="691"/>
      <c r="S594" s="691"/>
      <c r="T594" s="695"/>
      <c r="U594" s="696"/>
      <c r="V594" s="696"/>
      <c r="W594" s="135"/>
      <c r="X594" s="135"/>
      <c r="AB594" s="135"/>
      <c r="AC594" s="135"/>
      <c r="AD594" s="135"/>
      <c r="AE594" s="135"/>
      <c r="AF594" s="135"/>
      <c r="AG594" s="135"/>
      <c r="AH594" s="135"/>
      <c r="AI594" s="135"/>
      <c r="AJ594" s="135"/>
      <c r="AK594" s="135"/>
    </row>
    <row r="595" spans="1:37" s="95" customFormat="1" ht="12" customHeight="1">
      <c r="A595" s="693" t="s">
        <v>503</v>
      </c>
      <c r="B595" s="693"/>
      <c r="C595" s="693"/>
      <c r="D595" s="693" t="s">
        <v>125</v>
      </c>
      <c r="E595" s="693"/>
      <c r="F595" s="693"/>
      <c r="G595" s="692"/>
      <c r="H595" s="693"/>
      <c r="I595" s="693"/>
      <c r="J595" s="693"/>
      <c r="K595" s="693"/>
      <c r="L595" s="693"/>
      <c r="M595" s="693"/>
      <c r="N595" s="693"/>
      <c r="O595" s="693"/>
      <c r="P595" s="694"/>
      <c r="Q595" s="694">
        <f t="shared" si="18"/>
        <v>0</v>
      </c>
      <c r="R595" s="691"/>
      <c r="S595" s="691"/>
      <c r="T595" s="695"/>
      <c r="U595" s="696"/>
      <c r="V595" s="696"/>
      <c r="W595" s="135"/>
      <c r="X595" s="135"/>
      <c r="AB595" s="135"/>
      <c r="AC595" s="135"/>
      <c r="AD595" s="135"/>
      <c r="AE595" s="135"/>
      <c r="AF595" s="135"/>
      <c r="AG595" s="135"/>
      <c r="AH595" s="135"/>
      <c r="AI595" s="135"/>
      <c r="AJ595" s="135"/>
      <c r="AK595" s="135"/>
    </row>
    <row r="596" spans="1:37" s="95" customFormat="1" ht="12" customHeight="1">
      <c r="A596" s="693" t="s">
        <v>504</v>
      </c>
      <c r="B596" s="693"/>
      <c r="C596" s="693"/>
      <c r="D596" s="693" t="s">
        <v>125</v>
      </c>
      <c r="E596" s="693"/>
      <c r="F596" s="693"/>
      <c r="G596" s="692"/>
      <c r="H596" s="693"/>
      <c r="I596" s="693"/>
      <c r="J596" s="693"/>
      <c r="K596" s="693"/>
      <c r="L596" s="693"/>
      <c r="M596" s="693"/>
      <c r="N596" s="693"/>
      <c r="O596" s="693"/>
      <c r="P596" s="694"/>
      <c r="Q596" s="694">
        <f t="shared" si="18"/>
        <v>0</v>
      </c>
      <c r="R596" s="691"/>
      <c r="S596" s="691"/>
      <c r="T596" s="695"/>
      <c r="U596" s="696"/>
      <c r="V596" s="696"/>
      <c r="W596" s="135"/>
      <c r="X596" s="135"/>
      <c r="AB596" s="135"/>
      <c r="AC596" s="135"/>
      <c r="AD596" s="135"/>
      <c r="AE596" s="135"/>
      <c r="AF596" s="135"/>
      <c r="AG596" s="135"/>
      <c r="AH596" s="135"/>
      <c r="AI596" s="135"/>
      <c r="AJ596" s="135"/>
      <c r="AK596" s="135"/>
    </row>
    <row r="597" spans="1:37" s="95" customFormat="1" ht="12" customHeight="1">
      <c r="A597" s="693" t="s">
        <v>505</v>
      </c>
      <c r="B597" s="693"/>
      <c r="C597" s="693"/>
      <c r="D597" s="693" t="s">
        <v>125</v>
      </c>
      <c r="E597" s="693"/>
      <c r="F597" s="693"/>
      <c r="G597" s="692"/>
      <c r="H597" s="693"/>
      <c r="I597" s="693"/>
      <c r="J597" s="693"/>
      <c r="K597" s="693"/>
      <c r="L597" s="693"/>
      <c r="M597" s="693"/>
      <c r="N597" s="693"/>
      <c r="O597" s="693"/>
      <c r="P597" s="694"/>
      <c r="Q597" s="694">
        <f t="shared" si="18"/>
        <v>0</v>
      </c>
      <c r="R597" s="691"/>
      <c r="S597" s="691"/>
      <c r="T597" s="695"/>
      <c r="U597" s="696"/>
      <c r="V597" s="696"/>
      <c r="W597" s="135"/>
      <c r="X597" s="135"/>
      <c r="AB597" s="135"/>
      <c r="AC597" s="135"/>
      <c r="AD597" s="135"/>
      <c r="AE597" s="135"/>
      <c r="AF597" s="135"/>
      <c r="AG597" s="135"/>
      <c r="AH597" s="135"/>
      <c r="AI597" s="135"/>
      <c r="AJ597" s="135"/>
      <c r="AK597" s="135"/>
    </row>
    <row r="598" spans="1:37" s="95" customFormat="1" ht="12" customHeight="1">
      <c r="A598" s="693" t="s">
        <v>506</v>
      </c>
      <c r="B598" s="693"/>
      <c r="C598" s="693"/>
      <c r="D598" s="693" t="s">
        <v>125</v>
      </c>
      <c r="E598" s="693"/>
      <c r="F598" s="693"/>
      <c r="G598" s="692"/>
      <c r="H598" s="693"/>
      <c r="I598" s="693"/>
      <c r="J598" s="693"/>
      <c r="K598" s="693"/>
      <c r="L598" s="693"/>
      <c r="M598" s="693"/>
      <c r="N598" s="693"/>
      <c r="O598" s="693"/>
      <c r="P598" s="694"/>
      <c r="Q598" s="694">
        <f t="shared" si="18"/>
        <v>0</v>
      </c>
      <c r="R598" s="691"/>
      <c r="S598" s="691"/>
      <c r="T598" s="695"/>
      <c r="U598" s="696"/>
      <c r="V598" s="696"/>
      <c r="W598" s="135"/>
      <c r="X598" s="135"/>
      <c r="AB598" s="135"/>
      <c r="AC598" s="135"/>
      <c r="AD598" s="135"/>
      <c r="AE598" s="135"/>
      <c r="AF598" s="135"/>
      <c r="AG598" s="135"/>
      <c r="AH598" s="135"/>
      <c r="AI598" s="135"/>
      <c r="AJ598" s="135"/>
      <c r="AK598" s="135"/>
    </row>
    <row r="599" spans="1:37" s="95" customFormat="1" ht="12" customHeight="1">
      <c r="A599" s="693" t="s">
        <v>507</v>
      </c>
      <c r="B599" s="693"/>
      <c r="C599" s="693"/>
      <c r="D599" s="693" t="s">
        <v>125</v>
      </c>
      <c r="E599" s="693"/>
      <c r="F599" s="693"/>
      <c r="G599" s="692"/>
      <c r="H599" s="693"/>
      <c r="I599" s="693"/>
      <c r="J599" s="693"/>
      <c r="K599" s="693"/>
      <c r="L599" s="693"/>
      <c r="M599" s="693"/>
      <c r="N599" s="693"/>
      <c r="O599" s="693"/>
      <c r="P599" s="694"/>
      <c r="Q599" s="694">
        <f t="shared" si="18"/>
        <v>0</v>
      </c>
      <c r="R599" s="691"/>
      <c r="S599" s="691"/>
      <c r="T599" s="695"/>
      <c r="U599" s="696"/>
      <c r="V599" s="696"/>
      <c r="W599" s="135"/>
      <c r="X599" s="135"/>
      <c r="AB599" s="135"/>
      <c r="AC599" s="135"/>
      <c r="AD599" s="135"/>
      <c r="AE599" s="135"/>
      <c r="AF599" s="135"/>
      <c r="AG599" s="135"/>
      <c r="AH599" s="135"/>
      <c r="AI599" s="135"/>
      <c r="AJ599" s="135"/>
      <c r="AK599" s="135"/>
    </row>
    <row r="600" spans="1:37" s="77" customFormat="1" ht="12" customHeight="1">
      <c r="A600" s="693" t="s">
        <v>508</v>
      </c>
      <c r="B600" s="693"/>
      <c r="C600" s="693"/>
      <c r="D600" s="693" t="s">
        <v>125</v>
      </c>
      <c r="E600" s="693"/>
      <c r="F600" s="693"/>
      <c r="G600" s="692"/>
      <c r="H600" s="693"/>
      <c r="I600" s="693"/>
      <c r="J600" s="693"/>
      <c r="K600" s="693"/>
      <c r="L600" s="693"/>
      <c r="M600" s="693"/>
      <c r="N600" s="693"/>
      <c r="O600" s="693"/>
      <c r="P600" s="694"/>
      <c r="Q600" s="694">
        <f t="shared" si="18"/>
        <v>0</v>
      </c>
      <c r="R600" s="691"/>
      <c r="S600" s="691"/>
      <c r="T600" s="695"/>
      <c r="U600" s="696"/>
      <c r="V600" s="696"/>
      <c r="W600" s="135"/>
      <c r="X600" s="135"/>
      <c r="AB600" s="133"/>
      <c r="AC600" s="133"/>
      <c r="AD600" s="133"/>
      <c r="AE600" s="133"/>
      <c r="AF600" s="133"/>
      <c r="AG600" s="133"/>
      <c r="AH600" s="133"/>
      <c r="AI600" s="133"/>
      <c r="AJ600" s="133"/>
      <c r="AK600" s="133"/>
    </row>
    <row r="601" spans="1:37" s="77" customFormat="1" ht="12" customHeight="1">
      <c r="A601" s="693" t="s">
        <v>509</v>
      </c>
      <c r="B601" s="693"/>
      <c r="C601" s="693"/>
      <c r="D601" s="693" t="s">
        <v>125</v>
      </c>
      <c r="E601" s="693"/>
      <c r="F601" s="693"/>
      <c r="G601" s="692"/>
      <c r="H601" s="693"/>
      <c r="I601" s="693"/>
      <c r="J601" s="693"/>
      <c r="K601" s="693"/>
      <c r="L601" s="693"/>
      <c r="M601" s="693"/>
      <c r="N601" s="693"/>
      <c r="O601" s="693"/>
      <c r="P601" s="694"/>
      <c r="Q601" s="694">
        <f t="shared" si="18"/>
        <v>0</v>
      </c>
      <c r="R601" s="691"/>
      <c r="S601" s="691"/>
      <c r="T601" s="695"/>
      <c r="U601" s="696"/>
      <c r="V601" s="696"/>
      <c r="W601" s="135"/>
      <c r="X601" s="135"/>
      <c r="AB601" s="133"/>
      <c r="AC601" s="133"/>
      <c r="AD601" s="133"/>
      <c r="AE601" s="133"/>
      <c r="AF601" s="133"/>
      <c r="AG601" s="133"/>
      <c r="AH601" s="133"/>
      <c r="AI601" s="133"/>
      <c r="AJ601" s="133"/>
      <c r="AK601" s="133"/>
    </row>
    <row r="602" spans="1:37" s="77" customFormat="1" ht="12" customHeight="1">
      <c r="A602" s="693" t="s">
        <v>510</v>
      </c>
      <c r="B602" s="693"/>
      <c r="C602" s="693"/>
      <c r="D602" s="693" t="s">
        <v>125</v>
      </c>
      <c r="E602" s="693"/>
      <c r="F602" s="693"/>
      <c r="G602" s="692"/>
      <c r="H602" s="693"/>
      <c r="I602" s="693"/>
      <c r="J602" s="693"/>
      <c r="K602" s="693"/>
      <c r="L602" s="693"/>
      <c r="M602" s="693"/>
      <c r="N602" s="693"/>
      <c r="O602" s="693"/>
      <c r="P602" s="694"/>
      <c r="Q602" s="694">
        <f t="shared" si="18"/>
        <v>0</v>
      </c>
      <c r="R602" s="691"/>
      <c r="S602" s="691"/>
      <c r="T602" s="695"/>
      <c r="U602" s="696"/>
      <c r="V602" s="696"/>
      <c r="W602" s="135"/>
      <c r="X602" s="135"/>
      <c r="AB602" s="133"/>
      <c r="AC602" s="133"/>
      <c r="AD602" s="133"/>
      <c r="AE602" s="133"/>
      <c r="AF602" s="133"/>
      <c r="AG602" s="133"/>
      <c r="AH602" s="133"/>
      <c r="AI602" s="133"/>
      <c r="AJ602" s="133"/>
      <c r="AK602" s="133"/>
    </row>
    <row r="603" spans="1:37" s="77" customFormat="1" ht="12" customHeight="1">
      <c r="A603" s="693" t="s">
        <v>511</v>
      </c>
      <c r="B603" s="693"/>
      <c r="C603" s="693"/>
      <c r="D603" s="693" t="s">
        <v>125</v>
      </c>
      <c r="E603" s="693"/>
      <c r="F603" s="693"/>
      <c r="G603" s="692"/>
      <c r="H603" s="693"/>
      <c r="I603" s="693"/>
      <c r="J603" s="693"/>
      <c r="K603" s="693"/>
      <c r="L603" s="693"/>
      <c r="M603" s="693"/>
      <c r="N603" s="693"/>
      <c r="O603" s="693"/>
      <c r="P603" s="694"/>
      <c r="Q603" s="694">
        <f t="shared" si="18"/>
        <v>0</v>
      </c>
      <c r="R603" s="691"/>
      <c r="S603" s="691"/>
      <c r="T603" s="695"/>
      <c r="U603" s="696"/>
      <c r="V603" s="696"/>
      <c r="W603" s="135"/>
      <c r="X603" s="135"/>
      <c r="AB603" s="133"/>
      <c r="AC603" s="133"/>
      <c r="AD603" s="133"/>
      <c r="AE603" s="133"/>
      <c r="AF603" s="133"/>
      <c r="AG603" s="133"/>
      <c r="AH603" s="133"/>
      <c r="AI603" s="133"/>
      <c r="AJ603" s="133"/>
      <c r="AK603" s="133"/>
    </row>
    <row r="604" spans="1:37" s="77" customFormat="1" ht="12" customHeight="1">
      <c r="A604" s="693" t="s">
        <v>512</v>
      </c>
      <c r="B604" s="693"/>
      <c r="C604" s="693"/>
      <c r="D604" s="693" t="s">
        <v>125</v>
      </c>
      <c r="E604" s="693"/>
      <c r="F604" s="693"/>
      <c r="G604" s="692"/>
      <c r="H604" s="693"/>
      <c r="I604" s="693"/>
      <c r="J604" s="693"/>
      <c r="K604" s="693"/>
      <c r="L604" s="693"/>
      <c r="M604" s="693"/>
      <c r="N604" s="693"/>
      <c r="O604" s="693"/>
      <c r="P604" s="694"/>
      <c r="Q604" s="694">
        <f t="shared" si="18"/>
        <v>0</v>
      </c>
      <c r="R604" s="691"/>
      <c r="S604" s="691"/>
      <c r="T604" s="695"/>
      <c r="U604" s="696"/>
      <c r="V604" s="696"/>
      <c r="W604" s="135"/>
      <c r="X604" s="135"/>
      <c r="AB604" s="135"/>
      <c r="AC604" s="135"/>
      <c r="AD604" s="135"/>
      <c r="AE604" s="135"/>
      <c r="AF604" s="135"/>
      <c r="AG604" s="135"/>
      <c r="AH604" s="135"/>
      <c r="AI604" s="135"/>
      <c r="AJ604" s="135"/>
      <c r="AK604" s="135"/>
    </row>
    <row r="605" spans="1:37" s="77" customFormat="1" ht="12" customHeight="1">
      <c r="A605" s="693" t="s">
        <v>513</v>
      </c>
      <c r="B605" s="693"/>
      <c r="C605" s="693"/>
      <c r="D605" s="693" t="s">
        <v>125</v>
      </c>
      <c r="E605" s="693"/>
      <c r="F605" s="693"/>
      <c r="G605" s="692"/>
      <c r="H605" s="693"/>
      <c r="I605" s="693"/>
      <c r="J605" s="693"/>
      <c r="K605" s="693"/>
      <c r="L605" s="693"/>
      <c r="M605" s="693"/>
      <c r="N605" s="693"/>
      <c r="O605" s="693"/>
      <c r="P605" s="694"/>
      <c r="Q605" s="694">
        <f t="shared" si="18"/>
        <v>0</v>
      </c>
      <c r="R605" s="691"/>
      <c r="S605" s="691"/>
      <c r="T605" s="695"/>
      <c r="U605" s="696"/>
      <c r="V605" s="696"/>
      <c r="W605" s="135"/>
      <c r="X605" s="135"/>
      <c r="AB605" s="135"/>
      <c r="AC605" s="135"/>
      <c r="AD605" s="135"/>
      <c r="AE605" s="135"/>
      <c r="AF605" s="135"/>
      <c r="AG605" s="135"/>
      <c r="AH605" s="135"/>
      <c r="AI605" s="135"/>
      <c r="AJ605" s="135"/>
      <c r="AK605" s="135"/>
    </row>
    <row r="606" spans="1:37" s="77" customFormat="1" ht="12" customHeight="1">
      <c r="A606" s="693" t="s">
        <v>514</v>
      </c>
      <c r="B606" s="693"/>
      <c r="C606" s="693"/>
      <c r="D606" s="693" t="s">
        <v>125</v>
      </c>
      <c r="E606" s="693"/>
      <c r="F606" s="693"/>
      <c r="G606" s="692"/>
      <c r="H606" s="693"/>
      <c r="I606" s="693"/>
      <c r="J606" s="693"/>
      <c r="K606" s="693"/>
      <c r="L606" s="693"/>
      <c r="M606" s="693"/>
      <c r="N606" s="693"/>
      <c r="O606" s="693"/>
      <c r="P606" s="694"/>
      <c r="Q606" s="694">
        <f t="shared" si="18"/>
        <v>0</v>
      </c>
      <c r="R606" s="691"/>
      <c r="S606" s="691"/>
      <c r="T606" s="695"/>
      <c r="U606" s="696"/>
      <c r="V606" s="696"/>
      <c r="W606" s="135"/>
      <c r="X606" s="135"/>
      <c r="AB606" s="135"/>
      <c r="AC606" s="135"/>
      <c r="AD606" s="135"/>
      <c r="AE606" s="135"/>
      <c r="AF606" s="135"/>
      <c r="AG606" s="135"/>
      <c r="AH606" s="135"/>
      <c r="AI606" s="135"/>
      <c r="AJ606" s="135"/>
      <c r="AK606" s="135"/>
    </row>
    <row r="607" spans="1:37" s="77" customFormat="1" ht="12" customHeight="1">
      <c r="A607" s="693" t="s">
        <v>515</v>
      </c>
      <c r="B607" s="693"/>
      <c r="C607" s="693"/>
      <c r="D607" s="693" t="s">
        <v>125</v>
      </c>
      <c r="E607" s="693"/>
      <c r="F607" s="693"/>
      <c r="G607" s="692"/>
      <c r="H607" s="693"/>
      <c r="I607" s="693"/>
      <c r="J607" s="693"/>
      <c r="K607" s="693"/>
      <c r="L607" s="693"/>
      <c r="M607" s="693"/>
      <c r="N607" s="693"/>
      <c r="O607" s="693"/>
      <c r="P607" s="694"/>
      <c r="Q607" s="694">
        <f t="shared" si="18"/>
        <v>0</v>
      </c>
      <c r="R607" s="691"/>
      <c r="S607" s="691"/>
      <c r="T607" s="695"/>
      <c r="U607" s="696"/>
      <c r="V607" s="696"/>
      <c r="W607" s="135"/>
      <c r="X607" s="135"/>
      <c r="AB607" s="135"/>
      <c r="AC607" s="135"/>
      <c r="AD607" s="135"/>
      <c r="AE607" s="135"/>
      <c r="AF607" s="135"/>
      <c r="AG607" s="135"/>
      <c r="AH607" s="135"/>
      <c r="AI607" s="135"/>
      <c r="AJ607" s="135"/>
      <c r="AK607" s="135"/>
    </row>
    <row r="608" spans="1:37" s="77" customFormat="1" ht="12" customHeight="1">
      <c r="A608" s="693" t="s">
        <v>516</v>
      </c>
      <c r="B608" s="693"/>
      <c r="C608" s="693"/>
      <c r="D608" s="693" t="s">
        <v>125</v>
      </c>
      <c r="E608" s="693"/>
      <c r="F608" s="693"/>
      <c r="G608" s="692"/>
      <c r="H608" s="693"/>
      <c r="I608" s="693"/>
      <c r="J608" s="693"/>
      <c r="K608" s="693"/>
      <c r="L608" s="693"/>
      <c r="M608" s="693"/>
      <c r="N608" s="693"/>
      <c r="O608" s="693"/>
      <c r="P608" s="694"/>
      <c r="Q608" s="694">
        <f t="shared" si="18"/>
        <v>0</v>
      </c>
      <c r="R608" s="691"/>
      <c r="S608" s="691"/>
      <c r="T608" s="695"/>
      <c r="U608" s="696"/>
      <c r="V608" s="696"/>
      <c r="W608" s="135"/>
      <c r="X608" s="135"/>
      <c r="AB608" s="135"/>
      <c r="AC608" s="135"/>
      <c r="AD608" s="135"/>
      <c r="AE608" s="135"/>
      <c r="AF608" s="135"/>
      <c r="AG608" s="135"/>
      <c r="AH608" s="135"/>
      <c r="AI608" s="135"/>
      <c r="AJ608" s="135"/>
      <c r="AK608" s="135"/>
    </row>
    <row r="609" spans="1:37" s="77" customFormat="1" ht="12" customHeight="1">
      <c r="A609" s="693" t="s">
        <v>517</v>
      </c>
      <c r="B609" s="693"/>
      <c r="C609" s="693"/>
      <c r="D609" s="693" t="s">
        <v>125</v>
      </c>
      <c r="E609" s="693"/>
      <c r="F609" s="693"/>
      <c r="G609" s="692"/>
      <c r="H609" s="693"/>
      <c r="I609" s="693"/>
      <c r="J609" s="693"/>
      <c r="K609" s="693"/>
      <c r="L609" s="693"/>
      <c r="M609" s="693"/>
      <c r="N609" s="693"/>
      <c r="O609" s="693"/>
      <c r="P609" s="694"/>
      <c r="Q609" s="694">
        <f t="shared" si="18"/>
        <v>0</v>
      </c>
      <c r="R609" s="691"/>
      <c r="S609" s="691"/>
      <c r="T609" s="695"/>
      <c r="U609" s="696"/>
      <c r="V609" s="696"/>
      <c r="W609" s="135"/>
      <c r="X609" s="135"/>
      <c r="AB609" s="135"/>
      <c r="AC609" s="135"/>
      <c r="AD609" s="135"/>
      <c r="AE609" s="135"/>
      <c r="AF609" s="135"/>
      <c r="AG609" s="135"/>
      <c r="AH609" s="135"/>
      <c r="AI609" s="135"/>
      <c r="AJ609" s="135"/>
      <c r="AK609" s="135"/>
    </row>
    <row r="610" spans="1:37" s="77" customFormat="1" ht="12" customHeight="1">
      <c r="A610" s="693" t="s">
        <v>518</v>
      </c>
      <c r="B610" s="693"/>
      <c r="C610" s="693"/>
      <c r="D610" s="693" t="s">
        <v>125</v>
      </c>
      <c r="E610" s="693"/>
      <c r="F610" s="693"/>
      <c r="G610" s="692"/>
      <c r="H610" s="693"/>
      <c r="I610" s="693"/>
      <c r="J610" s="693"/>
      <c r="K610" s="693"/>
      <c r="L610" s="693"/>
      <c r="M610" s="693"/>
      <c r="N610" s="693"/>
      <c r="O610" s="693"/>
      <c r="P610" s="694"/>
      <c r="Q610" s="694">
        <f t="shared" si="18"/>
        <v>0</v>
      </c>
      <c r="R610" s="691"/>
      <c r="S610" s="691"/>
      <c r="T610" s="695"/>
      <c r="U610" s="696"/>
      <c r="V610" s="696"/>
      <c r="W610" s="135"/>
      <c r="X610" s="135"/>
      <c r="AB610" s="135"/>
      <c r="AC610" s="135"/>
      <c r="AD610" s="135"/>
      <c r="AE610" s="135"/>
      <c r="AF610" s="135"/>
      <c r="AG610" s="135"/>
      <c r="AH610" s="135"/>
      <c r="AI610" s="135"/>
      <c r="AJ610" s="135"/>
      <c r="AK610" s="135"/>
    </row>
    <row r="611" spans="1:37" s="95" customFormat="1" ht="12" customHeight="1">
      <c r="A611" s="693" t="s">
        <v>519</v>
      </c>
      <c r="B611" s="693"/>
      <c r="C611" s="693"/>
      <c r="D611" s="693" t="s">
        <v>125</v>
      </c>
      <c r="E611" s="693"/>
      <c r="F611" s="693"/>
      <c r="G611" s="692"/>
      <c r="H611" s="693"/>
      <c r="I611" s="693"/>
      <c r="J611" s="693"/>
      <c r="K611" s="693"/>
      <c r="L611" s="693"/>
      <c r="M611" s="693"/>
      <c r="N611" s="693"/>
      <c r="O611" s="693"/>
      <c r="P611" s="694"/>
      <c r="Q611" s="694">
        <f t="shared" si="18"/>
        <v>0</v>
      </c>
      <c r="R611" s="691"/>
      <c r="S611" s="691"/>
      <c r="T611" s="695"/>
      <c r="U611" s="696"/>
      <c r="V611" s="696"/>
      <c r="W611" s="135"/>
      <c r="X611" s="135"/>
      <c r="AB611" s="135"/>
      <c r="AC611" s="135"/>
      <c r="AD611" s="135"/>
      <c r="AE611" s="135"/>
      <c r="AF611" s="135"/>
      <c r="AG611" s="135"/>
      <c r="AH611" s="135"/>
      <c r="AI611" s="135"/>
      <c r="AJ611" s="135"/>
      <c r="AK611" s="135"/>
    </row>
    <row r="612" spans="1:37" s="95" customFormat="1" ht="12" customHeight="1">
      <c r="A612" s="693" t="s">
        <v>520</v>
      </c>
      <c r="B612" s="693"/>
      <c r="C612" s="693"/>
      <c r="D612" s="693" t="s">
        <v>125</v>
      </c>
      <c r="E612" s="693"/>
      <c r="F612" s="693"/>
      <c r="G612" s="692"/>
      <c r="H612" s="693"/>
      <c r="I612" s="693"/>
      <c r="J612" s="693"/>
      <c r="K612" s="693"/>
      <c r="L612" s="693"/>
      <c r="M612" s="693"/>
      <c r="N612" s="693"/>
      <c r="O612" s="693"/>
      <c r="P612" s="694"/>
      <c r="Q612" s="694">
        <f t="shared" si="18"/>
        <v>0</v>
      </c>
      <c r="R612" s="691"/>
      <c r="S612" s="691"/>
      <c r="T612" s="695"/>
      <c r="U612" s="696"/>
      <c r="V612" s="696"/>
      <c r="W612" s="135"/>
      <c r="X612" s="135"/>
      <c r="AB612" s="135"/>
      <c r="AC612" s="135"/>
      <c r="AD612" s="135"/>
      <c r="AE612" s="135"/>
      <c r="AF612" s="135"/>
      <c r="AG612" s="135"/>
      <c r="AH612" s="135"/>
      <c r="AI612" s="135"/>
      <c r="AJ612" s="135"/>
      <c r="AK612" s="135"/>
    </row>
    <row r="613" spans="1:37" s="95" customFormat="1" ht="12" customHeight="1">
      <c r="A613" s="693" t="s">
        <v>521</v>
      </c>
      <c r="B613" s="693"/>
      <c r="C613" s="693"/>
      <c r="D613" s="693" t="s">
        <v>125</v>
      </c>
      <c r="E613" s="693"/>
      <c r="F613" s="693"/>
      <c r="G613" s="692"/>
      <c r="H613" s="693"/>
      <c r="I613" s="693"/>
      <c r="J613" s="693"/>
      <c r="K613" s="693"/>
      <c r="L613" s="693"/>
      <c r="M613" s="693"/>
      <c r="N613" s="693"/>
      <c r="O613" s="693"/>
      <c r="P613" s="694"/>
      <c r="Q613" s="694">
        <f t="shared" si="18"/>
        <v>0</v>
      </c>
      <c r="R613" s="691"/>
      <c r="S613" s="691"/>
      <c r="T613" s="695"/>
      <c r="U613" s="696"/>
      <c r="V613" s="696"/>
      <c r="W613" s="135"/>
      <c r="X613" s="135"/>
      <c r="AB613" s="135"/>
      <c r="AC613" s="135"/>
      <c r="AD613" s="135"/>
      <c r="AE613" s="135"/>
      <c r="AF613" s="135"/>
      <c r="AG613" s="135"/>
      <c r="AH613" s="135"/>
      <c r="AI613" s="135"/>
      <c r="AJ613" s="135"/>
      <c r="AK613" s="135"/>
    </row>
    <row r="614" spans="1:37" s="77" customFormat="1" ht="12" customHeight="1">
      <c r="A614" s="693" t="s">
        <v>522</v>
      </c>
      <c r="B614" s="693"/>
      <c r="C614" s="693"/>
      <c r="D614" s="693" t="s">
        <v>125</v>
      </c>
      <c r="E614" s="693"/>
      <c r="F614" s="693"/>
      <c r="G614" s="692"/>
      <c r="H614" s="693"/>
      <c r="I614" s="693"/>
      <c r="J614" s="693"/>
      <c r="K614" s="693"/>
      <c r="L614" s="693"/>
      <c r="M614" s="693"/>
      <c r="N614" s="693"/>
      <c r="O614" s="693"/>
      <c r="P614" s="694"/>
      <c r="Q614" s="694">
        <f t="shared" si="18"/>
        <v>0</v>
      </c>
      <c r="R614" s="691"/>
      <c r="S614" s="691"/>
      <c r="T614" s="695"/>
      <c r="U614" s="696"/>
      <c r="V614" s="696"/>
      <c r="W614" s="135"/>
      <c r="X614" s="135"/>
      <c r="AB614" s="133"/>
      <c r="AC614" s="133"/>
      <c r="AD614" s="133"/>
      <c r="AE614" s="133"/>
      <c r="AF614" s="133"/>
      <c r="AG614" s="133"/>
      <c r="AH614" s="133"/>
      <c r="AI614" s="133"/>
      <c r="AJ614" s="133"/>
      <c r="AK614" s="133"/>
    </row>
    <row r="615" spans="1:37" s="77" customFormat="1" ht="12" customHeight="1">
      <c r="A615" s="693" t="s">
        <v>523</v>
      </c>
      <c r="B615" s="693"/>
      <c r="C615" s="693"/>
      <c r="D615" s="693" t="s">
        <v>125</v>
      </c>
      <c r="E615" s="693"/>
      <c r="F615" s="693"/>
      <c r="G615" s="692"/>
      <c r="H615" s="693"/>
      <c r="I615" s="693"/>
      <c r="J615" s="693"/>
      <c r="K615" s="693"/>
      <c r="L615" s="693"/>
      <c r="M615" s="693"/>
      <c r="N615" s="693"/>
      <c r="O615" s="693"/>
      <c r="P615" s="694"/>
      <c r="Q615" s="694">
        <f t="shared" si="18"/>
        <v>0</v>
      </c>
      <c r="R615" s="691"/>
      <c r="S615" s="691"/>
      <c r="T615" s="695"/>
      <c r="U615" s="696"/>
      <c r="V615" s="696"/>
      <c r="W615" s="135"/>
      <c r="X615" s="135"/>
      <c r="AB615" s="133"/>
      <c r="AC615" s="133"/>
      <c r="AD615" s="133"/>
      <c r="AE615" s="133"/>
      <c r="AF615" s="133"/>
      <c r="AG615" s="133"/>
      <c r="AH615" s="133"/>
      <c r="AI615" s="133"/>
      <c r="AJ615" s="133"/>
      <c r="AK615" s="133"/>
    </row>
    <row r="616" spans="1:37" s="77" customFormat="1" ht="12" customHeight="1">
      <c r="A616" s="693" t="s">
        <v>524</v>
      </c>
      <c r="B616" s="693"/>
      <c r="C616" s="693"/>
      <c r="D616" s="693" t="s">
        <v>125</v>
      </c>
      <c r="E616" s="693"/>
      <c r="F616" s="693"/>
      <c r="G616" s="692"/>
      <c r="H616" s="693"/>
      <c r="I616" s="693"/>
      <c r="J616" s="693"/>
      <c r="K616" s="693"/>
      <c r="L616" s="693"/>
      <c r="M616" s="693"/>
      <c r="N616" s="693"/>
      <c r="O616" s="693"/>
      <c r="P616" s="694"/>
      <c r="Q616" s="694">
        <f t="shared" si="18"/>
        <v>0</v>
      </c>
      <c r="R616" s="691"/>
      <c r="S616" s="691"/>
      <c r="T616" s="695"/>
      <c r="U616" s="696"/>
      <c r="V616" s="696"/>
      <c r="W616" s="135"/>
      <c r="X616" s="135"/>
      <c r="AB616" s="133"/>
      <c r="AC616" s="133"/>
      <c r="AD616" s="133"/>
      <c r="AE616" s="133"/>
      <c r="AF616" s="133"/>
      <c r="AG616" s="133"/>
      <c r="AH616" s="133"/>
      <c r="AI616" s="133"/>
      <c r="AJ616" s="133"/>
      <c r="AK616" s="133"/>
    </row>
    <row r="617" spans="1:37" s="77" customFormat="1" ht="12" customHeight="1">
      <c r="A617" s="693" t="s">
        <v>525</v>
      </c>
      <c r="B617" s="693"/>
      <c r="C617" s="693"/>
      <c r="D617" s="693" t="s">
        <v>125</v>
      </c>
      <c r="E617" s="693"/>
      <c r="F617" s="693"/>
      <c r="G617" s="692"/>
      <c r="H617" s="693"/>
      <c r="I617" s="693"/>
      <c r="J617" s="693"/>
      <c r="K617" s="693"/>
      <c r="L617" s="693"/>
      <c r="M617" s="693"/>
      <c r="N617" s="693"/>
      <c r="O617" s="693"/>
      <c r="P617" s="694"/>
      <c r="Q617" s="694">
        <f t="shared" si="18"/>
        <v>0</v>
      </c>
      <c r="R617" s="691"/>
      <c r="S617" s="691"/>
      <c r="T617" s="695"/>
      <c r="U617" s="696"/>
      <c r="V617" s="696"/>
      <c r="W617" s="135"/>
      <c r="X617" s="135"/>
      <c r="AB617" s="133"/>
      <c r="AC617" s="133"/>
      <c r="AD617" s="133"/>
      <c r="AE617" s="133"/>
      <c r="AF617" s="133"/>
      <c r="AG617" s="133"/>
      <c r="AH617" s="133"/>
      <c r="AI617" s="133"/>
      <c r="AJ617" s="133"/>
      <c r="AK617" s="133"/>
    </row>
    <row r="618" spans="1:37" s="77" customFormat="1" ht="12" customHeight="1">
      <c r="A618" s="693" t="s">
        <v>526</v>
      </c>
      <c r="B618" s="693"/>
      <c r="C618" s="693"/>
      <c r="D618" s="693" t="s">
        <v>125</v>
      </c>
      <c r="E618" s="693"/>
      <c r="F618" s="693"/>
      <c r="G618" s="692"/>
      <c r="H618" s="693"/>
      <c r="I618" s="693"/>
      <c r="J618" s="693"/>
      <c r="K618" s="693"/>
      <c r="L618" s="693"/>
      <c r="M618" s="693"/>
      <c r="N618" s="693"/>
      <c r="O618" s="693"/>
      <c r="P618" s="694"/>
      <c r="Q618" s="694">
        <f t="shared" si="18"/>
        <v>0</v>
      </c>
      <c r="R618" s="691"/>
      <c r="S618" s="691"/>
      <c r="T618" s="695"/>
      <c r="U618" s="696"/>
      <c r="V618" s="696"/>
      <c r="W618" s="135"/>
      <c r="X618" s="135"/>
      <c r="AB618" s="133"/>
      <c r="AC618" s="133"/>
      <c r="AD618" s="133"/>
      <c r="AE618" s="133"/>
      <c r="AF618" s="133"/>
      <c r="AG618" s="133"/>
      <c r="AH618" s="133"/>
      <c r="AI618" s="133"/>
      <c r="AJ618" s="133"/>
      <c r="AK618" s="133"/>
    </row>
    <row r="619" spans="1:37" s="77" customFormat="1" ht="12" customHeight="1">
      <c r="A619" s="693" t="s">
        <v>527</v>
      </c>
      <c r="B619" s="693"/>
      <c r="C619" s="693"/>
      <c r="D619" s="693" t="s">
        <v>125</v>
      </c>
      <c r="E619" s="693"/>
      <c r="F619" s="693"/>
      <c r="G619" s="692"/>
      <c r="H619" s="693"/>
      <c r="I619" s="693"/>
      <c r="J619" s="693"/>
      <c r="K619" s="693"/>
      <c r="L619" s="693"/>
      <c r="M619" s="693"/>
      <c r="N619" s="693"/>
      <c r="O619" s="693"/>
      <c r="P619" s="694"/>
      <c r="Q619" s="694">
        <f t="shared" si="18"/>
        <v>0</v>
      </c>
      <c r="R619" s="691"/>
      <c r="S619" s="691"/>
      <c r="T619" s="695"/>
      <c r="U619" s="696"/>
      <c r="V619" s="696"/>
      <c r="W619" s="135"/>
      <c r="X619" s="135"/>
      <c r="AB619" s="133"/>
      <c r="AC619" s="133"/>
      <c r="AD619" s="133"/>
      <c r="AE619" s="133"/>
      <c r="AF619" s="133"/>
      <c r="AG619" s="133"/>
      <c r="AH619" s="133"/>
      <c r="AI619" s="133"/>
      <c r="AJ619" s="133"/>
      <c r="AK619" s="133"/>
    </row>
    <row r="620" spans="1:37" s="77" customFormat="1" ht="12" customHeight="1">
      <c r="A620" s="693" t="s">
        <v>528</v>
      </c>
      <c r="B620" s="693"/>
      <c r="C620" s="693"/>
      <c r="D620" s="693" t="s">
        <v>125</v>
      </c>
      <c r="E620" s="693"/>
      <c r="F620" s="693"/>
      <c r="G620" s="692"/>
      <c r="H620" s="693"/>
      <c r="I620" s="693"/>
      <c r="J620" s="693"/>
      <c r="K620" s="693"/>
      <c r="L620" s="693"/>
      <c r="M620" s="693"/>
      <c r="N620" s="693"/>
      <c r="O620" s="693"/>
      <c r="P620" s="694"/>
      <c r="Q620" s="694">
        <f t="shared" si="18"/>
        <v>0</v>
      </c>
      <c r="R620" s="691"/>
      <c r="S620" s="691"/>
      <c r="T620" s="695"/>
      <c r="U620" s="696"/>
      <c r="V620" s="696"/>
      <c r="W620" s="135"/>
      <c r="X620" s="135"/>
      <c r="AB620" s="133"/>
      <c r="AC620" s="133"/>
      <c r="AD620" s="133"/>
      <c r="AE620" s="133"/>
      <c r="AF620" s="133"/>
      <c r="AG620" s="133"/>
      <c r="AH620" s="133"/>
      <c r="AI620" s="133"/>
      <c r="AJ620" s="133"/>
      <c r="AK620" s="133"/>
    </row>
    <row r="621" spans="1:37" s="77" customFormat="1" ht="12" customHeight="1">
      <c r="A621" s="693" t="s">
        <v>529</v>
      </c>
      <c r="B621" s="693"/>
      <c r="C621" s="693"/>
      <c r="D621" s="693" t="s">
        <v>125</v>
      </c>
      <c r="E621" s="693"/>
      <c r="F621" s="693"/>
      <c r="G621" s="692"/>
      <c r="H621" s="693"/>
      <c r="I621" s="693"/>
      <c r="J621" s="693"/>
      <c r="K621" s="693"/>
      <c r="L621" s="693"/>
      <c r="M621" s="693"/>
      <c r="N621" s="693"/>
      <c r="O621" s="693"/>
      <c r="P621" s="694"/>
      <c r="Q621" s="694">
        <f t="shared" si="18"/>
        <v>0</v>
      </c>
      <c r="R621" s="691"/>
      <c r="S621" s="691"/>
      <c r="T621" s="695"/>
      <c r="U621" s="696"/>
      <c r="V621" s="696"/>
      <c r="W621" s="135"/>
      <c r="X621" s="135"/>
      <c r="AB621" s="133"/>
      <c r="AC621" s="133"/>
      <c r="AD621" s="133"/>
      <c r="AE621" s="133"/>
      <c r="AF621" s="133"/>
      <c r="AG621" s="133"/>
      <c r="AH621" s="133"/>
      <c r="AI621" s="133"/>
      <c r="AJ621" s="133"/>
      <c r="AK621" s="133"/>
    </row>
    <row r="622" spans="1:37" s="77" customFormat="1" ht="12" customHeight="1">
      <c r="A622" s="693" t="s">
        <v>530</v>
      </c>
      <c r="B622" s="693"/>
      <c r="C622" s="693"/>
      <c r="D622" s="693" t="s">
        <v>125</v>
      </c>
      <c r="E622" s="693"/>
      <c r="F622" s="693"/>
      <c r="G622" s="692"/>
      <c r="H622" s="693"/>
      <c r="I622" s="693"/>
      <c r="J622" s="693"/>
      <c r="K622" s="693"/>
      <c r="L622" s="693"/>
      <c r="M622" s="693"/>
      <c r="N622" s="693"/>
      <c r="O622" s="693"/>
      <c r="P622" s="694"/>
      <c r="Q622" s="694">
        <f t="shared" si="18"/>
        <v>0</v>
      </c>
      <c r="R622" s="691"/>
      <c r="S622" s="691"/>
      <c r="T622" s="695"/>
      <c r="U622" s="696"/>
      <c r="V622" s="696"/>
      <c r="W622" s="135"/>
      <c r="X622" s="135"/>
      <c r="AB622" s="179"/>
      <c r="AC622" s="133"/>
      <c r="AD622" s="133"/>
      <c r="AE622" s="133"/>
      <c r="AF622" s="133"/>
      <c r="AG622" s="133"/>
      <c r="AH622" s="133"/>
      <c r="AI622" s="133"/>
      <c r="AJ622" s="133"/>
      <c r="AK622" s="133"/>
    </row>
    <row r="623" spans="1:37" s="77" customFormat="1" ht="12" customHeight="1">
      <c r="A623" s="693" t="s">
        <v>531</v>
      </c>
      <c r="B623" s="693"/>
      <c r="C623" s="693"/>
      <c r="D623" s="693" t="s">
        <v>125</v>
      </c>
      <c r="E623" s="693"/>
      <c r="F623" s="693"/>
      <c r="G623" s="692"/>
      <c r="H623" s="693"/>
      <c r="I623" s="693"/>
      <c r="J623" s="693"/>
      <c r="K623" s="693"/>
      <c r="L623" s="693"/>
      <c r="M623" s="693"/>
      <c r="N623" s="693"/>
      <c r="O623" s="693"/>
      <c r="P623" s="694"/>
      <c r="Q623" s="694">
        <f t="shared" si="18"/>
        <v>0</v>
      </c>
      <c r="R623" s="691"/>
      <c r="S623" s="691"/>
      <c r="T623" s="695"/>
      <c r="U623" s="696"/>
      <c r="V623" s="696"/>
      <c r="W623" s="135"/>
      <c r="X623" s="135"/>
      <c r="AB623" s="133"/>
      <c r="AC623" s="133"/>
      <c r="AD623" s="133"/>
      <c r="AE623" s="133"/>
      <c r="AF623" s="133"/>
      <c r="AG623" s="133"/>
      <c r="AH623" s="133"/>
      <c r="AI623" s="133"/>
      <c r="AJ623" s="133"/>
      <c r="AK623" s="133"/>
    </row>
    <row r="624" spans="1:37" s="77" customFormat="1" ht="12" customHeight="1">
      <c r="A624" s="693" t="s">
        <v>532</v>
      </c>
      <c r="B624" s="693"/>
      <c r="C624" s="693"/>
      <c r="D624" s="693" t="s">
        <v>125</v>
      </c>
      <c r="E624" s="693"/>
      <c r="F624" s="693"/>
      <c r="G624" s="692"/>
      <c r="H624" s="693"/>
      <c r="I624" s="693"/>
      <c r="J624" s="693"/>
      <c r="K624" s="693"/>
      <c r="L624" s="693"/>
      <c r="M624" s="693"/>
      <c r="N624" s="693"/>
      <c r="O624" s="693"/>
      <c r="P624" s="694"/>
      <c r="Q624" s="694">
        <f t="shared" si="18"/>
        <v>0</v>
      </c>
      <c r="R624" s="691"/>
      <c r="S624" s="691"/>
      <c r="T624" s="695"/>
      <c r="U624" s="696"/>
      <c r="V624" s="696"/>
      <c r="W624" s="135"/>
      <c r="X624" s="135"/>
      <c r="AB624" s="133"/>
      <c r="AC624" s="133"/>
      <c r="AD624" s="133"/>
      <c r="AE624" s="133"/>
      <c r="AF624" s="133"/>
      <c r="AG624" s="133"/>
      <c r="AH624" s="133"/>
      <c r="AI624" s="133"/>
      <c r="AJ624" s="133"/>
      <c r="AK624" s="133"/>
    </row>
    <row r="625" spans="1:37" s="95" customFormat="1" ht="12" customHeight="1">
      <c r="A625" s="693" t="s">
        <v>533</v>
      </c>
      <c r="B625" s="693"/>
      <c r="C625" s="693"/>
      <c r="D625" s="693" t="s">
        <v>125</v>
      </c>
      <c r="E625" s="693"/>
      <c r="F625" s="693"/>
      <c r="G625" s="692"/>
      <c r="H625" s="693"/>
      <c r="I625" s="693"/>
      <c r="J625" s="693"/>
      <c r="K625" s="693"/>
      <c r="L625" s="693"/>
      <c r="M625" s="693"/>
      <c r="N625" s="693"/>
      <c r="O625" s="693"/>
      <c r="P625" s="694"/>
      <c r="Q625" s="694">
        <f t="shared" si="18"/>
        <v>0</v>
      </c>
      <c r="R625" s="691"/>
      <c r="S625" s="691"/>
      <c r="T625" s="695"/>
      <c r="U625" s="696"/>
      <c r="V625" s="696"/>
      <c r="W625" s="135"/>
      <c r="X625" s="135"/>
      <c r="AB625" s="135"/>
      <c r="AC625" s="135"/>
      <c r="AD625" s="135"/>
      <c r="AE625" s="135"/>
      <c r="AF625" s="135"/>
      <c r="AG625" s="135"/>
      <c r="AH625" s="135"/>
      <c r="AI625" s="135"/>
      <c r="AJ625" s="135"/>
      <c r="AK625" s="135"/>
    </row>
    <row r="626" spans="1:37" s="95" customFormat="1" ht="12" customHeight="1">
      <c r="A626" s="693" t="s">
        <v>534</v>
      </c>
      <c r="B626" s="693"/>
      <c r="C626" s="693"/>
      <c r="D626" s="693" t="s">
        <v>125</v>
      </c>
      <c r="E626" s="693"/>
      <c r="F626" s="693"/>
      <c r="G626" s="692"/>
      <c r="H626" s="693"/>
      <c r="I626" s="693"/>
      <c r="J626" s="693"/>
      <c r="K626" s="693"/>
      <c r="L626" s="693"/>
      <c r="M626" s="693"/>
      <c r="N626" s="693"/>
      <c r="O626" s="693"/>
      <c r="P626" s="694"/>
      <c r="Q626" s="694">
        <f t="shared" si="18"/>
        <v>0</v>
      </c>
      <c r="R626" s="691"/>
      <c r="S626" s="691"/>
      <c r="T626" s="695"/>
      <c r="U626" s="696"/>
      <c r="V626" s="696"/>
      <c r="W626" s="135"/>
      <c r="X626" s="135"/>
      <c r="AB626" s="135"/>
      <c r="AC626" s="135"/>
      <c r="AD626" s="135"/>
      <c r="AE626" s="135"/>
      <c r="AF626" s="135"/>
      <c r="AG626" s="135"/>
      <c r="AH626" s="135"/>
      <c r="AI626" s="135"/>
      <c r="AJ626" s="135"/>
      <c r="AK626" s="135"/>
    </row>
    <row r="627" spans="1:37" s="77" customFormat="1" ht="12" customHeight="1">
      <c r="A627" s="693" t="s">
        <v>535</v>
      </c>
      <c r="B627" s="693"/>
      <c r="C627" s="693"/>
      <c r="D627" s="693" t="s">
        <v>125</v>
      </c>
      <c r="E627" s="693"/>
      <c r="F627" s="693"/>
      <c r="G627" s="692"/>
      <c r="H627" s="693"/>
      <c r="I627" s="693"/>
      <c r="J627" s="693"/>
      <c r="K627" s="693"/>
      <c r="L627" s="693"/>
      <c r="M627" s="693"/>
      <c r="N627" s="693"/>
      <c r="O627" s="693"/>
      <c r="P627" s="694"/>
      <c r="Q627" s="694">
        <f t="shared" si="18"/>
        <v>0</v>
      </c>
      <c r="R627" s="691"/>
      <c r="S627" s="691"/>
      <c r="T627" s="695"/>
      <c r="U627" s="696"/>
      <c r="V627" s="696"/>
      <c r="W627" s="135"/>
      <c r="X627" s="135"/>
      <c r="AB627" s="133"/>
      <c r="AC627" s="133"/>
      <c r="AD627" s="133"/>
      <c r="AE627" s="133"/>
      <c r="AF627" s="133"/>
      <c r="AG627" s="133"/>
      <c r="AH627" s="133"/>
      <c r="AI627" s="133"/>
      <c r="AJ627" s="133"/>
      <c r="AK627" s="133"/>
    </row>
    <row r="628" spans="1:37" s="95" customFormat="1" ht="12" customHeight="1">
      <c r="A628" s="693" t="s">
        <v>536</v>
      </c>
      <c r="B628" s="693"/>
      <c r="C628" s="693"/>
      <c r="D628" s="693" t="s">
        <v>125</v>
      </c>
      <c r="E628" s="693"/>
      <c r="F628" s="693"/>
      <c r="G628" s="692"/>
      <c r="H628" s="693"/>
      <c r="I628" s="693"/>
      <c r="J628" s="693"/>
      <c r="K628" s="693"/>
      <c r="L628" s="693"/>
      <c r="M628" s="693"/>
      <c r="N628" s="693"/>
      <c r="O628" s="693"/>
      <c r="P628" s="694"/>
      <c r="Q628" s="694">
        <f t="shared" si="18"/>
        <v>0</v>
      </c>
      <c r="R628" s="691"/>
      <c r="S628" s="691"/>
      <c r="T628" s="695"/>
      <c r="U628" s="696"/>
      <c r="V628" s="696"/>
      <c r="W628" s="135"/>
      <c r="X628" s="135"/>
      <c r="AB628" s="135"/>
      <c r="AC628" s="135"/>
      <c r="AD628" s="135"/>
      <c r="AE628" s="135"/>
      <c r="AF628" s="135"/>
      <c r="AG628" s="135"/>
      <c r="AH628" s="135"/>
      <c r="AI628" s="135"/>
      <c r="AJ628" s="135"/>
      <c r="AK628" s="135"/>
    </row>
    <row r="629" spans="1:37" s="77" customFormat="1" ht="12" customHeight="1">
      <c r="A629" s="693" t="s">
        <v>537</v>
      </c>
      <c r="B629" s="693"/>
      <c r="C629" s="693"/>
      <c r="D629" s="693" t="s">
        <v>125</v>
      </c>
      <c r="E629" s="693"/>
      <c r="F629" s="693"/>
      <c r="G629" s="692"/>
      <c r="H629" s="693"/>
      <c r="I629" s="693"/>
      <c r="J629" s="693"/>
      <c r="K629" s="693"/>
      <c r="L629" s="693"/>
      <c r="M629" s="693"/>
      <c r="N629" s="693"/>
      <c r="O629" s="693"/>
      <c r="P629" s="694"/>
      <c r="Q629" s="694">
        <f t="shared" si="18"/>
        <v>0</v>
      </c>
      <c r="R629" s="691"/>
      <c r="S629" s="691"/>
      <c r="T629" s="695"/>
      <c r="U629" s="696"/>
      <c r="V629" s="696"/>
      <c r="W629" s="135"/>
      <c r="X629" s="135"/>
      <c r="AB629" s="133"/>
      <c r="AC629" s="133"/>
      <c r="AD629" s="133"/>
      <c r="AE629" s="133"/>
      <c r="AF629" s="133"/>
      <c r="AG629" s="133"/>
      <c r="AH629" s="133"/>
      <c r="AI629" s="133"/>
      <c r="AJ629" s="133"/>
      <c r="AK629" s="133"/>
    </row>
    <row r="630" spans="1:37" s="77" customFormat="1" ht="12" customHeight="1">
      <c r="A630" s="693" t="s">
        <v>538</v>
      </c>
      <c r="B630" s="693"/>
      <c r="C630" s="693"/>
      <c r="D630" s="693" t="s">
        <v>125</v>
      </c>
      <c r="E630" s="693"/>
      <c r="F630" s="693"/>
      <c r="G630" s="692"/>
      <c r="H630" s="693"/>
      <c r="I630" s="693"/>
      <c r="J630" s="693"/>
      <c r="K630" s="693"/>
      <c r="L630" s="693"/>
      <c r="M630" s="693"/>
      <c r="N630" s="693"/>
      <c r="O630" s="693"/>
      <c r="P630" s="694"/>
      <c r="Q630" s="694">
        <f t="shared" si="18"/>
        <v>0</v>
      </c>
      <c r="R630" s="691"/>
      <c r="S630" s="691"/>
      <c r="T630" s="695"/>
      <c r="U630" s="696"/>
      <c r="V630" s="696"/>
      <c r="W630" s="135"/>
      <c r="X630" s="135"/>
      <c r="AB630" s="133"/>
      <c r="AC630" s="133"/>
      <c r="AD630" s="133"/>
      <c r="AE630" s="133"/>
      <c r="AF630" s="133"/>
      <c r="AG630" s="133"/>
      <c r="AH630" s="133"/>
      <c r="AI630" s="133"/>
      <c r="AJ630" s="133"/>
      <c r="AK630" s="133"/>
    </row>
    <row r="631" spans="1:37" s="77" customFormat="1" ht="12" customHeight="1">
      <c r="A631" s="693" t="s">
        <v>539</v>
      </c>
      <c r="B631" s="693"/>
      <c r="C631" s="693"/>
      <c r="D631" s="693" t="s">
        <v>125</v>
      </c>
      <c r="E631" s="693"/>
      <c r="F631" s="693"/>
      <c r="G631" s="692"/>
      <c r="H631" s="693"/>
      <c r="I631" s="693"/>
      <c r="J631" s="693"/>
      <c r="K631" s="693"/>
      <c r="L631" s="693"/>
      <c r="M631" s="693"/>
      <c r="N631" s="693"/>
      <c r="O631" s="693"/>
      <c r="P631" s="694"/>
      <c r="Q631" s="694">
        <f t="shared" si="18"/>
        <v>0</v>
      </c>
      <c r="R631" s="691"/>
      <c r="S631" s="691"/>
      <c r="T631" s="695"/>
      <c r="U631" s="696"/>
      <c r="V631" s="696"/>
      <c r="W631" s="135"/>
      <c r="X631" s="135"/>
      <c r="AB631" s="133"/>
      <c r="AC631" s="133"/>
      <c r="AD631" s="133"/>
      <c r="AE631" s="133"/>
      <c r="AF631" s="133"/>
      <c r="AG631" s="133"/>
      <c r="AH631" s="133"/>
      <c r="AI631" s="133"/>
      <c r="AJ631" s="133"/>
      <c r="AK631" s="133"/>
    </row>
    <row r="632" spans="1:37" s="77" customFormat="1" ht="12" customHeight="1">
      <c r="A632" s="693" t="s">
        <v>540</v>
      </c>
      <c r="B632" s="693"/>
      <c r="C632" s="693"/>
      <c r="D632" s="693" t="s">
        <v>125</v>
      </c>
      <c r="E632" s="693"/>
      <c r="F632" s="693"/>
      <c r="G632" s="692"/>
      <c r="H632" s="693"/>
      <c r="I632" s="693"/>
      <c r="J632" s="693"/>
      <c r="K632" s="693"/>
      <c r="L632" s="693"/>
      <c r="M632" s="693"/>
      <c r="N632" s="693"/>
      <c r="O632" s="693"/>
      <c r="P632" s="694"/>
      <c r="Q632" s="694">
        <f t="shared" si="18"/>
        <v>0</v>
      </c>
      <c r="R632" s="691"/>
      <c r="S632" s="691"/>
      <c r="T632" s="695"/>
      <c r="U632" s="696"/>
      <c r="V632" s="696"/>
      <c r="W632" s="135"/>
      <c r="X632" s="135"/>
      <c r="AB632" s="133"/>
      <c r="AC632" s="133"/>
      <c r="AD632" s="133"/>
      <c r="AE632" s="133"/>
      <c r="AF632" s="133"/>
      <c r="AG632" s="133"/>
      <c r="AH632" s="133"/>
      <c r="AI632" s="133"/>
      <c r="AJ632" s="133"/>
      <c r="AK632" s="133"/>
    </row>
    <row r="633" spans="1:37" s="77" customFormat="1" ht="12" customHeight="1">
      <c r="A633" s="693" t="s">
        <v>541</v>
      </c>
      <c r="B633" s="693"/>
      <c r="C633" s="693"/>
      <c r="D633" s="693" t="s">
        <v>125</v>
      </c>
      <c r="E633" s="693"/>
      <c r="F633" s="693"/>
      <c r="G633" s="692"/>
      <c r="H633" s="693"/>
      <c r="I633" s="693"/>
      <c r="J633" s="693"/>
      <c r="K633" s="693"/>
      <c r="L633" s="693"/>
      <c r="M633" s="693"/>
      <c r="N633" s="693"/>
      <c r="O633" s="693"/>
      <c r="P633" s="694"/>
      <c r="Q633" s="694">
        <f t="shared" si="18"/>
        <v>0</v>
      </c>
      <c r="R633" s="691"/>
      <c r="S633" s="691"/>
      <c r="T633" s="695"/>
      <c r="U633" s="696"/>
      <c r="V633" s="696"/>
      <c r="W633" s="135"/>
      <c r="X633" s="135"/>
      <c r="AB633" s="133"/>
      <c r="AC633" s="133"/>
      <c r="AD633" s="133"/>
      <c r="AE633" s="133"/>
      <c r="AF633" s="133"/>
      <c r="AG633" s="133"/>
      <c r="AH633" s="133"/>
      <c r="AI633" s="133"/>
      <c r="AJ633" s="133"/>
      <c r="AK633" s="133"/>
    </row>
    <row r="634" spans="1:37" s="77" customFormat="1" ht="12" customHeight="1">
      <c r="A634" s="693" t="s">
        <v>542</v>
      </c>
      <c r="B634" s="693"/>
      <c r="C634" s="693"/>
      <c r="D634" s="693" t="s">
        <v>125</v>
      </c>
      <c r="E634" s="693"/>
      <c r="F634" s="693"/>
      <c r="G634" s="692"/>
      <c r="H634" s="693"/>
      <c r="I634" s="693"/>
      <c r="J634" s="693"/>
      <c r="K634" s="693"/>
      <c r="L634" s="693"/>
      <c r="M634" s="693"/>
      <c r="N634" s="693"/>
      <c r="O634" s="693"/>
      <c r="P634" s="694"/>
      <c r="Q634" s="694">
        <f t="shared" si="18"/>
        <v>0</v>
      </c>
      <c r="R634" s="691"/>
      <c r="S634" s="691"/>
      <c r="T634" s="695"/>
      <c r="U634" s="696"/>
      <c r="V634" s="696"/>
      <c r="W634" s="135"/>
      <c r="X634" s="135"/>
      <c r="AB634" s="133"/>
      <c r="AC634" s="133"/>
      <c r="AD634" s="133"/>
      <c r="AE634" s="133"/>
      <c r="AF634" s="133"/>
      <c r="AG634" s="133"/>
      <c r="AH634" s="133"/>
      <c r="AI634" s="133"/>
      <c r="AJ634" s="133"/>
      <c r="AK634" s="133"/>
    </row>
    <row r="635" spans="1:37" s="77" customFormat="1" ht="12" customHeight="1">
      <c r="A635" s="693" t="s">
        <v>543</v>
      </c>
      <c r="B635" s="693"/>
      <c r="C635" s="693"/>
      <c r="D635" s="693" t="s">
        <v>125</v>
      </c>
      <c r="E635" s="693"/>
      <c r="F635" s="693"/>
      <c r="G635" s="692"/>
      <c r="H635" s="693"/>
      <c r="I635" s="693"/>
      <c r="J635" s="693"/>
      <c r="K635" s="693"/>
      <c r="L635" s="693"/>
      <c r="M635" s="693"/>
      <c r="N635" s="693"/>
      <c r="O635" s="693"/>
      <c r="P635" s="694"/>
      <c r="Q635" s="694">
        <f t="shared" si="18"/>
        <v>0</v>
      </c>
      <c r="R635" s="691"/>
      <c r="S635" s="691"/>
      <c r="T635" s="695"/>
      <c r="U635" s="696"/>
      <c r="V635" s="696"/>
      <c r="W635" s="135"/>
      <c r="X635" s="135"/>
      <c r="AB635" s="133"/>
      <c r="AC635" s="133"/>
      <c r="AD635" s="133"/>
      <c r="AE635" s="133"/>
      <c r="AF635" s="133"/>
      <c r="AG635" s="133"/>
      <c r="AH635" s="133"/>
      <c r="AI635" s="133"/>
      <c r="AJ635" s="133"/>
      <c r="AK635" s="133"/>
    </row>
    <row r="636" spans="1:37" s="77" customFormat="1" ht="12" customHeight="1">
      <c r="A636" s="693" t="s">
        <v>544</v>
      </c>
      <c r="B636" s="693"/>
      <c r="C636" s="693"/>
      <c r="D636" s="693" t="s">
        <v>125</v>
      </c>
      <c r="E636" s="693"/>
      <c r="F636" s="693"/>
      <c r="G636" s="692"/>
      <c r="H636" s="693"/>
      <c r="I636" s="693"/>
      <c r="J636" s="693"/>
      <c r="K636" s="693"/>
      <c r="L636" s="693"/>
      <c r="M636" s="693"/>
      <c r="N636" s="693"/>
      <c r="O636" s="693"/>
      <c r="P636" s="694"/>
      <c r="Q636" s="694">
        <f t="shared" si="18"/>
        <v>0</v>
      </c>
      <c r="R636" s="691"/>
      <c r="S636" s="691"/>
      <c r="T636" s="695"/>
      <c r="U636" s="696"/>
      <c r="V636" s="696"/>
      <c r="W636" s="135"/>
      <c r="X636" s="135"/>
      <c r="AB636" s="133"/>
      <c r="AC636" s="133"/>
      <c r="AD636" s="133"/>
      <c r="AE636" s="133"/>
      <c r="AF636" s="133"/>
      <c r="AG636" s="133"/>
      <c r="AH636" s="133"/>
      <c r="AI636" s="133"/>
      <c r="AJ636" s="133"/>
      <c r="AK636" s="133"/>
    </row>
    <row r="637" spans="1:37" s="77" customFormat="1" ht="12" customHeight="1">
      <c r="A637" s="693" t="s">
        <v>545</v>
      </c>
      <c r="B637" s="693"/>
      <c r="C637" s="693"/>
      <c r="D637" s="693" t="s">
        <v>125</v>
      </c>
      <c r="E637" s="693"/>
      <c r="F637" s="693"/>
      <c r="G637" s="692"/>
      <c r="H637" s="693"/>
      <c r="I637" s="693"/>
      <c r="J637" s="693"/>
      <c r="K637" s="693"/>
      <c r="L637" s="693"/>
      <c r="M637" s="693"/>
      <c r="N637" s="693"/>
      <c r="O637" s="693"/>
      <c r="P637" s="694"/>
      <c r="Q637" s="694">
        <f t="shared" si="18"/>
        <v>0</v>
      </c>
      <c r="R637" s="691"/>
      <c r="S637" s="691"/>
      <c r="T637" s="695"/>
      <c r="U637" s="696"/>
      <c r="V637" s="696"/>
      <c r="W637" s="135"/>
      <c r="X637" s="135"/>
      <c r="AB637" s="133"/>
      <c r="AC637" s="133"/>
      <c r="AD637" s="133"/>
      <c r="AE637" s="133"/>
      <c r="AF637" s="133"/>
      <c r="AG637" s="133"/>
      <c r="AH637" s="133"/>
      <c r="AI637" s="133"/>
      <c r="AJ637" s="133"/>
      <c r="AK637" s="133"/>
    </row>
    <row r="638" spans="1:37" s="77" customFormat="1" ht="12" customHeight="1">
      <c r="A638" s="693" t="s">
        <v>546</v>
      </c>
      <c r="B638" s="693"/>
      <c r="C638" s="693"/>
      <c r="D638" s="693" t="s">
        <v>125</v>
      </c>
      <c r="E638" s="693"/>
      <c r="F638" s="693"/>
      <c r="G638" s="692"/>
      <c r="H638" s="693"/>
      <c r="I638" s="693"/>
      <c r="J638" s="693"/>
      <c r="K638" s="693"/>
      <c r="L638" s="693"/>
      <c r="M638" s="693"/>
      <c r="N638" s="693"/>
      <c r="O638" s="693"/>
      <c r="P638" s="694"/>
      <c r="Q638" s="694">
        <f t="shared" ref="Q638:Q655" si="19">ROUNDUP(P638*$AI$2,0)</f>
        <v>0</v>
      </c>
      <c r="R638" s="691"/>
      <c r="S638" s="691"/>
      <c r="T638" s="695"/>
      <c r="U638" s="696"/>
      <c r="V638" s="696"/>
      <c r="W638" s="135"/>
      <c r="X638" s="135"/>
      <c r="AB638" s="133"/>
      <c r="AC638" s="133"/>
      <c r="AD638" s="133"/>
      <c r="AE638" s="133"/>
      <c r="AF638" s="133"/>
      <c r="AG638" s="133"/>
      <c r="AH638" s="133"/>
      <c r="AI638" s="133"/>
      <c r="AJ638" s="133"/>
      <c r="AK638" s="133"/>
    </row>
    <row r="639" spans="1:37" s="77" customFormat="1" ht="12" customHeight="1">
      <c r="A639" s="693" t="s">
        <v>547</v>
      </c>
      <c r="B639" s="693"/>
      <c r="C639" s="693"/>
      <c r="D639" s="693" t="s">
        <v>125</v>
      </c>
      <c r="E639" s="693"/>
      <c r="F639" s="693"/>
      <c r="G639" s="692"/>
      <c r="H639" s="693"/>
      <c r="I639" s="693"/>
      <c r="J639" s="693"/>
      <c r="K639" s="693"/>
      <c r="L639" s="693"/>
      <c r="M639" s="693"/>
      <c r="N639" s="693"/>
      <c r="O639" s="693"/>
      <c r="P639" s="694"/>
      <c r="Q639" s="694">
        <f t="shared" si="19"/>
        <v>0</v>
      </c>
      <c r="R639" s="691"/>
      <c r="S639" s="691"/>
      <c r="T639" s="695"/>
      <c r="U639" s="696"/>
      <c r="V639" s="696"/>
      <c r="W639" s="135"/>
      <c r="X639" s="135"/>
      <c r="AB639" s="133"/>
      <c r="AC639" s="133"/>
      <c r="AD639" s="133"/>
      <c r="AE639" s="133"/>
      <c r="AF639" s="133"/>
      <c r="AG639" s="133"/>
      <c r="AH639" s="133"/>
      <c r="AI639" s="133"/>
      <c r="AJ639" s="133"/>
      <c r="AK639" s="133"/>
    </row>
    <row r="640" spans="1:37" s="95" customFormat="1" ht="12" customHeight="1">
      <c r="A640" s="693" t="s">
        <v>548</v>
      </c>
      <c r="B640" s="693"/>
      <c r="C640" s="693"/>
      <c r="D640" s="693" t="s">
        <v>125</v>
      </c>
      <c r="E640" s="693"/>
      <c r="F640" s="693"/>
      <c r="G640" s="692"/>
      <c r="H640" s="693"/>
      <c r="I640" s="693"/>
      <c r="J640" s="693"/>
      <c r="K640" s="693"/>
      <c r="L640" s="693"/>
      <c r="M640" s="693"/>
      <c r="N640" s="693"/>
      <c r="O640" s="693"/>
      <c r="P640" s="694"/>
      <c r="Q640" s="694">
        <f t="shared" si="19"/>
        <v>0</v>
      </c>
      <c r="R640" s="691"/>
      <c r="S640" s="691"/>
      <c r="T640" s="695"/>
      <c r="U640" s="696"/>
      <c r="V640" s="696"/>
      <c r="W640" s="135"/>
      <c r="X640" s="135"/>
      <c r="AB640" s="135"/>
      <c r="AC640" s="135"/>
      <c r="AD640" s="135"/>
      <c r="AE640" s="135"/>
      <c r="AF640" s="135"/>
      <c r="AG640" s="135"/>
      <c r="AH640" s="135"/>
      <c r="AI640" s="135"/>
      <c r="AJ640" s="135"/>
      <c r="AK640" s="135"/>
    </row>
    <row r="641" spans="1:37" s="95" customFormat="1" ht="12" customHeight="1">
      <c r="A641" s="693" t="s">
        <v>549</v>
      </c>
      <c r="B641" s="693"/>
      <c r="C641" s="693"/>
      <c r="D641" s="693" t="s">
        <v>125</v>
      </c>
      <c r="E641" s="693"/>
      <c r="F641" s="693"/>
      <c r="G641" s="692"/>
      <c r="H641" s="693"/>
      <c r="I641" s="693"/>
      <c r="J641" s="693"/>
      <c r="K641" s="693"/>
      <c r="L641" s="693"/>
      <c r="M641" s="693"/>
      <c r="N641" s="693"/>
      <c r="O641" s="693"/>
      <c r="P641" s="694"/>
      <c r="Q641" s="694">
        <f t="shared" si="19"/>
        <v>0</v>
      </c>
      <c r="R641" s="691"/>
      <c r="S641" s="691"/>
      <c r="T641" s="695"/>
      <c r="U641" s="696"/>
      <c r="V641" s="696"/>
      <c r="W641" s="135"/>
      <c r="X641" s="135"/>
      <c r="AB641" s="135"/>
      <c r="AC641" s="135"/>
      <c r="AD641" s="135"/>
      <c r="AE641" s="135"/>
      <c r="AF641" s="135"/>
      <c r="AG641" s="135"/>
      <c r="AH641" s="135"/>
      <c r="AI641" s="135"/>
      <c r="AJ641" s="135"/>
      <c r="AK641" s="135"/>
    </row>
    <row r="642" spans="1:37" s="95" customFormat="1" ht="12" customHeight="1">
      <c r="A642" s="693" t="s">
        <v>550</v>
      </c>
      <c r="B642" s="693"/>
      <c r="C642" s="693"/>
      <c r="D642" s="693" t="s">
        <v>125</v>
      </c>
      <c r="E642" s="693"/>
      <c r="F642" s="693"/>
      <c r="G642" s="692"/>
      <c r="H642" s="693"/>
      <c r="I642" s="693"/>
      <c r="J642" s="693"/>
      <c r="K642" s="693"/>
      <c r="L642" s="693"/>
      <c r="M642" s="693"/>
      <c r="N642" s="693"/>
      <c r="O642" s="693"/>
      <c r="P642" s="694"/>
      <c r="Q642" s="694">
        <f t="shared" si="19"/>
        <v>0</v>
      </c>
      <c r="R642" s="691"/>
      <c r="S642" s="691"/>
      <c r="T642" s="695"/>
      <c r="U642" s="696"/>
      <c r="V642" s="696"/>
      <c r="W642" s="135"/>
      <c r="X642" s="135"/>
      <c r="AB642" s="135"/>
      <c r="AC642" s="135"/>
      <c r="AD642" s="135"/>
      <c r="AE642" s="135"/>
      <c r="AF642" s="135"/>
      <c r="AG642" s="135"/>
      <c r="AH642" s="135"/>
      <c r="AI642" s="135"/>
      <c r="AJ642" s="135"/>
      <c r="AK642" s="135"/>
    </row>
    <row r="643" spans="1:37" s="95" customFormat="1" ht="12" customHeight="1">
      <c r="A643" s="693" t="s">
        <v>551</v>
      </c>
      <c r="B643" s="693"/>
      <c r="C643" s="693"/>
      <c r="D643" s="693" t="s">
        <v>125</v>
      </c>
      <c r="E643" s="693"/>
      <c r="F643" s="693"/>
      <c r="G643" s="692"/>
      <c r="H643" s="693"/>
      <c r="I643" s="693"/>
      <c r="J643" s="693"/>
      <c r="K643" s="693"/>
      <c r="L643" s="693"/>
      <c r="M643" s="693"/>
      <c r="N643" s="693"/>
      <c r="O643" s="693"/>
      <c r="P643" s="694"/>
      <c r="Q643" s="694">
        <f t="shared" si="19"/>
        <v>0</v>
      </c>
      <c r="R643" s="691"/>
      <c r="S643" s="691"/>
      <c r="T643" s="695"/>
      <c r="U643" s="696"/>
      <c r="V643" s="696"/>
      <c r="W643" s="135"/>
      <c r="X643" s="135"/>
      <c r="AB643" s="135"/>
      <c r="AC643" s="135"/>
      <c r="AD643" s="135"/>
      <c r="AE643" s="135"/>
      <c r="AF643" s="135"/>
      <c r="AG643" s="135"/>
      <c r="AH643" s="135"/>
      <c r="AI643" s="135"/>
      <c r="AJ643" s="135"/>
      <c r="AK643" s="135"/>
    </row>
    <row r="644" spans="1:37" s="95" customFormat="1" ht="12" customHeight="1">
      <c r="A644" s="693" t="s">
        <v>552</v>
      </c>
      <c r="B644" s="693"/>
      <c r="C644" s="693"/>
      <c r="D644" s="693" t="s">
        <v>125</v>
      </c>
      <c r="E644" s="693"/>
      <c r="F644" s="693"/>
      <c r="G644" s="692"/>
      <c r="H644" s="693"/>
      <c r="I644" s="693"/>
      <c r="J644" s="693"/>
      <c r="K644" s="693"/>
      <c r="L644" s="693"/>
      <c r="M644" s="693"/>
      <c r="N644" s="693"/>
      <c r="O644" s="693"/>
      <c r="P644" s="694"/>
      <c r="Q644" s="694">
        <f t="shared" si="19"/>
        <v>0</v>
      </c>
      <c r="R644" s="691"/>
      <c r="S644" s="691"/>
      <c r="T644" s="695"/>
      <c r="U644" s="696"/>
      <c r="V644" s="696"/>
      <c r="W644" s="135"/>
      <c r="X644" s="135"/>
      <c r="AB644" s="135"/>
      <c r="AC644" s="135"/>
      <c r="AD644" s="135"/>
      <c r="AE644" s="135"/>
      <c r="AF644" s="135"/>
      <c r="AG644" s="135"/>
      <c r="AH644" s="135"/>
      <c r="AI644" s="135"/>
      <c r="AJ644" s="135"/>
      <c r="AK644" s="135"/>
    </row>
    <row r="645" spans="1:37" s="95" customFormat="1" ht="12" customHeight="1">
      <c r="A645" s="693" t="s">
        <v>553</v>
      </c>
      <c r="B645" s="693"/>
      <c r="C645" s="693"/>
      <c r="D645" s="693" t="s">
        <v>125</v>
      </c>
      <c r="E645" s="693"/>
      <c r="F645" s="693"/>
      <c r="G645" s="692"/>
      <c r="H645" s="693"/>
      <c r="I645" s="693"/>
      <c r="J645" s="693"/>
      <c r="K645" s="693"/>
      <c r="L645" s="693"/>
      <c r="M645" s="693"/>
      <c r="N645" s="693"/>
      <c r="O645" s="693"/>
      <c r="P645" s="694"/>
      <c r="Q645" s="694">
        <f t="shared" si="19"/>
        <v>0</v>
      </c>
      <c r="R645" s="691"/>
      <c r="S645" s="691"/>
      <c r="T645" s="695"/>
      <c r="U645" s="696"/>
      <c r="V645" s="696"/>
      <c r="W645" s="135"/>
      <c r="X645" s="135"/>
      <c r="AB645" s="135"/>
      <c r="AC645" s="135"/>
      <c r="AD645" s="135"/>
      <c r="AE645" s="135"/>
      <c r="AF645" s="135"/>
      <c r="AG645" s="135"/>
      <c r="AH645" s="135"/>
      <c r="AI645" s="135"/>
      <c r="AJ645" s="135"/>
      <c r="AK645" s="135"/>
    </row>
    <row r="646" spans="1:37" s="95" customFormat="1" ht="12" customHeight="1">
      <c r="A646" s="693" t="s">
        <v>554</v>
      </c>
      <c r="B646" s="693"/>
      <c r="C646" s="693"/>
      <c r="D646" s="693" t="s">
        <v>125</v>
      </c>
      <c r="E646" s="693"/>
      <c r="F646" s="693"/>
      <c r="G646" s="692"/>
      <c r="H646" s="693"/>
      <c r="I646" s="693"/>
      <c r="J646" s="693"/>
      <c r="K646" s="693"/>
      <c r="L646" s="693"/>
      <c r="M646" s="693"/>
      <c r="N646" s="693"/>
      <c r="O646" s="693"/>
      <c r="P646" s="694"/>
      <c r="Q646" s="694">
        <f t="shared" si="19"/>
        <v>0</v>
      </c>
      <c r="R646" s="691"/>
      <c r="S646" s="691"/>
      <c r="T646" s="695"/>
      <c r="U646" s="696"/>
      <c r="V646" s="696"/>
      <c r="W646" s="135"/>
      <c r="X646" s="135"/>
      <c r="AB646" s="135"/>
      <c r="AC646" s="135"/>
      <c r="AD646" s="135"/>
      <c r="AE646" s="135"/>
      <c r="AF646" s="135"/>
      <c r="AG646" s="135"/>
      <c r="AH646" s="135"/>
      <c r="AI646" s="135"/>
      <c r="AJ646" s="135"/>
      <c r="AK646" s="135"/>
    </row>
    <row r="647" spans="1:37" s="95" customFormat="1" ht="12" customHeight="1">
      <c r="A647" s="693" t="s">
        <v>555</v>
      </c>
      <c r="B647" s="693"/>
      <c r="C647" s="693"/>
      <c r="D647" s="693" t="s">
        <v>125</v>
      </c>
      <c r="E647" s="693"/>
      <c r="F647" s="693"/>
      <c r="G647" s="692"/>
      <c r="H647" s="693"/>
      <c r="I647" s="693"/>
      <c r="J647" s="693"/>
      <c r="K647" s="693"/>
      <c r="L647" s="693"/>
      <c r="M647" s="693"/>
      <c r="N647" s="693"/>
      <c r="O647" s="693"/>
      <c r="P647" s="694"/>
      <c r="Q647" s="694">
        <f t="shared" si="19"/>
        <v>0</v>
      </c>
      <c r="R647" s="691"/>
      <c r="S647" s="691"/>
      <c r="T647" s="695"/>
      <c r="U647" s="696"/>
      <c r="V647" s="696"/>
      <c r="W647" s="135"/>
      <c r="X647" s="135"/>
      <c r="AB647" s="135"/>
      <c r="AC647" s="135"/>
      <c r="AD647" s="135"/>
      <c r="AE647" s="135"/>
      <c r="AF647" s="135"/>
      <c r="AG647" s="135"/>
      <c r="AH647" s="135"/>
      <c r="AI647" s="135"/>
      <c r="AJ647" s="135"/>
      <c r="AK647" s="135"/>
    </row>
    <row r="648" spans="1:37" s="95" customFormat="1" ht="12" customHeight="1">
      <c r="A648" s="693" t="s">
        <v>556</v>
      </c>
      <c r="B648" s="693"/>
      <c r="C648" s="693"/>
      <c r="D648" s="693" t="s">
        <v>125</v>
      </c>
      <c r="E648" s="693"/>
      <c r="F648" s="693"/>
      <c r="G648" s="692"/>
      <c r="H648" s="693"/>
      <c r="I648" s="693"/>
      <c r="J648" s="693"/>
      <c r="K648" s="693"/>
      <c r="L648" s="693"/>
      <c r="M648" s="693"/>
      <c r="N648" s="693"/>
      <c r="O648" s="693"/>
      <c r="P648" s="694"/>
      <c r="Q648" s="694">
        <f t="shared" si="19"/>
        <v>0</v>
      </c>
      <c r="R648" s="691"/>
      <c r="S648" s="691"/>
      <c r="T648" s="695"/>
      <c r="U648" s="696"/>
      <c r="V648" s="696"/>
      <c r="W648" s="135"/>
      <c r="X648" s="135"/>
      <c r="AB648" s="135"/>
      <c r="AC648" s="135"/>
      <c r="AD648" s="135"/>
      <c r="AE648" s="135"/>
      <c r="AF648" s="135"/>
      <c r="AG648" s="135"/>
      <c r="AH648" s="135"/>
      <c r="AI648" s="135"/>
      <c r="AJ648" s="135"/>
      <c r="AK648" s="135"/>
    </row>
    <row r="649" spans="1:37" s="95" customFormat="1" ht="12" customHeight="1">
      <c r="A649" s="693" t="s">
        <v>557</v>
      </c>
      <c r="B649" s="693"/>
      <c r="C649" s="693"/>
      <c r="D649" s="693" t="s">
        <v>125</v>
      </c>
      <c r="E649" s="693"/>
      <c r="F649" s="693"/>
      <c r="G649" s="692"/>
      <c r="H649" s="693"/>
      <c r="I649" s="693"/>
      <c r="J649" s="693"/>
      <c r="K649" s="693"/>
      <c r="L649" s="693"/>
      <c r="M649" s="693"/>
      <c r="N649" s="693"/>
      <c r="O649" s="693"/>
      <c r="P649" s="694"/>
      <c r="Q649" s="694">
        <f t="shared" si="19"/>
        <v>0</v>
      </c>
      <c r="R649" s="691"/>
      <c r="S649" s="691"/>
      <c r="T649" s="695"/>
      <c r="U649" s="696"/>
      <c r="V649" s="696"/>
      <c r="W649" s="135"/>
      <c r="X649" s="135"/>
      <c r="AB649" s="135"/>
      <c r="AC649" s="135"/>
      <c r="AD649" s="135"/>
      <c r="AE649" s="135"/>
      <c r="AF649" s="135"/>
      <c r="AG649" s="135"/>
      <c r="AH649" s="135"/>
      <c r="AI649" s="135"/>
      <c r="AJ649" s="135"/>
      <c r="AK649" s="135"/>
    </row>
    <row r="650" spans="1:37" s="95" customFormat="1" ht="12" customHeight="1">
      <c r="A650" s="693" t="s">
        <v>558</v>
      </c>
      <c r="B650" s="693"/>
      <c r="C650" s="693"/>
      <c r="D650" s="693" t="s">
        <v>125</v>
      </c>
      <c r="E650" s="693"/>
      <c r="F650" s="693"/>
      <c r="G650" s="692"/>
      <c r="H650" s="693"/>
      <c r="I650" s="693"/>
      <c r="J650" s="693"/>
      <c r="K650" s="693"/>
      <c r="L650" s="693"/>
      <c r="M650" s="693"/>
      <c r="N650" s="693"/>
      <c r="O650" s="693"/>
      <c r="P650" s="694"/>
      <c r="Q650" s="694">
        <f t="shared" si="19"/>
        <v>0</v>
      </c>
      <c r="R650" s="691"/>
      <c r="S650" s="691"/>
      <c r="T650" s="695"/>
      <c r="U650" s="696"/>
      <c r="V650" s="696"/>
      <c r="W650" s="135"/>
      <c r="X650" s="135"/>
      <c r="AB650" s="135"/>
      <c r="AC650" s="135"/>
      <c r="AD650" s="135"/>
      <c r="AE650" s="135"/>
      <c r="AF650" s="135"/>
      <c r="AG650" s="135"/>
      <c r="AH650" s="135"/>
      <c r="AI650" s="135"/>
      <c r="AJ650" s="135"/>
      <c r="AK650" s="135"/>
    </row>
    <row r="651" spans="1:37" s="95" customFormat="1" ht="12" customHeight="1">
      <c r="A651" s="693" t="s">
        <v>559</v>
      </c>
      <c r="B651" s="693"/>
      <c r="C651" s="693"/>
      <c r="D651" s="693" t="s">
        <v>125</v>
      </c>
      <c r="E651" s="693"/>
      <c r="F651" s="693"/>
      <c r="G651" s="692"/>
      <c r="H651" s="693"/>
      <c r="I651" s="693"/>
      <c r="J651" s="693"/>
      <c r="K651" s="693"/>
      <c r="L651" s="693"/>
      <c r="M651" s="693"/>
      <c r="N651" s="693"/>
      <c r="O651" s="693"/>
      <c r="P651" s="694"/>
      <c r="Q651" s="694">
        <f t="shared" si="19"/>
        <v>0</v>
      </c>
      <c r="R651" s="691"/>
      <c r="S651" s="691"/>
      <c r="T651" s="695"/>
      <c r="U651" s="696"/>
      <c r="V651" s="696"/>
      <c r="W651" s="135"/>
      <c r="X651" s="135"/>
      <c r="AB651" s="135"/>
      <c r="AC651" s="135"/>
      <c r="AD651" s="135"/>
      <c r="AE651" s="135"/>
      <c r="AF651" s="135"/>
      <c r="AG651" s="135"/>
      <c r="AH651" s="135"/>
      <c r="AI651" s="135"/>
      <c r="AJ651" s="135"/>
      <c r="AK651" s="135"/>
    </row>
    <row r="652" spans="1:37" s="95" customFormat="1" ht="12" customHeight="1">
      <c r="A652" s="693" t="s">
        <v>560</v>
      </c>
      <c r="B652" s="693"/>
      <c r="C652" s="693"/>
      <c r="D652" s="693" t="s">
        <v>125</v>
      </c>
      <c r="E652" s="693"/>
      <c r="F652" s="693"/>
      <c r="G652" s="692"/>
      <c r="H652" s="693"/>
      <c r="I652" s="693"/>
      <c r="J652" s="693"/>
      <c r="K652" s="693"/>
      <c r="L652" s="693"/>
      <c r="M652" s="693"/>
      <c r="N652" s="693"/>
      <c r="O652" s="693"/>
      <c r="P652" s="694"/>
      <c r="Q652" s="694">
        <f t="shared" si="19"/>
        <v>0</v>
      </c>
      <c r="R652" s="691"/>
      <c r="S652" s="691"/>
      <c r="T652" s="695"/>
      <c r="U652" s="696"/>
      <c r="V652" s="696"/>
      <c r="W652" s="135"/>
      <c r="X652" s="135"/>
      <c r="AB652" s="135"/>
      <c r="AC652" s="135"/>
      <c r="AD652" s="135"/>
      <c r="AE652" s="135"/>
      <c r="AF652" s="135"/>
      <c r="AG652" s="135"/>
      <c r="AH652" s="135"/>
      <c r="AI652" s="135"/>
      <c r="AJ652" s="135"/>
      <c r="AK652" s="135"/>
    </row>
    <row r="653" spans="1:37" s="95" customFormat="1" ht="12" customHeight="1">
      <c r="A653" s="693" t="s">
        <v>561</v>
      </c>
      <c r="B653" s="693"/>
      <c r="C653" s="693"/>
      <c r="D653" s="693" t="s">
        <v>125</v>
      </c>
      <c r="E653" s="693"/>
      <c r="F653" s="693"/>
      <c r="G653" s="692"/>
      <c r="H653" s="693"/>
      <c r="I653" s="693"/>
      <c r="J653" s="693"/>
      <c r="K653" s="693"/>
      <c r="L653" s="693"/>
      <c r="M653" s="693"/>
      <c r="N653" s="693"/>
      <c r="O653" s="693"/>
      <c r="P653" s="694"/>
      <c r="Q653" s="694">
        <f t="shared" si="19"/>
        <v>0</v>
      </c>
      <c r="R653" s="691"/>
      <c r="S653" s="691"/>
      <c r="T653" s="695"/>
      <c r="U653" s="696"/>
      <c r="V653" s="696"/>
      <c r="W653" s="135"/>
      <c r="X653" s="135"/>
      <c r="AB653" s="135"/>
      <c r="AC653" s="135"/>
      <c r="AD653" s="135"/>
      <c r="AE653" s="135"/>
      <c r="AF653" s="135"/>
      <c r="AG653" s="135"/>
      <c r="AH653" s="135"/>
      <c r="AI653" s="135"/>
      <c r="AJ653" s="135"/>
      <c r="AK653" s="135"/>
    </row>
    <row r="654" spans="1:37" s="95" customFormat="1" ht="12" customHeight="1">
      <c r="A654" s="693" t="s">
        <v>562</v>
      </c>
      <c r="B654" s="693"/>
      <c r="C654" s="693"/>
      <c r="D654" s="693" t="s">
        <v>125</v>
      </c>
      <c r="E654" s="693"/>
      <c r="F654" s="693"/>
      <c r="G654" s="692"/>
      <c r="H654" s="693"/>
      <c r="I654" s="693"/>
      <c r="J654" s="693"/>
      <c r="K654" s="693"/>
      <c r="L654" s="693"/>
      <c r="M654" s="693"/>
      <c r="N654" s="693"/>
      <c r="O654" s="693"/>
      <c r="P654" s="694"/>
      <c r="Q654" s="694">
        <f t="shared" si="19"/>
        <v>0</v>
      </c>
      <c r="R654" s="691"/>
      <c r="S654" s="691"/>
      <c r="T654" s="695"/>
      <c r="U654" s="696"/>
      <c r="V654" s="696"/>
      <c r="W654" s="135"/>
      <c r="X654" s="135"/>
      <c r="AB654" s="135"/>
      <c r="AC654" s="135"/>
      <c r="AD654" s="135"/>
      <c r="AE654" s="135"/>
      <c r="AF654" s="135"/>
      <c r="AG654" s="135"/>
      <c r="AH654" s="135"/>
      <c r="AI654" s="135"/>
      <c r="AJ654" s="135"/>
      <c r="AK654" s="135"/>
    </row>
    <row r="655" spans="1:37" s="95" customFormat="1" ht="12" customHeight="1">
      <c r="A655" s="693" t="s">
        <v>563</v>
      </c>
      <c r="B655" s="693"/>
      <c r="C655" s="693"/>
      <c r="D655" s="693" t="s">
        <v>125</v>
      </c>
      <c r="E655" s="693"/>
      <c r="F655" s="693"/>
      <c r="G655" s="692"/>
      <c r="H655" s="693"/>
      <c r="I655" s="693"/>
      <c r="J655" s="693"/>
      <c r="K655" s="693"/>
      <c r="L655" s="693"/>
      <c r="M655" s="693"/>
      <c r="N655" s="693"/>
      <c r="O655" s="693"/>
      <c r="P655" s="694"/>
      <c r="Q655" s="694">
        <f t="shared" si="19"/>
        <v>0</v>
      </c>
      <c r="R655" s="691"/>
      <c r="S655" s="691"/>
      <c r="T655" s="695"/>
      <c r="U655" s="696"/>
      <c r="V655" s="696"/>
      <c r="W655" s="135"/>
      <c r="X655" s="135"/>
      <c r="AB655" s="135"/>
      <c r="AC655" s="135"/>
      <c r="AD655" s="135"/>
      <c r="AE655" s="135"/>
      <c r="AF655" s="135"/>
      <c r="AG655" s="135"/>
      <c r="AH655" s="135"/>
      <c r="AI655" s="135"/>
      <c r="AJ655" s="135"/>
      <c r="AK655" s="135"/>
    </row>
    <row r="656" spans="1:37" ht="12" customHeight="1">
      <c r="R656" s="691"/>
      <c r="S656" s="691"/>
    </row>
    <row r="657" spans="18:19" ht="12" customHeight="1">
      <c r="R657" s="691"/>
      <c r="S657" s="691"/>
    </row>
    <row r="658" spans="18:19" ht="12" customHeight="1">
      <c r="R658" s="691"/>
      <c r="S658" s="691"/>
    </row>
    <row r="659" spans="18:19" ht="12" customHeight="1">
      <c r="R659" s="691"/>
      <c r="S659" s="691"/>
    </row>
    <row r="660" spans="18:19" ht="12" customHeight="1">
      <c r="R660" s="691"/>
      <c r="S660" s="691"/>
    </row>
    <row r="661" spans="18:19" ht="12" customHeight="1">
      <c r="R661" s="691"/>
      <c r="S661" s="691"/>
    </row>
    <row r="662" spans="18:19" ht="12" customHeight="1">
      <c r="R662" s="691"/>
      <c r="S662" s="691"/>
    </row>
    <row r="663" spans="18:19" ht="12" customHeight="1">
      <c r="R663" s="691"/>
      <c r="S663" s="691"/>
    </row>
    <row r="664" spans="18:19" ht="12" customHeight="1">
      <c r="R664" s="691"/>
      <c r="S664" s="691"/>
    </row>
    <row r="665" spans="18:19" ht="12" customHeight="1">
      <c r="R665" s="691"/>
      <c r="S665" s="691"/>
    </row>
    <row r="666" spans="18:19" ht="12" customHeight="1">
      <c r="R666" s="691"/>
      <c r="S666" s="691"/>
    </row>
    <row r="667" spans="18:19" ht="12" customHeight="1">
      <c r="R667" s="691"/>
      <c r="S667" s="691"/>
    </row>
    <row r="668" spans="18:19" ht="12" customHeight="1">
      <c r="R668" s="691"/>
      <c r="S668" s="691"/>
    </row>
    <row r="669" spans="18:19" ht="12" customHeight="1">
      <c r="R669" s="691"/>
      <c r="S669" s="691"/>
    </row>
    <row r="670" spans="18:19" ht="12" customHeight="1">
      <c r="R670" s="691"/>
      <c r="S670" s="691"/>
    </row>
    <row r="671" spans="18:19" ht="12" customHeight="1">
      <c r="R671" s="691"/>
      <c r="S671" s="691"/>
    </row>
    <row r="672" spans="18:19" ht="12" customHeight="1">
      <c r="R672" s="691"/>
      <c r="S672" s="691"/>
    </row>
    <row r="673" spans="18:19" ht="12" customHeight="1">
      <c r="R673" s="691"/>
      <c r="S673" s="691"/>
    </row>
    <row r="674" spans="18:19" ht="12" customHeight="1">
      <c r="R674" s="691"/>
      <c r="S674" s="691"/>
    </row>
    <row r="675" spans="18:19" ht="12" customHeight="1">
      <c r="R675" s="691"/>
      <c r="S675" s="691"/>
    </row>
    <row r="676" spans="18:19" ht="12" customHeight="1">
      <c r="R676" s="691"/>
      <c r="S676" s="691"/>
    </row>
    <row r="677" spans="18:19" ht="12" customHeight="1">
      <c r="R677" s="691"/>
      <c r="S677" s="691"/>
    </row>
    <row r="678" spans="18:19" ht="12" customHeight="1">
      <c r="R678" s="691"/>
      <c r="S678" s="691"/>
    </row>
    <row r="679" spans="18:19" ht="12" customHeight="1">
      <c r="R679" s="691"/>
      <c r="S679" s="691"/>
    </row>
    <row r="680" spans="18:19" ht="12" customHeight="1">
      <c r="R680" s="691"/>
      <c r="S680" s="691"/>
    </row>
    <row r="681" spans="18:19" ht="12" customHeight="1">
      <c r="R681" s="691"/>
      <c r="S681" s="691"/>
    </row>
    <row r="682" spans="18:19" ht="12" customHeight="1">
      <c r="R682" s="691"/>
      <c r="S682" s="691"/>
    </row>
    <row r="683" spans="18:19" ht="12" customHeight="1">
      <c r="R683" s="691"/>
      <c r="S683" s="691"/>
    </row>
    <row r="684" spans="18:19" ht="12" customHeight="1">
      <c r="R684" s="691"/>
      <c r="S684" s="691"/>
    </row>
    <row r="685" spans="18:19" ht="12" customHeight="1">
      <c r="R685" s="691"/>
      <c r="S685" s="691"/>
    </row>
    <row r="686" spans="18:19" ht="12" customHeight="1">
      <c r="R686" s="691"/>
      <c r="S686" s="691"/>
    </row>
    <row r="687" spans="18:19" ht="12" customHeight="1">
      <c r="R687" s="691"/>
      <c r="S687" s="691"/>
    </row>
    <row r="688" spans="18:19" ht="12" customHeight="1">
      <c r="R688" s="691"/>
      <c r="S688" s="691"/>
    </row>
    <row r="689" spans="18:19" ht="12" customHeight="1">
      <c r="R689" s="691"/>
      <c r="S689" s="691"/>
    </row>
    <row r="690" spans="18:19" ht="12" customHeight="1">
      <c r="R690" s="691"/>
      <c r="S690" s="691"/>
    </row>
    <row r="691" spans="18:19" ht="12" customHeight="1">
      <c r="R691" s="691"/>
      <c r="S691" s="691"/>
    </row>
    <row r="692" spans="18:19" ht="12" customHeight="1">
      <c r="R692" s="691"/>
      <c r="S692" s="691"/>
    </row>
  </sheetData>
  <sheetProtection algorithmName="SHA-512" hashValue="06K3oEqtAvaBjIgKGbAh6675oVPpcbzCfqIFQSQBb4p8LrSF++o6OVAWL8vjaUJ+SwDc02nvek4YLH21XI1qLQ==" saltValue="z68UPwKKXPV1x0cH+u6Q8Q==" spinCount="100000" sheet="1" selectLockedCells="1"/>
  <phoneticPr fontId="36" type="noConversion"/>
  <conditionalFormatting sqref="A407:L407 N407:P407 S407:T407 S408 N409:P424 A409:L436 S409:T436 N425:O426 N427:P432 N433:O436 D437:D440">
    <cfRule type="endsWith" dxfId="105" priority="20" operator="endsWith" text="PE">
      <formula>RIGHT(A407,LEN("PE"))="PE"</formula>
    </cfRule>
    <cfRule type="containsText" dxfId="104" priority="19" operator="containsText" text="GRP">
      <formula>NOT(ISERROR(SEARCH("GRP",A407)))</formula>
    </cfRule>
    <cfRule type="endsWith" dxfId="103" priority="21" operator="endsWith" text="PU">
      <formula>RIGHT(A407,LEN("PU"))="PU"</formula>
    </cfRule>
  </conditionalFormatting>
  <conditionalFormatting sqref="A408:P408 T408 W412:XFD1048576">
    <cfRule type="endsWith" dxfId="102" priority="14" operator="endsWith" text="PE">
      <formula>RIGHT(A408,LEN("PE"))="PE"</formula>
    </cfRule>
    <cfRule type="endsWith" dxfId="101" priority="15" operator="endsWith" text="PU">
      <formula>RIGHT(A408,LEN("PU"))="PU"</formula>
    </cfRule>
    <cfRule type="containsText" dxfId="100" priority="13" operator="containsText" text="GRP">
      <formula>NOT(ISERROR(SEARCH("GRP",A408)))</formula>
    </cfRule>
  </conditionalFormatting>
  <conditionalFormatting sqref="A1:XFD2 A3:V26 W3:XFD411 A27:T70 U27:V436 A71:P313 R71:T374 Q71:Q436 A314:K316 M314:P317 A317:L317 A318:P320 A321:O373 A374:P377 T375:T376 R376:S376 R377:T406 A378:B378 D378:K378 L378:P406 A379:K384 A385:H385 J385:K385 A386:K406 R407:R436 A437:C440 E437:M440 O437:V440 A441:V1048576">
    <cfRule type="endsWith" dxfId="99" priority="54" operator="endsWith" text="PU">
      <formula>RIGHT(A1,LEN("PU"))="PU"</formula>
    </cfRule>
  </conditionalFormatting>
  <conditionalFormatting sqref="M407 M409:M436">
    <cfRule type="containsText" dxfId="98" priority="16" operator="containsText" text="GRP">
      <formula>NOT(ISERROR(SEARCH("GRP",M407)))</formula>
    </cfRule>
    <cfRule type="endsWith" dxfId="97" priority="17" operator="endsWith" text="PE">
      <formula>RIGHT(M407,LEN("PE"))="PE"</formula>
    </cfRule>
    <cfRule type="endsWith" dxfId="96" priority="18" operator="endsWith" text="PU">
      <formula>RIGHT(M407,LEN("PU"))="PU"</formula>
    </cfRule>
  </conditionalFormatting>
  <conditionalFormatting sqref="N437:N440">
    <cfRule type="endsWith" dxfId="95" priority="2" operator="endsWith" text="PE">
      <formula>RIGHT(N437,LEN("PE"))="PE"</formula>
    </cfRule>
    <cfRule type="endsWith" dxfId="94" priority="3" operator="endsWith" text="PU">
      <formula>RIGHT(N437,LEN("PU"))="PU"</formula>
    </cfRule>
    <cfRule type="containsText" dxfId="93" priority="1" operator="containsText" text="GRP">
      <formula>NOT(ISERROR(SEARCH("GRP",N437)))</formula>
    </cfRule>
  </conditionalFormatting>
  <conditionalFormatting sqref="P321:P369">
    <cfRule type="containsText" dxfId="92" priority="30" operator="containsText" text="GRP">
      <formula>NOT(ISERROR(SEARCH("GRP",P321)))</formula>
    </cfRule>
    <cfRule type="endsWith" dxfId="91" priority="31" operator="endsWith" text="PE">
      <formula>RIGHT(P321,LEN("PE"))="PE"</formula>
    </cfRule>
    <cfRule type="endsWith" dxfId="90" priority="32" operator="endsWith" text="PU">
      <formula>RIGHT(P321,LEN("PU"))="PU"</formula>
    </cfRule>
  </conditionalFormatting>
  <conditionalFormatting sqref="P425:P426">
    <cfRule type="containsText" dxfId="89" priority="10" operator="containsText" text="GRP">
      <formula>NOT(ISERROR(SEARCH("GRP",P425)))</formula>
    </cfRule>
    <cfRule type="endsWith" dxfId="88" priority="12" operator="endsWith" text="PU">
      <formula>RIGHT(P425,LEN("PU"))="PU"</formula>
    </cfRule>
    <cfRule type="endsWith" dxfId="87" priority="11" operator="endsWith" text="PE">
      <formula>RIGHT(P425,LEN("PE"))="PE"</formula>
    </cfRule>
  </conditionalFormatting>
  <conditionalFormatting sqref="P433:P436">
    <cfRule type="containsText" dxfId="86" priority="4" operator="containsText" text="GRP">
      <formula>NOT(ISERROR(SEARCH("GRP",P433)))</formula>
    </cfRule>
    <cfRule type="endsWith" dxfId="85" priority="5" operator="endsWith" text="PE">
      <formula>RIGHT(P433,LEN("PE"))="PE"</formula>
    </cfRule>
    <cfRule type="endsWith" dxfId="84" priority="6" operator="endsWith" text="PU">
      <formula>RIGHT(P433,LEN("PU"))="PU"</formula>
    </cfRule>
  </conditionalFormatting>
  <conditionalFormatting sqref="W3:XFD411 A1:XFD2 A3:V26 A27:T70 U27:V436 A71:P313 R71:T374 Q71:Q436 A314:K316 M314:P317 A317:L317 A318:P320 A321:O373 A374:P377 T375:T376 R376:S376 R377:T406 A378:B378 D378:K378 L378:P406 A379:K384 A385:H385 J385:K385 A386:K406 R407:R436 A437:C440 E437:M440 O437:V440 A441:V1048576">
    <cfRule type="containsText" dxfId="83" priority="45" operator="containsText" text="GRP">
      <formula>NOT(ISERROR(SEARCH("GRP",A1)))</formula>
    </cfRule>
    <cfRule type="endsWith" dxfId="82" priority="53" operator="endsWith" text="PE">
      <formula>RIGHT(A1,LEN("PE"))="PE"</formula>
    </cfRule>
  </conditionalFormatting>
  <conditionalFormatting sqref="AB19:AD22">
    <cfRule type="containsText" dxfId="81" priority="73" operator="containsText" text="white">
      <formula>NOT(ISERROR(SEARCH("white",AB19)))</formula>
    </cfRule>
  </conditionalFormatting>
  <conditionalFormatting sqref="AE20:AE22">
    <cfRule type="containsText" dxfId="80" priority="72" operator="containsText" text="white">
      <formula>NOT(ISERROR(SEARCH("white",AE20)))</formula>
    </cfRule>
  </conditionalFormatting>
  <conditionalFormatting sqref="AF19:AG23">
    <cfRule type="containsText" dxfId="79" priority="55" operator="containsText" text="white">
      <formula>NOT(ISERROR(SEARCH("white",AF19)))</formula>
    </cfRule>
  </conditionalFormatting>
  <conditionalFormatting sqref="AG22:AG23">
    <cfRule type="containsText" dxfId="78" priority="26" operator="containsText" text="white">
      <formula>NOT(ISERROR(SEARCH("white",AG22)))</formula>
    </cfRule>
  </conditionalFormatting>
  <conditionalFormatting sqref="AH19:AH22">
    <cfRule type="containsText" dxfId="77" priority="69" operator="containsText" text="white">
      <formula>NOT(ISERROR(SEARCH("white",AH19)))</formula>
    </cfRule>
  </conditionalFormatting>
  <conditionalFormatting sqref="AI19:AI23">
    <cfRule type="containsText" dxfId="76" priority="59" operator="containsText" text="white">
      <formula>NOT(ISERROR(SEARCH("white",AI19)))</formula>
    </cfRule>
  </conditionalFormatting>
  <conditionalFormatting sqref="AI22:AI23">
    <cfRule type="containsText" dxfId="75" priority="28" operator="containsText" text="white">
      <formula>NOT(ISERROR(SEARCH("white",AI22)))</formula>
    </cfRule>
  </conditionalFormatting>
  <conditionalFormatting sqref="AI19:AO19">
    <cfRule type="containsText" dxfId="74" priority="46" operator="containsText" text="white">
      <formula>NOT(ISERROR(SEARCH("white",AI19)))</formula>
    </cfRule>
  </conditionalFormatting>
  <conditionalFormatting sqref="AJ19:AO22">
    <cfRule type="containsText" dxfId="73" priority="62" operator="containsText" text="white">
      <formula>NOT(ISERROR(SEARCH("white",AJ19)))</formula>
    </cfRule>
  </conditionalFormatting>
  <conditionalFormatting sqref="AL20:AL21">
    <cfRule type="containsText" dxfId="72" priority="22" operator="containsText" text="white">
      <formula>NOT(ISERROR(SEARCH("white",AL20)))</formula>
    </cfRule>
  </conditionalFormatting>
  <conditionalFormatting sqref="AP19">
    <cfRule type="containsText" dxfId="71" priority="132" operator="containsText" text="white">
      <formula>NOT(ISERROR(SEARCH("white",AP19)))</formula>
    </cfRule>
  </conditionalFormatting>
  <conditionalFormatting sqref="AP21">
    <cfRule type="containsText" dxfId="70" priority="61" operator="containsText" text="white">
      <formula>NOT(ISERROR(SEARCH("white",AP21)))</formula>
    </cfRule>
  </conditionalFormatting>
  <dataValidations count="3">
    <dataValidation type="list" allowBlank="1" showErrorMessage="1" sqref="M289:M407 M2:M283 M409:M460 M461:M1048576" xr:uid="{17C1A62D-C219-FD4E-8A18-9B1C2B389DAA}">
      <formula1>$AG$2:$AG$5</formula1>
    </dataValidation>
    <dataValidation type="list" allowBlank="1" showInputMessage="1" showErrorMessage="1" sqref="H461:H1048576 H2:H460" xr:uid="{7EBC2A58-E058-2840-9A98-B6D4BF417F69}">
      <formula1>$AH$2:$AH$5</formula1>
    </dataValidation>
    <dataValidation type="list" showInputMessage="1" showErrorMessage="1" sqref="D461:D1048576 D1:D460" xr:uid="{959F841B-15DE-0B4C-89BF-72C82138EA30}">
      <formula1>$AK$2:$AK$4</formula1>
    </dataValidation>
  </dataValidations>
  <pageMargins left="0.75" right="0.75" top="1" bottom="1" header="0" footer="0"/>
  <pageSetup paperSize="9" orientation="portrait" r:id="rId1"/>
  <tableParts count="4">
    <tablePart r:id="rId2"/>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11A3-34F1-4E98-B014-589B5E5B1183}">
  <sheetPr filterMode="1"/>
  <dimension ref="A1:AQ454"/>
  <sheetViews>
    <sheetView topLeftCell="A2" zoomScale="80" zoomScaleNormal="80" zoomScaleSheetLayoutView="50" workbookViewId="0">
      <selection activeCell="O385" sqref="O385"/>
    </sheetView>
  </sheetViews>
  <sheetFormatPr baseColWidth="10" defaultRowHeight="13.8"/>
  <cols>
    <col min="2" max="3" width="0" hidden="1" customWidth="1"/>
    <col min="5" max="5" width="24.19921875" customWidth="1"/>
    <col min="7" max="7" width="0" hidden="1" customWidth="1"/>
    <col min="19" max="19" width="0" hidden="1" customWidth="1"/>
  </cols>
  <sheetData>
    <row r="1" spans="1:43" ht="46.8">
      <c r="A1" s="739" t="s">
        <v>739</v>
      </c>
      <c r="B1" s="739" t="s">
        <v>740</v>
      </c>
      <c r="C1" s="739" t="s">
        <v>742</v>
      </c>
      <c r="D1" s="739" t="s">
        <v>748</v>
      </c>
      <c r="E1" s="739" t="s">
        <v>389</v>
      </c>
      <c r="F1" s="739" t="s">
        <v>728</v>
      </c>
      <c r="G1" s="740" t="s">
        <v>128</v>
      </c>
      <c r="H1" s="739" t="s">
        <v>729</v>
      </c>
      <c r="I1" s="739" t="s">
        <v>129</v>
      </c>
      <c r="J1" s="739" t="s">
        <v>730</v>
      </c>
      <c r="K1" s="739" t="s">
        <v>741</v>
      </c>
      <c r="L1" s="739" t="s">
        <v>1508</v>
      </c>
      <c r="M1" s="739" t="s">
        <v>746</v>
      </c>
      <c r="N1" s="739" t="s">
        <v>749</v>
      </c>
      <c r="O1" s="741" t="s">
        <v>790</v>
      </c>
      <c r="P1" s="742" t="s">
        <v>791</v>
      </c>
      <c r="Q1" s="743" t="s">
        <v>792</v>
      </c>
      <c r="R1" s="743" t="s">
        <v>793</v>
      </c>
      <c r="S1" s="743" t="s">
        <v>747</v>
      </c>
      <c r="T1" s="743" t="s">
        <v>1485</v>
      </c>
      <c r="U1" s="743" t="s">
        <v>1486</v>
      </c>
      <c r="V1" s="744" t="s">
        <v>1484</v>
      </c>
      <c r="Y1" s="174"/>
      <c r="Z1" s="174"/>
      <c r="AA1" s="174"/>
      <c r="AB1" s="174"/>
      <c r="AC1" s="174"/>
      <c r="AD1" s="174" t="s">
        <v>751</v>
      </c>
      <c r="AE1" s="174" t="s">
        <v>744</v>
      </c>
      <c r="AF1" s="174" t="s">
        <v>752</v>
      </c>
      <c r="AG1" s="233" t="s">
        <v>746</v>
      </c>
      <c r="AH1" s="233" t="s">
        <v>37</v>
      </c>
      <c r="AI1" s="174" t="s">
        <v>743</v>
      </c>
      <c r="AJ1" s="174" t="s">
        <v>6</v>
      </c>
      <c r="AK1" s="174" t="s">
        <v>818</v>
      </c>
      <c r="AL1" s="174"/>
      <c r="AM1" s="174"/>
      <c r="AN1" s="174"/>
      <c r="AO1" s="174"/>
      <c r="AP1" s="174"/>
      <c r="AQ1" s="174"/>
    </row>
    <row r="2" spans="1:43" ht="14.4">
      <c r="A2" s="703" t="s">
        <v>1422</v>
      </c>
      <c r="B2" s="712" t="s">
        <v>1423</v>
      </c>
      <c r="C2" s="703"/>
      <c r="D2" s="703" t="s">
        <v>564</v>
      </c>
      <c r="E2" s="703" t="s">
        <v>1479</v>
      </c>
      <c r="F2" s="713" t="s">
        <v>1424</v>
      </c>
      <c r="G2" s="699"/>
      <c r="H2" s="733" t="s">
        <v>737</v>
      </c>
      <c r="I2" s="734" t="s">
        <v>1425</v>
      </c>
      <c r="J2" s="716" t="s">
        <v>44</v>
      </c>
      <c r="K2" s="703">
        <v>1</v>
      </c>
      <c r="L2" s="732">
        <v>1.23</v>
      </c>
      <c r="M2" s="703" t="s">
        <v>566</v>
      </c>
      <c r="N2" s="703" t="s">
        <v>144</v>
      </c>
      <c r="O2" s="707">
        <v>128.35923402983249</v>
      </c>
      <c r="P2" s="707">
        <f t="shared" ref="P2:P31" si="0">ROUND(O2,0)</f>
        <v>128</v>
      </c>
      <c r="Q2" s="708">
        <f t="shared" ref="Q2:Q31" si="1">P2*1.1</f>
        <v>140.80000000000001</v>
      </c>
      <c r="R2" s="708">
        <f t="shared" ref="R2:R31" si="2">ROUND(Q2,0)</f>
        <v>141</v>
      </c>
      <c r="S2" s="711"/>
      <c r="T2" s="709">
        <v>139.52000000000001</v>
      </c>
      <c r="U2" s="709">
        <v>140</v>
      </c>
      <c r="W2" s="842">
        <f>O2-O3</f>
        <v>-19.253885104474875</v>
      </c>
      <c r="X2" s="843">
        <f>L3-L2</f>
        <v>0</v>
      </c>
      <c r="Y2" s="174"/>
      <c r="Z2" s="174"/>
      <c r="AA2" s="174"/>
      <c r="AB2" s="175"/>
      <c r="AC2" s="175"/>
      <c r="AD2" s="175" t="s">
        <v>817</v>
      </c>
      <c r="AE2" s="175" t="s">
        <v>1213</v>
      </c>
      <c r="AF2" s="175" t="s">
        <v>817</v>
      </c>
      <c r="AG2" s="605" t="s">
        <v>20</v>
      </c>
      <c r="AH2" s="605" t="s">
        <v>737</v>
      </c>
      <c r="AI2" s="219">
        <f>Summary!O12</f>
        <v>1</v>
      </c>
      <c r="AJ2" s="210" t="e">
        <f>Summary!#REF!</f>
        <v>#REF!</v>
      </c>
      <c r="AK2" s="175" t="s">
        <v>125</v>
      </c>
      <c r="AL2" s="175"/>
      <c r="AM2" s="175"/>
      <c r="AN2" s="175"/>
      <c r="AO2" s="175"/>
      <c r="AP2" s="175"/>
      <c r="AQ2" s="175"/>
    </row>
    <row r="3" spans="1:43" ht="14.4">
      <c r="A3" s="703" t="s">
        <v>1426</v>
      </c>
      <c r="B3" s="703" t="s">
        <v>1427</v>
      </c>
      <c r="C3" s="703"/>
      <c r="D3" s="703" t="s">
        <v>564</v>
      </c>
      <c r="E3" s="703" t="s">
        <v>1479</v>
      </c>
      <c r="F3" s="703" t="s">
        <v>1424</v>
      </c>
      <c r="G3" s="703"/>
      <c r="H3" s="703" t="s">
        <v>738</v>
      </c>
      <c r="I3" s="703" t="s">
        <v>1425</v>
      </c>
      <c r="J3" s="703" t="s">
        <v>44</v>
      </c>
      <c r="K3" s="703">
        <v>1</v>
      </c>
      <c r="L3" s="703">
        <v>1.23</v>
      </c>
      <c r="M3" s="703" t="s">
        <v>566</v>
      </c>
      <c r="N3" s="703" t="s">
        <v>144</v>
      </c>
      <c r="O3" s="707">
        <v>147.61311913430737</v>
      </c>
      <c r="P3" s="707">
        <f t="shared" si="0"/>
        <v>148</v>
      </c>
      <c r="Q3" s="708">
        <f t="shared" si="1"/>
        <v>162.80000000000001</v>
      </c>
      <c r="R3" s="708">
        <f t="shared" si="2"/>
        <v>163</v>
      </c>
      <c r="S3" s="703"/>
      <c r="T3" s="709">
        <v>161.32000000000002</v>
      </c>
      <c r="U3" s="709">
        <v>161</v>
      </c>
      <c r="Y3" s="175"/>
      <c r="Z3" s="175"/>
      <c r="AA3" s="175"/>
      <c r="AB3" s="175"/>
      <c r="AC3" s="175"/>
      <c r="AD3" s="175" t="s">
        <v>814</v>
      </c>
      <c r="AE3" s="175" t="s">
        <v>140</v>
      </c>
      <c r="AF3" s="175" t="s">
        <v>815</v>
      </c>
      <c r="AG3" s="605" t="s">
        <v>795</v>
      </c>
      <c r="AH3" s="605" t="s">
        <v>738</v>
      </c>
      <c r="AI3" s="175"/>
      <c r="AJ3" s="175"/>
      <c r="AK3" s="175" t="s">
        <v>564</v>
      </c>
      <c r="AL3" s="175"/>
      <c r="AM3" s="175"/>
      <c r="AN3" s="175"/>
      <c r="AO3" s="175"/>
      <c r="AP3" s="175"/>
      <c r="AQ3" s="175"/>
    </row>
    <row r="4" spans="1:43" ht="14.4">
      <c r="A4" s="703" t="s">
        <v>1428</v>
      </c>
      <c r="B4" s="703" t="s">
        <v>1429</v>
      </c>
      <c r="C4" s="703"/>
      <c r="D4" s="703" t="s">
        <v>564</v>
      </c>
      <c r="E4" s="703" t="s">
        <v>1479</v>
      </c>
      <c r="F4" s="703" t="s">
        <v>1430</v>
      </c>
      <c r="G4" s="703"/>
      <c r="H4" s="703" t="s">
        <v>737</v>
      </c>
      <c r="I4" s="703" t="s">
        <v>1431</v>
      </c>
      <c r="J4" s="703" t="s">
        <v>44</v>
      </c>
      <c r="K4" s="703">
        <v>1</v>
      </c>
      <c r="L4" s="703">
        <v>1.29</v>
      </c>
      <c r="M4" s="703" t="s">
        <v>566</v>
      </c>
      <c r="N4" s="703" t="s">
        <v>144</v>
      </c>
      <c r="O4" s="707">
        <v>134.42638647528554</v>
      </c>
      <c r="P4" s="707">
        <f t="shared" si="0"/>
        <v>134</v>
      </c>
      <c r="Q4" s="708">
        <f t="shared" si="1"/>
        <v>147.4</v>
      </c>
      <c r="R4" s="708">
        <f t="shared" si="2"/>
        <v>147</v>
      </c>
      <c r="S4" s="703"/>
      <c r="T4" s="709">
        <v>146.06</v>
      </c>
      <c r="U4" s="709">
        <v>146</v>
      </c>
      <c r="W4" s="842">
        <f>O4-O5</f>
        <v>-20.163957971292831</v>
      </c>
      <c r="X4" s="843">
        <f>L5-L4</f>
        <v>0</v>
      </c>
      <c r="Y4" s="174"/>
      <c r="Z4" s="174"/>
      <c r="AA4" s="174"/>
      <c r="AB4" s="174"/>
      <c r="AC4" s="175"/>
      <c r="AD4" s="175" t="s">
        <v>815</v>
      </c>
      <c r="AE4" s="175" t="s">
        <v>1216</v>
      </c>
      <c r="AF4" s="175" t="s">
        <v>816</v>
      </c>
      <c r="AG4" s="605" t="s">
        <v>124</v>
      </c>
      <c r="AH4" s="605" t="s">
        <v>843</v>
      </c>
      <c r="AI4" s="175"/>
      <c r="AJ4" s="175"/>
      <c r="AK4" s="175" t="s">
        <v>19</v>
      </c>
      <c r="AL4" s="175"/>
      <c r="AM4" s="175"/>
      <c r="AN4" s="175"/>
      <c r="AO4" s="175"/>
      <c r="AP4" s="175"/>
      <c r="AQ4" s="175"/>
    </row>
    <row r="5" spans="1:43" ht="14.4">
      <c r="A5" s="703" t="s">
        <v>1432</v>
      </c>
      <c r="B5" s="703" t="s">
        <v>1433</v>
      </c>
      <c r="C5" s="703"/>
      <c r="D5" s="703" t="s">
        <v>564</v>
      </c>
      <c r="E5" s="703" t="s">
        <v>1479</v>
      </c>
      <c r="F5" s="703" t="s">
        <v>1430</v>
      </c>
      <c r="G5" s="703"/>
      <c r="H5" s="703" t="s">
        <v>738</v>
      </c>
      <c r="I5" s="703" t="s">
        <v>1431</v>
      </c>
      <c r="J5" s="703" t="s">
        <v>44</v>
      </c>
      <c r="K5" s="703">
        <v>1</v>
      </c>
      <c r="L5" s="703">
        <v>1.29</v>
      </c>
      <c r="M5" s="703" t="s">
        <v>566</v>
      </c>
      <c r="N5" s="703" t="s">
        <v>144</v>
      </c>
      <c r="O5" s="707">
        <v>154.59034444657837</v>
      </c>
      <c r="P5" s="707">
        <f t="shared" si="0"/>
        <v>155</v>
      </c>
      <c r="Q5" s="708">
        <f t="shared" si="1"/>
        <v>170.5</v>
      </c>
      <c r="R5" s="708">
        <f t="shared" si="2"/>
        <v>171</v>
      </c>
      <c r="S5" s="703"/>
      <c r="T5" s="709">
        <v>168.95000000000002</v>
      </c>
      <c r="U5" s="709">
        <v>169</v>
      </c>
      <c r="Y5" s="174"/>
      <c r="Z5" s="174"/>
      <c r="AA5" s="174"/>
      <c r="AB5" s="174"/>
      <c r="AC5" s="175"/>
      <c r="AD5" s="175" t="s">
        <v>816</v>
      </c>
      <c r="AE5" s="175" t="s">
        <v>136</v>
      </c>
      <c r="AF5" s="175"/>
      <c r="AG5" s="605" t="s">
        <v>566</v>
      </c>
      <c r="AH5" s="605"/>
      <c r="AI5" s="175"/>
      <c r="AJ5" s="175"/>
      <c r="AK5" s="175"/>
      <c r="AL5" s="175"/>
      <c r="AM5" s="175"/>
      <c r="AN5" s="175"/>
      <c r="AO5" s="175"/>
      <c r="AP5" s="175"/>
      <c r="AQ5" s="175"/>
    </row>
    <row r="6" spans="1:43" ht="14.4">
      <c r="A6" s="703" t="s">
        <v>1434</v>
      </c>
      <c r="B6" s="703" t="s">
        <v>1435</v>
      </c>
      <c r="C6" s="703"/>
      <c r="D6" s="703" t="s">
        <v>564</v>
      </c>
      <c r="E6" s="703" t="s">
        <v>1479</v>
      </c>
      <c r="F6" s="703" t="s">
        <v>1436</v>
      </c>
      <c r="G6" s="703"/>
      <c r="H6" s="703" t="s">
        <v>737</v>
      </c>
      <c r="I6" s="703" t="s">
        <v>1437</v>
      </c>
      <c r="J6" s="703" t="s">
        <v>44</v>
      </c>
      <c r="K6" s="703">
        <v>1</v>
      </c>
      <c r="L6" s="703">
        <v>1.37</v>
      </c>
      <c r="M6" s="703" t="s">
        <v>566</v>
      </c>
      <c r="N6" s="703" t="s">
        <v>144</v>
      </c>
      <c r="O6" s="707">
        <v>141.35535194313158</v>
      </c>
      <c r="P6" s="707">
        <f t="shared" si="0"/>
        <v>141</v>
      </c>
      <c r="Q6" s="708">
        <f t="shared" si="1"/>
        <v>155.10000000000002</v>
      </c>
      <c r="R6" s="708">
        <f t="shared" si="2"/>
        <v>155</v>
      </c>
      <c r="S6" s="703"/>
      <c r="T6" s="709">
        <v>153.69</v>
      </c>
      <c r="U6" s="709">
        <v>154</v>
      </c>
      <c r="Y6" s="174"/>
      <c r="Z6" s="174"/>
      <c r="AA6" s="174"/>
      <c r="AB6" s="174"/>
      <c r="AC6" s="175"/>
      <c r="AD6" s="175"/>
      <c r="AE6" s="175" t="s">
        <v>153</v>
      </c>
      <c r="AF6" s="175"/>
      <c r="AG6" s="175"/>
      <c r="AH6" s="175"/>
      <c r="AI6" s="175"/>
      <c r="AJ6" s="175"/>
      <c r="AK6" s="175"/>
      <c r="AL6" s="175"/>
      <c r="AM6" s="175"/>
      <c r="AN6" s="175"/>
      <c r="AO6" s="175"/>
      <c r="AP6" s="175"/>
      <c r="AQ6" s="175"/>
    </row>
    <row r="7" spans="1:43" ht="14.4">
      <c r="A7" s="703" t="s">
        <v>1438</v>
      </c>
      <c r="B7" s="703" t="s">
        <v>1439</v>
      </c>
      <c r="C7" s="703"/>
      <c r="D7" s="703" t="s">
        <v>564</v>
      </c>
      <c r="E7" s="703" t="s">
        <v>1479</v>
      </c>
      <c r="F7" s="703" t="s">
        <v>1436</v>
      </c>
      <c r="G7" s="703"/>
      <c r="H7" s="703" t="s">
        <v>738</v>
      </c>
      <c r="I7" s="703" t="s">
        <v>1437</v>
      </c>
      <c r="J7" s="703" t="s">
        <v>44</v>
      </c>
      <c r="K7" s="703">
        <v>1</v>
      </c>
      <c r="L7" s="703">
        <v>1.37</v>
      </c>
      <c r="M7" s="703" t="s">
        <v>566</v>
      </c>
      <c r="N7" s="703" t="s">
        <v>144</v>
      </c>
      <c r="O7" s="707">
        <v>162.55865473460133</v>
      </c>
      <c r="P7" s="707">
        <f t="shared" si="0"/>
        <v>163</v>
      </c>
      <c r="Q7" s="708">
        <f t="shared" si="1"/>
        <v>179.3</v>
      </c>
      <c r="R7" s="708">
        <f t="shared" si="2"/>
        <v>179</v>
      </c>
      <c r="S7" s="703"/>
      <c r="T7" s="709">
        <v>177.67000000000002</v>
      </c>
      <c r="U7" s="709">
        <v>178</v>
      </c>
      <c r="W7" s="842">
        <f>O7-O8</f>
        <v>-12.601345265398663</v>
      </c>
      <c r="X7" s="843">
        <f>L8-L7</f>
        <v>0.73</v>
      </c>
      <c r="Y7" s="174"/>
      <c r="Z7" s="174"/>
      <c r="AA7" s="174"/>
      <c r="AB7" s="174"/>
      <c r="AC7" s="175"/>
      <c r="AD7" s="175"/>
      <c r="AE7" s="175" t="s">
        <v>144</v>
      </c>
      <c r="AF7" s="175"/>
      <c r="AG7" s="175"/>
      <c r="AH7" s="175"/>
      <c r="AI7" s="175"/>
      <c r="AJ7" s="175"/>
      <c r="AK7" s="175"/>
      <c r="AL7" s="175"/>
      <c r="AM7" s="175"/>
      <c r="AN7" s="175"/>
      <c r="AO7" s="175"/>
      <c r="AP7" s="175"/>
      <c r="AQ7" s="175"/>
    </row>
    <row r="8" spans="1:43" ht="14.4">
      <c r="A8" s="703" t="s">
        <v>702</v>
      </c>
      <c r="B8" s="703"/>
      <c r="C8" s="703" t="s">
        <v>72</v>
      </c>
      <c r="D8" s="703" t="s">
        <v>564</v>
      </c>
      <c r="E8" s="703" t="s">
        <v>565</v>
      </c>
      <c r="F8" s="703" t="s">
        <v>71</v>
      </c>
      <c r="G8" s="703"/>
      <c r="H8" s="703" t="s">
        <v>737</v>
      </c>
      <c r="I8" s="703" t="s">
        <v>765</v>
      </c>
      <c r="J8" s="703" t="s">
        <v>57</v>
      </c>
      <c r="K8" s="703">
        <v>1</v>
      </c>
      <c r="L8" s="703">
        <v>2.1</v>
      </c>
      <c r="M8" s="703" t="s">
        <v>566</v>
      </c>
      <c r="N8" s="703"/>
      <c r="O8" s="707">
        <v>175.16</v>
      </c>
      <c r="P8" s="707">
        <f t="shared" si="0"/>
        <v>175</v>
      </c>
      <c r="Q8" s="708">
        <f t="shared" si="1"/>
        <v>192.50000000000003</v>
      </c>
      <c r="R8" s="708">
        <f t="shared" si="2"/>
        <v>193</v>
      </c>
      <c r="S8" s="703"/>
      <c r="T8" s="709">
        <v>190.75</v>
      </c>
      <c r="U8" s="709">
        <v>191</v>
      </c>
      <c r="Y8" s="174"/>
      <c r="Z8" s="174"/>
      <c r="AA8" s="174"/>
      <c r="AB8" s="174"/>
      <c r="AC8" s="175"/>
      <c r="AD8" s="175"/>
      <c r="AE8" s="175" t="s">
        <v>157</v>
      </c>
      <c r="AF8" s="175"/>
      <c r="AG8" s="175"/>
      <c r="AH8" s="175"/>
      <c r="AI8" s="175"/>
      <c r="AJ8" s="175"/>
      <c r="AK8" s="175"/>
      <c r="AL8" s="175"/>
      <c r="AM8" s="175"/>
      <c r="AN8" s="175"/>
      <c r="AO8" s="175"/>
      <c r="AP8" s="175"/>
      <c r="AQ8" s="175"/>
    </row>
    <row r="9" spans="1:43" ht="14.4" customHeight="1">
      <c r="A9" s="703" t="s">
        <v>856</v>
      </c>
      <c r="B9" s="703"/>
      <c r="C9" s="703" t="s">
        <v>72</v>
      </c>
      <c r="D9" s="703" t="s">
        <v>564</v>
      </c>
      <c r="E9" s="703" t="s">
        <v>565</v>
      </c>
      <c r="F9" s="703" t="s">
        <v>71</v>
      </c>
      <c r="G9" s="703"/>
      <c r="H9" s="703" t="s">
        <v>738</v>
      </c>
      <c r="I9" s="703" t="s">
        <v>765</v>
      </c>
      <c r="J9" s="703" t="s">
        <v>57</v>
      </c>
      <c r="K9" s="703">
        <v>1</v>
      </c>
      <c r="L9" s="703">
        <v>2.1</v>
      </c>
      <c r="M9" s="703" t="s">
        <v>566</v>
      </c>
      <c r="N9" s="703"/>
      <c r="O9" s="707">
        <v>255</v>
      </c>
      <c r="P9" s="707">
        <f t="shared" si="0"/>
        <v>255</v>
      </c>
      <c r="Q9" s="708">
        <f t="shared" si="1"/>
        <v>280.5</v>
      </c>
      <c r="R9" s="708">
        <f t="shared" si="2"/>
        <v>281</v>
      </c>
      <c r="S9" s="703"/>
      <c r="T9" s="709">
        <v>277.95000000000005</v>
      </c>
      <c r="U9" s="709">
        <v>278</v>
      </c>
      <c r="W9" s="842">
        <f>O9-O10</f>
        <v>60.319999999999993</v>
      </c>
      <c r="X9" s="843">
        <f>L10-L9</f>
        <v>0.39999999999999991</v>
      </c>
      <c r="Y9" s="174"/>
      <c r="Z9" s="174"/>
      <c r="AA9" s="174"/>
      <c r="AB9" s="174"/>
      <c r="AC9" s="175"/>
      <c r="AD9" s="175"/>
      <c r="AE9" s="354" t="s">
        <v>209</v>
      </c>
      <c r="AF9" s="175"/>
      <c r="AG9" s="175"/>
      <c r="AH9" s="175"/>
      <c r="AI9" s="175"/>
      <c r="AJ9" s="175"/>
      <c r="AK9" s="175"/>
      <c r="AL9" s="175"/>
      <c r="AM9" s="175"/>
      <c r="AN9" s="175"/>
      <c r="AO9" s="175"/>
      <c r="AP9" s="175"/>
      <c r="AQ9" s="175"/>
    </row>
    <row r="10" spans="1:43" ht="14.4" customHeight="1">
      <c r="A10" s="703" t="s">
        <v>719</v>
      </c>
      <c r="B10" s="703"/>
      <c r="C10" s="703" t="s">
        <v>109</v>
      </c>
      <c r="D10" s="703" t="s">
        <v>564</v>
      </c>
      <c r="E10" s="703" t="s">
        <v>567</v>
      </c>
      <c r="F10" s="703" t="s">
        <v>108</v>
      </c>
      <c r="G10" s="703"/>
      <c r="H10" s="703" t="s">
        <v>737</v>
      </c>
      <c r="I10" s="703" t="s">
        <v>782</v>
      </c>
      <c r="J10" s="703" t="s">
        <v>52</v>
      </c>
      <c r="K10" s="703">
        <v>1</v>
      </c>
      <c r="L10" s="703">
        <v>2.5</v>
      </c>
      <c r="M10" s="703" t="s">
        <v>566</v>
      </c>
      <c r="N10" s="703"/>
      <c r="O10" s="707">
        <v>194.68</v>
      </c>
      <c r="P10" s="707">
        <f t="shared" si="0"/>
        <v>195</v>
      </c>
      <c r="Q10" s="708">
        <f t="shared" si="1"/>
        <v>214.50000000000003</v>
      </c>
      <c r="R10" s="708">
        <f t="shared" si="2"/>
        <v>215</v>
      </c>
      <c r="S10" s="703"/>
      <c r="T10" s="709">
        <v>212.55</v>
      </c>
      <c r="U10" s="709">
        <v>213</v>
      </c>
      <c r="Y10" s="175"/>
      <c r="Z10" s="175"/>
      <c r="AA10" s="175"/>
      <c r="AB10" s="175"/>
      <c r="AC10" s="174"/>
      <c r="AD10" s="175"/>
      <c r="AE10" s="355" t="s">
        <v>1215</v>
      </c>
      <c r="AF10" s="175"/>
      <c r="AG10" s="175"/>
      <c r="AH10" s="175"/>
      <c r="AI10" s="175"/>
      <c r="AJ10" s="175"/>
      <c r="AK10" s="175"/>
      <c r="AL10" s="175"/>
      <c r="AM10" s="175"/>
      <c r="AN10" s="175"/>
      <c r="AO10" s="175"/>
      <c r="AP10" s="175"/>
      <c r="AQ10" s="175"/>
    </row>
    <row r="11" spans="1:43" ht="14.4" customHeight="1">
      <c r="A11" s="703" t="s">
        <v>873</v>
      </c>
      <c r="B11" s="703"/>
      <c r="C11" s="703" t="s">
        <v>109</v>
      </c>
      <c r="D11" s="703" t="s">
        <v>564</v>
      </c>
      <c r="E11" s="703" t="s">
        <v>567</v>
      </c>
      <c r="F11" s="703" t="s">
        <v>108</v>
      </c>
      <c r="G11" s="703"/>
      <c r="H11" s="703" t="s">
        <v>738</v>
      </c>
      <c r="I11" s="703" t="s">
        <v>782</v>
      </c>
      <c r="J11" s="703" t="s">
        <v>52</v>
      </c>
      <c r="K11" s="703">
        <v>1</v>
      </c>
      <c r="L11" s="703">
        <v>2.5</v>
      </c>
      <c r="M11" s="703" t="s">
        <v>566</v>
      </c>
      <c r="N11" s="703"/>
      <c r="O11" s="707">
        <v>272</v>
      </c>
      <c r="P11" s="707">
        <f t="shared" si="0"/>
        <v>272</v>
      </c>
      <c r="Q11" s="708">
        <f t="shared" si="1"/>
        <v>299.20000000000005</v>
      </c>
      <c r="R11" s="708">
        <f t="shared" si="2"/>
        <v>299</v>
      </c>
      <c r="S11" s="703"/>
      <c r="T11" s="709">
        <v>296.48</v>
      </c>
      <c r="U11" s="709">
        <v>296</v>
      </c>
      <c r="W11" s="842">
        <f>O11-O12</f>
        <v>80.47999999999999</v>
      </c>
      <c r="X11" s="843">
        <f>L12-L11</f>
        <v>0</v>
      </c>
      <c r="Y11" s="174"/>
      <c r="Z11" s="174"/>
      <c r="AA11" s="174"/>
      <c r="AB11" s="175"/>
      <c r="AC11" s="175"/>
      <c r="AD11" s="175"/>
      <c r="AE11" s="356" t="s">
        <v>1217</v>
      </c>
      <c r="AF11" s="175"/>
      <c r="AG11" s="175"/>
      <c r="AH11" s="175"/>
      <c r="AI11" s="175"/>
      <c r="AJ11" s="175"/>
      <c r="AK11" s="175"/>
      <c r="AL11" s="175"/>
      <c r="AM11" s="175"/>
      <c r="AN11" s="175"/>
      <c r="AO11" s="175"/>
      <c r="AP11" s="175"/>
      <c r="AQ11" s="175"/>
    </row>
    <row r="12" spans="1:43" ht="14.4">
      <c r="A12" s="703" t="s">
        <v>722</v>
      </c>
      <c r="B12" s="703"/>
      <c r="C12" s="703" t="s">
        <v>115</v>
      </c>
      <c r="D12" s="703" t="s">
        <v>564</v>
      </c>
      <c r="E12" s="703" t="s">
        <v>567</v>
      </c>
      <c r="F12" s="703" t="s">
        <v>114</v>
      </c>
      <c r="G12" s="703"/>
      <c r="H12" s="703" t="s">
        <v>737</v>
      </c>
      <c r="I12" s="703" t="s">
        <v>785</v>
      </c>
      <c r="J12" s="703" t="s">
        <v>57</v>
      </c>
      <c r="K12" s="703">
        <v>1</v>
      </c>
      <c r="L12" s="703">
        <v>2.5</v>
      </c>
      <c r="M12" s="703" t="s">
        <v>566</v>
      </c>
      <c r="N12" s="703"/>
      <c r="O12" s="707">
        <v>191.52</v>
      </c>
      <c r="P12" s="707">
        <f t="shared" si="0"/>
        <v>192</v>
      </c>
      <c r="Q12" s="708">
        <f t="shared" si="1"/>
        <v>211.20000000000002</v>
      </c>
      <c r="R12" s="708">
        <f t="shared" si="2"/>
        <v>211</v>
      </c>
      <c r="S12" s="703"/>
      <c r="T12" s="709">
        <v>209.28000000000003</v>
      </c>
      <c r="U12" s="709">
        <v>209</v>
      </c>
      <c r="Y12" s="174"/>
      <c r="Z12" s="174"/>
      <c r="AA12" s="174"/>
      <c r="AB12" s="175"/>
      <c r="AC12" s="174"/>
      <c r="AD12" s="175"/>
      <c r="AE12" s="356" t="s">
        <v>1214</v>
      </c>
      <c r="AF12" s="175"/>
      <c r="AG12" s="175"/>
      <c r="AH12" s="175"/>
      <c r="AI12" s="175"/>
      <c r="AJ12" s="175"/>
      <c r="AK12" s="175"/>
      <c r="AL12" s="175"/>
      <c r="AM12" s="175"/>
      <c r="AN12" s="175"/>
      <c r="AO12" s="175"/>
      <c r="AP12" s="175"/>
    </row>
    <row r="13" spans="1:43" ht="14.4">
      <c r="A13" s="703" t="s">
        <v>876</v>
      </c>
      <c r="B13" s="703"/>
      <c r="C13" s="703" t="s">
        <v>115</v>
      </c>
      <c r="D13" s="703" t="s">
        <v>564</v>
      </c>
      <c r="E13" s="703" t="s">
        <v>567</v>
      </c>
      <c r="F13" s="703" t="s">
        <v>114</v>
      </c>
      <c r="G13" s="703"/>
      <c r="H13" s="703" t="s">
        <v>738</v>
      </c>
      <c r="I13" s="703" t="s">
        <v>785</v>
      </c>
      <c r="J13" s="703" t="s">
        <v>60</v>
      </c>
      <c r="K13" s="703">
        <v>1</v>
      </c>
      <c r="L13" s="703">
        <v>2.5</v>
      </c>
      <c r="M13" s="703" t="s">
        <v>566</v>
      </c>
      <c r="N13" s="703"/>
      <c r="O13" s="707">
        <v>275.39999999999998</v>
      </c>
      <c r="P13" s="707">
        <f t="shared" si="0"/>
        <v>275</v>
      </c>
      <c r="Q13" s="708">
        <f t="shared" si="1"/>
        <v>302.5</v>
      </c>
      <c r="R13" s="708">
        <f t="shared" si="2"/>
        <v>303</v>
      </c>
      <c r="S13" s="703"/>
      <c r="T13" s="709">
        <v>299.75</v>
      </c>
      <c r="U13" s="709">
        <v>300</v>
      </c>
      <c r="Y13" s="174"/>
      <c r="Z13" s="174"/>
      <c r="AA13" s="174"/>
      <c r="AB13" s="175"/>
      <c r="AC13" s="174"/>
      <c r="AD13" s="175"/>
      <c r="AE13" s="174"/>
      <c r="AF13" s="175"/>
      <c r="AG13" s="175"/>
      <c r="AH13" s="175"/>
      <c r="AI13" s="175"/>
      <c r="AJ13" s="175"/>
      <c r="AK13" s="175"/>
      <c r="AL13" s="175"/>
      <c r="AM13" s="175"/>
      <c r="AN13" s="175"/>
      <c r="AO13" s="175"/>
      <c r="AP13" s="175"/>
    </row>
    <row r="14" spans="1:43" ht="14.4">
      <c r="A14" s="703" t="s">
        <v>705</v>
      </c>
      <c r="B14" s="703"/>
      <c r="C14" s="703" t="s">
        <v>78</v>
      </c>
      <c r="D14" s="703" t="s">
        <v>564</v>
      </c>
      <c r="E14" s="703" t="s">
        <v>565</v>
      </c>
      <c r="F14" s="703" t="s">
        <v>77</v>
      </c>
      <c r="G14" s="703"/>
      <c r="H14" s="703" t="s">
        <v>737</v>
      </c>
      <c r="I14" s="703" t="s">
        <v>768</v>
      </c>
      <c r="J14" s="703" t="s">
        <v>52</v>
      </c>
      <c r="K14" s="703">
        <v>1</v>
      </c>
      <c r="L14" s="703">
        <v>1.7</v>
      </c>
      <c r="M14" s="703" t="s">
        <v>566</v>
      </c>
      <c r="N14" s="703"/>
      <c r="O14" s="707">
        <v>139</v>
      </c>
      <c r="P14" s="707">
        <f t="shared" si="0"/>
        <v>139</v>
      </c>
      <c r="Q14" s="708">
        <f t="shared" si="1"/>
        <v>152.9</v>
      </c>
      <c r="R14" s="708">
        <f t="shared" si="2"/>
        <v>153</v>
      </c>
      <c r="S14" s="703"/>
      <c r="T14" s="709">
        <v>161.32000000000002</v>
      </c>
      <c r="U14" s="709">
        <v>161</v>
      </c>
      <c r="Y14" s="174"/>
      <c r="Z14" s="174"/>
      <c r="AA14" s="174"/>
      <c r="AB14" s="175"/>
      <c r="AC14" s="174"/>
      <c r="AD14" s="175"/>
      <c r="AE14" s="174"/>
      <c r="AF14" s="175"/>
      <c r="AG14" s="175"/>
      <c r="AH14" s="175"/>
      <c r="AI14" s="175"/>
      <c r="AJ14" s="175"/>
      <c r="AK14" s="175"/>
      <c r="AL14" s="175"/>
      <c r="AM14" s="175"/>
      <c r="AN14" s="175"/>
      <c r="AO14" s="175"/>
      <c r="AP14" s="175"/>
    </row>
    <row r="15" spans="1:43" ht="14.4" customHeight="1">
      <c r="A15" s="703" t="s">
        <v>859</v>
      </c>
      <c r="B15" s="712"/>
      <c r="C15" s="703" t="s">
        <v>78</v>
      </c>
      <c r="D15" s="703" t="s">
        <v>564</v>
      </c>
      <c r="E15" s="703" t="s">
        <v>565</v>
      </c>
      <c r="F15" s="713" t="s">
        <v>77</v>
      </c>
      <c r="G15" s="699"/>
      <c r="H15" s="733" t="s">
        <v>738</v>
      </c>
      <c r="I15" s="734" t="s">
        <v>768</v>
      </c>
      <c r="J15" s="716" t="s">
        <v>52</v>
      </c>
      <c r="K15" s="703">
        <v>1</v>
      </c>
      <c r="L15" s="732">
        <v>1.7</v>
      </c>
      <c r="M15" s="703" t="s">
        <v>566</v>
      </c>
      <c r="N15" s="733"/>
      <c r="O15" s="707">
        <v>201</v>
      </c>
      <c r="P15" s="707">
        <f t="shared" si="0"/>
        <v>201</v>
      </c>
      <c r="Q15" s="708">
        <f t="shared" si="1"/>
        <v>221.10000000000002</v>
      </c>
      <c r="R15" s="708">
        <f t="shared" si="2"/>
        <v>221</v>
      </c>
      <c r="S15" s="711"/>
      <c r="T15" s="709">
        <v>189.66000000000003</v>
      </c>
      <c r="U15" s="709">
        <v>190</v>
      </c>
      <c r="Y15" s="175"/>
      <c r="Z15" s="175"/>
      <c r="AA15" s="175"/>
      <c r="AB15" s="175"/>
      <c r="AC15" s="174"/>
      <c r="AD15" s="175"/>
      <c r="AE15" s="174"/>
      <c r="AF15" s="175"/>
      <c r="AG15" s="175"/>
      <c r="AH15" s="175"/>
      <c r="AI15" s="175"/>
      <c r="AJ15" s="175"/>
      <c r="AK15" s="175"/>
      <c r="AL15" s="175"/>
      <c r="AM15" s="853" t="s">
        <v>1575</v>
      </c>
      <c r="AN15" s="175"/>
      <c r="AO15" s="175"/>
      <c r="AP15" s="175"/>
      <c r="AQ15" s="175"/>
    </row>
    <row r="16" spans="1:43" ht="14.4" customHeight="1">
      <c r="A16" s="703" t="s">
        <v>706</v>
      </c>
      <c r="B16" s="712"/>
      <c r="C16" s="703" t="s">
        <v>80</v>
      </c>
      <c r="D16" s="703" t="s">
        <v>564</v>
      </c>
      <c r="E16" s="703" t="s">
        <v>565</v>
      </c>
      <c r="F16" s="713" t="s">
        <v>79</v>
      </c>
      <c r="G16" s="699"/>
      <c r="H16" s="733" t="s">
        <v>737</v>
      </c>
      <c r="I16" s="734" t="s">
        <v>769</v>
      </c>
      <c r="J16" s="716" t="s">
        <v>57</v>
      </c>
      <c r="K16" s="703">
        <v>1</v>
      </c>
      <c r="L16" s="732">
        <v>2.2999999999999998</v>
      </c>
      <c r="M16" s="703" t="s">
        <v>566</v>
      </c>
      <c r="N16" s="733"/>
      <c r="O16" s="707">
        <v>159</v>
      </c>
      <c r="P16" s="707">
        <f t="shared" si="0"/>
        <v>159</v>
      </c>
      <c r="Q16" s="708">
        <f t="shared" si="1"/>
        <v>174.9</v>
      </c>
      <c r="R16" s="708">
        <f t="shared" si="2"/>
        <v>175</v>
      </c>
      <c r="S16" s="711"/>
      <c r="T16" s="709">
        <v>186.39000000000001</v>
      </c>
      <c r="U16" s="709">
        <v>186</v>
      </c>
      <c r="W16" s="842">
        <f>O16-O17</f>
        <v>-59</v>
      </c>
      <c r="X16" s="843">
        <f>L17-L16</f>
        <v>0</v>
      </c>
      <c r="Y16" s="175"/>
      <c r="Z16" s="175"/>
      <c r="AA16" s="175"/>
      <c r="AB16" s="175"/>
      <c r="AC16" s="175"/>
      <c r="AD16" s="175"/>
      <c r="AE16" s="175"/>
      <c r="AF16" s="175"/>
      <c r="AG16" s="175"/>
      <c r="AH16" s="175"/>
      <c r="AI16" s="175"/>
      <c r="AJ16" s="175"/>
      <c r="AK16" s="175"/>
      <c r="AL16" s="175"/>
      <c r="AM16" s="175"/>
      <c r="AN16" s="175"/>
      <c r="AO16" s="175"/>
      <c r="AP16" s="175"/>
      <c r="AQ16" s="175"/>
    </row>
    <row r="17" spans="1:43" ht="14.4" customHeight="1">
      <c r="A17" s="703" t="s">
        <v>860</v>
      </c>
      <c r="B17" s="712"/>
      <c r="C17" s="703" t="s">
        <v>80</v>
      </c>
      <c r="D17" s="703" t="s">
        <v>564</v>
      </c>
      <c r="E17" s="703" t="s">
        <v>565</v>
      </c>
      <c r="F17" s="713" t="s">
        <v>79</v>
      </c>
      <c r="G17" s="699"/>
      <c r="H17" s="733" t="s">
        <v>738</v>
      </c>
      <c r="I17" s="734" t="s">
        <v>769</v>
      </c>
      <c r="J17" s="716" t="s">
        <v>57</v>
      </c>
      <c r="K17" s="703">
        <v>1</v>
      </c>
      <c r="L17" s="732">
        <v>2.2999999999999998</v>
      </c>
      <c r="M17" s="703" t="s">
        <v>566</v>
      </c>
      <c r="N17" s="733"/>
      <c r="O17" s="707">
        <v>218</v>
      </c>
      <c r="P17" s="707">
        <f t="shared" si="0"/>
        <v>218</v>
      </c>
      <c r="Q17" s="708">
        <f t="shared" si="1"/>
        <v>239.8</v>
      </c>
      <c r="R17" s="708">
        <f t="shared" si="2"/>
        <v>240</v>
      </c>
      <c r="S17" s="711"/>
      <c r="T17" s="709">
        <v>209.28000000000003</v>
      </c>
      <c r="U17" s="709">
        <v>209</v>
      </c>
      <c r="Y17" s="175"/>
      <c r="Z17" s="175"/>
      <c r="AA17" s="175"/>
      <c r="AB17" s="175"/>
      <c r="AC17" s="175"/>
      <c r="AD17" s="175"/>
      <c r="AE17" s="175"/>
      <c r="AF17" s="175"/>
      <c r="AG17" s="175"/>
      <c r="AH17" s="175"/>
      <c r="AI17" s="175"/>
      <c r="AJ17" s="175"/>
      <c r="AK17" s="175"/>
      <c r="AL17" s="175"/>
      <c r="AM17" s="175"/>
      <c r="AN17" s="175"/>
      <c r="AO17" s="175"/>
      <c r="AP17" s="175"/>
      <c r="AQ17" s="175"/>
    </row>
    <row r="18" spans="1:43" ht="14.4" customHeight="1">
      <c r="A18" s="703" t="s">
        <v>707</v>
      </c>
      <c r="B18" s="712"/>
      <c r="C18" s="703" t="s">
        <v>82</v>
      </c>
      <c r="D18" s="703" t="s">
        <v>564</v>
      </c>
      <c r="E18" s="703" t="s">
        <v>565</v>
      </c>
      <c r="F18" s="713" t="s">
        <v>81</v>
      </c>
      <c r="G18" s="699"/>
      <c r="H18" s="733" t="s">
        <v>737</v>
      </c>
      <c r="I18" s="734" t="s">
        <v>770</v>
      </c>
      <c r="J18" s="716" t="s">
        <v>57</v>
      </c>
      <c r="K18" s="703">
        <v>1</v>
      </c>
      <c r="L18" s="732">
        <v>3.4</v>
      </c>
      <c r="M18" s="703" t="s">
        <v>566</v>
      </c>
      <c r="N18" s="733"/>
      <c r="O18" s="720">
        <v>220</v>
      </c>
      <c r="P18" s="707">
        <f t="shared" si="0"/>
        <v>220</v>
      </c>
      <c r="Q18" s="708">
        <f t="shared" si="1"/>
        <v>242.00000000000003</v>
      </c>
      <c r="R18" s="708">
        <f t="shared" si="2"/>
        <v>242</v>
      </c>
      <c r="S18" s="711"/>
      <c r="T18" s="709">
        <v>255.06000000000003</v>
      </c>
      <c r="U18" s="709">
        <v>255</v>
      </c>
      <c r="Y18" s="175" t="s">
        <v>130</v>
      </c>
      <c r="Z18" s="175"/>
      <c r="AA18" s="175"/>
      <c r="AB18" s="175"/>
      <c r="AC18" s="175"/>
      <c r="AD18" s="175"/>
      <c r="AE18" s="175"/>
      <c r="AF18" s="175"/>
      <c r="AG18" s="175"/>
      <c r="AH18" s="175"/>
      <c r="AI18" s="175"/>
      <c r="AJ18" s="175"/>
      <c r="AK18" s="175"/>
      <c r="AL18" s="175"/>
      <c r="AM18" s="175"/>
      <c r="AN18" s="175"/>
      <c r="AO18" s="175"/>
      <c r="AP18" s="175"/>
      <c r="AQ18" s="175"/>
    </row>
    <row r="19" spans="1:43" ht="28.2" customHeight="1">
      <c r="A19" s="703" t="s">
        <v>861</v>
      </c>
      <c r="B19" s="712"/>
      <c r="C19" s="703" t="s">
        <v>82</v>
      </c>
      <c r="D19" s="703" t="s">
        <v>564</v>
      </c>
      <c r="E19" s="703" t="s">
        <v>565</v>
      </c>
      <c r="F19" s="713" t="s">
        <v>81</v>
      </c>
      <c r="G19" s="699"/>
      <c r="H19" s="733" t="s">
        <v>738</v>
      </c>
      <c r="I19" s="734" t="s">
        <v>770</v>
      </c>
      <c r="J19" s="716" t="s">
        <v>57</v>
      </c>
      <c r="K19" s="703">
        <v>1</v>
      </c>
      <c r="L19" s="732">
        <v>3.4</v>
      </c>
      <c r="M19" s="703" t="s">
        <v>566</v>
      </c>
      <c r="N19" s="733"/>
      <c r="O19" s="707">
        <v>320</v>
      </c>
      <c r="P19" s="707">
        <f t="shared" si="0"/>
        <v>320</v>
      </c>
      <c r="Q19" s="708">
        <f t="shared" si="1"/>
        <v>352</v>
      </c>
      <c r="R19" s="708">
        <f t="shared" si="2"/>
        <v>352</v>
      </c>
      <c r="S19" s="711"/>
      <c r="T19" s="709">
        <v>304.11</v>
      </c>
      <c r="U19" s="709">
        <v>304</v>
      </c>
      <c r="W19" s="842">
        <f>O19-O20</f>
        <v>156</v>
      </c>
      <c r="X19" s="843">
        <f>L20-L19</f>
        <v>-1.3900000000000001</v>
      </c>
      <c r="Y19" s="175" t="s">
        <v>1179</v>
      </c>
      <c r="Z19" s="175"/>
      <c r="AA19" s="618" t="s">
        <v>1536</v>
      </c>
      <c r="AB19" s="606" t="s">
        <v>1526</v>
      </c>
      <c r="AC19" s="615" t="s">
        <v>1532</v>
      </c>
      <c r="AD19" s="617" t="s">
        <v>1534</v>
      </c>
      <c r="AE19" s="607" t="s">
        <v>341</v>
      </c>
      <c r="AF19" s="616" t="s">
        <v>1533</v>
      </c>
      <c r="AG19" s="608" t="s">
        <v>1527</v>
      </c>
      <c r="AH19" s="609" t="s">
        <v>348</v>
      </c>
      <c r="AI19" s="610" t="s">
        <v>1528</v>
      </c>
      <c r="AJ19" s="611" t="s">
        <v>1529</v>
      </c>
      <c r="AK19" s="612" t="s">
        <v>1530</v>
      </c>
      <c r="AL19" s="613" t="s">
        <v>1535</v>
      </c>
      <c r="AM19" s="745" t="s">
        <v>1531</v>
      </c>
      <c r="AN19" s="614" t="s">
        <v>350</v>
      </c>
      <c r="AO19" s="618"/>
    </row>
    <row r="20" spans="1:43" ht="14.4" customHeight="1">
      <c r="A20" s="703" t="s">
        <v>1460</v>
      </c>
      <c r="B20" s="712" t="s">
        <v>1461</v>
      </c>
      <c r="C20" s="703"/>
      <c r="D20" s="703" t="s">
        <v>564</v>
      </c>
      <c r="E20" s="703" t="s">
        <v>1479</v>
      </c>
      <c r="F20" s="713" t="s">
        <v>1462</v>
      </c>
      <c r="G20" s="699"/>
      <c r="H20" s="733" t="s">
        <v>737</v>
      </c>
      <c r="I20" s="734" t="s">
        <v>1463</v>
      </c>
      <c r="J20" s="716" t="s">
        <v>57</v>
      </c>
      <c r="K20" s="703">
        <v>1</v>
      </c>
      <c r="L20" s="732">
        <v>2.0099999999999998</v>
      </c>
      <c r="M20" s="703" t="s">
        <v>566</v>
      </c>
      <c r="N20" s="733" t="s">
        <v>1464</v>
      </c>
      <c r="O20" s="720">
        <v>164</v>
      </c>
      <c r="P20" s="707">
        <f t="shared" si="0"/>
        <v>164</v>
      </c>
      <c r="Q20" s="708">
        <f t="shared" si="1"/>
        <v>180.4</v>
      </c>
      <c r="R20" s="708">
        <f t="shared" si="2"/>
        <v>180</v>
      </c>
      <c r="S20" s="711"/>
      <c r="T20" s="709">
        <v>151.51000000000002</v>
      </c>
      <c r="U20" s="709">
        <v>152</v>
      </c>
      <c r="Y20" s="175"/>
      <c r="Z20" s="175"/>
      <c r="AA20" s="618">
        <v>79</v>
      </c>
      <c r="AB20" s="606">
        <v>2</v>
      </c>
      <c r="AC20" s="615">
        <v>69</v>
      </c>
      <c r="AD20" s="617">
        <v>77</v>
      </c>
      <c r="AE20" s="607">
        <v>5</v>
      </c>
      <c r="AF20" s="616">
        <v>76</v>
      </c>
      <c r="AG20" s="608">
        <v>7</v>
      </c>
      <c r="AH20" s="609">
        <v>10</v>
      </c>
      <c r="AI20" s="610">
        <v>11</v>
      </c>
      <c r="AJ20" s="611">
        <v>12</v>
      </c>
      <c r="AK20" s="612">
        <v>13</v>
      </c>
      <c r="AL20" s="613">
        <v>81</v>
      </c>
      <c r="AM20" s="745">
        <v>27</v>
      </c>
      <c r="AN20" s="614">
        <v>55</v>
      </c>
      <c r="AO20" s="618"/>
      <c r="AP20" s="618"/>
    </row>
    <row r="21" spans="1:43" ht="14.4">
      <c r="A21" s="703" t="s">
        <v>1465</v>
      </c>
      <c r="B21" s="703" t="s">
        <v>1466</v>
      </c>
      <c r="C21" s="703"/>
      <c r="D21" s="703" t="s">
        <v>564</v>
      </c>
      <c r="E21" s="703" t="s">
        <v>1479</v>
      </c>
      <c r="F21" s="703" t="s">
        <v>1462</v>
      </c>
      <c r="G21" s="703"/>
      <c r="H21" s="703" t="s">
        <v>738</v>
      </c>
      <c r="I21" s="703" t="s">
        <v>1463</v>
      </c>
      <c r="J21" s="703" t="s">
        <v>57</v>
      </c>
      <c r="K21" s="703">
        <v>1</v>
      </c>
      <c r="L21" s="703">
        <v>2.0099999999999998</v>
      </c>
      <c r="M21" s="703" t="s">
        <v>566</v>
      </c>
      <c r="N21" s="703" t="s">
        <v>1464</v>
      </c>
      <c r="O21" s="707">
        <v>189</v>
      </c>
      <c r="P21" s="707">
        <f t="shared" si="0"/>
        <v>189</v>
      </c>
      <c r="Q21" s="708">
        <f t="shared" si="1"/>
        <v>207.9</v>
      </c>
      <c r="R21" s="708">
        <f t="shared" si="2"/>
        <v>208</v>
      </c>
      <c r="S21" s="703"/>
      <c r="T21" s="709">
        <v>219.09</v>
      </c>
      <c r="U21" s="709">
        <v>219</v>
      </c>
      <c r="W21" s="842">
        <f>O21-O22</f>
        <v>30</v>
      </c>
      <c r="X21" s="843">
        <f>L22-L21</f>
        <v>0.27</v>
      </c>
      <c r="Y21" s="175"/>
      <c r="Z21" s="175"/>
      <c r="AA21" s="618" t="s">
        <v>1515</v>
      </c>
      <c r="AB21" s="606" t="s">
        <v>1525</v>
      </c>
      <c r="AC21" s="615" t="s">
        <v>1519</v>
      </c>
      <c r="AD21" s="617" t="s">
        <v>1517</v>
      </c>
      <c r="AE21" s="607" t="s">
        <v>1512</v>
      </c>
      <c r="AF21" s="616" t="s">
        <v>1518</v>
      </c>
      <c r="AG21" s="608" t="s">
        <v>1514</v>
      </c>
      <c r="AH21" s="609" t="s">
        <v>1524</v>
      </c>
      <c r="AI21" s="610" t="s">
        <v>1523</v>
      </c>
      <c r="AJ21" s="611" t="s">
        <v>1522</v>
      </c>
      <c r="AK21" s="612" t="s">
        <v>1521</v>
      </c>
      <c r="AL21" s="613" t="s">
        <v>1516</v>
      </c>
      <c r="AM21" s="745" t="s">
        <v>1520</v>
      </c>
      <c r="AN21" s="614" t="s">
        <v>1513</v>
      </c>
      <c r="AO21" s="618"/>
      <c r="AP21" s="618"/>
    </row>
    <row r="22" spans="1:43" ht="14.4">
      <c r="A22" s="703" t="s">
        <v>1467</v>
      </c>
      <c r="B22" s="703" t="s">
        <v>1468</v>
      </c>
      <c r="C22" s="703"/>
      <c r="D22" s="703" t="s">
        <v>564</v>
      </c>
      <c r="E22" s="703" t="s">
        <v>1479</v>
      </c>
      <c r="F22" s="703" t="s">
        <v>1469</v>
      </c>
      <c r="G22" s="703"/>
      <c r="H22" s="703" t="s">
        <v>737</v>
      </c>
      <c r="I22" s="703" t="s">
        <v>1470</v>
      </c>
      <c r="J22" s="703" t="s">
        <v>1401</v>
      </c>
      <c r="K22" s="703">
        <v>1</v>
      </c>
      <c r="L22" s="703">
        <v>2.2799999999999998</v>
      </c>
      <c r="M22" s="703" t="s">
        <v>566</v>
      </c>
      <c r="N22" s="703" t="s">
        <v>1464</v>
      </c>
      <c r="O22" s="707">
        <v>159</v>
      </c>
      <c r="P22" s="707">
        <f t="shared" si="0"/>
        <v>159</v>
      </c>
      <c r="Q22" s="708">
        <f t="shared" si="1"/>
        <v>174.9</v>
      </c>
      <c r="R22" s="708">
        <f t="shared" si="2"/>
        <v>175</v>
      </c>
      <c r="S22" s="703"/>
      <c r="T22" s="709">
        <v>173.31</v>
      </c>
      <c r="U22" s="709">
        <v>173</v>
      </c>
      <c r="Y22" s="175" t="s">
        <v>20</v>
      </c>
      <c r="Z22" s="175"/>
      <c r="AA22" s="618" t="s">
        <v>334</v>
      </c>
      <c r="AB22" s="606" t="s">
        <v>1526</v>
      </c>
      <c r="AC22" s="615" t="s">
        <v>337</v>
      </c>
      <c r="AD22" s="617" t="s">
        <v>339</v>
      </c>
      <c r="AE22" s="607" t="s">
        <v>341</v>
      </c>
      <c r="AF22" s="650" t="s">
        <v>343</v>
      </c>
      <c r="AG22" s="608" t="s">
        <v>1527</v>
      </c>
      <c r="AH22" s="621" t="s">
        <v>346</v>
      </c>
      <c r="AI22" s="619" t="s">
        <v>348</v>
      </c>
      <c r="AJ22" s="610" t="s">
        <v>1528</v>
      </c>
      <c r="AK22" s="611" t="s">
        <v>1529</v>
      </c>
      <c r="AL22" s="612" t="s">
        <v>1530</v>
      </c>
      <c r="AM22" s="620" t="s">
        <v>1578</v>
      </c>
      <c r="AN22" s="613" t="s">
        <v>350</v>
      </c>
      <c r="AO22" s="745"/>
      <c r="AP22" s="618"/>
    </row>
    <row r="23" spans="1:43" ht="14.4">
      <c r="A23" s="703" t="s">
        <v>1471</v>
      </c>
      <c r="B23" s="703" t="s">
        <v>1472</v>
      </c>
      <c r="C23" s="703"/>
      <c r="D23" s="703" t="s">
        <v>564</v>
      </c>
      <c r="E23" s="703" t="s">
        <v>1479</v>
      </c>
      <c r="F23" s="703" t="s">
        <v>1469</v>
      </c>
      <c r="G23" s="703"/>
      <c r="H23" s="703" t="s">
        <v>738</v>
      </c>
      <c r="I23" s="703" t="s">
        <v>1470</v>
      </c>
      <c r="J23" s="703" t="s">
        <v>52</v>
      </c>
      <c r="K23" s="703">
        <v>1</v>
      </c>
      <c r="L23" s="703">
        <v>2.2799999999999998</v>
      </c>
      <c r="M23" s="703" t="s">
        <v>566</v>
      </c>
      <c r="N23" s="703" t="s">
        <v>1464</v>
      </c>
      <c r="O23" s="707">
        <v>201</v>
      </c>
      <c r="P23" s="707">
        <f t="shared" si="0"/>
        <v>201</v>
      </c>
      <c r="Q23" s="708">
        <f t="shared" si="1"/>
        <v>221.10000000000002</v>
      </c>
      <c r="R23" s="708">
        <f t="shared" si="2"/>
        <v>221</v>
      </c>
      <c r="S23" s="703"/>
      <c r="T23" s="709">
        <v>237.62</v>
      </c>
      <c r="U23" s="709">
        <v>238</v>
      </c>
      <c r="W23" s="842">
        <f>O23-O24</f>
        <v>64</v>
      </c>
      <c r="X23" s="843">
        <f>L24-L23</f>
        <v>-0.73999999999999977</v>
      </c>
      <c r="Y23" s="175"/>
      <c r="Z23" s="175"/>
      <c r="AA23" s="618">
        <v>1</v>
      </c>
      <c r="AB23" s="606">
        <v>2</v>
      </c>
      <c r="AC23" s="615">
        <v>3</v>
      </c>
      <c r="AD23" s="617">
        <v>4</v>
      </c>
      <c r="AE23" s="607">
        <v>5</v>
      </c>
      <c r="AF23" s="650">
        <v>6</v>
      </c>
      <c r="AG23" s="608">
        <v>7</v>
      </c>
      <c r="AH23" s="621">
        <v>9</v>
      </c>
      <c r="AI23" s="619">
        <v>10</v>
      </c>
      <c r="AJ23" s="610">
        <v>11</v>
      </c>
      <c r="AK23" s="611">
        <v>12</v>
      </c>
      <c r="AL23" s="612">
        <v>13</v>
      </c>
      <c r="AM23" s="620">
        <v>14</v>
      </c>
      <c r="AN23" s="613">
        <v>16</v>
      </c>
      <c r="AO23" s="745"/>
      <c r="AP23" s="618"/>
    </row>
    <row r="24" spans="1:43" ht="14.4">
      <c r="A24" s="703" t="s">
        <v>1473</v>
      </c>
      <c r="B24" s="703" t="s">
        <v>1474</v>
      </c>
      <c r="C24" s="703"/>
      <c r="D24" s="703" t="s">
        <v>564</v>
      </c>
      <c r="E24" s="703" t="s">
        <v>1479</v>
      </c>
      <c r="F24" s="703" t="s">
        <v>1475</v>
      </c>
      <c r="G24" s="703"/>
      <c r="H24" s="703" t="s">
        <v>737</v>
      </c>
      <c r="I24" s="703" t="s">
        <v>1476</v>
      </c>
      <c r="J24" s="703" t="s">
        <v>44</v>
      </c>
      <c r="K24" s="703">
        <v>1</v>
      </c>
      <c r="L24" s="703">
        <v>1.54</v>
      </c>
      <c r="M24" s="703" t="s">
        <v>566</v>
      </c>
      <c r="N24" s="703" t="s">
        <v>1464</v>
      </c>
      <c r="O24" s="707">
        <v>137</v>
      </c>
      <c r="P24" s="707">
        <f t="shared" si="0"/>
        <v>137</v>
      </c>
      <c r="Q24" s="708">
        <f t="shared" si="1"/>
        <v>150.70000000000002</v>
      </c>
      <c r="R24" s="708">
        <f t="shared" si="2"/>
        <v>151</v>
      </c>
      <c r="S24" s="703"/>
      <c r="T24" s="709">
        <v>239.8</v>
      </c>
      <c r="U24" s="709">
        <v>240</v>
      </c>
      <c r="W24" s="842">
        <f>P23*1.1</f>
        <v>221.10000000000002</v>
      </c>
      <c r="Y24" s="175"/>
      <c r="Z24" s="175"/>
      <c r="AA24" s="618" t="s">
        <v>1554</v>
      </c>
      <c r="AB24" s="606" t="s">
        <v>1576</v>
      </c>
      <c r="AC24" s="615" t="s">
        <v>1537</v>
      </c>
      <c r="AD24" s="617" t="s">
        <v>1557</v>
      </c>
      <c r="AE24" s="607" t="s">
        <v>1512</v>
      </c>
      <c r="AF24" s="650" t="s">
        <v>1577</v>
      </c>
      <c r="AG24" s="608" t="s">
        <v>1514</v>
      </c>
      <c r="AH24" s="621" t="s">
        <v>1558</v>
      </c>
      <c r="AI24" s="619" t="s">
        <v>1524</v>
      </c>
      <c r="AJ24" s="610" t="s">
        <v>1523</v>
      </c>
      <c r="AK24" s="611" t="s">
        <v>1522</v>
      </c>
      <c r="AL24" s="612" t="s">
        <v>1521</v>
      </c>
      <c r="AM24" s="620" t="s">
        <v>1560</v>
      </c>
      <c r="AN24" s="613" t="s">
        <v>1513</v>
      </c>
      <c r="AO24" s="745"/>
    </row>
    <row r="25" spans="1:43" ht="14.4">
      <c r="A25" s="703" t="s">
        <v>1477</v>
      </c>
      <c r="B25" s="703" t="s">
        <v>1478</v>
      </c>
      <c r="C25" s="703"/>
      <c r="D25" s="703" t="s">
        <v>564</v>
      </c>
      <c r="E25" s="703" t="s">
        <v>1479</v>
      </c>
      <c r="F25" s="703" t="s">
        <v>1475</v>
      </c>
      <c r="G25" s="703"/>
      <c r="H25" s="703" t="s">
        <v>738</v>
      </c>
      <c r="I25" s="703" t="s">
        <v>1476</v>
      </c>
      <c r="J25" s="703" t="s">
        <v>44</v>
      </c>
      <c r="K25" s="703">
        <v>1</v>
      </c>
      <c r="L25" s="703">
        <v>1.54</v>
      </c>
      <c r="M25" s="703" t="s">
        <v>566</v>
      </c>
      <c r="N25" s="703" t="s">
        <v>1464</v>
      </c>
      <c r="O25" s="707">
        <v>157</v>
      </c>
      <c r="P25" s="707">
        <f t="shared" si="0"/>
        <v>157</v>
      </c>
      <c r="Q25" s="708">
        <f t="shared" si="1"/>
        <v>172.70000000000002</v>
      </c>
      <c r="R25" s="708">
        <f t="shared" si="2"/>
        <v>173</v>
      </c>
      <c r="S25" s="703"/>
      <c r="T25" s="709">
        <v>348.8</v>
      </c>
      <c r="U25" s="709">
        <v>349</v>
      </c>
      <c r="W25" s="842">
        <f>O25-O26</f>
        <v>-77</v>
      </c>
      <c r="X25" s="843">
        <f>L26-L25</f>
        <v>2.66</v>
      </c>
      <c r="Y25" s="175" t="s">
        <v>22</v>
      </c>
      <c r="AB25" s="760" t="s">
        <v>1540</v>
      </c>
      <c r="AC25" s="761" t="s">
        <v>1541</v>
      </c>
      <c r="AD25" s="762" t="s">
        <v>1542</v>
      </c>
      <c r="AE25" s="763" t="s">
        <v>350</v>
      </c>
      <c r="AF25" s="764" t="s">
        <v>1527</v>
      </c>
      <c r="AG25" s="765" t="s">
        <v>337</v>
      </c>
      <c r="AH25" s="766" t="s">
        <v>1536</v>
      </c>
      <c r="AI25" s="767" t="s">
        <v>1543</v>
      </c>
      <c r="AJ25" s="767" t="s">
        <v>1544</v>
      </c>
      <c r="AK25" s="768" t="s">
        <v>348</v>
      </c>
      <c r="AL25" s="618"/>
      <c r="AM25" s="175"/>
    </row>
    <row r="26" spans="1:43" ht="15" thickBot="1">
      <c r="A26" s="703" t="s">
        <v>724</v>
      </c>
      <c r="B26" s="703"/>
      <c r="C26" s="703" t="s">
        <v>119</v>
      </c>
      <c r="D26" s="703" t="s">
        <v>564</v>
      </c>
      <c r="E26" s="703" t="s">
        <v>567</v>
      </c>
      <c r="F26" s="703" t="s">
        <v>118</v>
      </c>
      <c r="G26" s="703"/>
      <c r="H26" s="703" t="s">
        <v>737</v>
      </c>
      <c r="I26" s="703" t="s">
        <v>787</v>
      </c>
      <c r="J26" s="703" t="s">
        <v>60</v>
      </c>
      <c r="K26" s="703">
        <v>1</v>
      </c>
      <c r="L26" s="703">
        <v>4.2</v>
      </c>
      <c r="M26" s="703" t="s">
        <v>566</v>
      </c>
      <c r="N26" s="703"/>
      <c r="O26" s="707">
        <v>234</v>
      </c>
      <c r="P26" s="707">
        <f t="shared" si="0"/>
        <v>234</v>
      </c>
      <c r="Q26" s="708">
        <f t="shared" si="1"/>
        <v>257.40000000000003</v>
      </c>
      <c r="R26" s="708">
        <f t="shared" si="2"/>
        <v>257</v>
      </c>
      <c r="S26" s="703"/>
      <c r="T26" s="709">
        <v>255.06000000000003</v>
      </c>
      <c r="U26" s="709">
        <v>255</v>
      </c>
      <c r="Y26" s="175"/>
      <c r="AB26" s="778" t="s">
        <v>1510</v>
      </c>
      <c r="AC26" s="779" t="s">
        <v>1511</v>
      </c>
      <c r="AD26" s="780" t="s">
        <v>1512</v>
      </c>
      <c r="AE26" s="781" t="s">
        <v>1513</v>
      </c>
      <c r="AF26" s="782" t="s">
        <v>1514</v>
      </c>
      <c r="AG26" s="783" t="s">
        <v>1537</v>
      </c>
      <c r="AH26" s="784" t="s">
        <v>1515</v>
      </c>
      <c r="AI26" s="785" t="s">
        <v>1538</v>
      </c>
      <c r="AJ26" s="785" t="s">
        <v>1539</v>
      </c>
      <c r="AK26" s="786" t="s">
        <v>1524</v>
      </c>
      <c r="AL26" s="618"/>
      <c r="AM26" s="175"/>
      <c r="AP26" s="618"/>
    </row>
    <row r="27" spans="1:43" ht="14.4">
      <c r="A27" s="703" t="s">
        <v>878</v>
      </c>
      <c r="B27" s="703"/>
      <c r="C27" s="703" t="s">
        <v>119</v>
      </c>
      <c r="D27" s="703" t="s">
        <v>564</v>
      </c>
      <c r="E27" s="703" t="s">
        <v>567</v>
      </c>
      <c r="F27" s="703" t="s">
        <v>118</v>
      </c>
      <c r="G27" s="703"/>
      <c r="H27" s="703" t="s">
        <v>738</v>
      </c>
      <c r="I27" s="703" t="s">
        <v>787</v>
      </c>
      <c r="J27" s="703" t="s">
        <v>60</v>
      </c>
      <c r="K27" s="703">
        <v>1</v>
      </c>
      <c r="L27" s="703">
        <v>4.2</v>
      </c>
      <c r="M27" s="703" t="s">
        <v>566</v>
      </c>
      <c r="N27" s="703"/>
      <c r="O27" s="707">
        <v>336.59999999999997</v>
      </c>
      <c r="P27" s="707">
        <f t="shared" si="0"/>
        <v>337</v>
      </c>
      <c r="Q27" s="708">
        <f t="shared" si="1"/>
        <v>370.70000000000005</v>
      </c>
      <c r="R27" s="708">
        <f t="shared" si="2"/>
        <v>371</v>
      </c>
      <c r="S27" s="703"/>
      <c r="T27" s="709">
        <v>367.33000000000004</v>
      </c>
      <c r="U27" s="709">
        <v>367</v>
      </c>
      <c r="Y27" s="175" t="s">
        <v>1180</v>
      </c>
      <c r="Z27" s="175"/>
      <c r="AA27" s="175"/>
      <c r="AB27" s="746" t="s">
        <v>334</v>
      </c>
      <c r="AC27" s="747" t="s">
        <v>348</v>
      </c>
      <c r="AD27" s="748" t="s">
        <v>350</v>
      </c>
      <c r="AE27" s="749" t="s">
        <v>1526</v>
      </c>
      <c r="AF27" s="750" t="s">
        <v>337</v>
      </c>
      <c r="AG27" s="751" t="s">
        <v>1561</v>
      </c>
      <c r="AH27" s="752" t="s">
        <v>341</v>
      </c>
      <c r="AI27" s="753" t="s">
        <v>1533</v>
      </c>
      <c r="AJ27" s="754" t="s">
        <v>1527</v>
      </c>
      <c r="AK27" s="755" t="s">
        <v>346</v>
      </c>
      <c r="AL27" s="756" t="s">
        <v>1562</v>
      </c>
      <c r="AM27" s="757" t="s">
        <v>1529</v>
      </c>
      <c r="AN27" s="758" t="s">
        <v>1530</v>
      </c>
      <c r="AO27" s="759" t="s">
        <v>1563</v>
      </c>
    </row>
    <row r="28" spans="1:43" ht="14.4">
      <c r="A28" s="703" t="s">
        <v>723</v>
      </c>
      <c r="B28" s="703"/>
      <c r="C28" s="703" t="s">
        <v>117</v>
      </c>
      <c r="D28" s="703" t="s">
        <v>564</v>
      </c>
      <c r="E28" s="703" t="s">
        <v>567</v>
      </c>
      <c r="F28" s="703" t="s">
        <v>116</v>
      </c>
      <c r="G28" s="703"/>
      <c r="H28" s="703" t="s">
        <v>737</v>
      </c>
      <c r="I28" s="703" t="s">
        <v>786</v>
      </c>
      <c r="J28" s="703" t="s">
        <v>57</v>
      </c>
      <c r="K28" s="703">
        <v>1</v>
      </c>
      <c r="L28" s="703">
        <v>3.2</v>
      </c>
      <c r="M28" s="703" t="s">
        <v>566</v>
      </c>
      <c r="N28" s="703"/>
      <c r="O28" s="707">
        <v>219</v>
      </c>
      <c r="P28" s="707">
        <f t="shared" si="0"/>
        <v>219</v>
      </c>
      <c r="Q28" s="708">
        <f t="shared" si="1"/>
        <v>240.9</v>
      </c>
      <c r="R28" s="708">
        <f t="shared" si="2"/>
        <v>241</v>
      </c>
      <c r="S28" s="703"/>
      <c r="T28" s="709">
        <v>238.71</v>
      </c>
      <c r="U28" s="709">
        <v>239</v>
      </c>
      <c r="W28" s="842">
        <f>O28-O29</f>
        <v>-94.5</v>
      </c>
      <c r="X28" s="843">
        <f>L29-L28</f>
        <v>0</v>
      </c>
      <c r="AB28">
        <v>1</v>
      </c>
      <c r="AC28">
        <v>10</v>
      </c>
      <c r="AD28">
        <v>16</v>
      </c>
      <c r="AE28">
        <v>2</v>
      </c>
      <c r="AF28">
        <v>69</v>
      </c>
      <c r="AG28">
        <v>77</v>
      </c>
      <c r="AH28">
        <v>5</v>
      </c>
      <c r="AI28">
        <v>76</v>
      </c>
      <c r="AJ28">
        <v>7</v>
      </c>
      <c r="AK28">
        <v>9</v>
      </c>
      <c r="AL28">
        <v>11</v>
      </c>
      <c r="AM28">
        <v>12</v>
      </c>
      <c r="AN28">
        <v>13</v>
      </c>
      <c r="AO28">
        <v>14</v>
      </c>
    </row>
    <row r="29" spans="1:43" ht="14.4">
      <c r="A29" s="703" t="s">
        <v>877</v>
      </c>
      <c r="B29" s="703"/>
      <c r="C29" s="703" t="s">
        <v>117</v>
      </c>
      <c r="D29" s="703" t="s">
        <v>564</v>
      </c>
      <c r="E29" s="703" t="s">
        <v>567</v>
      </c>
      <c r="F29" s="703" t="s">
        <v>116</v>
      </c>
      <c r="G29" s="703"/>
      <c r="H29" s="703" t="s">
        <v>738</v>
      </c>
      <c r="I29" s="703" t="s">
        <v>786</v>
      </c>
      <c r="J29" s="703" t="s">
        <v>57</v>
      </c>
      <c r="K29" s="703">
        <v>1</v>
      </c>
      <c r="L29" s="703">
        <v>3.2</v>
      </c>
      <c r="M29" s="703" t="s">
        <v>566</v>
      </c>
      <c r="N29" s="703"/>
      <c r="O29" s="707">
        <v>313.5</v>
      </c>
      <c r="P29" s="707">
        <f t="shared" si="0"/>
        <v>314</v>
      </c>
      <c r="Q29" s="708">
        <f t="shared" si="1"/>
        <v>345.40000000000003</v>
      </c>
      <c r="R29" s="708">
        <f t="shared" si="2"/>
        <v>345</v>
      </c>
      <c r="S29" s="703"/>
      <c r="T29" s="709">
        <v>342.26000000000005</v>
      </c>
      <c r="U29" s="709">
        <v>342</v>
      </c>
      <c r="AB29" s="82" t="s">
        <v>1554</v>
      </c>
      <c r="AC29" s="82" t="s">
        <v>1555</v>
      </c>
      <c r="AD29" s="82" t="s">
        <v>1556</v>
      </c>
      <c r="AE29" s="82" t="s">
        <v>1525</v>
      </c>
      <c r="AF29" s="82" t="s">
        <v>1537</v>
      </c>
      <c r="AG29" s="82" t="s">
        <v>1557</v>
      </c>
      <c r="AH29" s="82" t="s">
        <v>1512</v>
      </c>
      <c r="AI29" s="82" t="s">
        <v>1518</v>
      </c>
      <c r="AJ29" s="82" t="s">
        <v>1514</v>
      </c>
      <c r="AK29" s="82" t="s">
        <v>1558</v>
      </c>
      <c r="AL29" s="82" t="s">
        <v>1523</v>
      </c>
      <c r="AM29" s="82" t="s">
        <v>1522</v>
      </c>
      <c r="AN29" s="82" t="s">
        <v>1559</v>
      </c>
      <c r="AO29" s="82" t="s">
        <v>1560</v>
      </c>
    </row>
    <row r="30" spans="1:43" ht="14.4">
      <c r="A30" s="703" t="s">
        <v>710</v>
      </c>
      <c r="B30" s="703"/>
      <c r="C30" s="703" t="s">
        <v>88</v>
      </c>
      <c r="D30" s="703" t="s">
        <v>564</v>
      </c>
      <c r="E30" s="703" t="s">
        <v>565</v>
      </c>
      <c r="F30" s="703" t="s">
        <v>87</v>
      </c>
      <c r="G30" s="703"/>
      <c r="H30" s="703" t="s">
        <v>737</v>
      </c>
      <c r="I30" s="703" t="s">
        <v>773</v>
      </c>
      <c r="J30" s="703" t="s">
        <v>89</v>
      </c>
      <c r="K30" s="703">
        <v>1</v>
      </c>
      <c r="L30" s="703">
        <v>5.4</v>
      </c>
      <c r="M30" s="703" t="s">
        <v>566</v>
      </c>
      <c r="N30" s="703"/>
      <c r="O30" s="707">
        <v>288</v>
      </c>
      <c r="P30" s="707">
        <f t="shared" si="0"/>
        <v>288</v>
      </c>
      <c r="Q30" s="708">
        <f t="shared" si="1"/>
        <v>316.8</v>
      </c>
      <c r="R30" s="708">
        <f t="shared" si="2"/>
        <v>317</v>
      </c>
      <c r="S30" s="703"/>
      <c r="T30" s="709">
        <v>313.92</v>
      </c>
      <c r="U30" s="709">
        <v>314</v>
      </c>
      <c r="W30" s="842">
        <f>O30-O31</f>
        <v>-83.200000000000045</v>
      </c>
      <c r="X30" s="843">
        <f>L31-L30</f>
        <v>0</v>
      </c>
    </row>
    <row r="31" spans="1:43" ht="14.4">
      <c r="A31" s="703" t="s">
        <v>864</v>
      </c>
      <c r="B31" s="703"/>
      <c r="C31" s="703" t="s">
        <v>88</v>
      </c>
      <c r="D31" s="703" t="s">
        <v>564</v>
      </c>
      <c r="E31" s="703" t="s">
        <v>565</v>
      </c>
      <c r="F31" s="703" t="s">
        <v>87</v>
      </c>
      <c r="G31" s="703"/>
      <c r="H31" s="703" t="s">
        <v>738</v>
      </c>
      <c r="I31" s="703" t="s">
        <v>773</v>
      </c>
      <c r="J31" s="703" t="s">
        <v>89</v>
      </c>
      <c r="K31" s="703">
        <v>1</v>
      </c>
      <c r="L31" s="703">
        <v>5.4</v>
      </c>
      <c r="M31" s="703" t="s">
        <v>566</v>
      </c>
      <c r="N31" s="703"/>
      <c r="O31" s="707">
        <v>371.20000000000005</v>
      </c>
      <c r="P31" s="707">
        <f t="shared" si="0"/>
        <v>371</v>
      </c>
      <c r="Q31" s="708">
        <f t="shared" si="1"/>
        <v>408.1</v>
      </c>
      <c r="R31" s="708">
        <f t="shared" si="2"/>
        <v>408</v>
      </c>
      <c r="S31" s="703"/>
      <c r="T31" s="709">
        <v>404.39000000000004</v>
      </c>
      <c r="U31" s="709">
        <v>404</v>
      </c>
    </row>
    <row r="32" spans="1:43" ht="14.4" hidden="1">
      <c r="A32" s="703" t="s">
        <v>881</v>
      </c>
      <c r="B32" s="703">
        <v>8079</v>
      </c>
      <c r="C32" s="703" t="s">
        <v>601</v>
      </c>
      <c r="D32" s="703" t="s">
        <v>19</v>
      </c>
      <c r="E32" s="703" t="s">
        <v>290</v>
      </c>
      <c r="F32" s="703" t="s">
        <v>291</v>
      </c>
      <c r="G32" s="703"/>
      <c r="H32" s="703" t="s">
        <v>737</v>
      </c>
      <c r="I32" s="705"/>
      <c r="J32" s="703" t="s">
        <v>60</v>
      </c>
      <c r="K32" s="703">
        <v>5</v>
      </c>
      <c r="L32" s="706">
        <v>3.2440000000000002</v>
      </c>
      <c r="M32" s="704" t="s">
        <v>20</v>
      </c>
      <c r="N32" s="705" t="s">
        <v>153</v>
      </c>
      <c r="O32" s="707">
        <v>66</v>
      </c>
      <c r="P32" s="707">
        <f t="shared" ref="P32:P95" si="3">O32</f>
        <v>66</v>
      </c>
      <c r="Q32" s="708"/>
      <c r="R32" s="708"/>
      <c r="S32" s="703"/>
      <c r="T32" s="709">
        <f t="shared" ref="T32:T61" si="4">P32*$V$2</f>
        <v>0</v>
      </c>
      <c r="U32" s="709">
        <f t="shared" ref="U32:U95" si="5">ROUND(T32,0)</f>
        <v>0</v>
      </c>
    </row>
    <row r="33" spans="1:24" ht="14.4" hidden="1">
      <c r="A33" s="703" t="s">
        <v>971</v>
      </c>
      <c r="B33" s="703">
        <v>6628</v>
      </c>
      <c r="C33" s="703" t="s">
        <v>601</v>
      </c>
      <c r="D33" s="703" t="s">
        <v>19</v>
      </c>
      <c r="E33" s="703" t="s">
        <v>290</v>
      </c>
      <c r="F33" s="703" t="s">
        <v>291</v>
      </c>
      <c r="G33" s="699"/>
      <c r="H33" s="703" t="s">
        <v>737</v>
      </c>
      <c r="I33" s="703"/>
      <c r="J33" s="703" t="s">
        <v>60</v>
      </c>
      <c r="K33" s="703">
        <v>5</v>
      </c>
      <c r="L33" s="703">
        <v>2.2509999999999999</v>
      </c>
      <c r="M33" s="703" t="s">
        <v>795</v>
      </c>
      <c r="N33" s="703" t="s">
        <v>153</v>
      </c>
      <c r="O33" s="707">
        <v>119</v>
      </c>
      <c r="P33" s="707">
        <f t="shared" si="3"/>
        <v>119</v>
      </c>
      <c r="Q33" s="708"/>
      <c r="R33" s="708"/>
      <c r="S33" s="711"/>
      <c r="T33" s="709">
        <f t="shared" si="4"/>
        <v>0</v>
      </c>
      <c r="U33" s="709">
        <f t="shared" si="5"/>
        <v>0</v>
      </c>
      <c r="V33">
        <v>1.0900000000000001</v>
      </c>
      <c r="W33" s="842">
        <f>O33-O34</f>
        <v>64</v>
      </c>
      <c r="X33" s="843">
        <f>L34-L33</f>
        <v>-1.0249999999999999</v>
      </c>
    </row>
    <row r="34" spans="1:24" ht="14.4" hidden="1">
      <c r="A34" s="703" t="s">
        <v>882</v>
      </c>
      <c r="B34" s="704">
        <v>5295</v>
      </c>
      <c r="C34" s="703" t="s">
        <v>589</v>
      </c>
      <c r="D34" s="703" t="s">
        <v>19</v>
      </c>
      <c r="E34" s="703" t="s">
        <v>290</v>
      </c>
      <c r="F34" s="703" t="s">
        <v>292</v>
      </c>
      <c r="G34" s="703"/>
      <c r="H34" s="703" t="s">
        <v>737</v>
      </c>
      <c r="I34" s="705"/>
      <c r="J34" s="703" t="s">
        <v>92</v>
      </c>
      <c r="K34" s="703">
        <v>15</v>
      </c>
      <c r="L34" s="706">
        <v>1.226</v>
      </c>
      <c r="M34" s="704" t="s">
        <v>20</v>
      </c>
      <c r="N34" s="705" t="s">
        <v>136</v>
      </c>
      <c r="O34" s="707">
        <v>55</v>
      </c>
      <c r="P34" s="707">
        <f t="shared" si="3"/>
        <v>55</v>
      </c>
      <c r="Q34" s="708"/>
      <c r="R34" s="708"/>
      <c r="S34" s="703"/>
      <c r="T34" s="709">
        <f t="shared" si="4"/>
        <v>0</v>
      </c>
      <c r="U34" s="709">
        <f t="shared" si="5"/>
        <v>0</v>
      </c>
    </row>
    <row r="35" spans="1:24" ht="14.4" hidden="1">
      <c r="A35" s="703" t="s">
        <v>972</v>
      </c>
      <c r="B35" s="703">
        <v>6063</v>
      </c>
      <c r="C35" s="703" t="s">
        <v>589</v>
      </c>
      <c r="D35" s="703" t="s">
        <v>19</v>
      </c>
      <c r="E35" s="703" t="s">
        <v>290</v>
      </c>
      <c r="F35" s="703" t="s">
        <v>292</v>
      </c>
      <c r="G35" s="699"/>
      <c r="H35" s="703" t="s">
        <v>737</v>
      </c>
      <c r="I35" s="703"/>
      <c r="J35" s="703" t="s">
        <v>92</v>
      </c>
      <c r="K35" s="703">
        <v>15</v>
      </c>
      <c r="L35" s="703">
        <v>0.85099999999999998</v>
      </c>
      <c r="M35" s="703" t="s">
        <v>795</v>
      </c>
      <c r="N35" s="703" t="s">
        <v>209</v>
      </c>
      <c r="O35" s="707">
        <v>88</v>
      </c>
      <c r="P35" s="707">
        <f t="shared" si="3"/>
        <v>88</v>
      </c>
      <c r="Q35" s="708"/>
      <c r="R35" s="708"/>
      <c r="S35" s="711"/>
      <c r="T35" s="709">
        <f t="shared" si="4"/>
        <v>0</v>
      </c>
      <c r="U35" s="709">
        <f t="shared" si="5"/>
        <v>0</v>
      </c>
      <c r="W35" s="842">
        <f>O35-O36</f>
        <v>-194</v>
      </c>
      <c r="X35" s="843">
        <f>L36-L35</f>
        <v>2.3519999999999999</v>
      </c>
    </row>
    <row r="36" spans="1:24" ht="14.4" hidden="1">
      <c r="A36" s="703" t="s">
        <v>973</v>
      </c>
      <c r="B36" s="703">
        <v>6653</v>
      </c>
      <c r="C36" s="703" t="s">
        <v>602</v>
      </c>
      <c r="D36" s="703" t="s">
        <v>19</v>
      </c>
      <c r="E36" s="703" t="s">
        <v>290</v>
      </c>
      <c r="F36" s="703" t="s">
        <v>293</v>
      </c>
      <c r="G36" s="699"/>
      <c r="H36" s="703" t="s">
        <v>737</v>
      </c>
      <c r="I36" s="703"/>
      <c r="J36" s="703" t="s">
        <v>60</v>
      </c>
      <c r="K36" s="703">
        <v>10</v>
      </c>
      <c r="L36" s="703">
        <v>3.2029999999999998</v>
      </c>
      <c r="M36" s="703" t="s">
        <v>795</v>
      </c>
      <c r="N36" s="703" t="s">
        <v>144</v>
      </c>
      <c r="O36" s="707">
        <v>282</v>
      </c>
      <c r="P36" s="707">
        <f t="shared" si="3"/>
        <v>282</v>
      </c>
      <c r="Q36" s="708"/>
      <c r="R36" s="708"/>
      <c r="S36" s="711"/>
      <c r="T36" s="709">
        <f t="shared" si="4"/>
        <v>0</v>
      </c>
      <c r="U36" s="709">
        <f t="shared" si="5"/>
        <v>0</v>
      </c>
    </row>
    <row r="37" spans="1:24" ht="14.4" hidden="1">
      <c r="A37" s="703" t="s">
        <v>883</v>
      </c>
      <c r="B37" s="704">
        <v>5283</v>
      </c>
      <c r="C37" s="703" t="s">
        <v>603</v>
      </c>
      <c r="D37" s="703" t="s">
        <v>19</v>
      </c>
      <c r="E37" s="703" t="s">
        <v>290</v>
      </c>
      <c r="F37" s="703" t="s">
        <v>294</v>
      </c>
      <c r="G37" s="703"/>
      <c r="H37" s="703" t="s">
        <v>737</v>
      </c>
      <c r="I37" s="705"/>
      <c r="J37" s="703" t="s">
        <v>295</v>
      </c>
      <c r="K37" s="703">
        <v>10</v>
      </c>
      <c r="L37" s="706">
        <v>4.9880000000000004</v>
      </c>
      <c r="M37" s="704" t="s">
        <v>20</v>
      </c>
      <c r="N37" s="705" t="s">
        <v>136</v>
      </c>
      <c r="O37" s="707">
        <v>103</v>
      </c>
      <c r="P37" s="707">
        <f t="shared" si="3"/>
        <v>103</v>
      </c>
      <c r="Q37" s="708"/>
      <c r="R37" s="708"/>
      <c r="S37" s="703"/>
      <c r="T37" s="709">
        <f t="shared" si="4"/>
        <v>0</v>
      </c>
      <c r="U37" s="709">
        <f t="shared" si="5"/>
        <v>0</v>
      </c>
      <c r="W37" s="842">
        <f>O37-O38</f>
        <v>-83</v>
      </c>
      <c r="X37" s="843">
        <f>L38-L37</f>
        <v>-1.5260000000000002</v>
      </c>
    </row>
    <row r="38" spans="1:24" ht="14.4" hidden="1">
      <c r="A38" s="703" t="s">
        <v>974</v>
      </c>
      <c r="B38" s="703">
        <v>6070</v>
      </c>
      <c r="C38" s="718" t="s">
        <v>603</v>
      </c>
      <c r="D38" s="703" t="s">
        <v>19</v>
      </c>
      <c r="E38" s="703" t="s">
        <v>290</v>
      </c>
      <c r="F38" s="703" t="s">
        <v>294</v>
      </c>
      <c r="G38" s="699"/>
      <c r="H38" s="703" t="s">
        <v>737</v>
      </c>
      <c r="I38" s="703"/>
      <c r="J38" s="703" t="s">
        <v>295</v>
      </c>
      <c r="K38" s="703">
        <v>10</v>
      </c>
      <c r="L38" s="703">
        <v>3.4620000000000002</v>
      </c>
      <c r="M38" s="703" t="s">
        <v>795</v>
      </c>
      <c r="N38" s="703" t="s">
        <v>209</v>
      </c>
      <c r="O38" s="707">
        <v>186</v>
      </c>
      <c r="P38" s="707">
        <f t="shared" si="3"/>
        <v>186</v>
      </c>
      <c r="Q38" s="708"/>
      <c r="R38" s="708"/>
      <c r="S38" s="711"/>
      <c r="T38" s="709">
        <f t="shared" si="4"/>
        <v>0</v>
      </c>
      <c r="U38" s="709">
        <f t="shared" si="5"/>
        <v>0</v>
      </c>
    </row>
    <row r="39" spans="1:24" ht="14.4" hidden="1">
      <c r="A39" s="703" t="s">
        <v>884</v>
      </c>
      <c r="B39" s="703">
        <v>8283</v>
      </c>
      <c r="C39" s="703" t="s">
        <v>604</v>
      </c>
      <c r="D39" s="703" t="s">
        <v>19</v>
      </c>
      <c r="E39" s="703" t="s">
        <v>290</v>
      </c>
      <c r="F39" s="703" t="s">
        <v>296</v>
      </c>
      <c r="G39" s="703"/>
      <c r="H39" s="703" t="s">
        <v>737</v>
      </c>
      <c r="I39" s="705"/>
      <c r="J39" s="703" t="s">
        <v>60</v>
      </c>
      <c r="K39" s="703">
        <v>2</v>
      </c>
      <c r="L39" s="706">
        <v>1.72</v>
      </c>
      <c r="M39" s="704" t="s">
        <v>20</v>
      </c>
      <c r="N39" s="705" t="s">
        <v>140</v>
      </c>
      <c r="O39" s="707">
        <v>38</v>
      </c>
      <c r="P39" s="707">
        <f t="shared" si="3"/>
        <v>38</v>
      </c>
      <c r="Q39" s="708"/>
      <c r="R39" s="708"/>
      <c r="S39" s="703"/>
      <c r="T39" s="709">
        <f t="shared" si="4"/>
        <v>0</v>
      </c>
      <c r="U39" s="709">
        <f t="shared" si="5"/>
        <v>0</v>
      </c>
      <c r="W39" s="842">
        <f>O39-O40</f>
        <v>-43</v>
      </c>
      <c r="X39" s="843">
        <f>L40-L39</f>
        <v>-0.69799999999999995</v>
      </c>
    </row>
    <row r="40" spans="1:24" ht="14.4" hidden="1">
      <c r="A40" s="703" t="s">
        <v>975</v>
      </c>
      <c r="B40" s="703">
        <v>6652</v>
      </c>
      <c r="C40" s="703" t="s">
        <v>604</v>
      </c>
      <c r="D40" s="703" t="s">
        <v>19</v>
      </c>
      <c r="E40" s="703" t="s">
        <v>290</v>
      </c>
      <c r="F40" s="703" t="s">
        <v>296</v>
      </c>
      <c r="G40" s="699"/>
      <c r="H40" s="703" t="s">
        <v>737</v>
      </c>
      <c r="I40" s="703"/>
      <c r="J40" s="703" t="s">
        <v>60</v>
      </c>
      <c r="K40" s="703">
        <v>2</v>
      </c>
      <c r="L40" s="703">
        <v>1.022</v>
      </c>
      <c r="M40" s="703" t="s">
        <v>795</v>
      </c>
      <c r="N40" s="703" t="s">
        <v>140</v>
      </c>
      <c r="O40" s="707">
        <v>81</v>
      </c>
      <c r="P40" s="707">
        <f t="shared" si="3"/>
        <v>81</v>
      </c>
      <c r="Q40" s="708"/>
      <c r="R40" s="708"/>
      <c r="S40" s="711"/>
      <c r="T40" s="709">
        <f t="shared" si="4"/>
        <v>0</v>
      </c>
      <c r="U40" s="709">
        <f t="shared" si="5"/>
        <v>0</v>
      </c>
    </row>
    <row r="41" spans="1:24" ht="14.4" hidden="1">
      <c r="A41" s="703" t="s">
        <v>885</v>
      </c>
      <c r="B41" s="704">
        <v>10365</v>
      </c>
      <c r="C41" s="703" t="s">
        <v>605</v>
      </c>
      <c r="D41" s="703" t="s">
        <v>19</v>
      </c>
      <c r="E41" s="703" t="s">
        <v>290</v>
      </c>
      <c r="F41" s="703" t="s">
        <v>297</v>
      </c>
      <c r="G41" s="703"/>
      <c r="H41" s="703" t="s">
        <v>737</v>
      </c>
      <c r="I41" s="705"/>
      <c r="J41" s="703" t="s">
        <v>89</v>
      </c>
      <c r="K41" s="703">
        <v>4</v>
      </c>
      <c r="L41" s="706">
        <v>4.3380000000000001</v>
      </c>
      <c r="M41" s="704" t="s">
        <v>20</v>
      </c>
      <c r="N41" s="705" t="s">
        <v>140</v>
      </c>
      <c r="O41" s="707">
        <v>82</v>
      </c>
      <c r="P41" s="707">
        <f t="shared" si="3"/>
        <v>82</v>
      </c>
      <c r="Q41" s="708"/>
      <c r="R41" s="708"/>
      <c r="S41" s="703"/>
      <c r="T41" s="709">
        <f t="shared" si="4"/>
        <v>0</v>
      </c>
      <c r="U41" s="709">
        <f t="shared" si="5"/>
        <v>0</v>
      </c>
      <c r="W41" s="842">
        <f>O41-O42</f>
        <v>-95</v>
      </c>
      <c r="X41" s="843">
        <f>L42-L41</f>
        <v>-1.8719999999999999</v>
      </c>
    </row>
    <row r="42" spans="1:24" ht="14.4" hidden="1">
      <c r="A42" s="703" t="s">
        <v>976</v>
      </c>
      <c r="B42" s="703">
        <v>5377</v>
      </c>
      <c r="C42" s="703" t="s">
        <v>605</v>
      </c>
      <c r="D42" s="703" t="s">
        <v>19</v>
      </c>
      <c r="E42" s="703" t="s">
        <v>290</v>
      </c>
      <c r="F42" s="703" t="s">
        <v>297</v>
      </c>
      <c r="G42" s="699"/>
      <c r="H42" s="703" t="s">
        <v>737</v>
      </c>
      <c r="I42" s="703"/>
      <c r="J42" s="703" t="s">
        <v>89</v>
      </c>
      <c r="K42" s="703">
        <v>4</v>
      </c>
      <c r="L42" s="703">
        <v>2.4660000000000002</v>
      </c>
      <c r="M42" s="703" t="s">
        <v>795</v>
      </c>
      <c r="N42" s="703" t="s">
        <v>140</v>
      </c>
      <c r="O42" s="707">
        <v>177</v>
      </c>
      <c r="P42" s="707">
        <f t="shared" si="3"/>
        <v>177</v>
      </c>
      <c r="Q42" s="708"/>
      <c r="R42" s="708"/>
      <c r="S42" s="711"/>
      <c r="T42" s="709">
        <f t="shared" si="4"/>
        <v>0</v>
      </c>
      <c r="U42" s="709">
        <f t="shared" si="5"/>
        <v>0</v>
      </c>
    </row>
    <row r="43" spans="1:24" ht="14.4" hidden="1">
      <c r="A43" s="703" t="s">
        <v>977</v>
      </c>
      <c r="B43" s="703">
        <v>7506</v>
      </c>
      <c r="C43" s="703">
        <v>0</v>
      </c>
      <c r="D43" s="703" t="s">
        <v>19</v>
      </c>
      <c r="E43" s="703" t="s">
        <v>290</v>
      </c>
      <c r="F43" s="703" t="s">
        <v>298</v>
      </c>
      <c r="G43" s="699"/>
      <c r="H43" s="703" t="s">
        <v>737</v>
      </c>
      <c r="I43" s="703"/>
      <c r="J43" s="703" t="s">
        <v>199</v>
      </c>
      <c r="K43" s="703">
        <v>1</v>
      </c>
      <c r="L43" s="703">
        <v>2.3340000000000001</v>
      </c>
      <c r="M43" s="703" t="s">
        <v>795</v>
      </c>
      <c r="N43" s="703" t="s">
        <v>144</v>
      </c>
      <c r="O43" s="707">
        <v>137</v>
      </c>
      <c r="P43" s="707">
        <f t="shared" si="3"/>
        <v>137</v>
      </c>
      <c r="Q43" s="708"/>
      <c r="R43" s="708"/>
      <c r="S43" s="711"/>
      <c r="T43" s="709">
        <f t="shared" si="4"/>
        <v>0</v>
      </c>
      <c r="U43" s="709">
        <f t="shared" si="5"/>
        <v>0</v>
      </c>
    </row>
    <row r="44" spans="1:24" ht="14.4" hidden="1">
      <c r="A44" s="703" t="s">
        <v>978</v>
      </c>
      <c r="B44" s="703">
        <v>6651</v>
      </c>
      <c r="C44" s="703" t="s">
        <v>600</v>
      </c>
      <c r="D44" s="703" t="s">
        <v>19</v>
      </c>
      <c r="E44" s="703" t="s">
        <v>290</v>
      </c>
      <c r="F44" s="703" t="s">
        <v>299</v>
      </c>
      <c r="G44" s="699"/>
      <c r="H44" s="703" t="s">
        <v>737</v>
      </c>
      <c r="I44" s="703"/>
      <c r="J44" s="703" t="s">
        <v>92</v>
      </c>
      <c r="K44" s="703">
        <v>10</v>
      </c>
      <c r="L44" s="703">
        <v>0.52900000000000003</v>
      </c>
      <c r="M44" s="703" t="s">
        <v>795</v>
      </c>
      <c r="N44" s="703" t="s">
        <v>138</v>
      </c>
      <c r="O44" s="707">
        <v>59</v>
      </c>
      <c r="P44" s="707">
        <f t="shared" si="3"/>
        <v>59</v>
      </c>
      <c r="Q44" s="708"/>
      <c r="R44" s="708"/>
      <c r="S44" s="711"/>
      <c r="T44" s="709">
        <f t="shared" si="4"/>
        <v>0</v>
      </c>
      <c r="U44" s="709">
        <f t="shared" si="5"/>
        <v>0</v>
      </c>
      <c r="W44" s="842">
        <f>O44-O45</f>
        <v>-63</v>
      </c>
      <c r="X44" s="843">
        <f>L45-L44</f>
        <v>1.5009999999999999</v>
      </c>
    </row>
    <row r="45" spans="1:24" ht="14.4" hidden="1">
      <c r="A45" s="703" t="s">
        <v>979</v>
      </c>
      <c r="B45" s="703">
        <v>7509</v>
      </c>
      <c r="C45" s="703" t="s">
        <v>592</v>
      </c>
      <c r="D45" s="703" t="s">
        <v>19</v>
      </c>
      <c r="E45" s="703" t="s">
        <v>290</v>
      </c>
      <c r="F45" s="703" t="s">
        <v>300</v>
      </c>
      <c r="G45" s="699"/>
      <c r="H45" s="703" t="s">
        <v>737</v>
      </c>
      <c r="I45" s="703"/>
      <c r="J45" s="703" t="s">
        <v>199</v>
      </c>
      <c r="K45" s="703">
        <v>1</v>
      </c>
      <c r="L45" s="703">
        <v>2.0299999999999998</v>
      </c>
      <c r="M45" s="703" t="s">
        <v>795</v>
      </c>
      <c r="N45" s="703" t="s">
        <v>140</v>
      </c>
      <c r="O45" s="707">
        <v>122</v>
      </c>
      <c r="P45" s="707">
        <f t="shared" si="3"/>
        <v>122</v>
      </c>
      <c r="Q45" s="708"/>
      <c r="R45" s="708"/>
      <c r="S45" s="711"/>
      <c r="T45" s="709">
        <f t="shared" si="4"/>
        <v>0</v>
      </c>
      <c r="U45" s="709">
        <f t="shared" si="5"/>
        <v>0</v>
      </c>
    </row>
    <row r="46" spans="1:24" ht="14.4" hidden="1">
      <c r="A46" s="703" t="s">
        <v>886</v>
      </c>
      <c r="B46" s="703">
        <v>8077</v>
      </c>
      <c r="C46" s="703" t="s">
        <v>606</v>
      </c>
      <c r="D46" s="703" t="s">
        <v>19</v>
      </c>
      <c r="E46" s="703" t="s">
        <v>290</v>
      </c>
      <c r="F46" s="703" t="s">
        <v>301</v>
      </c>
      <c r="G46" s="703"/>
      <c r="H46" s="703" t="s">
        <v>737</v>
      </c>
      <c r="I46" s="705"/>
      <c r="J46" s="703" t="s">
        <v>302</v>
      </c>
      <c r="K46" s="703">
        <v>10</v>
      </c>
      <c r="L46" s="706">
        <v>3.5390000000000001</v>
      </c>
      <c r="M46" s="704" t="s">
        <v>20</v>
      </c>
      <c r="N46" s="705" t="s">
        <v>144</v>
      </c>
      <c r="O46" s="707">
        <v>81</v>
      </c>
      <c r="P46" s="707">
        <f t="shared" si="3"/>
        <v>81</v>
      </c>
      <c r="Q46" s="708"/>
      <c r="R46" s="708"/>
      <c r="S46" s="703"/>
      <c r="T46" s="709">
        <f t="shared" si="4"/>
        <v>0</v>
      </c>
      <c r="U46" s="709">
        <f t="shared" si="5"/>
        <v>0</v>
      </c>
      <c r="W46" s="842">
        <f>O46-O47</f>
        <v>-61</v>
      </c>
      <c r="X46" s="843">
        <f>L47-L46</f>
        <v>-1.0820000000000003</v>
      </c>
    </row>
    <row r="47" spans="1:24" ht="14.4" hidden="1">
      <c r="A47" s="703" t="s">
        <v>980</v>
      </c>
      <c r="B47" s="703">
        <v>6658</v>
      </c>
      <c r="C47" s="703" t="s">
        <v>606</v>
      </c>
      <c r="D47" s="703" t="s">
        <v>19</v>
      </c>
      <c r="E47" s="703" t="s">
        <v>290</v>
      </c>
      <c r="F47" s="703" t="s">
        <v>301</v>
      </c>
      <c r="G47" s="699"/>
      <c r="H47" s="703" t="s">
        <v>737</v>
      </c>
      <c r="I47" s="703"/>
      <c r="J47" s="703" t="s">
        <v>302</v>
      </c>
      <c r="K47" s="703">
        <v>10</v>
      </c>
      <c r="L47" s="703">
        <v>2.4569999999999999</v>
      </c>
      <c r="M47" s="703" t="s">
        <v>795</v>
      </c>
      <c r="N47" s="703" t="s">
        <v>144</v>
      </c>
      <c r="O47" s="707">
        <v>142</v>
      </c>
      <c r="P47" s="707">
        <f t="shared" si="3"/>
        <v>142</v>
      </c>
      <c r="Q47" s="708"/>
      <c r="R47" s="708"/>
      <c r="S47" s="711"/>
      <c r="T47" s="709">
        <f t="shared" si="4"/>
        <v>0</v>
      </c>
      <c r="U47" s="709">
        <f t="shared" si="5"/>
        <v>0</v>
      </c>
    </row>
    <row r="48" spans="1:24" ht="14.4" hidden="1">
      <c r="A48" s="703" t="s">
        <v>981</v>
      </c>
      <c r="B48" s="703">
        <v>7510</v>
      </c>
      <c r="C48" s="703">
        <v>0</v>
      </c>
      <c r="D48" s="703" t="s">
        <v>19</v>
      </c>
      <c r="E48" s="703" t="s">
        <v>290</v>
      </c>
      <c r="F48" s="703" t="s">
        <v>303</v>
      </c>
      <c r="G48" s="699"/>
      <c r="H48" s="703" t="s">
        <v>737</v>
      </c>
      <c r="I48" s="703"/>
      <c r="J48" s="703" t="s">
        <v>199</v>
      </c>
      <c r="K48" s="703">
        <v>1</v>
      </c>
      <c r="L48" s="703">
        <v>2.4239999999999999</v>
      </c>
      <c r="M48" s="703" t="s">
        <v>795</v>
      </c>
      <c r="N48" s="703" t="s">
        <v>150</v>
      </c>
      <c r="O48" s="707">
        <v>140</v>
      </c>
      <c r="P48" s="707">
        <f t="shared" si="3"/>
        <v>140</v>
      </c>
      <c r="Q48" s="708"/>
      <c r="R48" s="708"/>
      <c r="S48" s="711"/>
      <c r="T48" s="709">
        <f t="shared" si="4"/>
        <v>0</v>
      </c>
      <c r="U48" s="709">
        <f t="shared" si="5"/>
        <v>0</v>
      </c>
      <c r="W48" s="842">
        <f>O48-O49</f>
        <v>55</v>
      </c>
      <c r="X48" s="843">
        <f>L49-L48</f>
        <v>1.9760000000000004</v>
      </c>
    </row>
    <row r="49" spans="1:24" ht="14.4" hidden="1">
      <c r="A49" s="703" t="s">
        <v>887</v>
      </c>
      <c r="B49" s="704">
        <v>8460</v>
      </c>
      <c r="C49" s="703" t="s">
        <v>607</v>
      </c>
      <c r="D49" s="703" t="s">
        <v>19</v>
      </c>
      <c r="E49" s="703" t="s">
        <v>290</v>
      </c>
      <c r="F49" s="703" t="s">
        <v>304</v>
      </c>
      <c r="G49" s="703"/>
      <c r="H49" s="703" t="s">
        <v>737</v>
      </c>
      <c r="I49" s="705"/>
      <c r="J49" s="703" t="s">
        <v>60</v>
      </c>
      <c r="K49" s="703">
        <v>5</v>
      </c>
      <c r="L49" s="706">
        <v>4.4000000000000004</v>
      </c>
      <c r="M49" s="704" t="s">
        <v>20</v>
      </c>
      <c r="N49" s="705" t="s">
        <v>140</v>
      </c>
      <c r="O49" s="707">
        <v>85</v>
      </c>
      <c r="P49" s="707">
        <f t="shared" si="3"/>
        <v>85</v>
      </c>
      <c r="Q49" s="708"/>
      <c r="R49" s="708"/>
      <c r="S49" s="703"/>
      <c r="T49" s="709">
        <f t="shared" si="4"/>
        <v>0</v>
      </c>
      <c r="U49" s="709">
        <f t="shared" si="5"/>
        <v>0</v>
      </c>
    </row>
    <row r="50" spans="1:24" ht="14.4" hidden="1">
      <c r="A50" s="703" t="s">
        <v>982</v>
      </c>
      <c r="B50" s="703">
        <v>6660</v>
      </c>
      <c r="C50" s="703" t="s">
        <v>607</v>
      </c>
      <c r="D50" s="703" t="s">
        <v>19</v>
      </c>
      <c r="E50" s="703" t="s">
        <v>290</v>
      </c>
      <c r="F50" s="703" t="s">
        <v>304</v>
      </c>
      <c r="G50" s="699"/>
      <c r="H50" s="703" t="s">
        <v>737</v>
      </c>
      <c r="I50" s="703"/>
      <c r="J50" s="703" t="s">
        <v>60</v>
      </c>
      <c r="K50" s="703">
        <v>5</v>
      </c>
      <c r="L50" s="703">
        <v>1.925</v>
      </c>
      <c r="M50" s="703" t="s">
        <v>795</v>
      </c>
      <c r="N50" s="703" t="s">
        <v>140</v>
      </c>
      <c r="O50" s="707">
        <v>161</v>
      </c>
      <c r="P50" s="707">
        <f t="shared" si="3"/>
        <v>161</v>
      </c>
      <c r="Q50" s="708"/>
      <c r="R50" s="708"/>
      <c r="S50" s="711"/>
      <c r="T50" s="709">
        <f t="shared" si="4"/>
        <v>0</v>
      </c>
      <c r="U50" s="709">
        <f t="shared" si="5"/>
        <v>0</v>
      </c>
      <c r="W50" s="842">
        <f>O50-O51</f>
        <v>137</v>
      </c>
      <c r="X50" s="843">
        <f>L51-L50</f>
        <v>-1.048</v>
      </c>
    </row>
    <row r="51" spans="1:24" ht="14.4" hidden="1">
      <c r="A51" s="703" t="s">
        <v>888</v>
      </c>
      <c r="B51" s="703">
        <v>5298</v>
      </c>
      <c r="C51" s="703" t="s">
        <v>608</v>
      </c>
      <c r="D51" s="703" t="s">
        <v>19</v>
      </c>
      <c r="E51" s="703" t="s">
        <v>290</v>
      </c>
      <c r="F51" s="703" t="s">
        <v>305</v>
      </c>
      <c r="G51" s="703"/>
      <c r="H51" s="703" t="s">
        <v>737</v>
      </c>
      <c r="I51" s="705"/>
      <c r="J51" s="703" t="s">
        <v>1177</v>
      </c>
      <c r="K51" s="703">
        <v>2</v>
      </c>
      <c r="L51" s="706">
        <v>0.877</v>
      </c>
      <c r="M51" s="704" t="s">
        <v>20</v>
      </c>
      <c r="N51" s="705" t="s">
        <v>140</v>
      </c>
      <c r="O51" s="707">
        <v>24</v>
      </c>
      <c r="P51" s="707">
        <f t="shared" si="3"/>
        <v>24</v>
      </c>
      <c r="Q51" s="708"/>
      <c r="R51" s="708"/>
      <c r="S51" s="703"/>
      <c r="T51" s="709">
        <f t="shared" si="4"/>
        <v>0</v>
      </c>
      <c r="U51" s="709">
        <f t="shared" si="5"/>
        <v>0</v>
      </c>
    </row>
    <row r="52" spans="1:24" ht="14.4" hidden="1">
      <c r="A52" s="703" t="s">
        <v>983</v>
      </c>
      <c r="B52" s="703">
        <v>6068</v>
      </c>
      <c r="C52" s="703" t="s">
        <v>608</v>
      </c>
      <c r="D52" s="703" t="s">
        <v>19</v>
      </c>
      <c r="E52" s="703" t="s">
        <v>290</v>
      </c>
      <c r="F52" s="703" t="s">
        <v>305</v>
      </c>
      <c r="G52" s="699"/>
      <c r="H52" s="703" t="s">
        <v>737</v>
      </c>
      <c r="I52" s="703"/>
      <c r="J52" s="703" t="s">
        <v>1177</v>
      </c>
      <c r="K52" s="703">
        <v>2</v>
      </c>
      <c r="L52" s="703">
        <v>0.60899999999999999</v>
      </c>
      <c r="M52" s="703" t="s">
        <v>795</v>
      </c>
      <c r="N52" s="703" t="s">
        <v>140</v>
      </c>
      <c r="O52" s="707">
        <v>39</v>
      </c>
      <c r="P52" s="707">
        <f t="shared" si="3"/>
        <v>39</v>
      </c>
      <c r="Q52" s="708"/>
      <c r="R52" s="708"/>
      <c r="S52" s="711"/>
      <c r="T52" s="709">
        <f t="shared" si="4"/>
        <v>0</v>
      </c>
      <c r="U52" s="709">
        <f t="shared" si="5"/>
        <v>0</v>
      </c>
    </row>
    <row r="53" spans="1:24" ht="14.4" hidden="1">
      <c r="A53" s="703" t="s">
        <v>889</v>
      </c>
      <c r="B53" s="704">
        <v>5297</v>
      </c>
      <c r="C53" s="703" t="s">
        <v>142</v>
      </c>
      <c r="D53" s="703" t="s">
        <v>19</v>
      </c>
      <c r="E53" s="703" t="s">
        <v>290</v>
      </c>
      <c r="F53" s="703" t="s">
        <v>306</v>
      </c>
      <c r="G53" s="703"/>
      <c r="H53" s="703" t="s">
        <v>737</v>
      </c>
      <c r="I53" s="705"/>
      <c r="J53" s="703" t="s">
        <v>44</v>
      </c>
      <c r="K53" s="703">
        <v>15</v>
      </c>
      <c r="L53" s="706">
        <v>2.1110000000000002</v>
      </c>
      <c r="M53" s="704" t="s">
        <v>20</v>
      </c>
      <c r="N53" s="705" t="s">
        <v>136</v>
      </c>
      <c r="O53" s="707">
        <v>69</v>
      </c>
      <c r="P53" s="707">
        <f t="shared" si="3"/>
        <v>69</v>
      </c>
      <c r="Q53" s="708"/>
      <c r="R53" s="708"/>
      <c r="S53" s="703"/>
      <c r="T53" s="709">
        <f t="shared" si="4"/>
        <v>0</v>
      </c>
      <c r="U53" s="709">
        <f t="shared" si="5"/>
        <v>0</v>
      </c>
      <c r="W53" s="842">
        <f>O53-O54</f>
        <v>-46</v>
      </c>
      <c r="X53" s="843">
        <f>L54-L53</f>
        <v>-0.64500000000000024</v>
      </c>
    </row>
    <row r="54" spans="1:24" ht="14.4" hidden="1">
      <c r="A54" s="703" t="s">
        <v>984</v>
      </c>
      <c r="B54" s="703">
        <v>6073</v>
      </c>
      <c r="C54" s="703" t="s">
        <v>142</v>
      </c>
      <c r="D54" s="703" t="s">
        <v>19</v>
      </c>
      <c r="E54" s="703" t="s">
        <v>290</v>
      </c>
      <c r="F54" s="703" t="s">
        <v>306</v>
      </c>
      <c r="G54" s="699"/>
      <c r="H54" s="703" t="s">
        <v>737</v>
      </c>
      <c r="I54" s="703"/>
      <c r="J54" s="703" t="s">
        <v>44</v>
      </c>
      <c r="K54" s="703">
        <v>15</v>
      </c>
      <c r="L54" s="703">
        <v>1.466</v>
      </c>
      <c r="M54" s="703" t="s">
        <v>795</v>
      </c>
      <c r="N54" s="703" t="s">
        <v>136</v>
      </c>
      <c r="O54" s="707">
        <v>115</v>
      </c>
      <c r="P54" s="707">
        <f t="shared" si="3"/>
        <v>115</v>
      </c>
      <c r="Q54" s="708"/>
      <c r="R54" s="708"/>
      <c r="S54" s="711"/>
      <c r="T54" s="709">
        <f t="shared" si="4"/>
        <v>0</v>
      </c>
      <c r="U54" s="709">
        <f t="shared" si="5"/>
        <v>0</v>
      </c>
    </row>
    <row r="55" spans="1:24" ht="14.4" hidden="1">
      <c r="A55" s="703" t="s">
        <v>890</v>
      </c>
      <c r="B55" s="703">
        <v>10364</v>
      </c>
      <c r="C55" s="703" t="s">
        <v>609</v>
      </c>
      <c r="D55" s="703" t="s">
        <v>19</v>
      </c>
      <c r="E55" s="703" t="s">
        <v>290</v>
      </c>
      <c r="F55" s="703" t="s">
        <v>307</v>
      </c>
      <c r="G55" s="703"/>
      <c r="H55" s="703" t="s">
        <v>737</v>
      </c>
      <c r="I55" s="705"/>
      <c r="J55" s="703" t="s">
        <v>89</v>
      </c>
      <c r="K55" s="703">
        <v>3</v>
      </c>
      <c r="L55" s="706">
        <v>3.3180000000000001</v>
      </c>
      <c r="M55" s="704" t="s">
        <v>20</v>
      </c>
      <c r="N55" s="705" t="s">
        <v>144</v>
      </c>
      <c r="O55" s="707">
        <v>65</v>
      </c>
      <c r="P55" s="707">
        <f t="shared" si="3"/>
        <v>65</v>
      </c>
      <c r="Q55" s="708"/>
      <c r="R55" s="708"/>
      <c r="S55" s="703"/>
      <c r="T55" s="709">
        <f t="shared" si="4"/>
        <v>0</v>
      </c>
      <c r="U55" s="709">
        <f t="shared" si="5"/>
        <v>0</v>
      </c>
      <c r="W55" s="842">
        <f>O55-O56</f>
        <v>-73</v>
      </c>
      <c r="X55" s="843">
        <f>L56-L55</f>
        <v>-1.395</v>
      </c>
    </row>
    <row r="56" spans="1:24" ht="14.4" hidden="1">
      <c r="A56" s="703" t="s">
        <v>985</v>
      </c>
      <c r="B56" s="703">
        <v>6663</v>
      </c>
      <c r="C56" s="703" t="s">
        <v>609</v>
      </c>
      <c r="D56" s="703" t="s">
        <v>19</v>
      </c>
      <c r="E56" s="703" t="s">
        <v>290</v>
      </c>
      <c r="F56" s="703" t="s">
        <v>307</v>
      </c>
      <c r="G56" s="699"/>
      <c r="H56" s="703" t="s">
        <v>737</v>
      </c>
      <c r="I56" s="703"/>
      <c r="J56" s="703" t="s">
        <v>89</v>
      </c>
      <c r="K56" s="703">
        <v>3</v>
      </c>
      <c r="L56" s="703">
        <v>1.923</v>
      </c>
      <c r="M56" s="703" t="s">
        <v>795</v>
      </c>
      <c r="N56" s="703" t="s">
        <v>144</v>
      </c>
      <c r="O56" s="707">
        <v>138</v>
      </c>
      <c r="P56" s="707">
        <f t="shared" si="3"/>
        <v>138</v>
      </c>
      <c r="Q56" s="708"/>
      <c r="R56" s="708"/>
      <c r="S56" s="711"/>
      <c r="T56" s="709">
        <f t="shared" si="4"/>
        <v>0</v>
      </c>
      <c r="U56" s="709">
        <f t="shared" si="5"/>
        <v>0</v>
      </c>
    </row>
    <row r="57" spans="1:24" ht="14.4" hidden="1">
      <c r="A57" s="703" t="s">
        <v>986</v>
      </c>
      <c r="B57" s="703">
        <v>5376</v>
      </c>
      <c r="C57" s="703" t="s">
        <v>147</v>
      </c>
      <c r="D57" s="703" t="s">
        <v>19</v>
      </c>
      <c r="E57" s="703" t="s">
        <v>290</v>
      </c>
      <c r="F57" s="703" t="s">
        <v>308</v>
      </c>
      <c r="G57" s="699"/>
      <c r="H57" s="703" t="s">
        <v>737</v>
      </c>
      <c r="I57" s="703"/>
      <c r="J57" s="703" t="s">
        <v>44</v>
      </c>
      <c r="K57" s="703">
        <v>5</v>
      </c>
      <c r="L57" s="703">
        <v>0.59399999999999997</v>
      </c>
      <c r="M57" s="703" t="s">
        <v>795</v>
      </c>
      <c r="N57" s="703" t="s">
        <v>136</v>
      </c>
      <c r="O57" s="707">
        <v>47</v>
      </c>
      <c r="P57" s="707">
        <f t="shared" si="3"/>
        <v>47</v>
      </c>
      <c r="Q57" s="708"/>
      <c r="R57" s="708"/>
      <c r="S57" s="711"/>
      <c r="T57" s="709">
        <f t="shared" si="4"/>
        <v>0</v>
      </c>
      <c r="U57" s="709">
        <f t="shared" si="5"/>
        <v>0</v>
      </c>
      <c r="W57" s="842">
        <f>O57-O58</f>
        <v>-15</v>
      </c>
      <c r="X57" s="843">
        <f>L58-L57</f>
        <v>1.7450000000000001</v>
      </c>
    </row>
    <row r="58" spans="1:24" ht="14.4" hidden="1">
      <c r="A58" s="703" t="s">
        <v>891</v>
      </c>
      <c r="B58" s="704">
        <v>5366</v>
      </c>
      <c r="C58" s="703" t="s">
        <v>610</v>
      </c>
      <c r="D58" s="703" t="s">
        <v>19</v>
      </c>
      <c r="E58" s="703" t="s">
        <v>290</v>
      </c>
      <c r="F58" s="703" t="s">
        <v>309</v>
      </c>
      <c r="G58" s="703"/>
      <c r="H58" s="703" t="s">
        <v>737</v>
      </c>
      <c r="I58" s="705"/>
      <c r="J58" s="703" t="s">
        <v>52</v>
      </c>
      <c r="K58" s="703">
        <v>10</v>
      </c>
      <c r="L58" s="706">
        <v>2.339</v>
      </c>
      <c r="M58" s="704" t="s">
        <v>20</v>
      </c>
      <c r="N58" s="705" t="s">
        <v>136</v>
      </c>
      <c r="O58" s="707">
        <v>62</v>
      </c>
      <c r="P58" s="707">
        <f t="shared" si="3"/>
        <v>62</v>
      </c>
      <c r="Q58" s="708"/>
      <c r="R58" s="708"/>
      <c r="S58" s="703"/>
      <c r="T58" s="709">
        <f t="shared" si="4"/>
        <v>0</v>
      </c>
      <c r="U58" s="709">
        <f t="shared" si="5"/>
        <v>0</v>
      </c>
    </row>
    <row r="59" spans="1:24" ht="14.4" hidden="1">
      <c r="A59" s="703" t="s">
        <v>987</v>
      </c>
      <c r="B59" s="703">
        <v>7735</v>
      </c>
      <c r="C59" s="703" t="s">
        <v>610</v>
      </c>
      <c r="D59" s="703" t="s">
        <v>19</v>
      </c>
      <c r="E59" s="703" t="s">
        <v>290</v>
      </c>
      <c r="F59" s="703" t="s">
        <v>309</v>
      </c>
      <c r="G59" s="699"/>
      <c r="H59" s="703" t="s">
        <v>737</v>
      </c>
      <c r="I59" s="703"/>
      <c r="J59" s="703" t="s">
        <v>52</v>
      </c>
      <c r="K59" s="703">
        <v>10</v>
      </c>
      <c r="L59" s="703">
        <v>1.6240000000000001</v>
      </c>
      <c r="M59" s="703" t="s">
        <v>795</v>
      </c>
      <c r="N59" s="703" t="s">
        <v>136</v>
      </c>
      <c r="O59" s="707">
        <v>107</v>
      </c>
      <c r="P59" s="707">
        <f t="shared" si="3"/>
        <v>107</v>
      </c>
      <c r="Q59" s="708"/>
      <c r="R59" s="708"/>
      <c r="S59" s="711"/>
      <c r="T59" s="709">
        <f t="shared" si="4"/>
        <v>0</v>
      </c>
      <c r="U59" s="709">
        <f t="shared" si="5"/>
        <v>0</v>
      </c>
      <c r="W59" s="842">
        <f>O59-O60</f>
        <v>68</v>
      </c>
      <c r="X59" s="843">
        <f>L60-L59</f>
        <v>5.699999999999994E-2</v>
      </c>
    </row>
    <row r="60" spans="1:24" ht="14.4" hidden="1">
      <c r="A60" s="703" t="s">
        <v>892</v>
      </c>
      <c r="B60" s="704">
        <v>8314</v>
      </c>
      <c r="C60" s="703" t="s">
        <v>611</v>
      </c>
      <c r="D60" s="703" t="s">
        <v>19</v>
      </c>
      <c r="E60" s="703" t="s">
        <v>290</v>
      </c>
      <c r="F60" s="703" t="s">
        <v>310</v>
      </c>
      <c r="G60" s="703"/>
      <c r="H60" s="703" t="s">
        <v>737</v>
      </c>
      <c r="I60" s="705"/>
      <c r="J60" s="703" t="s">
        <v>141</v>
      </c>
      <c r="K60" s="703">
        <v>2</v>
      </c>
      <c r="L60" s="706">
        <v>1.681</v>
      </c>
      <c r="M60" s="704" t="s">
        <v>20</v>
      </c>
      <c r="N60" s="705" t="s">
        <v>150</v>
      </c>
      <c r="O60" s="707">
        <v>39</v>
      </c>
      <c r="P60" s="707">
        <f t="shared" si="3"/>
        <v>39</v>
      </c>
      <c r="Q60" s="708"/>
      <c r="R60" s="708"/>
      <c r="S60" s="703"/>
      <c r="T60" s="709">
        <f t="shared" si="4"/>
        <v>0</v>
      </c>
      <c r="U60" s="709">
        <f t="shared" si="5"/>
        <v>0</v>
      </c>
    </row>
    <row r="61" spans="1:24" ht="14.4" hidden="1">
      <c r="A61" s="703" t="s">
        <v>988</v>
      </c>
      <c r="B61" s="703">
        <v>14132</v>
      </c>
      <c r="C61" s="703" t="s">
        <v>611</v>
      </c>
      <c r="D61" s="703" t="s">
        <v>19</v>
      </c>
      <c r="E61" s="703" t="s">
        <v>290</v>
      </c>
      <c r="F61" s="703" t="s">
        <v>310</v>
      </c>
      <c r="G61" s="699"/>
      <c r="H61" s="703" t="s">
        <v>737</v>
      </c>
      <c r="I61" s="703"/>
      <c r="J61" s="703" t="s">
        <v>141</v>
      </c>
      <c r="K61" s="703">
        <v>2</v>
      </c>
      <c r="L61" s="703">
        <v>2.1840000000000002</v>
      </c>
      <c r="M61" s="703" t="s">
        <v>795</v>
      </c>
      <c r="N61" s="703" t="s">
        <v>150</v>
      </c>
      <c r="O61" s="707">
        <v>60</v>
      </c>
      <c r="P61" s="707">
        <f t="shared" si="3"/>
        <v>60</v>
      </c>
      <c r="Q61" s="708"/>
      <c r="R61" s="708"/>
      <c r="S61" s="711"/>
      <c r="T61" s="709">
        <f t="shared" si="4"/>
        <v>0</v>
      </c>
      <c r="U61" s="709">
        <f t="shared" si="5"/>
        <v>0</v>
      </c>
      <c r="W61" s="842">
        <f>O61-O62</f>
        <v>-31</v>
      </c>
      <c r="X61" s="843">
        <f>L62-L61</f>
        <v>2.0249999999999995</v>
      </c>
    </row>
    <row r="62" spans="1:24" ht="14.4" hidden="1">
      <c r="A62" s="703" t="s">
        <v>911</v>
      </c>
      <c r="B62" s="704">
        <v>8379</v>
      </c>
      <c r="C62" s="703" t="s">
        <v>588</v>
      </c>
      <c r="D62" s="703" t="s">
        <v>19</v>
      </c>
      <c r="E62" s="703" t="s">
        <v>251</v>
      </c>
      <c r="F62" s="703" t="s">
        <v>252</v>
      </c>
      <c r="G62" s="703"/>
      <c r="H62" s="705" t="s">
        <v>737</v>
      </c>
      <c r="I62" s="705"/>
      <c r="J62" s="703" t="s">
        <v>253</v>
      </c>
      <c r="K62" s="703">
        <v>10</v>
      </c>
      <c r="L62" s="706">
        <v>4.2089999999999996</v>
      </c>
      <c r="M62" s="704" t="s">
        <v>20</v>
      </c>
      <c r="N62" s="705" t="s">
        <v>159</v>
      </c>
      <c r="O62" s="710">
        <v>91</v>
      </c>
      <c r="P62" s="707">
        <f t="shared" si="3"/>
        <v>91</v>
      </c>
      <c r="Q62" s="708"/>
      <c r="R62" s="708"/>
      <c r="S62" s="703"/>
      <c r="T62" s="709">
        <f t="shared" ref="T62:T93" si="6">P62*$V$70</f>
        <v>0</v>
      </c>
      <c r="U62" s="709">
        <f t="shared" si="5"/>
        <v>0</v>
      </c>
    </row>
    <row r="63" spans="1:24" ht="14.4" hidden="1">
      <c r="A63" s="703" t="s">
        <v>1008</v>
      </c>
      <c r="B63" s="704">
        <v>6630</v>
      </c>
      <c r="C63" s="703" t="s">
        <v>588</v>
      </c>
      <c r="D63" s="703" t="s">
        <v>19</v>
      </c>
      <c r="E63" s="703" t="s">
        <v>251</v>
      </c>
      <c r="F63" s="703" t="s">
        <v>252</v>
      </c>
      <c r="G63" s="703"/>
      <c r="H63" s="705" t="s">
        <v>737</v>
      </c>
      <c r="I63" s="705"/>
      <c r="J63" s="703" t="s">
        <v>253</v>
      </c>
      <c r="K63" s="703">
        <v>10</v>
      </c>
      <c r="L63" s="706">
        <v>2.9220000000000002</v>
      </c>
      <c r="M63" s="704" t="s">
        <v>795</v>
      </c>
      <c r="N63" s="705" t="s">
        <v>159</v>
      </c>
      <c r="O63" s="707">
        <v>163</v>
      </c>
      <c r="P63" s="707">
        <f t="shared" si="3"/>
        <v>163</v>
      </c>
      <c r="Q63" s="708"/>
      <c r="R63" s="708"/>
      <c r="S63" s="703"/>
      <c r="T63" s="709">
        <f t="shared" si="6"/>
        <v>0</v>
      </c>
      <c r="U63" s="709">
        <f t="shared" si="5"/>
        <v>0</v>
      </c>
      <c r="V63">
        <v>1.0900000000000001</v>
      </c>
      <c r="W63" s="842">
        <f>O63-O64</f>
        <v>91</v>
      </c>
      <c r="X63" s="843">
        <f>L64-L63</f>
        <v>-1.2870000000000001</v>
      </c>
    </row>
    <row r="64" spans="1:24" ht="14.4" hidden="1">
      <c r="A64" s="703" t="s">
        <v>912</v>
      </c>
      <c r="B64" s="704">
        <v>5300</v>
      </c>
      <c r="C64" s="703" t="s">
        <v>596</v>
      </c>
      <c r="D64" s="703" t="s">
        <v>19</v>
      </c>
      <c r="E64" s="703" t="s">
        <v>251</v>
      </c>
      <c r="F64" s="703" t="s">
        <v>254</v>
      </c>
      <c r="G64" s="703"/>
      <c r="H64" s="705" t="s">
        <v>737</v>
      </c>
      <c r="I64" s="705"/>
      <c r="J64" s="703" t="s">
        <v>92</v>
      </c>
      <c r="K64" s="703">
        <v>20</v>
      </c>
      <c r="L64" s="706">
        <v>1.635</v>
      </c>
      <c r="M64" s="704" t="s">
        <v>20</v>
      </c>
      <c r="N64" s="705" t="s">
        <v>138</v>
      </c>
      <c r="O64" s="710">
        <v>72</v>
      </c>
      <c r="P64" s="707">
        <f t="shared" si="3"/>
        <v>72</v>
      </c>
      <c r="Q64" s="708"/>
      <c r="R64" s="708"/>
      <c r="S64" s="703"/>
      <c r="T64" s="709">
        <f t="shared" si="6"/>
        <v>0</v>
      </c>
      <c r="U64" s="709">
        <f t="shared" si="5"/>
        <v>0</v>
      </c>
    </row>
    <row r="65" spans="1:24" ht="14.4" hidden="1">
      <c r="A65" s="703" t="s">
        <v>1009</v>
      </c>
      <c r="B65" s="704">
        <v>6019</v>
      </c>
      <c r="C65" s="703" t="s">
        <v>596</v>
      </c>
      <c r="D65" s="703" t="s">
        <v>19</v>
      </c>
      <c r="E65" s="703" t="s">
        <v>251</v>
      </c>
      <c r="F65" s="703" t="s">
        <v>254</v>
      </c>
      <c r="G65" s="703"/>
      <c r="H65" s="705" t="s">
        <v>737</v>
      </c>
      <c r="I65" s="705"/>
      <c r="J65" s="703" t="s">
        <v>92</v>
      </c>
      <c r="K65" s="703">
        <v>20</v>
      </c>
      <c r="L65" s="706">
        <v>1.135</v>
      </c>
      <c r="M65" s="704" t="s">
        <v>795</v>
      </c>
      <c r="N65" s="705" t="s">
        <v>138</v>
      </c>
      <c r="O65" s="710">
        <v>115</v>
      </c>
      <c r="P65" s="707">
        <f t="shared" si="3"/>
        <v>115</v>
      </c>
      <c r="Q65" s="708"/>
      <c r="R65" s="708"/>
      <c r="S65" s="703"/>
      <c r="T65" s="709">
        <f t="shared" si="6"/>
        <v>0</v>
      </c>
      <c r="U65" s="709">
        <f t="shared" si="5"/>
        <v>0</v>
      </c>
      <c r="W65" s="842">
        <f>O65-O66</f>
        <v>8</v>
      </c>
      <c r="X65" s="843">
        <f>L66-L65</f>
        <v>4.8689999999999998</v>
      </c>
    </row>
    <row r="66" spans="1:24" ht="14.4" hidden="1">
      <c r="A66" s="703" t="s">
        <v>913</v>
      </c>
      <c r="B66" s="704">
        <v>8713</v>
      </c>
      <c r="C66" s="703" t="s">
        <v>571</v>
      </c>
      <c r="D66" s="703" t="s">
        <v>19</v>
      </c>
      <c r="E66" s="703" t="s">
        <v>251</v>
      </c>
      <c r="F66" s="703" t="s">
        <v>255</v>
      </c>
      <c r="G66" s="703"/>
      <c r="H66" s="705" t="s">
        <v>737</v>
      </c>
      <c r="I66" s="705"/>
      <c r="J66" s="703" t="s">
        <v>89</v>
      </c>
      <c r="K66" s="703">
        <v>8</v>
      </c>
      <c r="L66" s="706">
        <v>6.0039999999999996</v>
      </c>
      <c r="M66" s="704" t="s">
        <v>20</v>
      </c>
      <c r="N66" s="705" t="s">
        <v>144</v>
      </c>
      <c r="O66" s="707">
        <v>107</v>
      </c>
      <c r="P66" s="707">
        <f t="shared" si="3"/>
        <v>107</v>
      </c>
      <c r="Q66" s="708"/>
      <c r="R66" s="708"/>
      <c r="S66" s="703"/>
      <c r="T66" s="709">
        <f t="shared" si="6"/>
        <v>0</v>
      </c>
      <c r="U66" s="709">
        <f t="shared" si="5"/>
        <v>0</v>
      </c>
    </row>
    <row r="67" spans="1:24" ht="14.4" hidden="1">
      <c r="A67" s="703" t="s">
        <v>1010</v>
      </c>
      <c r="B67" s="704">
        <v>6657</v>
      </c>
      <c r="C67" s="703" t="s">
        <v>571</v>
      </c>
      <c r="D67" s="703" t="s">
        <v>19</v>
      </c>
      <c r="E67" s="703" t="s">
        <v>251</v>
      </c>
      <c r="F67" s="703" t="s">
        <v>255</v>
      </c>
      <c r="G67" s="703"/>
      <c r="H67" s="705" t="s">
        <v>737</v>
      </c>
      <c r="I67" s="705"/>
      <c r="J67" s="703" t="s">
        <v>89</v>
      </c>
      <c r="K67" s="703">
        <v>8</v>
      </c>
      <c r="L67" s="706">
        <v>4.09</v>
      </c>
      <c r="M67" s="704" t="s">
        <v>795</v>
      </c>
      <c r="N67" s="705" t="s">
        <v>144</v>
      </c>
      <c r="O67" s="710">
        <v>274</v>
      </c>
      <c r="P67" s="707">
        <f t="shared" si="3"/>
        <v>274</v>
      </c>
      <c r="Q67" s="708"/>
      <c r="R67" s="708"/>
      <c r="S67" s="703"/>
      <c r="T67" s="709">
        <f t="shared" si="6"/>
        <v>0</v>
      </c>
      <c r="U67" s="709">
        <f t="shared" si="5"/>
        <v>0</v>
      </c>
      <c r="W67" s="842">
        <f>O67-O68</f>
        <v>182</v>
      </c>
      <c r="X67" s="843">
        <f>L68-L67</f>
        <v>0.22500000000000053</v>
      </c>
    </row>
    <row r="68" spans="1:24" ht="14.4" hidden="1">
      <c r="A68" s="703" t="s">
        <v>914</v>
      </c>
      <c r="B68" s="704">
        <v>8083</v>
      </c>
      <c r="C68" s="703" t="s">
        <v>245</v>
      </c>
      <c r="D68" s="703" t="s">
        <v>19</v>
      </c>
      <c r="E68" s="703" t="s">
        <v>251</v>
      </c>
      <c r="F68" s="703" t="s">
        <v>256</v>
      </c>
      <c r="G68" s="703"/>
      <c r="H68" s="705" t="s">
        <v>737</v>
      </c>
      <c r="I68" s="705"/>
      <c r="J68" s="703" t="s">
        <v>57</v>
      </c>
      <c r="K68" s="703">
        <v>10</v>
      </c>
      <c r="L68" s="706">
        <v>4.3150000000000004</v>
      </c>
      <c r="M68" s="704" t="s">
        <v>20</v>
      </c>
      <c r="N68" s="705" t="s">
        <v>153</v>
      </c>
      <c r="O68" s="707">
        <v>92</v>
      </c>
      <c r="P68" s="707">
        <f t="shared" si="3"/>
        <v>92</v>
      </c>
      <c r="Q68" s="708"/>
      <c r="R68" s="708"/>
      <c r="S68" s="703"/>
      <c r="T68" s="709">
        <f t="shared" si="6"/>
        <v>0</v>
      </c>
      <c r="U68" s="709">
        <f t="shared" si="5"/>
        <v>0</v>
      </c>
    </row>
    <row r="69" spans="1:24" ht="14.4" hidden="1">
      <c r="A69" s="703" t="s">
        <v>1011</v>
      </c>
      <c r="B69" s="704">
        <v>6655</v>
      </c>
      <c r="C69" s="703" t="s">
        <v>245</v>
      </c>
      <c r="D69" s="703" t="s">
        <v>19</v>
      </c>
      <c r="E69" s="703" t="s">
        <v>251</v>
      </c>
      <c r="F69" s="703" t="s">
        <v>256</v>
      </c>
      <c r="G69" s="703"/>
      <c r="H69" s="705" t="s">
        <v>737</v>
      </c>
      <c r="I69" s="705"/>
      <c r="J69" s="703" t="s">
        <v>57</v>
      </c>
      <c r="K69" s="703">
        <v>10</v>
      </c>
      <c r="L69" s="706">
        <v>2.9950000000000001</v>
      </c>
      <c r="M69" s="704" t="s">
        <v>795</v>
      </c>
      <c r="N69" s="705" t="s">
        <v>153</v>
      </c>
      <c r="O69" s="710">
        <v>166</v>
      </c>
      <c r="P69" s="707">
        <f t="shared" si="3"/>
        <v>166</v>
      </c>
      <c r="Q69" s="708"/>
      <c r="R69" s="708"/>
      <c r="S69" s="703"/>
      <c r="T69" s="709">
        <f t="shared" si="6"/>
        <v>0</v>
      </c>
      <c r="U69" s="709">
        <f t="shared" si="5"/>
        <v>0</v>
      </c>
    </row>
    <row r="70" spans="1:24" ht="17.399999999999999" hidden="1" customHeight="1">
      <c r="A70" s="703" t="s">
        <v>915</v>
      </c>
      <c r="B70" s="704">
        <v>10327</v>
      </c>
      <c r="C70" s="703" t="s">
        <v>576</v>
      </c>
      <c r="D70" s="703" t="s">
        <v>19</v>
      </c>
      <c r="E70" s="703" t="s">
        <v>251</v>
      </c>
      <c r="F70" s="703" t="s">
        <v>257</v>
      </c>
      <c r="G70" s="703"/>
      <c r="H70" s="705" t="s">
        <v>737</v>
      </c>
      <c r="I70" s="705"/>
      <c r="J70" s="703" t="s">
        <v>141</v>
      </c>
      <c r="K70" s="703">
        <v>2</v>
      </c>
      <c r="L70" s="706">
        <v>4.5629999999999997</v>
      </c>
      <c r="M70" s="704" t="s">
        <v>20</v>
      </c>
      <c r="N70" s="705" t="s">
        <v>144</v>
      </c>
      <c r="O70" s="707">
        <v>82</v>
      </c>
      <c r="P70" s="707">
        <f t="shared" si="3"/>
        <v>82</v>
      </c>
      <c r="Q70" s="708"/>
      <c r="R70" s="708"/>
      <c r="S70" s="703"/>
      <c r="T70" s="709">
        <f t="shared" si="6"/>
        <v>0</v>
      </c>
      <c r="U70" s="709">
        <f t="shared" si="5"/>
        <v>0</v>
      </c>
    </row>
    <row r="71" spans="1:24" ht="14.4" hidden="1">
      <c r="A71" s="703" t="s">
        <v>1012</v>
      </c>
      <c r="B71" s="704">
        <v>5380</v>
      </c>
      <c r="C71" s="703" t="s">
        <v>576</v>
      </c>
      <c r="D71" s="703" t="s">
        <v>19</v>
      </c>
      <c r="E71" s="703" t="s">
        <v>251</v>
      </c>
      <c r="F71" s="703" t="s">
        <v>257</v>
      </c>
      <c r="G71" s="703"/>
      <c r="H71" s="705" t="s">
        <v>737</v>
      </c>
      <c r="I71" s="705"/>
      <c r="J71" s="703" t="s">
        <v>141</v>
      </c>
      <c r="K71" s="703">
        <v>2</v>
      </c>
      <c r="L71" s="706">
        <v>2.4009999999999998</v>
      </c>
      <c r="M71" s="704" t="s">
        <v>795</v>
      </c>
      <c r="N71" s="705" t="s">
        <v>144</v>
      </c>
      <c r="O71" s="710">
        <v>151</v>
      </c>
      <c r="P71" s="707">
        <f t="shared" si="3"/>
        <v>151</v>
      </c>
      <c r="Q71" s="708"/>
      <c r="R71" s="708"/>
      <c r="S71" s="703"/>
      <c r="T71" s="709">
        <f t="shared" si="6"/>
        <v>0</v>
      </c>
      <c r="U71" s="709">
        <f t="shared" si="5"/>
        <v>0</v>
      </c>
    </row>
    <row r="72" spans="1:24" ht="14.4" hidden="1">
      <c r="A72" s="703" t="s">
        <v>916</v>
      </c>
      <c r="B72" s="704">
        <v>8670</v>
      </c>
      <c r="C72" s="703" t="s">
        <v>577</v>
      </c>
      <c r="D72" s="703" t="s">
        <v>19</v>
      </c>
      <c r="E72" s="703" t="s">
        <v>251</v>
      </c>
      <c r="F72" s="703" t="s">
        <v>258</v>
      </c>
      <c r="G72" s="703"/>
      <c r="H72" s="705" t="s">
        <v>737</v>
      </c>
      <c r="I72" s="705"/>
      <c r="J72" s="703" t="s">
        <v>141</v>
      </c>
      <c r="K72" s="703">
        <v>2</v>
      </c>
      <c r="L72" s="706">
        <v>2.4340000000000002</v>
      </c>
      <c r="M72" s="704" t="s">
        <v>20</v>
      </c>
      <c r="N72" s="705" t="s">
        <v>140</v>
      </c>
      <c r="O72" s="710">
        <v>49</v>
      </c>
      <c r="P72" s="707">
        <f t="shared" si="3"/>
        <v>49</v>
      </c>
      <c r="Q72" s="708"/>
      <c r="R72" s="708"/>
      <c r="S72" s="703"/>
      <c r="T72" s="709">
        <f t="shared" si="6"/>
        <v>0</v>
      </c>
      <c r="U72" s="709">
        <f t="shared" si="5"/>
        <v>0</v>
      </c>
    </row>
    <row r="73" spans="1:24" ht="14.4" hidden="1">
      <c r="A73" s="703" t="s">
        <v>1013</v>
      </c>
      <c r="B73" s="704">
        <v>5304</v>
      </c>
      <c r="C73" s="703" t="s">
        <v>577</v>
      </c>
      <c r="D73" s="703" t="s">
        <v>19</v>
      </c>
      <c r="E73" s="703" t="s">
        <v>251</v>
      </c>
      <c r="F73" s="703" t="s">
        <v>258</v>
      </c>
      <c r="G73" s="703"/>
      <c r="H73" s="705" t="s">
        <v>737</v>
      </c>
      <c r="I73" s="705"/>
      <c r="J73" s="703" t="s">
        <v>141</v>
      </c>
      <c r="K73" s="703">
        <v>2</v>
      </c>
      <c r="L73" s="706">
        <v>1.5529999999999999</v>
      </c>
      <c r="M73" s="704" t="s">
        <v>795</v>
      </c>
      <c r="N73" s="705" t="s">
        <v>140</v>
      </c>
      <c r="O73" s="710">
        <v>108</v>
      </c>
      <c r="P73" s="707">
        <f t="shared" si="3"/>
        <v>108</v>
      </c>
      <c r="Q73" s="708"/>
      <c r="R73" s="708"/>
      <c r="S73" s="703"/>
      <c r="T73" s="709">
        <f t="shared" si="6"/>
        <v>0</v>
      </c>
      <c r="U73" s="709">
        <f t="shared" si="5"/>
        <v>0</v>
      </c>
    </row>
    <row r="74" spans="1:24" ht="14.4" hidden="1">
      <c r="A74" s="703" t="s">
        <v>917</v>
      </c>
      <c r="B74" s="704">
        <v>10367</v>
      </c>
      <c r="C74" s="703" t="s">
        <v>584</v>
      </c>
      <c r="D74" s="703" t="s">
        <v>19</v>
      </c>
      <c r="E74" s="703" t="s">
        <v>251</v>
      </c>
      <c r="F74" s="703" t="s">
        <v>259</v>
      </c>
      <c r="G74" s="703"/>
      <c r="H74" s="705" t="s">
        <v>737</v>
      </c>
      <c r="I74" s="705"/>
      <c r="J74" s="703" t="s">
        <v>141</v>
      </c>
      <c r="K74" s="703">
        <v>2</v>
      </c>
      <c r="L74" s="706">
        <v>2.87</v>
      </c>
      <c r="M74" s="704" t="s">
        <v>20</v>
      </c>
      <c r="N74" s="705" t="s">
        <v>144</v>
      </c>
      <c r="O74" s="710">
        <v>55</v>
      </c>
      <c r="P74" s="707">
        <f t="shared" si="3"/>
        <v>55</v>
      </c>
      <c r="Q74" s="708"/>
      <c r="R74" s="708"/>
      <c r="S74" s="703"/>
      <c r="T74" s="709">
        <f t="shared" si="6"/>
        <v>0</v>
      </c>
      <c r="U74" s="709">
        <f t="shared" si="5"/>
        <v>0</v>
      </c>
    </row>
    <row r="75" spans="1:24" ht="14.4" hidden="1">
      <c r="A75" s="703" t="s">
        <v>1014</v>
      </c>
      <c r="B75" s="704">
        <v>6659</v>
      </c>
      <c r="C75" s="703" t="s">
        <v>584</v>
      </c>
      <c r="D75" s="703" t="s">
        <v>19</v>
      </c>
      <c r="E75" s="703" t="s">
        <v>251</v>
      </c>
      <c r="F75" s="703" t="s">
        <v>259</v>
      </c>
      <c r="G75" s="703"/>
      <c r="H75" s="705" t="s">
        <v>737</v>
      </c>
      <c r="I75" s="705"/>
      <c r="J75" s="703" t="s">
        <v>141</v>
      </c>
      <c r="K75" s="703">
        <v>2</v>
      </c>
      <c r="L75" s="706">
        <v>1.5269999999999999</v>
      </c>
      <c r="M75" s="704" t="s">
        <v>795</v>
      </c>
      <c r="N75" s="705" t="s">
        <v>144</v>
      </c>
      <c r="O75" s="707">
        <v>107</v>
      </c>
      <c r="P75" s="707">
        <f t="shared" si="3"/>
        <v>107</v>
      </c>
      <c r="Q75" s="708"/>
      <c r="R75" s="708"/>
      <c r="S75" s="703"/>
      <c r="T75" s="709">
        <f t="shared" si="6"/>
        <v>0</v>
      </c>
      <c r="U75" s="709">
        <f t="shared" si="5"/>
        <v>0</v>
      </c>
    </row>
    <row r="76" spans="1:24" ht="14.4" hidden="1">
      <c r="A76" s="703" t="s">
        <v>918</v>
      </c>
      <c r="B76" s="704">
        <v>8064</v>
      </c>
      <c r="C76" s="703" t="s">
        <v>572</v>
      </c>
      <c r="D76" s="703" t="s">
        <v>19</v>
      </c>
      <c r="E76" s="703" t="s">
        <v>251</v>
      </c>
      <c r="F76" s="703" t="s">
        <v>260</v>
      </c>
      <c r="G76" s="703"/>
      <c r="H76" s="705" t="s">
        <v>737</v>
      </c>
      <c r="I76" s="705"/>
      <c r="J76" s="703" t="s">
        <v>261</v>
      </c>
      <c r="K76" s="703">
        <v>10</v>
      </c>
      <c r="L76" s="706">
        <v>5.702</v>
      </c>
      <c r="M76" s="704" t="s">
        <v>20</v>
      </c>
      <c r="N76" s="705" t="s">
        <v>140</v>
      </c>
      <c r="O76" s="710">
        <v>114</v>
      </c>
      <c r="P76" s="707">
        <f t="shared" si="3"/>
        <v>114</v>
      </c>
      <c r="Q76" s="708"/>
      <c r="R76" s="708"/>
      <c r="S76" s="703"/>
      <c r="T76" s="709">
        <f t="shared" si="6"/>
        <v>0</v>
      </c>
      <c r="U76" s="709">
        <f t="shared" si="5"/>
        <v>0</v>
      </c>
    </row>
    <row r="77" spans="1:24" ht="14.4" hidden="1">
      <c r="A77" s="703" t="s">
        <v>1015</v>
      </c>
      <c r="B77" s="704">
        <v>5381</v>
      </c>
      <c r="C77" s="703" t="s">
        <v>572</v>
      </c>
      <c r="D77" s="703" t="s">
        <v>19</v>
      </c>
      <c r="E77" s="703" t="s">
        <v>251</v>
      </c>
      <c r="F77" s="703" t="s">
        <v>260</v>
      </c>
      <c r="G77" s="703"/>
      <c r="H77" s="705" t="s">
        <v>737</v>
      </c>
      <c r="I77" s="705"/>
      <c r="J77" s="703" t="s">
        <v>261</v>
      </c>
      <c r="K77" s="703">
        <v>10</v>
      </c>
      <c r="L77" s="706">
        <v>3.9580000000000002</v>
      </c>
      <c r="M77" s="704" t="s">
        <v>795</v>
      </c>
      <c r="N77" s="705" t="s">
        <v>140</v>
      </c>
      <c r="O77" s="710">
        <v>207</v>
      </c>
      <c r="P77" s="707">
        <f t="shared" si="3"/>
        <v>207</v>
      </c>
      <c r="Q77" s="708"/>
      <c r="R77" s="708"/>
      <c r="S77" s="703"/>
      <c r="T77" s="709">
        <f t="shared" si="6"/>
        <v>0</v>
      </c>
      <c r="U77" s="709">
        <f t="shared" si="5"/>
        <v>0</v>
      </c>
    </row>
    <row r="78" spans="1:24" ht="14.4" hidden="1">
      <c r="A78" s="703" t="s">
        <v>919</v>
      </c>
      <c r="B78" s="704">
        <v>10366</v>
      </c>
      <c r="C78" s="703" t="s">
        <v>570</v>
      </c>
      <c r="D78" s="703" t="s">
        <v>19</v>
      </c>
      <c r="E78" s="703" t="s">
        <v>251</v>
      </c>
      <c r="F78" s="703" t="s">
        <v>262</v>
      </c>
      <c r="G78" s="703"/>
      <c r="H78" s="705" t="s">
        <v>737</v>
      </c>
      <c r="I78" s="705"/>
      <c r="J78" s="703" t="s">
        <v>89</v>
      </c>
      <c r="K78" s="703">
        <v>2</v>
      </c>
      <c r="L78" s="706">
        <v>1.6930000000000001</v>
      </c>
      <c r="M78" s="704" t="s">
        <v>20</v>
      </c>
      <c r="N78" s="705" t="s">
        <v>144</v>
      </c>
      <c r="O78" s="707">
        <v>37</v>
      </c>
      <c r="P78" s="707">
        <f t="shared" si="3"/>
        <v>37</v>
      </c>
      <c r="Q78" s="708"/>
      <c r="R78" s="708"/>
      <c r="S78" s="703"/>
      <c r="T78" s="709">
        <f t="shared" si="6"/>
        <v>0</v>
      </c>
      <c r="U78" s="709">
        <f t="shared" si="5"/>
        <v>0</v>
      </c>
    </row>
    <row r="79" spans="1:24" ht="14.4" hidden="1">
      <c r="A79" s="703" t="s">
        <v>1016</v>
      </c>
      <c r="B79" s="704">
        <v>5369</v>
      </c>
      <c r="C79" s="703" t="s">
        <v>570</v>
      </c>
      <c r="D79" s="703" t="s">
        <v>19</v>
      </c>
      <c r="E79" s="703" t="s">
        <v>251</v>
      </c>
      <c r="F79" s="703" t="s">
        <v>262</v>
      </c>
      <c r="G79" s="703"/>
      <c r="H79" s="705" t="s">
        <v>737</v>
      </c>
      <c r="I79" s="705"/>
      <c r="J79" s="703" t="s">
        <v>89</v>
      </c>
      <c r="K79" s="703">
        <v>2</v>
      </c>
      <c r="L79" s="706">
        <v>0.91600000000000004</v>
      </c>
      <c r="M79" s="704" t="s">
        <v>795</v>
      </c>
      <c r="N79" s="705" t="s">
        <v>144</v>
      </c>
      <c r="O79" s="710">
        <v>76</v>
      </c>
      <c r="P79" s="707">
        <f t="shared" si="3"/>
        <v>76</v>
      </c>
      <c r="Q79" s="708"/>
      <c r="R79" s="708"/>
      <c r="S79" s="703"/>
      <c r="T79" s="709">
        <f t="shared" si="6"/>
        <v>0</v>
      </c>
      <c r="U79" s="709">
        <f t="shared" si="5"/>
        <v>0</v>
      </c>
    </row>
    <row r="80" spans="1:24" ht="14.4" hidden="1">
      <c r="A80" s="703" t="s">
        <v>920</v>
      </c>
      <c r="B80" s="704">
        <v>8081</v>
      </c>
      <c r="C80" s="703" t="s">
        <v>573</v>
      </c>
      <c r="D80" s="703" t="s">
        <v>19</v>
      </c>
      <c r="E80" s="703" t="s">
        <v>251</v>
      </c>
      <c r="F80" s="703" t="s">
        <v>263</v>
      </c>
      <c r="G80" s="703"/>
      <c r="H80" s="705" t="s">
        <v>737</v>
      </c>
      <c r="I80" s="705"/>
      <c r="J80" s="703" t="s">
        <v>57</v>
      </c>
      <c r="K80" s="703">
        <v>10</v>
      </c>
      <c r="L80" s="706">
        <v>3.6920000000000002</v>
      </c>
      <c r="M80" s="704" t="s">
        <v>20</v>
      </c>
      <c r="N80" s="705" t="s">
        <v>136</v>
      </c>
      <c r="O80" s="707">
        <v>83</v>
      </c>
      <c r="P80" s="707">
        <f t="shared" si="3"/>
        <v>83</v>
      </c>
      <c r="Q80" s="708"/>
      <c r="R80" s="708"/>
      <c r="S80" s="703"/>
      <c r="T80" s="709">
        <f t="shared" si="6"/>
        <v>0</v>
      </c>
      <c r="U80" s="709">
        <f t="shared" si="5"/>
        <v>0</v>
      </c>
    </row>
    <row r="81" spans="1:22" ht="14.4" hidden="1">
      <c r="A81" s="703" t="s">
        <v>1017</v>
      </c>
      <c r="B81" s="704">
        <v>6661</v>
      </c>
      <c r="C81" s="703" t="s">
        <v>573</v>
      </c>
      <c r="D81" s="703" t="s">
        <v>19</v>
      </c>
      <c r="E81" s="703" t="s">
        <v>251</v>
      </c>
      <c r="F81" s="703" t="s">
        <v>263</v>
      </c>
      <c r="G81" s="703"/>
      <c r="H81" s="705" t="s">
        <v>737</v>
      </c>
      <c r="I81" s="705"/>
      <c r="J81" s="703" t="s">
        <v>57</v>
      </c>
      <c r="K81" s="703">
        <v>10</v>
      </c>
      <c r="L81" s="706">
        <v>2.5630000000000002</v>
      </c>
      <c r="M81" s="704" t="s">
        <v>795</v>
      </c>
      <c r="N81" s="705" t="s">
        <v>136</v>
      </c>
      <c r="O81" s="710">
        <v>147</v>
      </c>
      <c r="P81" s="707">
        <f t="shared" si="3"/>
        <v>147</v>
      </c>
      <c r="Q81" s="708"/>
      <c r="R81" s="708"/>
      <c r="S81" s="703"/>
      <c r="T81" s="709">
        <f t="shared" si="6"/>
        <v>0</v>
      </c>
      <c r="U81" s="709">
        <f t="shared" si="5"/>
        <v>0</v>
      </c>
    </row>
    <row r="82" spans="1:22" ht="14.4" hidden="1">
      <c r="A82" s="703" t="s">
        <v>921</v>
      </c>
      <c r="B82" s="704">
        <v>8406</v>
      </c>
      <c r="C82" s="703" t="s">
        <v>579</v>
      </c>
      <c r="D82" s="703" t="s">
        <v>19</v>
      </c>
      <c r="E82" s="703" t="s">
        <v>251</v>
      </c>
      <c r="F82" s="703" t="s">
        <v>264</v>
      </c>
      <c r="G82" s="703"/>
      <c r="H82" s="705" t="s">
        <v>737</v>
      </c>
      <c r="I82" s="705"/>
      <c r="J82" s="703" t="s">
        <v>89</v>
      </c>
      <c r="K82" s="703">
        <v>2</v>
      </c>
      <c r="L82" s="706">
        <v>2.8879999999999999</v>
      </c>
      <c r="M82" s="704" t="s">
        <v>20</v>
      </c>
      <c r="N82" s="705" t="s">
        <v>140</v>
      </c>
      <c r="O82" s="707">
        <v>56</v>
      </c>
      <c r="P82" s="707">
        <f t="shared" si="3"/>
        <v>56</v>
      </c>
      <c r="Q82" s="708"/>
      <c r="R82" s="708"/>
      <c r="S82" s="703"/>
      <c r="T82" s="709">
        <f t="shared" si="6"/>
        <v>0</v>
      </c>
      <c r="U82" s="709">
        <f t="shared" si="5"/>
        <v>0</v>
      </c>
    </row>
    <row r="83" spans="1:22" ht="14.4" hidden="1">
      <c r="A83" s="703" t="s">
        <v>1018</v>
      </c>
      <c r="B83" s="704">
        <v>6440</v>
      </c>
      <c r="C83" s="703" t="s">
        <v>579</v>
      </c>
      <c r="D83" s="703" t="s">
        <v>19</v>
      </c>
      <c r="E83" s="703" t="s">
        <v>251</v>
      </c>
      <c r="F83" s="703" t="s">
        <v>264</v>
      </c>
      <c r="G83" s="703"/>
      <c r="H83" s="705" t="s">
        <v>737</v>
      </c>
      <c r="I83" s="705"/>
      <c r="J83" s="703" t="s">
        <v>89</v>
      </c>
      <c r="K83" s="703">
        <v>2</v>
      </c>
      <c r="L83" s="706">
        <v>1.06</v>
      </c>
      <c r="M83" s="704" t="s">
        <v>795</v>
      </c>
      <c r="N83" s="705" t="s">
        <v>140</v>
      </c>
      <c r="O83" s="710">
        <v>83</v>
      </c>
      <c r="P83" s="707">
        <f t="shared" si="3"/>
        <v>83</v>
      </c>
      <c r="Q83" s="708"/>
      <c r="R83" s="708"/>
      <c r="S83" s="703"/>
      <c r="T83" s="709">
        <f t="shared" si="6"/>
        <v>0</v>
      </c>
      <c r="U83" s="709">
        <f t="shared" si="5"/>
        <v>0</v>
      </c>
    </row>
    <row r="84" spans="1:22" ht="14.4" hidden="1">
      <c r="A84" s="703" t="s">
        <v>922</v>
      </c>
      <c r="B84" s="704">
        <v>10496</v>
      </c>
      <c r="C84" s="703" t="s">
        <v>585</v>
      </c>
      <c r="D84" s="703" t="s">
        <v>19</v>
      </c>
      <c r="E84" s="703" t="s">
        <v>251</v>
      </c>
      <c r="F84" s="703" t="s">
        <v>265</v>
      </c>
      <c r="G84" s="703"/>
      <c r="H84" s="705" t="s">
        <v>737</v>
      </c>
      <c r="I84" s="705"/>
      <c r="J84" s="703" t="s">
        <v>141</v>
      </c>
      <c r="K84" s="703">
        <v>4</v>
      </c>
      <c r="L84" s="706">
        <v>6.0590000000000002</v>
      </c>
      <c r="M84" s="704" t="s">
        <v>20</v>
      </c>
      <c r="N84" s="705" t="s">
        <v>144</v>
      </c>
      <c r="O84" s="707">
        <v>109</v>
      </c>
      <c r="P84" s="707">
        <f t="shared" si="3"/>
        <v>109</v>
      </c>
      <c r="Q84" s="708"/>
      <c r="R84" s="708"/>
      <c r="S84" s="703"/>
      <c r="T84" s="709">
        <f t="shared" si="6"/>
        <v>0</v>
      </c>
      <c r="U84" s="709">
        <f t="shared" si="5"/>
        <v>0</v>
      </c>
    </row>
    <row r="85" spans="1:22" ht="14.4" hidden="1">
      <c r="A85" s="703" t="s">
        <v>1019</v>
      </c>
      <c r="B85" s="704">
        <v>6664</v>
      </c>
      <c r="C85" s="703" t="s">
        <v>585</v>
      </c>
      <c r="D85" s="703" t="s">
        <v>19</v>
      </c>
      <c r="E85" s="703" t="s">
        <v>251</v>
      </c>
      <c r="F85" s="703" t="s">
        <v>265</v>
      </c>
      <c r="G85" s="703"/>
      <c r="H85" s="705" t="s">
        <v>737</v>
      </c>
      <c r="I85" s="705"/>
      <c r="J85" s="703" t="s">
        <v>141</v>
      </c>
      <c r="K85" s="703">
        <v>4</v>
      </c>
      <c r="L85" s="706">
        <v>3.2759999999999998</v>
      </c>
      <c r="M85" s="704" t="s">
        <v>795</v>
      </c>
      <c r="N85" s="705" t="s">
        <v>144</v>
      </c>
      <c r="O85" s="710">
        <v>218</v>
      </c>
      <c r="P85" s="707">
        <f t="shared" si="3"/>
        <v>218</v>
      </c>
      <c r="Q85" s="708"/>
      <c r="R85" s="708"/>
      <c r="S85" s="703"/>
      <c r="T85" s="709">
        <f t="shared" si="6"/>
        <v>0</v>
      </c>
      <c r="U85" s="709">
        <f t="shared" si="5"/>
        <v>0</v>
      </c>
    </row>
    <row r="86" spans="1:22" ht="14.4" hidden="1">
      <c r="A86" s="703" t="s">
        <v>923</v>
      </c>
      <c r="B86" s="704">
        <v>10368</v>
      </c>
      <c r="C86" s="703" t="s">
        <v>578</v>
      </c>
      <c r="D86" s="703" t="s">
        <v>19</v>
      </c>
      <c r="E86" s="703" t="s">
        <v>251</v>
      </c>
      <c r="F86" s="703" t="s">
        <v>266</v>
      </c>
      <c r="G86" s="703"/>
      <c r="H86" s="705" t="s">
        <v>737</v>
      </c>
      <c r="I86" s="705"/>
      <c r="J86" s="703" t="s">
        <v>141</v>
      </c>
      <c r="K86" s="703">
        <v>2</v>
      </c>
      <c r="L86" s="706">
        <v>4.1239999999999997</v>
      </c>
      <c r="M86" s="704" t="s">
        <v>20</v>
      </c>
      <c r="N86" s="705" t="s">
        <v>140</v>
      </c>
      <c r="O86" s="710">
        <v>75</v>
      </c>
      <c r="P86" s="707">
        <f t="shared" si="3"/>
        <v>75</v>
      </c>
      <c r="Q86" s="708"/>
      <c r="R86" s="708"/>
      <c r="S86" s="703"/>
      <c r="T86" s="709">
        <f t="shared" si="6"/>
        <v>0</v>
      </c>
      <c r="U86" s="709">
        <f t="shared" si="5"/>
        <v>0</v>
      </c>
    </row>
    <row r="87" spans="1:22" ht="14.4" hidden="1">
      <c r="A87" s="703" t="s">
        <v>1020</v>
      </c>
      <c r="B87" s="704">
        <v>6438</v>
      </c>
      <c r="C87" s="703" t="s">
        <v>578</v>
      </c>
      <c r="D87" s="703" t="s">
        <v>19</v>
      </c>
      <c r="E87" s="703" t="s">
        <v>251</v>
      </c>
      <c r="F87" s="703" t="s">
        <v>266</v>
      </c>
      <c r="G87" s="703"/>
      <c r="H87" s="705" t="s">
        <v>737</v>
      </c>
      <c r="I87" s="705"/>
      <c r="J87" s="703" t="s">
        <v>141</v>
      </c>
      <c r="K87" s="703">
        <v>2</v>
      </c>
      <c r="L87" s="706">
        <v>2.62</v>
      </c>
      <c r="M87" s="704" t="s">
        <v>795</v>
      </c>
      <c r="N87" s="705" t="s">
        <v>140</v>
      </c>
      <c r="O87" s="707">
        <v>162</v>
      </c>
      <c r="P87" s="707">
        <f t="shared" si="3"/>
        <v>162</v>
      </c>
      <c r="Q87" s="708"/>
      <c r="R87" s="708"/>
      <c r="S87" s="703"/>
      <c r="T87" s="709">
        <f t="shared" si="6"/>
        <v>0</v>
      </c>
      <c r="U87" s="709">
        <f t="shared" si="5"/>
        <v>0</v>
      </c>
    </row>
    <row r="88" spans="1:22" ht="14.4" hidden="1">
      <c r="A88" s="703" t="s">
        <v>924</v>
      </c>
      <c r="B88" s="704">
        <v>8371</v>
      </c>
      <c r="C88" s="703" t="s">
        <v>569</v>
      </c>
      <c r="D88" s="703" t="s">
        <v>19</v>
      </c>
      <c r="E88" s="703" t="s">
        <v>251</v>
      </c>
      <c r="F88" s="711" t="s">
        <v>267</v>
      </c>
      <c r="G88" s="703"/>
      <c r="H88" s="705" t="s">
        <v>737</v>
      </c>
      <c r="I88" s="721"/>
      <c r="J88" s="711" t="s">
        <v>57</v>
      </c>
      <c r="K88" s="711">
        <v>3</v>
      </c>
      <c r="L88" s="722">
        <v>2.21</v>
      </c>
      <c r="M88" s="723" t="s">
        <v>20</v>
      </c>
      <c r="N88" s="721" t="s">
        <v>144</v>
      </c>
      <c r="O88" s="724">
        <v>44</v>
      </c>
      <c r="P88" s="707">
        <f t="shared" si="3"/>
        <v>44</v>
      </c>
      <c r="Q88" s="708"/>
      <c r="R88" s="708"/>
      <c r="S88" s="703"/>
      <c r="T88" s="709">
        <f t="shared" si="6"/>
        <v>0</v>
      </c>
      <c r="U88" s="709">
        <f t="shared" si="5"/>
        <v>0</v>
      </c>
    </row>
    <row r="89" spans="1:22" ht="14.4" hidden="1">
      <c r="A89" s="703" t="s">
        <v>1021</v>
      </c>
      <c r="B89" s="704">
        <v>6665</v>
      </c>
      <c r="C89" s="703" t="s">
        <v>569</v>
      </c>
      <c r="D89" s="703" t="s">
        <v>19</v>
      </c>
      <c r="E89" s="703" t="s">
        <v>251</v>
      </c>
      <c r="F89" s="703" t="s">
        <v>267</v>
      </c>
      <c r="G89" s="703"/>
      <c r="H89" s="705" t="s">
        <v>737</v>
      </c>
      <c r="I89" s="705"/>
      <c r="J89" s="703" t="s">
        <v>57</v>
      </c>
      <c r="K89" s="703">
        <v>3</v>
      </c>
      <c r="L89" s="706">
        <v>1.534</v>
      </c>
      <c r="M89" s="704" t="s">
        <v>795</v>
      </c>
      <c r="N89" s="705" t="s">
        <v>144</v>
      </c>
      <c r="O89" s="707">
        <v>80</v>
      </c>
      <c r="P89" s="707">
        <f t="shared" si="3"/>
        <v>80</v>
      </c>
      <c r="Q89" s="708"/>
      <c r="R89" s="708"/>
      <c r="S89" s="703"/>
      <c r="T89" s="709">
        <f t="shared" si="6"/>
        <v>0</v>
      </c>
      <c r="U89" s="709">
        <f t="shared" si="5"/>
        <v>0</v>
      </c>
    </row>
    <row r="90" spans="1:22" ht="14.4" hidden="1">
      <c r="A90" s="703" t="s">
        <v>1022</v>
      </c>
      <c r="B90" s="704">
        <v>7507</v>
      </c>
      <c r="C90" s="703" t="s">
        <v>582</v>
      </c>
      <c r="D90" s="703" t="s">
        <v>19</v>
      </c>
      <c r="E90" s="703" t="s">
        <v>251</v>
      </c>
      <c r="F90" s="703" t="s">
        <v>268</v>
      </c>
      <c r="G90" s="703"/>
      <c r="H90" s="705" t="s">
        <v>737</v>
      </c>
      <c r="I90" s="705"/>
      <c r="J90" s="703" t="s">
        <v>199</v>
      </c>
      <c r="K90" s="703">
        <v>3</v>
      </c>
      <c r="L90" s="706">
        <v>5.3929999999999998</v>
      </c>
      <c r="M90" s="704" t="s">
        <v>795</v>
      </c>
      <c r="N90" s="705" t="s">
        <v>144</v>
      </c>
      <c r="O90" s="707">
        <v>314</v>
      </c>
      <c r="P90" s="707">
        <f t="shared" si="3"/>
        <v>314</v>
      </c>
      <c r="Q90" s="708"/>
      <c r="R90" s="708"/>
      <c r="S90" s="703"/>
      <c r="T90" s="709">
        <f t="shared" si="6"/>
        <v>0</v>
      </c>
      <c r="U90" s="709">
        <f t="shared" si="5"/>
        <v>0</v>
      </c>
    </row>
    <row r="91" spans="1:22" ht="14.4" hidden="1">
      <c r="A91" s="703" t="s">
        <v>925</v>
      </c>
      <c r="B91" s="704">
        <v>8671</v>
      </c>
      <c r="C91" s="703" t="s">
        <v>586</v>
      </c>
      <c r="D91" s="703" t="s">
        <v>19</v>
      </c>
      <c r="E91" s="703" t="s">
        <v>251</v>
      </c>
      <c r="F91" s="703" t="s">
        <v>269</v>
      </c>
      <c r="G91" s="703"/>
      <c r="H91" s="705" t="s">
        <v>737</v>
      </c>
      <c r="I91" s="705"/>
      <c r="J91" s="703" t="s">
        <v>141</v>
      </c>
      <c r="K91" s="703">
        <v>3</v>
      </c>
      <c r="L91" s="706">
        <v>3.8460000000000001</v>
      </c>
      <c r="M91" s="704" t="s">
        <v>20</v>
      </c>
      <c r="N91" s="705" t="s">
        <v>144</v>
      </c>
      <c r="O91" s="710">
        <v>47</v>
      </c>
      <c r="P91" s="707">
        <f t="shared" si="3"/>
        <v>47</v>
      </c>
      <c r="Q91" s="708"/>
      <c r="R91" s="708"/>
      <c r="S91" s="703"/>
      <c r="T91" s="709">
        <f t="shared" si="6"/>
        <v>0</v>
      </c>
      <c r="U91" s="709">
        <f t="shared" si="5"/>
        <v>0</v>
      </c>
    </row>
    <row r="92" spans="1:22" ht="14.4" hidden="1">
      <c r="A92" s="703" t="s">
        <v>1023</v>
      </c>
      <c r="B92" s="704">
        <v>6669</v>
      </c>
      <c r="C92" s="703" t="s">
        <v>586</v>
      </c>
      <c r="D92" s="703" t="s">
        <v>19</v>
      </c>
      <c r="E92" s="703" t="s">
        <v>251</v>
      </c>
      <c r="F92" s="703" t="s">
        <v>269</v>
      </c>
      <c r="G92" s="703"/>
      <c r="H92" s="705" t="s">
        <v>737</v>
      </c>
      <c r="I92" s="705"/>
      <c r="J92" s="703" t="s">
        <v>141</v>
      </c>
      <c r="K92" s="703">
        <v>3</v>
      </c>
      <c r="L92" s="706">
        <v>2.5270000000000001</v>
      </c>
      <c r="M92" s="704" t="s">
        <v>795</v>
      </c>
      <c r="N92" s="705" t="s">
        <v>144</v>
      </c>
      <c r="O92" s="707">
        <v>102</v>
      </c>
      <c r="P92" s="707">
        <f t="shared" si="3"/>
        <v>102</v>
      </c>
      <c r="Q92" s="708"/>
      <c r="R92" s="708"/>
      <c r="S92" s="703"/>
      <c r="T92" s="709">
        <f t="shared" si="6"/>
        <v>0</v>
      </c>
      <c r="U92" s="709">
        <f t="shared" si="5"/>
        <v>0</v>
      </c>
    </row>
    <row r="93" spans="1:22" ht="14.4" hidden="1">
      <c r="A93" s="703" t="s">
        <v>926</v>
      </c>
      <c r="B93" s="704">
        <v>5305</v>
      </c>
      <c r="C93" s="703" t="s">
        <v>583</v>
      </c>
      <c r="D93" s="703" t="s">
        <v>19</v>
      </c>
      <c r="E93" s="703" t="s">
        <v>251</v>
      </c>
      <c r="F93" s="703" t="s">
        <v>270</v>
      </c>
      <c r="G93" s="703"/>
      <c r="H93" s="705" t="s">
        <v>737</v>
      </c>
      <c r="I93" s="705"/>
      <c r="J93" s="703" t="s">
        <v>57</v>
      </c>
      <c r="K93" s="703">
        <v>10</v>
      </c>
      <c r="L93" s="706">
        <v>4.3010000000000002</v>
      </c>
      <c r="M93" s="704" t="s">
        <v>20</v>
      </c>
      <c r="N93" s="705" t="s">
        <v>144</v>
      </c>
      <c r="O93" s="710">
        <v>92</v>
      </c>
      <c r="P93" s="707">
        <f t="shared" si="3"/>
        <v>92</v>
      </c>
      <c r="Q93" s="708"/>
      <c r="R93" s="708"/>
      <c r="S93" s="703"/>
      <c r="T93" s="709">
        <f t="shared" si="6"/>
        <v>0</v>
      </c>
      <c r="U93" s="709">
        <f t="shared" si="5"/>
        <v>0</v>
      </c>
    </row>
    <row r="94" spans="1:22" ht="14.4" hidden="1">
      <c r="A94" s="703" t="s">
        <v>1142</v>
      </c>
      <c r="B94" s="704">
        <v>14113</v>
      </c>
      <c r="C94" s="703"/>
      <c r="D94" s="703" t="s">
        <v>19</v>
      </c>
      <c r="E94" s="703" t="s">
        <v>1236</v>
      </c>
      <c r="F94" s="703" t="s">
        <v>1148</v>
      </c>
      <c r="G94" s="703"/>
      <c r="H94" s="705" t="s">
        <v>737</v>
      </c>
      <c r="I94" s="705"/>
      <c r="J94" s="703" t="s">
        <v>89</v>
      </c>
      <c r="K94" s="703">
        <v>2</v>
      </c>
      <c r="L94" s="706">
        <v>1.871</v>
      </c>
      <c r="M94" s="704" t="s">
        <v>795</v>
      </c>
      <c r="N94" s="705" t="s">
        <v>140</v>
      </c>
      <c r="O94" s="710">
        <v>137</v>
      </c>
      <c r="P94" s="707">
        <f t="shared" si="3"/>
        <v>137</v>
      </c>
      <c r="Q94" s="708"/>
      <c r="R94" s="708"/>
      <c r="S94" s="703"/>
      <c r="T94" s="709">
        <f t="shared" ref="T94:T124" si="7">P94*$V$142</f>
        <v>0</v>
      </c>
      <c r="U94" s="709">
        <f t="shared" si="5"/>
        <v>0</v>
      </c>
      <c r="V94">
        <v>1.0900000000000001</v>
      </c>
    </row>
    <row r="95" spans="1:22" ht="14.4" hidden="1">
      <c r="A95" s="703" t="s">
        <v>1143</v>
      </c>
      <c r="B95" s="704">
        <v>14072</v>
      </c>
      <c r="C95" s="703"/>
      <c r="D95" s="703" t="s">
        <v>19</v>
      </c>
      <c r="E95" s="703" t="s">
        <v>1236</v>
      </c>
      <c r="F95" s="703" t="s">
        <v>1149</v>
      </c>
      <c r="G95" s="703"/>
      <c r="H95" s="705" t="s">
        <v>737</v>
      </c>
      <c r="I95" s="705"/>
      <c r="J95" s="703" t="s">
        <v>141</v>
      </c>
      <c r="K95" s="703">
        <v>1</v>
      </c>
      <c r="L95" s="706">
        <v>1.1890000000000001</v>
      </c>
      <c r="M95" s="704" t="s">
        <v>795</v>
      </c>
      <c r="N95" s="705" t="s">
        <v>140</v>
      </c>
      <c r="O95" s="707">
        <v>86</v>
      </c>
      <c r="P95" s="707">
        <f t="shared" si="3"/>
        <v>86</v>
      </c>
      <c r="Q95" s="708"/>
      <c r="R95" s="708"/>
      <c r="S95" s="703"/>
      <c r="T95" s="709">
        <f t="shared" si="7"/>
        <v>0</v>
      </c>
      <c r="U95" s="709">
        <f t="shared" si="5"/>
        <v>0</v>
      </c>
    </row>
    <row r="96" spans="1:22" ht="14.4" hidden="1">
      <c r="A96" s="703" t="s">
        <v>1144</v>
      </c>
      <c r="B96" s="704">
        <v>14115</v>
      </c>
      <c r="C96" s="703"/>
      <c r="D96" s="703" t="s">
        <v>19</v>
      </c>
      <c r="E96" s="703" t="s">
        <v>1236</v>
      </c>
      <c r="F96" s="703" t="s">
        <v>133</v>
      </c>
      <c r="G96" s="703"/>
      <c r="H96" s="705" t="s">
        <v>737</v>
      </c>
      <c r="I96" s="705"/>
      <c r="J96" s="703" t="s">
        <v>60</v>
      </c>
      <c r="K96" s="703">
        <v>2</v>
      </c>
      <c r="L96" s="706">
        <v>1.0640000000000001</v>
      </c>
      <c r="M96" s="704" t="s">
        <v>795</v>
      </c>
      <c r="N96" s="705" t="s">
        <v>140</v>
      </c>
      <c r="O96" s="710">
        <v>92</v>
      </c>
      <c r="P96" s="707">
        <f t="shared" ref="P96:P159" si="8">O96</f>
        <v>92</v>
      </c>
      <c r="Q96" s="708"/>
      <c r="R96" s="708"/>
      <c r="S96" s="703"/>
      <c r="T96" s="709">
        <f t="shared" si="7"/>
        <v>0</v>
      </c>
      <c r="U96" s="709">
        <f t="shared" ref="U96:U159" si="9">ROUND(T96,0)</f>
        <v>0</v>
      </c>
    </row>
    <row r="97" spans="1:21" ht="14.4" hidden="1">
      <c r="A97" s="703" t="s">
        <v>1145</v>
      </c>
      <c r="B97" s="704">
        <v>14114</v>
      </c>
      <c r="C97" s="703"/>
      <c r="D97" s="703" t="s">
        <v>19</v>
      </c>
      <c r="E97" s="703" t="s">
        <v>1236</v>
      </c>
      <c r="F97" s="703" t="s">
        <v>134</v>
      </c>
      <c r="G97" s="703"/>
      <c r="H97" s="705" t="s">
        <v>737</v>
      </c>
      <c r="I97" s="705"/>
      <c r="J97" s="703" t="s">
        <v>60</v>
      </c>
      <c r="K97" s="703">
        <v>2</v>
      </c>
      <c r="L97" s="706">
        <v>0.96499999999999997</v>
      </c>
      <c r="M97" s="704" t="s">
        <v>795</v>
      </c>
      <c r="N97" s="705" t="s">
        <v>140</v>
      </c>
      <c r="O97" s="707">
        <v>86</v>
      </c>
      <c r="P97" s="707">
        <f t="shared" si="8"/>
        <v>86</v>
      </c>
      <c r="Q97" s="708"/>
      <c r="R97" s="708"/>
      <c r="S97" s="703"/>
      <c r="T97" s="709">
        <f t="shared" si="7"/>
        <v>0</v>
      </c>
      <c r="U97" s="709">
        <f t="shared" si="9"/>
        <v>0</v>
      </c>
    </row>
    <row r="98" spans="1:21" ht="14.4" hidden="1">
      <c r="A98" s="703" t="s">
        <v>1146</v>
      </c>
      <c r="B98" s="704">
        <v>14069</v>
      </c>
      <c r="C98" s="703"/>
      <c r="D98" s="703" t="s">
        <v>19</v>
      </c>
      <c r="E98" s="703" t="s">
        <v>1236</v>
      </c>
      <c r="F98" s="703" t="s">
        <v>1150</v>
      </c>
      <c r="G98" s="703"/>
      <c r="H98" s="705" t="s">
        <v>737</v>
      </c>
      <c r="I98" s="705"/>
      <c r="J98" s="703" t="s">
        <v>141</v>
      </c>
      <c r="K98" s="703">
        <v>1</v>
      </c>
      <c r="L98" s="706">
        <v>1.8380000000000001</v>
      </c>
      <c r="M98" s="704" t="s">
        <v>795</v>
      </c>
      <c r="N98" s="705" t="s">
        <v>140</v>
      </c>
      <c r="O98" s="710">
        <v>123</v>
      </c>
      <c r="P98" s="707">
        <f t="shared" si="8"/>
        <v>123</v>
      </c>
      <c r="Q98" s="708"/>
      <c r="R98" s="708"/>
      <c r="S98" s="703"/>
      <c r="T98" s="709">
        <f t="shared" si="7"/>
        <v>0</v>
      </c>
      <c r="U98" s="709">
        <f t="shared" si="9"/>
        <v>0</v>
      </c>
    </row>
    <row r="99" spans="1:21" ht="14.4" hidden="1">
      <c r="A99" s="703" t="s">
        <v>1237</v>
      </c>
      <c r="B99" s="698"/>
      <c r="C99" s="703"/>
      <c r="D99" s="703" t="s">
        <v>19</v>
      </c>
      <c r="E99" s="698" t="s">
        <v>1241</v>
      </c>
      <c r="F99" s="698" t="s">
        <v>1242</v>
      </c>
      <c r="G99" s="703"/>
      <c r="H99" s="705" t="s">
        <v>737</v>
      </c>
      <c r="I99" s="705"/>
      <c r="J99" s="698" t="s">
        <v>1243</v>
      </c>
      <c r="K99" s="698"/>
      <c r="L99" s="698">
        <v>337</v>
      </c>
      <c r="M99" s="703">
        <v>174.97100000000003</v>
      </c>
      <c r="N99" s="705"/>
      <c r="O99" s="700"/>
      <c r="P99" s="707">
        <f t="shared" si="8"/>
        <v>0</v>
      </c>
      <c r="Q99" s="708">
        <v>6564</v>
      </c>
      <c r="R99" s="708">
        <v>6564</v>
      </c>
      <c r="S99" s="703"/>
      <c r="T99" s="709">
        <f t="shared" si="7"/>
        <v>0</v>
      </c>
      <c r="U99" s="709">
        <f t="shared" si="9"/>
        <v>0</v>
      </c>
    </row>
    <row r="100" spans="1:21" ht="14.4" hidden="1">
      <c r="A100" s="703" t="s">
        <v>1238</v>
      </c>
      <c r="B100" s="698"/>
      <c r="C100" s="703"/>
      <c r="D100" s="703" t="s">
        <v>19</v>
      </c>
      <c r="E100" s="698" t="s">
        <v>840</v>
      </c>
      <c r="F100" s="698" t="s">
        <v>1242</v>
      </c>
      <c r="G100" s="703"/>
      <c r="H100" s="705" t="s">
        <v>738</v>
      </c>
      <c r="I100" s="703"/>
      <c r="J100" s="698" t="s">
        <v>1243</v>
      </c>
      <c r="K100" s="698"/>
      <c r="L100" s="698">
        <v>209</v>
      </c>
      <c r="M100" s="703">
        <v>303.87200000000001</v>
      </c>
      <c r="N100" s="705"/>
      <c r="O100" s="700"/>
      <c r="P100" s="707">
        <f t="shared" si="8"/>
        <v>0</v>
      </c>
      <c r="Q100" s="708">
        <v>6695</v>
      </c>
      <c r="R100" s="708">
        <v>6695</v>
      </c>
      <c r="S100" s="703"/>
      <c r="T100" s="709">
        <f t="shared" si="7"/>
        <v>0</v>
      </c>
      <c r="U100" s="709">
        <f t="shared" si="9"/>
        <v>0</v>
      </c>
    </row>
    <row r="101" spans="1:21" ht="14.4" hidden="1">
      <c r="A101" s="703" t="s">
        <v>1239</v>
      </c>
      <c r="B101" s="704"/>
      <c r="C101" s="703"/>
      <c r="D101" s="703" t="s">
        <v>19</v>
      </c>
      <c r="E101" s="703" t="s">
        <v>1236</v>
      </c>
      <c r="F101" s="703" t="s">
        <v>1242</v>
      </c>
      <c r="G101" s="703"/>
      <c r="H101" s="705" t="s">
        <v>737</v>
      </c>
      <c r="I101" s="705"/>
      <c r="J101" s="703" t="s">
        <v>1243</v>
      </c>
      <c r="K101" s="703"/>
      <c r="L101" s="706">
        <v>46</v>
      </c>
      <c r="M101" s="704">
        <v>96.938999999999979</v>
      </c>
      <c r="N101" s="705"/>
      <c r="O101" s="710"/>
      <c r="P101" s="707">
        <f t="shared" si="8"/>
        <v>0</v>
      </c>
      <c r="Q101" s="708">
        <v>3193</v>
      </c>
      <c r="R101" s="708">
        <v>3193</v>
      </c>
      <c r="S101" s="703"/>
      <c r="T101" s="709">
        <f t="shared" si="7"/>
        <v>0</v>
      </c>
      <c r="U101" s="709">
        <f t="shared" si="9"/>
        <v>0</v>
      </c>
    </row>
    <row r="102" spans="1:21" ht="14.4" hidden="1">
      <c r="A102" s="703" t="s">
        <v>1079</v>
      </c>
      <c r="B102" s="698">
        <v>13647</v>
      </c>
      <c r="C102" s="703"/>
      <c r="D102" s="703" t="s">
        <v>19</v>
      </c>
      <c r="E102" s="698" t="s">
        <v>840</v>
      </c>
      <c r="F102" s="698" t="s">
        <v>135</v>
      </c>
      <c r="G102" s="703"/>
      <c r="H102" s="705" t="s">
        <v>738</v>
      </c>
      <c r="I102" s="705"/>
      <c r="J102" s="698" t="s">
        <v>44</v>
      </c>
      <c r="K102" s="698">
        <v>10</v>
      </c>
      <c r="L102" s="698">
        <v>0.80200000000000005</v>
      </c>
      <c r="M102" s="703" t="s">
        <v>795</v>
      </c>
      <c r="N102" s="705" t="s">
        <v>209</v>
      </c>
      <c r="O102" s="700">
        <v>86</v>
      </c>
      <c r="P102" s="707">
        <f t="shared" si="8"/>
        <v>86</v>
      </c>
      <c r="Q102" s="708"/>
      <c r="R102" s="708"/>
      <c r="S102" s="703"/>
      <c r="T102" s="709">
        <f t="shared" si="7"/>
        <v>0</v>
      </c>
      <c r="U102" s="709">
        <f t="shared" si="9"/>
        <v>0</v>
      </c>
    </row>
    <row r="103" spans="1:21" ht="14.4" hidden="1">
      <c r="A103" s="703" t="s">
        <v>1080</v>
      </c>
      <c r="B103" s="698">
        <v>13648</v>
      </c>
      <c r="C103" s="703"/>
      <c r="D103" s="703" t="s">
        <v>19</v>
      </c>
      <c r="E103" s="698" t="s">
        <v>840</v>
      </c>
      <c r="F103" s="698" t="s">
        <v>137</v>
      </c>
      <c r="G103" s="703"/>
      <c r="H103" s="705" t="s">
        <v>738</v>
      </c>
      <c r="I103" s="703"/>
      <c r="J103" s="698" t="s">
        <v>44</v>
      </c>
      <c r="K103" s="698">
        <v>5</v>
      </c>
      <c r="L103" s="698">
        <v>0.67</v>
      </c>
      <c r="M103" s="703" t="s">
        <v>795</v>
      </c>
      <c r="N103" s="705" t="s">
        <v>1213</v>
      </c>
      <c r="O103" s="700">
        <v>60</v>
      </c>
      <c r="P103" s="707">
        <f t="shared" si="8"/>
        <v>60</v>
      </c>
      <c r="Q103" s="708"/>
      <c r="R103" s="708"/>
      <c r="S103" s="703"/>
      <c r="T103" s="709">
        <f t="shared" si="7"/>
        <v>0</v>
      </c>
      <c r="U103" s="709">
        <f t="shared" si="9"/>
        <v>0</v>
      </c>
    </row>
    <row r="104" spans="1:21" ht="14.4" hidden="1">
      <c r="A104" s="703" t="s">
        <v>943</v>
      </c>
      <c r="B104" s="698">
        <v>9328</v>
      </c>
      <c r="C104" s="703"/>
      <c r="D104" s="703" t="s">
        <v>19</v>
      </c>
      <c r="E104" s="703" t="s">
        <v>43</v>
      </c>
      <c r="F104" s="698" t="s">
        <v>139</v>
      </c>
      <c r="G104" s="703"/>
      <c r="H104" s="705" t="s">
        <v>737</v>
      </c>
      <c r="I104" s="705"/>
      <c r="J104" s="698" t="s">
        <v>89</v>
      </c>
      <c r="K104" s="698">
        <v>3</v>
      </c>
      <c r="L104" s="698">
        <v>7.2450000000000001</v>
      </c>
      <c r="M104" s="704" t="s">
        <v>20</v>
      </c>
      <c r="N104" s="705" t="s">
        <v>144</v>
      </c>
      <c r="O104" s="700">
        <v>140</v>
      </c>
      <c r="P104" s="707">
        <f t="shared" si="8"/>
        <v>140</v>
      </c>
      <c r="Q104" s="702"/>
      <c r="R104" s="708"/>
      <c r="S104" s="703"/>
      <c r="T104" s="709">
        <f t="shared" si="7"/>
        <v>0</v>
      </c>
      <c r="U104" s="709">
        <f t="shared" si="9"/>
        <v>0</v>
      </c>
    </row>
    <row r="105" spans="1:21" ht="14.4" hidden="1">
      <c r="A105" s="703" t="s">
        <v>1044</v>
      </c>
      <c r="B105" s="704">
        <v>9667</v>
      </c>
      <c r="C105" s="703"/>
      <c r="D105" s="703" t="s">
        <v>19</v>
      </c>
      <c r="E105" s="703" t="s">
        <v>43</v>
      </c>
      <c r="F105" s="698" t="s">
        <v>139</v>
      </c>
      <c r="G105" s="703"/>
      <c r="H105" s="705" t="s">
        <v>737</v>
      </c>
      <c r="I105" s="705"/>
      <c r="J105" s="698" t="s">
        <v>89</v>
      </c>
      <c r="K105" s="698">
        <v>3</v>
      </c>
      <c r="L105" s="698">
        <v>2.61</v>
      </c>
      <c r="M105" s="704" t="s">
        <v>795</v>
      </c>
      <c r="N105" s="705" t="s">
        <v>140</v>
      </c>
      <c r="O105" s="700">
        <v>192</v>
      </c>
      <c r="P105" s="707">
        <f t="shared" si="8"/>
        <v>192</v>
      </c>
      <c r="Q105" s="702"/>
      <c r="R105" s="708"/>
      <c r="S105" s="703"/>
      <c r="T105" s="709">
        <f t="shared" si="7"/>
        <v>0</v>
      </c>
      <c r="U105" s="709">
        <f t="shared" si="9"/>
        <v>0</v>
      </c>
    </row>
    <row r="106" spans="1:21" ht="14.4" hidden="1">
      <c r="A106" s="703" t="s">
        <v>1081</v>
      </c>
      <c r="B106" s="698">
        <v>13649</v>
      </c>
      <c r="C106" s="703"/>
      <c r="D106" s="703" t="s">
        <v>19</v>
      </c>
      <c r="E106" s="698" t="s">
        <v>840</v>
      </c>
      <c r="F106" s="698" t="s">
        <v>143</v>
      </c>
      <c r="G106" s="703"/>
      <c r="H106" s="705" t="s">
        <v>738</v>
      </c>
      <c r="I106" s="703"/>
      <c r="J106" s="698" t="s">
        <v>141</v>
      </c>
      <c r="K106" s="698">
        <v>2</v>
      </c>
      <c r="L106" s="698">
        <v>1.657</v>
      </c>
      <c r="M106" s="703" t="s">
        <v>795</v>
      </c>
      <c r="N106" s="705" t="s">
        <v>144</v>
      </c>
      <c r="O106" s="700">
        <v>138</v>
      </c>
      <c r="P106" s="707">
        <f t="shared" si="8"/>
        <v>138</v>
      </c>
      <c r="Q106" s="708"/>
      <c r="R106" s="708"/>
      <c r="S106" s="703"/>
      <c r="T106" s="709">
        <f t="shared" si="7"/>
        <v>0</v>
      </c>
      <c r="U106" s="709">
        <f t="shared" si="9"/>
        <v>0</v>
      </c>
    </row>
    <row r="107" spans="1:21" ht="14.4" hidden="1">
      <c r="A107" s="703" t="s">
        <v>944</v>
      </c>
      <c r="B107" s="704">
        <v>9319</v>
      </c>
      <c r="C107" s="703"/>
      <c r="D107" s="703" t="s">
        <v>19</v>
      </c>
      <c r="E107" s="703" t="s">
        <v>43</v>
      </c>
      <c r="F107" s="698" t="s">
        <v>146</v>
      </c>
      <c r="G107" s="703"/>
      <c r="H107" s="705" t="s">
        <v>737</v>
      </c>
      <c r="I107" s="705"/>
      <c r="J107" s="698" t="s">
        <v>92</v>
      </c>
      <c r="K107" s="698">
        <v>10</v>
      </c>
      <c r="L107" s="698">
        <v>0.54700000000000004</v>
      </c>
      <c r="M107" s="704" t="s">
        <v>20</v>
      </c>
      <c r="N107" s="705" t="s">
        <v>138</v>
      </c>
      <c r="O107" s="700">
        <v>39</v>
      </c>
      <c r="P107" s="707">
        <f t="shared" si="8"/>
        <v>39</v>
      </c>
      <c r="Q107" s="702"/>
      <c r="R107" s="708"/>
      <c r="S107" s="703"/>
      <c r="T107" s="709">
        <f t="shared" si="7"/>
        <v>0</v>
      </c>
      <c r="U107" s="709">
        <f t="shared" si="9"/>
        <v>0</v>
      </c>
    </row>
    <row r="108" spans="1:21" ht="14.4" hidden="1">
      <c r="A108" s="703" t="s">
        <v>1045</v>
      </c>
      <c r="B108" s="698">
        <v>9663</v>
      </c>
      <c r="C108" s="703"/>
      <c r="D108" s="703" t="s">
        <v>19</v>
      </c>
      <c r="E108" s="703" t="s">
        <v>43</v>
      </c>
      <c r="F108" s="698" t="s">
        <v>146</v>
      </c>
      <c r="G108" s="703"/>
      <c r="H108" s="705" t="s">
        <v>737</v>
      </c>
      <c r="I108" s="705"/>
      <c r="J108" s="698" t="s">
        <v>92</v>
      </c>
      <c r="K108" s="698">
        <v>10</v>
      </c>
      <c r="L108" s="698">
        <v>0.38</v>
      </c>
      <c r="M108" s="704" t="s">
        <v>795</v>
      </c>
      <c r="N108" s="705" t="s">
        <v>1213</v>
      </c>
      <c r="O108" s="700">
        <v>58</v>
      </c>
      <c r="P108" s="707">
        <f t="shared" si="8"/>
        <v>58</v>
      </c>
      <c r="Q108" s="702"/>
      <c r="R108" s="708"/>
      <c r="S108" s="703"/>
      <c r="T108" s="709">
        <f t="shared" si="7"/>
        <v>0</v>
      </c>
      <c r="U108" s="709">
        <f t="shared" si="9"/>
        <v>0</v>
      </c>
    </row>
    <row r="109" spans="1:21" ht="14.4" hidden="1">
      <c r="A109" s="703" t="s">
        <v>1147</v>
      </c>
      <c r="B109" s="704">
        <v>14071</v>
      </c>
      <c r="C109" s="703"/>
      <c r="D109" s="703" t="s">
        <v>19</v>
      </c>
      <c r="E109" s="703" t="s">
        <v>1236</v>
      </c>
      <c r="F109" s="703" t="s">
        <v>1151</v>
      </c>
      <c r="G109" s="703"/>
      <c r="H109" s="705" t="s">
        <v>737</v>
      </c>
      <c r="I109" s="705"/>
      <c r="J109" s="703" t="s">
        <v>89</v>
      </c>
      <c r="K109" s="703">
        <v>1</v>
      </c>
      <c r="L109" s="706">
        <v>0.96299999999999997</v>
      </c>
      <c r="M109" s="704" t="s">
        <v>795</v>
      </c>
      <c r="N109" s="705" t="s">
        <v>153</v>
      </c>
      <c r="O109" s="707">
        <v>73</v>
      </c>
      <c r="P109" s="707">
        <f t="shared" si="8"/>
        <v>73</v>
      </c>
      <c r="Q109" s="708"/>
      <c r="R109" s="708"/>
      <c r="S109" s="703"/>
      <c r="T109" s="709">
        <f t="shared" si="7"/>
        <v>0</v>
      </c>
      <c r="U109" s="709">
        <f t="shared" si="9"/>
        <v>0</v>
      </c>
    </row>
    <row r="110" spans="1:21" ht="14.4" hidden="1">
      <c r="A110" s="703" t="s">
        <v>1164</v>
      </c>
      <c r="B110" s="704">
        <v>14206</v>
      </c>
      <c r="C110" s="703"/>
      <c r="D110" s="703" t="s">
        <v>19</v>
      </c>
      <c r="E110" s="703" t="s">
        <v>1236</v>
      </c>
      <c r="F110" s="703" t="s">
        <v>1205</v>
      </c>
      <c r="G110" s="703"/>
      <c r="H110" s="705" t="s">
        <v>737</v>
      </c>
      <c r="I110" s="705"/>
      <c r="J110" s="703"/>
      <c r="K110" s="703">
        <v>1</v>
      </c>
      <c r="L110" s="706">
        <v>1.173</v>
      </c>
      <c r="M110" s="704" t="s">
        <v>795</v>
      </c>
      <c r="N110" s="705" t="s">
        <v>153</v>
      </c>
      <c r="O110" s="710">
        <v>85</v>
      </c>
      <c r="P110" s="707">
        <f t="shared" si="8"/>
        <v>85</v>
      </c>
      <c r="Q110" s="708"/>
      <c r="R110" s="708"/>
      <c r="S110" s="703"/>
      <c r="T110" s="709">
        <f t="shared" si="7"/>
        <v>0</v>
      </c>
      <c r="U110" s="709">
        <f t="shared" si="9"/>
        <v>0</v>
      </c>
    </row>
    <row r="111" spans="1:21" ht="14.4" hidden="1">
      <c r="A111" s="703" t="s">
        <v>1165</v>
      </c>
      <c r="B111" s="704">
        <v>14068</v>
      </c>
      <c r="C111" s="703"/>
      <c r="D111" s="703" t="s">
        <v>19</v>
      </c>
      <c r="E111" s="703" t="s">
        <v>1236</v>
      </c>
      <c r="F111" s="703" t="s">
        <v>1152</v>
      </c>
      <c r="G111" s="703"/>
      <c r="H111" s="705" t="s">
        <v>737</v>
      </c>
      <c r="I111" s="705"/>
      <c r="J111" s="703" t="s">
        <v>141</v>
      </c>
      <c r="K111" s="703">
        <v>1</v>
      </c>
      <c r="L111" s="706">
        <v>1.395</v>
      </c>
      <c r="M111" s="704" t="s">
        <v>795</v>
      </c>
      <c r="N111" s="705" t="s">
        <v>153</v>
      </c>
      <c r="O111" s="707">
        <v>98</v>
      </c>
      <c r="P111" s="707">
        <f t="shared" si="8"/>
        <v>98</v>
      </c>
      <c r="Q111" s="708"/>
      <c r="R111" s="708"/>
      <c r="S111" s="703"/>
      <c r="T111" s="709">
        <f t="shared" si="7"/>
        <v>0</v>
      </c>
      <c r="U111" s="709">
        <f t="shared" si="9"/>
        <v>0</v>
      </c>
    </row>
    <row r="112" spans="1:21" ht="14.4" hidden="1">
      <c r="A112" s="703" t="s">
        <v>1166</v>
      </c>
      <c r="B112" s="704">
        <v>14083</v>
      </c>
      <c r="C112" s="703"/>
      <c r="D112" s="703" t="s">
        <v>19</v>
      </c>
      <c r="E112" s="703" t="s">
        <v>1236</v>
      </c>
      <c r="F112" s="703" t="s">
        <v>1153</v>
      </c>
      <c r="G112" s="703"/>
      <c r="H112" s="705" t="s">
        <v>737</v>
      </c>
      <c r="I112" s="705"/>
      <c r="J112" s="703" t="s">
        <v>141</v>
      </c>
      <c r="K112" s="703">
        <v>1</v>
      </c>
      <c r="L112" s="706">
        <v>1.4510000000000001</v>
      </c>
      <c r="M112" s="704" t="s">
        <v>795</v>
      </c>
      <c r="N112" s="705" t="s">
        <v>153</v>
      </c>
      <c r="O112" s="710">
        <v>101</v>
      </c>
      <c r="P112" s="707">
        <f t="shared" si="8"/>
        <v>101</v>
      </c>
      <c r="Q112" s="708"/>
      <c r="R112" s="708"/>
      <c r="S112" s="703"/>
      <c r="T112" s="709">
        <f t="shared" si="7"/>
        <v>0</v>
      </c>
      <c r="U112" s="709">
        <f t="shared" si="9"/>
        <v>0</v>
      </c>
    </row>
    <row r="113" spans="1:21" ht="14.4" hidden="1">
      <c r="A113" s="703" t="s">
        <v>1167</v>
      </c>
      <c r="B113" s="704">
        <v>14082</v>
      </c>
      <c r="C113" s="703"/>
      <c r="D113" s="703" t="s">
        <v>19</v>
      </c>
      <c r="E113" s="703" t="s">
        <v>1236</v>
      </c>
      <c r="F113" s="703" t="s">
        <v>1154</v>
      </c>
      <c r="G113" s="703"/>
      <c r="H113" s="705" t="s">
        <v>737</v>
      </c>
      <c r="I113" s="705"/>
      <c r="J113" s="703" t="s">
        <v>141</v>
      </c>
      <c r="K113" s="703">
        <v>1</v>
      </c>
      <c r="L113" s="706">
        <v>1.784</v>
      </c>
      <c r="M113" s="704" t="s">
        <v>795</v>
      </c>
      <c r="N113" s="705" t="s">
        <v>153</v>
      </c>
      <c r="O113" s="707">
        <v>120</v>
      </c>
      <c r="P113" s="707">
        <f t="shared" si="8"/>
        <v>120</v>
      </c>
      <c r="Q113" s="708"/>
      <c r="R113" s="708"/>
      <c r="S113" s="703"/>
      <c r="T113" s="709">
        <f t="shared" si="7"/>
        <v>0</v>
      </c>
      <c r="U113" s="709">
        <f t="shared" si="9"/>
        <v>0</v>
      </c>
    </row>
    <row r="114" spans="1:21" ht="14.4" hidden="1">
      <c r="A114" s="703" t="s">
        <v>1168</v>
      </c>
      <c r="B114" s="704">
        <v>14070</v>
      </c>
      <c r="C114" s="703"/>
      <c r="D114" s="703" t="s">
        <v>19</v>
      </c>
      <c r="E114" s="703" t="s">
        <v>1236</v>
      </c>
      <c r="F114" s="703" t="s">
        <v>1155</v>
      </c>
      <c r="G114" s="703"/>
      <c r="H114" s="705" t="s">
        <v>737</v>
      </c>
      <c r="I114" s="705"/>
      <c r="J114" s="703" t="s">
        <v>141</v>
      </c>
      <c r="K114" s="703">
        <v>1</v>
      </c>
      <c r="L114" s="706">
        <v>1.1559999999999999</v>
      </c>
      <c r="M114" s="704" t="s">
        <v>795</v>
      </c>
      <c r="N114" s="705" t="s">
        <v>153</v>
      </c>
      <c r="O114" s="710">
        <v>84</v>
      </c>
      <c r="P114" s="707">
        <f t="shared" si="8"/>
        <v>84</v>
      </c>
      <c r="Q114" s="708"/>
      <c r="R114" s="708"/>
      <c r="S114" s="703"/>
      <c r="T114" s="709">
        <f t="shared" si="7"/>
        <v>0</v>
      </c>
      <c r="U114" s="709">
        <f t="shared" si="9"/>
        <v>0</v>
      </c>
    </row>
    <row r="115" spans="1:21" ht="14.4" hidden="1">
      <c r="A115" s="703" t="s">
        <v>1500</v>
      </c>
      <c r="B115" s="704"/>
      <c r="C115" s="703"/>
      <c r="D115" s="703" t="s">
        <v>19</v>
      </c>
      <c r="E115" s="703" t="s">
        <v>1236</v>
      </c>
      <c r="F115" s="703" t="s">
        <v>1495</v>
      </c>
      <c r="G115" s="703"/>
      <c r="H115" s="705" t="s">
        <v>737</v>
      </c>
      <c r="I115" s="705"/>
      <c r="J115" s="703" t="s">
        <v>60</v>
      </c>
      <c r="K115" s="703">
        <v>1</v>
      </c>
      <c r="L115" s="706">
        <v>1.44</v>
      </c>
      <c r="M115" s="704" t="s">
        <v>795</v>
      </c>
      <c r="N115" s="705" t="s">
        <v>1499</v>
      </c>
      <c r="O115" s="707">
        <v>79</v>
      </c>
      <c r="P115" s="707">
        <f t="shared" si="8"/>
        <v>79</v>
      </c>
      <c r="Q115" s="708"/>
      <c r="R115" s="708"/>
      <c r="S115" s="703"/>
      <c r="T115" s="709">
        <f t="shared" si="7"/>
        <v>0</v>
      </c>
      <c r="U115" s="709">
        <f t="shared" si="9"/>
        <v>0</v>
      </c>
    </row>
    <row r="116" spans="1:21" ht="14.4" hidden="1">
      <c r="A116" s="703" t="s">
        <v>1501</v>
      </c>
      <c r="B116" s="704"/>
      <c r="C116" s="703"/>
      <c r="D116" s="703" t="s">
        <v>19</v>
      </c>
      <c r="E116" s="703" t="s">
        <v>1236</v>
      </c>
      <c r="F116" s="703" t="s">
        <v>1496</v>
      </c>
      <c r="G116" s="703"/>
      <c r="H116" s="705" t="s">
        <v>737</v>
      </c>
      <c r="I116" s="705"/>
      <c r="J116" s="703" t="s">
        <v>60</v>
      </c>
      <c r="K116" s="703">
        <v>1</v>
      </c>
      <c r="L116" s="706">
        <v>1.71</v>
      </c>
      <c r="M116" s="704" t="s">
        <v>795</v>
      </c>
      <c r="N116" s="705" t="s">
        <v>1499</v>
      </c>
      <c r="O116" s="710">
        <v>76</v>
      </c>
      <c r="P116" s="707">
        <f t="shared" si="8"/>
        <v>76</v>
      </c>
      <c r="Q116" s="708"/>
      <c r="R116" s="708"/>
      <c r="S116" s="703"/>
      <c r="T116" s="709">
        <f t="shared" si="7"/>
        <v>0</v>
      </c>
      <c r="U116" s="709">
        <f t="shared" si="9"/>
        <v>0</v>
      </c>
    </row>
    <row r="117" spans="1:21" ht="14.4" hidden="1">
      <c r="A117" s="703" t="s">
        <v>1502</v>
      </c>
      <c r="B117" s="704"/>
      <c r="C117" s="703"/>
      <c r="D117" s="703" t="s">
        <v>19</v>
      </c>
      <c r="E117" s="703" t="s">
        <v>1236</v>
      </c>
      <c r="F117" s="703" t="s">
        <v>1497</v>
      </c>
      <c r="G117" s="703"/>
      <c r="H117" s="705" t="s">
        <v>737</v>
      </c>
      <c r="I117" s="705"/>
      <c r="J117" s="703" t="s">
        <v>60</v>
      </c>
      <c r="K117" s="703">
        <v>1</v>
      </c>
      <c r="L117" s="706">
        <v>2.0499999999999998</v>
      </c>
      <c r="M117" s="704" t="s">
        <v>795</v>
      </c>
      <c r="N117" s="705" t="s">
        <v>1499</v>
      </c>
      <c r="O117" s="710">
        <v>117</v>
      </c>
      <c r="P117" s="707">
        <f t="shared" si="8"/>
        <v>117</v>
      </c>
      <c r="Q117" s="708"/>
      <c r="R117" s="708"/>
      <c r="S117" s="703"/>
      <c r="T117" s="709">
        <f t="shared" si="7"/>
        <v>0</v>
      </c>
      <c r="U117" s="709">
        <f t="shared" si="9"/>
        <v>0</v>
      </c>
    </row>
    <row r="118" spans="1:21" ht="14.4" hidden="1">
      <c r="A118" s="703" t="s">
        <v>1169</v>
      </c>
      <c r="B118" s="704">
        <v>14077</v>
      </c>
      <c r="C118" s="703"/>
      <c r="D118" s="703" t="s">
        <v>19</v>
      </c>
      <c r="E118" s="703" t="s">
        <v>1236</v>
      </c>
      <c r="F118" s="703" t="s">
        <v>1156</v>
      </c>
      <c r="G118" s="703"/>
      <c r="H118" s="705" t="s">
        <v>737</v>
      </c>
      <c r="I118" s="705"/>
      <c r="J118" s="703" t="s">
        <v>199</v>
      </c>
      <c r="K118" s="703">
        <v>1</v>
      </c>
      <c r="L118" s="706">
        <v>3.0019999999999998</v>
      </c>
      <c r="M118" s="704" t="s">
        <v>795</v>
      </c>
      <c r="N118" s="705" t="s">
        <v>136</v>
      </c>
      <c r="O118" s="707">
        <v>188</v>
      </c>
      <c r="P118" s="707">
        <f t="shared" si="8"/>
        <v>188</v>
      </c>
      <c r="Q118" s="708"/>
      <c r="R118" s="708"/>
      <c r="S118" s="703"/>
      <c r="T118" s="709">
        <f t="shared" si="7"/>
        <v>0</v>
      </c>
      <c r="U118" s="709">
        <f t="shared" si="9"/>
        <v>0</v>
      </c>
    </row>
    <row r="119" spans="1:21" ht="14.4" hidden="1">
      <c r="A119" s="703" t="s">
        <v>1170</v>
      </c>
      <c r="B119" s="704">
        <v>14296</v>
      </c>
      <c r="C119" s="703"/>
      <c r="D119" s="703" t="s">
        <v>19</v>
      </c>
      <c r="E119" s="703" t="s">
        <v>1236</v>
      </c>
      <c r="F119" s="703" t="s">
        <v>1220</v>
      </c>
      <c r="G119" s="703"/>
      <c r="H119" s="705" t="s">
        <v>737</v>
      </c>
      <c r="I119" s="705"/>
      <c r="J119" s="703" t="s">
        <v>199</v>
      </c>
      <c r="K119" s="703">
        <v>1</v>
      </c>
      <c r="L119" s="706">
        <v>2.81</v>
      </c>
      <c r="M119" s="704" t="s">
        <v>795</v>
      </c>
      <c r="N119" s="705" t="s">
        <v>136</v>
      </c>
      <c r="O119" s="710">
        <v>173</v>
      </c>
      <c r="P119" s="707">
        <f t="shared" si="8"/>
        <v>173</v>
      </c>
      <c r="Q119" s="708"/>
      <c r="R119" s="708"/>
      <c r="S119" s="703"/>
      <c r="T119" s="709">
        <f t="shared" si="7"/>
        <v>0</v>
      </c>
      <c r="U119" s="709">
        <f t="shared" si="9"/>
        <v>0</v>
      </c>
    </row>
    <row r="120" spans="1:21" ht="14.4" hidden="1">
      <c r="A120" s="703" t="s">
        <v>1171</v>
      </c>
      <c r="B120" s="704">
        <v>14076</v>
      </c>
      <c r="C120" s="703"/>
      <c r="D120" s="703" t="s">
        <v>19</v>
      </c>
      <c r="E120" s="703" t="s">
        <v>1236</v>
      </c>
      <c r="F120" s="703" t="s">
        <v>1157</v>
      </c>
      <c r="G120" s="703"/>
      <c r="H120" s="705" t="s">
        <v>737</v>
      </c>
      <c r="I120" s="705"/>
      <c r="J120" s="703" t="s">
        <v>199</v>
      </c>
      <c r="K120" s="703">
        <v>1</v>
      </c>
      <c r="L120" s="706">
        <v>2.5419999999999998</v>
      </c>
      <c r="M120" s="704" t="s">
        <v>795</v>
      </c>
      <c r="N120" s="705" t="s">
        <v>136</v>
      </c>
      <c r="O120" s="707">
        <v>162</v>
      </c>
      <c r="P120" s="707">
        <f t="shared" si="8"/>
        <v>162</v>
      </c>
      <c r="Q120" s="708"/>
      <c r="R120" s="708"/>
      <c r="S120" s="703"/>
      <c r="T120" s="709">
        <f t="shared" si="7"/>
        <v>0</v>
      </c>
      <c r="U120" s="709">
        <f t="shared" si="9"/>
        <v>0</v>
      </c>
    </row>
    <row r="121" spans="1:21" ht="14.4" hidden="1">
      <c r="A121" s="703" t="s">
        <v>1046</v>
      </c>
      <c r="B121" s="704">
        <v>9586</v>
      </c>
      <c r="C121" s="703"/>
      <c r="D121" s="703" t="s">
        <v>19</v>
      </c>
      <c r="E121" s="703" t="s">
        <v>43</v>
      </c>
      <c r="F121" s="698" t="s">
        <v>148</v>
      </c>
      <c r="G121" s="703"/>
      <c r="H121" s="705" t="s">
        <v>737</v>
      </c>
      <c r="I121" s="705"/>
      <c r="J121" s="698" t="s">
        <v>735</v>
      </c>
      <c r="K121" s="698">
        <v>10</v>
      </c>
      <c r="L121" s="698">
        <v>2.242</v>
      </c>
      <c r="M121" s="704" t="s">
        <v>795</v>
      </c>
      <c r="N121" s="705" t="s">
        <v>136</v>
      </c>
      <c r="O121" s="700">
        <v>147</v>
      </c>
      <c r="P121" s="707">
        <f t="shared" si="8"/>
        <v>147</v>
      </c>
      <c r="Q121" s="702"/>
      <c r="R121" s="708"/>
      <c r="S121" s="703"/>
      <c r="T121" s="709">
        <f t="shared" si="7"/>
        <v>0</v>
      </c>
      <c r="U121" s="709">
        <f t="shared" si="9"/>
        <v>0</v>
      </c>
    </row>
    <row r="122" spans="1:21" ht="14.4" hidden="1">
      <c r="A122" s="703" t="s">
        <v>1082</v>
      </c>
      <c r="B122" s="698">
        <v>13650</v>
      </c>
      <c r="C122" s="703"/>
      <c r="D122" s="703" t="s">
        <v>19</v>
      </c>
      <c r="E122" s="698" t="s">
        <v>840</v>
      </c>
      <c r="F122" s="698" t="s">
        <v>149</v>
      </c>
      <c r="G122" s="703"/>
      <c r="H122" s="705" t="s">
        <v>738</v>
      </c>
      <c r="I122" s="703"/>
      <c r="J122" s="698" t="s">
        <v>89</v>
      </c>
      <c r="K122" s="698">
        <v>2</v>
      </c>
      <c r="L122" s="698">
        <v>2.218</v>
      </c>
      <c r="M122" s="703" t="s">
        <v>795</v>
      </c>
      <c r="N122" s="705" t="s">
        <v>1216</v>
      </c>
      <c r="O122" s="700">
        <v>92</v>
      </c>
      <c r="P122" s="707">
        <f t="shared" si="8"/>
        <v>92</v>
      </c>
      <c r="Q122" s="708"/>
      <c r="R122" s="708"/>
      <c r="S122" s="703"/>
      <c r="T122" s="709">
        <f t="shared" si="7"/>
        <v>0</v>
      </c>
      <c r="U122" s="709">
        <f t="shared" si="9"/>
        <v>0</v>
      </c>
    </row>
    <row r="123" spans="1:21" ht="14.4" hidden="1">
      <c r="A123" s="703" t="s">
        <v>1047</v>
      </c>
      <c r="B123" s="704">
        <v>9331</v>
      </c>
      <c r="C123" s="703"/>
      <c r="D123" s="703" t="s">
        <v>19</v>
      </c>
      <c r="E123" s="703" t="s">
        <v>43</v>
      </c>
      <c r="F123" s="698" t="s">
        <v>151</v>
      </c>
      <c r="G123" s="703"/>
      <c r="H123" s="705" t="s">
        <v>737</v>
      </c>
      <c r="I123" s="705"/>
      <c r="J123" s="698" t="s">
        <v>92</v>
      </c>
      <c r="K123" s="698">
        <v>10</v>
      </c>
      <c r="L123" s="698">
        <v>0.434</v>
      </c>
      <c r="M123" s="704" t="s">
        <v>795</v>
      </c>
      <c r="N123" s="698" t="s">
        <v>1213</v>
      </c>
      <c r="O123" s="700">
        <v>61</v>
      </c>
      <c r="P123" s="707">
        <f t="shared" si="8"/>
        <v>61</v>
      </c>
      <c r="Q123" s="702"/>
      <c r="R123" s="708"/>
      <c r="S123" s="703"/>
      <c r="T123" s="709">
        <f t="shared" si="7"/>
        <v>0</v>
      </c>
      <c r="U123" s="709">
        <f t="shared" si="9"/>
        <v>0</v>
      </c>
    </row>
    <row r="124" spans="1:21" ht="14.4" hidden="1">
      <c r="A124" s="703" t="s">
        <v>945</v>
      </c>
      <c r="B124" s="704">
        <v>10779</v>
      </c>
      <c r="C124" s="703"/>
      <c r="D124" s="703" t="s">
        <v>19</v>
      </c>
      <c r="E124" s="703" t="s">
        <v>43</v>
      </c>
      <c r="F124" s="698" t="s">
        <v>152</v>
      </c>
      <c r="G124" s="703"/>
      <c r="H124" s="705" t="s">
        <v>737</v>
      </c>
      <c r="I124" s="705"/>
      <c r="J124" s="698" t="s">
        <v>60</v>
      </c>
      <c r="K124" s="698">
        <v>4</v>
      </c>
      <c r="L124" s="698">
        <v>3.08</v>
      </c>
      <c r="M124" s="704" t="s">
        <v>20</v>
      </c>
      <c r="N124" s="705" t="s">
        <v>153</v>
      </c>
      <c r="O124" s="700">
        <v>68</v>
      </c>
      <c r="P124" s="707">
        <f t="shared" si="8"/>
        <v>68</v>
      </c>
      <c r="Q124" s="702"/>
      <c r="R124" s="708"/>
      <c r="S124" s="703"/>
      <c r="T124" s="709">
        <f t="shared" si="7"/>
        <v>0</v>
      </c>
      <c r="U124" s="709">
        <f t="shared" si="9"/>
        <v>0</v>
      </c>
    </row>
    <row r="125" spans="1:21" ht="14.4" hidden="1">
      <c r="A125" s="703" t="s">
        <v>893</v>
      </c>
      <c r="B125" s="704">
        <v>14134</v>
      </c>
      <c r="C125" s="703">
        <v>0</v>
      </c>
      <c r="D125" s="703" t="s">
        <v>19</v>
      </c>
      <c r="E125" s="703" t="s">
        <v>290</v>
      </c>
      <c r="F125" s="703" t="s">
        <v>311</v>
      </c>
      <c r="G125" s="703"/>
      <c r="H125" s="703" t="s">
        <v>737</v>
      </c>
      <c r="I125" s="705"/>
      <c r="J125" s="703" t="s">
        <v>141</v>
      </c>
      <c r="K125" s="703">
        <v>2</v>
      </c>
      <c r="L125" s="706">
        <v>3.883</v>
      </c>
      <c r="M125" s="704" t="s">
        <v>20</v>
      </c>
      <c r="N125" s="705" t="s">
        <v>150</v>
      </c>
      <c r="O125" s="707">
        <v>71</v>
      </c>
      <c r="P125" s="707">
        <f t="shared" si="8"/>
        <v>71</v>
      </c>
      <c r="Q125" s="708"/>
      <c r="R125" s="708"/>
      <c r="S125" s="703"/>
      <c r="T125" s="709">
        <f t="shared" ref="T125:T161" si="10">P125*$V$2</f>
        <v>0</v>
      </c>
      <c r="U125" s="709">
        <f t="shared" si="9"/>
        <v>0</v>
      </c>
    </row>
    <row r="126" spans="1:21" ht="14.4" hidden="1">
      <c r="A126" s="703" t="s">
        <v>894</v>
      </c>
      <c r="B126" s="704">
        <v>8264</v>
      </c>
      <c r="C126" s="703" t="s">
        <v>612</v>
      </c>
      <c r="D126" s="703" t="s">
        <v>19</v>
      </c>
      <c r="E126" s="703" t="s">
        <v>290</v>
      </c>
      <c r="F126" s="703" t="s">
        <v>312</v>
      </c>
      <c r="G126" s="703"/>
      <c r="H126" s="703" t="s">
        <v>737</v>
      </c>
      <c r="I126" s="705"/>
      <c r="J126" s="703" t="s">
        <v>52</v>
      </c>
      <c r="K126" s="703">
        <v>5</v>
      </c>
      <c r="L126" s="706">
        <v>1.873</v>
      </c>
      <c r="M126" s="704" t="s">
        <v>20</v>
      </c>
      <c r="N126" s="705" t="s">
        <v>140</v>
      </c>
      <c r="O126" s="707">
        <v>45</v>
      </c>
      <c r="P126" s="707">
        <f t="shared" si="8"/>
        <v>45</v>
      </c>
      <c r="Q126" s="708"/>
      <c r="R126" s="708"/>
      <c r="S126" s="703"/>
      <c r="T126" s="709">
        <f t="shared" si="10"/>
        <v>0</v>
      </c>
      <c r="U126" s="709">
        <f t="shared" si="9"/>
        <v>0</v>
      </c>
    </row>
    <row r="127" spans="1:21" ht="14.4" hidden="1">
      <c r="A127" s="703" t="s">
        <v>989</v>
      </c>
      <c r="B127" s="703">
        <v>6666</v>
      </c>
      <c r="C127" s="703" t="s">
        <v>612</v>
      </c>
      <c r="D127" s="703" t="s">
        <v>19</v>
      </c>
      <c r="E127" s="703" t="s">
        <v>290</v>
      </c>
      <c r="F127" s="703" t="s">
        <v>312</v>
      </c>
      <c r="G127" s="699"/>
      <c r="H127" s="703" t="s">
        <v>737</v>
      </c>
      <c r="I127" s="703"/>
      <c r="J127" s="703" t="s">
        <v>52</v>
      </c>
      <c r="K127" s="703">
        <v>5</v>
      </c>
      <c r="L127" s="703">
        <v>1.3</v>
      </c>
      <c r="M127" s="703" t="s">
        <v>795</v>
      </c>
      <c r="N127" s="703" t="s">
        <v>140</v>
      </c>
      <c r="O127" s="707">
        <v>78</v>
      </c>
      <c r="P127" s="707">
        <f t="shared" si="8"/>
        <v>78</v>
      </c>
      <c r="Q127" s="708"/>
      <c r="R127" s="708"/>
      <c r="S127" s="711"/>
      <c r="T127" s="709">
        <f t="shared" si="10"/>
        <v>0</v>
      </c>
      <c r="U127" s="709">
        <f t="shared" si="9"/>
        <v>0</v>
      </c>
    </row>
    <row r="128" spans="1:21" ht="14.4" hidden="1">
      <c r="A128" s="703" t="s">
        <v>895</v>
      </c>
      <c r="B128" s="703">
        <v>8120</v>
      </c>
      <c r="C128" s="703" t="s">
        <v>613</v>
      </c>
      <c r="D128" s="703" t="s">
        <v>19</v>
      </c>
      <c r="E128" s="703" t="s">
        <v>290</v>
      </c>
      <c r="F128" s="703" t="s">
        <v>313</v>
      </c>
      <c r="G128" s="703"/>
      <c r="H128" s="703" t="s">
        <v>737</v>
      </c>
      <c r="I128" s="705"/>
      <c r="J128" s="703" t="s">
        <v>60</v>
      </c>
      <c r="K128" s="703">
        <v>6</v>
      </c>
      <c r="L128" s="706">
        <v>5.1369999999999996</v>
      </c>
      <c r="M128" s="704" t="s">
        <v>20</v>
      </c>
      <c r="N128" s="705" t="s">
        <v>153</v>
      </c>
      <c r="O128" s="707">
        <v>97</v>
      </c>
      <c r="P128" s="707">
        <f t="shared" si="8"/>
        <v>97</v>
      </c>
      <c r="Q128" s="708"/>
      <c r="R128" s="708"/>
      <c r="S128" s="703"/>
      <c r="T128" s="709">
        <f t="shared" si="10"/>
        <v>0</v>
      </c>
      <c r="U128" s="709">
        <f t="shared" si="9"/>
        <v>0</v>
      </c>
    </row>
    <row r="129" spans="1:21" ht="14.4" hidden="1">
      <c r="A129" s="703" t="s">
        <v>990</v>
      </c>
      <c r="B129" s="703">
        <v>5463</v>
      </c>
      <c r="C129" s="703" t="s">
        <v>613</v>
      </c>
      <c r="D129" s="703" t="s">
        <v>19</v>
      </c>
      <c r="E129" s="703" t="s">
        <v>290</v>
      </c>
      <c r="F129" s="703" t="s">
        <v>313</v>
      </c>
      <c r="G129" s="699"/>
      <c r="H129" s="703" t="s">
        <v>737</v>
      </c>
      <c r="I129" s="703"/>
      <c r="J129" s="703" t="s">
        <v>60</v>
      </c>
      <c r="K129" s="703">
        <v>6</v>
      </c>
      <c r="L129" s="703">
        <v>3.5659999999999998</v>
      </c>
      <c r="M129" s="703" t="s">
        <v>795</v>
      </c>
      <c r="N129" s="703" t="s">
        <v>153</v>
      </c>
      <c r="O129" s="707">
        <v>178</v>
      </c>
      <c r="P129" s="707">
        <f t="shared" si="8"/>
        <v>178</v>
      </c>
      <c r="Q129" s="708"/>
      <c r="R129" s="708"/>
      <c r="S129" s="711"/>
      <c r="T129" s="709">
        <f t="shared" si="10"/>
        <v>0</v>
      </c>
      <c r="U129" s="709">
        <f t="shared" si="9"/>
        <v>0</v>
      </c>
    </row>
    <row r="130" spans="1:21" ht="14.4" hidden="1">
      <c r="A130" s="703" t="s">
        <v>896</v>
      </c>
      <c r="B130" s="704">
        <v>8067</v>
      </c>
      <c r="C130" s="703" t="s">
        <v>614</v>
      </c>
      <c r="D130" s="703" t="s">
        <v>19</v>
      </c>
      <c r="E130" s="703" t="s">
        <v>290</v>
      </c>
      <c r="F130" s="703" t="s">
        <v>314</v>
      </c>
      <c r="G130" s="703"/>
      <c r="H130" s="703" t="s">
        <v>737</v>
      </c>
      <c r="I130" s="705"/>
      <c r="J130" s="703" t="s">
        <v>60</v>
      </c>
      <c r="K130" s="703">
        <v>5</v>
      </c>
      <c r="L130" s="706">
        <v>3.9169999999999998</v>
      </c>
      <c r="M130" s="704" t="s">
        <v>20</v>
      </c>
      <c r="N130" s="705" t="s">
        <v>159</v>
      </c>
      <c r="O130" s="707">
        <v>77</v>
      </c>
      <c r="P130" s="707">
        <f t="shared" si="8"/>
        <v>77</v>
      </c>
      <c r="Q130" s="708"/>
      <c r="R130" s="708"/>
      <c r="S130" s="703"/>
      <c r="T130" s="709">
        <f t="shared" si="10"/>
        <v>0</v>
      </c>
      <c r="U130" s="709">
        <f t="shared" si="9"/>
        <v>0</v>
      </c>
    </row>
    <row r="131" spans="1:21" ht="14.4" hidden="1">
      <c r="A131" s="703" t="s">
        <v>991</v>
      </c>
      <c r="B131" s="703">
        <v>7508</v>
      </c>
      <c r="C131" s="703" t="s">
        <v>614</v>
      </c>
      <c r="D131" s="703" t="s">
        <v>19</v>
      </c>
      <c r="E131" s="703" t="s">
        <v>290</v>
      </c>
      <c r="F131" s="703" t="s">
        <v>314</v>
      </c>
      <c r="G131" s="699"/>
      <c r="H131" s="703" t="s">
        <v>737</v>
      </c>
      <c r="I131" s="703"/>
      <c r="J131" s="703" t="s">
        <v>60</v>
      </c>
      <c r="K131" s="703">
        <v>5</v>
      </c>
      <c r="L131" s="703">
        <v>2.7189999999999999</v>
      </c>
      <c r="M131" s="703" t="s">
        <v>795</v>
      </c>
      <c r="N131" s="703" t="s">
        <v>159</v>
      </c>
      <c r="O131" s="707">
        <v>139</v>
      </c>
      <c r="P131" s="707">
        <f t="shared" si="8"/>
        <v>139</v>
      </c>
      <c r="Q131" s="708"/>
      <c r="R131" s="708"/>
      <c r="S131" s="711"/>
      <c r="T131" s="709">
        <f t="shared" si="10"/>
        <v>0</v>
      </c>
      <c r="U131" s="709">
        <f t="shared" si="9"/>
        <v>0</v>
      </c>
    </row>
    <row r="132" spans="1:21" ht="14.4" hidden="1">
      <c r="A132" s="703" t="s">
        <v>897</v>
      </c>
      <c r="B132" s="704">
        <v>5367</v>
      </c>
      <c r="C132" s="703" t="s">
        <v>615</v>
      </c>
      <c r="D132" s="703" t="s">
        <v>19</v>
      </c>
      <c r="E132" s="703" t="s">
        <v>290</v>
      </c>
      <c r="F132" s="703" t="s">
        <v>315</v>
      </c>
      <c r="G132" s="703"/>
      <c r="H132" s="703" t="s">
        <v>737</v>
      </c>
      <c r="I132" s="705"/>
      <c r="J132" s="703" t="s">
        <v>44</v>
      </c>
      <c r="K132" s="703">
        <v>10</v>
      </c>
      <c r="L132" s="706">
        <v>1.89</v>
      </c>
      <c r="M132" s="704" t="s">
        <v>20</v>
      </c>
      <c r="N132" s="705" t="s">
        <v>153</v>
      </c>
      <c r="O132" s="707">
        <v>56</v>
      </c>
      <c r="P132" s="707">
        <f t="shared" si="8"/>
        <v>56</v>
      </c>
      <c r="Q132" s="708"/>
      <c r="R132" s="708"/>
      <c r="S132" s="703"/>
      <c r="T132" s="709">
        <f t="shared" si="10"/>
        <v>0</v>
      </c>
      <c r="U132" s="709">
        <f t="shared" si="9"/>
        <v>0</v>
      </c>
    </row>
    <row r="133" spans="1:21" ht="14.4" hidden="1">
      <c r="A133" s="703" t="s">
        <v>992</v>
      </c>
      <c r="B133" s="703">
        <v>6072</v>
      </c>
      <c r="C133" s="703" t="s">
        <v>615</v>
      </c>
      <c r="D133" s="703" t="s">
        <v>19</v>
      </c>
      <c r="E133" s="703" t="s">
        <v>290</v>
      </c>
      <c r="F133" s="703" t="s">
        <v>315</v>
      </c>
      <c r="G133" s="699"/>
      <c r="H133" s="703" t="s">
        <v>737</v>
      </c>
      <c r="I133" s="703"/>
      <c r="J133" s="703" t="s">
        <v>44</v>
      </c>
      <c r="K133" s="703">
        <v>10</v>
      </c>
      <c r="L133" s="703">
        <v>1.3120000000000001</v>
      </c>
      <c r="M133" s="703" t="s">
        <v>795</v>
      </c>
      <c r="N133" s="703" t="s">
        <v>153</v>
      </c>
      <c r="O133" s="707">
        <v>93</v>
      </c>
      <c r="P133" s="707">
        <f t="shared" si="8"/>
        <v>93</v>
      </c>
      <c r="Q133" s="708"/>
      <c r="R133" s="708"/>
      <c r="S133" s="711"/>
      <c r="T133" s="709">
        <f t="shared" si="10"/>
        <v>0</v>
      </c>
      <c r="U133" s="709">
        <f t="shared" si="9"/>
        <v>0</v>
      </c>
    </row>
    <row r="134" spans="1:21" ht="14.4" hidden="1">
      <c r="A134" s="703" t="s">
        <v>898</v>
      </c>
      <c r="B134" s="704">
        <v>5249</v>
      </c>
      <c r="C134" s="703">
        <v>0</v>
      </c>
      <c r="D134" s="703" t="s">
        <v>19</v>
      </c>
      <c r="E134" s="703" t="s">
        <v>290</v>
      </c>
      <c r="F134" s="703" t="s">
        <v>316</v>
      </c>
      <c r="G134" s="698"/>
      <c r="H134" s="703" t="s">
        <v>737</v>
      </c>
      <c r="I134" s="705"/>
      <c r="J134" s="703" t="s">
        <v>92</v>
      </c>
      <c r="K134" s="703">
        <v>20</v>
      </c>
      <c r="L134" s="706">
        <v>1.8240000000000001</v>
      </c>
      <c r="M134" s="704" t="s">
        <v>20</v>
      </c>
      <c r="N134" s="705" t="s">
        <v>138</v>
      </c>
      <c r="O134" s="707">
        <v>75</v>
      </c>
      <c r="P134" s="707">
        <f t="shared" si="8"/>
        <v>75</v>
      </c>
      <c r="Q134" s="708"/>
      <c r="R134" s="708"/>
      <c r="S134" s="703"/>
      <c r="T134" s="709">
        <f t="shared" si="10"/>
        <v>0</v>
      </c>
      <c r="U134" s="709">
        <f t="shared" si="9"/>
        <v>0</v>
      </c>
    </row>
    <row r="135" spans="1:21" ht="14.4" hidden="1">
      <c r="A135" s="703" t="s">
        <v>993</v>
      </c>
      <c r="B135" s="703">
        <v>6112</v>
      </c>
      <c r="C135" s="703" t="s">
        <v>1234</v>
      </c>
      <c r="D135" s="703" t="s">
        <v>19</v>
      </c>
      <c r="E135" s="703" t="s">
        <v>290</v>
      </c>
      <c r="F135" s="703" t="s">
        <v>316</v>
      </c>
      <c r="G135" s="699"/>
      <c r="H135" s="703" t="s">
        <v>737</v>
      </c>
      <c r="I135" s="703"/>
      <c r="J135" s="703" t="s">
        <v>92</v>
      </c>
      <c r="K135" s="703">
        <v>20</v>
      </c>
      <c r="L135" s="703">
        <v>1.266</v>
      </c>
      <c r="M135" s="703" t="s">
        <v>795</v>
      </c>
      <c r="N135" s="703" t="s">
        <v>138</v>
      </c>
      <c r="O135" s="707">
        <v>121</v>
      </c>
      <c r="P135" s="707">
        <f t="shared" si="8"/>
        <v>121</v>
      </c>
      <c r="Q135" s="708"/>
      <c r="R135" s="708"/>
      <c r="S135" s="711"/>
      <c r="T135" s="709">
        <f t="shared" si="10"/>
        <v>0</v>
      </c>
      <c r="U135" s="709">
        <f t="shared" si="9"/>
        <v>0</v>
      </c>
    </row>
    <row r="136" spans="1:21" ht="14.4" hidden="1">
      <c r="A136" s="703" t="s">
        <v>994</v>
      </c>
      <c r="B136" s="703">
        <v>5248</v>
      </c>
      <c r="C136" s="703" t="s">
        <v>598</v>
      </c>
      <c r="D136" s="703" t="s">
        <v>19</v>
      </c>
      <c r="E136" s="703" t="s">
        <v>290</v>
      </c>
      <c r="F136" s="703" t="s">
        <v>317</v>
      </c>
      <c r="G136" s="699"/>
      <c r="H136" s="703" t="s">
        <v>737</v>
      </c>
      <c r="I136" s="703"/>
      <c r="J136" s="703" t="s">
        <v>44</v>
      </c>
      <c r="K136" s="703">
        <v>10</v>
      </c>
      <c r="L136" s="703">
        <v>1.1870000000000001</v>
      </c>
      <c r="M136" s="703" t="s">
        <v>795</v>
      </c>
      <c r="N136" s="703" t="s">
        <v>144</v>
      </c>
      <c r="O136" s="707">
        <v>88</v>
      </c>
      <c r="P136" s="707">
        <f t="shared" si="8"/>
        <v>88</v>
      </c>
      <c r="Q136" s="708"/>
      <c r="R136" s="708"/>
      <c r="S136" s="711"/>
      <c r="T136" s="709">
        <f t="shared" si="10"/>
        <v>0</v>
      </c>
      <c r="U136" s="709">
        <f t="shared" si="9"/>
        <v>0</v>
      </c>
    </row>
    <row r="137" spans="1:21" ht="14.4" hidden="1">
      <c r="A137" s="703" t="s">
        <v>899</v>
      </c>
      <c r="B137" s="703">
        <v>10329</v>
      </c>
      <c r="C137" s="703" t="s">
        <v>616</v>
      </c>
      <c r="D137" s="703" t="s">
        <v>19</v>
      </c>
      <c r="E137" s="703" t="s">
        <v>290</v>
      </c>
      <c r="F137" s="703" t="s">
        <v>318</v>
      </c>
      <c r="G137" s="703"/>
      <c r="H137" s="703" t="s">
        <v>737</v>
      </c>
      <c r="I137" s="705"/>
      <c r="J137" s="703" t="s">
        <v>141</v>
      </c>
      <c r="K137" s="703">
        <v>2</v>
      </c>
      <c r="L137" s="706">
        <v>3.5670000000000002</v>
      </c>
      <c r="M137" s="704" t="s">
        <v>20</v>
      </c>
      <c r="N137" s="705" t="s">
        <v>140</v>
      </c>
      <c r="O137" s="707">
        <v>66</v>
      </c>
      <c r="P137" s="707">
        <f t="shared" si="8"/>
        <v>66</v>
      </c>
      <c r="Q137" s="708"/>
      <c r="R137" s="708"/>
      <c r="S137" s="703"/>
      <c r="T137" s="709">
        <f t="shared" si="10"/>
        <v>0</v>
      </c>
      <c r="U137" s="709">
        <f t="shared" si="9"/>
        <v>0</v>
      </c>
    </row>
    <row r="138" spans="1:21" ht="14.4" hidden="1">
      <c r="A138" s="703" t="s">
        <v>995</v>
      </c>
      <c r="B138" s="703">
        <v>5379</v>
      </c>
      <c r="C138" s="703" t="s">
        <v>616</v>
      </c>
      <c r="D138" s="703" t="s">
        <v>19</v>
      </c>
      <c r="E138" s="703" t="s">
        <v>290</v>
      </c>
      <c r="F138" s="703" t="s">
        <v>318</v>
      </c>
      <c r="G138" s="699"/>
      <c r="H138" s="703" t="s">
        <v>737</v>
      </c>
      <c r="I138" s="703"/>
      <c r="J138" s="703" t="s">
        <v>141</v>
      </c>
      <c r="K138" s="703">
        <v>2</v>
      </c>
      <c r="L138" s="703">
        <v>2.105</v>
      </c>
      <c r="M138" s="703" t="s">
        <v>795</v>
      </c>
      <c r="N138" s="703" t="s">
        <v>140</v>
      </c>
      <c r="O138" s="707">
        <v>136</v>
      </c>
      <c r="P138" s="707">
        <f t="shared" si="8"/>
        <v>136</v>
      </c>
      <c r="Q138" s="708"/>
      <c r="R138" s="708"/>
      <c r="S138" s="711"/>
      <c r="T138" s="709">
        <f t="shared" si="10"/>
        <v>0</v>
      </c>
      <c r="U138" s="709">
        <f t="shared" si="9"/>
        <v>0</v>
      </c>
    </row>
    <row r="139" spans="1:21" ht="14.4" hidden="1">
      <c r="A139" s="703" t="s">
        <v>900</v>
      </c>
      <c r="B139" s="704">
        <v>8011</v>
      </c>
      <c r="C139" s="703" t="s">
        <v>617</v>
      </c>
      <c r="D139" s="703" t="s">
        <v>19</v>
      </c>
      <c r="E139" s="703" t="s">
        <v>290</v>
      </c>
      <c r="F139" s="703" t="s">
        <v>319</v>
      </c>
      <c r="G139" s="703"/>
      <c r="H139" s="703" t="s">
        <v>737</v>
      </c>
      <c r="I139" s="705"/>
      <c r="J139" s="703" t="s">
        <v>57</v>
      </c>
      <c r="K139" s="703">
        <v>10</v>
      </c>
      <c r="L139" s="706">
        <v>4.8769999999999998</v>
      </c>
      <c r="M139" s="704" t="s">
        <v>20</v>
      </c>
      <c r="N139" s="705" t="s">
        <v>153</v>
      </c>
      <c r="O139" s="707">
        <v>93</v>
      </c>
      <c r="P139" s="707">
        <f t="shared" si="8"/>
        <v>93</v>
      </c>
      <c r="Q139" s="708"/>
      <c r="R139" s="708"/>
      <c r="S139" s="703"/>
      <c r="T139" s="709">
        <f t="shared" si="10"/>
        <v>0</v>
      </c>
      <c r="U139" s="709">
        <f t="shared" si="9"/>
        <v>0</v>
      </c>
    </row>
    <row r="140" spans="1:21" ht="14.4" hidden="1">
      <c r="A140" s="703" t="s">
        <v>996</v>
      </c>
      <c r="B140" s="703">
        <v>6681</v>
      </c>
      <c r="C140" s="703" t="s">
        <v>617</v>
      </c>
      <c r="D140" s="703" t="s">
        <v>19</v>
      </c>
      <c r="E140" s="703" t="s">
        <v>290</v>
      </c>
      <c r="F140" s="703" t="s">
        <v>319</v>
      </c>
      <c r="G140" s="699"/>
      <c r="H140" s="703" t="s">
        <v>737</v>
      </c>
      <c r="I140" s="703"/>
      <c r="J140" s="703" t="s">
        <v>57</v>
      </c>
      <c r="K140" s="703">
        <v>10</v>
      </c>
      <c r="L140" s="703">
        <v>3.1269999999999998</v>
      </c>
      <c r="M140" s="703" t="s">
        <v>795</v>
      </c>
      <c r="N140" s="703" t="s">
        <v>153</v>
      </c>
      <c r="O140" s="707">
        <v>172</v>
      </c>
      <c r="P140" s="707">
        <f t="shared" si="8"/>
        <v>172</v>
      </c>
      <c r="Q140" s="708"/>
      <c r="R140" s="708"/>
      <c r="S140" s="711"/>
      <c r="T140" s="709">
        <f t="shared" si="10"/>
        <v>0</v>
      </c>
      <c r="U140" s="709">
        <f t="shared" si="9"/>
        <v>0</v>
      </c>
    </row>
    <row r="141" spans="1:21" ht="14.4" hidden="1">
      <c r="A141" s="703" t="s">
        <v>901</v>
      </c>
      <c r="B141" s="704">
        <v>5250</v>
      </c>
      <c r="C141" s="703" t="s">
        <v>618</v>
      </c>
      <c r="D141" s="703" t="s">
        <v>19</v>
      </c>
      <c r="E141" s="703" t="s">
        <v>290</v>
      </c>
      <c r="F141" s="703" t="s">
        <v>320</v>
      </c>
      <c r="G141" s="703"/>
      <c r="H141" s="703" t="s">
        <v>737</v>
      </c>
      <c r="I141" s="705"/>
      <c r="J141" s="703" t="s">
        <v>60</v>
      </c>
      <c r="K141" s="703">
        <v>3</v>
      </c>
      <c r="L141" s="706">
        <v>2.9870000000000001</v>
      </c>
      <c r="M141" s="704" t="s">
        <v>20</v>
      </c>
      <c r="N141" s="705" t="s">
        <v>144</v>
      </c>
      <c r="O141" s="707">
        <v>58</v>
      </c>
      <c r="P141" s="707">
        <f t="shared" si="8"/>
        <v>58</v>
      </c>
      <c r="Q141" s="708"/>
      <c r="R141" s="708"/>
      <c r="S141" s="703"/>
      <c r="T141" s="709">
        <f t="shared" si="10"/>
        <v>0</v>
      </c>
      <c r="U141" s="709">
        <f t="shared" si="9"/>
        <v>0</v>
      </c>
    </row>
    <row r="142" spans="1:21" ht="14.4" hidden="1">
      <c r="A142" s="703" t="s">
        <v>997</v>
      </c>
      <c r="B142" s="703">
        <v>6095</v>
      </c>
      <c r="C142" s="703" t="s">
        <v>618</v>
      </c>
      <c r="D142" s="703" t="s">
        <v>19</v>
      </c>
      <c r="E142" s="703" t="s">
        <v>290</v>
      </c>
      <c r="F142" s="703" t="s">
        <v>320</v>
      </c>
      <c r="G142" s="699"/>
      <c r="H142" s="703" t="s">
        <v>737</v>
      </c>
      <c r="I142" s="703"/>
      <c r="J142" s="703" t="s">
        <v>60</v>
      </c>
      <c r="K142" s="703">
        <v>3</v>
      </c>
      <c r="L142" s="703">
        <v>2.073</v>
      </c>
      <c r="M142" s="703" t="s">
        <v>795</v>
      </c>
      <c r="N142" s="703" t="s">
        <v>144</v>
      </c>
      <c r="O142" s="707">
        <v>105</v>
      </c>
      <c r="P142" s="707">
        <f t="shared" si="8"/>
        <v>105</v>
      </c>
      <c r="Q142" s="708"/>
      <c r="R142" s="708"/>
      <c r="S142" s="711"/>
      <c r="T142" s="709">
        <f t="shared" si="10"/>
        <v>0</v>
      </c>
      <c r="U142" s="709">
        <f t="shared" si="9"/>
        <v>0</v>
      </c>
    </row>
    <row r="143" spans="1:21" ht="14.4" hidden="1">
      <c r="A143" s="703" t="s">
        <v>902</v>
      </c>
      <c r="B143" s="704">
        <v>10495</v>
      </c>
      <c r="C143" s="703">
        <v>0</v>
      </c>
      <c r="D143" s="703" t="s">
        <v>19</v>
      </c>
      <c r="E143" s="703" t="s">
        <v>290</v>
      </c>
      <c r="F143" s="703" t="s">
        <v>321</v>
      </c>
      <c r="G143" s="703"/>
      <c r="H143" s="703" t="s">
        <v>737</v>
      </c>
      <c r="I143" s="705"/>
      <c r="J143" s="703" t="s">
        <v>141</v>
      </c>
      <c r="K143" s="703">
        <v>1</v>
      </c>
      <c r="L143" s="706">
        <v>2.8319999999999999</v>
      </c>
      <c r="M143" s="704" t="s">
        <v>20</v>
      </c>
      <c r="N143" s="705" t="s">
        <v>144</v>
      </c>
      <c r="O143" s="707">
        <v>53</v>
      </c>
      <c r="P143" s="707">
        <f t="shared" si="8"/>
        <v>53</v>
      </c>
      <c r="Q143" s="708"/>
      <c r="R143" s="708"/>
      <c r="S143" s="703"/>
      <c r="T143" s="709">
        <f t="shared" si="10"/>
        <v>0</v>
      </c>
      <c r="U143" s="709">
        <f t="shared" si="9"/>
        <v>0</v>
      </c>
    </row>
    <row r="144" spans="1:21" ht="14.4" hidden="1">
      <c r="A144" s="703" t="s">
        <v>998</v>
      </c>
      <c r="B144" s="703">
        <v>5320</v>
      </c>
      <c r="C144" s="703">
        <v>0</v>
      </c>
      <c r="D144" s="703" t="s">
        <v>19</v>
      </c>
      <c r="E144" s="703" t="s">
        <v>290</v>
      </c>
      <c r="F144" s="703" t="s">
        <v>321</v>
      </c>
      <c r="G144" s="699"/>
      <c r="H144" s="703" t="s">
        <v>737</v>
      </c>
      <c r="I144" s="703"/>
      <c r="J144" s="703" t="s">
        <v>141</v>
      </c>
      <c r="K144" s="703">
        <v>1</v>
      </c>
      <c r="L144" s="703">
        <v>1.5940000000000001</v>
      </c>
      <c r="M144" s="703" t="s">
        <v>795</v>
      </c>
      <c r="N144" s="703" t="s">
        <v>144</v>
      </c>
      <c r="O144" s="707">
        <v>99</v>
      </c>
      <c r="P144" s="707">
        <f t="shared" si="8"/>
        <v>99</v>
      </c>
      <c r="Q144" s="708"/>
      <c r="R144" s="708"/>
      <c r="S144" s="711"/>
      <c r="T144" s="709">
        <f t="shared" si="10"/>
        <v>0</v>
      </c>
      <c r="U144" s="709">
        <f t="shared" si="9"/>
        <v>0</v>
      </c>
    </row>
    <row r="145" spans="1:21" ht="14.4" hidden="1">
      <c r="A145" s="703" t="s">
        <v>999</v>
      </c>
      <c r="B145" s="703">
        <v>6684</v>
      </c>
      <c r="C145" s="703">
        <v>0</v>
      </c>
      <c r="D145" s="703" t="s">
        <v>19</v>
      </c>
      <c r="E145" s="703" t="s">
        <v>290</v>
      </c>
      <c r="F145" s="703" t="s">
        <v>322</v>
      </c>
      <c r="G145" s="699"/>
      <c r="H145" s="703" t="s">
        <v>737</v>
      </c>
      <c r="I145" s="703"/>
      <c r="J145" s="703" t="s">
        <v>199</v>
      </c>
      <c r="K145" s="703">
        <v>1</v>
      </c>
      <c r="L145" s="703">
        <v>4.8710000000000004</v>
      </c>
      <c r="M145" s="703" t="s">
        <v>795</v>
      </c>
      <c r="N145" s="703" t="s">
        <v>150</v>
      </c>
      <c r="O145" s="707">
        <v>221</v>
      </c>
      <c r="P145" s="707">
        <f t="shared" si="8"/>
        <v>221</v>
      </c>
      <c r="Q145" s="708"/>
      <c r="R145" s="708"/>
      <c r="S145" s="711"/>
      <c r="T145" s="709">
        <f t="shared" si="10"/>
        <v>0</v>
      </c>
      <c r="U145" s="709">
        <f t="shared" si="9"/>
        <v>0</v>
      </c>
    </row>
    <row r="146" spans="1:21" ht="14.4" hidden="1">
      <c r="A146" s="703" t="s">
        <v>903</v>
      </c>
      <c r="B146" s="704">
        <v>10328</v>
      </c>
      <c r="C146" s="703">
        <v>0</v>
      </c>
      <c r="D146" s="703" t="s">
        <v>19</v>
      </c>
      <c r="E146" s="703" t="s">
        <v>290</v>
      </c>
      <c r="F146" s="703" t="s">
        <v>323</v>
      </c>
      <c r="G146" s="703"/>
      <c r="H146" s="703" t="s">
        <v>737</v>
      </c>
      <c r="I146" s="705"/>
      <c r="J146" s="703" t="s">
        <v>199</v>
      </c>
      <c r="K146" s="703">
        <v>1</v>
      </c>
      <c r="L146" s="706">
        <v>3.2160000000000002</v>
      </c>
      <c r="M146" s="704" t="s">
        <v>20</v>
      </c>
      <c r="N146" s="705" t="s">
        <v>150</v>
      </c>
      <c r="O146" s="707">
        <v>59</v>
      </c>
      <c r="P146" s="707">
        <f t="shared" si="8"/>
        <v>59</v>
      </c>
      <c r="Q146" s="708"/>
      <c r="R146" s="708"/>
      <c r="S146" s="703"/>
      <c r="T146" s="709">
        <f t="shared" si="10"/>
        <v>0</v>
      </c>
      <c r="U146" s="709">
        <f t="shared" si="9"/>
        <v>0</v>
      </c>
    </row>
    <row r="147" spans="1:21" ht="14.4" hidden="1">
      <c r="A147" s="703" t="s">
        <v>1000</v>
      </c>
      <c r="B147" s="703">
        <v>6662</v>
      </c>
      <c r="C147" s="703">
        <v>0</v>
      </c>
      <c r="D147" s="703" t="s">
        <v>19</v>
      </c>
      <c r="E147" s="703" t="s">
        <v>290</v>
      </c>
      <c r="F147" s="703" t="s">
        <v>323</v>
      </c>
      <c r="G147" s="699"/>
      <c r="H147" s="703" t="s">
        <v>737</v>
      </c>
      <c r="I147" s="703"/>
      <c r="J147" s="703" t="s">
        <v>199</v>
      </c>
      <c r="K147" s="703">
        <v>1</v>
      </c>
      <c r="L147" s="703">
        <v>1.881</v>
      </c>
      <c r="M147" s="703" t="s">
        <v>795</v>
      </c>
      <c r="N147" s="703" t="s">
        <v>150</v>
      </c>
      <c r="O147" s="707">
        <v>114</v>
      </c>
      <c r="P147" s="707">
        <f t="shared" si="8"/>
        <v>114</v>
      </c>
      <c r="Q147" s="708"/>
      <c r="R147" s="708"/>
      <c r="S147" s="711"/>
      <c r="T147" s="709">
        <f t="shared" si="10"/>
        <v>0</v>
      </c>
      <c r="U147" s="709">
        <f t="shared" si="9"/>
        <v>0</v>
      </c>
    </row>
    <row r="148" spans="1:21" ht="14.4" hidden="1">
      <c r="A148" s="703" t="s">
        <v>904</v>
      </c>
      <c r="B148" s="704">
        <v>10362</v>
      </c>
      <c r="C148" s="703" t="s">
        <v>619</v>
      </c>
      <c r="D148" s="703" t="s">
        <v>19</v>
      </c>
      <c r="E148" s="703" t="s">
        <v>290</v>
      </c>
      <c r="F148" s="703" t="s">
        <v>324</v>
      </c>
      <c r="G148" s="703"/>
      <c r="H148" s="703" t="s">
        <v>737</v>
      </c>
      <c r="I148" s="705"/>
      <c r="J148" s="703" t="s">
        <v>89</v>
      </c>
      <c r="K148" s="703">
        <v>3</v>
      </c>
      <c r="L148" s="706">
        <v>3.1349999999999998</v>
      </c>
      <c r="M148" s="704" t="s">
        <v>20</v>
      </c>
      <c r="N148" s="705" t="s">
        <v>140</v>
      </c>
      <c r="O148" s="707">
        <v>61</v>
      </c>
      <c r="P148" s="707">
        <f t="shared" si="8"/>
        <v>61</v>
      </c>
      <c r="Q148" s="708"/>
      <c r="R148" s="708"/>
      <c r="S148" s="703"/>
      <c r="T148" s="709">
        <f t="shared" si="10"/>
        <v>0</v>
      </c>
      <c r="U148" s="709">
        <f t="shared" si="9"/>
        <v>0</v>
      </c>
    </row>
    <row r="149" spans="1:21" ht="14.4" hidden="1">
      <c r="A149" s="703" t="s">
        <v>1001</v>
      </c>
      <c r="B149" s="704">
        <v>5364</v>
      </c>
      <c r="C149" s="703" t="s">
        <v>619</v>
      </c>
      <c r="D149" s="703" t="s">
        <v>19</v>
      </c>
      <c r="E149" s="703" t="s">
        <v>290</v>
      </c>
      <c r="F149" s="703" t="s">
        <v>324</v>
      </c>
      <c r="G149" s="703"/>
      <c r="H149" s="703" t="s">
        <v>737</v>
      </c>
      <c r="I149" s="705"/>
      <c r="J149" s="703" t="s">
        <v>89</v>
      </c>
      <c r="K149" s="703">
        <v>3</v>
      </c>
      <c r="L149" s="706">
        <v>1.764</v>
      </c>
      <c r="M149" s="704" t="s">
        <v>795</v>
      </c>
      <c r="N149" s="705" t="s">
        <v>140</v>
      </c>
      <c r="O149" s="707">
        <v>130</v>
      </c>
      <c r="P149" s="707">
        <f t="shared" si="8"/>
        <v>130</v>
      </c>
      <c r="Q149" s="708"/>
      <c r="R149" s="708"/>
      <c r="S149" s="703"/>
      <c r="T149" s="709">
        <f t="shared" si="10"/>
        <v>0</v>
      </c>
      <c r="U149" s="709">
        <f t="shared" si="9"/>
        <v>0</v>
      </c>
    </row>
    <row r="150" spans="1:21" ht="14.4" hidden="1">
      <c r="A150" s="703" t="s">
        <v>905</v>
      </c>
      <c r="B150" s="704">
        <v>8432</v>
      </c>
      <c r="C150" s="703" t="s">
        <v>145</v>
      </c>
      <c r="D150" s="703" t="s">
        <v>19</v>
      </c>
      <c r="E150" s="703" t="s">
        <v>290</v>
      </c>
      <c r="F150" s="703" t="s">
        <v>325</v>
      </c>
      <c r="G150" s="703"/>
      <c r="H150" s="703" t="s">
        <v>737</v>
      </c>
      <c r="I150" s="705"/>
      <c r="J150" s="703" t="s">
        <v>44</v>
      </c>
      <c r="K150" s="703">
        <v>5</v>
      </c>
      <c r="L150" s="706">
        <v>0.755</v>
      </c>
      <c r="M150" s="704" t="s">
        <v>20</v>
      </c>
      <c r="N150" s="705" t="s">
        <v>140</v>
      </c>
      <c r="O150" s="707">
        <v>28</v>
      </c>
      <c r="P150" s="707">
        <f t="shared" si="8"/>
        <v>28</v>
      </c>
      <c r="Q150" s="708"/>
      <c r="R150" s="708"/>
      <c r="S150" s="703"/>
      <c r="T150" s="709">
        <f t="shared" si="10"/>
        <v>0</v>
      </c>
      <c r="U150" s="709">
        <f t="shared" si="9"/>
        <v>0</v>
      </c>
    </row>
    <row r="151" spans="1:21" ht="14.4" hidden="1">
      <c r="A151" s="703" t="s">
        <v>1002</v>
      </c>
      <c r="B151" s="703">
        <v>5251</v>
      </c>
      <c r="C151" s="703" t="s">
        <v>145</v>
      </c>
      <c r="D151" s="703" t="s">
        <v>19</v>
      </c>
      <c r="E151" s="703" t="s">
        <v>290</v>
      </c>
      <c r="F151" s="703" t="s">
        <v>325</v>
      </c>
      <c r="G151" s="703"/>
      <c r="H151" s="703" t="s">
        <v>737</v>
      </c>
      <c r="I151" s="705"/>
      <c r="J151" s="703" t="s">
        <v>44</v>
      </c>
      <c r="K151" s="703">
        <v>5</v>
      </c>
      <c r="L151" s="706">
        <v>0.52400000000000002</v>
      </c>
      <c r="M151" s="704" t="s">
        <v>795</v>
      </c>
      <c r="N151" s="705" t="s">
        <v>140</v>
      </c>
      <c r="O151" s="707">
        <v>44</v>
      </c>
      <c r="P151" s="707">
        <f t="shared" si="8"/>
        <v>44</v>
      </c>
      <c r="Q151" s="708"/>
      <c r="R151" s="708"/>
      <c r="S151" s="703"/>
      <c r="T151" s="709">
        <f t="shared" si="10"/>
        <v>0</v>
      </c>
      <c r="U151" s="709">
        <f t="shared" si="9"/>
        <v>0</v>
      </c>
    </row>
    <row r="152" spans="1:21" ht="14.4" hidden="1">
      <c r="A152" s="703" t="s">
        <v>906</v>
      </c>
      <c r="B152" s="704">
        <v>5382</v>
      </c>
      <c r="C152" s="703" t="s">
        <v>620</v>
      </c>
      <c r="D152" s="703" t="s">
        <v>19</v>
      </c>
      <c r="E152" s="703" t="s">
        <v>290</v>
      </c>
      <c r="F152" s="703" t="s">
        <v>326</v>
      </c>
      <c r="G152" s="703"/>
      <c r="H152" s="703" t="s">
        <v>737</v>
      </c>
      <c r="I152" s="705"/>
      <c r="J152" s="703" t="s">
        <v>327</v>
      </c>
      <c r="K152" s="703">
        <v>13</v>
      </c>
      <c r="L152" s="706">
        <v>4.5730000000000004</v>
      </c>
      <c r="M152" s="704" t="s">
        <v>20</v>
      </c>
      <c r="N152" s="705" t="s">
        <v>159</v>
      </c>
      <c r="O152" s="707">
        <v>103</v>
      </c>
      <c r="P152" s="707">
        <f t="shared" si="8"/>
        <v>103</v>
      </c>
      <c r="Q152" s="708"/>
      <c r="R152" s="708"/>
      <c r="S152" s="703"/>
      <c r="T152" s="709">
        <f t="shared" si="10"/>
        <v>0</v>
      </c>
      <c r="U152" s="709">
        <f t="shared" si="9"/>
        <v>0</v>
      </c>
    </row>
    <row r="153" spans="1:21" ht="14.4" hidden="1">
      <c r="A153" s="703" t="s">
        <v>1003</v>
      </c>
      <c r="B153" s="703">
        <v>6380</v>
      </c>
      <c r="C153" s="703" t="s">
        <v>620</v>
      </c>
      <c r="D153" s="703" t="s">
        <v>19</v>
      </c>
      <c r="E153" s="703" t="s">
        <v>290</v>
      </c>
      <c r="F153" s="703" t="s">
        <v>326</v>
      </c>
      <c r="G153" s="703"/>
      <c r="H153" s="703" t="s">
        <v>737</v>
      </c>
      <c r="I153" s="705"/>
      <c r="J153" s="703" t="s">
        <v>327</v>
      </c>
      <c r="K153" s="703">
        <v>13</v>
      </c>
      <c r="L153" s="706">
        <v>3.1739999999999999</v>
      </c>
      <c r="M153" s="704" t="s">
        <v>795</v>
      </c>
      <c r="N153" s="705" t="s">
        <v>159</v>
      </c>
      <c r="O153" s="707">
        <v>182</v>
      </c>
      <c r="P153" s="707">
        <f t="shared" si="8"/>
        <v>182</v>
      </c>
      <c r="Q153" s="708"/>
      <c r="R153" s="708"/>
      <c r="S153" s="703"/>
      <c r="T153" s="709">
        <f t="shared" si="10"/>
        <v>0</v>
      </c>
      <c r="U153" s="709">
        <f t="shared" si="9"/>
        <v>0</v>
      </c>
    </row>
    <row r="154" spans="1:21" ht="14.4" hidden="1">
      <c r="A154" s="703" t="s">
        <v>907</v>
      </c>
      <c r="B154" s="704">
        <v>10361</v>
      </c>
      <c r="C154" s="703">
        <v>0</v>
      </c>
      <c r="D154" s="703" t="s">
        <v>19</v>
      </c>
      <c r="E154" s="703" t="s">
        <v>290</v>
      </c>
      <c r="F154" s="703" t="s">
        <v>328</v>
      </c>
      <c r="G154" s="703"/>
      <c r="H154" s="703" t="s">
        <v>737</v>
      </c>
      <c r="I154" s="705" t="s">
        <v>734</v>
      </c>
      <c r="J154" s="703" t="s">
        <v>199</v>
      </c>
      <c r="K154" s="703">
        <v>2</v>
      </c>
      <c r="L154" s="706">
        <v>4.2869999999999999</v>
      </c>
      <c r="M154" s="704" t="s">
        <v>20</v>
      </c>
      <c r="N154" s="705" t="s">
        <v>153</v>
      </c>
      <c r="O154" s="707">
        <v>77</v>
      </c>
      <c r="P154" s="707">
        <f t="shared" si="8"/>
        <v>77</v>
      </c>
      <c r="Q154" s="708"/>
      <c r="R154" s="708"/>
      <c r="S154" s="703"/>
      <c r="T154" s="709">
        <f t="shared" si="10"/>
        <v>0</v>
      </c>
      <c r="U154" s="709">
        <f t="shared" si="9"/>
        <v>0</v>
      </c>
    </row>
    <row r="155" spans="1:21" ht="14.4" hidden="1">
      <c r="A155" s="703" t="s">
        <v>1004</v>
      </c>
      <c r="B155" s="704">
        <v>6687</v>
      </c>
      <c r="C155" s="703">
        <v>0</v>
      </c>
      <c r="D155" s="703" t="s">
        <v>19</v>
      </c>
      <c r="E155" s="703" t="s">
        <v>290</v>
      </c>
      <c r="F155" s="703" t="s">
        <v>328</v>
      </c>
      <c r="G155" s="703"/>
      <c r="H155" s="703" t="s">
        <v>737</v>
      </c>
      <c r="I155" s="705" t="s">
        <v>734</v>
      </c>
      <c r="J155" s="703" t="s">
        <v>199</v>
      </c>
      <c r="K155" s="703">
        <v>2</v>
      </c>
      <c r="L155" s="706">
        <v>3.9790000000000001</v>
      </c>
      <c r="M155" s="704" t="s">
        <v>795</v>
      </c>
      <c r="N155" s="705" t="s">
        <v>153</v>
      </c>
      <c r="O155" s="707">
        <v>184</v>
      </c>
      <c r="P155" s="707">
        <f t="shared" si="8"/>
        <v>184</v>
      </c>
      <c r="Q155" s="708"/>
      <c r="R155" s="708"/>
      <c r="S155" s="703"/>
      <c r="T155" s="709">
        <f t="shared" si="10"/>
        <v>0</v>
      </c>
      <c r="U155" s="709">
        <f t="shared" si="9"/>
        <v>0</v>
      </c>
    </row>
    <row r="156" spans="1:21" ht="14.4" hidden="1">
      <c r="A156" s="703" t="s">
        <v>908</v>
      </c>
      <c r="B156" s="704">
        <v>8378</v>
      </c>
      <c r="C156" s="703" t="s">
        <v>621</v>
      </c>
      <c r="D156" s="703" t="s">
        <v>19</v>
      </c>
      <c r="E156" s="703" t="s">
        <v>290</v>
      </c>
      <c r="F156" s="703" t="s">
        <v>329</v>
      </c>
      <c r="G156" s="703"/>
      <c r="H156" s="703" t="s">
        <v>737</v>
      </c>
      <c r="I156" s="705"/>
      <c r="J156" s="703" t="s">
        <v>57</v>
      </c>
      <c r="K156" s="703">
        <v>10</v>
      </c>
      <c r="L156" s="706">
        <v>4.0259999999999998</v>
      </c>
      <c r="M156" s="704" t="s">
        <v>20</v>
      </c>
      <c r="N156" s="705" t="s">
        <v>144</v>
      </c>
      <c r="O156" s="707">
        <v>88</v>
      </c>
      <c r="P156" s="707">
        <f t="shared" si="8"/>
        <v>88</v>
      </c>
      <c r="Q156" s="708"/>
      <c r="R156" s="708"/>
      <c r="S156" s="703"/>
      <c r="T156" s="709">
        <f t="shared" si="10"/>
        <v>0</v>
      </c>
      <c r="U156" s="709">
        <f t="shared" si="9"/>
        <v>0</v>
      </c>
    </row>
    <row r="157" spans="1:21" ht="14.4" hidden="1">
      <c r="A157" s="703" t="s">
        <v>1005</v>
      </c>
      <c r="B157" s="703">
        <v>6688</v>
      </c>
      <c r="C157" s="703" t="s">
        <v>621</v>
      </c>
      <c r="D157" s="703" t="s">
        <v>19</v>
      </c>
      <c r="E157" s="703" t="s">
        <v>290</v>
      </c>
      <c r="F157" s="703" t="s">
        <v>329</v>
      </c>
      <c r="G157" s="703"/>
      <c r="H157" s="703" t="s">
        <v>737</v>
      </c>
      <c r="I157" s="705"/>
      <c r="J157" s="703" t="s">
        <v>57</v>
      </c>
      <c r="K157" s="703">
        <v>10</v>
      </c>
      <c r="L157" s="706">
        <v>2.794</v>
      </c>
      <c r="M157" s="704" t="s">
        <v>795</v>
      </c>
      <c r="N157" s="705" t="s">
        <v>144</v>
      </c>
      <c r="O157" s="707">
        <v>157</v>
      </c>
      <c r="P157" s="707">
        <f t="shared" si="8"/>
        <v>157</v>
      </c>
      <c r="Q157" s="708"/>
      <c r="R157" s="708"/>
      <c r="S157" s="703"/>
      <c r="T157" s="709">
        <f t="shared" si="10"/>
        <v>0</v>
      </c>
      <c r="U157" s="709">
        <f t="shared" si="9"/>
        <v>0</v>
      </c>
    </row>
    <row r="158" spans="1:21" ht="14.4" hidden="1">
      <c r="A158" s="703" t="s">
        <v>909</v>
      </c>
      <c r="B158" s="704">
        <v>8263</v>
      </c>
      <c r="C158" s="703" t="s">
        <v>623</v>
      </c>
      <c r="D158" s="703" t="s">
        <v>19</v>
      </c>
      <c r="E158" s="703" t="s">
        <v>290</v>
      </c>
      <c r="F158" s="703" t="s">
        <v>330</v>
      </c>
      <c r="G158" s="703"/>
      <c r="H158" s="703" t="s">
        <v>737</v>
      </c>
      <c r="I158" s="705"/>
      <c r="J158" s="703" t="s">
        <v>60</v>
      </c>
      <c r="K158" s="703">
        <v>3</v>
      </c>
      <c r="L158" s="706">
        <v>2.4340000000000002</v>
      </c>
      <c r="M158" s="704" t="s">
        <v>20</v>
      </c>
      <c r="N158" s="705" t="s">
        <v>144</v>
      </c>
      <c r="O158" s="707">
        <v>50</v>
      </c>
      <c r="P158" s="707">
        <f t="shared" si="8"/>
        <v>50</v>
      </c>
      <c r="Q158" s="708"/>
      <c r="R158" s="708"/>
      <c r="S158" s="703"/>
      <c r="T158" s="709">
        <f t="shared" si="10"/>
        <v>0</v>
      </c>
      <c r="U158" s="709">
        <f t="shared" si="9"/>
        <v>0</v>
      </c>
    </row>
    <row r="159" spans="1:21" ht="14.4" hidden="1">
      <c r="A159" s="703" t="s">
        <v>1006</v>
      </c>
      <c r="B159" s="703">
        <v>6689</v>
      </c>
      <c r="C159" s="703" t="s">
        <v>623</v>
      </c>
      <c r="D159" s="703" t="s">
        <v>19</v>
      </c>
      <c r="E159" s="703" t="s">
        <v>290</v>
      </c>
      <c r="F159" s="703" t="s">
        <v>330</v>
      </c>
      <c r="G159" s="703"/>
      <c r="H159" s="703" t="s">
        <v>737</v>
      </c>
      <c r="I159" s="705"/>
      <c r="J159" s="703" t="s">
        <v>60</v>
      </c>
      <c r="K159" s="703">
        <v>3</v>
      </c>
      <c r="L159" s="706">
        <v>1.69</v>
      </c>
      <c r="M159" s="704" t="s">
        <v>795</v>
      </c>
      <c r="N159" s="705" t="s">
        <v>144</v>
      </c>
      <c r="O159" s="707">
        <v>89</v>
      </c>
      <c r="P159" s="707">
        <f t="shared" si="8"/>
        <v>89</v>
      </c>
      <c r="Q159" s="708"/>
      <c r="R159" s="708"/>
      <c r="S159" s="703"/>
      <c r="T159" s="709">
        <f t="shared" si="10"/>
        <v>0</v>
      </c>
      <c r="U159" s="709">
        <f t="shared" si="9"/>
        <v>0</v>
      </c>
    </row>
    <row r="160" spans="1:21" ht="14.4" hidden="1">
      <c r="A160" s="703" t="s">
        <v>910</v>
      </c>
      <c r="B160" s="704">
        <v>5296</v>
      </c>
      <c r="C160" s="703" t="s">
        <v>622</v>
      </c>
      <c r="D160" s="703" t="s">
        <v>19</v>
      </c>
      <c r="E160" s="703" t="s">
        <v>290</v>
      </c>
      <c r="F160" s="703" t="s">
        <v>331</v>
      </c>
      <c r="G160" s="703"/>
      <c r="H160" s="703" t="s">
        <v>737</v>
      </c>
      <c r="I160" s="705"/>
      <c r="J160" s="703" t="s">
        <v>57</v>
      </c>
      <c r="K160" s="703">
        <v>10</v>
      </c>
      <c r="L160" s="706">
        <v>3.64</v>
      </c>
      <c r="M160" s="704" t="s">
        <v>20</v>
      </c>
      <c r="N160" s="705" t="s">
        <v>153</v>
      </c>
      <c r="O160" s="707">
        <v>82</v>
      </c>
      <c r="P160" s="707">
        <f t="shared" ref="P160:P223" si="11">O160</f>
        <v>82</v>
      </c>
      <c r="Q160" s="708"/>
      <c r="R160" s="708"/>
      <c r="S160" s="703"/>
      <c r="T160" s="709">
        <f t="shared" si="10"/>
        <v>0</v>
      </c>
      <c r="U160" s="709">
        <f t="shared" ref="U160:U223" si="12">ROUND(T160,0)</f>
        <v>0</v>
      </c>
    </row>
    <row r="161" spans="1:21" ht="14.4" hidden="1">
      <c r="A161" s="703" t="s">
        <v>1007</v>
      </c>
      <c r="B161" s="704">
        <v>6344</v>
      </c>
      <c r="C161" s="703" t="s">
        <v>622</v>
      </c>
      <c r="D161" s="703" t="s">
        <v>19</v>
      </c>
      <c r="E161" s="703" t="s">
        <v>290</v>
      </c>
      <c r="F161" s="703" t="s">
        <v>331</v>
      </c>
      <c r="G161" s="703"/>
      <c r="H161" s="703" t="s">
        <v>737</v>
      </c>
      <c r="I161" s="705"/>
      <c r="J161" s="703" t="s">
        <v>57</v>
      </c>
      <c r="K161" s="703">
        <v>10</v>
      </c>
      <c r="L161" s="706">
        <v>2.5259999999999998</v>
      </c>
      <c r="M161" s="704" t="s">
        <v>795</v>
      </c>
      <c r="N161" s="705" t="s">
        <v>153</v>
      </c>
      <c r="O161" s="707">
        <v>145</v>
      </c>
      <c r="P161" s="707">
        <f t="shared" si="11"/>
        <v>145</v>
      </c>
      <c r="Q161" s="708"/>
      <c r="R161" s="708"/>
      <c r="S161" s="703"/>
      <c r="T161" s="709">
        <f t="shared" si="10"/>
        <v>0</v>
      </c>
      <c r="U161" s="709">
        <f t="shared" si="12"/>
        <v>0</v>
      </c>
    </row>
    <row r="162" spans="1:21" ht="14.4" hidden="1">
      <c r="A162" s="703" t="s">
        <v>1024</v>
      </c>
      <c r="B162" s="704">
        <v>6180</v>
      </c>
      <c r="C162" s="703" t="s">
        <v>583</v>
      </c>
      <c r="D162" s="703" t="s">
        <v>19</v>
      </c>
      <c r="E162" s="703" t="s">
        <v>251</v>
      </c>
      <c r="F162" s="703" t="s">
        <v>270</v>
      </c>
      <c r="G162" s="703"/>
      <c r="H162" s="705" t="s">
        <v>737</v>
      </c>
      <c r="I162" s="705"/>
      <c r="J162" s="703" t="s">
        <v>57</v>
      </c>
      <c r="K162" s="703">
        <v>10</v>
      </c>
      <c r="L162" s="706">
        <v>2.9849999999999999</v>
      </c>
      <c r="M162" s="704" t="s">
        <v>795</v>
      </c>
      <c r="N162" s="705" t="s">
        <v>144</v>
      </c>
      <c r="O162" s="707">
        <v>165</v>
      </c>
      <c r="P162" s="707">
        <f t="shared" si="11"/>
        <v>165</v>
      </c>
      <c r="Q162" s="708"/>
      <c r="R162" s="708"/>
      <c r="S162" s="703"/>
      <c r="T162" s="709">
        <f t="shared" ref="T162:T197" si="13">P162*$V$70</f>
        <v>0</v>
      </c>
      <c r="U162" s="709">
        <f t="shared" si="12"/>
        <v>0</v>
      </c>
    </row>
    <row r="163" spans="1:21" ht="14.4" hidden="1">
      <c r="A163" s="703" t="s">
        <v>927</v>
      </c>
      <c r="B163" s="704">
        <v>8389</v>
      </c>
      <c r="C163" s="703" t="s">
        <v>591</v>
      </c>
      <c r="D163" s="703" t="s">
        <v>19</v>
      </c>
      <c r="E163" s="703" t="s">
        <v>251</v>
      </c>
      <c r="F163" s="703" t="s">
        <v>271</v>
      </c>
      <c r="G163" s="703"/>
      <c r="H163" s="705" t="s">
        <v>737</v>
      </c>
      <c r="I163" s="705"/>
      <c r="J163" s="703" t="s">
        <v>44</v>
      </c>
      <c r="K163" s="703">
        <v>20</v>
      </c>
      <c r="L163" s="706">
        <v>2.9780000000000002</v>
      </c>
      <c r="M163" s="704" t="s">
        <v>20</v>
      </c>
      <c r="N163" s="705" t="s">
        <v>136</v>
      </c>
      <c r="O163" s="710">
        <v>92</v>
      </c>
      <c r="P163" s="707">
        <f t="shared" si="11"/>
        <v>92</v>
      </c>
      <c r="Q163" s="708"/>
      <c r="R163" s="708"/>
      <c r="S163" s="703"/>
      <c r="T163" s="709">
        <f t="shared" si="13"/>
        <v>0</v>
      </c>
      <c r="U163" s="709">
        <f t="shared" si="12"/>
        <v>0</v>
      </c>
    </row>
    <row r="164" spans="1:21" ht="14.4" hidden="1">
      <c r="A164" s="703" t="s">
        <v>1025</v>
      </c>
      <c r="B164" s="704">
        <v>6670</v>
      </c>
      <c r="C164" s="703" t="s">
        <v>591</v>
      </c>
      <c r="D164" s="703" t="s">
        <v>19</v>
      </c>
      <c r="E164" s="703" t="s">
        <v>251</v>
      </c>
      <c r="F164" s="703" t="s">
        <v>271</v>
      </c>
      <c r="G164" s="703"/>
      <c r="H164" s="705" t="s">
        <v>737</v>
      </c>
      <c r="I164" s="705"/>
      <c r="J164" s="703" t="s">
        <v>44</v>
      </c>
      <c r="K164" s="703">
        <v>20</v>
      </c>
      <c r="L164" s="706">
        <v>2.0670000000000002</v>
      </c>
      <c r="M164" s="704" t="s">
        <v>795</v>
      </c>
      <c r="N164" s="705" t="s">
        <v>136</v>
      </c>
      <c r="O164" s="707">
        <v>155</v>
      </c>
      <c r="P164" s="707">
        <f t="shared" si="11"/>
        <v>155</v>
      </c>
      <c r="Q164" s="708"/>
      <c r="R164" s="708"/>
      <c r="S164" s="703"/>
      <c r="T164" s="709">
        <f t="shared" si="13"/>
        <v>0</v>
      </c>
      <c r="U164" s="709">
        <f t="shared" si="12"/>
        <v>0</v>
      </c>
    </row>
    <row r="165" spans="1:21" ht="14.4" hidden="1">
      <c r="A165" s="703" t="s">
        <v>928</v>
      </c>
      <c r="B165" s="698">
        <v>5257</v>
      </c>
      <c r="C165" s="703" t="s">
        <v>574</v>
      </c>
      <c r="D165" s="703" t="s">
        <v>19</v>
      </c>
      <c r="E165" s="703" t="s">
        <v>251</v>
      </c>
      <c r="F165" s="698" t="s">
        <v>272</v>
      </c>
      <c r="G165" s="703"/>
      <c r="H165" s="705" t="s">
        <v>737</v>
      </c>
      <c r="I165" s="705"/>
      <c r="J165" s="698" t="s">
        <v>44</v>
      </c>
      <c r="K165" s="698">
        <v>10</v>
      </c>
      <c r="L165" s="698">
        <v>1.37</v>
      </c>
      <c r="M165" s="704" t="s">
        <v>20</v>
      </c>
      <c r="N165" s="705" t="s">
        <v>136</v>
      </c>
      <c r="O165" s="700">
        <v>45</v>
      </c>
      <c r="P165" s="707">
        <f t="shared" si="11"/>
        <v>45</v>
      </c>
      <c r="Q165" s="702"/>
      <c r="R165" s="708"/>
      <c r="S165" s="703"/>
      <c r="T165" s="709">
        <f t="shared" si="13"/>
        <v>0</v>
      </c>
      <c r="U165" s="709">
        <f t="shared" si="12"/>
        <v>0</v>
      </c>
    </row>
    <row r="166" spans="1:21" ht="14.4" hidden="1">
      <c r="A166" s="703" t="s">
        <v>1026</v>
      </c>
      <c r="B166" s="698">
        <v>6079</v>
      </c>
      <c r="C166" s="703" t="s">
        <v>574</v>
      </c>
      <c r="D166" s="703" t="s">
        <v>19</v>
      </c>
      <c r="E166" s="703" t="s">
        <v>251</v>
      </c>
      <c r="F166" s="698" t="s">
        <v>272</v>
      </c>
      <c r="G166" s="703"/>
      <c r="H166" s="705" t="s">
        <v>737</v>
      </c>
      <c r="I166" s="705"/>
      <c r="J166" s="698" t="s">
        <v>44</v>
      </c>
      <c r="K166" s="698">
        <v>10</v>
      </c>
      <c r="L166" s="698">
        <v>0.95099999999999996</v>
      </c>
      <c r="M166" s="704" t="s">
        <v>795</v>
      </c>
      <c r="N166" s="705" t="s">
        <v>136</v>
      </c>
      <c r="O166" s="700">
        <v>78</v>
      </c>
      <c r="P166" s="707">
        <f t="shared" si="11"/>
        <v>78</v>
      </c>
      <c r="Q166" s="702"/>
      <c r="R166" s="708"/>
      <c r="S166" s="703"/>
      <c r="T166" s="709">
        <f t="shared" si="13"/>
        <v>0</v>
      </c>
      <c r="U166" s="709">
        <f t="shared" si="12"/>
        <v>0</v>
      </c>
    </row>
    <row r="167" spans="1:21" ht="14.4" hidden="1">
      <c r="A167" s="703" t="s">
        <v>1027</v>
      </c>
      <c r="B167" s="698">
        <v>6673</v>
      </c>
      <c r="C167" s="703" t="s">
        <v>599</v>
      </c>
      <c r="D167" s="703" t="s">
        <v>19</v>
      </c>
      <c r="E167" s="703" t="s">
        <v>251</v>
      </c>
      <c r="F167" s="698" t="s">
        <v>273</v>
      </c>
      <c r="G167" s="703"/>
      <c r="H167" s="705" t="s">
        <v>737</v>
      </c>
      <c r="I167" s="705"/>
      <c r="J167" s="698" t="s">
        <v>201</v>
      </c>
      <c r="K167" s="698">
        <v>15</v>
      </c>
      <c r="L167" s="698">
        <v>0.55000000000000004</v>
      </c>
      <c r="M167" s="704" t="s">
        <v>795</v>
      </c>
      <c r="N167" s="705" t="s">
        <v>136</v>
      </c>
      <c r="O167" s="700">
        <v>68</v>
      </c>
      <c r="P167" s="707">
        <f t="shared" si="11"/>
        <v>68</v>
      </c>
      <c r="Q167" s="702"/>
      <c r="R167" s="708"/>
      <c r="S167" s="703"/>
      <c r="T167" s="709">
        <f t="shared" si="13"/>
        <v>0</v>
      </c>
      <c r="U167" s="709">
        <f t="shared" si="12"/>
        <v>0</v>
      </c>
    </row>
    <row r="168" spans="1:21" ht="14.4" hidden="1">
      <c r="A168" s="703" t="s">
        <v>929</v>
      </c>
      <c r="B168" s="704">
        <v>6675</v>
      </c>
      <c r="C168" s="703" t="s">
        <v>569</v>
      </c>
      <c r="D168" s="703" t="s">
        <v>19</v>
      </c>
      <c r="E168" s="703" t="s">
        <v>251</v>
      </c>
      <c r="F168" s="698" t="s">
        <v>274</v>
      </c>
      <c r="G168" s="703"/>
      <c r="H168" s="705" t="s">
        <v>737</v>
      </c>
      <c r="I168" s="705"/>
      <c r="J168" s="698" t="s">
        <v>44</v>
      </c>
      <c r="K168" s="698">
        <v>15</v>
      </c>
      <c r="L168" s="698">
        <v>1.54</v>
      </c>
      <c r="M168" s="704" t="s">
        <v>20</v>
      </c>
      <c r="N168" s="705" t="s">
        <v>136</v>
      </c>
      <c r="O168" s="700">
        <v>60</v>
      </c>
      <c r="P168" s="707">
        <f t="shared" si="11"/>
        <v>60</v>
      </c>
      <c r="Q168" s="702"/>
      <c r="R168" s="708"/>
      <c r="S168" s="703"/>
      <c r="T168" s="709">
        <f t="shared" si="13"/>
        <v>0</v>
      </c>
      <c r="U168" s="709">
        <f t="shared" si="12"/>
        <v>0</v>
      </c>
    </row>
    <row r="169" spans="1:21" ht="14.4" hidden="1">
      <c r="A169" s="703" t="s">
        <v>1028</v>
      </c>
      <c r="B169" s="704">
        <v>6674</v>
      </c>
      <c r="C169" s="703" t="s">
        <v>592</v>
      </c>
      <c r="D169" s="703" t="s">
        <v>19</v>
      </c>
      <c r="E169" s="703" t="s">
        <v>251</v>
      </c>
      <c r="F169" s="698" t="s">
        <v>274</v>
      </c>
      <c r="G169" s="703"/>
      <c r="H169" s="705" t="s">
        <v>737</v>
      </c>
      <c r="I169" s="705"/>
      <c r="J169" s="698" t="s">
        <v>44</v>
      </c>
      <c r="K169" s="698">
        <v>15</v>
      </c>
      <c r="L169" s="698">
        <v>1.069</v>
      </c>
      <c r="M169" s="704" t="s">
        <v>795</v>
      </c>
      <c r="N169" s="705" t="s">
        <v>136</v>
      </c>
      <c r="O169" s="700">
        <v>97</v>
      </c>
      <c r="P169" s="707">
        <f t="shared" si="11"/>
        <v>97</v>
      </c>
      <c r="Q169" s="702"/>
      <c r="R169" s="708"/>
      <c r="S169" s="703"/>
      <c r="T169" s="709">
        <f t="shared" si="13"/>
        <v>0</v>
      </c>
      <c r="U169" s="709">
        <f t="shared" si="12"/>
        <v>0</v>
      </c>
    </row>
    <row r="170" spans="1:21" ht="14.4" hidden="1">
      <c r="A170" s="703" t="s">
        <v>930</v>
      </c>
      <c r="B170" s="704">
        <v>8080</v>
      </c>
      <c r="C170" s="703" t="s">
        <v>587</v>
      </c>
      <c r="D170" s="703" t="s">
        <v>19</v>
      </c>
      <c r="E170" s="703" t="s">
        <v>251</v>
      </c>
      <c r="F170" s="698" t="s">
        <v>275</v>
      </c>
      <c r="G170" s="703"/>
      <c r="H170" s="705" t="s">
        <v>737</v>
      </c>
      <c r="I170" s="705"/>
      <c r="J170" s="698" t="s">
        <v>57</v>
      </c>
      <c r="K170" s="698">
        <v>10</v>
      </c>
      <c r="L170" s="698">
        <v>4.1749999999999998</v>
      </c>
      <c r="M170" s="704" t="s">
        <v>20</v>
      </c>
      <c r="N170" s="705" t="s">
        <v>140</v>
      </c>
      <c r="O170" s="700">
        <v>90</v>
      </c>
      <c r="P170" s="707">
        <f t="shared" si="11"/>
        <v>90</v>
      </c>
      <c r="Q170" s="702"/>
      <c r="R170" s="708"/>
      <c r="S170" s="703"/>
      <c r="T170" s="709">
        <f t="shared" si="13"/>
        <v>0</v>
      </c>
      <c r="U170" s="709">
        <f t="shared" si="12"/>
        <v>0</v>
      </c>
    </row>
    <row r="171" spans="1:21" ht="14.4" hidden="1">
      <c r="A171" s="703" t="s">
        <v>1029</v>
      </c>
      <c r="B171" s="704">
        <v>6676</v>
      </c>
      <c r="C171" s="703" t="s">
        <v>587</v>
      </c>
      <c r="D171" s="703" t="s">
        <v>19</v>
      </c>
      <c r="E171" s="703" t="s">
        <v>251</v>
      </c>
      <c r="F171" s="698" t="s">
        <v>275</v>
      </c>
      <c r="G171" s="703"/>
      <c r="H171" s="705" t="s">
        <v>737</v>
      </c>
      <c r="I171" s="705"/>
      <c r="J171" s="698" t="s">
        <v>57</v>
      </c>
      <c r="K171" s="698">
        <v>10</v>
      </c>
      <c r="L171" s="698">
        <v>2.8980000000000001</v>
      </c>
      <c r="M171" s="704" t="s">
        <v>795</v>
      </c>
      <c r="N171" s="705" t="s">
        <v>140</v>
      </c>
      <c r="O171" s="700">
        <v>161</v>
      </c>
      <c r="P171" s="707">
        <f t="shared" si="11"/>
        <v>161</v>
      </c>
      <c r="Q171" s="702"/>
      <c r="R171" s="708"/>
      <c r="S171" s="703"/>
      <c r="T171" s="709">
        <f t="shared" si="13"/>
        <v>0</v>
      </c>
      <c r="U171" s="709">
        <f t="shared" si="12"/>
        <v>0</v>
      </c>
    </row>
    <row r="172" spans="1:21" ht="14.4" hidden="1">
      <c r="A172" s="703" t="s">
        <v>931</v>
      </c>
      <c r="B172" s="704">
        <v>8673</v>
      </c>
      <c r="C172" s="703" t="s">
        <v>239</v>
      </c>
      <c r="D172" s="703" t="s">
        <v>19</v>
      </c>
      <c r="E172" s="703" t="s">
        <v>251</v>
      </c>
      <c r="F172" s="698" t="s">
        <v>276</v>
      </c>
      <c r="G172" s="703"/>
      <c r="H172" s="705" t="s">
        <v>737</v>
      </c>
      <c r="I172" s="705"/>
      <c r="J172" s="698" t="s">
        <v>141</v>
      </c>
      <c r="K172" s="698">
        <v>5</v>
      </c>
      <c r="L172" s="698">
        <v>8.673</v>
      </c>
      <c r="M172" s="704" t="s">
        <v>20</v>
      </c>
      <c r="N172" s="698" t="s">
        <v>153</v>
      </c>
      <c r="O172" s="700">
        <v>149</v>
      </c>
      <c r="P172" s="707">
        <f t="shared" si="11"/>
        <v>149</v>
      </c>
      <c r="Q172" s="702"/>
      <c r="R172" s="708"/>
      <c r="S172" s="703"/>
      <c r="T172" s="709">
        <f t="shared" si="13"/>
        <v>0</v>
      </c>
      <c r="U172" s="709">
        <f t="shared" si="12"/>
        <v>0</v>
      </c>
    </row>
    <row r="173" spans="1:21" ht="14.4" hidden="1">
      <c r="A173" s="703" t="s">
        <v>1030</v>
      </c>
      <c r="B173" s="704">
        <v>6678</v>
      </c>
      <c r="C173" s="703" t="s">
        <v>239</v>
      </c>
      <c r="D173" s="703" t="s">
        <v>19</v>
      </c>
      <c r="E173" s="703" t="s">
        <v>251</v>
      </c>
      <c r="F173" s="698" t="s">
        <v>276</v>
      </c>
      <c r="G173" s="703"/>
      <c r="H173" s="705" t="s">
        <v>737</v>
      </c>
      <c r="I173" s="705"/>
      <c r="J173" s="698" t="s">
        <v>141</v>
      </c>
      <c r="K173" s="698">
        <v>5</v>
      </c>
      <c r="L173" s="698">
        <v>6.02</v>
      </c>
      <c r="M173" s="704" t="s">
        <v>795</v>
      </c>
      <c r="N173" s="705" t="s">
        <v>153</v>
      </c>
      <c r="O173" s="700">
        <v>281</v>
      </c>
      <c r="P173" s="707">
        <f t="shared" si="11"/>
        <v>281</v>
      </c>
      <c r="Q173" s="702"/>
      <c r="R173" s="708"/>
      <c r="S173" s="703"/>
      <c r="T173" s="709">
        <f t="shared" si="13"/>
        <v>0</v>
      </c>
      <c r="U173" s="709">
        <f t="shared" si="12"/>
        <v>0</v>
      </c>
    </row>
    <row r="174" spans="1:21" ht="14.4" hidden="1">
      <c r="A174" s="703" t="s">
        <v>1031</v>
      </c>
      <c r="B174" s="704">
        <v>6677</v>
      </c>
      <c r="C174" s="703" t="s">
        <v>581</v>
      </c>
      <c r="D174" s="703" t="s">
        <v>19</v>
      </c>
      <c r="E174" s="703" t="s">
        <v>251</v>
      </c>
      <c r="F174" s="698" t="s">
        <v>277</v>
      </c>
      <c r="G174" s="703"/>
      <c r="H174" s="705" t="s">
        <v>737</v>
      </c>
      <c r="I174" s="705"/>
      <c r="J174" s="698" t="s">
        <v>199</v>
      </c>
      <c r="K174" s="698">
        <v>2</v>
      </c>
      <c r="L174" s="698">
        <v>2.8439999999999999</v>
      </c>
      <c r="M174" s="704" t="s">
        <v>795</v>
      </c>
      <c r="N174" s="705" t="s">
        <v>144</v>
      </c>
      <c r="O174" s="700">
        <v>174</v>
      </c>
      <c r="P174" s="707">
        <f t="shared" si="11"/>
        <v>174</v>
      </c>
      <c r="Q174" s="702"/>
      <c r="R174" s="708"/>
      <c r="S174" s="703"/>
      <c r="T174" s="709">
        <f t="shared" si="13"/>
        <v>0</v>
      </c>
      <c r="U174" s="709">
        <f t="shared" si="12"/>
        <v>0</v>
      </c>
    </row>
    <row r="175" spans="1:21" ht="14.4" hidden="1">
      <c r="A175" s="703" t="s">
        <v>932</v>
      </c>
      <c r="B175" s="698">
        <v>8461</v>
      </c>
      <c r="C175" s="703" t="s">
        <v>234</v>
      </c>
      <c r="D175" s="703" t="s">
        <v>19</v>
      </c>
      <c r="E175" s="703" t="s">
        <v>251</v>
      </c>
      <c r="F175" s="698" t="s">
        <v>278</v>
      </c>
      <c r="G175" s="703"/>
      <c r="H175" s="705" t="s">
        <v>737</v>
      </c>
      <c r="I175" s="705"/>
      <c r="J175" s="698" t="s">
        <v>141</v>
      </c>
      <c r="K175" s="698">
        <v>5</v>
      </c>
      <c r="L175" s="698">
        <v>7.79</v>
      </c>
      <c r="M175" s="704" t="s">
        <v>20</v>
      </c>
      <c r="N175" s="705" t="s">
        <v>153</v>
      </c>
      <c r="O175" s="700">
        <v>124</v>
      </c>
      <c r="P175" s="707">
        <f t="shared" si="11"/>
        <v>124</v>
      </c>
      <c r="Q175" s="702"/>
      <c r="R175" s="708"/>
      <c r="S175" s="703"/>
      <c r="T175" s="709">
        <f t="shared" si="13"/>
        <v>0</v>
      </c>
      <c r="U175" s="709">
        <f t="shared" si="12"/>
        <v>0</v>
      </c>
    </row>
    <row r="176" spans="1:21" ht="14.4" hidden="1">
      <c r="A176" s="703" t="s">
        <v>1032</v>
      </c>
      <c r="B176" s="704">
        <v>5374</v>
      </c>
      <c r="C176" s="703" t="s">
        <v>234</v>
      </c>
      <c r="D176" s="703" t="s">
        <v>19</v>
      </c>
      <c r="E176" s="703" t="s">
        <v>251</v>
      </c>
      <c r="F176" s="698" t="s">
        <v>278</v>
      </c>
      <c r="G176" s="703"/>
      <c r="H176" s="705" t="s">
        <v>737</v>
      </c>
      <c r="I176" s="705"/>
      <c r="J176" s="698" t="s">
        <v>141</v>
      </c>
      <c r="K176" s="698">
        <v>5</v>
      </c>
      <c r="L176" s="698">
        <v>5.0890000000000004</v>
      </c>
      <c r="M176" s="704" t="s">
        <v>795</v>
      </c>
      <c r="N176" s="705" t="s">
        <v>153</v>
      </c>
      <c r="O176" s="700">
        <v>257</v>
      </c>
      <c r="P176" s="707">
        <f t="shared" si="11"/>
        <v>257</v>
      </c>
      <c r="Q176" s="702"/>
      <c r="R176" s="708"/>
      <c r="S176" s="703"/>
      <c r="T176" s="709">
        <f t="shared" si="13"/>
        <v>0</v>
      </c>
      <c r="U176" s="709">
        <f t="shared" si="12"/>
        <v>0</v>
      </c>
    </row>
    <row r="177" spans="1:21" ht="14.4" hidden="1" customHeight="1">
      <c r="A177" s="703" t="s">
        <v>933</v>
      </c>
      <c r="B177" s="698">
        <v>5299</v>
      </c>
      <c r="C177" s="703" t="s">
        <v>580</v>
      </c>
      <c r="D177" s="703" t="s">
        <v>19</v>
      </c>
      <c r="E177" s="703" t="s">
        <v>251</v>
      </c>
      <c r="F177" s="698" t="s">
        <v>279</v>
      </c>
      <c r="G177" s="703"/>
      <c r="H177" s="705" t="s">
        <v>737</v>
      </c>
      <c r="I177" s="705"/>
      <c r="J177" s="698" t="s">
        <v>60</v>
      </c>
      <c r="K177" s="698">
        <v>5</v>
      </c>
      <c r="L177" s="698">
        <v>3.4140000000000001</v>
      </c>
      <c r="M177" s="704" t="s">
        <v>20</v>
      </c>
      <c r="N177" s="705" t="s">
        <v>140</v>
      </c>
      <c r="O177" s="700">
        <v>69</v>
      </c>
      <c r="P177" s="707">
        <f t="shared" si="11"/>
        <v>69</v>
      </c>
      <c r="Q177" s="702"/>
      <c r="R177" s="708"/>
      <c r="S177" s="703"/>
      <c r="T177" s="709">
        <f t="shared" si="13"/>
        <v>0</v>
      </c>
      <c r="U177" s="709">
        <f t="shared" si="12"/>
        <v>0</v>
      </c>
    </row>
    <row r="178" spans="1:21" ht="14.4" hidden="1" customHeight="1">
      <c r="A178" s="703" t="s">
        <v>1033</v>
      </c>
      <c r="B178" s="698">
        <v>6338</v>
      </c>
      <c r="C178" s="703" t="s">
        <v>580</v>
      </c>
      <c r="D178" s="703" t="s">
        <v>19</v>
      </c>
      <c r="E178" s="705" t="s">
        <v>251</v>
      </c>
      <c r="F178" s="698" t="s">
        <v>279</v>
      </c>
      <c r="G178" s="703"/>
      <c r="H178" s="705" t="s">
        <v>737</v>
      </c>
      <c r="I178" s="705"/>
      <c r="J178" s="698" t="s">
        <v>60</v>
      </c>
      <c r="K178" s="698">
        <v>5</v>
      </c>
      <c r="L178" s="698">
        <v>2.3690000000000002</v>
      </c>
      <c r="M178" s="704" t="s">
        <v>795</v>
      </c>
      <c r="N178" s="705" t="s">
        <v>140</v>
      </c>
      <c r="O178" s="700">
        <v>124</v>
      </c>
      <c r="P178" s="707">
        <f t="shared" si="11"/>
        <v>124</v>
      </c>
      <c r="Q178" s="702"/>
      <c r="R178" s="708"/>
      <c r="S178" s="703"/>
      <c r="T178" s="709">
        <f t="shared" si="13"/>
        <v>0</v>
      </c>
      <c r="U178" s="709">
        <f t="shared" si="12"/>
        <v>0</v>
      </c>
    </row>
    <row r="179" spans="1:21" ht="14.4" hidden="1" customHeight="1">
      <c r="A179" s="703" t="s">
        <v>1034</v>
      </c>
      <c r="B179" s="698">
        <v>5253</v>
      </c>
      <c r="C179" s="703" t="s">
        <v>597</v>
      </c>
      <c r="D179" s="703" t="s">
        <v>19</v>
      </c>
      <c r="E179" s="703" t="s">
        <v>251</v>
      </c>
      <c r="F179" s="698" t="s">
        <v>280</v>
      </c>
      <c r="G179" s="703"/>
      <c r="H179" s="705" t="s">
        <v>737</v>
      </c>
      <c r="I179" s="705"/>
      <c r="J179" s="698" t="s">
        <v>92</v>
      </c>
      <c r="K179" s="698">
        <v>10</v>
      </c>
      <c r="L179" s="698">
        <v>0.51400000000000001</v>
      </c>
      <c r="M179" s="704" t="s">
        <v>795</v>
      </c>
      <c r="N179" s="705" t="s">
        <v>138</v>
      </c>
      <c r="O179" s="700">
        <v>59</v>
      </c>
      <c r="P179" s="707">
        <f t="shared" si="11"/>
        <v>59</v>
      </c>
      <c r="Q179" s="702"/>
      <c r="R179" s="708"/>
      <c r="S179" s="703"/>
      <c r="T179" s="709">
        <f t="shared" si="13"/>
        <v>0</v>
      </c>
      <c r="U179" s="709">
        <f t="shared" si="12"/>
        <v>0</v>
      </c>
    </row>
    <row r="180" spans="1:21" ht="14.4" hidden="1">
      <c r="A180" s="703" t="s">
        <v>934</v>
      </c>
      <c r="B180" s="703">
        <v>5307</v>
      </c>
      <c r="C180" s="703" t="s">
        <v>575</v>
      </c>
      <c r="D180" s="703" t="s">
        <v>19</v>
      </c>
      <c r="E180" s="703" t="s">
        <v>251</v>
      </c>
      <c r="F180" s="698" t="s">
        <v>281</v>
      </c>
      <c r="G180" s="703"/>
      <c r="H180" s="705" t="s">
        <v>737</v>
      </c>
      <c r="I180" s="705"/>
      <c r="J180" s="698" t="s">
        <v>57</v>
      </c>
      <c r="K180" s="698">
        <v>8</v>
      </c>
      <c r="L180" s="698">
        <v>3.448</v>
      </c>
      <c r="M180" s="704" t="s">
        <v>20</v>
      </c>
      <c r="N180" s="705" t="s">
        <v>136</v>
      </c>
      <c r="O180" s="700">
        <v>76</v>
      </c>
      <c r="P180" s="707">
        <f t="shared" si="11"/>
        <v>76</v>
      </c>
      <c r="Q180" s="702"/>
      <c r="R180" s="708"/>
      <c r="S180" s="703"/>
      <c r="T180" s="709">
        <f t="shared" si="13"/>
        <v>0</v>
      </c>
      <c r="U180" s="709">
        <f t="shared" si="12"/>
        <v>0</v>
      </c>
    </row>
    <row r="181" spans="1:21" ht="14.4" hidden="1">
      <c r="A181" s="703" t="s">
        <v>1035</v>
      </c>
      <c r="B181" s="704">
        <v>6096</v>
      </c>
      <c r="C181" s="703" t="s">
        <v>575</v>
      </c>
      <c r="D181" s="703" t="s">
        <v>19</v>
      </c>
      <c r="E181" s="703" t="s">
        <v>251</v>
      </c>
      <c r="F181" s="698" t="s">
        <v>281</v>
      </c>
      <c r="G181" s="703"/>
      <c r="H181" s="705" t="s">
        <v>737</v>
      </c>
      <c r="I181" s="705"/>
      <c r="J181" s="698" t="s">
        <v>57</v>
      </c>
      <c r="K181" s="698">
        <v>8</v>
      </c>
      <c r="L181" s="698">
        <v>2.3929999999999998</v>
      </c>
      <c r="M181" s="704" t="s">
        <v>795</v>
      </c>
      <c r="N181" s="705" t="s">
        <v>136</v>
      </c>
      <c r="O181" s="700">
        <v>134</v>
      </c>
      <c r="P181" s="707">
        <f t="shared" si="11"/>
        <v>134</v>
      </c>
      <c r="Q181" s="702"/>
      <c r="R181" s="708"/>
      <c r="S181" s="703"/>
      <c r="T181" s="709">
        <f t="shared" si="13"/>
        <v>0</v>
      </c>
      <c r="U181" s="709">
        <f t="shared" si="12"/>
        <v>0</v>
      </c>
    </row>
    <row r="182" spans="1:21" ht="14.4" hidden="1">
      <c r="A182" s="703" t="s">
        <v>935</v>
      </c>
      <c r="B182" s="704">
        <v>8318</v>
      </c>
      <c r="C182" s="703" t="s">
        <v>594</v>
      </c>
      <c r="D182" s="703" t="s">
        <v>19</v>
      </c>
      <c r="E182" s="703" t="s">
        <v>251</v>
      </c>
      <c r="F182" s="698" t="s">
        <v>282</v>
      </c>
      <c r="G182" s="703"/>
      <c r="H182" s="705" t="s">
        <v>737</v>
      </c>
      <c r="I182" s="705"/>
      <c r="J182" s="698" t="s">
        <v>44</v>
      </c>
      <c r="K182" s="698">
        <v>10</v>
      </c>
      <c r="L182" s="698">
        <v>1.2070000000000001</v>
      </c>
      <c r="M182" s="704" t="s">
        <v>20</v>
      </c>
      <c r="N182" s="705" t="s">
        <v>136</v>
      </c>
      <c r="O182" s="700">
        <v>42</v>
      </c>
      <c r="P182" s="707">
        <f t="shared" si="11"/>
        <v>42</v>
      </c>
      <c r="Q182" s="702"/>
      <c r="R182" s="708"/>
      <c r="S182" s="703"/>
      <c r="T182" s="709">
        <f t="shared" si="13"/>
        <v>0</v>
      </c>
      <c r="U182" s="709">
        <f t="shared" si="12"/>
        <v>0</v>
      </c>
    </row>
    <row r="183" spans="1:21" ht="14.4" hidden="1">
      <c r="A183" s="703" t="s">
        <v>1036</v>
      </c>
      <c r="B183" s="704">
        <v>6683</v>
      </c>
      <c r="C183" s="703" t="s">
        <v>594</v>
      </c>
      <c r="D183" s="703" t="s">
        <v>19</v>
      </c>
      <c r="E183" s="703" t="s">
        <v>251</v>
      </c>
      <c r="F183" s="698" t="s">
        <v>282</v>
      </c>
      <c r="G183" s="703"/>
      <c r="H183" s="705" t="s">
        <v>737</v>
      </c>
      <c r="I183" s="705"/>
      <c r="J183" s="698" t="s">
        <v>44</v>
      </c>
      <c r="K183" s="698">
        <v>10</v>
      </c>
      <c r="L183" s="698">
        <v>0.83799999999999997</v>
      </c>
      <c r="M183" s="704" t="s">
        <v>795</v>
      </c>
      <c r="N183" s="705" t="s">
        <v>136</v>
      </c>
      <c r="O183" s="700">
        <v>73</v>
      </c>
      <c r="P183" s="707">
        <f t="shared" si="11"/>
        <v>73</v>
      </c>
      <c r="Q183" s="702"/>
      <c r="R183" s="708"/>
      <c r="S183" s="703"/>
      <c r="T183" s="709">
        <f t="shared" si="13"/>
        <v>0</v>
      </c>
      <c r="U183" s="709">
        <f t="shared" si="12"/>
        <v>0</v>
      </c>
    </row>
    <row r="184" spans="1:21" ht="14.4" hidden="1">
      <c r="A184" s="703" t="s">
        <v>936</v>
      </c>
      <c r="B184" s="704">
        <v>5252</v>
      </c>
      <c r="C184" s="703" t="s">
        <v>590</v>
      </c>
      <c r="D184" s="703" t="s">
        <v>19</v>
      </c>
      <c r="E184" s="703" t="s">
        <v>251</v>
      </c>
      <c r="F184" s="698" t="s">
        <v>283</v>
      </c>
      <c r="G184" s="703"/>
      <c r="H184" s="705" t="s">
        <v>737</v>
      </c>
      <c r="I184" s="705"/>
      <c r="J184" s="698" t="s">
        <v>52</v>
      </c>
      <c r="K184" s="698">
        <v>10</v>
      </c>
      <c r="L184" s="698">
        <v>2.9940000000000002</v>
      </c>
      <c r="M184" s="704" t="s">
        <v>20</v>
      </c>
      <c r="N184" s="705" t="s">
        <v>136</v>
      </c>
      <c r="O184" s="700">
        <v>72</v>
      </c>
      <c r="P184" s="707">
        <f t="shared" si="11"/>
        <v>72</v>
      </c>
      <c r="Q184" s="702"/>
      <c r="R184" s="708"/>
      <c r="S184" s="703"/>
      <c r="T184" s="709">
        <f t="shared" si="13"/>
        <v>0</v>
      </c>
      <c r="U184" s="709">
        <f t="shared" si="12"/>
        <v>0</v>
      </c>
    </row>
    <row r="185" spans="1:21" ht="14.4" hidden="1">
      <c r="A185" s="703" t="s">
        <v>1037</v>
      </c>
      <c r="B185" s="698">
        <v>6071</v>
      </c>
      <c r="C185" s="703" t="s">
        <v>590</v>
      </c>
      <c r="D185" s="703" t="s">
        <v>19</v>
      </c>
      <c r="E185" s="703" t="s">
        <v>251</v>
      </c>
      <c r="F185" s="698" t="s">
        <v>283</v>
      </c>
      <c r="G185" s="703"/>
      <c r="H185" s="705" t="s">
        <v>737</v>
      </c>
      <c r="I185" s="705"/>
      <c r="J185" s="698" t="s">
        <v>52</v>
      </c>
      <c r="K185" s="698">
        <v>10</v>
      </c>
      <c r="L185" s="698">
        <v>2.0779999999999998</v>
      </c>
      <c r="M185" s="704" t="s">
        <v>795</v>
      </c>
      <c r="N185" s="705" t="s">
        <v>136</v>
      </c>
      <c r="O185" s="700">
        <v>126</v>
      </c>
      <c r="P185" s="707">
        <f t="shared" si="11"/>
        <v>126</v>
      </c>
      <c r="Q185" s="702"/>
      <c r="R185" s="708"/>
      <c r="S185" s="703"/>
      <c r="T185" s="709">
        <f t="shared" si="13"/>
        <v>0</v>
      </c>
      <c r="U185" s="709">
        <f t="shared" si="12"/>
        <v>0</v>
      </c>
    </row>
    <row r="186" spans="1:21" ht="14.4" hidden="1" customHeight="1">
      <c r="A186" s="703" t="s">
        <v>937</v>
      </c>
      <c r="B186" s="698">
        <v>8265</v>
      </c>
      <c r="C186" s="703" t="s">
        <v>595</v>
      </c>
      <c r="D186" s="703" t="s">
        <v>19</v>
      </c>
      <c r="E186" s="703" t="s">
        <v>251</v>
      </c>
      <c r="F186" s="698" t="s">
        <v>284</v>
      </c>
      <c r="G186" s="703"/>
      <c r="H186" s="705" t="s">
        <v>737</v>
      </c>
      <c r="I186" s="705"/>
      <c r="J186" s="698" t="s">
        <v>44</v>
      </c>
      <c r="K186" s="698">
        <v>10</v>
      </c>
      <c r="L186" s="698">
        <v>0.96199999999999997</v>
      </c>
      <c r="M186" s="704" t="s">
        <v>20</v>
      </c>
      <c r="N186" s="705" t="s">
        <v>136</v>
      </c>
      <c r="O186" s="700">
        <v>41</v>
      </c>
      <c r="P186" s="707">
        <f t="shared" si="11"/>
        <v>41</v>
      </c>
      <c r="Q186" s="702"/>
      <c r="R186" s="708"/>
      <c r="S186" s="703"/>
      <c r="T186" s="709">
        <f t="shared" si="13"/>
        <v>0</v>
      </c>
      <c r="U186" s="709">
        <f t="shared" si="12"/>
        <v>0</v>
      </c>
    </row>
    <row r="187" spans="1:21" ht="14.4" hidden="1" customHeight="1">
      <c r="A187" s="703" t="s">
        <v>1038</v>
      </c>
      <c r="B187" s="698">
        <v>6685</v>
      </c>
      <c r="C187" s="703" t="s">
        <v>595</v>
      </c>
      <c r="D187" s="703" t="s">
        <v>19</v>
      </c>
      <c r="E187" s="705" t="s">
        <v>251</v>
      </c>
      <c r="F187" s="698" t="s">
        <v>284</v>
      </c>
      <c r="G187" s="703"/>
      <c r="H187" s="705" t="s">
        <v>737</v>
      </c>
      <c r="I187" s="705"/>
      <c r="J187" s="698" t="s">
        <v>44</v>
      </c>
      <c r="K187" s="698">
        <v>10</v>
      </c>
      <c r="L187" s="698">
        <v>0.66800000000000004</v>
      </c>
      <c r="M187" s="704" t="s">
        <v>795</v>
      </c>
      <c r="N187" s="705" t="s">
        <v>136</v>
      </c>
      <c r="O187" s="700">
        <v>65</v>
      </c>
      <c r="P187" s="707">
        <f t="shared" si="11"/>
        <v>65</v>
      </c>
      <c r="Q187" s="702"/>
      <c r="R187" s="708"/>
      <c r="S187" s="703"/>
      <c r="T187" s="709">
        <f t="shared" si="13"/>
        <v>0</v>
      </c>
      <c r="U187" s="709">
        <f t="shared" si="12"/>
        <v>0</v>
      </c>
    </row>
    <row r="188" spans="1:21" ht="14.4" hidden="1" customHeight="1">
      <c r="A188" s="703" t="s">
        <v>938</v>
      </c>
      <c r="B188" s="698">
        <v>8078</v>
      </c>
      <c r="C188" s="703" t="s">
        <v>241</v>
      </c>
      <c r="D188" s="703" t="s">
        <v>19</v>
      </c>
      <c r="E188" s="703" t="s">
        <v>251</v>
      </c>
      <c r="F188" s="698" t="s">
        <v>285</v>
      </c>
      <c r="G188" s="703"/>
      <c r="H188" s="705" t="s">
        <v>737</v>
      </c>
      <c r="I188" s="705"/>
      <c r="J188" s="698" t="s">
        <v>60</v>
      </c>
      <c r="K188" s="698">
        <v>5</v>
      </c>
      <c r="L188" s="698">
        <v>3.22</v>
      </c>
      <c r="M188" s="704" t="s">
        <v>20</v>
      </c>
      <c r="N188" s="705" t="s">
        <v>153</v>
      </c>
      <c r="O188" s="700">
        <v>66</v>
      </c>
      <c r="P188" s="707">
        <f t="shared" si="11"/>
        <v>66</v>
      </c>
      <c r="Q188" s="702"/>
      <c r="R188" s="708"/>
      <c r="S188" s="703"/>
      <c r="T188" s="709">
        <f t="shared" si="13"/>
        <v>0</v>
      </c>
      <c r="U188" s="709">
        <f t="shared" si="12"/>
        <v>0</v>
      </c>
    </row>
    <row r="189" spans="1:21" ht="14.4" hidden="1">
      <c r="A189" s="703" t="s">
        <v>1039</v>
      </c>
      <c r="B189" s="704">
        <v>6686</v>
      </c>
      <c r="C189" s="703" t="s">
        <v>241</v>
      </c>
      <c r="D189" s="703" t="s">
        <v>19</v>
      </c>
      <c r="E189" s="703" t="s">
        <v>251</v>
      </c>
      <c r="F189" s="698" t="s">
        <v>285</v>
      </c>
      <c r="G189" s="703"/>
      <c r="H189" s="705" t="s">
        <v>737</v>
      </c>
      <c r="I189" s="705"/>
      <c r="J189" s="698" t="s">
        <v>60</v>
      </c>
      <c r="K189" s="698">
        <v>5</v>
      </c>
      <c r="L189" s="698">
        <v>2.2349999999999999</v>
      </c>
      <c r="M189" s="704" t="s">
        <v>795</v>
      </c>
      <c r="N189" s="705" t="s">
        <v>153</v>
      </c>
      <c r="O189" s="700">
        <v>118</v>
      </c>
      <c r="P189" s="707">
        <f t="shared" si="11"/>
        <v>118</v>
      </c>
      <c r="Q189" s="702"/>
      <c r="R189" s="708"/>
      <c r="S189" s="703"/>
      <c r="T189" s="709">
        <f t="shared" si="13"/>
        <v>0</v>
      </c>
      <c r="U189" s="709">
        <f t="shared" si="12"/>
        <v>0</v>
      </c>
    </row>
    <row r="190" spans="1:21" ht="14.4" hidden="1">
      <c r="A190" s="703" t="s">
        <v>939</v>
      </c>
      <c r="B190" s="704">
        <v>5246</v>
      </c>
      <c r="C190" s="703" t="s">
        <v>593</v>
      </c>
      <c r="D190" s="703" t="s">
        <v>19</v>
      </c>
      <c r="E190" s="703" t="s">
        <v>251</v>
      </c>
      <c r="F190" s="698" t="s">
        <v>286</v>
      </c>
      <c r="G190" s="703"/>
      <c r="H190" s="705" t="s">
        <v>737</v>
      </c>
      <c r="I190" s="705"/>
      <c r="J190" s="698" t="s">
        <v>44</v>
      </c>
      <c r="K190" s="698">
        <v>10</v>
      </c>
      <c r="L190" s="698">
        <v>1.4259999999999999</v>
      </c>
      <c r="M190" s="704" t="s">
        <v>20</v>
      </c>
      <c r="N190" s="705" t="s">
        <v>153</v>
      </c>
      <c r="O190" s="700">
        <v>48</v>
      </c>
      <c r="P190" s="707">
        <f t="shared" si="11"/>
        <v>48</v>
      </c>
      <c r="Q190" s="702"/>
      <c r="R190" s="708"/>
      <c r="S190" s="703"/>
      <c r="T190" s="709">
        <f t="shared" si="13"/>
        <v>0</v>
      </c>
      <c r="U190" s="709">
        <f t="shared" si="12"/>
        <v>0</v>
      </c>
    </row>
    <row r="191" spans="1:21" ht="14.4" hidden="1">
      <c r="A191" s="703" t="s">
        <v>1040</v>
      </c>
      <c r="B191" s="704">
        <v>6064</v>
      </c>
      <c r="C191" s="703" t="s">
        <v>593</v>
      </c>
      <c r="D191" s="703" t="s">
        <v>19</v>
      </c>
      <c r="E191" s="703" t="s">
        <v>251</v>
      </c>
      <c r="F191" s="698" t="s">
        <v>286</v>
      </c>
      <c r="G191" s="703"/>
      <c r="H191" s="705" t="s">
        <v>737</v>
      </c>
      <c r="I191" s="705"/>
      <c r="J191" s="698" t="s">
        <v>44</v>
      </c>
      <c r="K191" s="698">
        <v>10</v>
      </c>
      <c r="L191" s="698">
        <v>0.99</v>
      </c>
      <c r="M191" s="704" t="s">
        <v>795</v>
      </c>
      <c r="N191" s="705" t="s">
        <v>153</v>
      </c>
      <c r="O191" s="700">
        <v>79</v>
      </c>
      <c r="P191" s="707">
        <f t="shared" si="11"/>
        <v>79</v>
      </c>
      <c r="Q191" s="702"/>
      <c r="R191" s="708"/>
      <c r="S191" s="703"/>
      <c r="T191" s="709">
        <f t="shared" si="13"/>
        <v>0</v>
      </c>
      <c r="U191" s="709">
        <f t="shared" si="12"/>
        <v>0</v>
      </c>
    </row>
    <row r="192" spans="1:21" ht="14.4" hidden="1">
      <c r="A192" s="703" t="s">
        <v>940</v>
      </c>
      <c r="B192" s="704">
        <v>8206</v>
      </c>
      <c r="C192" s="703" t="s">
        <v>237</v>
      </c>
      <c r="D192" s="703" t="s">
        <v>19</v>
      </c>
      <c r="E192" s="703" t="s">
        <v>251</v>
      </c>
      <c r="F192" s="698" t="s">
        <v>287</v>
      </c>
      <c r="G192" s="703"/>
      <c r="H192" s="705" t="s">
        <v>737</v>
      </c>
      <c r="I192" s="705"/>
      <c r="J192" s="698" t="s">
        <v>52</v>
      </c>
      <c r="K192" s="698">
        <v>10</v>
      </c>
      <c r="L192" s="698">
        <v>2.7</v>
      </c>
      <c r="M192" s="704" t="s">
        <v>20</v>
      </c>
      <c r="N192" s="705" t="s">
        <v>153</v>
      </c>
      <c r="O192" s="700">
        <v>68</v>
      </c>
      <c r="P192" s="707">
        <f t="shared" si="11"/>
        <v>68</v>
      </c>
      <c r="Q192" s="702"/>
      <c r="R192" s="708"/>
      <c r="S192" s="703"/>
      <c r="T192" s="709">
        <f t="shared" si="13"/>
        <v>0</v>
      </c>
      <c r="U192" s="709">
        <f t="shared" si="12"/>
        <v>0</v>
      </c>
    </row>
    <row r="193" spans="1:21" ht="14.4" hidden="1">
      <c r="A193" s="703" t="s">
        <v>1041</v>
      </c>
      <c r="B193" s="704">
        <v>7517</v>
      </c>
      <c r="C193" s="703" t="s">
        <v>237</v>
      </c>
      <c r="D193" s="703" t="s">
        <v>19</v>
      </c>
      <c r="E193" s="703" t="s">
        <v>251</v>
      </c>
      <c r="F193" s="698" t="s">
        <v>287</v>
      </c>
      <c r="G193" s="703"/>
      <c r="H193" s="705" t="s">
        <v>737</v>
      </c>
      <c r="I193" s="705"/>
      <c r="J193" s="698" t="s">
        <v>52</v>
      </c>
      <c r="K193" s="698">
        <v>10</v>
      </c>
      <c r="L193" s="698">
        <v>1.8740000000000001</v>
      </c>
      <c r="M193" s="704" t="s">
        <v>795</v>
      </c>
      <c r="N193" s="705" t="s">
        <v>153</v>
      </c>
      <c r="O193" s="700">
        <v>117</v>
      </c>
      <c r="P193" s="707">
        <f t="shared" si="11"/>
        <v>117</v>
      </c>
      <c r="Q193" s="702"/>
      <c r="R193" s="708"/>
      <c r="S193" s="703"/>
      <c r="T193" s="709">
        <f t="shared" si="13"/>
        <v>0</v>
      </c>
      <c r="U193" s="709">
        <f t="shared" si="12"/>
        <v>0</v>
      </c>
    </row>
    <row r="194" spans="1:21" ht="14.4" hidden="1">
      <c r="A194" s="703" t="s">
        <v>941</v>
      </c>
      <c r="B194" s="704">
        <v>5284</v>
      </c>
      <c r="C194" s="703" t="s">
        <v>235</v>
      </c>
      <c r="D194" s="703" t="s">
        <v>19</v>
      </c>
      <c r="E194" s="703" t="s">
        <v>251</v>
      </c>
      <c r="F194" s="698" t="s">
        <v>288</v>
      </c>
      <c r="G194" s="703"/>
      <c r="H194" s="705" t="s">
        <v>737</v>
      </c>
      <c r="I194" s="705"/>
      <c r="J194" s="698" t="s">
        <v>60</v>
      </c>
      <c r="K194" s="698">
        <v>5</v>
      </c>
      <c r="L194" s="698">
        <v>2.5529999999999999</v>
      </c>
      <c r="M194" s="704" t="s">
        <v>20</v>
      </c>
      <c r="N194" s="705" t="s">
        <v>153</v>
      </c>
      <c r="O194" s="700">
        <v>56</v>
      </c>
      <c r="P194" s="707">
        <f t="shared" si="11"/>
        <v>56</v>
      </c>
      <c r="Q194" s="702"/>
      <c r="R194" s="708"/>
      <c r="S194" s="703"/>
      <c r="T194" s="709">
        <f t="shared" si="13"/>
        <v>0</v>
      </c>
      <c r="U194" s="709">
        <f t="shared" si="12"/>
        <v>0</v>
      </c>
    </row>
    <row r="195" spans="1:21" ht="14.4" hidden="1">
      <c r="A195" s="703" t="s">
        <v>1042</v>
      </c>
      <c r="B195" s="704">
        <v>6390</v>
      </c>
      <c r="C195" s="703" t="s">
        <v>235</v>
      </c>
      <c r="D195" s="703" t="s">
        <v>19</v>
      </c>
      <c r="E195" s="703" t="s">
        <v>251</v>
      </c>
      <c r="F195" s="698" t="s">
        <v>288</v>
      </c>
      <c r="G195" s="703"/>
      <c r="H195" s="705" t="s">
        <v>737</v>
      </c>
      <c r="I195" s="705"/>
      <c r="J195" s="698" t="s">
        <v>60</v>
      </c>
      <c r="K195" s="698">
        <v>5</v>
      </c>
      <c r="L195" s="698">
        <v>1.772</v>
      </c>
      <c r="M195" s="704" t="s">
        <v>795</v>
      </c>
      <c r="N195" s="705" t="s">
        <v>153</v>
      </c>
      <c r="O195" s="700">
        <v>98</v>
      </c>
      <c r="P195" s="707">
        <f t="shared" si="11"/>
        <v>98</v>
      </c>
      <c r="Q195" s="702"/>
      <c r="R195" s="708"/>
      <c r="S195" s="703"/>
      <c r="T195" s="709">
        <f t="shared" si="13"/>
        <v>0</v>
      </c>
      <c r="U195" s="709">
        <f t="shared" si="12"/>
        <v>0</v>
      </c>
    </row>
    <row r="196" spans="1:21" ht="14.4" hidden="1">
      <c r="A196" s="703" t="s">
        <v>942</v>
      </c>
      <c r="B196" s="698">
        <v>5243</v>
      </c>
      <c r="C196" s="703" t="s">
        <v>243</v>
      </c>
      <c r="D196" s="703" t="s">
        <v>19</v>
      </c>
      <c r="E196" s="703" t="s">
        <v>251</v>
      </c>
      <c r="F196" s="698" t="s">
        <v>289</v>
      </c>
      <c r="G196" s="703"/>
      <c r="H196" s="705" t="s">
        <v>737</v>
      </c>
      <c r="I196" s="705"/>
      <c r="J196" s="698" t="s">
        <v>52</v>
      </c>
      <c r="K196" s="698">
        <v>10</v>
      </c>
      <c r="L196" s="698">
        <v>2.516</v>
      </c>
      <c r="M196" s="704" t="s">
        <v>20</v>
      </c>
      <c r="N196" s="705" t="s">
        <v>153</v>
      </c>
      <c r="O196" s="700">
        <v>65</v>
      </c>
      <c r="P196" s="707">
        <f t="shared" si="11"/>
        <v>65</v>
      </c>
      <c r="Q196" s="702"/>
      <c r="R196" s="708"/>
      <c r="S196" s="703"/>
      <c r="T196" s="709">
        <f t="shared" si="13"/>
        <v>0</v>
      </c>
      <c r="U196" s="709">
        <f t="shared" si="12"/>
        <v>0</v>
      </c>
    </row>
    <row r="197" spans="1:21" ht="14.4" hidden="1">
      <c r="A197" s="703" t="s">
        <v>1043</v>
      </c>
      <c r="B197" s="703">
        <v>6403</v>
      </c>
      <c r="C197" s="703" t="s">
        <v>243</v>
      </c>
      <c r="D197" s="703" t="s">
        <v>19</v>
      </c>
      <c r="E197" s="703" t="s">
        <v>251</v>
      </c>
      <c r="F197" s="698" t="s">
        <v>289</v>
      </c>
      <c r="G197" s="703"/>
      <c r="H197" s="705" t="s">
        <v>737</v>
      </c>
      <c r="I197" s="705"/>
      <c r="J197" s="698" t="s">
        <v>52</v>
      </c>
      <c r="K197" s="698">
        <v>10</v>
      </c>
      <c r="L197" s="698">
        <v>1.746</v>
      </c>
      <c r="M197" s="704" t="s">
        <v>795</v>
      </c>
      <c r="N197" s="705" t="s">
        <v>153</v>
      </c>
      <c r="O197" s="700">
        <v>112</v>
      </c>
      <c r="P197" s="707">
        <f t="shared" si="11"/>
        <v>112</v>
      </c>
      <c r="Q197" s="702"/>
      <c r="R197" s="708"/>
      <c r="S197" s="703"/>
      <c r="T197" s="709">
        <f t="shared" si="13"/>
        <v>0</v>
      </c>
      <c r="U197" s="709">
        <f t="shared" si="12"/>
        <v>0</v>
      </c>
    </row>
    <row r="198" spans="1:21" ht="14.4" hidden="1">
      <c r="A198" s="703" t="s">
        <v>1048</v>
      </c>
      <c r="B198" s="698">
        <v>14135</v>
      </c>
      <c r="C198" s="703"/>
      <c r="D198" s="703" t="s">
        <v>19</v>
      </c>
      <c r="E198" s="703" t="s">
        <v>43</v>
      </c>
      <c r="F198" s="698" t="s">
        <v>152</v>
      </c>
      <c r="G198" s="703"/>
      <c r="H198" s="705" t="s">
        <v>737</v>
      </c>
      <c r="I198" s="705"/>
      <c r="J198" s="698" t="s">
        <v>60</v>
      </c>
      <c r="K198" s="698">
        <v>4</v>
      </c>
      <c r="L198" s="698">
        <v>2.1379999999999999</v>
      </c>
      <c r="M198" s="704" t="s">
        <v>795</v>
      </c>
      <c r="N198" s="705" t="s">
        <v>153</v>
      </c>
      <c r="O198" s="700">
        <v>122</v>
      </c>
      <c r="P198" s="707">
        <f t="shared" si="11"/>
        <v>122</v>
      </c>
      <c r="Q198" s="702"/>
      <c r="R198" s="708"/>
      <c r="S198" s="703"/>
      <c r="T198" s="709">
        <f t="shared" ref="T198:T241" si="14">P198*$V$142</f>
        <v>0</v>
      </c>
      <c r="U198" s="709">
        <f t="shared" si="12"/>
        <v>0</v>
      </c>
    </row>
    <row r="199" spans="1:21" ht="14.4" hidden="1">
      <c r="A199" s="703" t="s">
        <v>1049</v>
      </c>
      <c r="B199" s="698">
        <v>9666</v>
      </c>
      <c r="C199" s="703"/>
      <c r="D199" s="703" t="s">
        <v>19</v>
      </c>
      <c r="E199" s="703" t="s">
        <v>43</v>
      </c>
      <c r="F199" s="698" t="s">
        <v>154</v>
      </c>
      <c r="G199" s="703"/>
      <c r="H199" s="705" t="s">
        <v>737</v>
      </c>
      <c r="I199" s="705"/>
      <c r="J199" s="698" t="s">
        <v>141</v>
      </c>
      <c r="K199" s="698">
        <v>1</v>
      </c>
      <c r="L199" s="698">
        <v>1.4510000000000001</v>
      </c>
      <c r="M199" s="704" t="s">
        <v>795</v>
      </c>
      <c r="N199" s="705" t="s">
        <v>157</v>
      </c>
      <c r="O199" s="700">
        <v>101</v>
      </c>
      <c r="P199" s="707">
        <f t="shared" si="11"/>
        <v>101</v>
      </c>
      <c r="Q199" s="702"/>
      <c r="R199" s="708"/>
      <c r="S199" s="703"/>
      <c r="T199" s="709">
        <f t="shared" si="14"/>
        <v>0</v>
      </c>
      <c r="U199" s="709">
        <f t="shared" si="12"/>
        <v>0</v>
      </c>
    </row>
    <row r="200" spans="1:21" ht="14.4" hidden="1">
      <c r="A200" s="703" t="s">
        <v>946</v>
      </c>
      <c r="B200" s="698">
        <v>10895</v>
      </c>
      <c r="C200" s="703"/>
      <c r="D200" s="703" t="s">
        <v>19</v>
      </c>
      <c r="E200" s="703" t="s">
        <v>43</v>
      </c>
      <c r="F200" s="698" t="s">
        <v>155</v>
      </c>
      <c r="G200" s="703"/>
      <c r="H200" s="705" t="s">
        <v>737</v>
      </c>
      <c r="I200" s="705"/>
      <c r="J200" s="698" t="s">
        <v>57</v>
      </c>
      <c r="K200" s="698">
        <v>10</v>
      </c>
      <c r="L200" s="698">
        <v>4.4539999999999997</v>
      </c>
      <c r="M200" s="704" t="s">
        <v>20</v>
      </c>
      <c r="N200" s="705" t="s">
        <v>153</v>
      </c>
      <c r="O200" s="700">
        <v>105</v>
      </c>
      <c r="P200" s="707">
        <f t="shared" si="11"/>
        <v>105</v>
      </c>
      <c r="Q200" s="702"/>
      <c r="R200" s="708"/>
      <c r="S200" s="703"/>
      <c r="T200" s="709">
        <f t="shared" si="14"/>
        <v>0</v>
      </c>
      <c r="U200" s="709">
        <f t="shared" si="12"/>
        <v>0</v>
      </c>
    </row>
    <row r="201" spans="1:21" ht="14.4" hidden="1">
      <c r="A201" s="703" t="s">
        <v>1050</v>
      </c>
      <c r="B201" s="698">
        <v>14136</v>
      </c>
      <c r="C201" s="703"/>
      <c r="D201" s="703" t="s">
        <v>19</v>
      </c>
      <c r="E201" s="703" t="s">
        <v>43</v>
      </c>
      <c r="F201" s="698" t="s">
        <v>155</v>
      </c>
      <c r="G201" s="703"/>
      <c r="H201" s="705" t="s">
        <v>737</v>
      </c>
      <c r="I201" s="705"/>
      <c r="J201" s="698" t="s">
        <v>57</v>
      </c>
      <c r="K201" s="698">
        <v>10</v>
      </c>
      <c r="L201" s="698">
        <v>3.0920000000000001</v>
      </c>
      <c r="M201" s="704" t="s">
        <v>795</v>
      </c>
      <c r="N201" s="705" t="s">
        <v>153</v>
      </c>
      <c r="O201" s="700">
        <v>188</v>
      </c>
      <c r="P201" s="707">
        <f t="shared" si="11"/>
        <v>188</v>
      </c>
      <c r="Q201" s="702"/>
      <c r="R201" s="708"/>
      <c r="S201" s="703"/>
      <c r="T201" s="709">
        <f t="shared" si="14"/>
        <v>0</v>
      </c>
      <c r="U201" s="709">
        <f t="shared" si="12"/>
        <v>0</v>
      </c>
    </row>
    <row r="202" spans="1:21" ht="14.4" hidden="1">
      <c r="A202" s="703" t="s">
        <v>1083</v>
      </c>
      <c r="B202" s="698">
        <v>13651</v>
      </c>
      <c r="C202" s="703"/>
      <c r="D202" s="703" t="s">
        <v>19</v>
      </c>
      <c r="E202" s="698" t="s">
        <v>840</v>
      </c>
      <c r="F202" s="698" t="s">
        <v>156</v>
      </c>
      <c r="G202" s="703"/>
      <c r="H202" s="705" t="s">
        <v>738</v>
      </c>
      <c r="I202" s="703"/>
      <c r="J202" s="698" t="s">
        <v>141</v>
      </c>
      <c r="K202" s="698">
        <v>1</v>
      </c>
      <c r="L202" s="698">
        <v>2.327</v>
      </c>
      <c r="M202" s="703" t="s">
        <v>795</v>
      </c>
      <c r="N202" s="705" t="s">
        <v>144</v>
      </c>
      <c r="O202" s="700">
        <v>164</v>
      </c>
      <c r="P202" s="707">
        <f t="shared" si="11"/>
        <v>164</v>
      </c>
      <c r="Q202" s="708"/>
      <c r="R202" s="708"/>
      <c r="S202" s="703"/>
      <c r="T202" s="709">
        <f t="shared" si="14"/>
        <v>0</v>
      </c>
      <c r="U202" s="709">
        <f t="shared" si="12"/>
        <v>0</v>
      </c>
    </row>
    <row r="203" spans="1:21" ht="14.4" hidden="1">
      <c r="A203" s="703" t="s">
        <v>1084</v>
      </c>
      <c r="B203" s="698">
        <v>13652</v>
      </c>
      <c r="C203" s="703"/>
      <c r="D203" s="703" t="s">
        <v>19</v>
      </c>
      <c r="E203" s="698" t="s">
        <v>840</v>
      </c>
      <c r="F203" s="698" t="s">
        <v>158</v>
      </c>
      <c r="G203" s="703"/>
      <c r="H203" s="705" t="s">
        <v>738</v>
      </c>
      <c r="I203" s="703"/>
      <c r="J203" s="698" t="s">
        <v>52</v>
      </c>
      <c r="K203" s="698">
        <v>8</v>
      </c>
      <c r="L203" s="698">
        <v>2.6269999999999998</v>
      </c>
      <c r="M203" s="703" t="s">
        <v>795</v>
      </c>
      <c r="N203" s="705" t="s">
        <v>159</v>
      </c>
      <c r="O203" s="700">
        <v>173</v>
      </c>
      <c r="P203" s="707">
        <f t="shared" si="11"/>
        <v>173</v>
      </c>
      <c r="Q203" s="708"/>
      <c r="R203" s="708"/>
      <c r="S203" s="703"/>
      <c r="T203" s="709">
        <f t="shared" si="14"/>
        <v>0</v>
      </c>
      <c r="U203" s="709">
        <f t="shared" si="12"/>
        <v>0</v>
      </c>
    </row>
    <row r="204" spans="1:21" ht="14.4" hidden="1">
      <c r="A204" s="703" t="s">
        <v>947</v>
      </c>
      <c r="B204" s="704">
        <v>9323</v>
      </c>
      <c r="C204" s="703"/>
      <c r="D204" s="703" t="s">
        <v>19</v>
      </c>
      <c r="E204" s="703" t="s">
        <v>43</v>
      </c>
      <c r="F204" s="698" t="s">
        <v>160</v>
      </c>
      <c r="G204" s="703"/>
      <c r="H204" s="705" t="s">
        <v>737</v>
      </c>
      <c r="I204" s="705"/>
      <c r="J204" s="698" t="s">
        <v>92</v>
      </c>
      <c r="K204" s="698">
        <v>10</v>
      </c>
      <c r="L204" s="698">
        <v>0.70699999999999996</v>
      </c>
      <c r="M204" s="704" t="s">
        <v>20</v>
      </c>
      <c r="N204" s="705" t="s">
        <v>138</v>
      </c>
      <c r="O204" s="700">
        <v>41</v>
      </c>
      <c r="P204" s="707">
        <f t="shared" si="11"/>
        <v>41</v>
      </c>
      <c r="Q204" s="702"/>
      <c r="R204" s="708"/>
      <c r="S204" s="703"/>
      <c r="T204" s="709">
        <f t="shared" si="14"/>
        <v>0</v>
      </c>
      <c r="U204" s="709">
        <f t="shared" si="12"/>
        <v>0</v>
      </c>
    </row>
    <row r="205" spans="1:21" ht="14.4" hidden="1">
      <c r="A205" s="703" t="s">
        <v>1051</v>
      </c>
      <c r="B205" s="704">
        <v>9664</v>
      </c>
      <c r="C205" s="703"/>
      <c r="D205" s="703" t="s">
        <v>19</v>
      </c>
      <c r="E205" s="703" t="s">
        <v>43</v>
      </c>
      <c r="F205" s="698" t="s">
        <v>160</v>
      </c>
      <c r="G205" s="703"/>
      <c r="H205" s="705" t="s">
        <v>737</v>
      </c>
      <c r="I205" s="705"/>
      <c r="J205" s="698" t="s">
        <v>92</v>
      </c>
      <c r="K205" s="698">
        <v>10</v>
      </c>
      <c r="L205" s="698">
        <v>0.49099999999999999</v>
      </c>
      <c r="M205" s="704" t="s">
        <v>795</v>
      </c>
      <c r="N205" s="705" t="s">
        <v>1213</v>
      </c>
      <c r="O205" s="700">
        <v>64</v>
      </c>
      <c r="P205" s="707">
        <f t="shared" si="11"/>
        <v>64</v>
      </c>
      <c r="Q205" s="702"/>
      <c r="R205" s="708"/>
      <c r="S205" s="703"/>
      <c r="T205" s="709">
        <f t="shared" si="14"/>
        <v>0</v>
      </c>
      <c r="U205" s="709">
        <f t="shared" si="12"/>
        <v>0</v>
      </c>
    </row>
    <row r="206" spans="1:21" ht="14.4" hidden="1">
      <c r="A206" s="703" t="s">
        <v>1085</v>
      </c>
      <c r="B206" s="698">
        <v>13653</v>
      </c>
      <c r="C206" s="703"/>
      <c r="D206" s="703" t="s">
        <v>19</v>
      </c>
      <c r="E206" s="698" t="s">
        <v>840</v>
      </c>
      <c r="F206" s="698" t="s">
        <v>161</v>
      </c>
      <c r="G206" s="703"/>
      <c r="H206" s="705" t="s">
        <v>738</v>
      </c>
      <c r="I206" s="703"/>
      <c r="J206" s="698" t="s">
        <v>92</v>
      </c>
      <c r="K206" s="698">
        <v>10</v>
      </c>
      <c r="L206" s="698">
        <v>0.27400000000000002</v>
      </c>
      <c r="M206" s="703" t="s">
        <v>795</v>
      </c>
      <c r="N206" s="705" t="s">
        <v>1213</v>
      </c>
      <c r="O206" s="700">
        <v>58</v>
      </c>
      <c r="P206" s="707">
        <f t="shared" si="11"/>
        <v>58</v>
      </c>
      <c r="Q206" s="708"/>
      <c r="R206" s="708"/>
      <c r="S206" s="703"/>
      <c r="T206" s="709">
        <f t="shared" si="14"/>
        <v>0</v>
      </c>
      <c r="U206" s="709">
        <f t="shared" si="12"/>
        <v>0</v>
      </c>
    </row>
    <row r="207" spans="1:21" ht="14.4" hidden="1">
      <c r="A207" s="703" t="s">
        <v>948</v>
      </c>
      <c r="B207" s="704">
        <v>14124</v>
      </c>
      <c r="C207" s="703"/>
      <c r="D207" s="703" t="s">
        <v>19</v>
      </c>
      <c r="E207" s="703" t="s">
        <v>43</v>
      </c>
      <c r="F207" s="698" t="s">
        <v>162</v>
      </c>
      <c r="G207" s="703"/>
      <c r="H207" s="705" t="s">
        <v>737</v>
      </c>
      <c r="I207" s="705"/>
      <c r="J207" s="698" t="s">
        <v>141</v>
      </c>
      <c r="K207" s="698">
        <v>3</v>
      </c>
      <c r="L207" s="698">
        <v>8.3780000000000001</v>
      </c>
      <c r="M207" s="704" t="s">
        <v>20</v>
      </c>
      <c r="N207" s="705" t="s">
        <v>144</v>
      </c>
      <c r="O207" s="700">
        <v>158</v>
      </c>
      <c r="P207" s="707">
        <f t="shared" si="11"/>
        <v>158</v>
      </c>
      <c r="Q207" s="702"/>
      <c r="R207" s="708"/>
      <c r="S207" s="703"/>
      <c r="T207" s="709">
        <f t="shared" si="14"/>
        <v>0</v>
      </c>
      <c r="U207" s="709">
        <f t="shared" si="12"/>
        <v>0</v>
      </c>
    </row>
    <row r="208" spans="1:21" ht="14.4" hidden="1">
      <c r="A208" s="703" t="s">
        <v>1052</v>
      </c>
      <c r="B208" s="704">
        <v>14118</v>
      </c>
      <c r="C208" s="703"/>
      <c r="D208" s="703" t="s">
        <v>19</v>
      </c>
      <c r="E208" s="703" t="s">
        <v>43</v>
      </c>
      <c r="F208" s="698" t="s">
        <v>162</v>
      </c>
      <c r="G208" s="703"/>
      <c r="H208" s="705" t="s">
        <v>737</v>
      </c>
      <c r="I208" s="705"/>
      <c r="J208" s="698" t="s">
        <v>141</v>
      </c>
      <c r="K208" s="698">
        <v>3</v>
      </c>
      <c r="L208" s="698">
        <v>3.3839999999999999</v>
      </c>
      <c r="M208" s="704" t="s">
        <v>795</v>
      </c>
      <c r="N208" s="705" t="s">
        <v>144</v>
      </c>
      <c r="O208" s="700">
        <v>234</v>
      </c>
      <c r="P208" s="707">
        <f t="shared" si="11"/>
        <v>234</v>
      </c>
      <c r="Q208" s="702"/>
      <c r="R208" s="708"/>
      <c r="S208" s="703"/>
      <c r="T208" s="709">
        <f t="shared" si="14"/>
        <v>0</v>
      </c>
      <c r="U208" s="709">
        <f t="shared" si="12"/>
        <v>0</v>
      </c>
    </row>
    <row r="209" spans="1:21" ht="14.4" hidden="1">
      <c r="A209" s="703" t="s">
        <v>1053</v>
      </c>
      <c r="B209" s="704">
        <v>14112</v>
      </c>
      <c r="C209" s="703"/>
      <c r="D209" s="703" t="s">
        <v>19</v>
      </c>
      <c r="E209" s="703" t="s">
        <v>43</v>
      </c>
      <c r="F209" s="698" t="s">
        <v>163</v>
      </c>
      <c r="G209" s="703"/>
      <c r="H209" s="705" t="s">
        <v>737</v>
      </c>
      <c r="I209" s="705"/>
      <c r="J209" s="698" t="s">
        <v>141</v>
      </c>
      <c r="K209" s="698">
        <v>2</v>
      </c>
      <c r="L209" s="698">
        <v>2.4780000000000002</v>
      </c>
      <c r="M209" s="704" t="s">
        <v>795</v>
      </c>
      <c r="N209" s="705" t="s">
        <v>140</v>
      </c>
      <c r="O209" s="700">
        <v>170</v>
      </c>
      <c r="P209" s="707">
        <f t="shared" si="11"/>
        <v>170</v>
      </c>
      <c r="Q209" s="702"/>
      <c r="R209" s="708"/>
      <c r="S209" s="703"/>
      <c r="T209" s="709">
        <f t="shared" si="14"/>
        <v>0</v>
      </c>
      <c r="U209" s="709">
        <f t="shared" si="12"/>
        <v>0</v>
      </c>
    </row>
    <row r="210" spans="1:21" ht="14.4" hidden="1">
      <c r="A210" s="703" t="s">
        <v>1086</v>
      </c>
      <c r="B210" s="698">
        <v>13654</v>
      </c>
      <c r="C210" s="703"/>
      <c r="D210" s="703" t="s">
        <v>19</v>
      </c>
      <c r="E210" s="698" t="s">
        <v>840</v>
      </c>
      <c r="F210" s="698" t="s">
        <v>164</v>
      </c>
      <c r="G210" s="703"/>
      <c r="H210" s="705" t="s">
        <v>738</v>
      </c>
      <c r="I210" s="703"/>
      <c r="J210" s="698" t="s">
        <v>60</v>
      </c>
      <c r="K210" s="698">
        <v>1</v>
      </c>
      <c r="L210" s="698">
        <v>1.1140000000000001</v>
      </c>
      <c r="M210" s="703" t="s">
        <v>795</v>
      </c>
      <c r="N210" s="705" t="s">
        <v>157</v>
      </c>
      <c r="O210" s="700">
        <v>89</v>
      </c>
      <c r="P210" s="707">
        <f t="shared" si="11"/>
        <v>89</v>
      </c>
      <c r="Q210" s="708"/>
      <c r="R210" s="708"/>
      <c r="S210" s="703"/>
      <c r="T210" s="709">
        <f t="shared" si="14"/>
        <v>0</v>
      </c>
      <c r="U210" s="709">
        <f t="shared" si="12"/>
        <v>0</v>
      </c>
    </row>
    <row r="211" spans="1:21" ht="14.4" hidden="1">
      <c r="A211" s="703" t="s">
        <v>1087</v>
      </c>
      <c r="B211" s="703">
        <v>13655</v>
      </c>
      <c r="C211" s="703"/>
      <c r="D211" s="703" t="s">
        <v>19</v>
      </c>
      <c r="E211" s="703" t="s">
        <v>840</v>
      </c>
      <c r="F211" s="703" t="s">
        <v>165</v>
      </c>
      <c r="G211" s="699"/>
      <c r="H211" s="703" t="s">
        <v>738</v>
      </c>
      <c r="I211" s="703"/>
      <c r="J211" s="703" t="s">
        <v>89</v>
      </c>
      <c r="K211" s="703">
        <v>1</v>
      </c>
      <c r="L211" s="732">
        <v>2.069</v>
      </c>
      <c r="M211" s="703" t="s">
        <v>795</v>
      </c>
      <c r="N211" s="705" t="s">
        <v>1216</v>
      </c>
      <c r="O211" s="707">
        <v>101</v>
      </c>
      <c r="P211" s="707">
        <f t="shared" si="11"/>
        <v>101</v>
      </c>
      <c r="Q211" s="708"/>
      <c r="R211" s="708"/>
      <c r="S211" s="711"/>
      <c r="T211" s="709">
        <f t="shared" si="14"/>
        <v>0</v>
      </c>
      <c r="U211" s="709">
        <f t="shared" si="12"/>
        <v>0</v>
      </c>
    </row>
    <row r="212" spans="1:21" ht="14.4" hidden="1">
      <c r="A212" s="703" t="s">
        <v>1088</v>
      </c>
      <c r="B212" s="703">
        <v>13656</v>
      </c>
      <c r="C212" s="703"/>
      <c r="D212" s="703" t="s">
        <v>19</v>
      </c>
      <c r="E212" s="703" t="s">
        <v>840</v>
      </c>
      <c r="F212" s="703" t="s">
        <v>166</v>
      </c>
      <c r="G212" s="699"/>
      <c r="H212" s="703" t="s">
        <v>738</v>
      </c>
      <c r="I212" s="703"/>
      <c r="J212" s="703" t="s">
        <v>141</v>
      </c>
      <c r="K212" s="703">
        <v>1</v>
      </c>
      <c r="L212" s="732">
        <v>1.1419999999999999</v>
      </c>
      <c r="M212" s="703" t="s">
        <v>795</v>
      </c>
      <c r="N212" s="705" t="s">
        <v>1216</v>
      </c>
      <c r="O212" s="707">
        <v>89</v>
      </c>
      <c r="P212" s="707">
        <f t="shared" si="11"/>
        <v>89</v>
      </c>
      <c r="Q212" s="708"/>
      <c r="R212" s="708"/>
      <c r="S212" s="711"/>
      <c r="T212" s="709">
        <f t="shared" si="14"/>
        <v>0</v>
      </c>
      <c r="U212" s="709">
        <f t="shared" si="12"/>
        <v>0</v>
      </c>
    </row>
    <row r="213" spans="1:21" ht="14.4" hidden="1">
      <c r="A213" s="703" t="s">
        <v>1089</v>
      </c>
      <c r="B213" s="703">
        <v>13657</v>
      </c>
      <c r="C213" s="703"/>
      <c r="D213" s="703" t="s">
        <v>19</v>
      </c>
      <c r="E213" s="703" t="s">
        <v>840</v>
      </c>
      <c r="F213" s="703" t="s">
        <v>167</v>
      </c>
      <c r="G213" s="699"/>
      <c r="H213" s="703" t="s">
        <v>738</v>
      </c>
      <c r="I213" s="703"/>
      <c r="J213" s="703" t="s">
        <v>141</v>
      </c>
      <c r="K213" s="703">
        <v>1</v>
      </c>
      <c r="L213" s="732">
        <v>1.395</v>
      </c>
      <c r="M213" s="703" t="s">
        <v>795</v>
      </c>
      <c r="N213" s="705" t="s">
        <v>140</v>
      </c>
      <c r="O213" s="707">
        <v>106</v>
      </c>
      <c r="P213" s="707">
        <f t="shared" si="11"/>
        <v>106</v>
      </c>
      <c r="Q213" s="708"/>
      <c r="R213" s="708"/>
      <c r="S213" s="711"/>
      <c r="T213" s="709">
        <f t="shared" si="14"/>
        <v>0</v>
      </c>
      <c r="U213" s="709">
        <f t="shared" si="12"/>
        <v>0</v>
      </c>
    </row>
    <row r="214" spans="1:21" ht="14.4" hidden="1">
      <c r="A214" s="703" t="s">
        <v>1090</v>
      </c>
      <c r="B214" s="698">
        <v>13658</v>
      </c>
      <c r="C214" s="703"/>
      <c r="D214" s="703" t="s">
        <v>19</v>
      </c>
      <c r="E214" s="698" t="s">
        <v>840</v>
      </c>
      <c r="F214" s="698" t="s">
        <v>168</v>
      </c>
      <c r="G214" s="703"/>
      <c r="H214" s="705" t="s">
        <v>738</v>
      </c>
      <c r="I214" s="703"/>
      <c r="J214" s="698" t="s">
        <v>89</v>
      </c>
      <c r="K214" s="698">
        <v>3</v>
      </c>
      <c r="L214" s="698">
        <v>3.181</v>
      </c>
      <c r="M214" s="703" t="s">
        <v>795</v>
      </c>
      <c r="N214" s="705" t="s">
        <v>144</v>
      </c>
      <c r="O214" s="700">
        <v>243</v>
      </c>
      <c r="P214" s="707">
        <f t="shared" si="11"/>
        <v>243</v>
      </c>
      <c r="Q214" s="708"/>
      <c r="R214" s="708"/>
      <c r="S214" s="703"/>
      <c r="T214" s="709">
        <f t="shared" si="14"/>
        <v>0</v>
      </c>
      <c r="U214" s="709">
        <f t="shared" si="12"/>
        <v>0</v>
      </c>
    </row>
    <row r="215" spans="1:21" ht="14.4" hidden="1" customHeight="1">
      <c r="A215" s="703" t="s">
        <v>1091</v>
      </c>
      <c r="B215" s="698">
        <v>13676</v>
      </c>
      <c r="C215" s="703"/>
      <c r="D215" s="703" t="s">
        <v>19</v>
      </c>
      <c r="E215" s="698" t="s">
        <v>840</v>
      </c>
      <c r="F215" s="698" t="s">
        <v>169</v>
      </c>
      <c r="G215" s="703"/>
      <c r="H215" s="705" t="s">
        <v>738</v>
      </c>
      <c r="I215" s="703"/>
      <c r="J215" s="698" t="s">
        <v>89</v>
      </c>
      <c r="K215" s="698">
        <v>2</v>
      </c>
      <c r="L215" s="698">
        <v>1.5760000000000001</v>
      </c>
      <c r="M215" s="703" t="s">
        <v>795</v>
      </c>
      <c r="N215" s="698" t="s">
        <v>144</v>
      </c>
      <c r="O215" s="700">
        <v>131</v>
      </c>
      <c r="P215" s="707">
        <f t="shared" si="11"/>
        <v>131</v>
      </c>
      <c r="Q215" s="708"/>
      <c r="R215" s="708"/>
      <c r="S215" s="703"/>
      <c r="T215" s="709">
        <f t="shared" si="14"/>
        <v>0</v>
      </c>
      <c r="U215" s="709">
        <f t="shared" si="12"/>
        <v>0</v>
      </c>
    </row>
    <row r="216" spans="1:21" ht="14.4" hidden="1" customHeight="1">
      <c r="A216" s="703" t="s">
        <v>1092</v>
      </c>
      <c r="B216" s="698">
        <v>13677</v>
      </c>
      <c r="C216" s="703"/>
      <c r="D216" s="703" t="s">
        <v>19</v>
      </c>
      <c r="E216" s="698" t="s">
        <v>840</v>
      </c>
      <c r="F216" s="698" t="s">
        <v>170</v>
      </c>
      <c r="G216" s="703"/>
      <c r="H216" s="705" t="s">
        <v>738</v>
      </c>
      <c r="I216" s="703"/>
      <c r="J216" s="698" t="s">
        <v>60</v>
      </c>
      <c r="K216" s="698">
        <v>4</v>
      </c>
      <c r="L216" s="698">
        <v>1.2629999999999999</v>
      </c>
      <c r="M216" s="703" t="s">
        <v>795</v>
      </c>
      <c r="N216" s="698" t="s">
        <v>157</v>
      </c>
      <c r="O216" s="700">
        <v>139</v>
      </c>
      <c r="P216" s="707">
        <f t="shared" si="11"/>
        <v>139</v>
      </c>
      <c r="Q216" s="708"/>
      <c r="R216" s="708"/>
      <c r="S216" s="703"/>
      <c r="T216" s="709">
        <f t="shared" si="14"/>
        <v>0</v>
      </c>
      <c r="U216" s="709">
        <f t="shared" si="12"/>
        <v>0</v>
      </c>
    </row>
    <row r="217" spans="1:21" ht="14.4" hidden="1" customHeight="1">
      <c r="A217" s="703" t="s">
        <v>1093</v>
      </c>
      <c r="B217" s="698">
        <v>13678</v>
      </c>
      <c r="C217" s="703"/>
      <c r="D217" s="703" t="s">
        <v>19</v>
      </c>
      <c r="E217" s="698" t="s">
        <v>840</v>
      </c>
      <c r="F217" s="698" t="s">
        <v>171</v>
      </c>
      <c r="G217" s="703"/>
      <c r="H217" s="705" t="s">
        <v>738</v>
      </c>
      <c r="I217" s="703"/>
      <c r="J217" s="698" t="s">
        <v>89</v>
      </c>
      <c r="K217" s="698">
        <v>3</v>
      </c>
      <c r="L217" s="698">
        <v>2.6930000000000001</v>
      </c>
      <c r="M217" s="703" t="s">
        <v>795</v>
      </c>
      <c r="N217" s="705" t="s">
        <v>144</v>
      </c>
      <c r="O217" s="700">
        <v>215</v>
      </c>
      <c r="P217" s="707">
        <f t="shared" si="11"/>
        <v>215</v>
      </c>
      <c r="Q217" s="708"/>
      <c r="R217" s="708"/>
      <c r="S217" s="703"/>
      <c r="T217" s="709">
        <f t="shared" si="14"/>
        <v>0</v>
      </c>
      <c r="U217" s="709">
        <f t="shared" si="12"/>
        <v>0</v>
      </c>
    </row>
    <row r="218" spans="1:21" ht="14.4" hidden="1">
      <c r="A218" s="703" t="s">
        <v>1094</v>
      </c>
      <c r="B218" s="703">
        <v>13679</v>
      </c>
      <c r="C218" s="703"/>
      <c r="D218" s="703" t="s">
        <v>19</v>
      </c>
      <c r="E218" s="698" t="s">
        <v>840</v>
      </c>
      <c r="F218" s="703" t="s">
        <v>172</v>
      </c>
      <c r="G218" s="703"/>
      <c r="H218" s="705" t="s">
        <v>738</v>
      </c>
      <c r="I218" s="703"/>
      <c r="J218" s="703" t="s">
        <v>60</v>
      </c>
      <c r="K218" s="703">
        <v>1</v>
      </c>
      <c r="L218" s="703">
        <v>0.67700000000000005</v>
      </c>
      <c r="M218" s="703" t="s">
        <v>795</v>
      </c>
      <c r="N218" s="705" t="s">
        <v>144</v>
      </c>
      <c r="O218" s="707">
        <v>62</v>
      </c>
      <c r="P218" s="707">
        <f t="shared" si="11"/>
        <v>62</v>
      </c>
      <c r="Q218" s="708"/>
      <c r="R218" s="708"/>
      <c r="S218" s="711"/>
      <c r="T218" s="709">
        <f t="shared" si="14"/>
        <v>0</v>
      </c>
      <c r="U218" s="709">
        <f t="shared" si="12"/>
        <v>0</v>
      </c>
    </row>
    <row r="219" spans="1:21" ht="14.4" hidden="1">
      <c r="A219" s="703" t="s">
        <v>1095</v>
      </c>
      <c r="B219" s="698">
        <v>13680</v>
      </c>
      <c r="C219" s="703"/>
      <c r="D219" s="703" t="s">
        <v>19</v>
      </c>
      <c r="E219" s="703" t="s">
        <v>840</v>
      </c>
      <c r="F219" s="698" t="s">
        <v>173</v>
      </c>
      <c r="G219" s="703"/>
      <c r="H219" s="705" t="s">
        <v>738</v>
      </c>
      <c r="I219" s="703"/>
      <c r="J219" s="698" t="s">
        <v>89</v>
      </c>
      <c r="K219" s="698">
        <v>1</v>
      </c>
      <c r="L219" s="698">
        <v>0.84499999999999997</v>
      </c>
      <c r="M219" s="703" t="s">
        <v>795</v>
      </c>
      <c r="N219" s="705" t="s">
        <v>144</v>
      </c>
      <c r="O219" s="700">
        <v>73</v>
      </c>
      <c r="P219" s="707">
        <f t="shared" si="11"/>
        <v>73</v>
      </c>
      <c r="Q219" s="708"/>
      <c r="R219" s="708"/>
      <c r="S219" s="703"/>
      <c r="T219" s="709">
        <f t="shared" si="14"/>
        <v>0</v>
      </c>
      <c r="U219" s="709">
        <f t="shared" si="12"/>
        <v>0</v>
      </c>
    </row>
    <row r="220" spans="1:21" ht="14.4" hidden="1">
      <c r="A220" s="703" t="s">
        <v>1096</v>
      </c>
      <c r="B220" s="698">
        <v>13681</v>
      </c>
      <c r="C220" s="703"/>
      <c r="D220" s="703" t="s">
        <v>19</v>
      </c>
      <c r="E220" s="698" t="s">
        <v>840</v>
      </c>
      <c r="F220" s="698" t="s">
        <v>174</v>
      </c>
      <c r="G220" s="703"/>
      <c r="H220" s="705" t="s">
        <v>738</v>
      </c>
      <c r="I220" s="703"/>
      <c r="J220" s="698" t="s">
        <v>141</v>
      </c>
      <c r="K220" s="698">
        <v>2</v>
      </c>
      <c r="L220" s="698">
        <v>2.83</v>
      </c>
      <c r="M220" s="703" t="s">
        <v>795</v>
      </c>
      <c r="N220" s="705" t="s">
        <v>144</v>
      </c>
      <c r="O220" s="700">
        <v>209</v>
      </c>
      <c r="P220" s="707">
        <f t="shared" si="11"/>
        <v>209</v>
      </c>
      <c r="Q220" s="708"/>
      <c r="R220" s="708"/>
      <c r="S220" s="711"/>
      <c r="T220" s="709">
        <f t="shared" si="14"/>
        <v>0</v>
      </c>
      <c r="U220" s="709">
        <f t="shared" si="12"/>
        <v>0</v>
      </c>
    </row>
    <row r="221" spans="1:21" ht="14.4" hidden="1">
      <c r="A221" s="703" t="s">
        <v>1097</v>
      </c>
      <c r="B221" s="698">
        <v>13682</v>
      </c>
      <c r="C221" s="703"/>
      <c r="D221" s="703" t="s">
        <v>19</v>
      </c>
      <c r="E221" s="703" t="s">
        <v>840</v>
      </c>
      <c r="F221" s="698" t="s">
        <v>175</v>
      </c>
      <c r="G221" s="703"/>
      <c r="H221" s="705" t="s">
        <v>738</v>
      </c>
      <c r="I221" s="703"/>
      <c r="J221" s="698" t="s">
        <v>60</v>
      </c>
      <c r="K221" s="698">
        <v>2</v>
      </c>
      <c r="L221" s="698">
        <v>0.99399999999999999</v>
      </c>
      <c r="M221" s="703" t="s">
        <v>795</v>
      </c>
      <c r="N221" s="705" t="s">
        <v>144</v>
      </c>
      <c r="O221" s="700">
        <v>96</v>
      </c>
      <c r="P221" s="707">
        <f t="shared" si="11"/>
        <v>96</v>
      </c>
      <c r="Q221" s="708"/>
      <c r="R221" s="708"/>
      <c r="S221" s="703"/>
      <c r="T221" s="709">
        <f t="shared" si="14"/>
        <v>0</v>
      </c>
      <c r="U221" s="709">
        <f t="shared" si="12"/>
        <v>0</v>
      </c>
    </row>
    <row r="222" spans="1:21" ht="14.4" hidden="1">
      <c r="A222" s="703" t="s">
        <v>1098</v>
      </c>
      <c r="B222" s="698">
        <v>13683</v>
      </c>
      <c r="C222" s="703"/>
      <c r="D222" s="703" t="s">
        <v>19</v>
      </c>
      <c r="E222" s="698" t="s">
        <v>840</v>
      </c>
      <c r="F222" s="698" t="s">
        <v>176</v>
      </c>
      <c r="G222" s="703"/>
      <c r="H222" s="705" t="s">
        <v>738</v>
      </c>
      <c r="I222" s="703"/>
      <c r="J222" s="698" t="s">
        <v>89</v>
      </c>
      <c r="K222" s="698">
        <v>1</v>
      </c>
      <c r="L222" s="698">
        <v>0.76</v>
      </c>
      <c r="M222" s="703" t="s">
        <v>795</v>
      </c>
      <c r="N222" s="705" t="s">
        <v>144</v>
      </c>
      <c r="O222" s="700">
        <v>68</v>
      </c>
      <c r="P222" s="707">
        <f t="shared" si="11"/>
        <v>68</v>
      </c>
      <c r="Q222" s="708"/>
      <c r="R222" s="708"/>
      <c r="S222" s="711"/>
      <c r="T222" s="709">
        <f t="shared" si="14"/>
        <v>0</v>
      </c>
      <c r="U222" s="709">
        <f t="shared" si="12"/>
        <v>0</v>
      </c>
    </row>
    <row r="223" spans="1:21" ht="14.4" hidden="1">
      <c r="A223" s="703" t="s">
        <v>1099</v>
      </c>
      <c r="B223" s="698">
        <v>13684</v>
      </c>
      <c r="C223" s="703"/>
      <c r="D223" s="703" t="s">
        <v>19</v>
      </c>
      <c r="E223" s="703" t="s">
        <v>840</v>
      </c>
      <c r="F223" s="698" t="s">
        <v>177</v>
      </c>
      <c r="G223" s="703"/>
      <c r="H223" s="705" t="s">
        <v>738</v>
      </c>
      <c r="I223" s="703"/>
      <c r="J223" s="698" t="s">
        <v>89</v>
      </c>
      <c r="K223" s="698">
        <v>1</v>
      </c>
      <c r="L223" s="698">
        <v>0.65100000000000002</v>
      </c>
      <c r="M223" s="703" t="s">
        <v>795</v>
      </c>
      <c r="N223" s="705" t="s">
        <v>144</v>
      </c>
      <c r="O223" s="700">
        <v>61</v>
      </c>
      <c r="P223" s="707">
        <f t="shared" si="11"/>
        <v>61</v>
      </c>
      <c r="Q223" s="708"/>
      <c r="R223" s="708"/>
      <c r="S223" s="703"/>
      <c r="T223" s="709">
        <f t="shared" si="14"/>
        <v>0</v>
      </c>
      <c r="U223" s="709">
        <f t="shared" si="12"/>
        <v>0</v>
      </c>
    </row>
    <row r="224" spans="1:21" ht="14.4" hidden="1">
      <c r="A224" s="703" t="s">
        <v>1100</v>
      </c>
      <c r="B224" s="703">
        <v>13685</v>
      </c>
      <c r="C224" s="703"/>
      <c r="D224" s="703" t="s">
        <v>19</v>
      </c>
      <c r="E224" s="698" t="s">
        <v>840</v>
      </c>
      <c r="F224" s="703" t="s">
        <v>178</v>
      </c>
      <c r="G224" s="703"/>
      <c r="H224" s="705" t="s">
        <v>738</v>
      </c>
      <c r="I224" s="703"/>
      <c r="J224" s="703" t="s">
        <v>89</v>
      </c>
      <c r="K224" s="703">
        <v>3</v>
      </c>
      <c r="L224" s="703">
        <v>2.452</v>
      </c>
      <c r="M224" s="703" t="s">
        <v>795</v>
      </c>
      <c r="N224" s="705" t="s">
        <v>140</v>
      </c>
      <c r="O224" s="707">
        <v>199</v>
      </c>
      <c r="P224" s="707">
        <f t="shared" ref="P224:P287" si="15">O224</f>
        <v>199</v>
      </c>
      <c r="Q224" s="708"/>
      <c r="R224" s="708"/>
      <c r="S224" s="711"/>
      <c r="T224" s="709">
        <f t="shared" si="14"/>
        <v>0</v>
      </c>
      <c r="U224" s="709">
        <f t="shared" ref="U224:U287" si="16">ROUND(T224,0)</f>
        <v>0</v>
      </c>
    </row>
    <row r="225" spans="1:21" ht="14.4" hidden="1">
      <c r="A225" s="703" t="s">
        <v>949</v>
      </c>
      <c r="B225" s="698">
        <v>9668</v>
      </c>
      <c r="C225" s="703"/>
      <c r="D225" s="703" t="s">
        <v>19</v>
      </c>
      <c r="E225" s="703" t="s">
        <v>43</v>
      </c>
      <c r="F225" s="698" t="s">
        <v>179</v>
      </c>
      <c r="G225" s="703"/>
      <c r="H225" s="705" t="s">
        <v>737</v>
      </c>
      <c r="I225" s="705"/>
      <c r="J225" s="698" t="s">
        <v>89</v>
      </c>
      <c r="K225" s="698">
        <v>3</v>
      </c>
      <c r="L225" s="698">
        <v>4.7329999999999997</v>
      </c>
      <c r="M225" s="704" t="s">
        <v>20</v>
      </c>
      <c r="N225" s="705" t="s">
        <v>140</v>
      </c>
      <c r="O225" s="700">
        <v>96</v>
      </c>
      <c r="P225" s="707">
        <f t="shared" si="15"/>
        <v>96</v>
      </c>
      <c r="Q225" s="702"/>
      <c r="R225" s="708"/>
      <c r="S225" s="703"/>
      <c r="T225" s="709">
        <f t="shared" si="14"/>
        <v>0</v>
      </c>
      <c r="U225" s="709">
        <f t="shared" si="16"/>
        <v>0</v>
      </c>
    </row>
    <row r="226" spans="1:21" ht="14.4" hidden="1">
      <c r="A226" s="703" t="s">
        <v>1054</v>
      </c>
      <c r="B226" s="698">
        <v>9313</v>
      </c>
      <c r="C226" s="703"/>
      <c r="D226" s="703" t="s">
        <v>19</v>
      </c>
      <c r="E226" s="703" t="s">
        <v>43</v>
      </c>
      <c r="F226" s="698" t="s">
        <v>179</v>
      </c>
      <c r="G226" s="703"/>
      <c r="H226" s="705" t="s">
        <v>737</v>
      </c>
      <c r="I226" s="705"/>
      <c r="J226" s="698" t="s">
        <v>89</v>
      </c>
      <c r="K226" s="698">
        <v>3</v>
      </c>
      <c r="L226" s="698">
        <v>2.5960000000000001</v>
      </c>
      <c r="M226" s="704" t="s">
        <v>795</v>
      </c>
      <c r="N226" s="705" t="s">
        <v>140</v>
      </c>
      <c r="O226" s="700">
        <v>190</v>
      </c>
      <c r="P226" s="707">
        <f t="shared" si="15"/>
        <v>190</v>
      </c>
      <c r="Q226" s="702"/>
      <c r="R226" s="708"/>
      <c r="S226" s="703"/>
      <c r="T226" s="709">
        <f t="shared" si="14"/>
        <v>0</v>
      </c>
      <c r="U226" s="709">
        <f t="shared" si="16"/>
        <v>0</v>
      </c>
    </row>
    <row r="227" spans="1:21" ht="14.4" hidden="1">
      <c r="A227" s="703" t="s">
        <v>950</v>
      </c>
      <c r="B227" s="698">
        <v>10330</v>
      </c>
      <c r="C227" s="703"/>
      <c r="D227" s="703" t="s">
        <v>19</v>
      </c>
      <c r="E227" s="703" t="s">
        <v>43</v>
      </c>
      <c r="F227" s="698" t="s">
        <v>180</v>
      </c>
      <c r="G227" s="703"/>
      <c r="H227" s="705" t="s">
        <v>737</v>
      </c>
      <c r="I227" s="705"/>
      <c r="J227" s="698" t="s">
        <v>141</v>
      </c>
      <c r="K227" s="698">
        <v>3</v>
      </c>
      <c r="L227" s="698">
        <v>7.0549999999999997</v>
      </c>
      <c r="M227" s="704" t="s">
        <v>20</v>
      </c>
      <c r="N227" s="705" t="s">
        <v>140</v>
      </c>
      <c r="O227" s="700">
        <v>135</v>
      </c>
      <c r="P227" s="707">
        <f t="shared" si="15"/>
        <v>135</v>
      </c>
      <c r="Q227" s="702"/>
      <c r="R227" s="708"/>
      <c r="S227" s="703"/>
      <c r="T227" s="709">
        <f t="shared" si="14"/>
        <v>0</v>
      </c>
      <c r="U227" s="709">
        <f t="shared" si="16"/>
        <v>0</v>
      </c>
    </row>
    <row r="228" spans="1:21" ht="14.4" hidden="1">
      <c r="A228" s="703" t="s">
        <v>1055</v>
      </c>
      <c r="B228" s="703">
        <v>9324</v>
      </c>
      <c r="C228" s="703"/>
      <c r="D228" s="703" t="s">
        <v>19</v>
      </c>
      <c r="E228" s="703" t="s">
        <v>43</v>
      </c>
      <c r="F228" s="698" t="s">
        <v>180</v>
      </c>
      <c r="G228" s="703"/>
      <c r="H228" s="705" t="s">
        <v>737</v>
      </c>
      <c r="I228" s="705"/>
      <c r="J228" s="698" t="s">
        <v>141</v>
      </c>
      <c r="K228" s="698">
        <v>3</v>
      </c>
      <c r="L228" s="698">
        <v>3.2280000000000002</v>
      </c>
      <c r="M228" s="704" t="s">
        <v>795</v>
      </c>
      <c r="N228" s="705" t="s">
        <v>140</v>
      </c>
      <c r="O228" s="700">
        <v>225</v>
      </c>
      <c r="P228" s="707">
        <f t="shared" si="15"/>
        <v>225</v>
      </c>
      <c r="Q228" s="702"/>
      <c r="R228" s="708"/>
      <c r="S228" s="703"/>
      <c r="T228" s="709">
        <f t="shared" si="14"/>
        <v>0</v>
      </c>
      <c r="U228" s="709">
        <f t="shared" si="16"/>
        <v>0</v>
      </c>
    </row>
    <row r="229" spans="1:21" ht="14.4" hidden="1">
      <c r="A229" s="703" t="s">
        <v>1056</v>
      </c>
      <c r="B229" s="704">
        <v>9344</v>
      </c>
      <c r="C229" s="703"/>
      <c r="D229" s="703" t="s">
        <v>19</v>
      </c>
      <c r="E229" s="703" t="s">
        <v>43</v>
      </c>
      <c r="F229" s="698" t="s">
        <v>181</v>
      </c>
      <c r="G229" s="703"/>
      <c r="H229" s="705" t="s">
        <v>737</v>
      </c>
      <c r="I229" s="705"/>
      <c r="J229" s="698" t="s">
        <v>141</v>
      </c>
      <c r="K229" s="698">
        <v>1</v>
      </c>
      <c r="L229" s="698">
        <v>1.1299999999999999</v>
      </c>
      <c r="M229" s="704" t="s">
        <v>795</v>
      </c>
      <c r="N229" s="705" t="s">
        <v>140</v>
      </c>
      <c r="O229" s="700">
        <v>84</v>
      </c>
      <c r="P229" s="707">
        <f t="shared" si="15"/>
        <v>84</v>
      </c>
      <c r="Q229" s="702"/>
      <c r="R229" s="708"/>
      <c r="S229" s="703"/>
      <c r="T229" s="709">
        <f t="shared" si="14"/>
        <v>0</v>
      </c>
      <c r="U229" s="709">
        <f t="shared" si="16"/>
        <v>0</v>
      </c>
    </row>
    <row r="230" spans="1:21" ht="14.4" hidden="1">
      <c r="A230" s="703" t="s">
        <v>1101</v>
      </c>
      <c r="B230" s="703">
        <v>13708</v>
      </c>
      <c r="C230" s="703"/>
      <c r="D230" s="703" t="s">
        <v>19</v>
      </c>
      <c r="E230" s="698" t="s">
        <v>840</v>
      </c>
      <c r="F230" s="703" t="s">
        <v>1178</v>
      </c>
      <c r="G230" s="703"/>
      <c r="H230" s="705" t="s">
        <v>738</v>
      </c>
      <c r="I230" s="703"/>
      <c r="J230" s="703" t="s">
        <v>89</v>
      </c>
      <c r="K230" s="703">
        <v>2</v>
      </c>
      <c r="L230" s="703">
        <v>2.2959999999999998</v>
      </c>
      <c r="M230" s="703" t="s">
        <v>795</v>
      </c>
      <c r="N230" s="705" t="s">
        <v>1215</v>
      </c>
      <c r="O230" s="707">
        <v>175</v>
      </c>
      <c r="P230" s="707">
        <f t="shared" si="15"/>
        <v>175</v>
      </c>
      <c r="Q230" s="708"/>
      <c r="R230" s="708"/>
      <c r="S230" s="711"/>
      <c r="T230" s="709">
        <f t="shared" si="14"/>
        <v>0</v>
      </c>
      <c r="U230" s="709">
        <f t="shared" si="16"/>
        <v>0</v>
      </c>
    </row>
    <row r="231" spans="1:21" ht="14.4" hidden="1">
      <c r="A231" s="703" t="s">
        <v>1102</v>
      </c>
      <c r="B231" s="698">
        <v>13709</v>
      </c>
      <c r="C231" s="703"/>
      <c r="D231" s="703" t="s">
        <v>19</v>
      </c>
      <c r="E231" s="698" t="s">
        <v>840</v>
      </c>
      <c r="F231" s="698" t="s">
        <v>182</v>
      </c>
      <c r="G231" s="703"/>
      <c r="H231" s="705" t="s">
        <v>738</v>
      </c>
      <c r="I231" s="703"/>
      <c r="J231" s="698" t="s">
        <v>89</v>
      </c>
      <c r="K231" s="698">
        <v>3</v>
      </c>
      <c r="L231" s="698">
        <v>1.8220000000000001</v>
      </c>
      <c r="M231" s="703" t="s">
        <v>795</v>
      </c>
      <c r="N231" s="705" t="s">
        <v>1215</v>
      </c>
      <c r="O231" s="700">
        <v>160</v>
      </c>
      <c r="P231" s="707">
        <f t="shared" si="15"/>
        <v>160</v>
      </c>
      <c r="Q231" s="708"/>
      <c r="R231" s="708"/>
      <c r="S231" s="711"/>
      <c r="T231" s="709">
        <f t="shared" si="14"/>
        <v>0</v>
      </c>
      <c r="U231" s="709">
        <f t="shared" si="16"/>
        <v>0</v>
      </c>
    </row>
    <row r="232" spans="1:21" ht="14.4" hidden="1">
      <c r="A232" s="703" t="s">
        <v>951</v>
      </c>
      <c r="B232" s="698">
        <v>9790</v>
      </c>
      <c r="C232" s="703"/>
      <c r="D232" s="703" t="s">
        <v>19</v>
      </c>
      <c r="E232" s="703" t="s">
        <v>43</v>
      </c>
      <c r="F232" s="698" t="s">
        <v>183</v>
      </c>
      <c r="G232" s="703"/>
      <c r="H232" s="705" t="s">
        <v>737</v>
      </c>
      <c r="I232" s="705"/>
      <c r="J232" s="698" t="s">
        <v>60</v>
      </c>
      <c r="K232" s="698">
        <v>4</v>
      </c>
      <c r="L232" s="698">
        <v>2.931</v>
      </c>
      <c r="M232" s="704" t="s">
        <v>20</v>
      </c>
      <c r="N232" s="705" t="s">
        <v>144</v>
      </c>
      <c r="O232" s="700">
        <v>68</v>
      </c>
      <c r="P232" s="707">
        <f t="shared" si="15"/>
        <v>68</v>
      </c>
      <c r="Q232" s="702"/>
      <c r="R232" s="708"/>
      <c r="S232" s="703"/>
      <c r="T232" s="709">
        <f t="shared" si="14"/>
        <v>0</v>
      </c>
      <c r="U232" s="709">
        <f t="shared" si="16"/>
        <v>0</v>
      </c>
    </row>
    <row r="233" spans="1:21" ht="14.4" hidden="1">
      <c r="A233" s="703" t="s">
        <v>1057</v>
      </c>
      <c r="B233" s="698">
        <v>9327</v>
      </c>
      <c r="C233" s="703"/>
      <c r="D233" s="703" t="s">
        <v>19</v>
      </c>
      <c r="E233" s="703" t="s">
        <v>43</v>
      </c>
      <c r="F233" s="698" t="s">
        <v>183</v>
      </c>
      <c r="G233" s="703"/>
      <c r="H233" s="705" t="s">
        <v>737</v>
      </c>
      <c r="I233" s="705"/>
      <c r="J233" s="698" t="s">
        <v>60</v>
      </c>
      <c r="K233" s="698">
        <v>4</v>
      </c>
      <c r="L233" s="698">
        <v>1.3640000000000001</v>
      </c>
      <c r="M233" s="704" t="s">
        <v>795</v>
      </c>
      <c r="N233" s="705" t="s">
        <v>140</v>
      </c>
      <c r="O233" s="700">
        <v>134</v>
      </c>
      <c r="P233" s="707">
        <f t="shared" si="15"/>
        <v>134</v>
      </c>
      <c r="Q233" s="702"/>
      <c r="R233" s="708"/>
      <c r="S233" s="703"/>
      <c r="T233" s="709">
        <f t="shared" si="14"/>
        <v>0</v>
      </c>
      <c r="U233" s="709">
        <f t="shared" si="16"/>
        <v>0</v>
      </c>
    </row>
    <row r="234" spans="1:21" ht="14.4" hidden="1">
      <c r="A234" s="703" t="s">
        <v>952</v>
      </c>
      <c r="B234" s="698">
        <v>9493</v>
      </c>
      <c r="C234" s="703"/>
      <c r="D234" s="703" t="s">
        <v>19</v>
      </c>
      <c r="E234" s="703" t="s">
        <v>43</v>
      </c>
      <c r="F234" s="698" t="s">
        <v>184</v>
      </c>
      <c r="G234" s="703"/>
      <c r="H234" s="705" t="s">
        <v>737</v>
      </c>
      <c r="I234" s="705"/>
      <c r="J234" s="698" t="s">
        <v>52</v>
      </c>
      <c r="K234" s="698">
        <v>5</v>
      </c>
      <c r="L234" s="698">
        <v>1.8939999999999999</v>
      </c>
      <c r="M234" s="704" t="s">
        <v>20</v>
      </c>
      <c r="N234" s="705" t="s">
        <v>136</v>
      </c>
      <c r="O234" s="700">
        <v>50</v>
      </c>
      <c r="P234" s="707">
        <f t="shared" si="15"/>
        <v>50</v>
      </c>
      <c r="Q234" s="702"/>
      <c r="R234" s="708"/>
      <c r="S234" s="703"/>
      <c r="T234" s="709">
        <f t="shared" si="14"/>
        <v>0</v>
      </c>
      <c r="U234" s="709">
        <f t="shared" si="16"/>
        <v>0</v>
      </c>
    </row>
    <row r="235" spans="1:21" ht="14.4" hidden="1">
      <c r="A235" s="703" t="s">
        <v>1058</v>
      </c>
      <c r="B235" s="704">
        <v>9321</v>
      </c>
      <c r="C235" s="703"/>
      <c r="D235" s="703" t="s">
        <v>19</v>
      </c>
      <c r="E235" s="703" t="s">
        <v>43</v>
      </c>
      <c r="F235" s="698" t="s">
        <v>184</v>
      </c>
      <c r="G235" s="703"/>
      <c r="H235" s="705" t="s">
        <v>737</v>
      </c>
      <c r="I235" s="705"/>
      <c r="J235" s="698" t="s">
        <v>52</v>
      </c>
      <c r="K235" s="698">
        <v>5</v>
      </c>
      <c r="L235" s="698">
        <v>1.3149999999999999</v>
      </c>
      <c r="M235" s="704" t="s">
        <v>795</v>
      </c>
      <c r="N235" s="705" t="s">
        <v>136</v>
      </c>
      <c r="O235" s="700">
        <v>86</v>
      </c>
      <c r="P235" s="707">
        <f t="shared" si="15"/>
        <v>86</v>
      </c>
      <c r="Q235" s="702"/>
      <c r="R235" s="708"/>
      <c r="S235" s="703"/>
      <c r="T235" s="709">
        <f t="shared" si="14"/>
        <v>0</v>
      </c>
      <c r="U235" s="709">
        <f t="shared" si="16"/>
        <v>0</v>
      </c>
    </row>
    <row r="236" spans="1:21" ht="14.4" hidden="1">
      <c r="A236" s="703" t="s">
        <v>953</v>
      </c>
      <c r="B236" s="704">
        <v>10674</v>
      </c>
      <c r="C236" s="703"/>
      <c r="D236" s="703" t="s">
        <v>19</v>
      </c>
      <c r="E236" s="703" t="s">
        <v>43</v>
      </c>
      <c r="F236" s="698" t="s">
        <v>185</v>
      </c>
      <c r="G236" s="703"/>
      <c r="H236" s="705" t="s">
        <v>737</v>
      </c>
      <c r="I236" s="705"/>
      <c r="J236" s="698" t="s">
        <v>89</v>
      </c>
      <c r="K236" s="698">
        <v>3</v>
      </c>
      <c r="L236" s="698">
        <v>3.407</v>
      </c>
      <c r="M236" s="704" t="s">
        <v>20</v>
      </c>
      <c r="N236" s="705" t="s">
        <v>1214</v>
      </c>
      <c r="O236" s="700">
        <v>73</v>
      </c>
      <c r="P236" s="707">
        <f t="shared" si="15"/>
        <v>73</v>
      </c>
      <c r="Q236" s="702"/>
      <c r="R236" s="708"/>
      <c r="S236" s="703"/>
      <c r="T236" s="709">
        <f t="shared" si="14"/>
        <v>0</v>
      </c>
      <c r="U236" s="709">
        <f t="shared" si="16"/>
        <v>0</v>
      </c>
    </row>
    <row r="237" spans="1:21" ht="14.4" hidden="1">
      <c r="A237" s="703" t="s">
        <v>1059</v>
      </c>
      <c r="B237" s="704">
        <v>10673</v>
      </c>
      <c r="C237" s="703"/>
      <c r="D237" s="703" t="s">
        <v>19</v>
      </c>
      <c r="E237" s="703" t="s">
        <v>43</v>
      </c>
      <c r="F237" s="698" t="s">
        <v>185</v>
      </c>
      <c r="G237" s="703"/>
      <c r="H237" s="705" t="s">
        <v>737</v>
      </c>
      <c r="I237" s="705"/>
      <c r="J237" s="698" t="s">
        <v>89</v>
      </c>
      <c r="K237" s="698">
        <v>3</v>
      </c>
      <c r="L237" s="698">
        <v>2.0720000000000001</v>
      </c>
      <c r="M237" s="704" t="s">
        <v>795</v>
      </c>
      <c r="N237" s="705" t="s">
        <v>1214</v>
      </c>
      <c r="O237" s="700">
        <v>161</v>
      </c>
      <c r="P237" s="707">
        <f t="shared" si="15"/>
        <v>161</v>
      </c>
      <c r="Q237" s="702"/>
      <c r="R237" s="708"/>
      <c r="S237" s="703"/>
      <c r="T237" s="709">
        <f t="shared" si="14"/>
        <v>0</v>
      </c>
      <c r="U237" s="709">
        <f t="shared" si="16"/>
        <v>0</v>
      </c>
    </row>
    <row r="238" spans="1:21" ht="14.4" hidden="1">
      <c r="A238" s="703" t="s">
        <v>1172</v>
      </c>
      <c r="B238" s="704">
        <v>14066</v>
      </c>
      <c r="C238" s="703"/>
      <c r="D238" s="703" t="s">
        <v>19</v>
      </c>
      <c r="E238" s="703" t="s">
        <v>1236</v>
      </c>
      <c r="F238" s="703" t="s">
        <v>1158</v>
      </c>
      <c r="G238" s="703"/>
      <c r="H238" s="705" t="s">
        <v>737</v>
      </c>
      <c r="I238" s="705"/>
      <c r="J238" s="703" t="s">
        <v>60</v>
      </c>
      <c r="K238" s="703">
        <v>1</v>
      </c>
      <c r="L238" s="706">
        <v>0.753</v>
      </c>
      <c r="M238" s="704" t="s">
        <v>795</v>
      </c>
      <c r="N238" s="705" t="s">
        <v>153</v>
      </c>
      <c r="O238" s="710">
        <v>62</v>
      </c>
      <c r="P238" s="707">
        <f t="shared" si="15"/>
        <v>62</v>
      </c>
      <c r="Q238" s="708"/>
      <c r="R238" s="708"/>
      <c r="S238" s="703"/>
      <c r="T238" s="709">
        <f t="shared" si="14"/>
        <v>0</v>
      </c>
      <c r="U238" s="709">
        <f t="shared" si="16"/>
        <v>0</v>
      </c>
    </row>
    <row r="239" spans="1:21" ht="14.4" hidden="1">
      <c r="A239" s="703" t="s">
        <v>1173</v>
      </c>
      <c r="B239" s="704">
        <v>14205</v>
      </c>
      <c r="C239" s="703"/>
      <c r="D239" s="703" t="s">
        <v>19</v>
      </c>
      <c r="E239" s="703" t="s">
        <v>1236</v>
      </c>
      <c r="F239" s="703" t="s">
        <v>1206</v>
      </c>
      <c r="G239" s="703"/>
      <c r="H239" s="705" t="s">
        <v>737</v>
      </c>
      <c r="I239" s="705"/>
      <c r="J239" s="703" t="s">
        <v>60</v>
      </c>
      <c r="K239" s="703">
        <v>1</v>
      </c>
      <c r="L239" s="706">
        <v>0.91100000000000003</v>
      </c>
      <c r="M239" s="704" t="s">
        <v>795</v>
      </c>
      <c r="N239" s="705" t="s">
        <v>153</v>
      </c>
      <c r="O239" s="707">
        <v>71</v>
      </c>
      <c r="P239" s="707">
        <f t="shared" si="15"/>
        <v>71</v>
      </c>
      <c r="Q239" s="708"/>
      <c r="R239" s="708"/>
      <c r="S239" s="703"/>
      <c r="T239" s="709">
        <f t="shared" si="14"/>
        <v>0</v>
      </c>
      <c r="U239" s="709">
        <f t="shared" si="16"/>
        <v>0</v>
      </c>
    </row>
    <row r="240" spans="1:21" ht="14.4" hidden="1">
      <c r="A240" s="703" t="s">
        <v>1174</v>
      </c>
      <c r="B240" s="704">
        <v>14204</v>
      </c>
      <c r="C240" s="703"/>
      <c r="D240" s="703" t="s">
        <v>19</v>
      </c>
      <c r="E240" s="703" t="s">
        <v>1236</v>
      </c>
      <c r="F240" s="703" t="s">
        <v>1207</v>
      </c>
      <c r="G240" s="703"/>
      <c r="H240" s="705" t="s">
        <v>737</v>
      </c>
      <c r="I240" s="705"/>
      <c r="J240" s="703" t="s">
        <v>60</v>
      </c>
      <c r="K240" s="703">
        <v>1</v>
      </c>
      <c r="L240" s="706">
        <v>0.95099999999999996</v>
      </c>
      <c r="M240" s="704" t="s">
        <v>795</v>
      </c>
      <c r="N240" s="705" t="s">
        <v>153</v>
      </c>
      <c r="O240" s="710">
        <v>73</v>
      </c>
      <c r="P240" s="707">
        <f t="shared" si="15"/>
        <v>73</v>
      </c>
      <c r="Q240" s="708"/>
      <c r="R240" s="708"/>
      <c r="S240" s="703"/>
      <c r="T240" s="709">
        <f t="shared" si="14"/>
        <v>0</v>
      </c>
      <c r="U240" s="709">
        <f t="shared" si="16"/>
        <v>0</v>
      </c>
    </row>
    <row r="241" spans="1:21" ht="14.4" hidden="1">
      <c r="A241" s="703" t="s">
        <v>1103</v>
      </c>
      <c r="B241" s="703">
        <v>13686</v>
      </c>
      <c r="C241" s="703"/>
      <c r="D241" s="703" t="s">
        <v>19</v>
      </c>
      <c r="E241" s="698" t="s">
        <v>840</v>
      </c>
      <c r="F241" s="703" t="s">
        <v>186</v>
      </c>
      <c r="G241" s="699"/>
      <c r="H241" s="705" t="s">
        <v>738</v>
      </c>
      <c r="I241" s="703"/>
      <c r="J241" s="703" t="s">
        <v>89</v>
      </c>
      <c r="K241" s="703">
        <v>2</v>
      </c>
      <c r="L241" s="703">
        <v>1.579</v>
      </c>
      <c r="M241" s="703" t="s">
        <v>795</v>
      </c>
      <c r="N241" s="705" t="s">
        <v>140</v>
      </c>
      <c r="O241" s="707">
        <v>133</v>
      </c>
      <c r="P241" s="707">
        <f t="shared" si="15"/>
        <v>133</v>
      </c>
      <c r="Q241" s="708"/>
      <c r="R241" s="708"/>
      <c r="S241" s="711"/>
      <c r="T241" s="709">
        <f t="shared" si="14"/>
        <v>0</v>
      </c>
      <c r="U241" s="709">
        <f t="shared" si="16"/>
        <v>0</v>
      </c>
    </row>
    <row r="242" spans="1:21" ht="14.4" hidden="1">
      <c r="A242" s="703" t="s">
        <v>1589</v>
      </c>
      <c r="B242" s="698"/>
      <c r="C242" s="703"/>
      <c r="D242" s="703" t="s">
        <v>19</v>
      </c>
      <c r="E242" s="703" t="s">
        <v>1594</v>
      </c>
      <c r="F242" s="698" t="s">
        <v>1595</v>
      </c>
      <c r="G242" s="703"/>
      <c r="H242" s="705" t="s">
        <v>738</v>
      </c>
      <c r="I242" s="705"/>
      <c r="J242" s="698"/>
      <c r="K242" s="698">
        <v>3</v>
      </c>
      <c r="L242" s="698"/>
      <c r="M242" s="704" t="s">
        <v>795</v>
      </c>
      <c r="N242" s="705" t="s">
        <v>136</v>
      </c>
      <c r="O242" s="700" t="s">
        <v>1600</v>
      </c>
      <c r="P242" s="700" t="s">
        <v>1600</v>
      </c>
      <c r="Q242" s="702"/>
      <c r="R242" s="708"/>
      <c r="S242" s="703"/>
      <c r="T242" s="709"/>
      <c r="U242" s="709"/>
    </row>
    <row r="243" spans="1:21" ht="14.4" hidden="1">
      <c r="A243" s="703" t="s">
        <v>1590</v>
      </c>
      <c r="B243" s="698"/>
      <c r="C243" s="703"/>
      <c r="D243" s="703" t="s">
        <v>19</v>
      </c>
      <c r="E243" s="703" t="s">
        <v>1594</v>
      </c>
      <c r="F243" s="698" t="s">
        <v>1596</v>
      </c>
      <c r="G243" s="703"/>
      <c r="H243" s="705" t="s">
        <v>738</v>
      </c>
      <c r="I243" s="705"/>
      <c r="J243" s="698"/>
      <c r="K243" s="698">
        <v>2</v>
      </c>
      <c r="L243" s="698"/>
      <c r="M243" s="704" t="s">
        <v>795</v>
      </c>
      <c r="N243" s="705" t="s">
        <v>136</v>
      </c>
      <c r="O243" s="700" t="s">
        <v>1600</v>
      </c>
      <c r="P243" s="700" t="s">
        <v>1600</v>
      </c>
      <c r="Q243" s="702"/>
      <c r="R243" s="708"/>
      <c r="S243" s="703"/>
      <c r="T243" s="709"/>
      <c r="U243" s="709"/>
    </row>
    <row r="244" spans="1:21" ht="14.4" hidden="1">
      <c r="A244" s="703" t="s">
        <v>1591</v>
      </c>
      <c r="B244" s="698"/>
      <c r="C244" s="703"/>
      <c r="D244" s="703" t="s">
        <v>19</v>
      </c>
      <c r="E244" s="703" t="s">
        <v>1594</v>
      </c>
      <c r="F244" s="698" t="s">
        <v>1597</v>
      </c>
      <c r="G244" s="703"/>
      <c r="H244" s="705" t="s">
        <v>738</v>
      </c>
      <c r="I244" s="705"/>
      <c r="J244" s="698"/>
      <c r="K244" s="698">
        <v>3</v>
      </c>
      <c r="L244" s="698"/>
      <c r="M244" s="704" t="s">
        <v>795</v>
      </c>
      <c r="N244" s="705" t="s">
        <v>136</v>
      </c>
      <c r="O244" s="700" t="s">
        <v>1600</v>
      </c>
      <c r="P244" s="700" t="s">
        <v>1600</v>
      </c>
      <c r="Q244" s="702"/>
      <c r="R244" s="708"/>
      <c r="S244" s="703"/>
      <c r="T244" s="709"/>
      <c r="U244" s="709"/>
    </row>
    <row r="245" spans="1:21" ht="14.4" hidden="1">
      <c r="A245" s="703" t="s">
        <v>1104</v>
      </c>
      <c r="B245" s="703">
        <v>14099</v>
      </c>
      <c r="C245" s="703"/>
      <c r="D245" s="703" t="s">
        <v>19</v>
      </c>
      <c r="E245" s="698" t="s">
        <v>840</v>
      </c>
      <c r="F245" s="703" t="s">
        <v>187</v>
      </c>
      <c r="G245" s="699"/>
      <c r="H245" s="705" t="s">
        <v>738</v>
      </c>
      <c r="I245" s="703"/>
      <c r="J245" s="703" t="s">
        <v>89</v>
      </c>
      <c r="K245" s="703">
        <v>2</v>
      </c>
      <c r="L245" s="703">
        <v>1.6279999999999999</v>
      </c>
      <c r="M245" s="703" t="s">
        <v>795</v>
      </c>
      <c r="N245" s="705" t="s">
        <v>136</v>
      </c>
      <c r="O245" s="707">
        <v>135</v>
      </c>
      <c r="P245" s="707">
        <f t="shared" ref="P245:P276" si="17">O245</f>
        <v>135</v>
      </c>
      <c r="Q245" s="708"/>
      <c r="R245" s="708"/>
      <c r="S245" s="711"/>
      <c r="T245" s="709">
        <f t="shared" ref="T245:T276" si="18">P245*$V$142</f>
        <v>0</v>
      </c>
      <c r="U245" s="709">
        <f t="shared" ref="U245:U276" si="19">ROUND(T245,0)</f>
        <v>0</v>
      </c>
    </row>
    <row r="246" spans="1:21" ht="14.4" hidden="1">
      <c r="A246" s="703" t="s">
        <v>1105</v>
      </c>
      <c r="B246" s="703">
        <v>13687</v>
      </c>
      <c r="C246" s="703"/>
      <c r="D246" s="703" t="s">
        <v>19</v>
      </c>
      <c r="E246" s="703" t="s">
        <v>840</v>
      </c>
      <c r="F246" s="703" t="s">
        <v>188</v>
      </c>
      <c r="G246" s="699"/>
      <c r="H246" s="705" t="s">
        <v>738</v>
      </c>
      <c r="I246" s="703"/>
      <c r="J246" s="703" t="s">
        <v>89</v>
      </c>
      <c r="K246" s="703">
        <v>4</v>
      </c>
      <c r="L246" s="703">
        <v>1.5669999999999999</v>
      </c>
      <c r="M246" s="703" t="s">
        <v>795</v>
      </c>
      <c r="N246" s="705" t="s">
        <v>136</v>
      </c>
      <c r="O246" s="707">
        <v>158</v>
      </c>
      <c r="P246" s="707">
        <f t="shared" si="17"/>
        <v>158</v>
      </c>
      <c r="Q246" s="708"/>
      <c r="R246" s="708"/>
      <c r="S246" s="711"/>
      <c r="T246" s="709">
        <f t="shared" si="18"/>
        <v>0</v>
      </c>
      <c r="U246" s="709">
        <f t="shared" si="19"/>
        <v>0</v>
      </c>
    </row>
    <row r="247" spans="1:21" ht="14.4" hidden="1">
      <c r="A247" s="703" t="s">
        <v>1106</v>
      </c>
      <c r="B247" s="703">
        <v>13688</v>
      </c>
      <c r="C247" s="703"/>
      <c r="D247" s="703" t="s">
        <v>19</v>
      </c>
      <c r="E247" s="703" t="s">
        <v>840</v>
      </c>
      <c r="F247" s="703" t="s">
        <v>189</v>
      </c>
      <c r="G247" s="699"/>
      <c r="H247" s="705" t="s">
        <v>738</v>
      </c>
      <c r="I247" s="703"/>
      <c r="J247" s="703" t="s">
        <v>52</v>
      </c>
      <c r="K247" s="703">
        <v>6</v>
      </c>
      <c r="L247" s="703">
        <v>2.2250000000000001</v>
      </c>
      <c r="M247" s="703" t="s">
        <v>795</v>
      </c>
      <c r="N247" s="705" t="s">
        <v>136</v>
      </c>
      <c r="O247" s="707">
        <v>145</v>
      </c>
      <c r="P247" s="707">
        <f t="shared" si="17"/>
        <v>145</v>
      </c>
      <c r="Q247" s="708"/>
      <c r="R247" s="708"/>
      <c r="S247" s="711"/>
      <c r="T247" s="709">
        <f t="shared" si="18"/>
        <v>0</v>
      </c>
      <c r="U247" s="709">
        <f t="shared" si="19"/>
        <v>0</v>
      </c>
    </row>
    <row r="248" spans="1:21" ht="14.4" hidden="1">
      <c r="A248" s="703" t="s">
        <v>1107</v>
      </c>
      <c r="B248" s="703">
        <v>13689</v>
      </c>
      <c r="C248" s="703"/>
      <c r="D248" s="703" t="s">
        <v>19</v>
      </c>
      <c r="E248" s="703" t="s">
        <v>840</v>
      </c>
      <c r="F248" s="703" t="s">
        <v>190</v>
      </c>
      <c r="G248" s="699"/>
      <c r="H248" s="703" t="s">
        <v>738</v>
      </c>
      <c r="I248" s="703"/>
      <c r="J248" s="703" t="s">
        <v>199</v>
      </c>
      <c r="K248" s="703">
        <v>1</v>
      </c>
      <c r="L248" s="703">
        <v>1.85</v>
      </c>
      <c r="M248" s="703" t="s">
        <v>795</v>
      </c>
      <c r="N248" s="705" t="s">
        <v>144</v>
      </c>
      <c r="O248" s="707">
        <v>134</v>
      </c>
      <c r="P248" s="707">
        <f t="shared" si="17"/>
        <v>134</v>
      </c>
      <c r="Q248" s="708"/>
      <c r="R248" s="708"/>
      <c r="S248" s="711"/>
      <c r="T248" s="709">
        <f t="shared" si="18"/>
        <v>0</v>
      </c>
      <c r="U248" s="709">
        <f t="shared" si="19"/>
        <v>0</v>
      </c>
    </row>
    <row r="249" spans="1:21" ht="14.4" hidden="1">
      <c r="A249" s="703" t="s">
        <v>954</v>
      </c>
      <c r="B249" s="704">
        <v>10360</v>
      </c>
      <c r="C249" s="703"/>
      <c r="D249" s="703" t="s">
        <v>19</v>
      </c>
      <c r="E249" s="703" t="s">
        <v>43</v>
      </c>
      <c r="F249" s="698" t="s">
        <v>191</v>
      </c>
      <c r="G249" s="703"/>
      <c r="H249" s="705" t="s">
        <v>737</v>
      </c>
      <c r="I249" s="705"/>
      <c r="J249" s="698" t="s">
        <v>199</v>
      </c>
      <c r="K249" s="698">
        <v>1</v>
      </c>
      <c r="L249" s="698">
        <v>3.0939999999999999</v>
      </c>
      <c r="M249" s="704" t="s">
        <v>20</v>
      </c>
      <c r="N249" s="705" t="s">
        <v>1215</v>
      </c>
      <c r="O249" s="700">
        <v>63</v>
      </c>
      <c r="P249" s="707">
        <f t="shared" si="17"/>
        <v>63</v>
      </c>
      <c r="Q249" s="702"/>
      <c r="R249" s="708"/>
      <c r="S249" s="703"/>
      <c r="T249" s="709">
        <f t="shared" si="18"/>
        <v>0</v>
      </c>
      <c r="U249" s="709">
        <f t="shared" si="19"/>
        <v>0</v>
      </c>
    </row>
    <row r="250" spans="1:21" ht="14.4" hidden="1">
      <c r="A250" s="703" t="s">
        <v>1060</v>
      </c>
      <c r="B250" s="704">
        <v>10668</v>
      </c>
      <c r="C250" s="703"/>
      <c r="D250" s="703" t="s">
        <v>19</v>
      </c>
      <c r="E250" s="703" t="s">
        <v>43</v>
      </c>
      <c r="F250" s="698" t="s">
        <v>191</v>
      </c>
      <c r="G250" s="703"/>
      <c r="H250" s="705" t="s">
        <v>737</v>
      </c>
      <c r="I250" s="705"/>
      <c r="J250" s="698" t="s">
        <v>141</v>
      </c>
      <c r="K250" s="698">
        <v>1</v>
      </c>
      <c r="L250" s="698">
        <v>1.494</v>
      </c>
      <c r="M250" s="704" t="s">
        <v>795</v>
      </c>
      <c r="N250" s="705" t="s">
        <v>1215</v>
      </c>
      <c r="O250" s="700">
        <v>104</v>
      </c>
      <c r="P250" s="707">
        <f t="shared" si="17"/>
        <v>104</v>
      </c>
      <c r="Q250" s="702"/>
      <c r="R250" s="708"/>
      <c r="S250" s="703"/>
      <c r="T250" s="709">
        <f t="shared" si="18"/>
        <v>0</v>
      </c>
      <c r="U250" s="709">
        <f t="shared" si="19"/>
        <v>0</v>
      </c>
    </row>
    <row r="251" spans="1:21" ht="14.4" hidden="1">
      <c r="A251" s="703" t="s">
        <v>955</v>
      </c>
      <c r="B251" s="704">
        <v>10497</v>
      </c>
      <c r="C251" s="703"/>
      <c r="D251" s="703" t="s">
        <v>19</v>
      </c>
      <c r="E251" s="703" t="s">
        <v>43</v>
      </c>
      <c r="F251" s="698" t="s">
        <v>192</v>
      </c>
      <c r="G251" s="703"/>
      <c r="H251" s="705" t="s">
        <v>737</v>
      </c>
      <c r="I251" s="705"/>
      <c r="J251" s="698" t="s">
        <v>141</v>
      </c>
      <c r="K251" s="698">
        <v>2</v>
      </c>
      <c r="L251" s="698">
        <v>3.6520000000000001</v>
      </c>
      <c r="M251" s="704" t="s">
        <v>20</v>
      </c>
      <c r="N251" s="705" t="s">
        <v>153</v>
      </c>
      <c r="O251" s="700">
        <v>74</v>
      </c>
      <c r="P251" s="707">
        <f t="shared" si="17"/>
        <v>74</v>
      </c>
      <c r="Q251" s="702"/>
      <c r="R251" s="708"/>
      <c r="S251" s="703"/>
      <c r="T251" s="709">
        <f t="shared" si="18"/>
        <v>0</v>
      </c>
      <c r="U251" s="709">
        <f t="shared" si="19"/>
        <v>0</v>
      </c>
    </row>
    <row r="252" spans="1:21" ht="14.4" hidden="1">
      <c r="A252" s="703" t="s">
        <v>1061</v>
      </c>
      <c r="B252" s="704">
        <v>9760</v>
      </c>
      <c r="C252" s="703"/>
      <c r="D252" s="703" t="s">
        <v>19</v>
      </c>
      <c r="E252" s="703" t="s">
        <v>43</v>
      </c>
      <c r="F252" s="698" t="s">
        <v>192</v>
      </c>
      <c r="G252" s="703"/>
      <c r="H252" s="705" t="s">
        <v>737</v>
      </c>
      <c r="I252" s="705"/>
      <c r="J252" s="698" t="s">
        <v>141</v>
      </c>
      <c r="K252" s="698">
        <v>2</v>
      </c>
      <c r="L252" s="698">
        <v>1.5620000000000001</v>
      </c>
      <c r="M252" s="704" t="s">
        <v>795</v>
      </c>
      <c r="N252" s="705" t="s">
        <v>1215</v>
      </c>
      <c r="O252" s="700">
        <v>120</v>
      </c>
      <c r="P252" s="707">
        <f t="shared" si="17"/>
        <v>120</v>
      </c>
      <c r="Q252" s="702"/>
      <c r="R252" s="708"/>
      <c r="S252" s="703"/>
      <c r="T252" s="709">
        <f t="shared" si="18"/>
        <v>0</v>
      </c>
      <c r="U252" s="709">
        <f t="shared" si="19"/>
        <v>0</v>
      </c>
    </row>
    <row r="253" spans="1:21" ht="14.4" hidden="1">
      <c r="A253" s="703" t="s">
        <v>956</v>
      </c>
      <c r="B253" s="704">
        <v>10638</v>
      </c>
      <c r="C253" s="703"/>
      <c r="D253" s="703" t="s">
        <v>19</v>
      </c>
      <c r="E253" s="703" t="s">
        <v>43</v>
      </c>
      <c r="F253" s="698" t="s">
        <v>193</v>
      </c>
      <c r="G253" s="703"/>
      <c r="H253" s="705" t="s">
        <v>737</v>
      </c>
      <c r="I253" s="705"/>
      <c r="J253" s="698" t="s">
        <v>141</v>
      </c>
      <c r="K253" s="698">
        <v>1</v>
      </c>
      <c r="L253" s="698">
        <v>2.3530000000000002</v>
      </c>
      <c r="M253" s="704" t="s">
        <v>20</v>
      </c>
      <c r="N253" s="705" t="s">
        <v>153</v>
      </c>
      <c r="O253" s="700">
        <v>50</v>
      </c>
      <c r="P253" s="707">
        <f t="shared" si="17"/>
        <v>50</v>
      </c>
      <c r="Q253" s="702"/>
      <c r="R253" s="708"/>
      <c r="S253" s="703"/>
      <c r="T253" s="709">
        <f t="shared" si="18"/>
        <v>0</v>
      </c>
      <c r="U253" s="709">
        <f t="shared" si="19"/>
        <v>0</v>
      </c>
    </row>
    <row r="254" spans="1:21" ht="14.4" hidden="1">
      <c r="A254" s="703" t="s">
        <v>1062</v>
      </c>
      <c r="B254" s="704">
        <v>10639</v>
      </c>
      <c r="C254" s="703"/>
      <c r="D254" s="703" t="s">
        <v>19</v>
      </c>
      <c r="E254" s="703" t="s">
        <v>43</v>
      </c>
      <c r="F254" s="698" t="s">
        <v>193</v>
      </c>
      <c r="G254" s="703"/>
      <c r="H254" s="705" t="s">
        <v>737</v>
      </c>
      <c r="I254" s="705"/>
      <c r="J254" s="698" t="s">
        <v>141</v>
      </c>
      <c r="K254" s="698">
        <v>1</v>
      </c>
      <c r="L254" s="698">
        <v>1.119</v>
      </c>
      <c r="M254" s="704" t="s">
        <v>795</v>
      </c>
      <c r="N254" s="705" t="s">
        <v>1215</v>
      </c>
      <c r="O254" s="700">
        <v>83</v>
      </c>
      <c r="P254" s="707">
        <f t="shared" si="17"/>
        <v>83</v>
      </c>
      <c r="Q254" s="702"/>
      <c r="R254" s="708"/>
      <c r="S254" s="703"/>
      <c r="T254" s="709">
        <f t="shared" si="18"/>
        <v>0</v>
      </c>
      <c r="U254" s="709">
        <f t="shared" si="19"/>
        <v>0</v>
      </c>
    </row>
    <row r="255" spans="1:21" ht="14.4" hidden="1">
      <c r="A255" s="703" t="s">
        <v>957</v>
      </c>
      <c r="B255" s="704">
        <v>10675</v>
      </c>
      <c r="C255" s="703"/>
      <c r="D255" s="703" t="s">
        <v>19</v>
      </c>
      <c r="E255" s="703" t="s">
        <v>43</v>
      </c>
      <c r="F255" s="698" t="s">
        <v>194</v>
      </c>
      <c r="G255" s="703"/>
      <c r="H255" s="705" t="s">
        <v>737</v>
      </c>
      <c r="I255" s="705"/>
      <c r="J255" s="698" t="s">
        <v>141</v>
      </c>
      <c r="K255" s="698">
        <v>2</v>
      </c>
      <c r="L255" s="698">
        <v>3.8559999999999999</v>
      </c>
      <c r="M255" s="704" t="s">
        <v>20</v>
      </c>
      <c r="N255" s="705" t="s">
        <v>1214</v>
      </c>
      <c r="O255" s="700">
        <v>77</v>
      </c>
      <c r="P255" s="707">
        <f t="shared" si="17"/>
        <v>77</v>
      </c>
      <c r="Q255" s="702"/>
      <c r="R255" s="708"/>
      <c r="S255" s="703"/>
      <c r="T255" s="709">
        <f t="shared" si="18"/>
        <v>0</v>
      </c>
      <c r="U255" s="709">
        <f t="shared" si="19"/>
        <v>0</v>
      </c>
    </row>
    <row r="256" spans="1:21" ht="14.4" hidden="1">
      <c r="A256" s="703" t="s">
        <v>1063</v>
      </c>
      <c r="B256" s="704">
        <v>10676</v>
      </c>
      <c r="C256" s="703"/>
      <c r="D256" s="703" t="s">
        <v>19</v>
      </c>
      <c r="E256" s="703" t="s">
        <v>43</v>
      </c>
      <c r="F256" s="698" t="s">
        <v>194</v>
      </c>
      <c r="G256" s="703"/>
      <c r="H256" s="705" t="s">
        <v>737</v>
      </c>
      <c r="I256" s="705"/>
      <c r="J256" s="698" t="s">
        <v>141</v>
      </c>
      <c r="K256" s="698">
        <v>2</v>
      </c>
      <c r="L256" s="698">
        <v>2.2959999999999998</v>
      </c>
      <c r="M256" s="704" t="s">
        <v>795</v>
      </c>
      <c r="N256" s="705" t="s">
        <v>1214</v>
      </c>
      <c r="O256" s="700">
        <v>160</v>
      </c>
      <c r="P256" s="707">
        <f t="shared" si="17"/>
        <v>160</v>
      </c>
      <c r="Q256" s="702"/>
      <c r="R256" s="708"/>
      <c r="S256" s="703"/>
      <c r="T256" s="709">
        <f t="shared" si="18"/>
        <v>0</v>
      </c>
      <c r="U256" s="709">
        <f t="shared" si="19"/>
        <v>0</v>
      </c>
    </row>
    <row r="257" spans="1:21" ht="14.4" hidden="1">
      <c r="A257" s="703" t="s">
        <v>1064</v>
      </c>
      <c r="B257" s="704">
        <v>10677</v>
      </c>
      <c r="C257" s="703"/>
      <c r="D257" s="703" t="s">
        <v>19</v>
      </c>
      <c r="E257" s="703" t="s">
        <v>43</v>
      </c>
      <c r="F257" s="698" t="s">
        <v>195</v>
      </c>
      <c r="G257" s="703"/>
      <c r="H257" s="705" t="s">
        <v>737</v>
      </c>
      <c r="I257" s="705"/>
      <c r="J257" s="698" t="s">
        <v>89</v>
      </c>
      <c r="K257" s="698">
        <v>1</v>
      </c>
      <c r="L257" s="698">
        <v>0.59499999999999997</v>
      </c>
      <c r="M257" s="704" t="s">
        <v>795</v>
      </c>
      <c r="N257" s="705" t="s">
        <v>1214</v>
      </c>
      <c r="O257" s="700">
        <v>53</v>
      </c>
      <c r="P257" s="707">
        <f t="shared" si="17"/>
        <v>53</v>
      </c>
      <c r="Q257" s="702"/>
      <c r="R257" s="708"/>
      <c r="S257" s="703"/>
      <c r="T257" s="709">
        <f t="shared" si="18"/>
        <v>0</v>
      </c>
      <c r="U257" s="709">
        <f t="shared" si="19"/>
        <v>0</v>
      </c>
    </row>
    <row r="258" spans="1:21" ht="14.4" hidden="1">
      <c r="A258" s="703" t="s">
        <v>1108</v>
      </c>
      <c r="B258" s="704">
        <v>13690</v>
      </c>
      <c r="C258" s="703"/>
      <c r="D258" s="703" t="s">
        <v>19</v>
      </c>
      <c r="E258" s="703" t="s">
        <v>840</v>
      </c>
      <c r="F258" s="703" t="s">
        <v>196</v>
      </c>
      <c r="G258" s="703"/>
      <c r="H258" s="705" t="s">
        <v>738</v>
      </c>
      <c r="I258" s="705"/>
      <c r="J258" s="703" t="s">
        <v>89</v>
      </c>
      <c r="K258" s="703">
        <v>3</v>
      </c>
      <c r="L258" s="706">
        <v>2.7120000000000002</v>
      </c>
      <c r="M258" s="704" t="s">
        <v>795</v>
      </c>
      <c r="N258" s="705" t="s">
        <v>144</v>
      </c>
      <c r="O258" s="710">
        <v>215</v>
      </c>
      <c r="P258" s="707">
        <f t="shared" si="17"/>
        <v>215</v>
      </c>
      <c r="Q258" s="708"/>
      <c r="R258" s="708"/>
      <c r="S258" s="703"/>
      <c r="T258" s="709">
        <f t="shared" si="18"/>
        <v>0</v>
      </c>
      <c r="U258" s="709">
        <f t="shared" si="19"/>
        <v>0</v>
      </c>
    </row>
    <row r="259" spans="1:21" ht="14.4" hidden="1">
      <c r="A259" s="703" t="s">
        <v>1109</v>
      </c>
      <c r="B259" s="703">
        <v>13691</v>
      </c>
      <c r="C259" s="703"/>
      <c r="D259" s="703" t="s">
        <v>19</v>
      </c>
      <c r="E259" s="703" t="s">
        <v>840</v>
      </c>
      <c r="F259" s="703" t="s">
        <v>197</v>
      </c>
      <c r="G259" s="703"/>
      <c r="H259" s="705" t="s">
        <v>738</v>
      </c>
      <c r="I259" s="705"/>
      <c r="J259" s="703" t="s">
        <v>92</v>
      </c>
      <c r="K259" s="703">
        <v>6</v>
      </c>
      <c r="L259" s="706">
        <v>0.23400000000000001</v>
      </c>
      <c r="M259" s="704" t="s">
        <v>795</v>
      </c>
      <c r="N259" s="705" t="s">
        <v>1213</v>
      </c>
      <c r="O259" s="710">
        <v>41</v>
      </c>
      <c r="P259" s="707">
        <f t="shared" si="17"/>
        <v>41</v>
      </c>
      <c r="Q259" s="708"/>
      <c r="R259" s="708"/>
      <c r="S259" s="703"/>
      <c r="T259" s="709">
        <f t="shared" si="18"/>
        <v>0</v>
      </c>
      <c r="U259" s="709">
        <f t="shared" si="19"/>
        <v>0</v>
      </c>
    </row>
    <row r="260" spans="1:21" ht="14.4" hidden="1">
      <c r="A260" s="703" t="s">
        <v>1175</v>
      </c>
      <c r="B260" s="704">
        <v>14120</v>
      </c>
      <c r="C260" s="703"/>
      <c r="D260" s="703" t="s">
        <v>19</v>
      </c>
      <c r="E260" s="703" t="s">
        <v>1236</v>
      </c>
      <c r="F260" s="703" t="s">
        <v>110</v>
      </c>
      <c r="G260" s="703"/>
      <c r="H260" s="705" t="s">
        <v>737</v>
      </c>
      <c r="I260" s="705"/>
      <c r="J260" s="703" t="s">
        <v>89</v>
      </c>
      <c r="K260" s="703">
        <v>1</v>
      </c>
      <c r="L260" s="706">
        <v>1.508</v>
      </c>
      <c r="M260" s="704" t="s">
        <v>795</v>
      </c>
      <c r="N260" s="705" t="s">
        <v>153</v>
      </c>
      <c r="O260" s="707">
        <v>104</v>
      </c>
      <c r="P260" s="707">
        <f t="shared" si="17"/>
        <v>104</v>
      </c>
      <c r="Q260" s="708"/>
      <c r="R260" s="708"/>
      <c r="S260" s="703"/>
      <c r="T260" s="709">
        <f t="shared" si="18"/>
        <v>0</v>
      </c>
      <c r="U260" s="709">
        <f t="shared" si="19"/>
        <v>0</v>
      </c>
    </row>
    <row r="261" spans="1:21" ht="14.4" hidden="1">
      <c r="A261" s="703" t="s">
        <v>1176</v>
      </c>
      <c r="B261" s="704">
        <v>14121</v>
      </c>
      <c r="C261" s="703"/>
      <c r="D261" s="703" t="s">
        <v>19</v>
      </c>
      <c r="E261" s="703" t="s">
        <v>1236</v>
      </c>
      <c r="F261" s="703" t="s">
        <v>112</v>
      </c>
      <c r="G261" s="703"/>
      <c r="H261" s="705" t="s">
        <v>737</v>
      </c>
      <c r="I261" s="705"/>
      <c r="J261" s="703" t="s">
        <v>89</v>
      </c>
      <c r="K261" s="703">
        <v>1</v>
      </c>
      <c r="L261" s="706">
        <v>1.329</v>
      </c>
      <c r="M261" s="704" t="s">
        <v>795</v>
      </c>
      <c r="N261" s="705" t="s">
        <v>153</v>
      </c>
      <c r="O261" s="710">
        <v>94</v>
      </c>
      <c r="P261" s="707">
        <f t="shared" si="17"/>
        <v>94</v>
      </c>
      <c r="Q261" s="708"/>
      <c r="R261" s="708"/>
      <c r="S261" s="703"/>
      <c r="T261" s="709">
        <f t="shared" si="18"/>
        <v>0</v>
      </c>
      <c r="U261" s="709">
        <f t="shared" si="19"/>
        <v>0</v>
      </c>
    </row>
    <row r="262" spans="1:21" ht="14.4" hidden="1">
      <c r="A262" s="703" t="s">
        <v>1202</v>
      </c>
      <c r="B262" s="704">
        <v>14122</v>
      </c>
      <c r="C262" s="703"/>
      <c r="D262" s="703" t="s">
        <v>19</v>
      </c>
      <c r="E262" s="703" t="s">
        <v>1236</v>
      </c>
      <c r="F262" s="703" t="s">
        <v>1159</v>
      </c>
      <c r="G262" s="703"/>
      <c r="H262" s="705" t="s">
        <v>737</v>
      </c>
      <c r="I262" s="705"/>
      <c r="J262" s="703" t="s">
        <v>89</v>
      </c>
      <c r="K262" s="703">
        <v>1</v>
      </c>
      <c r="L262" s="706">
        <v>1.3660000000000001</v>
      </c>
      <c r="M262" s="704" t="s">
        <v>795</v>
      </c>
      <c r="N262" s="705" t="s">
        <v>144</v>
      </c>
      <c r="O262" s="707">
        <v>97</v>
      </c>
      <c r="P262" s="707">
        <f t="shared" si="17"/>
        <v>97</v>
      </c>
      <c r="Q262" s="708"/>
      <c r="R262" s="708"/>
      <c r="S262" s="703"/>
      <c r="T262" s="709">
        <f t="shared" si="18"/>
        <v>0</v>
      </c>
      <c r="U262" s="709">
        <f t="shared" si="19"/>
        <v>0</v>
      </c>
    </row>
    <row r="263" spans="1:21" ht="14.4" hidden="1">
      <c r="A263" s="703" t="s">
        <v>1203</v>
      </c>
      <c r="B263" s="704">
        <v>14123</v>
      </c>
      <c r="C263" s="703"/>
      <c r="D263" s="703" t="s">
        <v>19</v>
      </c>
      <c r="E263" s="703" t="s">
        <v>1236</v>
      </c>
      <c r="F263" s="703" t="s">
        <v>1160</v>
      </c>
      <c r="G263" s="703"/>
      <c r="H263" s="705" t="s">
        <v>737</v>
      </c>
      <c r="I263" s="705"/>
      <c r="J263" s="703" t="s">
        <v>60</v>
      </c>
      <c r="K263" s="703">
        <v>1</v>
      </c>
      <c r="L263" s="706">
        <v>1.2529999999999999</v>
      </c>
      <c r="M263" s="704" t="s">
        <v>795</v>
      </c>
      <c r="N263" s="705" t="s">
        <v>144</v>
      </c>
      <c r="O263" s="710">
        <v>90</v>
      </c>
      <c r="P263" s="707">
        <f t="shared" si="17"/>
        <v>90</v>
      </c>
      <c r="Q263" s="708"/>
      <c r="R263" s="708"/>
      <c r="S263" s="703"/>
      <c r="T263" s="709">
        <f t="shared" si="18"/>
        <v>0</v>
      </c>
      <c r="U263" s="709">
        <f t="shared" si="19"/>
        <v>0</v>
      </c>
    </row>
    <row r="264" spans="1:21" ht="14.4" hidden="1">
      <c r="A264" s="703" t="s">
        <v>1065</v>
      </c>
      <c r="B264" s="704">
        <v>9315</v>
      </c>
      <c r="C264" s="703"/>
      <c r="D264" s="703" t="s">
        <v>19</v>
      </c>
      <c r="E264" s="703" t="s">
        <v>43</v>
      </c>
      <c r="F264" s="698" t="s">
        <v>198</v>
      </c>
      <c r="G264" s="703"/>
      <c r="H264" s="705" t="s">
        <v>737</v>
      </c>
      <c r="I264" s="705"/>
      <c r="J264" s="698" t="s">
        <v>199</v>
      </c>
      <c r="K264" s="698">
        <v>2</v>
      </c>
      <c r="L264" s="698">
        <v>4.3970000000000002</v>
      </c>
      <c r="M264" s="704" t="s">
        <v>795</v>
      </c>
      <c r="N264" s="705" t="s">
        <v>144</v>
      </c>
      <c r="O264" s="700">
        <v>280</v>
      </c>
      <c r="P264" s="707">
        <f t="shared" si="17"/>
        <v>280</v>
      </c>
      <c r="Q264" s="702"/>
      <c r="R264" s="708"/>
      <c r="S264" s="703"/>
      <c r="T264" s="709">
        <f t="shared" si="18"/>
        <v>0</v>
      </c>
      <c r="U264" s="709">
        <f t="shared" si="19"/>
        <v>0</v>
      </c>
    </row>
    <row r="265" spans="1:21" ht="14.4" hidden="1">
      <c r="A265" s="703" t="s">
        <v>1110</v>
      </c>
      <c r="B265" s="703">
        <v>13693</v>
      </c>
      <c r="C265" s="703"/>
      <c r="D265" s="703" t="s">
        <v>19</v>
      </c>
      <c r="E265" s="703" t="s">
        <v>840</v>
      </c>
      <c r="F265" s="703" t="s">
        <v>200</v>
      </c>
      <c r="G265" s="703"/>
      <c r="H265" s="705" t="s">
        <v>738</v>
      </c>
      <c r="I265" s="705"/>
      <c r="J265" s="703" t="s">
        <v>201</v>
      </c>
      <c r="K265" s="703">
        <v>10</v>
      </c>
      <c r="L265" s="706">
        <v>0.22700000000000001</v>
      </c>
      <c r="M265" s="704" t="s">
        <v>795</v>
      </c>
      <c r="N265" s="705" t="s">
        <v>140</v>
      </c>
      <c r="O265" s="710">
        <v>49</v>
      </c>
      <c r="P265" s="707">
        <f t="shared" si="17"/>
        <v>49</v>
      </c>
      <c r="Q265" s="708"/>
      <c r="R265" s="708"/>
      <c r="S265" s="703"/>
      <c r="T265" s="709">
        <f t="shared" si="18"/>
        <v>0</v>
      </c>
      <c r="U265" s="709">
        <f t="shared" si="19"/>
        <v>0</v>
      </c>
    </row>
    <row r="266" spans="1:21" ht="14.4" hidden="1">
      <c r="A266" s="703" t="s">
        <v>1111</v>
      </c>
      <c r="B266" s="704">
        <v>14100</v>
      </c>
      <c r="C266" s="703"/>
      <c r="D266" s="703" t="s">
        <v>19</v>
      </c>
      <c r="E266" s="703" t="s">
        <v>840</v>
      </c>
      <c r="F266" s="703" t="s">
        <v>202</v>
      </c>
      <c r="G266" s="703"/>
      <c r="H266" s="705" t="s">
        <v>738</v>
      </c>
      <c r="I266" s="705"/>
      <c r="J266" s="703" t="s">
        <v>89</v>
      </c>
      <c r="K266" s="703">
        <v>2</v>
      </c>
      <c r="L266" s="706">
        <v>1.206</v>
      </c>
      <c r="M266" s="704" t="s">
        <v>795</v>
      </c>
      <c r="N266" s="705" t="s">
        <v>157</v>
      </c>
      <c r="O266" s="710">
        <v>109</v>
      </c>
      <c r="P266" s="707">
        <f t="shared" si="17"/>
        <v>109</v>
      </c>
      <c r="Q266" s="708"/>
      <c r="R266" s="708"/>
      <c r="S266" s="703"/>
      <c r="T266" s="709">
        <f t="shared" si="18"/>
        <v>0</v>
      </c>
      <c r="U266" s="709">
        <f t="shared" si="19"/>
        <v>0</v>
      </c>
    </row>
    <row r="267" spans="1:21" ht="14.4" hidden="1">
      <c r="A267" s="703" t="s">
        <v>958</v>
      </c>
      <c r="B267" s="704">
        <v>10680</v>
      </c>
      <c r="C267" s="703"/>
      <c r="D267" s="703" t="s">
        <v>19</v>
      </c>
      <c r="E267" s="703" t="s">
        <v>43</v>
      </c>
      <c r="F267" s="698" t="s">
        <v>203</v>
      </c>
      <c r="G267" s="703"/>
      <c r="H267" s="705" t="s">
        <v>737</v>
      </c>
      <c r="I267" s="705"/>
      <c r="J267" s="698" t="s">
        <v>204</v>
      </c>
      <c r="K267" s="698">
        <v>5</v>
      </c>
      <c r="L267" s="698">
        <v>1.972</v>
      </c>
      <c r="M267" s="704" t="s">
        <v>20</v>
      </c>
      <c r="N267" s="705" t="s">
        <v>144</v>
      </c>
      <c r="O267" s="700">
        <v>52</v>
      </c>
      <c r="P267" s="707">
        <f t="shared" si="17"/>
        <v>52</v>
      </c>
      <c r="Q267" s="702"/>
      <c r="R267" s="708"/>
      <c r="S267" s="703"/>
      <c r="T267" s="709">
        <f t="shared" si="18"/>
        <v>0</v>
      </c>
      <c r="U267" s="709">
        <f t="shared" si="19"/>
        <v>0</v>
      </c>
    </row>
    <row r="268" spans="1:21" ht="14.4" hidden="1">
      <c r="A268" s="703" t="s">
        <v>1066</v>
      </c>
      <c r="B268" s="704">
        <v>10681</v>
      </c>
      <c r="C268" s="703"/>
      <c r="D268" s="703" t="s">
        <v>19</v>
      </c>
      <c r="E268" s="703" t="s">
        <v>43</v>
      </c>
      <c r="F268" s="698" t="s">
        <v>203</v>
      </c>
      <c r="G268" s="703"/>
      <c r="H268" s="705" t="s">
        <v>737</v>
      </c>
      <c r="I268" s="705"/>
      <c r="J268" s="698" t="s">
        <v>204</v>
      </c>
      <c r="K268" s="698">
        <v>5</v>
      </c>
      <c r="L268" s="698">
        <v>1.369</v>
      </c>
      <c r="M268" s="704" t="s">
        <v>795</v>
      </c>
      <c r="N268" s="705" t="s">
        <v>144</v>
      </c>
      <c r="O268" s="700">
        <v>89</v>
      </c>
      <c r="P268" s="707">
        <f t="shared" si="17"/>
        <v>89</v>
      </c>
      <c r="Q268" s="702"/>
      <c r="R268" s="708"/>
      <c r="S268" s="703"/>
      <c r="T268" s="709">
        <f t="shared" si="18"/>
        <v>0</v>
      </c>
      <c r="U268" s="709">
        <f t="shared" si="19"/>
        <v>0</v>
      </c>
    </row>
    <row r="269" spans="1:21" ht="14.4" hidden="1">
      <c r="A269" s="703" t="s">
        <v>1112</v>
      </c>
      <c r="B269" s="703">
        <v>13694</v>
      </c>
      <c r="C269" s="703"/>
      <c r="D269" s="703" t="s">
        <v>19</v>
      </c>
      <c r="E269" s="703" t="s">
        <v>840</v>
      </c>
      <c r="F269" s="703" t="s">
        <v>205</v>
      </c>
      <c r="G269" s="703"/>
      <c r="H269" s="705" t="s">
        <v>738</v>
      </c>
      <c r="I269" s="705"/>
      <c r="J269" s="703" t="s">
        <v>60</v>
      </c>
      <c r="K269" s="703">
        <v>1</v>
      </c>
      <c r="L269" s="706">
        <v>0.85699999999999998</v>
      </c>
      <c r="M269" s="704" t="s">
        <v>795</v>
      </c>
      <c r="N269" s="705" t="s">
        <v>159</v>
      </c>
      <c r="O269" s="710">
        <v>73</v>
      </c>
      <c r="P269" s="707">
        <f t="shared" si="17"/>
        <v>73</v>
      </c>
      <c r="Q269" s="708"/>
      <c r="R269" s="708"/>
      <c r="S269" s="703"/>
      <c r="T269" s="709">
        <f t="shared" si="18"/>
        <v>0</v>
      </c>
      <c r="U269" s="709">
        <f t="shared" si="19"/>
        <v>0</v>
      </c>
    </row>
    <row r="270" spans="1:21" ht="14.4" hidden="1">
      <c r="A270" s="703" t="s">
        <v>1113</v>
      </c>
      <c r="B270" s="703">
        <v>14101</v>
      </c>
      <c r="C270" s="703"/>
      <c r="D270" s="703" t="s">
        <v>19</v>
      </c>
      <c r="E270" s="703" t="s">
        <v>840</v>
      </c>
      <c r="F270" s="703" t="s">
        <v>206</v>
      </c>
      <c r="G270" s="703"/>
      <c r="H270" s="705" t="s">
        <v>738</v>
      </c>
      <c r="I270" s="705"/>
      <c r="J270" s="703" t="s">
        <v>89</v>
      </c>
      <c r="K270" s="703">
        <v>4</v>
      </c>
      <c r="L270" s="706">
        <v>2.9329999999999998</v>
      </c>
      <c r="M270" s="704" t="s">
        <v>795</v>
      </c>
      <c r="N270" s="705" t="s">
        <v>153</v>
      </c>
      <c r="O270" s="710">
        <v>242</v>
      </c>
      <c r="P270" s="707">
        <f t="shared" si="17"/>
        <v>242</v>
      </c>
      <c r="Q270" s="708"/>
      <c r="R270" s="708"/>
      <c r="S270" s="703"/>
      <c r="T270" s="709">
        <f t="shared" si="18"/>
        <v>0</v>
      </c>
      <c r="U270" s="709">
        <f t="shared" si="19"/>
        <v>0</v>
      </c>
    </row>
    <row r="271" spans="1:21" ht="14.4" hidden="1">
      <c r="A271" s="703" t="s">
        <v>959</v>
      </c>
      <c r="B271" s="698">
        <v>9329</v>
      </c>
      <c r="C271" s="703"/>
      <c r="D271" s="703" t="s">
        <v>19</v>
      </c>
      <c r="E271" s="703" t="s">
        <v>43</v>
      </c>
      <c r="F271" s="698" t="s">
        <v>207</v>
      </c>
      <c r="G271" s="703"/>
      <c r="H271" s="705" t="s">
        <v>737</v>
      </c>
      <c r="I271" s="705"/>
      <c r="J271" s="698" t="s">
        <v>44</v>
      </c>
      <c r="K271" s="698">
        <v>10</v>
      </c>
      <c r="L271" s="698">
        <v>1.401</v>
      </c>
      <c r="M271" s="704" t="s">
        <v>20</v>
      </c>
      <c r="N271" s="705" t="s">
        <v>1214</v>
      </c>
      <c r="O271" s="700">
        <v>53</v>
      </c>
      <c r="P271" s="707">
        <f t="shared" si="17"/>
        <v>53</v>
      </c>
      <c r="Q271" s="702"/>
      <c r="R271" s="708"/>
      <c r="S271" s="703"/>
      <c r="T271" s="709">
        <f t="shared" si="18"/>
        <v>0</v>
      </c>
      <c r="U271" s="709">
        <f t="shared" si="19"/>
        <v>0</v>
      </c>
    </row>
    <row r="272" spans="1:21" ht="14.4" hidden="1">
      <c r="A272" s="703" t="s">
        <v>1067</v>
      </c>
      <c r="B272" s="698">
        <v>9509</v>
      </c>
      <c r="C272" s="703"/>
      <c r="D272" s="703" t="s">
        <v>19</v>
      </c>
      <c r="E272" s="703" t="s">
        <v>43</v>
      </c>
      <c r="F272" s="698" t="s">
        <v>207</v>
      </c>
      <c r="G272" s="703"/>
      <c r="H272" s="705" t="s">
        <v>737</v>
      </c>
      <c r="I272" s="705"/>
      <c r="J272" s="698" t="s">
        <v>44</v>
      </c>
      <c r="K272" s="698">
        <v>10</v>
      </c>
      <c r="L272" s="698">
        <v>0.97199999999999998</v>
      </c>
      <c r="M272" s="704" t="s">
        <v>795</v>
      </c>
      <c r="N272" s="705" t="s">
        <v>1214</v>
      </c>
      <c r="O272" s="700">
        <v>87</v>
      </c>
      <c r="P272" s="707">
        <f t="shared" si="17"/>
        <v>87</v>
      </c>
      <c r="Q272" s="702"/>
      <c r="R272" s="708"/>
      <c r="S272" s="703"/>
      <c r="T272" s="709">
        <f t="shared" si="18"/>
        <v>0</v>
      </c>
      <c r="U272" s="709">
        <f t="shared" si="19"/>
        <v>0</v>
      </c>
    </row>
    <row r="273" spans="1:21" ht="14.4" hidden="1">
      <c r="A273" s="703" t="s">
        <v>1114</v>
      </c>
      <c r="B273" s="704">
        <v>13695</v>
      </c>
      <c r="C273" s="703"/>
      <c r="D273" s="703" t="s">
        <v>19</v>
      </c>
      <c r="E273" s="703" t="s">
        <v>840</v>
      </c>
      <c r="F273" s="703" t="s">
        <v>208</v>
      </c>
      <c r="G273" s="703"/>
      <c r="H273" s="705" t="s">
        <v>738</v>
      </c>
      <c r="I273" s="705"/>
      <c r="J273" s="703" t="s">
        <v>52</v>
      </c>
      <c r="K273" s="703">
        <v>5</v>
      </c>
      <c r="L273" s="706">
        <v>1.3660000000000001</v>
      </c>
      <c r="M273" s="704" t="s">
        <v>795</v>
      </c>
      <c r="N273" s="705" t="s">
        <v>209</v>
      </c>
      <c r="O273" s="710">
        <v>97</v>
      </c>
      <c r="P273" s="707">
        <f t="shared" si="17"/>
        <v>97</v>
      </c>
      <c r="Q273" s="708"/>
      <c r="R273" s="708"/>
      <c r="S273" s="703"/>
      <c r="T273" s="709">
        <f t="shared" si="18"/>
        <v>0</v>
      </c>
      <c r="U273" s="709">
        <f t="shared" si="19"/>
        <v>0</v>
      </c>
    </row>
    <row r="274" spans="1:21" ht="14.4" hidden="1">
      <c r="A274" s="703" t="s">
        <v>1586</v>
      </c>
      <c r="B274" s="698"/>
      <c r="C274" s="703"/>
      <c r="D274" s="703" t="s">
        <v>19</v>
      </c>
      <c r="E274" s="698" t="s">
        <v>1236</v>
      </c>
      <c r="F274" s="698" t="s">
        <v>1161</v>
      </c>
      <c r="G274" s="703"/>
      <c r="H274" s="705" t="s">
        <v>737</v>
      </c>
      <c r="I274" s="703"/>
      <c r="J274" s="698" t="s">
        <v>89</v>
      </c>
      <c r="K274" s="703">
        <v>4</v>
      </c>
      <c r="L274" s="698">
        <v>4.51</v>
      </c>
      <c r="M274" s="703" t="s">
        <v>20</v>
      </c>
      <c r="N274" s="705" t="s">
        <v>136</v>
      </c>
      <c r="O274" s="700">
        <v>88</v>
      </c>
      <c r="P274" s="707">
        <f t="shared" si="17"/>
        <v>88</v>
      </c>
      <c r="Q274" s="708"/>
      <c r="R274" s="708"/>
      <c r="S274" s="703"/>
      <c r="T274" s="709">
        <f t="shared" si="18"/>
        <v>0</v>
      </c>
      <c r="U274" s="709">
        <f t="shared" si="19"/>
        <v>0</v>
      </c>
    </row>
    <row r="275" spans="1:21" ht="14.4" hidden="1">
      <c r="A275" s="703" t="s">
        <v>1204</v>
      </c>
      <c r="B275" s="704">
        <v>14125</v>
      </c>
      <c r="C275" s="703"/>
      <c r="D275" s="703" t="s">
        <v>19</v>
      </c>
      <c r="E275" s="703" t="s">
        <v>1236</v>
      </c>
      <c r="F275" s="703" t="s">
        <v>1161</v>
      </c>
      <c r="G275" s="703"/>
      <c r="H275" s="705" t="s">
        <v>737</v>
      </c>
      <c r="I275" s="705"/>
      <c r="J275" s="703" t="s">
        <v>89</v>
      </c>
      <c r="K275" s="703">
        <v>4</v>
      </c>
      <c r="L275" s="706">
        <v>2.8719999999999999</v>
      </c>
      <c r="M275" s="704" t="s">
        <v>795</v>
      </c>
      <c r="N275" s="705" t="s">
        <v>136</v>
      </c>
      <c r="O275" s="707">
        <v>141</v>
      </c>
      <c r="P275" s="707">
        <f t="shared" si="17"/>
        <v>141</v>
      </c>
      <c r="Q275" s="708"/>
      <c r="R275" s="708"/>
      <c r="S275" s="703"/>
      <c r="T275" s="709">
        <f t="shared" si="18"/>
        <v>0</v>
      </c>
      <c r="U275" s="709">
        <f t="shared" si="19"/>
        <v>0</v>
      </c>
    </row>
    <row r="276" spans="1:21" ht="14.4" hidden="1">
      <c r="A276" s="703" t="s">
        <v>1587</v>
      </c>
      <c r="B276" s="698"/>
      <c r="C276" s="703"/>
      <c r="D276" s="703" t="s">
        <v>19</v>
      </c>
      <c r="E276" s="698" t="s">
        <v>1236</v>
      </c>
      <c r="F276" s="698" t="s">
        <v>1162</v>
      </c>
      <c r="G276" s="703"/>
      <c r="H276" s="705" t="s">
        <v>737</v>
      </c>
      <c r="I276" s="703"/>
      <c r="J276" s="698" t="s">
        <v>89</v>
      </c>
      <c r="K276" s="703">
        <v>5</v>
      </c>
      <c r="L276" s="698">
        <v>4.2699999999999996</v>
      </c>
      <c r="M276" s="703" t="s">
        <v>20</v>
      </c>
      <c r="N276" s="705" t="s">
        <v>136</v>
      </c>
      <c r="O276" s="700">
        <v>74</v>
      </c>
      <c r="P276" s="707">
        <f t="shared" si="17"/>
        <v>74</v>
      </c>
      <c r="Q276" s="708"/>
      <c r="R276" s="708"/>
      <c r="S276" s="703"/>
      <c r="T276" s="709">
        <f t="shared" si="18"/>
        <v>0</v>
      </c>
      <c r="U276" s="709">
        <f t="shared" si="19"/>
        <v>0</v>
      </c>
    </row>
    <row r="277" spans="1:21" ht="14.4" hidden="1">
      <c r="A277" s="703" t="s">
        <v>1211</v>
      </c>
      <c r="B277" s="704">
        <v>14126</v>
      </c>
      <c r="C277" s="703"/>
      <c r="D277" s="703" t="s">
        <v>19</v>
      </c>
      <c r="E277" s="703" t="s">
        <v>1236</v>
      </c>
      <c r="F277" s="703" t="s">
        <v>1162</v>
      </c>
      <c r="G277" s="703"/>
      <c r="H277" s="705" t="s">
        <v>737</v>
      </c>
      <c r="I277" s="705"/>
      <c r="J277" s="703" t="s">
        <v>89</v>
      </c>
      <c r="K277" s="703">
        <v>5</v>
      </c>
      <c r="L277" s="706">
        <v>2.7309999999999999</v>
      </c>
      <c r="M277" s="704" t="s">
        <v>795</v>
      </c>
      <c r="N277" s="705" t="s">
        <v>136</v>
      </c>
      <c r="O277" s="710">
        <v>153</v>
      </c>
      <c r="P277" s="707">
        <f t="shared" ref="P277:P308" si="20">O277</f>
        <v>153</v>
      </c>
      <c r="Q277" s="708"/>
      <c r="R277" s="708"/>
      <c r="S277" s="703"/>
      <c r="T277" s="709">
        <f t="shared" ref="T277:T313" si="21">P277*$V$142</f>
        <v>0</v>
      </c>
      <c r="U277" s="709">
        <f t="shared" ref="U277:U308" si="22">ROUND(T277,0)</f>
        <v>0</v>
      </c>
    </row>
    <row r="278" spans="1:21" ht="14.4" hidden="1">
      <c r="A278" s="703" t="s">
        <v>1588</v>
      </c>
      <c r="B278" s="698"/>
      <c r="C278" s="703"/>
      <c r="D278" s="703" t="s">
        <v>19</v>
      </c>
      <c r="E278" s="698" t="s">
        <v>1236</v>
      </c>
      <c r="F278" s="698" t="s">
        <v>1221</v>
      </c>
      <c r="G278" s="703"/>
      <c r="H278" s="705" t="s">
        <v>737</v>
      </c>
      <c r="I278" s="703"/>
      <c r="J278" s="698" t="s">
        <v>89</v>
      </c>
      <c r="K278" s="703">
        <v>5</v>
      </c>
      <c r="L278" s="698">
        <v>2.786</v>
      </c>
      <c r="M278" s="703" t="s">
        <v>20</v>
      </c>
      <c r="N278" s="705" t="s">
        <v>136</v>
      </c>
      <c r="O278" s="700">
        <v>60</v>
      </c>
      <c r="P278" s="707">
        <f t="shared" si="20"/>
        <v>60</v>
      </c>
      <c r="Q278" s="708"/>
      <c r="R278" s="708"/>
      <c r="S278" s="703"/>
      <c r="T278" s="709">
        <f t="shared" si="21"/>
        <v>0</v>
      </c>
      <c r="U278" s="709">
        <f t="shared" si="22"/>
        <v>0</v>
      </c>
    </row>
    <row r="279" spans="1:21" ht="14.4" hidden="1">
      <c r="A279" s="703" t="s">
        <v>1212</v>
      </c>
      <c r="B279" s="704">
        <v>14290</v>
      </c>
      <c r="C279" s="703"/>
      <c r="D279" s="703" t="s">
        <v>19</v>
      </c>
      <c r="E279" s="703" t="s">
        <v>1236</v>
      </c>
      <c r="F279" s="703" t="s">
        <v>1221</v>
      </c>
      <c r="G279" s="703"/>
      <c r="H279" s="705" t="s">
        <v>737</v>
      </c>
      <c r="I279" s="705"/>
      <c r="J279" s="703" t="s">
        <v>89</v>
      </c>
      <c r="K279" s="703">
        <v>5</v>
      </c>
      <c r="L279" s="706">
        <v>1.716</v>
      </c>
      <c r="M279" s="704" t="s">
        <v>795</v>
      </c>
      <c r="N279" s="705" t="s">
        <v>136</v>
      </c>
      <c r="O279" s="707">
        <v>103</v>
      </c>
      <c r="P279" s="707">
        <f t="shared" si="20"/>
        <v>103</v>
      </c>
      <c r="Q279" s="708"/>
      <c r="R279" s="708"/>
      <c r="S279" s="703"/>
      <c r="T279" s="709">
        <f t="shared" si="21"/>
        <v>0</v>
      </c>
      <c r="U279" s="709">
        <f t="shared" si="22"/>
        <v>0</v>
      </c>
    </row>
    <row r="280" spans="1:21" ht="14.4" hidden="1" customHeight="1">
      <c r="A280" s="703" t="s">
        <v>1115</v>
      </c>
      <c r="B280" s="703">
        <v>14102</v>
      </c>
      <c r="C280" s="703"/>
      <c r="D280" s="703" t="s">
        <v>19</v>
      </c>
      <c r="E280" s="703" t="s">
        <v>840</v>
      </c>
      <c r="F280" s="703" t="s">
        <v>210</v>
      </c>
      <c r="G280" s="703"/>
      <c r="H280" s="705" t="s">
        <v>738</v>
      </c>
      <c r="I280" s="705"/>
      <c r="J280" s="703" t="s">
        <v>141</v>
      </c>
      <c r="K280" s="703">
        <v>2</v>
      </c>
      <c r="L280" s="706">
        <v>1.746</v>
      </c>
      <c r="M280" s="704" t="s">
        <v>795</v>
      </c>
      <c r="N280" s="705" t="s">
        <v>1216</v>
      </c>
      <c r="O280" s="710">
        <v>142</v>
      </c>
      <c r="P280" s="707">
        <f t="shared" si="20"/>
        <v>142</v>
      </c>
      <c r="Q280" s="708"/>
      <c r="R280" s="708"/>
      <c r="S280" s="703"/>
      <c r="T280" s="709">
        <f t="shared" si="21"/>
        <v>0</v>
      </c>
      <c r="U280" s="709">
        <f t="shared" si="22"/>
        <v>0</v>
      </c>
    </row>
    <row r="281" spans="1:21" ht="14.4" hidden="1" customHeight="1">
      <c r="A281" s="703" t="s">
        <v>1116</v>
      </c>
      <c r="B281" s="704">
        <v>14103</v>
      </c>
      <c r="C281" s="703"/>
      <c r="D281" s="703" t="s">
        <v>19</v>
      </c>
      <c r="E281" s="703" t="s">
        <v>840</v>
      </c>
      <c r="F281" s="703" t="s">
        <v>211</v>
      </c>
      <c r="G281" s="703"/>
      <c r="H281" s="705" t="s">
        <v>738</v>
      </c>
      <c r="I281" s="705"/>
      <c r="J281" s="703" t="s">
        <v>141</v>
      </c>
      <c r="K281" s="703">
        <v>2</v>
      </c>
      <c r="L281" s="706">
        <v>2.2000000000000002</v>
      </c>
      <c r="M281" s="704" t="s">
        <v>795</v>
      </c>
      <c r="N281" s="705" t="s">
        <v>1216</v>
      </c>
      <c r="O281" s="710">
        <v>170</v>
      </c>
      <c r="P281" s="707">
        <f t="shared" si="20"/>
        <v>170</v>
      </c>
      <c r="Q281" s="708"/>
      <c r="R281" s="708"/>
      <c r="S281" s="703"/>
      <c r="T281" s="709">
        <f t="shared" si="21"/>
        <v>0</v>
      </c>
      <c r="U281" s="709">
        <f t="shared" si="22"/>
        <v>0</v>
      </c>
    </row>
    <row r="282" spans="1:21" ht="14.4" hidden="1" customHeight="1">
      <c r="A282" s="703" t="s">
        <v>1117</v>
      </c>
      <c r="B282" s="704">
        <v>14104</v>
      </c>
      <c r="C282" s="703"/>
      <c r="D282" s="703" t="s">
        <v>19</v>
      </c>
      <c r="E282" s="703" t="s">
        <v>840</v>
      </c>
      <c r="F282" s="703" t="s">
        <v>212</v>
      </c>
      <c r="G282" s="703"/>
      <c r="H282" s="705" t="s">
        <v>738</v>
      </c>
      <c r="I282" s="705"/>
      <c r="J282" s="703" t="s">
        <v>89</v>
      </c>
      <c r="K282" s="703">
        <v>2</v>
      </c>
      <c r="L282" s="706">
        <v>1.343</v>
      </c>
      <c r="M282" s="704" t="s">
        <v>795</v>
      </c>
      <c r="N282" s="705" t="s">
        <v>1216</v>
      </c>
      <c r="O282" s="710">
        <v>117</v>
      </c>
      <c r="P282" s="707">
        <f t="shared" si="20"/>
        <v>117</v>
      </c>
      <c r="Q282" s="708"/>
      <c r="R282" s="708"/>
      <c r="S282" s="703"/>
      <c r="T282" s="709">
        <f t="shared" si="21"/>
        <v>0</v>
      </c>
      <c r="U282" s="709">
        <f t="shared" si="22"/>
        <v>0</v>
      </c>
    </row>
    <row r="283" spans="1:21" ht="14.4" hidden="1">
      <c r="A283" s="703" t="s">
        <v>1218</v>
      </c>
      <c r="B283" s="704">
        <v>14208</v>
      </c>
      <c r="C283" s="703"/>
      <c r="D283" s="703" t="s">
        <v>19</v>
      </c>
      <c r="E283" s="703" t="s">
        <v>1236</v>
      </c>
      <c r="F283" s="703" t="s">
        <v>1208</v>
      </c>
      <c r="G283" s="703"/>
      <c r="H283" s="705" t="s">
        <v>737</v>
      </c>
      <c r="I283" s="705"/>
      <c r="J283" s="703" t="s">
        <v>60</v>
      </c>
      <c r="K283" s="703">
        <v>1</v>
      </c>
      <c r="L283" s="706">
        <v>1.024</v>
      </c>
      <c r="M283" s="704" t="s">
        <v>795</v>
      </c>
      <c r="N283" s="705" t="s">
        <v>1216</v>
      </c>
      <c r="O283" s="710">
        <v>77</v>
      </c>
      <c r="P283" s="707">
        <f t="shared" si="20"/>
        <v>77</v>
      </c>
      <c r="Q283" s="708"/>
      <c r="R283" s="708"/>
      <c r="S283" s="703"/>
      <c r="T283" s="709">
        <f t="shared" si="21"/>
        <v>0</v>
      </c>
      <c r="U283" s="709">
        <f t="shared" si="22"/>
        <v>0</v>
      </c>
    </row>
    <row r="284" spans="1:21" ht="14.4" hidden="1">
      <c r="A284" s="703" t="s">
        <v>1219</v>
      </c>
      <c r="B284" s="704">
        <v>14210</v>
      </c>
      <c r="C284" s="703"/>
      <c r="D284" s="703" t="s">
        <v>19</v>
      </c>
      <c r="E284" s="703" t="s">
        <v>1236</v>
      </c>
      <c r="F284" s="703" t="s">
        <v>1209</v>
      </c>
      <c r="G284" s="703"/>
      <c r="H284" s="705" t="s">
        <v>737</v>
      </c>
      <c r="I284" s="705"/>
      <c r="J284" s="703" t="s">
        <v>60</v>
      </c>
      <c r="K284" s="703">
        <v>1</v>
      </c>
      <c r="L284" s="706">
        <v>1.159</v>
      </c>
      <c r="M284" s="704" t="s">
        <v>795</v>
      </c>
      <c r="N284" s="705" t="s">
        <v>1216</v>
      </c>
      <c r="O284" s="707">
        <v>85</v>
      </c>
      <c r="P284" s="707">
        <f t="shared" si="20"/>
        <v>85</v>
      </c>
      <c r="Q284" s="708"/>
      <c r="R284" s="708"/>
      <c r="S284" s="703"/>
      <c r="T284" s="709">
        <f t="shared" si="21"/>
        <v>0</v>
      </c>
      <c r="U284" s="709">
        <f t="shared" si="22"/>
        <v>0</v>
      </c>
    </row>
    <row r="285" spans="1:21" ht="14.4" hidden="1">
      <c r="A285" s="703" t="s">
        <v>1118</v>
      </c>
      <c r="B285" s="703">
        <v>13696</v>
      </c>
      <c r="C285" s="703"/>
      <c r="D285" s="703" t="s">
        <v>19</v>
      </c>
      <c r="E285" s="703" t="s">
        <v>840</v>
      </c>
      <c r="F285" s="703" t="s">
        <v>213</v>
      </c>
      <c r="G285" s="703"/>
      <c r="H285" s="705" t="s">
        <v>738</v>
      </c>
      <c r="I285" s="705"/>
      <c r="J285" s="703" t="s">
        <v>89</v>
      </c>
      <c r="K285" s="703">
        <v>2</v>
      </c>
      <c r="L285" s="706">
        <v>1.5840000000000001</v>
      </c>
      <c r="M285" s="704" t="s">
        <v>795</v>
      </c>
      <c r="N285" s="705" t="s">
        <v>140</v>
      </c>
      <c r="O285" s="710">
        <v>133</v>
      </c>
      <c r="P285" s="707">
        <f t="shared" si="20"/>
        <v>133</v>
      </c>
      <c r="Q285" s="708"/>
      <c r="R285" s="708"/>
      <c r="S285" s="703"/>
      <c r="T285" s="709">
        <f t="shared" si="21"/>
        <v>0</v>
      </c>
      <c r="U285" s="709">
        <f t="shared" si="22"/>
        <v>0</v>
      </c>
    </row>
    <row r="286" spans="1:21" ht="14.4" hidden="1">
      <c r="A286" s="703" t="s">
        <v>1119</v>
      </c>
      <c r="B286" s="704">
        <v>14105</v>
      </c>
      <c r="C286" s="703"/>
      <c r="D286" s="703" t="s">
        <v>19</v>
      </c>
      <c r="E286" s="703" t="s">
        <v>840</v>
      </c>
      <c r="F286" s="703" t="s">
        <v>120</v>
      </c>
      <c r="G286" s="703"/>
      <c r="H286" s="705" t="s">
        <v>738</v>
      </c>
      <c r="I286" s="705"/>
      <c r="J286" s="703" t="s">
        <v>60</v>
      </c>
      <c r="K286" s="703">
        <v>3</v>
      </c>
      <c r="L286" s="706">
        <v>1.694</v>
      </c>
      <c r="M286" s="704" t="s">
        <v>795</v>
      </c>
      <c r="N286" s="705" t="s">
        <v>159</v>
      </c>
      <c r="O286" s="710">
        <v>108</v>
      </c>
      <c r="P286" s="707">
        <f t="shared" si="20"/>
        <v>108</v>
      </c>
      <c r="Q286" s="708"/>
      <c r="R286" s="708"/>
      <c r="S286" s="703"/>
      <c r="T286" s="709">
        <f t="shared" si="21"/>
        <v>0</v>
      </c>
      <c r="U286" s="709">
        <f t="shared" si="22"/>
        <v>0</v>
      </c>
    </row>
    <row r="287" spans="1:21" ht="14.4" hidden="1">
      <c r="A287" s="703" t="s">
        <v>1120</v>
      </c>
      <c r="B287" s="703">
        <v>14106</v>
      </c>
      <c r="C287" s="703"/>
      <c r="D287" s="703" t="s">
        <v>19</v>
      </c>
      <c r="E287" s="703" t="s">
        <v>840</v>
      </c>
      <c r="F287" s="703" t="s">
        <v>214</v>
      </c>
      <c r="G287" s="703"/>
      <c r="H287" s="705" t="s">
        <v>738</v>
      </c>
      <c r="I287" s="705"/>
      <c r="J287" s="703" t="s">
        <v>57</v>
      </c>
      <c r="K287" s="703">
        <v>4</v>
      </c>
      <c r="L287" s="706">
        <v>1.881</v>
      </c>
      <c r="M287" s="704" t="s">
        <v>795</v>
      </c>
      <c r="N287" s="705" t="s">
        <v>140</v>
      </c>
      <c r="O287" s="710">
        <v>120</v>
      </c>
      <c r="P287" s="707">
        <f t="shared" si="20"/>
        <v>120</v>
      </c>
      <c r="Q287" s="708"/>
      <c r="R287" s="708"/>
      <c r="S287" s="703"/>
      <c r="T287" s="709">
        <f t="shared" si="21"/>
        <v>0</v>
      </c>
      <c r="U287" s="709">
        <f t="shared" si="22"/>
        <v>0</v>
      </c>
    </row>
    <row r="288" spans="1:21" ht="14.4" hidden="1">
      <c r="A288" s="703" t="s">
        <v>960</v>
      </c>
      <c r="B288" s="704">
        <v>9320</v>
      </c>
      <c r="C288" s="703"/>
      <c r="D288" s="703" t="s">
        <v>19</v>
      </c>
      <c r="E288" s="703" t="s">
        <v>43</v>
      </c>
      <c r="F288" s="698" t="s">
        <v>215</v>
      </c>
      <c r="G288" s="703"/>
      <c r="H288" s="705" t="s">
        <v>737</v>
      </c>
      <c r="I288" s="705"/>
      <c r="J288" s="698" t="s">
        <v>44</v>
      </c>
      <c r="K288" s="698">
        <v>10</v>
      </c>
      <c r="L288" s="698">
        <v>0.97899999999999998</v>
      </c>
      <c r="M288" s="704" t="s">
        <v>20</v>
      </c>
      <c r="N288" s="698" t="s">
        <v>209</v>
      </c>
      <c r="O288" s="700">
        <v>46</v>
      </c>
      <c r="P288" s="707">
        <f t="shared" si="20"/>
        <v>46</v>
      </c>
      <c r="Q288" s="702"/>
      <c r="R288" s="708"/>
      <c r="S288" s="703"/>
      <c r="T288" s="709">
        <f t="shared" si="21"/>
        <v>0</v>
      </c>
      <c r="U288" s="709">
        <f t="shared" si="22"/>
        <v>0</v>
      </c>
    </row>
    <row r="289" spans="1:21" ht="14.4" hidden="1">
      <c r="A289" s="703" t="s">
        <v>1068</v>
      </c>
      <c r="B289" s="698">
        <v>9634</v>
      </c>
      <c r="C289" s="703"/>
      <c r="D289" s="703" t="s">
        <v>19</v>
      </c>
      <c r="E289" s="703" t="s">
        <v>43</v>
      </c>
      <c r="F289" s="698" t="s">
        <v>215</v>
      </c>
      <c r="G289" s="703"/>
      <c r="H289" s="705" t="s">
        <v>737</v>
      </c>
      <c r="I289" s="705"/>
      <c r="J289" s="698" t="s">
        <v>44</v>
      </c>
      <c r="K289" s="698">
        <v>10</v>
      </c>
      <c r="L289" s="698">
        <v>0.68</v>
      </c>
      <c r="M289" s="704" t="s">
        <v>795</v>
      </c>
      <c r="N289" s="698" t="s">
        <v>209</v>
      </c>
      <c r="O289" s="700">
        <v>73</v>
      </c>
      <c r="P289" s="707">
        <f t="shared" si="20"/>
        <v>73</v>
      </c>
      <c r="Q289" s="702"/>
      <c r="R289" s="708"/>
      <c r="S289" s="703"/>
      <c r="T289" s="709">
        <f t="shared" si="21"/>
        <v>0</v>
      </c>
      <c r="U289" s="709">
        <f t="shared" si="22"/>
        <v>0</v>
      </c>
    </row>
    <row r="290" spans="1:21" ht="14.4" hidden="1">
      <c r="A290" s="703" t="s">
        <v>1121</v>
      </c>
      <c r="B290" s="704">
        <v>14331</v>
      </c>
      <c r="C290" s="703"/>
      <c r="D290" s="703" t="s">
        <v>19</v>
      </c>
      <c r="E290" s="703" t="s">
        <v>840</v>
      </c>
      <c r="F290" s="703" t="s">
        <v>1225</v>
      </c>
      <c r="G290" s="703"/>
      <c r="H290" s="705" t="s">
        <v>738</v>
      </c>
      <c r="I290" s="705"/>
      <c r="J290" s="703" t="s">
        <v>92</v>
      </c>
      <c r="K290" s="703">
        <v>11</v>
      </c>
      <c r="L290" s="706">
        <v>0.26100000000000001</v>
      </c>
      <c r="M290" s="704" t="s">
        <v>795</v>
      </c>
      <c r="N290" s="705" t="s">
        <v>209</v>
      </c>
      <c r="O290" s="710">
        <v>53</v>
      </c>
      <c r="P290" s="707">
        <f t="shared" si="20"/>
        <v>53</v>
      </c>
      <c r="Q290" s="708"/>
      <c r="R290" s="708"/>
      <c r="S290" s="703"/>
      <c r="T290" s="709">
        <f t="shared" si="21"/>
        <v>0</v>
      </c>
      <c r="U290" s="709">
        <f t="shared" si="22"/>
        <v>0</v>
      </c>
    </row>
    <row r="291" spans="1:21" ht="14.4" hidden="1">
      <c r="A291" s="703" t="s">
        <v>961</v>
      </c>
      <c r="B291" s="704">
        <v>9846</v>
      </c>
      <c r="C291" s="703"/>
      <c r="D291" s="703" t="s">
        <v>19</v>
      </c>
      <c r="E291" s="703" t="s">
        <v>43</v>
      </c>
      <c r="F291" s="698" t="s">
        <v>216</v>
      </c>
      <c r="G291" s="703"/>
      <c r="H291" s="705" t="s">
        <v>737</v>
      </c>
      <c r="I291" s="705"/>
      <c r="J291" s="698" t="s">
        <v>141</v>
      </c>
      <c r="K291" s="698">
        <v>6</v>
      </c>
      <c r="L291" s="698">
        <v>8.6189999999999998</v>
      </c>
      <c r="M291" s="704" t="s">
        <v>20</v>
      </c>
      <c r="N291" s="705" t="s">
        <v>136</v>
      </c>
      <c r="O291" s="700">
        <v>171</v>
      </c>
      <c r="P291" s="707">
        <f t="shared" si="20"/>
        <v>171</v>
      </c>
      <c r="Q291" s="702"/>
      <c r="R291" s="708"/>
      <c r="S291" s="703"/>
      <c r="T291" s="709">
        <f t="shared" si="21"/>
        <v>0</v>
      </c>
      <c r="U291" s="709">
        <f t="shared" si="22"/>
        <v>0</v>
      </c>
    </row>
    <row r="292" spans="1:21" ht="14.4" hidden="1">
      <c r="A292" s="703" t="s">
        <v>1069</v>
      </c>
      <c r="B292" s="704">
        <v>9316</v>
      </c>
      <c r="C292" s="703"/>
      <c r="D292" s="703" t="s">
        <v>19</v>
      </c>
      <c r="E292" s="703" t="s">
        <v>43</v>
      </c>
      <c r="F292" s="698" t="s">
        <v>216</v>
      </c>
      <c r="G292" s="703"/>
      <c r="H292" s="705" t="s">
        <v>737</v>
      </c>
      <c r="I292" s="705"/>
      <c r="J292" s="698" t="s">
        <v>141</v>
      </c>
      <c r="K292" s="698">
        <v>6</v>
      </c>
      <c r="L292" s="698">
        <v>4.5810000000000004</v>
      </c>
      <c r="M292" s="704" t="s">
        <v>795</v>
      </c>
      <c r="N292" s="705" t="s">
        <v>140</v>
      </c>
      <c r="O292" s="700">
        <v>339</v>
      </c>
      <c r="P292" s="707">
        <f t="shared" si="20"/>
        <v>339</v>
      </c>
      <c r="Q292" s="702"/>
      <c r="R292" s="708"/>
      <c r="S292" s="703"/>
      <c r="T292" s="709">
        <f t="shared" si="21"/>
        <v>0</v>
      </c>
      <c r="U292" s="709">
        <f t="shared" si="22"/>
        <v>0</v>
      </c>
    </row>
    <row r="293" spans="1:21" ht="14.4" hidden="1">
      <c r="A293" s="703" t="s">
        <v>962</v>
      </c>
      <c r="B293" s="698">
        <v>9532</v>
      </c>
      <c r="C293" s="703"/>
      <c r="D293" s="703" t="s">
        <v>19</v>
      </c>
      <c r="E293" s="703" t="s">
        <v>43</v>
      </c>
      <c r="F293" s="698" t="s">
        <v>217</v>
      </c>
      <c r="G293" s="703"/>
      <c r="H293" s="705" t="s">
        <v>737</v>
      </c>
      <c r="I293" s="705"/>
      <c r="J293" s="698" t="s">
        <v>44</v>
      </c>
      <c r="K293" s="698">
        <v>10</v>
      </c>
      <c r="L293" s="698">
        <v>1.3740000000000001</v>
      </c>
      <c r="M293" s="704" t="s">
        <v>20</v>
      </c>
      <c r="N293" s="698" t="s">
        <v>153</v>
      </c>
      <c r="O293" s="700">
        <v>53</v>
      </c>
      <c r="P293" s="707">
        <f t="shared" si="20"/>
        <v>53</v>
      </c>
      <c r="Q293" s="702"/>
      <c r="R293" s="708"/>
      <c r="S293" s="703"/>
      <c r="T293" s="709">
        <f t="shared" si="21"/>
        <v>0</v>
      </c>
      <c r="U293" s="709">
        <f t="shared" si="22"/>
        <v>0</v>
      </c>
    </row>
    <row r="294" spans="1:21" ht="14.4" hidden="1">
      <c r="A294" s="703" t="s">
        <v>1070</v>
      </c>
      <c r="B294" s="698">
        <v>9765</v>
      </c>
      <c r="C294" s="703"/>
      <c r="D294" s="703" t="s">
        <v>19</v>
      </c>
      <c r="E294" s="703" t="s">
        <v>43</v>
      </c>
      <c r="F294" s="698" t="s">
        <v>217</v>
      </c>
      <c r="G294" s="703"/>
      <c r="H294" s="705" t="s">
        <v>737</v>
      </c>
      <c r="I294" s="705"/>
      <c r="J294" s="698" t="s">
        <v>44</v>
      </c>
      <c r="K294" s="698">
        <v>10</v>
      </c>
      <c r="L294" s="698">
        <v>0.95299999999999996</v>
      </c>
      <c r="M294" s="704" t="s">
        <v>795</v>
      </c>
      <c r="N294" s="705" t="s">
        <v>1217</v>
      </c>
      <c r="O294" s="700">
        <v>86</v>
      </c>
      <c r="P294" s="707">
        <f t="shared" si="20"/>
        <v>86</v>
      </c>
      <c r="Q294" s="702"/>
      <c r="R294" s="708"/>
      <c r="S294" s="703"/>
      <c r="T294" s="709">
        <f t="shared" si="21"/>
        <v>0</v>
      </c>
      <c r="U294" s="709">
        <f t="shared" si="22"/>
        <v>0</v>
      </c>
    </row>
    <row r="295" spans="1:21" ht="14.4" hidden="1">
      <c r="A295" s="703" t="s">
        <v>1122</v>
      </c>
      <c r="B295" s="704">
        <v>13697</v>
      </c>
      <c r="C295" s="703"/>
      <c r="D295" s="703" t="s">
        <v>19</v>
      </c>
      <c r="E295" s="703" t="s">
        <v>840</v>
      </c>
      <c r="F295" s="703" t="s">
        <v>218</v>
      </c>
      <c r="G295" s="703"/>
      <c r="H295" s="705" t="s">
        <v>738</v>
      </c>
      <c r="I295" s="705"/>
      <c r="J295" s="703" t="s">
        <v>44</v>
      </c>
      <c r="K295" s="703">
        <v>5</v>
      </c>
      <c r="L295" s="706">
        <v>0.54</v>
      </c>
      <c r="M295" s="704" t="s">
        <v>795</v>
      </c>
      <c r="N295" s="705" t="s">
        <v>209</v>
      </c>
      <c r="O295" s="710">
        <v>53</v>
      </c>
      <c r="P295" s="707">
        <f t="shared" si="20"/>
        <v>53</v>
      </c>
      <c r="Q295" s="708"/>
      <c r="R295" s="708"/>
      <c r="S295" s="703"/>
      <c r="T295" s="709">
        <f t="shared" si="21"/>
        <v>0</v>
      </c>
      <c r="U295" s="709">
        <f t="shared" si="22"/>
        <v>0</v>
      </c>
    </row>
    <row r="296" spans="1:21" ht="14.4" hidden="1">
      <c r="A296" s="703" t="s">
        <v>963</v>
      </c>
      <c r="B296" s="698">
        <v>10888</v>
      </c>
      <c r="C296" s="703"/>
      <c r="D296" s="703" t="s">
        <v>19</v>
      </c>
      <c r="E296" s="703" t="s">
        <v>43</v>
      </c>
      <c r="F296" s="698" t="s">
        <v>219</v>
      </c>
      <c r="G296" s="703"/>
      <c r="H296" s="705" t="s">
        <v>737</v>
      </c>
      <c r="I296" s="705"/>
      <c r="J296" s="698" t="s">
        <v>89</v>
      </c>
      <c r="K296" s="698">
        <v>3</v>
      </c>
      <c r="L296" s="698">
        <v>5.0149999999999997</v>
      </c>
      <c r="M296" s="704" t="s">
        <v>20</v>
      </c>
      <c r="N296" s="698" t="s">
        <v>1215</v>
      </c>
      <c r="O296" s="700">
        <v>99</v>
      </c>
      <c r="P296" s="707">
        <f t="shared" si="20"/>
        <v>99</v>
      </c>
      <c r="Q296" s="702"/>
      <c r="R296" s="708"/>
      <c r="S296" s="703"/>
      <c r="T296" s="709">
        <f t="shared" si="21"/>
        <v>0</v>
      </c>
      <c r="U296" s="709">
        <f t="shared" si="22"/>
        <v>0</v>
      </c>
    </row>
    <row r="297" spans="1:21" ht="14.4" hidden="1">
      <c r="A297" s="703" t="s">
        <v>1071</v>
      </c>
      <c r="B297" s="698">
        <v>14137</v>
      </c>
      <c r="C297" s="703"/>
      <c r="D297" s="703" t="s">
        <v>19</v>
      </c>
      <c r="E297" s="703" t="s">
        <v>43</v>
      </c>
      <c r="F297" s="698" t="s">
        <v>219</v>
      </c>
      <c r="G297" s="703"/>
      <c r="H297" s="705" t="s">
        <v>737</v>
      </c>
      <c r="I297" s="705"/>
      <c r="J297" s="698" t="s">
        <v>89</v>
      </c>
      <c r="K297" s="698">
        <v>3</v>
      </c>
      <c r="L297" s="698">
        <v>3.4809999999999999</v>
      </c>
      <c r="M297" s="704" t="s">
        <v>795</v>
      </c>
      <c r="N297" s="698" t="s">
        <v>1215</v>
      </c>
      <c r="O297" s="700">
        <v>183</v>
      </c>
      <c r="P297" s="707">
        <f t="shared" si="20"/>
        <v>183</v>
      </c>
      <c r="Q297" s="702"/>
      <c r="R297" s="708"/>
      <c r="S297" s="703"/>
      <c r="T297" s="709">
        <f t="shared" si="21"/>
        <v>0</v>
      </c>
      <c r="U297" s="709">
        <f t="shared" si="22"/>
        <v>0</v>
      </c>
    </row>
    <row r="298" spans="1:21" ht="14.4" hidden="1">
      <c r="A298" s="703" t="s">
        <v>1123</v>
      </c>
      <c r="B298" s="703">
        <v>13698</v>
      </c>
      <c r="C298" s="703"/>
      <c r="D298" s="703" t="s">
        <v>19</v>
      </c>
      <c r="E298" s="703" t="s">
        <v>840</v>
      </c>
      <c r="F298" s="703" t="s">
        <v>220</v>
      </c>
      <c r="G298" s="703"/>
      <c r="H298" s="705" t="s">
        <v>738</v>
      </c>
      <c r="I298" s="705"/>
      <c r="J298" s="703" t="s">
        <v>89</v>
      </c>
      <c r="K298" s="703">
        <v>4</v>
      </c>
      <c r="L298" s="706">
        <v>2.7919999999999998</v>
      </c>
      <c r="M298" s="704" t="s">
        <v>795</v>
      </c>
      <c r="N298" s="705" t="s">
        <v>1214</v>
      </c>
      <c r="O298" s="710">
        <v>137</v>
      </c>
      <c r="P298" s="707">
        <f t="shared" si="20"/>
        <v>137</v>
      </c>
      <c r="Q298" s="708"/>
      <c r="R298" s="708"/>
      <c r="S298" s="703"/>
      <c r="T298" s="709">
        <f t="shared" si="21"/>
        <v>0</v>
      </c>
      <c r="U298" s="709">
        <f t="shared" si="22"/>
        <v>0</v>
      </c>
    </row>
    <row r="299" spans="1:21" ht="14.4" hidden="1">
      <c r="A299" s="703" t="s">
        <v>1124</v>
      </c>
      <c r="B299" s="704">
        <v>13699</v>
      </c>
      <c r="C299" s="703"/>
      <c r="D299" s="703" t="s">
        <v>19</v>
      </c>
      <c r="E299" s="703" t="s">
        <v>840</v>
      </c>
      <c r="F299" s="703" t="s">
        <v>221</v>
      </c>
      <c r="G299" s="703"/>
      <c r="H299" s="705" t="s">
        <v>738</v>
      </c>
      <c r="I299" s="705"/>
      <c r="J299" s="703" t="s">
        <v>89</v>
      </c>
      <c r="K299" s="703">
        <v>3</v>
      </c>
      <c r="L299" s="706">
        <v>2.077</v>
      </c>
      <c r="M299" s="704" t="s">
        <v>795</v>
      </c>
      <c r="N299" s="705" t="s">
        <v>144</v>
      </c>
      <c r="O299" s="710">
        <v>176</v>
      </c>
      <c r="P299" s="707">
        <f t="shared" si="20"/>
        <v>176</v>
      </c>
      <c r="Q299" s="708"/>
      <c r="R299" s="708"/>
      <c r="S299" s="703"/>
      <c r="T299" s="709">
        <f t="shared" si="21"/>
        <v>0</v>
      </c>
      <c r="U299" s="709">
        <f t="shared" si="22"/>
        <v>0</v>
      </c>
    </row>
    <row r="300" spans="1:21" ht="14.4" hidden="1">
      <c r="A300" s="703" t="s">
        <v>1125</v>
      </c>
      <c r="B300" s="704">
        <v>13700</v>
      </c>
      <c r="C300" s="703"/>
      <c r="D300" s="703" t="s">
        <v>19</v>
      </c>
      <c r="E300" s="703" t="s">
        <v>840</v>
      </c>
      <c r="F300" s="703" t="s">
        <v>222</v>
      </c>
      <c r="G300" s="703"/>
      <c r="H300" s="705" t="s">
        <v>738</v>
      </c>
      <c r="I300" s="705"/>
      <c r="J300" s="703" t="s">
        <v>89</v>
      </c>
      <c r="K300" s="703">
        <v>1</v>
      </c>
      <c r="L300" s="706">
        <v>0.85</v>
      </c>
      <c r="M300" s="704" t="s">
        <v>795</v>
      </c>
      <c r="N300" s="705" t="s">
        <v>144</v>
      </c>
      <c r="O300" s="710">
        <v>73</v>
      </c>
      <c r="P300" s="707">
        <f t="shared" si="20"/>
        <v>73</v>
      </c>
      <c r="Q300" s="708"/>
      <c r="R300" s="708"/>
      <c r="S300" s="703"/>
      <c r="T300" s="709">
        <f t="shared" si="21"/>
        <v>0</v>
      </c>
      <c r="U300" s="709">
        <f t="shared" si="22"/>
        <v>0</v>
      </c>
    </row>
    <row r="301" spans="1:21" ht="14.4" hidden="1" customHeight="1">
      <c r="A301" s="703" t="s">
        <v>1126</v>
      </c>
      <c r="B301" s="704">
        <v>13701</v>
      </c>
      <c r="C301" s="703"/>
      <c r="D301" s="703" t="s">
        <v>19</v>
      </c>
      <c r="E301" s="703" t="s">
        <v>840</v>
      </c>
      <c r="F301" s="703" t="s">
        <v>223</v>
      </c>
      <c r="G301" s="703"/>
      <c r="H301" s="705" t="s">
        <v>738</v>
      </c>
      <c r="I301" s="705"/>
      <c r="J301" s="703" t="s">
        <v>89</v>
      </c>
      <c r="K301" s="703">
        <v>1</v>
      </c>
      <c r="L301" s="706">
        <v>0.71</v>
      </c>
      <c r="M301" s="704" t="s">
        <v>795</v>
      </c>
      <c r="N301" s="705" t="s">
        <v>144</v>
      </c>
      <c r="O301" s="710">
        <v>48</v>
      </c>
      <c r="P301" s="707">
        <f t="shared" si="20"/>
        <v>48</v>
      </c>
      <c r="Q301" s="708"/>
      <c r="R301" s="708"/>
      <c r="S301" s="703"/>
      <c r="T301" s="709">
        <f t="shared" si="21"/>
        <v>0</v>
      </c>
      <c r="U301" s="709">
        <f t="shared" si="22"/>
        <v>0</v>
      </c>
    </row>
    <row r="302" spans="1:21" ht="14.4" hidden="1" customHeight="1">
      <c r="A302" s="703" t="s">
        <v>1127</v>
      </c>
      <c r="B302" s="703">
        <v>14107</v>
      </c>
      <c r="C302" s="703"/>
      <c r="D302" s="703" t="s">
        <v>19</v>
      </c>
      <c r="E302" s="703" t="s">
        <v>840</v>
      </c>
      <c r="F302" s="703" t="s">
        <v>224</v>
      </c>
      <c r="G302" s="703"/>
      <c r="H302" s="705" t="s">
        <v>738</v>
      </c>
      <c r="I302" s="705"/>
      <c r="J302" s="703" t="s">
        <v>60</v>
      </c>
      <c r="K302" s="703">
        <v>3</v>
      </c>
      <c r="L302" s="706">
        <v>1.6870000000000001</v>
      </c>
      <c r="M302" s="704" t="s">
        <v>795</v>
      </c>
      <c r="N302" s="705" t="s">
        <v>153</v>
      </c>
      <c r="O302" s="710">
        <v>152</v>
      </c>
      <c r="P302" s="707">
        <f t="shared" si="20"/>
        <v>152</v>
      </c>
      <c r="Q302" s="708"/>
      <c r="R302" s="708"/>
      <c r="S302" s="703"/>
      <c r="T302" s="709">
        <f t="shared" si="21"/>
        <v>0</v>
      </c>
      <c r="U302" s="709">
        <f t="shared" si="22"/>
        <v>0</v>
      </c>
    </row>
    <row r="303" spans="1:21" ht="14.4" hidden="1" customHeight="1">
      <c r="A303" s="703" t="s">
        <v>1128</v>
      </c>
      <c r="B303" s="704">
        <v>14108</v>
      </c>
      <c r="C303" s="703"/>
      <c r="D303" s="703" t="s">
        <v>19</v>
      </c>
      <c r="E303" s="703" t="s">
        <v>840</v>
      </c>
      <c r="F303" s="703" t="s">
        <v>225</v>
      </c>
      <c r="G303" s="703"/>
      <c r="H303" s="705" t="s">
        <v>738</v>
      </c>
      <c r="I303" s="705"/>
      <c r="J303" s="703" t="s">
        <v>57</v>
      </c>
      <c r="K303" s="703">
        <v>5</v>
      </c>
      <c r="L303" s="706">
        <v>1.579</v>
      </c>
      <c r="M303" s="704" t="s">
        <v>795</v>
      </c>
      <c r="N303" s="705" t="s">
        <v>153</v>
      </c>
      <c r="O303" s="710">
        <v>173</v>
      </c>
      <c r="P303" s="707">
        <f t="shared" si="20"/>
        <v>173</v>
      </c>
      <c r="Q303" s="708"/>
      <c r="R303" s="708"/>
      <c r="S303" s="703"/>
      <c r="T303" s="709">
        <f t="shared" si="21"/>
        <v>0</v>
      </c>
      <c r="U303" s="709">
        <f t="shared" si="22"/>
        <v>0</v>
      </c>
    </row>
    <row r="304" spans="1:21" ht="14.4" hidden="1" customHeight="1">
      <c r="A304" s="703" t="s">
        <v>1129</v>
      </c>
      <c r="B304" s="704">
        <v>14109</v>
      </c>
      <c r="C304" s="703"/>
      <c r="D304" s="703" t="s">
        <v>19</v>
      </c>
      <c r="E304" s="703" t="s">
        <v>840</v>
      </c>
      <c r="F304" s="703" t="s">
        <v>226</v>
      </c>
      <c r="G304" s="703"/>
      <c r="H304" s="705" t="s">
        <v>738</v>
      </c>
      <c r="I304" s="705"/>
      <c r="J304" s="703" t="s">
        <v>89</v>
      </c>
      <c r="K304" s="703">
        <v>3</v>
      </c>
      <c r="L304" s="706">
        <v>2.06</v>
      </c>
      <c r="M304" s="704" t="s">
        <v>795</v>
      </c>
      <c r="N304" s="705" t="s">
        <v>136</v>
      </c>
      <c r="O304" s="710">
        <v>175</v>
      </c>
      <c r="P304" s="707">
        <f t="shared" si="20"/>
        <v>175</v>
      </c>
      <c r="Q304" s="708"/>
      <c r="R304" s="708"/>
      <c r="S304" s="703"/>
      <c r="T304" s="709">
        <f t="shared" si="21"/>
        <v>0</v>
      </c>
      <c r="U304" s="709">
        <f t="shared" si="22"/>
        <v>0</v>
      </c>
    </row>
    <row r="305" spans="1:21" ht="14.4" hidden="1" customHeight="1">
      <c r="A305" s="703" t="s">
        <v>964</v>
      </c>
      <c r="B305" s="704">
        <v>10334</v>
      </c>
      <c r="C305" s="703"/>
      <c r="D305" s="703" t="s">
        <v>19</v>
      </c>
      <c r="E305" s="703" t="s">
        <v>43</v>
      </c>
      <c r="F305" s="698" t="s">
        <v>227</v>
      </c>
      <c r="G305" s="703"/>
      <c r="H305" s="705" t="s">
        <v>737</v>
      </c>
      <c r="I305" s="705"/>
      <c r="J305" s="698" t="s">
        <v>141</v>
      </c>
      <c r="K305" s="698">
        <v>1</v>
      </c>
      <c r="L305" s="698">
        <v>2.4550000000000001</v>
      </c>
      <c r="M305" s="704" t="s">
        <v>20</v>
      </c>
      <c r="N305" s="705" t="s">
        <v>144</v>
      </c>
      <c r="O305" s="700">
        <v>53</v>
      </c>
      <c r="P305" s="707">
        <f t="shared" si="20"/>
        <v>53</v>
      </c>
      <c r="Q305" s="702"/>
      <c r="R305" s="708"/>
      <c r="S305" s="703"/>
      <c r="T305" s="709">
        <f t="shared" si="21"/>
        <v>0</v>
      </c>
      <c r="U305" s="709">
        <f t="shared" si="22"/>
        <v>0</v>
      </c>
    </row>
    <row r="306" spans="1:21" ht="14.4" hidden="1" customHeight="1">
      <c r="A306" s="703" t="s">
        <v>1072</v>
      </c>
      <c r="B306" s="698">
        <v>9317</v>
      </c>
      <c r="C306" s="703"/>
      <c r="D306" s="703" t="s">
        <v>19</v>
      </c>
      <c r="E306" s="703" t="s">
        <v>43</v>
      </c>
      <c r="F306" s="698" t="s">
        <v>227</v>
      </c>
      <c r="G306" s="703"/>
      <c r="H306" s="705" t="s">
        <v>737</v>
      </c>
      <c r="I306" s="705"/>
      <c r="J306" s="698" t="s">
        <v>141</v>
      </c>
      <c r="K306" s="698">
        <v>1</v>
      </c>
      <c r="L306" s="698">
        <v>1.5289999999999999</v>
      </c>
      <c r="M306" s="704" t="s">
        <v>795</v>
      </c>
      <c r="N306" s="705" t="s">
        <v>144</v>
      </c>
      <c r="O306" s="700">
        <v>105</v>
      </c>
      <c r="P306" s="707">
        <f t="shared" si="20"/>
        <v>105</v>
      </c>
      <c r="Q306" s="702"/>
      <c r="R306" s="708"/>
      <c r="S306" s="703"/>
      <c r="T306" s="709">
        <f t="shared" si="21"/>
        <v>0</v>
      </c>
      <c r="U306" s="709">
        <f t="shared" si="22"/>
        <v>0</v>
      </c>
    </row>
    <row r="307" spans="1:21" ht="14.4" hidden="1">
      <c r="A307" s="703" t="s">
        <v>1130</v>
      </c>
      <c r="B307" s="703">
        <v>14169</v>
      </c>
      <c r="C307" s="703"/>
      <c r="D307" s="703" t="s">
        <v>19</v>
      </c>
      <c r="E307" s="703" t="s">
        <v>840</v>
      </c>
      <c r="F307" s="703" t="s">
        <v>1200</v>
      </c>
      <c r="G307" s="703"/>
      <c r="H307" s="705" t="s">
        <v>738</v>
      </c>
      <c r="I307" s="705"/>
      <c r="J307" s="703" t="s">
        <v>89</v>
      </c>
      <c r="K307" s="703">
        <v>4</v>
      </c>
      <c r="L307" s="706">
        <v>2.9710000000000001</v>
      </c>
      <c r="M307" s="704" t="s">
        <v>795</v>
      </c>
      <c r="N307" s="705" t="s">
        <v>136</v>
      </c>
      <c r="O307" s="710">
        <v>245</v>
      </c>
      <c r="P307" s="707">
        <f t="shared" si="20"/>
        <v>245</v>
      </c>
      <c r="Q307" s="708"/>
      <c r="R307" s="708"/>
      <c r="S307" s="703"/>
      <c r="T307" s="709">
        <f t="shared" si="21"/>
        <v>0</v>
      </c>
      <c r="U307" s="709">
        <f t="shared" si="22"/>
        <v>0</v>
      </c>
    </row>
    <row r="308" spans="1:21" ht="14.4" hidden="1">
      <c r="A308" s="703" t="s">
        <v>1131</v>
      </c>
      <c r="B308" s="704">
        <v>14330</v>
      </c>
      <c r="C308" s="703"/>
      <c r="D308" s="703" t="s">
        <v>19</v>
      </c>
      <c r="E308" s="703" t="s">
        <v>840</v>
      </c>
      <c r="F308" s="703" t="s">
        <v>1224</v>
      </c>
      <c r="G308" s="703"/>
      <c r="H308" s="705" t="s">
        <v>738</v>
      </c>
      <c r="I308" s="705"/>
      <c r="J308" s="703" t="s">
        <v>92</v>
      </c>
      <c r="K308" s="703">
        <v>10</v>
      </c>
      <c r="L308" s="706">
        <v>0.374</v>
      </c>
      <c r="M308" s="704" t="s">
        <v>795</v>
      </c>
      <c r="N308" s="705" t="s">
        <v>209</v>
      </c>
      <c r="O308" s="710">
        <v>56</v>
      </c>
      <c r="P308" s="707">
        <f t="shared" si="20"/>
        <v>56</v>
      </c>
      <c r="Q308" s="708"/>
      <c r="R308" s="708"/>
      <c r="S308" s="703"/>
      <c r="T308" s="709">
        <f t="shared" si="21"/>
        <v>0</v>
      </c>
      <c r="U308" s="709">
        <f t="shared" si="22"/>
        <v>0</v>
      </c>
    </row>
    <row r="309" spans="1:21" ht="14.4" hidden="1">
      <c r="A309" s="703" t="s">
        <v>965</v>
      </c>
      <c r="B309" s="698">
        <v>10683</v>
      </c>
      <c r="C309" s="703"/>
      <c r="D309" s="703" t="s">
        <v>19</v>
      </c>
      <c r="E309" s="703" t="s">
        <v>43</v>
      </c>
      <c r="F309" s="698" t="s">
        <v>228</v>
      </c>
      <c r="G309" s="703"/>
      <c r="H309" s="705" t="s">
        <v>737</v>
      </c>
      <c r="I309" s="705"/>
      <c r="J309" s="698" t="s">
        <v>229</v>
      </c>
      <c r="K309" s="698">
        <v>7</v>
      </c>
      <c r="L309" s="698">
        <v>3.57</v>
      </c>
      <c r="M309" s="704" t="s">
        <v>20</v>
      </c>
      <c r="N309" s="698" t="s">
        <v>140</v>
      </c>
      <c r="O309" s="700">
        <v>83</v>
      </c>
      <c r="P309" s="707">
        <f t="shared" ref="P309:P340" si="23">O309</f>
        <v>83</v>
      </c>
      <c r="Q309" s="702"/>
      <c r="R309" s="708"/>
      <c r="S309" s="703"/>
      <c r="T309" s="709">
        <f t="shared" si="21"/>
        <v>0</v>
      </c>
      <c r="U309" s="709">
        <f t="shared" ref="U309:U340" si="24">ROUND(T309,0)</f>
        <v>0</v>
      </c>
    </row>
    <row r="310" spans="1:21" ht="14.4" hidden="1">
      <c r="A310" s="703" t="s">
        <v>1073</v>
      </c>
      <c r="B310" s="704">
        <v>10682</v>
      </c>
      <c r="C310" s="703"/>
      <c r="D310" s="703" t="s">
        <v>19</v>
      </c>
      <c r="E310" s="703" t="s">
        <v>43</v>
      </c>
      <c r="F310" s="698" t="s">
        <v>228</v>
      </c>
      <c r="G310" s="703"/>
      <c r="H310" s="705" t="s">
        <v>737</v>
      </c>
      <c r="I310" s="705"/>
      <c r="J310" s="698" t="s">
        <v>229</v>
      </c>
      <c r="K310" s="698">
        <v>7</v>
      </c>
      <c r="L310" s="698">
        <v>2.4780000000000002</v>
      </c>
      <c r="M310" s="704" t="s">
        <v>795</v>
      </c>
      <c r="N310" s="698" t="s">
        <v>140</v>
      </c>
      <c r="O310" s="700">
        <v>149</v>
      </c>
      <c r="P310" s="707">
        <f t="shared" si="23"/>
        <v>149</v>
      </c>
      <c r="Q310" s="702"/>
      <c r="R310" s="708"/>
      <c r="S310" s="703"/>
      <c r="T310" s="709">
        <f t="shared" si="21"/>
        <v>0</v>
      </c>
      <c r="U310" s="709">
        <f t="shared" si="24"/>
        <v>0</v>
      </c>
    </row>
    <row r="311" spans="1:21" ht="14.4" hidden="1">
      <c r="A311" s="703" t="s">
        <v>966</v>
      </c>
      <c r="B311" s="698">
        <v>10678</v>
      </c>
      <c r="C311" s="703"/>
      <c r="D311" s="703" t="s">
        <v>19</v>
      </c>
      <c r="E311" s="703" t="s">
        <v>43</v>
      </c>
      <c r="F311" s="698" t="s">
        <v>230</v>
      </c>
      <c r="G311" s="703"/>
      <c r="H311" s="705" t="s">
        <v>737</v>
      </c>
      <c r="I311" s="705"/>
      <c r="J311" s="698" t="s">
        <v>52</v>
      </c>
      <c r="K311" s="698">
        <v>10</v>
      </c>
      <c r="L311" s="698">
        <v>2.3319999999999999</v>
      </c>
      <c r="M311" s="704" t="s">
        <v>20</v>
      </c>
      <c r="N311" s="698" t="s">
        <v>153</v>
      </c>
      <c r="O311" s="700">
        <v>69</v>
      </c>
      <c r="P311" s="707">
        <f t="shared" si="23"/>
        <v>69</v>
      </c>
      <c r="Q311" s="702"/>
      <c r="R311" s="708"/>
      <c r="S311" s="703"/>
      <c r="T311" s="709">
        <f t="shared" si="21"/>
        <v>0</v>
      </c>
      <c r="U311" s="709">
        <f t="shared" si="24"/>
        <v>0</v>
      </c>
    </row>
    <row r="312" spans="1:21" ht="14.4" hidden="1">
      <c r="A312" s="703" t="s">
        <v>1074</v>
      </c>
      <c r="B312" s="704">
        <v>10679</v>
      </c>
      <c r="C312" s="703"/>
      <c r="D312" s="703" t="s">
        <v>19</v>
      </c>
      <c r="E312" s="703" t="s">
        <v>43</v>
      </c>
      <c r="F312" s="698" t="s">
        <v>230</v>
      </c>
      <c r="G312" s="703"/>
      <c r="H312" s="705" t="s">
        <v>737</v>
      </c>
      <c r="I312" s="705"/>
      <c r="J312" s="698" t="s">
        <v>52</v>
      </c>
      <c r="K312" s="698">
        <v>10</v>
      </c>
      <c r="L312" s="698">
        <v>1.619</v>
      </c>
      <c r="M312" s="704" t="s">
        <v>795</v>
      </c>
      <c r="N312" s="698" t="s">
        <v>153</v>
      </c>
      <c r="O312" s="700">
        <v>117</v>
      </c>
      <c r="P312" s="707">
        <f t="shared" si="23"/>
        <v>117</v>
      </c>
      <c r="Q312" s="702"/>
      <c r="R312" s="708"/>
      <c r="S312" s="703"/>
      <c r="T312" s="709">
        <f t="shared" si="21"/>
        <v>0</v>
      </c>
      <c r="U312" s="709">
        <f t="shared" si="24"/>
        <v>0</v>
      </c>
    </row>
    <row r="313" spans="1:21" ht="14.4" hidden="1">
      <c r="A313" s="703" t="s">
        <v>1132</v>
      </c>
      <c r="B313" s="704">
        <v>14110</v>
      </c>
      <c r="C313" s="703"/>
      <c r="D313" s="703" t="s">
        <v>19</v>
      </c>
      <c r="E313" s="703" t="s">
        <v>840</v>
      </c>
      <c r="F313" s="703" t="s">
        <v>231</v>
      </c>
      <c r="G313" s="703"/>
      <c r="H313" s="705" t="s">
        <v>738</v>
      </c>
      <c r="I313" s="705"/>
      <c r="J313" s="703" t="s">
        <v>232</v>
      </c>
      <c r="K313" s="703">
        <v>5</v>
      </c>
      <c r="L313" s="706">
        <v>3.085</v>
      </c>
      <c r="M313" s="704" t="s">
        <v>795</v>
      </c>
      <c r="N313" s="705" t="s">
        <v>140</v>
      </c>
      <c r="O313" s="710">
        <v>265</v>
      </c>
      <c r="P313" s="707">
        <f t="shared" si="23"/>
        <v>265</v>
      </c>
      <c r="Q313" s="708"/>
      <c r="R313" s="708"/>
      <c r="S313" s="703"/>
      <c r="T313" s="709">
        <f t="shared" si="21"/>
        <v>0</v>
      </c>
      <c r="U313" s="709">
        <f t="shared" si="24"/>
        <v>0</v>
      </c>
    </row>
    <row r="314" spans="1:21" ht="14.4" hidden="1">
      <c r="A314" s="703" t="s">
        <v>1592</v>
      </c>
      <c r="B314" s="698"/>
      <c r="C314" s="703"/>
      <c r="D314" s="703" t="s">
        <v>19</v>
      </c>
      <c r="E314" s="703" t="s">
        <v>1594</v>
      </c>
      <c r="F314" s="698" t="s">
        <v>1598</v>
      </c>
      <c r="G314" s="703"/>
      <c r="H314" s="705" t="s">
        <v>738</v>
      </c>
      <c r="I314" s="705"/>
      <c r="J314" s="698"/>
      <c r="K314" s="698">
        <v>1</v>
      </c>
      <c r="L314" s="698"/>
      <c r="M314" s="704" t="s">
        <v>795</v>
      </c>
      <c r="N314" s="705" t="s">
        <v>209</v>
      </c>
      <c r="O314" s="700" t="s">
        <v>1600</v>
      </c>
      <c r="P314" s="700" t="s">
        <v>1600</v>
      </c>
      <c r="Q314" s="702"/>
      <c r="R314" s="708"/>
      <c r="S314" s="703"/>
      <c r="T314" s="709"/>
      <c r="U314" s="709"/>
    </row>
    <row r="315" spans="1:21" ht="14.4" hidden="1">
      <c r="A315" s="703" t="s">
        <v>1593</v>
      </c>
      <c r="B315" s="698"/>
      <c r="C315" s="703"/>
      <c r="D315" s="703" t="s">
        <v>19</v>
      </c>
      <c r="E315" s="703" t="s">
        <v>1594</v>
      </c>
      <c r="F315" s="698" t="s">
        <v>1599</v>
      </c>
      <c r="G315" s="703"/>
      <c r="H315" s="705" t="s">
        <v>738</v>
      </c>
      <c r="I315" s="705"/>
      <c r="J315" s="698"/>
      <c r="K315" s="698">
        <v>1</v>
      </c>
      <c r="L315" s="698"/>
      <c r="M315" s="704" t="s">
        <v>795</v>
      </c>
      <c r="N315" s="705" t="s">
        <v>209</v>
      </c>
      <c r="O315" s="700" t="s">
        <v>1600</v>
      </c>
      <c r="P315" s="700" t="s">
        <v>1600</v>
      </c>
      <c r="Q315" s="702"/>
      <c r="R315" s="708"/>
      <c r="S315" s="703"/>
      <c r="T315" s="709"/>
      <c r="U315" s="709"/>
    </row>
    <row r="316" spans="1:21" ht="14.4" hidden="1">
      <c r="A316" s="703" t="s">
        <v>1222</v>
      </c>
      <c r="B316" s="698">
        <v>14209</v>
      </c>
      <c r="C316" s="703"/>
      <c r="D316" s="703" t="s">
        <v>19</v>
      </c>
      <c r="E316" s="703" t="s">
        <v>1236</v>
      </c>
      <c r="F316" s="698" t="s">
        <v>1210</v>
      </c>
      <c r="G316" s="703"/>
      <c r="H316" s="705" t="s">
        <v>737</v>
      </c>
      <c r="I316" s="705"/>
      <c r="J316" s="698" t="s">
        <v>89</v>
      </c>
      <c r="K316" s="698">
        <v>1</v>
      </c>
      <c r="L316" s="698">
        <v>1.548</v>
      </c>
      <c r="M316" s="704" t="s">
        <v>795</v>
      </c>
      <c r="N316" s="705" t="s">
        <v>153</v>
      </c>
      <c r="O316" s="700">
        <v>107</v>
      </c>
      <c r="P316" s="707">
        <f t="shared" ref="P316:P330" si="25">O316</f>
        <v>107</v>
      </c>
      <c r="Q316" s="702"/>
      <c r="R316" s="708"/>
      <c r="S316" s="703"/>
      <c r="T316" s="709">
        <f t="shared" ref="T316:T330" si="26">P316*$V$142</f>
        <v>0</v>
      </c>
      <c r="U316" s="709">
        <f t="shared" ref="U316:U330" si="27">ROUND(T316,0)</f>
        <v>0</v>
      </c>
    </row>
    <row r="317" spans="1:21" ht="14.4" hidden="1">
      <c r="A317" s="703" t="s">
        <v>1223</v>
      </c>
      <c r="B317" s="698">
        <v>14081</v>
      </c>
      <c r="C317" s="703"/>
      <c r="D317" s="703" t="s">
        <v>19</v>
      </c>
      <c r="E317" s="703" t="s">
        <v>1236</v>
      </c>
      <c r="F317" s="698" t="s">
        <v>1163</v>
      </c>
      <c r="G317" s="703"/>
      <c r="H317" s="705" t="s">
        <v>737</v>
      </c>
      <c r="I317" s="705"/>
      <c r="J317" s="698" t="s">
        <v>89</v>
      </c>
      <c r="K317" s="698">
        <v>1</v>
      </c>
      <c r="L317" s="698">
        <v>1.425</v>
      </c>
      <c r="M317" s="704" t="s">
        <v>795</v>
      </c>
      <c r="N317" s="705" t="s">
        <v>153</v>
      </c>
      <c r="O317" s="700">
        <v>100</v>
      </c>
      <c r="P317" s="707">
        <f t="shared" si="25"/>
        <v>100</v>
      </c>
      <c r="Q317" s="702"/>
      <c r="R317" s="708"/>
      <c r="S317" s="703"/>
      <c r="T317" s="709">
        <f t="shared" si="26"/>
        <v>0</v>
      </c>
      <c r="U317" s="709">
        <f t="shared" si="27"/>
        <v>0</v>
      </c>
    </row>
    <row r="318" spans="1:21" ht="14.4" hidden="1">
      <c r="A318" s="703" t="s">
        <v>1503</v>
      </c>
      <c r="B318" s="698"/>
      <c r="C318" s="703"/>
      <c r="D318" s="703" t="s">
        <v>19</v>
      </c>
      <c r="E318" s="703" t="s">
        <v>1236</v>
      </c>
      <c r="F318" s="698" t="s">
        <v>1498</v>
      </c>
      <c r="G318" s="703"/>
      <c r="H318" s="705" t="s">
        <v>737</v>
      </c>
      <c r="I318" s="705"/>
      <c r="J318" s="698" t="s">
        <v>60</v>
      </c>
      <c r="K318" s="698">
        <v>1</v>
      </c>
      <c r="L318" s="698">
        <v>1.99</v>
      </c>
      <c r="M318" s="704" t="s">
        <v>795</v>
      </c>
      <c r="N318" s="705" t="s">
        <v>1499</v>
      </c>
      <c r="O318" s="700">
        <v>105</v>
      </c>
      <c r="P318" s="707">
        <f t="shared" si="25"/>
        <v>105</v>
      </c>
      <c r="Q318" s="702"/>
      <c r="R318" s="708"/>
      <c r="S318" s="703"/>
      <c r="T318" s="709">
        <f t="shared" si="26"/>
        <v>0</v>
      </c>
      <c r="U318" s="709">
        <f t="shared" si="27"/>
        <v>0</v>
      </c>
    </row>
    <row r="319" spans="1:21" ht="14.4" hidden="1" customHeight="1">
      <c r="A319" s="703" t="s">
        <v>967</v>
      </c>
      <c r="B319" s="704">
        <v>10333</v>
      </c>
      <c r="C319" s="703"/>
      <c r="D319" s="703" t="s">
        <v>19</v>
      </c>
      <c r="E319" s="703" t="s">
        <v>43</v>
      </c>
      <c r="F319" s="698" t="s">
        <v>233</v>
      </c>
      <c r="G319" s="703"/>
      <c r="H319" s="705" t="s">
        <v>737</v>
      </c>
      <c r="I319" s="705"/>
      <c r="J319" s="698" t="s">
        <v>89</v>
      </c>
      <c r="K319" s="698">
        <v>2</v>
      </c>
      <c r="L319" s="698">
        <v>5.3650000000000002</v>
      </c>
      <c r="M319" s="704" t="s">
        <v>20</v>
      </c>
      <c r="N319" s="705" t="s">
        <v>144</v>
      </c>
      <c r="O319" s="700">
        <v>104</v>
      </c>
      <c r="P319" s="707">
        <f t="shared" si="25"/>
        <v>104</v>
      </c>
      <c r="Q319" s="702"/>
      <c r="R319" s="708"/>
      <c r="S319" s="703"/>
      <c r="T319" s="709">
        <f t="shared" si="26"/>
        <v>0</v>
      </c>
      <c r="U319" s="709">
        <f t="shared" si="27"/>
        <v>0</v>
      </c>
    </row>
    <row r="320" spans="1:21" ht="14.4" hidden="1" customHeight="1">
      <c r="A320" s="703" t="s">
        <v>1075</v>
      </c>
      <c r="B320" s="698">
        <v>9318</v>
      </c>
      <c r="C320" s="703"/>
      <c r="D320" s="703" t="s">
        <v>19</v>
      </c>
      <c r="E320" s="703" t="s">
        <v>43</v>
      </c>
      <c r="F320" s="698" t="s">
        <v>233</v>
      </c>
      <c r="G320" s="703"/>
      <c r="H320" s="705" t="s">
        <v>737</v>
      </c>
      <c r="I320" s="705"/>
      <c r="J320" s="698" t="s">
        <v>89</v>
      </c>
      <c r="K320" s="698">
        <v>2</v>
      </c>
      <c r="L320" s="698">
        <v>2.5510000000000002</v>
      </c>
      <c r="M320" s="704" t="s">
        <v>795</v>
      </c>
      <c r="N320" s="705" t="s">
        <v>144</v>
      </c>
      <c r="O320" s="700">
        <v>176</v>
      </c>
      <c r="P320" s="707">
        <f t="shared" si="25"/>
        <v>176</v>
      </c>
      <c r="Q320" s="702"/>
      <c r="R320" s="708"/>
      <c r="S320" s="703"/>
      <c r="T320" s="709">
        <f t="shared" si="26"/>
        <v>0</v>
      </c>
      <c r="U320" s="709">
        <f t="shared" si="27"/>
        <v>0</v>
      </c>
    </row>
    <row r="321" spans="1:21" ht="14.4" hidden="1" customHeight="1">
      <c r="A321" s="703" t="s">
        <v>1133</v>
      </c>
      <c r="B321" s="704">
        <v>13702</v>
      </c>
      <c r="C321" s="703"/>
      <c r="D321" s="703" t="s">
        <v>19</v>
      </c>
      <c r="E321" s="703" t="s">
        <v>840</v>
      </c>
      <c r="F321" s="703" t="s">
        <v>236</v>
      </c>
      <c r="G321" s="703"/>
      <c r="H321" s="705" t="s">
        <v>738</v>
      </c>
      <c r="I321" s="705"/>
      <c r="J321" s="703" t="s">
        <v>57</v>
      </c>
      <c r="K321" s="703">
        <v>8</v>
      </c>
      <c r="L321" s="706">
        <v>1.923</v>
      </c>
      <c r="M321" s="704" t="s">
        <v>795</v>
      </c>
      <c r="N321" s="705" t="s">
        <v>136</v>
      </c>
      <c r="O321" s="710">
        <v>137</v>
      </c>
      <c r="P321" s="707">
        <f t="shared" si="25"/>
        <v>137</v>
      </c>
      <c r="Q321" s="708"/>
      <c r="R321" s="708"/>
      <c r="S321" s="703"/>
      <c r="T321" s="709">
        <f t="shared" si="26"/>
        <v>0</v>
      </c>
      <c r="U321" s="709">
        <f t="shared" si="27"/>
        <v>0</v>
      </c>
    </row>
    <row r="322" spans="1:21" ht="14.4" hidden="1" customHeight="1">
      <c r="A322" s="703" t="s">
        <v>1134</v>
      </c>
      <c r="B322" s="704">
        <v>13703</v>
      </c>
      <c r="C322" s="703"/>
      <c r="D322" s="703" t="s">
        <v>19</v>
      </c>
      <c r="E322" s="703" t="s">
        <v>840</v>
      </c>
      <c r="F322" s="703" t="s">
        <v>238</v>
      </c>
      <c r="G322" s="703"/>
      <c r="H322" s="705" t="s">
        <v>738</v>
      </c>
      <c r="I322" s="705"/>
      <c r="J322" s="703" t="s">
        <v>89</v>
      </c>
      <c r="K322" s="703">
        <v>2</v>
      </c>
      <c r="L322" s="706">
        <v>1.171</v>
      </c>
      <c r="M322" s="704" t="s">
        <v>795</v>
      </c>
      <c r="N322" s="705" t="s">
        <v>144</v>
      </c>
      <c r="O322" s="710">
        <v>106</v>
      </c>
      <c r="P322" s="707">
        <f t="shared" si="25"/>
        <v>106</v>
      </c>
      <c r="Q322" s="708"/>
      <c r="R322" s="708"/>
      <c r="S322" s="703"/>
      <c r="T322" s="709">
        <f t="shared" si="26"/>
        <v>0</v>
      </c>
      <c r="U322" s="709">
        <f t="shared" si="27"/>
        <v>0</v>
      </c>
    </row>
    <row r="323" spans="1:21" ht="14.4" hidden="1" customHeight="1">
      <c r="A323" s="703" t="s">
        <v>1135</v>
      </c>
      <c r="B323" s="704">
        <v>13704</v>
      </c>
      <c r="C323" s="703"/>
      <c r="D323" s="703" t="s">
        <v>19</v>
      </c>
      <c r="E323" s="703" t="s">
        <v>840</v>
      </c>
      <c r="F323" s="703" t="s">
        <v>240</v>
      </c>
      <c r="G323" s="703"/>
      <c r="H323" s="705" t="s">
        <v>738</v>
      </c>
      <c r="I323" s="705"/>
      <c r="J323" s="703" t="s">
        <v>89</v>
      </c>
      <c r="K323" s="703">
        <v>1</v>
      </c>
      <c r="L323" s="706">
        <v>0.83099999999999996</v>
      </c>
      <c r="M323" s="704" t="s">
        <v>795</v>
      </c>
      <c r="N323" s="705" t="s">
        <v>144</v>
      </c>
      <c r="O323" s="710">
        <v>72</v>
      </c>
      <c r="P323" s="707">
        <f t="shared" si="25"/>
        <v>72</v>
      </c>
      <c r="Q323" s="708"/>
      <c r="R323" s="708"/>
      <c r="S323" s="703"/>
      <c r="T323" s="709">
        <f t="shared" si="26"/>
        <v>0</v>
      </c>
      <c r="U323" s="709">
        <f t="shared" si="27"/>
        <v>0</v>
      </c>
    </row>
    <row r="324" spans="1:21" ht="14.4" hidden="1" customHeight="1">
      <c r="A324" s="703" t="s">
        <v>1136</v>
      </c>
      <c r="B324" s="704">
        <v>13705</v>
      </c>
      <c r="C324" s="703"/>
      <c r="D324" s="703" t="s">
        <v>19</v>
      </c>
      <c r="E324" s="703" t="s">
        <v>840</v>
      </c>
      <c r="F324" s="703" t="s">
        <v>242</v>
      </c>
      <c r="G324" s="703"/>
      <c r="H324" s="705" t="s">
        <v>738</v>
      </c>
      <c r="I324" s="705"/>
      <c r="J324" s="703" t="s">
        <v>89</v>
      </c>
      <c r="K324" s="703">
        <v>1</v>
      </c>
      <c r="L324" s="706">
        <v>0.755</v>
      </c>
      <c r="M324" s="704" t="s">
        <v>795</v>
      </c>
      <c r="N324" s="705" t="s">
        <v>136</v>
      </c>
      <c r="O324" s="710">
        <v>67</v>
      </c>
      <c r="P324" s="707">
        <f t="shared" si="25"/>
        <v>67</v>
      </c>
      <c r="Q324" s="708"/>
      <c r="R324" s="708"/>
      <c r="S324" s="703"/>
      <c r="T324" s="709">
        <f t="shared" si="26"/>
        <v>0</v>
      </c>
      <c r="U324" s="709">
        <f t="shared" si="27"/>
        <v>0</v>
      </c>
    </row>
    <row r="325" spans="1:21" ht="14.4" hidden="1">
      <c r="A325" s="703" t="s">
        <v>1137</v>
      </c>
      <c r="B325" s="704">
        <v>13706</v>
      </c>
      <c r="C325" s="703"/>
      <c r="D325" s="703" t="s">
        <v>19</v>
      </c>
      <c r="E325" s="703" t="s">
        <v>840</v>
      </c>
      <c r="F325" s="703" t="s">
        <v>244</v>
      </c>
      <c r="G325" s="703"/>
      <c r="H325" s="705" t="s">
        <v>738</v>
      </c>
      <c r="I325" s="705"/>
      <c r="J325" s="703" t="s">
        <v>60</v>
      </c>
      <c r="K325" s="703">
        <v>1</v>
      </c>
      <c r="L325" s="706">
        <v>0.64</v>
      </c>
      <c r="M325" s="704" t="s">
        <v>795</v>
      </c>
      <c r="N325" s="705" t="s">
        <v>136</v>
      </c>
      <c r="O325" s="710">
        <v>60</v>
      </c>
      <c r="P325" s="707">
        <f t="shared" si="25"/>
        <v>60</v>
      </c>
      <c r="Q325" s="708"/>
      <c r="R325" s="708"/>
      <c r="S325" s="703"/>
      <c r="T325" s="709">
        <f t="shared" si="26"/>
        <v>0</v>
      </c>
      <c r="U325" s="709">
        <f t="shared" si="27"/>
        <v>0</v>
      </c>
    </row>
    <row r="326" spans="1:21" ht="14.4" hidden="1">
      <c r="A326" s="703" t="s">
        <v>1138</v>
      </c>
      <c r="B326" s="704">
        <v>14111</v>
      </c>
      <c r="C326" s="703"/>
      <c r="D326" s="703" t="s">
        <v>19</v>
      </c>
      <c r="E326" s="703" t="s">
        <v>840</v>
      </c>
      <c r="F326" s="703" t="s">
        <v>246</v>
      </c>
      <c r="G326" s="703"/>
      <c r="H326" s="705" t="s">
        <v>738</v>
      </c>
      <c r="I326" s="705"/>
      <c r="J326" s="703" t="s">
        <v>60</v>
      </c>
      <c r="K326" s="703">
        <v>4</v>
      </c>
      <c r="L326" s="706">
        <v>1.9970000000000001</v>
      </c>
      <c r="M326" s="704" t="s">
        <v>795</v>
      </c>
      <c r="N326" s="705" t="s">
        <v>140</v>
      </c>
      <c r="O326" s="710">
        <v>185</v>
      </c>
      <c r="P326" s="707">
        <f t="shared" si="25"/>
        <v>185</v>
      </c>
      <c r="Q326" s="708"/>
      <c r="R326" s="708"/>
      <c r="S326" s="703"/>
      <c r="T326" s="709">
        <f t="shared" si="26"/>
        <v>0</v>
      </c>
      <c r="U326" s="709">
        <f t="shared" si="27"/>
        <v>0</v>
      </c>
    </row>
    <row r="327" spans="1:21" ht="14.4" hidden="1">
      <c r="A327" s="703" t="s">
        <v>1139</v>
      </c>
      <c r="B327" s="704">
        <v>13707</v>
      </c>
      <c r="C327" s="703"/>
      <c r="D327" s="703" t="s">
        <v>19</v>
      </c>
      <c r="E327" s="703" t="s">
        <v>840</v>
      </c>
      <c r="F327" s="703" t="s">
        <v>247</v>
      </c>
      <c r="G327" s="703"/>
      <c r="H327" s="705" t="s">
        <v>738</v>
      </c>
      <c r="I327" s="705"/>
      <c r="J327" s="703" t="s">
        <v>44</v>
      </c>
      <c r="K327" s="703">
        <v>6</v>
      </c>
      <c r="L327" s="706">
        <v>1.4019999999999999</v>
      </c>
      <c r="M327" s="704" t="s">
        <v>795</v>
      </c>
      <c r="N327" s="705" t="s">
        <v>136</v>
      </c>
      <c r="O327" s="710">
        <v>99</v>
      </c>
      <c r="P327" s="707">
        <f t="shared" si="25"/>
        <v>99</v>
      </c>
      <c r="Q327" s="708"/>
      <c r="R327" s="708"/>
      <c r="S327" s="703"/>
      <c r="T327" s="709">
        <f t="shared" si="26"/>
        <v>0</v>
      </c>
      <c r="U327" s="709">
        <f t="shared" si="27"/>
        <v>0</v>
      </c>
    </row>
    <row r="328" spans="1:21" ht="14.4" hidden="1">
      <c r="A328" s="703" t="s">
        <v>968</v>
      </c>
      <c r="B328" s="698">
        <v>10332</v>
      </c>
      <c r="C328" s="703"/>
      <c r="D328" s="703" t="s">
        <v>19</v>
      </c>
      <c r="E328" s="698" t="s">
        <v>43</v>
      </c>
      <c r="F328" s="698" t="s">
        <v>248</v>
      </c>
      <c r="G328" s="703"/>
      <c r="H328" s="705" t="s">
        <v>737</v>
      </c>
      <c r="I328" s="703"/>
      <c r="J328" s="698" t="s">
        <v>89</v>
      </c>
      <c r="K328" s="698">
        <v>2</v>
      </c>
      <c r="L328" s="698">
        <v>4.3490000000000002</v>
      </c>
      <c r="M328" s="703" t="s">
        <v>20</v>
      </c>
      <c r="N328" s="705" t="s">
        <v>140</v>
      </c>
      <c r="O328" s="700">
        <v>86</v>
      </c>
      <c r="P328" s="707">
        <f t="shared" si="25"/>
        <v>86</v>
      </c>
      <c r="Q328" s="708"/>
      <c r="R328" s="708"/>
      <c r="S328" s="703"/>
      <c r="T328" s="709">
        <f t="shared" si="26"/>
        <v>0</v>
      </c>
      <c r="U328" s="709">
        <f t="shared" si="27"/>
        <v>0</v>
      </c>
    </row>
    <row r="329" spans="1:21" ht="14.4" hidden="1">
      <c r="A329" s="703" t="s">
        <v>1076</v>
      </c>
      <c r="B329" s="698">
        <v>9325</v>
      </c>
      <c r="C329" s="703"/>
      <c r="D329" s="703" t="s">
        <v>19</v>
      </c>
      <c r="E329" s="698" t="s">
        <v>43</v>
      </c>
      <c r="F329" s="698" t="s">
        <v>248</v>
      </c>
      <c r="G329" s="703"/>
      <c r="H329" s="705" t="s">
        <v>737</v>
      </c>
      <c r="I329" s="703"/>
      <c r="J329" s="698" t="s">
        <v>89</v>
      </c>
      <c r="K329" s="698">
        <v>2</v>
      </c>
      <c r="L329" s="698">
        <v>2.0670000000000002</v>
      </c>
      <c r="M329" s="703" t="s">
        <v>795</v>
      </c>
      <c r="N329" s="705" t="s">
        <v>140</v>
      </c>
      <c r="O329" s="700">
        <v>148</v>
      </c>
      <c r="P329" s="707">
        <f t="shared" si="25"/>
        <v>148</v>
      </c>
      <c r="Q329" s="708"/>
      <c r="R329" s="708"/>
      <c r="S329" s="703"/>
      <c r="T329" s="709">
        <f t="shared" si="26"/>
        <v>0</v>
      </c>
      <c r="U329" s="709">
        <f t="shared" si="27"/>
        <v>0</v>
      </c>
    </row>
    <row r="330" spans="1:21" ht="14.4" hidden="1">
      <c r="A330" s="703" t="s">
        <v>969</v>
      </c>
      <c r="B330" s="698">
        <v>9322</v>
      </c>
      <c r="C330" s="703"/>
      <c r="D330" s="703" t="s">
        <v>19</v>
      </c>
      <c r="E330" s="698" t="s">
        <v>43</v>
      </c>
      <c r="F330" s="698" t="s">
        <v>249</v>
      </c>
      <c r="G330" s="703"/>
      <c r="H330" s="705" t="s">
        <v>737</v>
      </c>
      <c r="I330" s="703"/>
      <c r="J330" s="698" t="s">
        <v>97</v>
      </c>
      <c r="K330" s="698">
        <v>10</v>
      </c>
      <c r="L330" s="698">
        <v>0.97199999999999998</v>
      </c>
      <c r="M330" s="703" t="s">
        <v>20</v>
      </c>
      <c r="N330" s="705" t="s">
        <v>209</v>
      </c>
      <c r="O330" s="700">
        <v>46</v>
      </c>
      <c r="P330" s="707">
        <f t="shared" si="25"/>
        <v>46</v>
      </c>
      <c r="Q330" s="708"/>
      <c r="R330" s="708"/>
      <c r="S330" s="703"/>
      <c r="T330" s="709">
        <f t="shared" si="26"/>
        <v>0</v>
      </c>
      <c r="U330" s="709">
        <f t="shared" si="27"/>
        <v>0</v>
      </c>
    </row>
    <row r="331" spans="1:21" ht="14.4" customHeight="1">
      <c r="A331" s="703" t="s">
        <v>726</v>
      </c>
      <c r="B331" s="703"/>
      <c r="C331" s="703" t="s">
        <v>123</v>
      </c>
      <c r="D331" s="703" t="s">
        <v>564</v>
      </c>
      <c r="E331" s="703" t="s">
        <v>567</v>
      </c>
      <c r="F331" s="703" t="s">
        <v>122</v>
      </c>
      <c r="G331" s="703"/>
      <c r="H331" s="703" t="s">
        <v>737</v>
      </c>
      <c r="I331" s="703" t="s">
        <v>789</v>
      </c>
      <c r="J331" s="703" t="s">
        <v>89</v>
      </c>
      <c r="K331" s="703">
        <v>1</v>
      </c>
      <c r="L331" s="703">
        <v>4</v>
      </c>
      <c r="M331" s="703" t="s">
        <v>566</v>
      </c>
      <c r="N331" s="703"/>
      <c r="O331" s="707">
        <v>275.5</v>
      </c>
      <c r="P331" s="707">
        <f t="shared" ref="P331:P362" si="28">ROUND(O331,0)</f>
        <v>276</v>
      </c>
      <c r="Q331" s="708">
        <f t="shared" ref="Q331:Q362" si="29">P331*1.1</f>
        <v>303.60000000000002</v>
      </c>
      <c r="R331" s="708">
        <f t="shared" ref="R331:R362" si="30">ROUND(Q331,0)</f>
        <v>304</v>
      </c>
      <c r="S331" s="703"/>
      <c r="T331" s="709">
        <v>300.84000000000003</v>
      </c>
      <c r="U331" s="709">
        <v>301</v>
      </c>
    </row>
    <row r="332" spans="1:21" ht="14.4" customHeight="1">
      <c r="A332" s="703" t="s">
        <v>880</v>
      </c>
      <c r="B332" s="703"/>
      <c r="C332" s="703" t="s">
        <v>123</v>
      </c>
      <c r="D332" s="703" t="s">
        <v>564</v>
      </c>
      <c r="E332" s="703" t="s">
        <v>567</v>
      </c>
      <c r="F332" s="703" t="s">
        <v>122</v>
      </c>
      <c r="G332" s="703"/>
      <c r="H332" s="703" t="s">
        <v>738</v>
      </c>
      <c r="I332" s="703" t="s">
        <v>789</v>
      </c>
      <c r="J332" s="703" t="s">
        <v>89</v>
      </c>
      <c r="K332" s="703">
        <v>1</v>
      </c>
      <c r="L332" s="703">
        <v>4</v>
      </c>
      <c r="M332" s="703" t="s">
        <v>566</v>
      </c>
      <c r="N332" s="703"/>
      <c r="O332" s="707">
        <v>396.8</v>
      </c>
      <c r="P332" s="707">
        <f t="shared" si="28"/>
        <v>397</v>
      </c>
      <c r="Q332" s="708">
        <f t="shared" si="29"/>
        <v>436.70000000000005</v>
      </c>
      <c r="R332" s="708">
        <f t="shared" si="30"/>
        <v>437</v>
      </c>
      <c r="S332" s="703"/>
      <c r="T332" s="709">
        <v>432.73</v>
      </c>
      <c r="U332" s="709">
        <v>433</v>
      </c>
    </row>
    <row r="333" spans="1:21" ht="14.4" customHeight="1">
      <c r="A333" s="703" t="s">
        <v>690</v>
      </c>
      <c r="B333" s="703"/>
      <c r="C333" s="703" t="s">
        <v>42</v>
      </c>
      <c r="D333" s="703" t="s">
        <v>564</v>
      </c>
      <c r="E333" s="703" t="s">
        <v>565</v>
      </c>
      <c r="F333" s="703" t="s">
        <v>41</v>
      </c>
      <c r="G333" s="703"/>
      <c r="H333" s="703" t="s">
        <v>737</v>
      </c>
      <c r="I333" s="703" t="s">
        <v>753</v>
      </c>
      <c r="J333" s="703" t="s">
        <v>44</v>
      </c>
      <c r="K333" s="703">
        <v>1</v>
      </c>
      <c r="L333" s="703">
        <v>1.5</v>
      </c>
      <c r="M333" s="703" t="s">
        <v>566</v>
      </c>
      <c r="N333" s="703"/>
      <c r="O333" s="707">
        <v>145.19999999999999</v>
      </c>
      <c r="P333" s="707">
        <f t="shared" si="28"/>
        <v>145</v>
      </c>
      <c r="Q333" s="708">
        <f t="shared" si="29"/>
        <v>159.5</v>
      </c>
      <c r="R333" s="708">
        <f t="shared" si="30"/>
        <v>160</v>
      </c>
      <c r="S333" s="703"/>
      <c r="T333" s="709">
        <v>158.05000000000001</v>
      </c>
      <c r="U333" s="709">
        <v>158</v>
      </c>
    </row>
    <row r="334" spans="1:21" ht="14.4" customHeight="1">
      <c r="A334" s="703" t="s">
        <v>844</v>
      </c>
      <c r="B334" s="703"/>
      <c r="C334" s="703" t="s">
        <v>42</v>
      </c>
      <c r="D334" s="703" t="s">
        <v>564</v>
      </c>
      <c r="E334" s="703" t="s">
        <v>565</v>
      </c>
      <c r="F334" s="703" t="s">
        <v>41</v>
      </c>
      <c r="G334" s="703"/>
      <c r="H334" s="703" t="s">
        <v>738</v>
      </c>
      <c r="I334" s="703" t="s">
        <v>753</v>
      </c>
      <c r="J334" s="703" t="s">
        <v>44</v>
      </c>
      <c r="K334" s="703">
        <v>1</v>
      </c>
      <c r="L334" s="703">
        <v>1.5</v>
      </c>
      <c r="M334" s="703" t="s">
        <v>566</v>
      </c>
      <c r="N334" s="703"/>
      <c r="O334" s="707">
        <v>188.1</v>
      </c>
      <c r="P334" s="707">
        <f t="shared" si="28"/>
        <v>188</v>
      </c>
      <c r="Q334" s="708">
        <f t="shared" si="29"/>
        <v>206.8</v>
      </c>
      <c r="R334" s="708">
        <f t="shared" si="30"/>
        <v>207</v>
      </c>
      <c r="S334" s="703"/>
      <c r="T334" s="709">
        <v>204.92000000000002</v>
      </c>
      <c r="U334" s="709">
        <v>205</v>
      </c>
    </row>
    <row r="335" spans="1:21" ht="14.4" customHeight="1">
      <c r="A335" s="703" t="s">
        <v>691</v>
      </c>
      <c r="B335" s="703"/>
      <c r="C335" s="703" t="s">
        <v>47</v>
      </c>
      <c r="D335" s="703" t="s">
        <v>564</v>
      </c>
      <c r="E335" s="703" t="s">
        <v>565</v>
      </c>
      <c r="F335" s="703" t="s">
        <v>46</v>
      </c>
      <c r="G335" s="703"/>
      <c r="H335" s="703" t="s">
        <v>737</v>
      </c>
      <c r="I335" s="703" t="s">
        <v>754</v>
      </c>
      <c r="J335" s="703" t="s">
        <v>44</v>
      </c>
      <c r="K335" s="703">
        <v>1</v>
      </c>
      <c r="L335" s="703">
        <v>1.4</v>
      </c>
      <c r="M335" s="703" t="s">
        <v>566</v>
      </c>
      <c r="N335" s="703"/>
      <c r="O335" s="707">
        <v>145.19999999999999</v>
      </c>
      <c r="P335" s="707">
        <f t="shared" si="28"/>
        <v>145</v>
      </c>
      <c r="Q335" s="708">
        <f t="shared" si="29"/>
        <v>159.5</v>
      </c>
      <c r="R335" s="708">
        <f t="shared" si="30"/>
        <v>160</v>
      </c>
      <c r="S335" s="703"/>
      <c r="T335" s="709">
        <v>158.05000000000001</v>
      </c>
      <c r="U335" s="709">
        <v>158</v>
      </c>
    </row>
    <row r="336" spans="1:21" ht="14.4" customHeight="1">
      <c r="A336" s="703" t="s">
        <v>845</v>
      </c>
      <c r="B336" s="703"/>
      <c r="C336" s="703" t="s">
        <v>47</v>
      </c>
      <c r="D336" s="703" t="s">
        <v>564</v>
      </c>
      <c r="E336" s="703" t="s">
        <v>565</v>
      </c>
      <c r="F336" s="703" t="s">
        <v>46</v>
      </c>
      <c r="G336" s="703"/>
      <c r="H336" s="703" t="s">
        <v>738</v>
      </c>
      <c r="I336" s="703" t="s">
        <v>754</v>
      </c>
      <c r="J336" s="703" t="s">
        <v>44</v>
      </c>
      <c r="K336" s="703">
        <v>1</v>
      </c>
      <c r="L336" s="703">
        <v>1.4</v>
      </c>
      <c r="M336" s="703" t="s">
        <v>566</v>
      </c>
      <c r="N336" s="703"/>
      <c r="O336" s="707">
        <v>188.1</v>
      </c>
      <c r="P336" s="707">
        <f t="shared" si="28"/>
        <v>188</v>
      </c>
      <c r="Q336" s="708">
        <f t="shared" si="29"/>
        <v>206.8</v>
      </c>
      <c r="R336" s="708">
        <f t="shared" si="30"/>
        <v>207</v>
      </c>
      <c r="S336" s="703"/>
      <c r="T336" s="709">
        <v>204.92000000000002</v>
      </c>
      <c r="U336" s="709">
        <v>205</v>
      </c>
    </row>
    <row r="337" spans="1:21" ht="14.4">
      <c r="A337" s="703" t="s">
        <v>692</v>
      </c>
      <c r="B337" s="703"/>
      <c r="C337" s="703" t="s">
        <v>49</v>
      </c>
      <c r="D337" s="703" t="s">
        <v>564</v>
      </c>
      <c r="E337" s="703" t="s">
        <v>565</v>
      </c>
      <c r="F337" s="703" t="s">
        <v>48</v>
      </c>
      <c r="G337" s="703"/>
      <c r="H337" s="703" t="s">
        <v>737</v>
      </c>
      <c r="I337" s="703" t="s">
        <v>755</v>
      </c>
      <c r="J337" s="703" t="s">
        <v>44</v>
      </c>
      <c r="K337" s="703">
        <v>1</v>
      </c>
      <c r="L337" s="703">
        <v>1.4</v>
      </c>
      <c r="M337" s="703" t="s">
        <v>566</v>
      </c>
      <c r="N337" s="703"/>
      <c r="O337" s="707">
        <v>145.19999999999999</v>
      </c>
      <c r="P337" s="707">
        <f t="shared" si="28"/>
        <v>145</v>
      </c>
      <c r="Q337" s="708">
        <f t="shared" si="29"/>
        <v>159.5</v>
      </c>
      <c r="R337" s="708">
        <f t="shared" si="30"/>
        <v>160</v>
      </c>
      <c r="S337" s="703"/>
      <c r="T337" s="709">
        <v>158.05000000000001</v>
      </c>
      <c r="U337" s="709">
        <v>158</v>
      </c>
    </row>
    <row r="338" spans="1:21" ht="14.4">
      <c r="A338" s="703" t="s">
        <v>846</v>
      </c>
      <c r="B338" s="703"/>
      <c r="C338" s="703" t="s">
        <v>49</v>
      </c>
      <c r="D338" s="703" t="s">
        <v>564</v>
      </c>
      <c r="E338" s="703" t="s">
        <v>565</v>
      </c>
      <c r="F338" s="703" t="s">
        <v>48</v>
      </c>
      <c r="G338" s="703"/>
      <c r="H338" s="703" t="s">
        <v>738</v>
      </c>
      <c r="I338" s="703" t="s">
        <v>755</v>
      </c>
      <c r="J338" s="703" t="s">
        <v>44</v>
      </c>
      <c r="K338" s="703">
        <v>1</v>
      </c>
      <c r="L338" s="703">
        <v>1.4</v>
      </c>
      <c r="M338" s="703" t="s">
        <v>566</v>
      </c>
      <c r="N338" s="703"/>
      <c r="O338" s="707">
        <v>188.1</v>
      </c>
      <c r="P338" s="707">
        <f t="shared" si="28"/>
        <v>188</v>
      </c>
      <c r="Q338" s="708">
        <f t="shared" si="29"/>
        <v>206.8</v>
      </c>
      <c r="R338" s="708">
        <f t="shared" si="30"/>
        <v>207</v>
      </c>
      <c r="S338" s="703"/>
      <c r="T338" s="709">
        <v>204.92000000000002</v>
      </c>
      <c r="U338" s="709">
        <v>205</v>
      </c>
    </row>
    <row r="339" spans="1:21" ht="14.4">
      <c r="A339" s="703" t="s">
        <v>693</v>
      </c>
      <c r="B339" s="703"/>
      <c r="C339" s="703" t="s">
        <v>51</v>
      </c>
      <c r="D339" s="703" t="s">
        <v>564</v>
      </c>
      <c r="E339" s="703" t="s">
        <v>565</v>
      </c>
      <c r="F339" s="703" t="s">
        <v>50</v>
      </c>
      <c r="G339" s="703"/>
      <c r="H339" s="703" t="s">
        <v>737</v>
      </c>
      <c r="I339" s="703" t="s">
        <v>756</v>
      </c>
      <c r="J339" s="703" t="s">
        <v>52</v>
      </c>
      <c r="K339" s="703">
        <v>1</v>
      </c>
      <c r="L339" s="703">
        <v>1.4</v>
      </c>
      <c r="M339" s="703" t="s">
        <v>566</v>
      </c>
      <c r="N339" s="703"/>
      <c r="O339" s="707">
        <v>151.79999999999998</v>
      </c>
      <c r="P339" s="707">
        <f t="shared" si="28"/>
        <v>152</v>
      </c>
      <c r="Q339" s="708">
        <f t="shared" si="29"/>
        <v>167.20000000000002</v>
      </c>
      <c r="R339" s="708">
        <f t="shared" si="30"/>
        <v>167</v>
      </c>
      <c r="S339" s="703"/>
      <c r="T339" s="709">
        <v>165.68</v>
      </c>
      <c r="U339" s="709">
        <v>166</v>
      </c>
    </row>
    <row r="340" spans="1:21" ht="14.4" customHeight="1">
      <c r="A340" s="703" t="s">
        <v>847</v>
      </c>
      <c r="B340" s="703"/>
      <c r="C340" s="703" t="s">
        <v>51</v>
      </c>
      <c r="D340" s="703" t="s">
        <v>564</v>
      </c>
      <c r="E340" s="703" t="s">
        <v>565</v>
      </c>
      <c r="F340" s="703" t="s">
        <v>50</v>
      </c>
      <c r="G340" s="703"/>
      <c r="H340" s="703" t="s">
        <v>738</v>
      </c>
      <c r="I340" s="703" t="s">
        <v>756</v>
      </c>
      <c r="J340" s="703" t="s">
        <v>52</v>
      </c>
      <c r="K340" s="703">
        <v>1</v>
      </c>
      <c r="L340" s="703">
        <v>1.4</v>
      </c>
      <c r="M340" s="703" t="s">
        <v>566</v>
      </c>
      <c r="N340" s="703"/>
      <c r="O340" s="707">
        <v>194.7</v>
      </c>
      <c r="P340" s="707">
        <f t="shared" si="28"/>
        <v>195</v>
      </c>
      <c r="Q340" s="708">
        <f t="shared" si="29"/>
        <v>214.50000000000003</v>
      </c>
      <c r="R340" s="708">
        <f t="shared" si="30"/>
        <v>215</v>
      </c>
      <c r="S340" s="703"/>
      <c r="T340" s="709">
        <v>212.55</v>
      </c>
      <c r="U340" s="709">
        <v>213</v>
      </c>
    </row>
    <row r="341" spans="1:21" ht="14.4" customHeight="1">
      <c r="A341" s="703" t="s">
        <v>694</v>
      </c>
      <c r="B341" s="703"/>
      <c r="C341" s="703" t="s">
        <v>54</v>
      </c>
      <c r="D341" s="703" t="s">
        <v>564</v>
      </c>
      <c r="E341" s="703" t="s">
        <v>565</v>
      </c>
      <c r="F341" s="703" t="s">
        <v>53</v>
      </c>
      <c r="G341" s="703"/>
      <c r="H341" s="703" t="s">
        <v>737</v>
      </c>
      <c r="I341" s="703" t="s">
        <v>757</v>
      </c>
      <c r="J341" s="703" t="s">
        <v>52</v>
      </c>
      <c r="K341" s="703">
        <v>1</v>
      </c>
      <c r="L341" s="703">
        <v>1.5</v>
      </c>
      <c r="M341" s="703" t="s">
        <v>566</v>
      </c>
      <c r="N341" s="703"/>
      <c r="O341" s="707">
        <v>151.79999999999998</v>
      </c>
      <c r="P341" s="707">
        <f t="shared" si="28"/>
        <v>152</v>
      </c>
      <c r="Q341" s="708">
        <f t="shared" si="29"/>
        <v>167.20000000000002</v>
      </c>
      <c r="R341" s="708">
        <f t="shared" si="30"/>
        <v>167</v>
      </c>
      <c r="S341" s="703"/>
      <c r="T341" s="709">
        <v>165.68</v>
      </c>
      <c r="U341" s="709">
        <v>166</v>
      </c>
    </row>
    <row r="342" spans="1:21" ht="14.4" customHeight="1">
      <c r="A342" s="703" t="s">
        <v>848</v>
      </c>
      <c r="B342" s="703"/>
      <c r="C342" s="703" t="s">
        <v>54</v>
      </c>
      <c r="D342" s="703" t="s">
        <v>564</v>
      </c>
      <c r="E342" s="703" t="s">
        <v>565</v>
      </c>
      <c r="F342" s="703" t="s">
        <v>53</v>
      </c>
      <c r="G342" s="703"/>
      <c r="H342" s="703" t="s">
        <v>738</v>
      </c>
      <c r="I342" s="703" t="s">
        <v>757</v>
      </c>
      <c r="J342" s="703" t="s">
        <v>52</v>
      </c>
      <c r="K342" s="703">
        <v>1</v>
      </c>
      <c r="L342" s="703">
        <v>1.5</v>
      </c>
      <c r="M342" s="703" t="s">
        <v>566</v>
      </c>
      <c r="N342" s="703"/>
      <c r="O342" s="707">
        <v>194.7</v>
      </c>
      <c r="P342" s="707">
        <f t="shared" si="28"/>
        <v>195</v>
      </c>
      <c r="Q342" s="708">
        <f t="shared" si="29"/>
        <v>214.50000000000003</v>
      </c>
      <c r="R342" s="708">
        <f t="shared" si="30"/>
        <v>215</v>
      </c>
      <c r="S342" s="703"/>
      <c r="T342" s="709">
        <v>212.55</v>
      </c>
      <c r="U342" s="709">
        <v>213</v>
      </c>
    </row>
    <row r="343" spans="1:21" ht="14.4" customHeight="1">
      <c r="A343" s="703" t="s">
        <v>695</v>
      </c>
      <c r="B343" s="703"/>
      <c r="C343" s="703" t="s">
        <v>56</v>
      </c>
      <c r="D343" s="703" t="s">
        <v>564</v>
      </c>
      <c r="E343" s="703" t="s">
        <v>565</v>
      </c>
      <c r="F343" s="703" t="s">
        <v>55</v>
      </c>
      <c r="G343" s="703"/>
      <c r="H343" s="703" t="s">
        <v>737</v>
      </c>
      <c r="I343" s="703" t="s">
        <v>758</v>
      </c>
      <c r="J343" s="703" t="s">
        <v>57</v>
      </c>
      <c r="K343" s="703">
        <v>1</v>
      </c>
      <c r="L343" s="703">
        <v>2.1</v>
      </c>
      <c r="M343" s="703" t="s">
        <v>566</v>
      </c>
      <c r="N343" s="703"/>
      <c r="O343" s="707">
        <v>204.6</v>
      </c>
      <c r="P343" s="707">
        <f t="shared" si="28"/>
        <v>205</v>
      </c>
      <c r="Q343" s="708">
        <f t="shared" si="29"/>
        <v>225.50000000000003</v>
      </c>
      <c r="R343" s="708">
        <f t="shared" si="30"/>
        <v>226</v>
      </c>
      <c r="S343" s="703"/>
      <c r="T343" s="709">
        <v>223.45000000000002</v>
      </c>
      <c r="U343" s="709">
        <v>223</v>
      </c>
    </row>
    <row r="344" spans="1:21" ht="14.4" customHeight="1">
      <c r="A344" s="703" t="s">
        <v>849</v>
      </c>
      <c r="B344" s="703"/>
      <c r="C344" s="703" t="s">
        <v>56</v>
      </c>
      <c r="D344" s="703" t="s">
        <v>564</v>
      </c>
      <c r="E344" s="703" t="s">
        <v>565</v>
      </c>
      <c r="F344" s="703" t="s">
        <v>55</v>
      </c>
      <c r="G344" s="703"/>
      <c r="H344" s="703" t="s">
        <v>738</v>
      </c>
      <c r="I344" s="703" t="s">
        <v>758</v>
      </c>
      <c r="J344" s="703" t="s">
        <v>57</v>
      </c>
      <c r="K344" s="703">
        <v>1</v>
      </c>
      <c r="L344" s="703">
        <v>2.1</v>
      </c>
      <c r="M344" s="703" t="s">
        <v>566</v>
      </c>
      <c r="N344" s="703"/>
      <c r="O344" s="707">
        <v>264</v>
      </c>
      <c r="P344" s="707">
        <f t="shared" si="28"/>
        <v>264</v>
      </c>
      <c r="Q344" s="708">
        <f t="shared" si="29"/>
        <v>290.40000000000003</v>
      </c>
      <c r="R344" s="708">
        <f t="shared" si="30"/>
        <v>290</v>
      </c>
      <c r="S344" s="703"/>
      <c r="T344" s="709">
        <v>287.76000000000005</v>
      </c>
      <c r="U344" s="709">
        <v>288</v>
      </c>
    </row>
    <row r="345" spans="1:21" ht="14.4" customHeight="1">
      <c r="A345" s="703" t="s">
        <v>696</v>
      </c>
      <c r="B345" s="703"/>
      <c r="C345" s="703" t="s">
        <v>59</v>
      </c>
      <c r="D345" s="703" t="s">
        <v>564</v>
      </c>
      <c r="E345" s="703" t="s">
        <v>565</v>
      </c>
      <c r="F345" s="703" t="s">
        <v>58</v>
      </c>
      <c r="G345" s="703"/>
      <c r="H345" s="703" t="s">
        <v>737</v>
      </c>
      <c r="I345" s="703" t="s">
        <v>759</v>
      </c>
      <c r="J345" s="703" t="s">
        <v>60</v>
      </c>
      <c r="K345" s="703">
        <v>1</v>
      </c>
      <c r="L345" s="703">
        <v>2.5</v>
      </c>
      <c r="M345" s="703" t="s">
        <v>566</v>
      </c>
      <c r="N345" s="703"/>
      <c r="O345" s="707">
        <v>214.5</v>
      </c>
      <c r="P345" s="707">
        <f t="shared" si="28"/>
        <v>215</v>
      </c>
      <c r="Q345" s="708">
        <f t="shared" si="29"/>
        <v>236.50000000000003</v>
      </c>
      <c r="R345" s="708">
        <f t="shared" si="30"/>
        <v>237</v>
      </c>
      <c r="S345" s="703"/>
      <c r="T345" s="709">
        <v>234.35000000000002</v>
      </c>
      <c r="U345" s="709">
        <v>234</v>
      </c>
    </row>
    <row r="346" spans="1:21" ht="14.4">
      <c r="A346" s="703" t="s">
        <v>850</v>
      </c>
      <c r="B346" s="703"/>
      <c r="C346" s="703" t="s">
        <v>59</v>
      </c>
      <c r="D346" s="703" t="s">
        <v>564</v>
      </c>
      <c r="E346" s="703" t="s">
        <v>565</v>
      </c>
      <c r="F346" s="703" t="s">
        <v>58</v>
      </c>
      <c r="G346" s="703"/>
      <c r="H346" s="703" t="s">
        <v>738</v>
      </c>
      <c r="I346" s="703" t="s">
        <v>759</v>
      </c>
      <c r="J346" s="703" t="s">
        <v>60</v>
      </c>
      <c r="K346" s="703">
        <v>1</v>
      </c>
      <c r="L346" s="703">
        <v>2.5</v>
      </c>
      <c r="M346" s="703" t="s">
        <v>566</v>
      </c>
      <c r="N346" s="703"/>
      <c r="O346" s="707">
        <v>277.2</v>
      </c>
      <c r="P346" s="707">
        <f t="shared" si="28"/>
        <v>277</v>
      </c>
      <c r="Q346" s="708">
        <f t="shared" si="29"/>
        <v>304.70000000000005</v>
      </c>
      <c r="R346" s="708">
        <f t="shared" si="30"/>
        <v>305</v>
      </c>
      <c r="S346" s="703"/>
      <c r="T346" s="709">
        <v>301.93</v>
      </c>
      <c r="U346" s="709">
        <v>302</v>
      </c>
    </row>
    <row r="347" spans="1:21" ht="14.4">
      <c r="A347" s="703" t="s">
        <v>720</v>
      </c>
      <c r="B347" s="703"/>
      <c r="C347" s="703" t="s">
        <v>111</v>
      </c>
      <c r="D347" s="703" t="s">
        <v>564</v>
      </c>
      <c r="E347" s="703" t="s">
        <v>567</v>
      </c>
      <c r="F347" s="703" t="s">
        <v>110</v>
      </c>
      <c r="G347" s="703"/>
      <c r="H347" s="703" t="s">
        <v>737</v>
      </c>
      <c r="I347" s="703" t="s">
        <v>783</v>
      </c>
      <c r="J347" s="703" t="s">
        <v>57</v>
      </c>
      <c r="K347" s="703">
        <v>1</v>
      </c>
      <c r="L347" s="703">
        <v>2.2999999999999998</v>
      </c>
      <c r="M347" s="703" t="s">
        <v>566</v>
      </c>
      <c r="N347" s="703"/>
      <c r="O347" s="707">
        <v>182.9</v>
      </c>
      <c r="P347" s="707">
        <f t="shared" si="28"/>
        <v>183</v>
      </c>
      <c r="Q347" s="708">
        <f t="shared" si="29"/>
        <v>201.3</v>
      </c>
      <c r="R347" s="708">
        <f t="shared" si="30"/>
        <v>201</v>
      </c>
      <c r="S347" s="703"/>
      <c r="T347" s="709">
        <v>199.47000000000003</v>
      </c>
      <c r="U347" s="709">
        <v>199</v>
      </c>
    </row>
    <row r="348" spans="1:21" ht="14.4" customHeight="1">
      <c r="A348" s="703" t="s">
        <v>874</v>
      </c>
      <c r="B348" s="703"/>
      <c r="C348" s="703" t="s">
        <v>111</v>
      </c>
      <c r="D348" s="703" t="s">
        <v>564</v>
      </c>
      <c r="E348" s="703" t="s">
        <v>567</v>
      </c>
      <c r="F348" s="703" t="s">
        <v>110</v>
      </c>
      <c r="G348" s="703"/>
      <c r="H348" s="703" t="s">
        <v>738</v>
      </c>
      <c r="I348" s="703" t="s">
        <v>783</v>
      </c>
      <c r="J348" s="703" t="s">
        <v>57</v>
      </c>
      <c r="K348" s="703">
        <v>1</v>
      </c>
      <c r="L348" s="703">
        <v>2.2999999999999998</v>
      </c>
      <c r="M348" s="703" t="s">
        <v>566</v>
      </c>
      <c r="N348" s="703"/>
      <c r="O348" s="707">
        <v>254.1</v>
      </c>
      <c r="P348" s="707">
        <f t="shared" si="28"/>
        <v>254</v>
      </c>
      <c r="Q348" s="708">
        <f t="shared" si="29"/>
        <v>279.40000000000003</v>
      </c>
      <c r="R348" s="708">
        <f t="shared" si="30"/>
        <v>279</v>
      </c>
      <c r="S348" s="703"/>
      <c r="T348" s="709">
        <v>276.86</v>
      </c>
      <c r="U348" s="709">
        <v>277</v>
      </c>
    </row>
    <row r="349" spans="1:21" ht="14.4" customHeight="1">
      <c r="A349" s="703" t="s">
        <v>721</v>
      </c>
      <c r="B349" s="703"/>
      <c r="C349" s="703" t="s">
        <v>113</v>
      </c>
      <c r="D349" s="703" t="s">
        <v>564</v>
      </c>
      <c r="E349" s="703" t="s">
        <v>567</v>
      </c>
      <c r="F349" s="703" t="s">
        <v>112</v>
      </c>
      <c r="G349" s="703"/>
      <c r="H349" s="703" t="s">
        <v>737</v>
      </c>
      <c r="I349" s="703" t="s">
        <v>784</v>
      </c>
      <c r="J349" s="703" t="s">
        <v>57</v>
      </c>
      <c r="K349" s="703">
        <v>1</v>
      </c>
      <c r="L349" s="703">
        <v>2.5</v>
      </c>
      <c r="M349" s="703" t="s">
        <v>566</v>
      </c>
      <c r="N349" s="703"/>
      <c r="O349" s="707">
        <v>182.9</v>
      </c>
      <c r="P349" s="707">
        <f t="shared" si="28"/>
        <v>183</v>
      </c>
      <c r="Q349" s="708">
        <f t="shared" si="29"/>
        <v>201.3</v>
      </c>
      <c r="R349" s="708">
        <f t="shared" si="30"/>
        <v>201</v>
      </c>
      <c r="S349" s="703"/>
      <c r="T349" s="709">
        <v>199.47000000000003</v>
      </c>
      <c r="U349" s="709">
        <v>199</v>
      </c>
    </row>
    <row r="350" spans="1:21" ht="14.4" customHeight="1">
      <c r="A350" s="703" t="s">
        <v>875</v>
      </c>
      <c r="B350" s="703"/>
      <c r="C350" s="703" t="s">
        <v>113</v>
      </c>
      <c r="D350" s="703" t="s">
        <v>564</v>
      </c>
      <c r="E350" s="703" t="s">
        <v>567</v>
      </c>
      <c r="F350" s="703" t="s">
        <v>112</v>
      </c>
      <c r="G350" s="703"/>
      <c r="H350" s="703" t="s">
        <v>738</v>
      </c>
      <c r="I350" s="703" t="s">
        <v>784</v>
      </c>
      <c r="J350" s="703" t="s">
        <v>57</v>
      </c>
      <c r="K350" s="703">
        <v>1</v>
      </c>
      <c r="L350" s="703">
        <v>2.5</v>
      </c>
      <c r="M350" s="703" t="s">
        <v>566</v>
      </c>
      <c r="N350" s="703"/>
      <c r="O350" s="707">
        <v>254.1</v>
      </c>
      <c r="P350" s="707">
        <f t="shared" si="28"/>
        <v>254</v>
      </c>
      <c r="Q350" s="708">
        <f t="shared" si="29"/>
        <v>279.40000000000003</v>
      </c>
      <c r="R350" s="708">
        <f t="shared" si="30"/>
        <v>279</v>
      </c>
      <c r="S350" s="703"/>
      <c r="T350" s="709">
        <v>276.86</v>
      </c>
      <c r="U350" s="709">
        <v>277</v>
      </c>
    </row>
    <row r="351" spans="1:21" ht="14.4" customHeight="1">
      <c r="A351" s="703" t="s">
        <v>714</v>
      </c>
      <c r="B351" s="703"/>
      <c r="C351" s="703" t="s">
        <v>99</v>
      </c>
      <c r="D351" s="703" t="s">
        <v>564</v>
      </c>
      <c r="E351" s="703" t="s">
        <v>567</v>
      </c>
      <c r="F351" s="703" t="s">
        <v>98</v>
      </c>
      <c r="G351" s="703"/>
      <c r="H351" s="703" t="s">
        <v>737</v>
      </c>
      <c r="I351" s="703" t="s">
        <v>777</v>
      </c>
      <c r="J351" s="703" t="s">
        <v>44</v>
      </c>
      <c r="K351" s="703">
        <v>1</v>
      </c>
      <c r="L351" s="703">
        <v>1.3</v>
      </c>
      <c r="M351" s="703" t="s">
        <v>566</v>
      </c>
      <c r="N351" s="703"/>
      <c r="O351" s="707">
        <v>151.9</v>
      </c>
      <c r="P351" s="707">
        <f t="shared" si="28"/>
        <v>152</v>
      </c>
      <c r="Q351" s="708">
        <f t="shared" si="29"/>
        <v>167.20000000000002</v>
      </c>
      <c r="R351" s="708">
        <f t="shared" si="30"/>
        <v>167</v>
      </c>
      <c r="S351" s="703"/>
      <c r="T351" s="709">
        <v>165.68</v>
      </c>
      <c r="U351" s="709">
        <v>166</v>
      </c>
    </row>
    <row r="352" spans="1:21" ht="14.4" customHeight="1">
      <c r="A352" s="703" t="s">
        <v>868</v>
      </c>
      <c r="B352" s="703"/>
      <c r="C352" s="703" t="s">
        <v>99</v>
      </c>
      <c r="D352" s="703" t="s">
        <v>564</v>
      </c>
      <c r="E352" s="703" t="s">
        <v>567</v>
      </c>
      <c r="F352" s="703" t="s">
        <v>98</v>
      </c>
      <c r="G352" s="703"/>
      <c r="H352" s="703" t="s">
        <v>738</v>
      </c>
      <c r="I352" s="703" t="s">
        <v>777</v>
      </c>
      <c r="J352" s="703" t="s">
        <v>44</v>
      </c>
      <c r="K352" s="703">
        <v>1</v>
      </c>
      <c r="L352" s="703">
        <v>1.3</v>
      </c>
      <c r="M352" s="703" t="s">
        <v>566</v>
      </c>
      <c r="N352" s="703"/>
      <c r="O352" s="707">
        <v>211.2</v>
      </c>
      <c r="P352" s="707">
        <f t="shared" si="28"/>
        <v>211</v>
      </c>
      <c r="Q352" s="708">
        <f t="shared" si="29"/>
        <v>232.10000000000002</v>
      </c>
      <c r="R352" s="708">
        <f t="shared" si="30"/>
        <v>232</v>
      </c>
      <c r="S352" s="703"/>
      <c r="T352" s="709">
        <v>229.99</v>
      </c>
      <c r="U352" s="709">
        <v>230</v>
      </c>
    </row>
    <row r="353" spans="1:21" ht="14.4" customHeight="1">
      <c r="A353" s="703" t="s">
        <v>715</v>
      </c>
      <c r="B353" s="703"/>
      <c r="C353" s="703" t="s">
        <v>101</v>
      </c>
      <c r="D353" s="703" t="s">
        <v>564</v>
      </c>
      <c r="E353" s="703" t="s">
        <v>567</v>
      </c>
      <c r="F353" s="703" t="s">
        <v>100</v>
      </c>
      <c r="G353" s="703"/>
      <c r="H353" s="703" t="s">
        <v>737</v>
      </c>
      <c r="I353" s="703" t="s">
        <v>778</v>
      </c>
      <c r="J353" s="703" t="s">
        <v>97</v>
      </c>
      <c r="K353" s="703">
        <v>1</v>
      </c>
      <c r="L353" s="703">
        <v>1.9</v>
      </c>
      <c r="M353" s="703" t="s">
        <v>566</v>
      </c>
      <c r="N353" s="703"/>
      <c r="O353" s="707">
        <v>179.8</v>
      </c>
      <c r="P353" s="707">
        <f t="shared" si="28"/>
        <v>180</v>
      </c>
      <c r="Q353" s="708">
        <f t="shared" si="29"/>
        <v>198.00000000000003</v>
      </c>
      <c r="R353" s="708">
        <f t="shared" si="30"/>
        <v>198</v>
      </c>
      <c r="S353" s="703"/>
      <c r="T353" s="709">
        <v>196.20000000000002</v>
      </c>
      <c r="U353" s="709">
        <v>196</v>
      </c>
    </row>
    <row r="354" spans="1:21" ht="14.4" customHeight="1">
      <c r="A354" s="703" t="s">
        <v>869</v>
      </c>
      <c r="B354" s="703"/>
      <c r="C354" s="703" t="s">
        <v>101</v>
      </c>
      <c r="D354" s="703" t="s">
        <v>564</v>
      </c>
      <c r="E354" s="703" t="s">
        <v>567</v>
      </c>
      <c r="F354" s="703" t="s">
        <v>100</v>
      </c>
      <c r="G354" s="703"/>
      <c r="H354" s="703" t="s">
        <v>738</v>
      </c>
      <c r="I354" s="703" t="s">
        <v>778</v>
      </c>
      <c r="J354" s="703" t="s">
        <v>97</v>
      </c>
      <c r="K354" s="703">
        <v>1</v>
      </c>
      <c r="L354" s="703">
        <v>1.9</v>
      </c>
      <c r="M354" s="703" t="s">
        <v>566</v>
      </c>
      <c r="N354" s="703"/>
      <c r="O354" s="707">
        <v>250.79999999999998</v>
      </c>
      <c r="P354" s="707">
        <f t="shared" si="28"/>
        <v>251</v>
      </c>
      <c r="Q354" s="708">
        <f t="shared" si="29"/>
        <v>276.10000000000002</v>
      </c>
      <c r="R354" s="708">
        <f t="shared" si="30"/>
        <v>276</v>
      </c>
      <c r="S354" s="703"/>
      <c r="T354" s="709">
        <v>273.59000000000003</v>
      </c>
      <c r="U354" s="709">
        <v>274</v>
      </c>
    </row>
    <row r="355" spans="1:21" ht="14.4">
      <c r="A355" s="703" t="s">
        <v>716</v>
      </c>
      <c r="B355" s="703"/>
      <c r="C355" s="703" t="s">
        <v>103</v>
      </c>
      <c r="D355" s="703" t="s">
        <v>564</v>
      </c>
      <c r="E355" s="703" t="s">
        <v>567</v>
      </c>
      <c r="F355" s="703" t="s">
        <v>102</v>
      </c>
      <c r="G355" s="703"/>
      <c r="H355" s="703" t="s">
        <v>737</v>
      </c>
      <c r="I355" s="703" t="s">
        <v>779</v>
      </c>
      <c r="J355" s="703" t="s">
        <v>52</v>
      </c>
      <c r="K355" s="703">
        <v>1</v>
      </c>
      <c r="L355" s="703">
        <v>1.9</v>
      </c>
      <c r="M355" s="703" t="s">
        <v>566</v>
      </c>
      <c r="N355" s="703"/>
      <c r="O355" s="707">
        <v>179.8</v>
      </c>
      <c r="P355" s="707">
        <f t="shared" si="28"/>
        <v>180</v>
      </c>
      <c r="Q355" s="708">
        <f t="shared" si="29"/>
        <v>198.00000000000003</v>
      </c>
      <c r="R355" s="708">
        <f t="shared" si="30"/>
        <v>198</v>
      </c>
      <c r="S355" s="703"/>
      <c r="T355" s="709">
        <v>196.20000000000002</v>
      </c>
      <c r="U355" s="709">
        <v>196</v>
      </c>
    </row>
    <row r="356" spans="1:21" ht="14.4" customHeight="1">
      <c r="A356" s="703" t="s">
        <v>870</v>
      </c>
      <c r="B356" s="703"/>
      <c r="C356" s="703" t="s">
        <v>103</v>
      </c>
      <c r="D356" s="703" t="s">
        <v>564</v>
      </c>
      <c r="E356" s="703" t="s">
        <v>567</v>
      </c>
      <c r="F356" s="703" t="s">
        <v>102</v>
      </c>
      <c r="G356" s="703"/>
      <c r="H356" s="703" t="s">
        <v>738</v>
      </c>
      <c r="I356" s="703" t="s">
        <v>779</v>
      </c>
      <c r="J356" s="703" t="s">
        <v>52</v>
      </c>
      <c r="K356" s="703">
        <v>1</v>
      </c>
      <c r="L356" s="703">
        <v>1.9</v>
      </c>
      <c r="M356" s="703" t="s">
        <v>566</v>
      </c>
      <c r="N356" s="703"/>
      <c r="O356" s="707">
        <v>250.79999999999998</v>
      </c>
      <c r="P356" s="707">
        <f t="shared" si="28"/>
        <v>251</v>
      </c>
      <c r="Q356" s="708">
        <f t="shared" si="29"/>
        <v>276.10000000000002</v>
      </c>
      <c r="R356" s="708">
        <f t="shared" si="30"/>
        <v>276</v>
      </c>
      <c r="S356" s="703"/>
      <c r="T356" s="709">
        <v>273.59000000000003</v>
      </c>
      <c r="U356" s="709">
        <v>274</v>
      </c>
    </row>
    <row r="357" spans="1:21" ht="14.4" customHeight="1">
      <c r="A357" s="703" t="s">
        <v>717</v>
      </c>
      <c r="B357" s="703"/>
      <c r="C357" s="703" t="s">
        <v>105</v>
      </c>
      <c r="D357" s="703" t="s">
        <v>564</v>
      </c>
      <c r="E357" s="703" t="s">
        <v>567</v>
      </c>
      <c r="F357" s="703" t="s">
        <v>104</v>
      </c>
      <c r="G357" s="703"/>
      <c r="H357" s="703" t="s">
        <v>737</v>
      </c>
      <c r="I357" s="703" t="s">
        <v>780</v>
      </c>
      <c r="J357" s="703" t="s">
        <v>52</v>
      </c>
      <c r="K357" s="703">
        <v>1</v>
      </c>
      <c r="L357" s="703">
        <v>2</v>
      </c>
      <c r="M357" s="703" t="s">
        <v>566</v>
      </c>
      <c r="N357" s="703"/>
      <c r="O357" s="707">
        <v>182.9</v>
      </c>
      <c r="P357" s="707">
        <f t="shared" si="28"/>
        <v>183</v>
      </c>
      <c r="Q357" s="708">
        <f t="shared" si="29"/>
        <v>201.3</v>
      </c>
      <c r="R357" s="708">
        <f t="shared" si="30"/>
        <v>201</v>
      </c>
      <c r="S357" s="703"/>
      <c r="T357" s="709">
        <v>199.47000000000003</v>
      </c>
      <c r="U357" s="709">
        <v>199</v>
      </c>
    </row>
    <row r="358" spans="1:21" ht="14.4">
      <c r="A358" s="703" t="s">
        <v>871</v>
      </c>
      <c r="B358" s="703"/>
      <c r="C358" s="703" t="s">
        <v>105</v>
      </c>
      <c r="D358" s="703" t="s">
        <v>564</v>
      </c>
      <c r="E358" s="703" t="s">
        <v>567</v>
      </c>
      <c r="F358" s="703" t="s">
        <v>104</v>
      </c>
      <c r="G358" s="703"/>
      <c r="H358" s="703" t="s">
        <v>738</v>
      </c>
      <c r="I358" s="703" t="s">
        <v>780</v>
      </c>
      <c r="J358" s="703" t="s">
        <v>52</v>
      </c>
      <c r="K358" s="703">
        <v>1</v>
      </c>
      <c r="L358" s="703">
        <v>2</v>
      </c>
      <c r="M358" s="703" t="s">
        <v>566</v>
      </c>
      <c r="N358" s="703"/>
      <c r="O358" s="707">
        <v>254.1</v>
      </c>
      <c r="P358" s="707">
        <f t="shared" si="28"/>
        <v>254</v>
      </c>
      <c r="Q358" s="708">
        <f t="shared" si="29"/>
        <v>279.40000000000003</v>
      </c>
      <c r="R358" s="708">
        <f t="shared" si="30"/>
        <v>279</v>
      </c>
      <c r="S358" s="703"/>
      <c r="T358" s="709">
        <v>276.86</v>
      </c>
      <c r="U358" s="709">
        <v>277</v>
      </c>
    </row>
    <row r="359" spans="1:21" ht="14.4">
      <c r="A359" s="703" t="s">
        <v>711</v>
      </c>
      <c r="B359" s="703"/>
      <c r="C359" s="703" t="s">
        <v>91</v>
      </c>
      <c r="D359" s="703" t="s">
        <v>564</v>
      </c>
      <c r="E359" s="703" t="s">
        <v>567</v>
      </c>
      <c r="F359" s="703" t="s">
        <v>90</v>
      </c>
      <c r="G359" s="703"/>
      <c r="H359" s="703" t="s">
        <v>737</v>
      </c>
      <c r="I359" s="703" t="s">
        <v>774</v>
      </c>
      <c r="J359" s="703" t="s">
        <v>92</v>
      </c>
      <c r="K359" s="703">
        <v>1</v>
      </c>
      <c r="L359" s="703">
        <v>1.4</v>
      </c>
      <c r="M359" s="703" t="s">
        <v>566</v>
      </c>
      <c r="N359" s="703"/>
      <c r="O359" s="707">
        <v>136.4</v>
      </c>
      <c r="P359" s="707">
        <f t="shared" si="28"/>
        <v>136</v>
      </c>
      <c r="Q359" s="708">
        <f t="shared" si="29"/>
        <v>149.60000000000002</v>
      </c>
      <c r="R359" s="708">
        <f t="shared" si="30"/>
        <v>150</v>
      </c>
      <c r="S359" s="703"/>
      <c r="T359" s="709">
        <v>148.24</v>
      </c>
      <c r="U359" s="709">
        <v>148</v>
      </c>
    </row>
    <row r="360" spans="1:21" ht="14.4">
      <c r="A360" s="703" t="s">
        <v>865</v>
      </c>
      <c r="B360" s="703"/>
      <c r="C360" s="703" t="s">
        <v>91</v>
      </c>
      <c r="D360" s="703" t="s">
        <v>564</v>
      </c>
      <c r="E360" s="703" t="s">
        <v>567</v>
      </c>
      <c r="F360" s="703" t="s">
        <v>90</v>
      </c>
      <c r="G360" s="699"/>
      <c r="H360" s="703" t="s">
        <v>738</v>
      </c>
      <c r="I360" s="703" t="s">
        <v>774</v>
      </c>
      <c r="J360" s="703" t="s">
        <v>92</v>
      </c>
      <c r="K360" s="703">
        <v>1</v>
      </c>
      <c r="L360" s="703">
        <v>1.4</v>
      </c>
      <c r="M360" s="703" t="s">
        <v>566</v>
      </c>
      <c r="N360" s="703"/>
      <c r="O360" s="707">
        <v>188.1</v>
      </c>
      <c r="P360" s="707">
        <f t="shared" si="28"/>
        <v>188</v>
      </c>
      <c r="Q360" s="708">
        <f t="shared" si="29"/>
        <v>206.8</v>
      </c>
      <c r="R360" s="708">
        <f t="shared" si="30"/>
        <v>207</v>
      </c>
      <c r="S360" s="711"/>
      <c r="T360" s="709">
        <v>204.92000000000002</v>
      </c>
      <c r="U360" s="709">
        <v>205</v>
      </c>
    </row>
    <row r="361" spans="1:21" ht="14.4">
      <c r="A361" s="703" t="s">
        <v>712</v>
      </c>
      <c r="B361" s="703"/>
      <c r="C361" s="703" t="s">
        <v>94</v>
      </c>
      <c r="D361" s="703" t="s">
        <v>564</v>
      </c>
      <c r="E361" s="703" t="s">
        <v>567</v>
      </c>
      <c r="F361" s="703" t="s">
        <v>93</v>
      </c>
      <c r="G361" s="699"/>
      <c r="H361" s="703" t="s">
        <v>737</v>
      </c>
      <c r="I361" s="703" t="s">
        <v>775</v>
      </c>
      <c r="J361" s="703" t="s">
        <v>92</v>
      </c>
      <c r="K361" s="703">
        <v>1</v>
      </c>
      <c r="L361" s="703">
        <v>1.2</v>
      </c>
      <c r="M361" s="703" t="s">
        <v>566</v>
      </c>
      <c r="N361" s="703"/>
      <c r="O361" s="707">
        <v>136.4</v>
      </c>
      <c r="P361" s="707">
        <f t="shared" si="28"/>
        <v>136</v>
      </c>
      <c r="Q361" s="708">
        <f t="shared" si="29"/>
        <v>149.60000000000002</v>
      </c>
      <c r="R361" s="708">
        <f t="shared" si="30"/>
        <v>150</v>
      </c>
      <c r="S361" s="711"/>
      <c r="T361" s="709">
        <v>148.24</v>
      </c>
      <c r="U361" s="709">
        <v>148</v>
      </c>
    </row>
    <row r="362" spans="1:21" ht="14.4">
      <c r="A362" s="703" t="s">
        <v>866</v>
      </c>
      <c r="B362" s="703"/>
      <c r="C362" s="703" t="s">
        <v>94</v>
      </c>
      <c r="D362" s="703" t="s">
        <v>564</v>
      </c>
      <c r="E362" s="703" t="s">
        <v>567</v>
      </c>
      <c r="F362" s="703" t="s">
        <v>93</v>
      </c>
      <c r="G362" s="699"/>
      <c r="H362" s="703" t="s">
        <v>738</v>
      </c>
      <c r="I362" s="703" t="s">
        <v>775</v>
      </c>
      <c r="J362" s="703" t="s">
        <v>92</v>
      </c>
      <c r="K362" s="703">
        <v>1</v>
      </c>
      <c r="L362" s="703">
        <v>1.2</v>
      </c>
      <c r="M362" s="703" t="s">
        <v>566</v>
      </c>
      <c r="N362" s="703"/>
      <c r="O362" s="707">
        <v>188.1</v>
      </c>
      <c r="P362" s="707">
        <f t="shared" si="28"/>
        <v>188</v>
      </c>
      <c r="Q362" s="708">
        <f t="shared" si="29"/>
        <v>206.8</v>
      </c>
      <c r="R362" s="708">
        <f t="shared" si="30"/>
        <v>207</v>
      </c>
      <c r="S362" s="711"/>
      <c r="T362" s="709">
        <v>204.92000000000002</v>
      </c>
      <c r="U362" s="709">
        <v>205</v>
      </c>
    </row>
    <row r="363" spans="1:21" ht="14.4">
      <c r="A363" s="703" t="s">
        <v>713</v>
      </c>
      <c r="B363" s="703"/>
      <c r="C363" s="703" t="s">
        <v>96</v>
      </c>
      <c r="D363" s="703" t="s">
        <v>564</v>
      </c>
      <c r="E363" s="703" t="s">
        <v>567</v>
      </c>
      <c r="F363" s="703" t="s">
        <v>95</v>
      </c>
      <c r="G363" s="699"/>
      <c r="H363" s="703" t="s">
        <v>737</v>
      </c>
      <c r="I363" s="703" t="s">
        <v>776</v>
      </c>
      <c r="J363" s="703" t="s">
        <v>97</v>
      </c>
      <c r="K363" s="703">
        <v>1</v>
      </c>
      <c r="L363" s="703">
        <v>1.7</v>
      </c>
      <c r="M363" s="703" t="s">
        <v>566</v>
      </c>
      <c r="N363" s="703"/>
      <c r="O363" s="707">
        <v>167.4</v>
      </c>
      <c r="P363" s="707">
        <f t="shared" ref="P363:P394" si="31">ROUND(O363,0)</f>
        <v>167</v>
      </c>
      <c r="Q363" s="708">
        <f t="shared" ref="Q363:Q394" si="32">P363*1.1</f>
        <v>183.70000000000002</v>
      </c>
      <c r="R363" s="708">
        <f t="shared" ref="R363:R394" si="33">ROUND(Q363,0)</f>
        <v>184</v>
      </c>
      <c r="S363" s="711"/>
      <c r="T363" s="709">
        <v>182.03</v>
      </c>
      <c r="U363" s="709">
        <v>182</v>
      </c>
    </row>
    <row r="364" spans="1:21" ht="14.4">
      <c r="A364" s="703" t="s">
        <v>867</v>
      </c>
      <c r="B364" s="703"/>
      <c r="C364" s="703" t="s">
        <v>96</v>
      </c>
      <c r="D364" s="703" t="s">
        <v>564</v>
      </c>
      <c r="E364" s="703" t="s">
        <v>567</v>
      </c>
      <c r="F364" s="703" t="s">
        <v>95</v>
      </c>
      <c r="G364" s="699"/>
      <c r="H364" s="703" t="s">
        <v>738</v>
      </c>
      <c r="I364" s="703" t="s">
        <v>776</v>
      </c>
      <c r="J364" s="703" t="s">
        <v>97</v>
      </c>
      <c r="K364" s="703">
        <v>1</v>
      </c>
      <c r="L364" s="703">
        <v>1.7</v>
      </c>
      <c r="M364" s="703" t="s">
        <v>566</v>
      </c>
      <c r="N364" s="703"/>
      <c r="O364" s="707">
        <v>231</v>
      </c>
      <c r="P364" s="707">
        <f t="shared" si="31"/>
        <v>231</v>
      </c>
      <c r="Q364" s="708">
        <f t="shared" si="32"/>
        <v>254.10000000000002</v>
      </c>
      <c r="R364" s="708">
        <f t="shared" si="33"/>
        <v>254</v>
      </c>
      <c r="S364" s="711"/>
      <c r="T364" s="709">
        <v>251.79000000000002</v>
      </c>
      <c r="U364" s="709">
        <v>252</v>
      </c>
    </row>
    <row r="365" spans="1:21" ht="14.4">
      <c r="A365" s="703" t="s">
        <v>1265</v>
      </c>
      <c r="B365" s="703"/>
      <c r="C365" s="703" t="s">
        <v>1279</v>
      </c>
      <c r="D365" s="703" t="s">
        <v>564</v>
      </c>
      <c r="E365" s="703" t="s">
        <v>1260</v>
      </c>
      <c r="F365" s="703" t="s">
        <v>1284</v>
      </c>
      <c r="G365" s="699"/>
      <c r="H365" s="703" t="s">
        <v>737</v>
      </c>
      <c r="I365" s="703"/>
      <c r="J365" s="703" t="s">
        <v>44</v>
      </c>
      <c r="K365" s="703">
        <v>1</v>
      </c>
      <c r="L365" s="703">
        <v>1</v>
      </c>
      <c r="M365" s="703" t="s">
        <v>566</v>
      </c>
      <c r="N365" s="703"/>
      <c r="O365" s="707">
        <v>130.35</v>
      </c>
      <c r="P365" s="707">
        <f t="shared" si="31"/>
        <v>130</v>
      </c>
      <c r="Q365" s="708">
        <f t="shared" si="32"/>
        <v>143</v>
      </c>
      <c r="R365" s="708">
        <f t="shared" si="33"/>
        <v>143</v>
      </c>
      <c r="S365" s="711"/>
      <c r="T365" s="709">
        <v>141.70000000000002</v>
      </c>
      <c r="U365" s="709">
        <v>142</v>
      </c>
    </row>
    <row r="366" spans="1:21" ht="14.4" customHeight="1">
      <c r="A366" s="703" t="s">
        <v>1273</v>
      </c>
      <c r="B366" s="703"/>
      <c r="C366" s="703" t="s">
        <v>1279</v>
      </c>
      <c r="D366" s="703" t="s">
        <v>564</v>
      </c>
      <c r="E366" s="703" t="s">
        <v>1269</v>
      </c>
      <c r="F366" s="703" t="s">
        <v>1284</v>
      </c>
      <c r="G366" s="699"/>
      <c r="H366" s="703" t="s">
        <v>738</v>
      </c>
      <c r="I366" s="703"/>
      <c r="J366" s="703" t="s">
        <v>44</v>
      </c>
      <c r="K366" s="703">
        <v>1</v>
      </c>
      <c r="L366" s="703"/>
      <c r="M366" s="703" t="s">
        <v>566</v>
      </c>
      <c r="N366" s="703"/>
      <c r="O366" s="707">
        <v>161.69999999999999</v>
      </c>
      <c r="P366" s="707">
        <f t="shared" si="31"/>
        <v>162</v>
      </c>
      <c r="Q366" s="708">
        <f t="shared" si="32"/>
        <v>178.20000000000002</v>
      </c>
      <c r="R366" s="708">
        <f t="shared" si="33"/>
        <v>178</v>
      </c>
      <c r="S366" s="711"/>
      <c r="T366" s="709">
        <v>176.58</v>
      </c>
      <c r="U366" s="709">
        <v>177</v>
      </c>
    </row>
    <row r="367" spans="1:21" ht="14.4" customHeight="1">
      <c r="A367" s="703" t="s">
        <v>1266</v>
      </c>
      <c r="B367" s="703"/>
      <c r="C367" s="703" t="s">
        <v>1280</v>
      </c>
      <c r="D367" s="703" t="s">
        <v>564</v>
      </c>
      <c r="E367" s="703" t="s">
        <v>1260</v>
      </c>
      <c r="F367" s="703" t="s">
        <v>1286</v>
      </c>
      <c r="G367" s="699"/>
      <c r="H367" s="703" t="s">
        <v>737</v>
      </c>
      <c r="I367" s="703"/>
      <c r="J367" s="703" t="s">
        <v>52</v>
      </c>
      <c r="K367" s="703">
        <v>1</v>
      </c>
      <c r="L367" s="703">
        <v>1</v>
      </c>
      <c r="M367" s="703" t="s">
        <v>566</v>
      </c>
      <c r="N367" s="703"/>
      <c r="O367" s="707">
        <v>138.6</v>
      </c>
      <c r="P367" s="707">
        <f t="shared" si="31"/>
        <v>139</v>
      </c>
      <c r="Q367" s="708">
        <f t="shared" si="32"/>
        <v>152.9</v>
      </c>
      <c r="R367" s="708">
        <f t="shared" si="33"/>
        <v>153</v>
      </c>
      <c r="S367" s="711"/>
      <c r="T367" s="709">
        <v>151.51000000000002</v>
      </c>
      <c r="U367" s="709">
        <v>152</v>
      </c>
    </row>
    <row r="368" spans="1:21" ht="14.4" customHeight="1">
      <c r="A368" s="703" t="s">
        <v>1274</v>
      </c>
      <c r="B368" s="703"/>
      <c r="C368" s="703" t="s">
        <v>1280</v>
      </c>
      <c r="D368" s="703" t="s">
        <v>564</v>
      </c>
      <c r="E368" s="703" t="s">
        <v>1269</v>
      </c>
      <c r="F368" s="703" t="s">
        <v>1286</v>
      </c>
      <c r="G368" s="703"/>
      <c r="H368" s="703" t="s">
        <v>738</v>
      </c>
      <c r="I368" s="703"/>
      <c r="J368" s="703" t="s">
        <v>52</v>
      </c>
      <c r="K368" s="703">
        <v>1</v>
      </c>
      <c r="L368" s="703"/>
      <c r="M368" s="703" t="s">
        <v>566</v>
      </c>
      <c r="N368" s="703"/>
      <c r="O368" s="707">
        <v>171.6</v>
      </c>
      <c r="P368" s="707">
        <f t="shared" si="31"/>
        <v>172</v>
      </c>
      <c r="Q368" s="708">
        <f t="shared" si="32"/>
        <v>189.20000000000002</v>
      </c>
      <c r="R368" s="708">
        <f t="shared" si="33"/>
        <v>189</v>
      </c>
      <c r="S368" s="703"/>
      <c r="T368" s="709">
        <v>187.48000000000002</v>
      </c>
      <c r="U368" s="709">
        <v>187</v>
      </c>
    </row>
    <row r="369" spans="1:21" ht="14.4">
      <c r="A369" s="703" t="s">
        <v>1267</v>
      </c>
      <c r="B369" s="703"/>
      <c r="C369" s="703" t="s">
        <v>1281</v>
      </c>
      <c r="D369" s="703" t="s">
        <v>564</v>
      </c>
      <c r="E369" s="703" t="s">
        <v>1260</v>
      </c>
      <c r="F369" s="703" t="s">
        <v>1287</v>
      </c>
      <c r="G369" s="703"/>
      <c r="H369" s="703" t="s">
        <v>737</v>
      </c>
      <c r="I369" s="703"/>
      <c r="J369" s="703" t="s">
        <v>57</v>
      </c>
      <c r="K369" s="703">
        <v>1</v>
      </c>
      <c r="L369" s="703">
        <v>1</v>
      </c>
      <c r="M369" s="703" t="s">
        <v>566</v>
      </c>
      <c r="N369" s="703"/>
      <c r="O369" s="707">
        <v>181.5</v>
      </c>
      <c r="P369" s="707">
        <f t="shared" si="31"/>
        <v>182</v>
      </c>
      <c r="Q369" s="708">
        <f t="shared" si="32"/>
        <v>200.20000000000002</v>
      </c>
      <c r="R369" s="708">
        <f t="shared" si="33"/>
        <v>200</v>
      </c>
      <c r="S369" s="703"/>
      <c r="T369" s="709">
        <v>198.38000000000002</v>
      </c>
      <c r="U369" s="709">
        <v>198</v>
      </c>
    </row>
    <row r="370" spans="1:21" ht="14.4">
      <c r="A370" s="703" t="s">
        <v>1275</v>
      </c>
      <c r="B370" s="703"/>
      <c r="C370" s="703" t="s">
        <v>1281</v>
      </c>
      <c r="D370" s="703" t="s">
        <v>564</v>
      </c>
      <c r="E370" s="703" t="s">
        <v>1269</v>
      </c>
      <c r="F370" s="703" t="s">
        <v>1287</v>
      </c>
      <c r="G370" s="703"/>
      <c r="H370" s="703" t="s">
        <v>738</v>
      </c>
      <c r="I370" s="703"/>
      <c r="J370" s="703" t="s">
        <v>57</v>
      </c>
      <c r="K370" s="703">
        <v>1</v>
      </c>
      <c r="L370" s="703"/>
      <c r="M370" s="703" t="s">
        <v>566</v>
      </c>
      <c r="N370" s="703"/>
      <c r="O370" s="707">
        <v>224.39999999999998</v>
      </c>
      <c r="P370" s="707">
        <f t="shared" si="31"/>
        <v>224</v>
      </c>
      <c r="Q370" s="708">
        <f t="shared" si="32"/>
        <v>246.40000000000003</v>
      </c>
      <c r="R370" s="708">
        <f t="shared" si="33"/>
        <v>246</v>
      </c>
      <c r="S370" s="703"/>
      <c r="T370" s="709">
        <v>244.16000000000003</v>
      </c>
      <c r="U370" s="709">
        <v>244</v>
      </c>
    </row>
    <row r="371" spans="1:21" ht="14.4">
      <c r="A371" s="703" t="s">
        <v>1268</v>
      </c>
      <c r="B371" s="703"/>
      <c r="C371" s="703" t="s">
        <v>1282</v>
      </c>
      <c r="D371" s="703" t="s">
        <v>564</v>
      </c>
      <c r="E371" s="703" t="s">
        <v>1260</v>
      </c>
      <c r="F371" s="703" t="s">
        <v>1288</v>
      </c>
      <c r="G371" s="703"/>
      <c r="H371" s="703" t="s">
        <v>737</v>
      </c>
      <c r="I371" s="703"/>
      <c r="J371" s="703" t="s">
        <v>60</v>
      </c>
      <c r="K371" s="703">
        <v>1</v>
      </c>
      <c r="L371" s="703">
        <v>1</v>
      </c>
      <c r="M371" s="703" t="s">
        <v>566</v>
      </c>
      <c r="N371" s="703"/>
      <c r="O371" s="707">
        <v>198</v>
      </c>
      <c r="P371" s="707">
        <f t="shared" si="31"/>
        <v>198</v>
      </c>
      <c r="Q371" s="708">
        <f t="shared" si="32"/>
        <v>217.8</v>
      </c>
      <c r="R371" s="708">
        <f t="shared" si="33"/>
        <v>218</v>
      </c>
      <c r="S371" s="703"/>
      <c r="T371" s="709">
        <v>215.82000000000002</v>
      </c>
      <c r="U371" s="709">
        <v>216</v>
      </c>
    </row>
    <row r="372" spans="1:21" ht="14.4">
      <c r="A372" s="703" t="s">
        <v>1276</v>
      </c>
      <c r="B372" s="703"/>
      <c r="C372" s="703" t="s">
        <v>1282</v>
      </c>
      <c r="D372" s="703" t="s">
        <v>564</v>
      </c>
      <c r="E372" s="703" t="s">
        <v>1269</v>
      </c>
      <c r="F372" s="703" t="s">
        <v>1288</v>
      </c>
      <c r="G372" s="703"/>
      <c r="H372" s="703" t="s">
        <v>738</v>
      </c>
      <c r="I372" s="703"/>
      <c r="J372" s="703" t="s">
        <v>60</v>
      </c>
      <c r="K372" s="703">
        <v>1</v>
      </c>
      <c r="L372" s="703"/>
      <c r="M372" s="703" t="s">
        <v>566</v>
      </c>
      <c r="N372" s="703"/>
      <c r="O372" s="707">
        <v>244.2</v>
      </c>
      <c r="P372" s="707">
        <f t="shared" si="31"/>
        <v>244</v>
      </c>
      <c r="Q372" s="708">
        <f t="shared" si="32"/>
        <v>268.40000000000003</v>
      </c>
      <c r="R372" s="708">
        <f t="shared" si="33"/>
        <v>268</v>
      </c>
      <c r="S372" s="703"/>
      <c r="T372" s="709">
        <v>265.96000000000004</v>
      </c>
      <c r="U372" s="709">
        <v>266</v>
      </c>
    </row>
    <row r="373" spans="1:21" ht="14.4">
      <c r="A373" s="703" t="s">
        <v>708</v>
      </c>
      <c r="B373" s="703"/>
      <c r="C373" s="703" t="s">
        <v>84</v>
      </c>
      <c r="D373" s="703" t="s">
        <v>564</v>
      </c>
      <c r="E373" s="703" t="s">
        <v>565</v>
      </c>
      <c r="F373" s="703" t="s">
        <v>83</v>
      </c>
      <c r="G373" s="703"/>
      <c r="H373" s="703" t="s">
        <v>737</v>
      </c>
      <c r="I373" s="703" t="s">
        <v>771</v>
      </c>
      <c r="J373" s="703" t="s">
        <v>52</v>
      </c>
      <c r="K373" s="703">
        <v>1</v>
      </c>
      <c r="L373" s="703">
        <v>1.9</v>
      </c>
      <c r="M373" s="703" t="s">
        <v>566</v>
      </c>
      <c r="N373" s="703"/>
      <c r="O373" s="707">
        <v>144</v>
      </c>
      <c r="P373" s="707">
        <f t="shared" si="31"/>
        <v>144</v>
      </c>
      <c r="Q373" s="708">
        <f t="shared" si="32"/>
        <v>158.4</v>
      </c>
      <c r="R373" s="708">
        <f t="shared" si="33"/>
        <v>158</v>
      </c>
      <c r="S373" s="703"/>
      <c r="T373" s="709">
        <v>156.96</v>
      </c>
      <c r="U373" s="709">
        <v>157</v>
      </c>
    </row>
    <row r="374" spans="1:21" ht="14.4">
      <c r="A374" s="703" t="s">
        <v>862</v>
      </c>
      <c r="B374" s="703"/>
      <c r="C374" s="703" t="s">
        <v>84</v>
      </c>
      <c r="D374" s="703" t="s">
        <v>564</v>
      </c>
      <c r="E374" s="703" t="s">
        <v>565</v>
      </c>
      <c r="F374" s="703" t="s">
        <v>83</v>
      </c>
      <c r="G374" s="703"/>
      <c r="H374" s="703" t="s">
        <v>738</v>
      </c>
      <c r="I374" s="703" t="s">
        <v>771</v>
      </c>
      <c r="J374" s="703" t="s">
        <v>52</v>
      </c>
      <c r="K374" s="703">
        <v>1</v>
      </c>
      <c r="L374" s="703">
        <v>1.9</v>
      </c>
      <c r="M374" s="703" t="s">
        <v>566</v>
      </c>
      <c r="N374" s="703"/>
      <c r="O374" s="707">
        <v>191.39999999999998</v>
      </c>
      <c r="P374" s="707">
        <f t="shared" si="31"/>
        <v>191</v>
      </c>
      <c r="Q374" s="708">
        <f t="shared" si="32"/>
        <v>210.10000000000002</v>
      </c>
      <c r="R374" s="708">
        <f t="shared" si="33"/>
        <v>210</v>
      </c>
      <c r="S374" s="703"/>
      <c r="T374" s="709">
        <v>208.19000000000003</v>
      </c>
      <c r="U374" s="709">
        <v>208</v>
      </c>
    </row>
    <row r="375" spans="1:21" ht="14.4">
      <c r="A375" s="703" t="s">
        <v>697</v>
      </c>
      <c r="B375" s="703"/>
      <c r="C375" s="703" t="s">
        <v>62</v>
      </c>
      <c r="D375" s="703" t="s">
        <v>564</v>
      </c>
      <c r="E375" s="703" t="s">
        <v>565</v>
      </c>
      <c r="F375" s="703" t="s">
        <v>61</v>
      </c>
      <c r="G375" s="703"/>
      <c r="H375" s="703" t="s">
        <v>737</v>
      </c>
      <c r="I375" s="703" t="s">
        <v>760</v>
      </c>
      <c r="J375" s="703" t="s">
        <v>44</v>
      </c>
      <c r="K375" s="703">
        <v>1</v>
      </c>
      <c r="L375" s="703">
        <v>1.3</v>
      </c>
      <c r="M375" s="703" t="s">
        <v>566</v>
      </c>
      <c r="N375" s="703"/>
      <c r="O375" s="707">
        <v>136.4</v>
      </c>
      <c r="P375" s="707">
        <f t="shared" si="31"/>
        <v>136</v>
      </c>
      <c r="Q375" s="708">
        <f t="shared" si="32"/>
        <v>149.60000000000002</v>
      </c>
      <c r="R375" s="708">
        <f t="shared" si="33"/>
        <v>150</v>
      </c>
      <c r="S375" s="703"/>
      <c r="T375" s="709">
        <v>148.24</v>
      </c>
      <c r="U375" s="709">
        <v>148</v>
      </c>
    </row>
    <row r="376" spans="1:21" ht="14.4">
      <c r="A376" s="703" t="s">
        <v>851</v>
      </c>
      <c r="B376" s="703"/>
      <c r="C376" s="703" t="s">
        <v>62</v>
      </c>
      <c r="D376" s="703" t="s">
        <v>564</v>
      </c>
      <c r="E376" s="703" t="s">
        <v>565</v>
      </c>
      <c r="F376" s="703" t="s">
        <v>61</v>
      </c>
      <c r="G376" s="703"/>
      <c r="H376" s="703" t="s">
        <v>738</v>
      </c>
      <c r="I376" s="703" t="s">
        <v>760</v>
      </c>
      <c r="J376" s="703" t="s">
        <v>44</v>
      </c>
      <c r="K376" s="703">
        <v>1</v>
      </c>
      <c r="L376" s="703">
        <v>1.3</v>
      </c>
      <c r="M376" s="703" t="s">
        <v>566</v>
      </c>
      <c r="N376" s="703"/>
      <c r="O376" s="707">
        <v>188.1</v>
      </c>
      <c r="P376" s="707">
        <f t="shared" si="31"/>
        <v>188</v>
      </c>
      <c r="Q376" s="708">
        <f t="shared" si="32"/>
        <v>206.8</v>
      </c>
      <c r="R376" s="708">
        <f t="shared" si="33"/>
        <v>207</v>
      </c>
      <c r="S376" s="703"/>
      <c r="T376" s="709">
        <v>204.92000000000002</v>
      </c>
      <c r="U376" s="709">
        <v>205</v>
      </c>
    </row>
    <row r="377" spans="1:21" ht="14.4">
      <c r="A377" s="703" t="s">
        <v>698</v>
      </c>
      <c r="B377" s="703"/>
      <c r="C377" s="703" t="s">
        <v>64</v>
      </c>
      <c r="D377" s="703" t="s">
        <v>564</v>
      </c>
      <c r="E377" s="703" t="s">
        <v>565</v>
      </c>
      <c r="F377" s="703" t="s">
        <v>63</v>
      </c>
      <c r="G377" s="703"/>
      <c r="H377" s="703" t="s">
        <v>737</v>
      </c>
      <c r="I377" s="703" t="s">
        <v>761</v>
      </c>
      <c r="J377" s="703" t="s">
        <v>52</v>
      </c>
      <c r="K377" s="703">
        <v>1</v>
      </c>
      <c r="L377" s="703">
        <v>1.6</v>
      </c>
      <c r="M377" s="703" t="s">
        <v>566</v>
      </c>
      <c r="N377" s="703"/>
      <c r="O377" s="707">
        <v>139.5</v>
      </c>
      <c r="P377" s="707">
        <f t="shared" si="31"/>
        <v>140</v>
      </c>
      <c r="Q377" s="708">
        <f t="shared" si="32"/>
        <v>154</v>
      </c>
      <c r="R377" s="708">
        <f t="shared" si="33"/>
        <v>154</v>
      </c>
      <c r="S377" s="703"/>
      <c r="T377" s="709">
        <v>152.60000000000002</v>
      </c>
      <c r="U377" s="709">
        <v>153</v>
      </c>
    </row>
    <row r="378" spans="1:21" ht="14.4" customHeight="1">
      <c r="A378" s="725" t="s">
        <v>852</v>
      </c>
      <c r="B378" s="712"/>
      <c r="C378" s="725" t="s">
        <v>64</v>
      </c>
      <c r="D378" s="725" t="s">
        <v>564</v>
      </c>
      <c r="E378" s="703" t="s">
        <v>565</v>
      </c>
      <c r="F378" s="726" t="s">
        <v>63</v>
      </c>
      <c r="G378" s="727"/>
      <c r="H378" s="735" t="s">
        <v>738</v>
      </c>
      <c r="I378" s="736" t="s">
        <v>761</v>
      </c>
      <c r="J378" s="726" t="s">
        <v>52</v>
      </c>
      <c r="K378" s="725">
        <v>1</v>
      </c>
      <c r="L378" s="737">
        <v>1.6</v>
      </c>
      <c r="M378" s="712" t="s">
        <v>566</v>
      </c>
      <c r="N378" s="725"/>
      <c r="O378" s="720">
        <v>194.7</v>
      </c>
      <c r="P378" s="707">
        <f t="shared" si="31"/>
        <v>195</v>
      </c>
      <c r="Q378" s="708">
        <f t="shared" si="32"/>
        <v>214.50000000000003</v>
      </c>
      <c r="R378" s="708">
        <f t="shared" si="33"/>
        <v>215</v>
      </c>
      <c r="S378" s="726"/>
      <c r="T378" s="709">
        <v>212.55</v>
      </c>
      <c r="U378" s="709">
        <v>213</v>
      </c>
    </row>
    <row r="379" spans="1:21" ht="14.4" customHeight="1">
      <c r="A379" s="703" t="s">
        <v>699</v>
      </c>
      <c r="B379" s="712"/>
      <c r="C379" s="703" t="s">
        <v>66</v>
      </c>
      <c r="D379" s="703" t="s">
        <v>564</v>
      </c>
      <c r="E379" s="703" t="s">
        <v>565</v>
      </c>
      <c r="F379" s="711" t="s">
        <v>65</v>
      </c>
      <c r="G379" s="699"/>
      <c r="H379" s="733" t="s">
        <v>737</v>
      </c>
      <c r="I379" s="734" t="s">
        <v>762</v>
      </c>
      <c r="J379" s="711" t="s">
        <v>60</v>
      </c>
      <c r="K379" s="703">
        <v>1</v>
      </c>
      <c r="L379" s="732">
        <v>3.7</v>
      </c>
      <c r="M379" s="703" t="s">
        <v>566</v>
      </c>
      <c r="N379" s="703"/>
      <c r="O379" s="707">
        <v>248.71</v>
      </c>
      <c r="P379" s="707">
        <f t="shared" si="31"/>
        <v>249</v>
      </c>
      <c r="Q379" s="708">
        <f t="shared" si="32"/>
        <v>273.90000000000003</v>
      </c>
      <c r="R379" s="708">
        <f t="shared" si="33"/>
        <v>274</v>
      </c>
      <c r="S379" s="711"/>
      <c r="T379" s="709">
        <v>271.41000000000003</v>
      </c>
      <c r="U379" s="709">
        <v>271</v>
      </c>
    </row>
    <row r="380" spans="1:21" ht="14.4" customHeight="1">
      <c r="A380" s="703" t="s">
        <v>853</v>
      </c>
      <c r="B380" s="712"/>
      <c r="C380" s="703" t="s">
        <v>66</v>
      </c>
      <c r="D380" s="703" t="s">
        <v>564</v>
      </c>
      <c r="E380" s="703" t="s">
        <v>565</v>
      </c>
      <c r="F380" s="711" t="s">
        <v>65</v>
      </c>
      <c r="G380" s="699"/>
      <c r="H380" s="733" t="s">
        <v>738</v>
      </c>
      <c r="I380" s="734" t="s">
        <v>762</v>
      </c>
      <c r="J380" s="711" t="s">
        <v>60</v>
      </c>
      <c r="K380" s="703">
        <v>1</v>
      </c>
      <c r="L380" s="732">
        <v>3.7</v>
      </c>
      <c r="M380" s="703" t="s">
        <v>566</v>
      </c>
      <c r="N380" s="703"/>
      <c r="O380" s="707">
        <v>330</v>
      </c>
      <c r="P380" s="707">
        <f t="shared" si="31"/>
        <v>330</v>
      </c>
      <c r="Q380" s="708">
        <f t="shared" si="32"/>
        <v>363.00000000000006</v>
      </c>
      <c r="R380" s="708">
        <f t="shared" si="33"/>
        <v>363</v>
      </c>
      <c r="S380" s="711"/>
      <c r="T380" s="709">
        <v>359.70000000000005</v>
      </c>
      <c r="U380" s="709">
        <v>360</v>
      </c>
    </row>
    <row r="381" spans="1:21" ht="14.4" customHeight="1">
      <c r="A381" s="703" t="s">
        <v>718</v>
      </c>
      <c r="B381" s="712"/>
      <c r="C381" s="703" t="s">
        <v>107</v>
      </c>
      <c r="D381" s="703" t="s">
        <v>564</v>
      </c>
      <c r="E381" s="703" t="s">
        <v>567</v>
      </c>
      <c r="F381" s="711" t="s">
        <v>106</v>
      </c>
      <c r="G381" s="699"/>
      <c r="H381" s="733" t="s">
        <v>737</v>
      </c>
      <c r="I381" s="734" t="s">
        <v>781</v>
      </c>
      <c r="J381" s="711" t="s">
        <v>52</v>
      </c>
      <c r="K381" s="703">
        <v>1</v>
      </c>
      <c r="L381" s="732">
        <v>2.5</v>
      </c>
      <c r="M381" s="703" t="s">
        <v>566</v>
      </c>
      <c r="N381" s="703"/>
      <c r="O381" s="707">
        <v>201.5</v>
      </c>
      <c r="P381" s="707">
        <f t="shared" si="31"/>
        <v>202</v>
      </c>
      <c r="Q381" s="708">
        <f t="shared" si="32"/>
        <v>222.20000000000002</v>
      </c>
      <c r="R381" s="708">
        <f t="shared" si="33"/>
        <v>222</v>
      </c>
      <c r="S381" s="711"/>
      <c r="T381" s="709">
        <v>220.18</v>
      </c>
      <c r="U381" s="709">
        <v>220</v>
      </c>
    </row>
    <row r="382" spans="1:21" ht="14.4" customHeight="1">
      <c r="A382" s="703" t="s">
        <v>872</v>
      </c>
      <c r="B382" s="712"/>
      <c r="C382" s="703" t="s">
        <v>107</v>
      </c>
      <c r="D382" s="703" t="s">
        <v>564</v>
      </c>
      <c r="E382" s="703" t="s">
        <v>567</v>
      </c>
      <c r="F382" s="711" t="s">
        <v>106</v>
      </c>
      <c r="G382" s="699"/>
      <c r="H382" s="733" t="s">
        <v>738</v>
      </c>
      <c r="I382" s="734" t="s">
        <v>781</v>
      </c>
      <c r="J382" s="711" t="s">
        <v>52</v>
      </c>
      <c r="K382" s="703">
        <v>1</v>
      </c>
      <c r="L382" s="732">
        <v>2.5</v>
      </c>
      <c r="M382" s="703" t="s">
        <v>566</v>
      </c>
      <c r="N382" s="703"/>
      <c r="O382" s="707">
        <v>277.2</v>
      </c>
      <c r="P382" s="707">
        <f t="shared" si="31"/>
        <v>277</v>
      </c>
      <c r="Q382" s="708">
        <f t="shared" si="32"/>
        <v>304.70000000000005</v>
      </c>
      <c r="R382" s="708">
        <f t="shared" si="33"/>
        <v>305</v>
      </c>
      <c r="S382" s="703"/>
      <c r="T382" s="709">
        <v>301.93</v>
      </c>
      <c r="U382" s="709">
        <v>302</v>
      </c>
    </row>
    <row r="383" spans="1:21" ht="14.4" customHeight="1">
      <c r="A383" s="703" t="s">
        <v>1482</v>
      </c>
      <c r="B383" s="712" t="s">
        <v>1483</v>
      </c>
      <c r="C383" s="703"/>
      <c r="D383" s="703" t="s">
        <v>564</v>
      </c>
      <c r="E383" s="703" t="s">
        <v>1479</v>
      </c>
      <c r="F383" s="711" t="s">
        <v>1389</v>
      </c>
      <c r="G383" s="699"/>
      <c r="H383" s="733" t="s">
        <v>737</v>
      </c>
      <c r="I383" s="734" t="s">
        <v>1390</v>
      </c>
      <c r="J383" s="711" t="s">
        <v>44</v>
      </c>
      <c r="K383" s="703">
        <v>1</v>
      </c>
      <c r="L383" s="732">
        <v>1.03</v>
      </c>
      <c r="M383" s="703" t="s">
        <v>566</v>
      </c>
      <c r="N383" s="703" t="s">
        <v>144</v>
      </c>
      <c r="O383" s="707">
        <v>107</v>
      </c>
      <c r="P383" s="707">
        <f t="shared" si="31"/>
        <v>107</v>
      </c>
      <c r="Q383" s="708">
        <f t="shared" si="32"/>
        <v>117.7</v>
      </c>
      <c r="R383" s="708">
        <f t="shared" si="33"/>
        <v>118</v>
      </c>
      <c r="S383" s="703"/>
      <c r="T383" s="709">
        <v>134.07000000000002</v>
      </c>
      <c r="U383" s="709">
        <v>134</v>
      </c>
    </row>
    <row r="384" spans="1:21" ht="14.4" customHeight="1">
      <c r="A384" s="703" t="s">
        <v>1387</v>
      </c>
      <c r="B384" s="712" t="s">
        <v>1388</v>
      </c>
      <c r="C384" s="703"/>
      <c r="D384" s="703" t="s">
        <v>564</v>
      </c>
      <c r="E384" s="703" t="s">
        <v>1479</v>
      </c>
      <c r="F384" s="711" t="s">
        <v>1389</v>
      </c>
      <c r="G384" s="699"/>
      <c r="H384" s="733" t="s">
        <v>738</v>
      </c>
      <c r="I384" s="734" t="s">
        <v>1390</v>
      </c>
      <c r="J384" s="711" t="s">
        <v>44</v>
      </c>
      <c r="K384" s="703">
        <v>1</v>
      </c>
      <c r="L384" s="732">
        <v>1.03</v>
      </c>
      <c r="M384" s="703" t="s">
        <v>566</v>
      </c>
      <c r="N384" s="703" t="s">
        <v>144</v>
      </c>
      <c r="O384" s="707">
        <v>123</v>
      </c>
      <c r="P384" s="707">
        <f t="shared" si="31"/>
        <v>123</v>
      </c>
      <c r="Q384" s="708">
        <f t="shared" si="32"/>
        <v>135.30000000000001</v>
      </c>
      <c r="R384" s="708">
        <f t="shared" si="33"/>
        <v>135</v>
      </c>
      <c r="S384" s="711"/>
      <c r="T384" s="709">
        <v>116.63000000000001</v>
      </c>
      <c r="U384" s="709">
        <v>117</v>
      </c>
    </row>
    <row r="385" spans="1:21" ht="14.4" customHeight="1">
      <c r="A385" s="703" t="s">
        <v>1391</v>
      </c>
      <c r="B385" s="712" t="s">
        <v>1392</v>
      </c>
      <c r="C385" s="703"/>
      <c r="D385" s="703" t="s">
        <v>564</v>
      </c>
      <c r="E385" s="703" t="s">
        <v>1479</v>
      </c>
      <c r="F385" s="711" t="s">
        <v>1393</v>
      </c>
      <c r="G385" s="699"/>
      <c r="H385" s="733" t="s">
        <v>737</v>
      </c>
      <c r="I385" s="734" t="s">
        <v>1394</v>
      </c>
      <c r="J385" s="711" t="s">
        <v>44</v>
      </c>
      <c r="K385" s="703">
        <v>1</v>
      </c>
      <c r="L385" s="732">
        <v>1.19</v>
      </c>
      <c r="M385" s="703" t="s">
        <v>566</v>
      </c>
      <c r="N385" s="703" t="s">
        <v>144</v>
      </c>
      <c r="O385" s="707">
        <v>111.50700000000002</v>
      </c>
      <c r="P385" s="707">
        <f t="shared" si="31"/>
        <v>112</v>
      </c>
      <c r="Q385" s="708">
        <f t="shared" si="32"/>
        <v>123.20000000000002</v>
      </c>
      <c r="R385" s="708">
        <f t="shared" si="33"/>
        <v>123</v>
      </c>
      <c r="S385" s="711"/>
      <c r="T385" s="709">
        <v>122.08000000000001</v>
      </c>
      <c r="U385" s="709">
        <v>122</v>
      </c>
    </row>
    <row r="386" spans="1:21" ht="14.4" customHeight="1">
      <c r="A386" s="703" t="s">
        <v>1395</v>
      </c>
      <c r="B386" s="712" t="s">
        <v>1396</v>
      </c>
      <c r="C386" s="703"/>
      <c r="D386" s="703" t="s">
        <v>564</v>
      </c>
      <c r="E386" s="703" t="s">
        <v>1479</v>
      </c>
      <c r="F386" s="711" t="s">
        <v>1393</v>
      </c>
      <c r="G386" s="699"/>
      <c r="H386" s="733" t="s">
        <v>738</v>
      </c>
      <c r="I386" s="734" t="s">
        <v>1394</v>
      </c>
      <c r="J386" s="711" t="s">
        <v>44</v>
      </c>
      <c r="K386" s="703">
        <v>1</v>
      </c>
      <c r="L386" s="732">
        <v>1.19</v>
      </c>
      <c r="M386" s="703" t="s">
        <v>566</v>
      </c>
      <c r="N386" s="703" t="s">
        <v>144</v>
      </c>
      <c r="O386" s="707">
        <v>136.03854000000004</v>
      </c>
      <c r="P386" s="707">
        <f t="shared" si="31"/>
        <v>136</v>
      </c>
      <c r="Q386" s="708">
        <f t="shared" si="32"/>
        <v>149.60000000000002</v>
      </c>
      <c r="R386" s="708">
        <f t="shared" si="33"/>
        <v>150</v>
      </c>
      <c r="S386" s="711"/>
      <c r="T386" s="709">
        <v>148.24</v>
      </c>
      <c r="U386" s="709">
        <v>148</v>
      </c>
    </row>
    <row r="387" spans="1:21" ht="14.4" customHeight="1">
      <c r="A387" s="703" t="s">
        <v>1397</v>
      </c>
      <c r="B387" s="712" t="s">
        <v>1398</v>
      </c>
      <c r="C387" s="703"/>
      <c r="D387" s="703" t="s">
        <v>564</v>
      </c>
      <c r="E387" s="703" t="s">
        <v>1479</v>
      </c>
      <c r="F387" s="711" t="s">
        <v>1399</v>
      </c>
      <c r="G387" s="699"/>
      <c r="H387" s="733" t="s">
        <v>737</v>
      </c>
      <c r="I387" s="734" t="s">
        <v>1400</v>
      </c>
      <c r="J387" s="711" t="s">
        <v>1401</v>
      </c>
      <c r="K387" s="703">
        <v>1</v>
      </c>
      <c r="L387" s="732">
        <v>1.39</v>
      </c>
      <c r="M387" s="703" t="s">
        <v>566</v>
      </c>
      <c r="N387" s="703" t="s">
        <v>144</v>
      </c>
      <c r="O387" s="707">
        <v>134.31483202274632</v>
      </c>
      <c r="P387" s="707">
        <f t="shared" si="31"/>
        <v>134</v>
      </c>
      <c r="Q387" s="708">
        <f t="shared" si="32"/>
        <v>147.4</v>
      </c>
      <c r="R387" s="708">
        <f t="shared" si="33"/>
        <v>147</v>
      </c>
      <c r="S387" s="711"/>
      <c r="T387" s="709">
        <v>146.06</v>
      </c>
      <c r="U387" s="709">
        <v>146</v>
      </c>
    </row>
    <row r="388" spans="1:21" ht="14.4" customHeight="1">
      <c r="A388" s="703" t="s">
        <v>1402</v>
      </c>
      <c r="B388" s="712" t="s">
        <v>1403</v>
      </c>
      <c r="C388" s="703"/>
      <c r="D388" s="703" t="s">
        <v>564</v>
      </c>
      <c r="E388" s="703" t="s">
        <v>1479</v>
      </c>
      <c r="F388" s="711" t="s">
        <v>1399</v>
      </c>
      <c r="G388" s="699"/>
      <c r="H388" s="733" t="s">
        <v>738</v>
      </c>
      <c r="I388" s="734" t="s">
        <v>1400</v>
      </c>
      <c r="J388" s="711" t="s">
        <v>1401</v>
      </c>
      <c r="K388" s="703">
        <v>1</v>
      </c>
      <c r="L388" s="732">
        <v>1.39</v>
      </c>
      <c r="M388" s="703" t="s">
        <v>566</v>
      </c>
      <c r="N388" s="703" t="s">
        <v>144</v>
      </c>
      <c r="O388" s="707">
        <v>154.46205682615826</v>
      </c>
      <c r="P388" s="707">
        <f t="shared" si="31"/>
        <v>154</v>
      </c>
      <c r="Q388" s="708">
        <f t="shared" si="32"/>
        <v>169.4</v>
      </c>
      <c r="R388" s="708">
        <f t="shared" si="33"/>
        <v>169</v>
      </c>
      <c r="S388" s="711"/>
      <c r="T388" s="709">
        <v>167.86</v>
      </c>
      <c r="U388" s="709">
        <v>168</v>
      </c>
    </row>
    <row r="389" spans="1:21" ht="14.4" customHeight="1">
      <c r="A389" s="703" t="s">
        <v>1404</v>
      </c>
      <c r="B389" s="712" t="s">
        <v>1405</v>
      </c>
      <c r="C389" s="703"/>
      <c r="D389" s="703" t="s">
        <v>564</v>
      </c>
      <c r="E389" s="703" t="s">
        <v>1479</v>
      </c>
      <c r="F389" s="711" t="s">
        <v>1406</v>
      </c>
      <c r="G389" s="699"/>
      <c r="H389" s="733" t="s">
        <v>737</v>
      </c>
      <c r="I389" s="734" t="s">
        <v>1407</v>
      </c>
      <c r="J389" s="711" t="s">
        <v>1401</v>
      </c>
      <c r="K389" s="703">
        <v>1</v>
      </c>
      <c r="L389" s="732">
        <v>1.57</v>
      </c>
      <c r="M389" s="703" t="s">
        <v>566</v>
      </c>
      <c r="N389" s="703" t="s">
        <v>144</v>
      </c>
      <c r="O389" s="707">
        <v>150.79650656448391</v>
      </c>
      <c r="P389" s="707">
        <f t="shared" si="31"/>
        <v>151</v>
      </c>
      <c r="Q389" s="708">
        <f t="shared" si="32"/>
        <v>166.10000000000002</v>
      </c>
      <c r="R389" s="708">
        <f t="shared" si="33"/>
        <v>166</v>
      </c>
      <c r="S389" s="711"/>
      <c r="T389" s="709">
        <v>164.59</v>
      </c>
      <c r="U389" s="709">
        <v>165</v>
      </c>
    </row>
    <row r="390" spans="1:21" ht="14.4" customHeight="1">
      <c r="A390" s="703" t="s">
        <v>1408</v>
      </c>
      <c r="B390" s="703" t="s">
        <v>1409</v>
      </c>
      <c r="C390" s="703"/>
      <c r="D390" s="703" t="s">
        <v>564</v>
      </c>
      <c r="E390" s="703" t="s">
        <v>1479</v>
      </c>
      <c r="F390" s="703" t="s">
        <v>1406</v>
      </c>
      <c r="G390" s="703"/>
      <c r="H390" s="703" t="s">
        <v>738</v>
      </c>
      <c r="I390" s="703" t="s">
        <v>1407</v>
      </c>
      <c r="J390" s="703" t="s">
        <v>52</v>
      </c>
      <c r="K390" s="703">
        <v>1</v>
      </c>
      <c r="L390" s="703">
        <v>1.57</v>
      </c>
      <c r="M390" s="703" t="s">
        <v>566</v>
      </c>
      <c r="N390" s="703" t="s">
        <v>144</v>
      </c>
      <c r="O390" s="707">
        <v>173.41598254915652</v>
      </c>
      <c r="P390" s="707">
        <f t="shared" si="31"/>
        <v>173</v>
      </c>
      <c r="Q390" s="708">
        <f t="shared" si="32"/>
        <v>190.3</v>
      </c>
      <c r="R390" s="708">
        <f t="shared" si="33"/>
        <v>190</v>
      </c>
      <c r="S390" s="703"/>
      <c r="T390" s="709">
        <v>188.57000000000002</v>
      </c>
      <c r="U390" s="709">
        <v>189</v>
      </c>
    </row>
    <row r="391" spans="1:21" ht="14.4" customHeight="1">
      <c r="A391" s="703" t="s">
        <v>1410</v>
      </c>
      <c r="B391" s="703" t="s">
        <v>1411</v>
      </c>
      <c r="C391" s="703"/>
      <c r="D391" s="703" t="s">
        <v>564</v>
      </c>
      <c r="E391" s="703" t="s">
        <v>1479</v>
      </c>
      <c r="F391" s="703" t="s">
        <v>1412</v>
      </c>
      <c r="G391" s="703"/>
      <c r="H391" s="703" t="s">
        <v>737</v>
      </c>
      <c r="I391" s="703" t="s">
        <v>1413</v>
      </c>
      <c r="J391" s="703" t="s">
        <v>1401</v>
      </c>
      <c r="K391" s="703">
        <v>1</v>
      </c>
      <c r="L391" s="703">
        <v>1.8</v>
      </c>
      <c r="M391" s="703" t="s">
        <v>566</v>
      </c>
      <c r="N391" s="703" t="s">
        <v>144</v>
      </c>
      <c r="O391" s="707">
        <v>156.23052324203411</v>
      </c>
      <c r="P391" s="707">
        <f t="shared" si="31"/>
        <v>156</v>
      </c>
      <c r="Q391" s="708">
        <f t="shared" si="32"/>
        <v>171.60000000000002</v>
      </c>
      <c r="R391" s="708">
        <f t="shared" si="33"/>
        <v>172</v>
      </c>
      <c r="S391" s="703"/>
      <c r="T391" s="709">
        <v>170.04000000000002</v>
      </c>
      <c r="U391" s="709">
        <v>170</v>
      </c>
    </row>
    <row r="392" spans="1:21" ht="14.4" customHeight="1">
      <c r="A392" s="703" t="s">
        <v>1414</v>
      </c>
      <c r="B392" s="703" t="s">
        <v>1415</v>
      </c>
      <c r="C392" s="703"/>
      <c r="D392" s="703" t="s">
        <v>564</v>
      </c>
      <c r="E392" s="703" t="s">
        <v>1479</v>
      </c>
      <c r="F392" s="703" t="s">
        <v>1412</v>
      </c>
      <c r="G392" s="703"/>
      <c r="H392" s="703" t="s">
        <v>738</v>
      </c>
      <c r="I392" s="703" t="s">
        <v>1413</v>
      </c>
      <c r="J392" s="703" t="s">
        <v>1401</v>
      </c>
      <c r="K392" s="703">
        <v>1</v>
      </c>
      <c r="L392" s="703">
        <v>1.8</v>
      </c>
      <c r="M392" s="703" t="s">
        <v>566</v>
      </c>
      <c r="N392" s="703" t="s">
        <v>144</v>
      </c>
      <c r="O392" s="707">
        <v>179.66510172833918</v>
      </c>
      <c r="P392" s="707">
        <f t="shared" si="31"/>
        <v>180</v>
      </c>
      <c r="Q392" s="708">
        <f t="shared" si="32"/>
        <v>198.00000000000003</v>
      </c>
      <c r="R392" s="708">
        <f t="shared" si="33"/>
        <v>198</v>
      </c>
      <c r="S392" s="703"/>
      <c r="T392" s="709">
        <v>196.20000000000002</v>
      </c>
      <c r="U392" s="709">
        <v>196</v>
      </c>
    </row>
    <row r="393" spans="1:21" ht="14.4" customHeight="1">
      <c r="A393" s="703" t="s">
        <v>1416</v>
      </c>
      <c r="B393" s="703" t="s">
        <v>1417</v>
      </c>
      <c r="C393" s="703"/>
      <c r="D393" s="703" t="s">
        <v>564</v>
      </c>
      <c r="E393" s="703" t="s">
        <v>1479</v>
      </c>
      <c r="F393" s="703" t="s">
        <v>1418</v>
      </c>
      <c r="G393" s="703"/>
      <c r="H393" s="703" t="s">
        <v>737</v>
      </c>
      <c r="I393" s="703" t="s">
        <v>1419</v>
      </c>
      <c r="J393" s="703" t="s">
        <v>1401</v>
      </c>
      <c r="K393" s="703">
        <v>1</v>
      </c>
      <c r="L393" s="703">
        <v>1.85</v>
      </c>
      <c r="M393" s="703" t="s">
        <v>566</v>
      </c>
      <c r="N393" s="703" t="s">
        <v>144</v>
      </c>
      <c r="O393" s="707">
        <v>159.97544408220909</v>
      </c>
      <c r="P393" s="707">
        <f t="shared" si="31"/>
        <v>160</v>
      </c>
      <c r="Q393" s="708">
        <f t="shared" si="32"/>
        <v>176</v>
      </c>
      <c r="R393" s="708">
        <f t="shared" si="33"/>
        <v>176</v>
      </c>
      <c r="S393" s="703"/>
      <c r="T393" s="709">
        <v>174.4</v>
      </c>
      <c r="U393" s="709">
        <v>174</v>
      </c>
    </row>
    <row r="394" spans="1:21" ht="14.4" customHeight="1">
      <c r="A394" s="703" t="s">
        <v>1420</v>
      </c>
      <c r="B394" s="712" t="s">
        <v>1421</v>
      </c>
      <c r="C394" s="703"/>
      <c r="D394" s="703" t="s">
        <v>564</v>
      </c>
      <c r="E394" s="703" t="s">
        <v>1479</v>
      </c>
      <c r="F394" s="713" t="s">
        <v>1418</v>
      </c>
      <c r="G394" s="699"/>
      <c r="H394" s="733" t="s">
        <v>738</v>
      </c>
      <c r="I394" s="734" t="s">
        <v>1419</v>
      </c>
      <c r="J394" s="716" t="s">
        <v>1401</v>
      </c>
      <c r="K394" s="703">
        <v>1</v>
      </c>
      <c r="L394" s="732">
        <v>1.85</v>
      </c>
      <c r="M394" s="703" t="s">
        <v>566</v>
      </c>
      <c r="N394" s="733" t="s">
        <v>144</v>
      </c>
      <c r="O394" s="707">
        <v>183.97176069454048</v>
      </c>
      <c r="P394" s="707">
        <f t="shared" si="31"/>
        <v>184</v>
      </c>
      <c r="Q394" s="708">
        <f t="shared" si="32"/>
        <v>202.4</v>
      </c>
      <c r="R394" s="708">
        <f t="shared" si="33"/>
        <v>202</v>
      </c>
      <c r="S394" s="711"/>
      <c r="T394" s="709">
        <v>200.56</v>
      </c>
      <c r="U394" s="709">
        <v>201</v>
      </c>
    </row>
    <row r="395" spans="1:21" ht="14.4" customHeight="1">
      <c r="A395" s="703" t="s">
        <v>725</v>
      </c>
      <c r="B395" s="712"/>
      <c r="C395" s="703" t="s">
        <v>121</v>
      </c>
      <c r="D395" s="703" t="s">
        <v>564</v>
      </c>
      <c r="E395" s="703" t="s">
        <v>567</v>
      </c>
      <c r="F395" s="713" t="s">
        <v>120</v>
      </c>
      <c r="G395" s="699"/>
      <c r="H395" s="733" t="s">
        <v>737</v>
      </c>
      <c r="I395" s="734" t="s">
        <v>788</v>
      </c>
      <c r="J395" s="716" t="s">
        <v>60</v>
      </c>
      <c r="K395" s="703">
        <v>1</v>
      </c>
      <c r="L395" s="732">
        <v>3.7</v>
      </c>
      <c r="M395" s="703" t="s">
        <v>566</v>
      </c>
      <c r="N395" s="733"/>
      <c r="O395" s="720">
        <v>229.4</v>
      </c>
      <c r="P395" s="707">
        <f t="shared" ref="P395:P426" si="34">ROUND(O395,0)</f>
        <v>229</v>
      </c>
      <c r="Q395" s="708">
        <f t="shared" ref="Q395:Q426" si="35">P395*1.1</f>
        <v>251.90000000000003</v>
      </c>
      <c r="R395" s="708">
        <f t="shared" ref="R395:R426" si="36">ROUND(Q395,0)</f>
        <v>252</v>
      </c>
      <c r="S395" s="711"/>
      <c r="T395" s="709">
        <v>249.61</v>
      </c>
      <c r="U395" s="709">
        <v>250</v>
      </c>
    </row>
    <row r="396" spans="1:21" ht="14.4" customHeight="1">
      <c r="A396" s="703" t="s">
        <v>879</v>
      </c>
      <c r="B396" s="703"/>
      <c r="C396" s="703" t="s">
        <v>121</v>
      </c>
      <c r="D396" s="703" t="s">
        <v>564</v>
      </c>
      <c r="E396" s="703" t="s">
        <v>567</v>
      </c>
      <c r="F396" s="703" t="s">
        <v>120</v>
      </c>
      <c r="G396" s="699"/>
      <c r="H396" s="703" t="s">
        <v>738</v>
      </c>
      <c r="I396" s="703" t="s">
        <v>788</v>
      </c>
      <c r="J396" s="703" t="s">
        <v>60</v>
      </c>
      <c r="K396" s="703">
        <v>1</v>
      </c>
      <c r="L396" s="703">
        <v>3.7</v>
      </c>
      <c r="M396" s="703" t="s">
        <v>566</v>
      </c>
      <c r="N396" s="703"/>
      <c r="O396" s="707">
        <v>316.79999999999995</v>
      </c>
      <c r="P396" s="707">
        <f t="shared" si="34"/>
        <v>317</v>
      </c>
      <c r="Q396" s="708">
        <f t="shared" si="35"/>
        <v>348.70000000000005</v>
      </c>
      <c r="R396" s="708">
        <f t="shared" si="36"/>
        <v>349</v>
      </c>
      <c r="S396" s="711"/>
      <c r="T396" s="709">
        <v>345.53000000000003</v>
      </c>
      <c r="U396" s="709">
        <v>346</v>
      </c>
    </row>
    <row r="397" spans="1:21" ht="14.4" customHeight="1">
      <c r="A397" s="703" t="s">
        <v>709</v>
      </c>
      <c r="B397" s="703"/>
      <c r="C397" s="703" t="s">
        <v>86</v>
      </c>
      <c r="D397" s="703" t="s">
        <v>564</v>
      </c>
      <c r="E397" s="703" t="s">
        <v>565</v>
      </c>
      <c r="F397" s="703" t="s">
        <v>85</v>
      </c>
      <c r="G397" s="699"/>
      <c r="H397" s="703" t="s">
        <v>737</v>
      </c>
      <c r="I397" s="703" t="s">
        <v>772</v>
      </c>
      <c r="J397" s="703" t="s">
        <v>57</v>
      </c>
      <c r="K397" s="703">
        <v>1</v>
      </c>
      <c r="L397" s="703">
        <v>2.6</v>
      </c>
      <c r="M397" s="703" t="s">
        <v>566</v>
      </c>
      <c r="N397" s="703"/>
      <c r="O397" s="707">
        <v>178.2</v>
      </c>
      <c r="P397" s="707">
        <f t="shared" si="34"/>
        <v>178</v>
      </c>
      <c r="Q397" s="708">
        <f t="shared" si="35"/>
        <v>195.8</v>
      </c>
      <c r="R397" s="708">
        <f t="shared" si="36"/>
        <v>196</v>
      </c>
      <c r="S397" s="711"/>
      <c r="T397" s="709">
        <v>194.02</v>
      </c>
      <c r="U397" s="709">
        <v>194</v>
      </c>
    </row>
    <row r="398" spans="1:21" ht="14.4" customHeight="1">
      <c r="A398" s="703" t="s">
        <v>863</v>
      </c>
      <c r="B398" s="703"/>
      <c r="C398" s="703" t="s">
        <v>86</v>
      </c>
      <c r="D398" s="703" t="s">
        <v>564</v>
      </c>
      <c r="E398" s="703" t="s">
        <v>565</v>
      </c>
      <c r="F398" s="703" t="s">
        <v>85</v>
      </c>
      <c r="G398" s="699"/>
      <c r="H398" s="703" t="s">
        <v>738</v>
      </c>
      <c r="I398" s="703" t="s">
        <v>772</v>
      </c>
      <c r="J398" s="703" t="s">
        <v>57</v>
      </c>
      <c r="K398" s="703">
        <v>1</v>
      </c>
      <c r="L398" s="703">
        <v>2.6</v>
      </c>
      <c r="M398" s="703" t="s">
        <v>566</v>
      </c>
      <c r="N398" s="703"/>
      <c r="O398" s="707">
        <v>231</v>
      </c>
      <c r="P398" s="707">
        <f t="shared" si="34"/>
        <v>231</v>
      </c>
      <c r="Q398" s="708">
        <f t="shared" si="35"/>
        <v>254.10000000000002</v>
      </c>
      <c r="R398" s="708">
        <f t="shared" si="36"/>
        <v>254</v>
      </c>
      <c r="S398" s="711"/>
      <c r="T398" s="709">
        <v>251.79000000000002</v>
      </c>
      <c r="U398" s="709">
        <v>252</v>
      </c>
    </row>
    <row r="399" spans="1:21" ht="14.4" customHeight="1">
      <c r="A399" s="703" t="s">
        <v>1440</v>
      </c>
      <c r="B399" s="703" t="s">
        <v>1441</v>
      </c>
      <c r="C399" s="703"/>
      <c r="D399" s="703" t="s">
        <v>564</v>
      </c>
      <c r="E399" s="703" t="s">
        <v>1479</v>
      </c>
      <c r="F399" s="703" t="s">
        <v>1442</v>
      </c>
      <c r="G399" s="699"/>
      <c r="H399" s="703" t="s">
        <v>737</v>
      </c>
      <c r="I399" s="703" t="s">
        <v>1443</v>
      </c>
      <c r="J399" s="703" t="s">
        <v>44</v>
      </c>
      <c r="K399" s="703">
        <v>1</v>
      </c>
      <c r="L399" s="703">
        <v>1.24</v>
      </c>
      <c r="M399" s="703" t="s">
        <v>566</v>
      </c>
      <c r="N399" s="703" t="s">
        <v>1444</v>
      </c>
      <c r="O399" s="707">
        <v>119.34321923778595</v>
      </c>
      <c r="P399" s="707">
        <f t="shared" si="34"/>
        <v>119</v>
      </c>
      <c r="Q399" s="708">
        <f t="shared" si="35"/>
        <v>130.9</v>
      </c>
      <c r="R399" s="708">
        <f t="shared" si="36"/>
        <v>131</v>
      </c>
      <c r="S399" s="711"/>
      <c r="T399" s="709">
        <v>129.71</v>
      </c>
      <c r="U399" s="709">
        <v>130</v>
      </c>
    </row>
    <row r="400" spans="1:21" ht="14.4" customHeight="1">
      <c r="A400" s="703" t="s">
        <v>1445</v>
      </c>
      <c r="B400" s="703" t="s">
        <v>1446</v>
      </c>
      <c r="C400" s="703"/>
      <c r="D400" s="703" t="s">
        <v>564</v>
      </c>
      <c r="E400" s="703" t="s">
        <v>1479</v>
      </c>
      <c r="F400" s="703" t="s">
        <v>1442</v>
      </c>
      <c r="G400" s="699"/>
      <c r="H400" s="703" t="s">
        <v>738</v>
      </c>
      <c r="I400" s="703" t="s">
        <v>1443</v>
      </c>
      <c r="J400" s="703" t="s">
        <v>44</v>
      </c>
      <c r="K400" s="703">
        <v>1</v>
      </c>
      <c r="L400" s="703">
        <v>1.24</v>
      </c>
      <c r="M400" s="703" t="s">
        <v>566</v>
      </c>
      <c r="N400" s="703" t="s">
        <v>1444</v>
      </c>
      <c r="O400" s="707">
        <v>137.24470212345383</v>
      </c>
      <c r="P400" s="707">
        <f t="shared" si="34"/>
        <v>137</v>
      </c>
      <c r="Q400" s="708">
        <f t="shared" si="35"/>
        <v>150.70000000000002</v>
      </c>
      <c r="R400" s="708">
        <f t="shared" si="36"/>
        <v>151</v>
      </c>
      <c r="S400" s="711"/>
      <c r="T400" s="709">
        <v>149.33000000000001</v>
      </c>
      <c r="U400" s="709">
        <v>149</v>
      </c>
    </row>
    <row r="401" spans="1:21" ht="14.4" customHeight="1">
      <c r="A401" s="703" t="s">
        <v>1259</v>
      </c>
      <c r="B401" s="703"/>
      <c r="C401" s="703" t="s">
        <v>1277</v>
      </c>
      <c r="D401" s="703" t="s">
        <v>564</v>
      </c>
      <c r="E401" s="703" t="s">
        <v>1260</v>
      </c>
      <c r="F401" s="703" t="s">
        <v>1262</v>
      </c>
      <c r="G401" s="699"/>
      <c r="H401" s="703" t="s">
        <v>737</v>
      </c>
      <c r="I401" s="703"/>
      <c r="J401" s="703" t="s">
        <v>44</v>
      </c>
      <c r="K401" s="703">
        <v>1</v>
      </c>
      <c r="L401" s="703">
        <v>1</v>
      </c>
      <c r="M401" s="703" t="s">
        <v>566</v>
      </c>
      <c r="N401" s="703"/>
      <c r="O401" s="707">
        <v>128.69999999999999</v>
      </c>
      <c r="P401" s="707">
        <f t="shared" si="34"/>
        <v>129</v>
      </c>
      <c r="Q401" s="708">
        <f t="shared" si="35"/>
        <v>141.9</v>
      </c>
      <c r="R401" s="708">
        <f t="shared" si="36"/>
        <v>142</v>
      </c>
      <c r="S401" s="711"/>
      <c r="T401" s="709">
        <v>140.61000000000001</v>
      </c>
      <c r="U401" s="709">
        <v>141</v>
      </c>
    </row>
    <row r="402" spans="1:21" ht="14.4" customHeight="1">
      <c r="A402" s="703" t="s">
        <v>1271</v>
      </c>
      <c r="B402" s="703"/>
      <c r="C402" s="703" t="s">
        <v>1277</v>
      </c>
      <c r="D402" s="703" t="s">
        <v>564</v>
      </c>
      <c r="E402" s="703" t="s">
        <v>1260</v>
      </c>
      <c r="F402" s="703" t="s">
        <v>1262</v>
      </c>
      <c r="G402" s="703"/>
      <c r="H402" s="703" t="s">
        <v>738</v>
      </c>
      <c r="I402" s="703"/>
      <c r="J402" s="703" t="s">
        <v>44</v>
      </c>
      <c r="K402" s="703">
        <v>1</v>
      </c>
      <c r="L402" s="703"/>
      <c r="M402" s="703" t="s">
        <v>566</v>
      </c>
      <c r="N402" s="703"/>
      <c r="O402" s="707">
        <v>158.39999999999998</v>
      </c>
      <c r="P402" s="707">
        <f t="shared" si="34"/>
        <v>158</v>
      </c>
      <c r="Q402" s="708">
        <f t="shared" si="35"/>
        <v>173.8</v>
      </c>
      <c r="R402" s="708">
        <f t="shared" si="36"/>
        <v>174</v>
      </c>
      <c r="S402" s="703"/>
      <c r="T402" s="709">
        <v>172.22</v>
      </c>
      <c r="U402" s="709">
        <v>172</v>
      </c>
    </row>
    <row r="403" spans="1:21" ht="14.4" customHeight="1">
      <c r="A403" s="703" t="s">
        <v>1261</v>
      </c>
      <c r="B403" s="703"/>
      <c r="C403" s="703" t="s">
        <v>1283</v>
      </c>
      <c r="D403" s="703" t="s">
        <v>564</v>
      </c>
      <c r="E403" s="703" t="s">
        <v>1260</v>
      </c>
      <c r="F403" s="703" t="s">
        <v>1263</v>
      </c>
      <c r="G403" s="703"/>
      <c r="H403" s="703" t="s">
        <v>737</v>
      </c>
      <c r="I403" s="703"/>
      <c r="J403" s="703" t="s">
        <v>52</v>
      </c>
      <c r="K403" s="703">
        <v>1</v>
      </c>
      <c r="L403" s="703">
        <v>1</v>
      </c>
      <c r="M403" s="703" t="s">
        <v>566</v>
      </c>
      <c r="N403" s="703"/>
      <c r="O403" s="707">
        <v>138.6</v>
      </c>
      <c r="P403" s="707">
        <f t="shared" si="34"/>
        <v>139</v>
      </c>
      <c r="Q403" s="708">
        <f t="shared" si="35"/>
        <v>152.9</v>
      </c>
      <c r="R403" s="708">
        <f t="shared" si="36"/>
        <v>153</v>
      </c>
      <c r="S403" s="703"/>
      <c r="T403" s="709">
        <v>151.51000000000002</v>
      </c>
      <c r="U403" s="709">
        <v>152</v>
      </c>
    </row>
    <row r="404" spans="1:21" ht="14.4" customHeight="1">
      <c r="A404" s="703" t="s">
        <v>1270</v>
      </c>
      <c r="B404" s="703"/>
      <c r="C404" s="703" t="s">
        <v>1283</v>
      </c>
      <c r="D404" s="703" t="s">
        <v>564</v>
      </c>
      <c r="E404" s="703" t="s">
        <v>1260</v>
      </c>
      <c r="F404" s="703" t="s">
        <v>1263</v>
      </c>
      <c r="G404" s="703"/>
      <c r="H404" s="703" t="s">
        <v>738</v>
      </c>
      <c r="I404" s="703"/>
      <c r="J404" s="703" t="s">
        <v>52</v>
      </c>
      <c r="K404" s="703">
        <v>1</v>
      </c>
      <c r="L404" s="703"/>
      <c r="M404" s="703" t="s">
        <v>566</v>
      </c>
      <c r="N404" s="703"/>
      <c r="O404" s="707">
        <v>171.6</v>
      </c>
      <c r="P404" s="707">
        <f t="shared" si="34"/>
        <v>172</v>
      </c>
      <c r="Q404" s="708">
        <f t="shared" si="35"/>
        <v>189.20000000000002</v>
      </c>
      <c r="R404" s="708">
        <f t="shared" si="36"/>
        <v>189</v>
      </c>
      <c r="S404" s="703"/>
      <c r="T404" s="709">
        <v>187.48000000000002</v>
      </c>
      <c r="U404" s="709">
        <v>187</v>
      </c>
    </row>
    <row r="405" spans="1:21" ht="14.4" customHeight="1">
      <c r="A405" s="703" t="s">
        <v>1264</v>
      </c>
      <c r="B405" s="703"/>
      <c r="C405" s="703" t="s">
        <v>1278</v>
      </c>
      <c r="D405" s="703" t="s">
        <v>564</v>
      </c>
      <c r="E405" s="703" t="s">
        <v>1260</v>
      </c>
      <c r="F405" s="703" t="s">
        <v>1285</v>
      </c>
      <c r="G405" s="703"/>
      <c r="H405" s="703" t="s">
        <v>737</v>
      </c>
      <c r="I405" s="703"/>
      <c r="J405" s="703" t="s">
        <v>57</v>
      </c>
      <c r="K405" s="703">
        <v>1</v>
      </c>
      <c r="L405" s="703">
        <v>1</v>
      </c>
      <c r="M405" s="703" t="s">
        <v>566</v>
      </c>
      <c r="N405" s="703"/>
      <c r="O405" s="707">
        <v>178.2</v>
      </c>
      <c r="P405" s="707">
        <f t="shared" si="34"/>
        <v>178</v>
      </c>
      <c r="Q405" s="708">
        <f t="shared" si="35"/>
        <v>195.8</v>
      </c>
      <c r="R405" s="708">
        <f t="shared" si="36"/>
        <v>196</v>
      </c>
      <c r="S405" s="703"/>
      <c r="T405" s="709">
        <v>194.02</v>
      </c>
      <c r="U405" s="709">
        <v>194</v>
      </c>
    </row>
    <row r="406" spans="1:21" ht="14.4" customHeight="1">
      <c r="A406" s="703" t="s">
        <v>1272</v>
      </c>
      <c r="B406" s="703"/>
      <c r="C406" s="703" t="s">
        <v>1278</v>
      </c>
      <c r="D406" s="703" t="s">
        <v>564</v>
      </c>
      <c r="E406" s="703" t="s">
        <v>1260</v>
      </c>
      <c r="F406" s="703" t="s">
        <v>1285</v>
      </c>
      <c r="G406" s="703"/>
      <c r="H406" s="703" t="s">
        <v>738</v>
      </c>
      <c r="I406" s="703"/>
      <c r="J406" s="703" t="s">
        <v>57</v>
      </c>
      <c r="K406" s="703">
        <v>1</v>
      </c>
      <c r="L406" s="703"/>
      <c r="M406" s="703" t="s">
        <v>566</v>
      </c>
      <c r="N406" s="703"/>
      <c r="O406" s="707">
        <v>221.1</v>
      </c>
      <c r="P406" s="707">
        <f t="shared" si="34"/>
        <v>221</v>
      </c>
      <c r="Q406" s="708">
        <f t="shared" si="35"/>
        <v>243.10000000000002</v>
      </c>
      <c r="R406" s="708">
        <f t="shared" si="36"/>
        <v>243</v>
      </c>
      <c r="S406" s="703"/>
      <c r="T406" s="709">
        <v>240.89000000000001</v>
      </c>
      <c r="U406" s="709">
        <v>241</v>
      </c>
    </row>
    <row r="407" spans="1:21" ht="14.4">
      <c r="A407" s="703" t="s">
        <v>703</v>
      </c>
      <c r="B407" s="703"/>
      <c r="C407" s="703" t="s">
        <v>74</v>
      </c>
      <c r="D407" s="703" t="s">
        <v>564</v>
      </c>
      <c r="E407" s="703" t="s">
        <v>565</v>
      </c>
      <c r="F407" s="703" t="s">
        <v>73</v>
      </c>
      <c r="G407" s="703"/>
      <c r="H407" s="703" t="s">
        <v>737</v>
      </c>
      <c r="I407" s="703" t="s">
        <v>766</v>
      </c>
      <c r="J407" s="703" t="s">
        <v>52</v>
      </c>
      <c r="K407" s="703">
        <v>1</v>
      </c>
      <c r="L407" s="703">
        <v>1.7</v>
      </c>
      <c r="M407" s="703" t="s">
        <v>566</v>
      </c>
      <c r="N407" s="703"/>
      <c r="O407" s="707">
        <v>145.19999999999999</v>
      </c>
      <c r="P407" s="707">
        <f t="shared" si="34"/>
        <v>145</v>
      </c>
      <c r="Q407" s="708">
        <f t="shared" si="35"/>
        <v>159.5</v>
      </c>
      <c r="R407" s="708">
        <f t="shared" si="36"/>
        <v>160</v>
      </c>
      <c r="S407" s="703"/>
      <c r="T407" s="709">
        <v>158.05000000000001</v>
      </c>
      <c r="U407" s="709">
        <v>158</v>
      </c>
    </row>
    <row r="408" spans="1:21" ht="14.4">
      <c r="A408" s="703" t="s">
        <v>857</v>
      </c>
      <c r="B408" s="703"/>
      <c r="C408" s="703" t="s">
        <v>74</v>
      </c>
      <c r="D408" s="703" t="s">
        <v>564</v>
      </c>
      <c r="E408" s="703" t="s">
        <v>565</v>
      </c>
      <c r="F408" s="703" t="s">
        <v>73</v>
      </c>
      <c r="G408" s="703"/>
      <c r="H408" s="703" t="s">
        <v>738</v>
      </c>
      <c r="I408" s="703" t="s">
        <v>766</v>
      </c>
      <c r="J408" s="703" t="s">
        <v>52</v>
      </c>
      <c r="K408" s="703">
        <v>1</v>
      </c>
      <c r="L408" s="703">
        <v>1.7</v>
      </c>
      <c r="M408" s="703" t="s">
        <v>566</v>
      </c>
      <c r="N408" s="703"/>
      <c r="O408" s="707">
        <v>188.1</v>
      </c>
      <c r="P408" s="707">
        <f t="shared" si="34"/>
        <v>188</v>
      </c>
      <c r="Q408" s="708">
        <f t="shared" si="35"/>
        <v>206.8</v>
      </c>
      <c r="R408" s="708">
        <f t="shared" si="36"/>
        <v>207</v>
      </c>
      <c r="S408" s="703"/>
      <c r="T408" s="709">
        <v>204.92000000000002</v>
      </c>
      <c r="U408" s="709">
        <v>205</v>
      </c>
    </row>
    <row r="409" spans="1:21" ht="14.4">
      <c r="A409" s="703" t="s">
        <v>704</v>
      </c>
      <c r="B409" s="703"/>
      <c r="C409" s="703" t="s">
        <v>76</v>
      </c>
      <c r="D409" s="703" t="s">
        <v>564</v>
      </c>
      <c r="E409" s="703" t="s">
        <v>565</v>
      </c>
      <c r="F409" s="703" t="s">
        <v>75</v>
      </c>
      <c r="G409" s="703"/>
      <c r="H409" s="703" t="s">
        <v>737</v>
      </c>
      <c r="I409" s="703" t="s">
        <v>767</v>
      </c>
      <c r="J409" s="703" t="s">
        <v>57</v>
      </c>
      <c r="K409" s="703">
        <v>1</v>
      </c>
      <c r="L409" s="703">
        <v>2.9</v>
      </c>
      <c r="M409" s="703" t="s">
        <v>566</v>
      </c>
      <c r="N409" s="703"/>
      <c r="O409" s="707">
        <v>187.03</v>
      </c>
      <c r="P409" s="707">
        <f t="shared" si="34"/>
        <v>187</v>
      </c>
      <c r="Q409" s="708">
        <f t="shared" si="35"/>
        <v>205.70000000000002</v>
      </c>
      <c r="R409" s="708">
        <f t="shared" si="36"/>
        <v>206</v>
      </c>
      <c r="S409" s="703"/>
      <c r="T409" s="709">
        <v>203.83</v>
      </c>
      <c r="U409" s="709">
        <v>204</v>
      </c>
    </row>
    <row r="410" spans="1:21" ht="14.4" customHeight="1">
      <c r="A410" s="703" t="s">
        <v>858</v>
      </c>
      <c r="B410" s="712"/>
      <c r="C410" s="703" t="s">
        <v>76</v>
      </c>
      <c r="D410" s="703" t="s">
        <v>564</v>
      </c>
      <c r="E410" s="703" t="s">
        <v>565</v>
      </c>
      <c r="F410" s="713" t="s">
        <v>75</v>
      </c>
      <c r="G410" s="699"/>
      <c r="H410" s="733" t="s">
        <v>738</v>
      </c>
      <c r="I410" s="734" t="s">
        <v>767</v>
      </c>
      <c r="J410" s="716" t="s">
        <v>57</v>
      </c>
      <c r="K410" s="703">
        <v>1</v>
      </c>
      <c r="L410" s="732">
        <v>2.9</v>
      </c>
      <c r="M410" s="703" t="s">
        <v>566</v>
      </c>
      <c r="N410" s="733"/>
      <c r="O410" s="707">
        <v>254.1</v>
      </c>
      <c r="P410" s="707">
        <f t="shared" si="34"/>
        <v>254</v>
      </c>
      <c r="Q410" s="708">
        <f t="shared" si="35"/>
        <v>279.40000000000003</v>
      </c>
      <c r="R410" s="708">
        <f t="shared" si="36"/>
        <v>279</v>
      </c>
      <c r="S410" s="711"/>
      <c r="T410" s="709">
        <v>276.86</v>
      </c>
      <c r="U410" s="709">
        <v>277</v>
      </c>
    </row>
    <row r="411" spans="1:21" ht="14.4" customHeight="1">
      <c r="A411" s="703" t="s">
        <v>700</v>
      </c>
      <c r="B411" s="712"/>
      <c r="C411" s="703" t="s">
        <v>68</v>
      </c>
      <c r="D411" s="703" t="s">
        <v>564</v>
      </c>
      <c r="E411" s="703" t="s">
        <v>565</v>
      </c>
      <c r="F411" s="713" t="s">
        <v>67</v>
      </c>
      <c r="G411" s="699"/>
      <c r="H411" s="733" t="s">
        <v>737</v>
      </c>
      <c r="I411" s="734" t="s">
        <v>763</v>
      </c>
      <c r="J411" s="716" t="s">
        <v>52</v>
      </c>
      <c r="K411" s="703">
        <v>1</v>
      </c>
      <c r="L411" s="732">
        <v>1.4</v>
      </c>
      <c r="M411" s="703" t="s">
        <v>566</v>
      </c>
      <c r="N411" s="733"/>
      <c r="O411" s="707">
        <v>151.79999999999998</v>
      </c>
      <c r="P411" s="707">
        <f t="shared" si="34"/>
        <v>152</v>
      </c>
      <c r="Q411" s="708">
        <f t="shared" si="35"/>
        <v>167.20000000000002</v>
      </c>
      <c r="R411" s="708">
        <f t="shared" si="36"/>
        <v>167</v>
      </c>
      <c r="S411" s="711"/>
      <c r="T411" s="709">
        <v>165.68</v>
      </c>
      <c r="U411" s="709">
        <v>166</v>
      </c>
    </row>
    <row r="412" spans="1:21" ht="14.4" customHeight="1">
      <c r="A412" s="703" t="s">
        <v>854</v>
      </c>
      <c r="B412" s="712"/>
      <c r="C412" s="703" t="s">
        <v>68</v>
      </c>
      <c r="D412" s="703" t="s">
        <v>564</v>
      </c>
      <c r="E412" s="703" t="s">
        <v>565</v>
      </c>
      <c r="F412" s="713" t="s">
        <v>67</v>
      </c>
      <c r="G412" s="699"/>
      <c r="H412" s="733" t="s">
        <v>738</v>
      </c>
      <c r="I412" s="734" t="s">
        <v>763</v>
      </c>
      <c r="J412" s="716" t="s">
        <v>52</v>
      </c>
      <c r="K412" s="703">
        <v>1</v>
      </c>
      <c r="L412" s="732">
        <v>1.4</v>
      </c>
      <c r="M412" s="703" t="s">
        <v>566</v>
      </c>
      <c r="N412" s="733"/>
      <c r="O412" s="707">
        <v>198</v>
      </c>
      <c r="P412" s="707">
        <f t="shared" si="34"/>
        <v>198</v>
      </c>
      <c r="Q412" s="708">
        <f t="shared" si="35"/>
        <v>217.8</v>
      </c>
      <c r="R412" s="708">
        <f t="shared" si="36"/>
        <v>218</v>
      </c>
      <c r="S412" s="711"/>
      <c r="T412" s="709">
        <v>215.82000000000002</v>
      </c>
      <c r="U412" s="709">
        <v>216</v>
      </c>
    </row>
    <row r="413" spans="1:21" ht="14.4" customHeight="1">
      <c r="A413" s="703" t="s">
        <v>701</v>
      </c>
      <c r="B413" s="712"/>
      <c r="C413" s="703" t="s">
        <v>70</v>
      </c>
      <c r="D413" s="703" t="s">
        <v>564</v>
      </c>
      <c r="E413" s="703" t="s">
        <v>565</v>
      </c>
      <c r="F413" s="713" t="s">
        <v>69</v>
      </c>
      <c r="G413" s="699"/>
      <c r="H413" s="733" t="s">
        <v>737</v>
      </c>
      <c r="I413" s="734" t="s">
        <v>764</v>
      </c>
      <c r="J413" s="716" t="s">
        <v>57</v>
      </c>
      <c r="K413" s="703">
        <v>1</v>
      </c>
      <c r="L413" s="732">
        <v>1.8</v>
      </c>
      <c r="M413" s="703" t="s">
        <v>566</v>
      </c>
      <c r="N413" s="733"/>
      <c r="O413" s="707">
        <v>179.8</v>
      </c>
      <c r="P413" s="707">
        <f t="shared" si="34"/>
        <v>180</v>
      </c>
      <c r="Q413" s="708">
        <f t="shared" si="35"/>
        <v>198.00000000000003</v>
      </c>
      <c r="R413" s="708">
        <f t="shared" si="36"/>
        <v>198</v>
      </c>
      <c r="S413" s="711"/>
      <c r="T413" s="709">
        <v>196.20000000000002</v>
      </c>
      <c r="U413" s="709">
        <v>196</v>
      </c>
    </row>
    <row r="414" spans="1:21" ht="14.4" customHeight="1">
      <c r="A414" s="703" t="s">
        <v>855</v>
      </c>
      <c r="B414" s="703"/>
      <c r="C414" s="703" t="s">
        <v>70</v>
      </c>
      <c r="D414" s="703" t="s">
        <v>564</v>
      </c>
      <c r="E414" s="703" t="s">
        <v>565</v>
      </c>
      <c r="F414" s="703" t="s">
        <v>69</v>
      </c>
      <c r="G414" s="699"/>
      <c r="H414" s="705" t="s">
        <v>738</v>
      </c>
      <c r="I414" s="703" t="s">
        <v>764</v>
      </c>
      <c r="J414" s="703" t="s">
        <v>57</v>
      </c>
      <c r="K414" s="703">
        <v>1</v>
      </c>
      <c r="L414" s="703">
        <v>1.8</v>
      </c>
      <c r="M414" s="703" t="s">
        <v>566</v>
      </c>
      <c r="N414" s="705"/>
      <c r="O414" s="707">
        <v>247.5</v>
      </c>
      <c r="P414" s="707">
        <f t="shared" si="34"/>
        <v>248</v>
      </c>
      <c r="Q414" s="708">
        <f t="shared" si="35"/>
        <v>272.8</v>
      </c>
      <c r="R414" s="708">
        <f t="shared" si="36"/>
        <v>273</v>
      </c>
      <c r="S414" s="711"/>
      <c r="T414" s="709">
        <v>270.32</v>
      </c>
      <c r="U414" s="709">
        <v>270</v>
      </c>
    </row>
    <row r="415" spans="1:21" ht="14.4" customHeight="1">
      <c r="A415" s="703" t="s">
        <v>1447</v>
      </c>
      <c r="B415" s="703" t="s">
        <v>1448</v>
      </c>
      <c r="C415" s="703"/>
      <c r="D415" s="703" t="s">
        <v>564</v>
      </c>
      <c r="E415" s="703" t="s">
        <v>1479</v>
      </c>
      <c r="F415" s="703" t="s">
        <v>1449</v>
      </c>
      <c r="G415" s="699"/>
      <c r="H415" s="705" t="s">
        <v>737</v>
      </c>
      <c r="I415" s="703" t="s">
        <v>1450</v>
      </c>
      <c r="J415" s="703" t="s">
        <v>44</v>
      </c>
      <c r="K415" s="703">
        <v>1</v>
      </c>
      <c r="L415" s="703">
        <v>1.31</v>
      </c>
      <c r="M415" s="703" t="s">
        <v>566</v>
      </c>
      <c r="N415" s="705" t="s">
        <v>1451</v>
      </c>
      <c r="O415" s="707">
        <v>127.29616277826983</v>
      </c>
      <c r="P415" s="707">
        <f t="shared" si="34"/>
        <v>127</v>
      </c>
      <c r="Q415" s="708">
        <f t="shared" si="35"/>
        <v>139.70000000000002</v>
      </c>
      <c r="R415" s="708">
        <f t="shared" si="36"/>
        <v>140</v>
      </c>
      <c r="S415" s="711"/>
      <c r="T415" s="709">
        <v>138.43</v>
      </c>
      <c r="U415" s="709">
        <v>138</v>
      </c>
    </row>
    <row r="416" spans="1:21" ht="14.4" customHeight="1">
      <c r="A416" s="703" t="s">
        <v>1452</v>
      </c>
      <c r="B416" s="703" t="s">
        <v>1453</v>
      </c>
      <c r="C416" s="703"/>
      <c r="D416" s="703" t="s">
        <v>564</v>
      </c>
      <c r="E416" s="703" t="s">
        <v>1479</v>
      </c>
      <c r="F416" s="703" t="s">
        <v>1449</v>
      </c>
      <c r="G416" s="699"/>
      <c r="H416" s="705" t="s">
        <v>738</v>
      </c>
      <c r="I416" s="703" t="s">
        <v>1450</v>
      </c>
      <c r="J416" s="703" t="s">
        <v>44</v>
      </c>
      <c r="K416" s="703">
        <v>1</v>
      </c>
      <c r="L416" s="703">
        <v>1.31</v>
      </c>
      <c r="M416" s="703" t="s">
        <v>566</v>
      </c>
      <c r="N416" s="705" t="s">
        <v>1451</v>
      </c>
      <c r="O416" s="707">
        <v>146.39058719501028</v>
      </c>
      <c r="P416" s="707">
        <f t="shared" si="34"/>
        <v>146</v>
      </c>
      <c r="Q416" s="708">
        <f t="shared" si="35"/>
        <v>160.60000000000002</v>
      </c>
      <c r="R416" s="708">
        <f t="shared" si="36"/>
        <v>161</v>
      </c>
      <c r="S416" s="711"/>
      <c r="T416" s="709">
        <v>159.14000000000001</v>
      </c>
      <c r="U416" s="709">
        <v>159</v>
      </c>
    </row>
    <row r="417" spans="1:21" ht="14.4" customHeight="1">
      <c r="A417" s="703" t="s">
        <v>1454</v>
      </c>
      <c r="B417" s="703" t="s">
        <v>1455</v>
      </c>
      <c r="C417" s="703"/>
      <c r="D417" s="703" t="s">
        <v>564</v>
      </c>
      <c r="E417" s="703" t="s">
        <v>1479</v>
      </c>
      <c r="F417" s="703" t="s">
        <v>1456</v>
      </c>
      <c r="G417" s="699"/>
      <c r="H417" s="705" t="s">
        <v>737</v>
      </c>
      <c r="I417" s="703" t="s">
        <v>1457</v>
      </c>
      <c r="J417" s="703" t="s">
        <v>44</v>
      </c>
      <c r="K417" s="703">
        <v>1</v>
      </c>
      <c r="L417" s="703">
        <v>1.29</v>
      </c>
      <c r="M417" s="703" t="s">
        <v>566</v>
      </c>
      <c r="N417" s="705" t="s">
        <v>1451</v>
      </c>
      <c r="O417" s="707">
        <v>135.0241502853105</v>
      </c>
      <c r="P417" s="707">
        <f t="shared" si="34"/>
        <v>135</v>
      </c>
      <c r="Q417" s="708">
        <f t="shared" si="35"/>
        <v>148.5</v>
      </c>
      <c r="R417" s="708">
        <f t="shared" si="36"/>
        <v>149</v>
      </c>
      <c r="S417" s="711"/>
      <c r="T417" s="709">
        <v>147.15</v>
      </c>
      <c r="U417" s="709">
        <v>147</v>
      </c>
    </row>
    <row r="418" spans="1:21" ht="14.4" customHeight="1">
      <c r="A418" s="703" t="s">
        <v>1458</v>
      </c>
      <c r="B418" s="703" t="s">
        <v>1459</v>
      </c>
      <c r="C418" s="703"/>
      <c r="D418" s="703" t="s">
        <v>564</v>
      </c>
      <c r="E418" s="703" t="s">
        <v>1479</v>
      </c>
      <c r="F418" s="703" t="s">
        <v>1456</v>
      </c>
      <c r="G418" s="699"/>
      <c r="H418" s="705" t="s">
        <v>738</v>
      </c>
      <c r="I418" s="703" t="s">
        <v>1457</v>
      </c>
      <c r="J418" s="703" t="s">
        <v>44</v>
      </c>
      <c r="K418" s="703">
        <v>1</v>
      </c>
      <c r="L418" s="703">
        <v>1.29</v>
      </c>
      <c r="M418" s="703" t="s">
        <v>566</v>
      </c>
      <c r="N418" s="705" t="s">
        <v>1451</v>
      </c>
      <c r="O418" s="707">
        <v>155.27777282810703</v>
      </c>
      <c r="P418" s="707">
        <f t="shared" si="34"/>
        <v>155</v>
      </c>
      <c r="Q418" s="708">
        <f t="shared" si="35"/>
        <v>170.5</v>
      </c>
      <c r="R418" s="708">
        <f t="shared" si="36"/>
        <v>171</v>
      </c>
      <c r="S418" s="711"/>
      <c r="T418" s="709">
        <v>168.95000000000002</v>
      </c>
      <c r="U418" s="709">
        <v>169</v>
      </c>
    </row>
    <row r="419" spans="1:21" ht="14.4" hidden="1" customHeight="1">
      <c r="A419" s="703" t="s">
        <v>1077</v>
      </c>
      <c r="B419" s="698">
        <v>9662</v>
      </c>
      <c r="C419" s="703"/>
      <c r="D419" s="703" t="s">
        <v>19</v>
      </c>
      <c r="E419" s="698" t="s">
        <v>43</v>
      </c>
      <c r="F419" s="698" t="s">
        <v>249</v>
      </c>
      <c r="G419" s="703"/>
      <c r="H419" s="705" t="s">
        <v>737</v>
      </c>
      <c r="I419" s="703"/>
      <c r="J419" s="698" t="s">
        <v>97</v>
      </c>
      <c r="K419" s="698">
        <v>10</v>
      </c>
      <c r="L419" s="698">
        <v>0.67500000000000004</v>
      </c>
      <c r="M419" s="703" t="s">
        <v>795</v>
      </c>
      <c r="N419" s="705" t="s">
        <v>209</v>
      </c>
      <c r="O419" s="700">
        <v>72</v>
      </c>
      <c r="P419" s="707">
        <f>O419</f>
        <v>72</v>
      </c>
      <c r="Q419" s="708"/>
      <c r="R419" s="708"/>
      <c r="S419" s="703"/>
      <c r="T419" s="709">
        <f>P419*$V$142</f>
        <v>0</v>
      </c>
      <c r="U419" s="709">
        <f>ROUND(T419,0)</f>
        <v>0</v>
      </c>
    </row>
    <row r="420" spans="1:21" ht="14.4" hidden="1">
      <c r="A420" s="703" t="s">
        <v>970</v>
      </c>
      <c r="B420" s="698">
        <v>9330</v>
      </c>
      <c r="C420" s="703"/>
      <c r="D420" s="703" t="s">
        <v>19</v>
      </c>
      <c r="E420" s="698" t="s">
        <v>43</v>
      </c>
      <c r="F420" s="698" t="s">
        <v>250</v>
      </c>
      <c r="G420" s="703"/>
      <c r="H420" s="705" t="s">
        <v>737</v>
      </c>
      <c r="I420" s="703"/>
      <c r="J420" s="698" t="s">
        <v>204</v>
      </c>
      <c r="K420" s="698">
        <v>15</v>
      </c>
      <c r="L420" s="698">
        <v>8.4760000000000009</v>
      </c>
      <c r="M420" s="703" t="s">
        <v>20</v>
      </c>
      <c r="N420" s="705" t="s">
        <v>140</v>
      </c>
      <c r="O420" s="700">
        <v>183</v>
      </c>
      <c r="P420" s="707">
        <f>O420</f>
        <v>183</v>
      </c>
      <c r="Q420" s="708"/>
      <c r="R420" s="708"/>
      <c r="S420" s="703"/>
      <c r="T420" s="709">
        <f>P420*$V$142</f>
        <v>0</v>
      </c>
      <c r="U420" s="709">
        <f>ROUND(T420,0)</f>
        <v>0</v>
      </c>
    </row>
    <row r="421" spans="1:21" ht="14.4" hidden="1">
      <c r="A421" s="703" t="s">
        <v>1078</v>
      </c>
      <c r="B421" s="698">
        <v>9494</v>
      </c>
      <c r="C421" s="703"/>
      <c r="D421" s="703" t="s">
        <v>19</v>
      </c>
      <c r="E421" s="698" t="s">
        <v>43</v>
      </c>
      <c r="F421" s="698" t="s">
        <v>250</v>
      </c>
      <c r="G421" s="703"/>
      <c r="H421" s="705" t="s">
        <v>737</v>
      </c>
      <c r="I421" s="698"/>
      <c r="J421" s="698" t="s">
        <v>204</v>
      </c>
      <c r="K421" s="698">
        <v>15</v>
      </c>
      <c r="L421" s="698">
        <v>5.883</v>
      </c>
      <c r="M421" s="703" t="s">
        <v>795</v>
      </c>
      <c r="N421" s="705" t="s">
        <v>140</v>
      </c>
      <c r="O421" s="700">
        <v>337</v>
      </c>
      <c r="P421" s="707">
        <f>O421</f>
        <v>337</v>
      </c>
      <c r="Q421" s="708"/>
      <c r="R421" s="708"/>
      <c r="S421" s="703"/>
      <c r="T421" s="709">
        <f>P421*$V$142</f>
        <v>0</v>
      </c>
      <c r="U421" s="709">
        <f>ROUND(T421,0)</f>
        <v>0</v>
      </c>
    </row>
    <row r="422" spans="1:21" ht="14.4" hidden="1">
      <c r="A422" s="703" t="s">
        <v>1240</v>
      </c>
      <c r="B422" s="704"/>
      <c r="C422" s="703"/>
      <c r="D422" s="703" t="s">
        <v>19</v>
      </c>
      <c r="E422" s="703" t="s">
        <v>251</v>
      </c>
      <c r="F422" s="698" t="s">
        <v>1506</v>
      </c>
      <c r="G422" s="703"/>
      <c r="H422" s="705"/>
      <c r="I422" s="705"/>
      <c r="J422" s="698" t="s">
        <v>1243</v>
      </c>
      <c r="K422" s="698"/>
      <c r="L422" s="698">
        <v>524</v>
      </c>
      <c r="M422" s="704">
        <v>717.93099999999993</v>
      </c>
      <c r="N422" s="705"/>
      <c r="O422" s="700"/>
      <c r="P422" s="707">
        <f>O422</f>
        <v>0</v>
      </c>
      <c r="Q422" s="702">
        <v>6913</v>
      </c>
      <c r="R422" s="708">
        <v>6913</v>
      </c>
      <c r="S422" s="703"/>
      <c r="T422" s="709">
        <f>P422*$V$70</f>
        <v>0</v>
      </c>
      <c r="U422" s="709">
        <f>ROUND(T422,0)</f>
        <v>0</v>
      </c>
    </row>
    <row r="423" spans="1:21" ht="14.4" hidden="1">
      <c r="A423" s="703" t="s">
        <v>1244</v>
      </c>
      <c r="B423" s="704"/>
      <c r="C423" s="703"/>
      <c r="D423" s="703" t="s">
        <v>19</v>
      </c>
      <c r="E423" s="703" t="s">
        <v>290</v>
      </c>
      <c r="F423" s="703" t="s">
        <v>1506</v>
      </c>
      <c r="G423" s="703"/>
      <c r="H423" s="705"/>
      <c r="I423" s="705"/>
      <c r="J423" s="703" t="s">
        <v>1243</v>
      </c>
      <c r="K423" s="703"/>
      <c r="L423" s="706">
        <v>425</v>
      </c>
      <c r="M423" s="704">
        <v>594.44000000000005</v>
      </c>
      <c r="N423" s="705"/>
      <c r="O423" s="707"/>
      <c r="P423" s="707">
        <v>0</v>
      </c>
      <c r="Q423" s="708">
        <v>6336</v>
      </c>
      <c r="R423" s="708">
        <v>6336</v>
      </c>
      <c r="S423" s="703"/>
      <c r="T423" s="709">
        <f>P423*$V$2</f>
        <v>0</v>
      </c>
      <c r="U423" s="709">
        <f>ROUND(T423,0)</f>
        <v>0</v>
      </c>
    </row>
    <row r="424" spans="1:21" ht="14.4" hidden="1" customHeight="1">
      <c r="A424" s="703" t="s">
        <v>624</v>
      </c>
      <c r="B424" s="698"/>
      <c r="C424" s="703" t="s">
        <v>1353</v>
      </c>
      <c r="D424" s="703" t="s">
        <v>125</v>
      </c>
      <c r="E424" s="703" t="s">
        <v>1295</v>
      </c>
      <c r="F424" s="698" t="s">
        <v>1296</v>
      </c>
      <c r="G424" s="703"/>
      <c r="H424" s="705" t="s">
        <v>737</v>
      </c>
      <c r="I424" s="705" t="s">
        <v>1330</v>
      </c>
      <c r="J424" s="698" t="s">
        <v>57</v>
      </c>
      <c r="K424" s="698">
        <v>1</v>
      </c>
      <c r="L424" s="698">
        <v>3.28</v>
      </c>
      <c r="M424" s="704" t="s">
        <v>124</v>
      </c>
      <c r="N424" s="698"/>
      <c r="O424" s="700">
        <v>95</v>
      </c>
      <c r="P424" s="707">
        <v>95</v>
      </c>
      <c r="Q424" s="702">
        <v>0</v>
      </c>
      <c r="R424" s="708">
        <v>0</v>
      </c>
      <c r="S424" s="703"/>
      <c r="T424" s="709">
        <v>103.55000000000001</v>
      </c>
      <c r="U424" s="709">
        <v>104</v>
      </c>
    </row>
    <row r="425" spans="1:21" ht="14.4" hidden="1">
      <c r="A425" s="703" t="s">
        <v>625</v>
      </c>
      <c r="B425" s="698"/>
      <c r="C425" s="703" t="s">
        <v>1354</v>
      </c>
      <c r="D425" s="703" t="s">
        <v>125</v>
      </c>
      <c r="E425" s="703" t="s">
        <v>1295</v>
      </c>
      <c r="F425" s="698" t="s">
        <v>1297</v>
      </c>
      <c r="G425" s="703"/>
      <c r="H425" s="705" t="s">
        <v>737</v>
      </c>
      <c r="I425" s="705" t="s">
        <v>1331</v>
      </c>
      <c r="J425" s="698" t="s">
        <v>44</v>
      </c>
      <c r="K425" s="698">
        <v>1</v>
      </c>
      <c r="L425" s="698">
        <v>0.89</v>
      </c>
      <c r="M425" s="704" t="s">
        <v>124</v>
      </c>
      <c r="N425" s="705"/>
      <c r="O425" s="700">
        <v>40</v>
      </c>
      <c r="P425" s="707">
        <v>40</v>
      </c>
      <c r="Q425" s="702">
        <v>0</v>
      </c>
      <c r="R425" s="708">
        <v>0</v>
      </c>
      <c r="S425" s="703"/>
      <c r="T425" s="709">
        <v>43.6</v>
      </c>
      <c r="U425" s="709">
        <v>44</v>
      </c>
    </row>
    <row r="426" spans="1:21" ht="14.4" hidden="1">
      <c r="A426" s="703" t="s">
        <v>626</v>
      </c>
      <c r="B426" s="698"/>
      <c r="C426" s="703" t="s">
        <v>1355</v>
      </c>
      <c r="D426" s="703" t="s">
        <v>125</v>
      </c>
      <c r="E426" s="703" t="s">
        <v>1295</v>
      </c>
      <c r="F426" s="698" t="s">
        <v>1298</v>
      </c>
      <c r="G426" s="703"/>
      <c r="H426" s="705" t="s">
        <v>737</v>
      </c>
      <c r="I426" s="705" t="s">
        <v>1332</v>
      </c>
      <c r="J426" s="698" t="s">
        <v>52</v>
      </c>
      <c r="K426" s="698">
        <v>1</v>
      </c>
      <c r="L426" s="698">
        <v>2.0099999999999998</v>
      </c>
      <c r="M426" s="704" t="s">
        <v>124</v>
      </c>
      <c r="N426" s="705"/>
      <c r="O426" s="700">
        <v>65</v>
      </c>
      <c r="P426" s="707">
        <v>65</v>
      </c>
      <c r="Q426" s="702">
        <v>0</v>
      </c>
      <c r="R426" s="708">
        <v>0</v>
      </c>
      <c r="S426" s="703"/>
      <c r="T426" s="709">
        <v>70.850000000000009</v>
      </c>
      <c r="U426" s="709">
        <v>71</v>
      </c>
    </row>
    <row r="427" spans="1:21" ht="14.4" hidden="1">
      <c r="A427" s="703" t="s">
        <v>627</v>
      </c>
      <c r="B427" s="698"/>
      <c r="C427" s="703" t="s">
        <v>1356</v>
      </c>
      <c r="D427" s="703" t="s">
        <v>125</v>
      </c>
      <c r="E427" s="703" t="s">
        <v>1295</v>
      </c>
      <c r="F427" s="698" t="s">
        <v>1299</v>
      </c>
      <c r="G427" s="703"/>
      <c r="H427" s="705" t="s">
        <v>737</v>
      </c>
      <c r="I427" s="705" t="s">
        <v>1333</v>
      </c>
      <c r="J427" s="698" t="s">
        <v>52</v>
      </c>
      <c r="K427" s="698">
        <v>1</v>
      </c>
      <c r="L427" s="698">
        <v>1.73</v>
      </c>
      <c r="M427" s="704" t="s">
        <v>124</v>
      </c>
      <c r="N427" s="705"/>
      <c r="O427" s="700">
        <v>85</v>
      </c>
      <c r="P427" s="707">
        <v>85</v>
      </c>
      <c r="Q427" s="702">
        <v>0</v>
      </c>
      <c r="R427" s="708">
        <v>0</v>
      </c>
      <c r="S427" s="703"/>
      <c r="T427" s="709">
        <v>92.65</v>
      </c>
      <c r="U427" s="709">
        <v>93</v>
      </c>
    </row>
    <row r="428" spans="1:21" ht="14.4" hidden="1">
      <c r="A428" s="703" t="s">
        <v>628</v>
      </c>
      <c r="B428" s="698"/>
      <c r="C428" s="703" t="s">
        <v>1357</v>
      </c>
      <c r="D428" s="703" t="s">
        <v>125</v>
      </c>
      <c r="E428" s="705" t="s">
        <v>1295</v>
      </c>
      <c r="F428" s="698" t="s">
        <v>1300</v>
      </c>
      <c r="G428" s="703"/>
      <c r="H428" s="705" t="s">
        <v>737</v>
      </c>
      <c r="I428" s="705" t="s">
        <v>1334</v>
      </c>
      <c r="J428" s="698" t="s">
        <v>57</v>
      </c>
      <c r="K428" s="698">
        <v>1</v>
      </c>
      <c r="L428" s="698">
        <v>2.2200000000000002</v>
      </c>
      <c r="M428" s="704" t="s">
        <v>124</v>
      </c>
      <c r="N428" s="705"/>
      <c r="O428" s="700">
        <v>95</v>
      </c>
      <c r="P428" s="707">
        <v>95</v>
      </c>
      <c r="Q428" s="702">
        <v>0</v>
      </c>
      <c r="R428" s="708">
        <v>0</v>
      </c>
      <c r="S428" s="703"/>
      <c r="T428" s="709">
        <v>103.55000000000001</v>
      </c>
      <c r="U428" s="709">
        <v>104</v>
      </c>
    </row>
    <row r="429" spans="1:21" ht="14.4" hidden="1" customHeight="1">
      <c r="A429" s="703" t="s">
        <v>629</v>
      </c>
      <c r="B429" s="698"/>
      <c r="C429" s="703" t="s">
        <v>1358</v>
      </c>
      <c r="D429" s="703" t="s">
        <v>125</v>
      </c>
      <c r="E429" s="703" t="s">
        <v>1295</v>
      </c>
      <c r="F429" s="698" t="s">
        <v>1301</v>
      </c>
      <c r="G429" s="703"/>
      <c r="H429" s="705" t="s">
        <v>737</v>
      </c>
      <c r="I429" s="705" t="s">
        <v>1335</v>
      </c>
      <c r="J429" s="698" t="s">
        <v>57</v>
      </c>
      <c r="K429" s="698">
        <v>1</v>
      </c>
      <c r="L429" s="698">
        <v>3.18</v>
      </c>
      <c r="M429" s="704" t="s">
        <v>124</v>
      </c>
      <c r="N429" s="705"/>
      <c r="O429" s="700">
        <v>115</v>
      </c>
      <c r="P429" s="707">
        <v>115</v>
      </c>
      <c r="Q429" s="702">
        <v>0</v>
      </c>
      <c r="R429" s="708">
        <v>0</v>
      </c>
      <c r="S429" s="703"/>
      <c r="T429" s="709">
        <v>125.35000000000001</v>
      </c>
      <c r="U429" s="709">
        <v>125</v>
      </c>
    </row>
    <row r="430" spans="1:21" ht="14.4" hidden="1" customHeight="1">
      <c r="A430" s="703" t="s">
        <v>630</v>
      </c>
      <c r="B430" s="698"/>
      <c r="C430" s="703" t="s">
        <v>1359</v>
      </c>
      <c r="D430" s="703" t="s">
        <v>125</v>
      </c>
      <c r="E430" s="703" t="s">
        <v>1295</v>
      </c>
      <c r="F430" s="698" t="s">
        <v>1303</v>
      </c>
      <c r="G430" s="703"/>
      <c r="H430" s="705" t="s">
        <v>737</v>
      </c>
      <c r="I430" s="705" t="s">
        <v>1336</v>
      </c>
      <c r="J430" s="698" t="s">
        <v>52</v>
      </c>
      <c r="K430" s="698">
        <v>1</v>
      </c>
      <c r="L430" s="698">
        <v>3.15</v>
      </c>
      <c r="M430" s="704" t="s">
        <v>124</v>
      </c>
      <c r="N430" s="705"/>
      <c r="O430" s="700">
        <v>100</v>
      </c>
      <c r="P430" s="707">
        <v>100</v>
      </c>
      <c r="Q430" s="702">
        <v>0</v>
      </c>
      <c r="R430" s="708">
        <v>0</v>
      </c>
      <c r="S430" s="703"/>
      <c r="T430" s="709">
        <v>109.00000000000001</v>
      </c>
      <c r="U430" s="709">
        <v>109</v>
      </c>
    </row>
    <row r="431" spans="1:21" ht="14.4" hidden="1">
      <c r="A431" s="703" t="s">
        <v>631</v>
      </c>
      <c r="B431" s="698"/>
      <c r="C431" s="703" t="s">
        <v>1360</v>
      </c>
      <c r="D431" s="703" t="s">
        <v>125</v>
      </c>
      <c r="E431" s="703" t="s">
        <v>1295</v>
      </c>
      <c r="F431" s="698" t="s">
        <v>1302</v>
      </c>
      <c r="G431" s="703"/>
      <c r="H431" s="705" t="s">
        <v>737</v>
      </c>
      <c r="I431" s="705" t="s">
        <v>1336</v>
      </c>
      <c r="J431" s="698" t="s">
        <v>52</v>
      </c>
      <c r="K431" s="698">
        <v>1</v>
      </c>
      <c r="L431" s="698">
        <v>3.15</v>
      </c>
      <c r="M431" s="704" t="s">
        <v>124</v>
      </c>
      <c r="N431" s="698"/>
      <c r="O431" s="700">
        <v>100</v>
      </c>
      <c r="P431" s="707">
        <v>100</v>
      </c>
      <c r="Q431" s="702">
        <v>0</v>
      </c>
      <c r="R431" s="708">
        <v>0</v>
      </c>
      <c r="S431" s="703"/>
      <c r="T431" s="709">
        <v>109.00000000000001</v>
      </c>
      <c r="U431" s="709">
        <v>109</v>
      </c>
    </row>
    <row r="432" spans="1:21" ht="14.4" hidden="1">
      <c r="A432" s="703" t="s">
        <v>632</v>
      </c>
      <c r="B432" s="698"/>
      <c r="C432" s="703" t="s">
        <v>1361</v>
      </c>
      <c r="D432" s="703" t="s">
        <v>125</v>
      </c>
      <c r="E432" s="703" t="s">
        <v>1295</v>
      </c>
      <c r="F432" s="698" t="s">
        <v>1304</v>
      </c>
      <c r="G432" s="703"/>
      <c r="H432" s="705" t="s">
        <v>737</v>
      </c>
      <c r="I432" s="705" t="s">
        <v>1338</v>
      </c>
      <c r="J432" s="698" t="s">
        <v>60</v>
      </c>
      <c r="K432" s="698">
        <v>1</v>
      </c>
      <c r="L432" s="698">
        <v>8.0399999999999991</v>
      </c>
      <c r="M432" s="704" t="s">
        <v>124</v>
      </c>
      <c r="N432" s="698"/>
      <c r="O432" s="700">
        <v>150</v>
      </c>
      <c r="P432" s="707">
        <v>150</v>
      </c>
      <c r="Q432" s="702">
        <v>0</v>
      </c>
      <c r="R432" s="708">
        <v>0</v>
      </c>
      <c r="S432" s="703"/>
      <c r="T432" s="709">
        <v>163.5</v>
      </c>
      <c r="U432" s="709">
        <v>164</v>
      </c>
    </row>
    <row r="433" spans="1:21" ht="14.4" hidden="1">
      <c r="A433" s="703" t="s">
        <v>633</v>
      </c>
      <c r="B433" s="698"/>
      <c r="C433" s="703" t="s">
        <v>1362</v>
      </c>
      <c r="D433" s="703" t="s">
        <v>125</v>
      </c>
      <c r="E433" s="703" t="s">
        <v>1295</v>
      </c>
      <c r="F433" s="698" t="s">
        <v>1305</v>
      </c>
      <c r="G433" s="703"/>
      <c r="H433" s="705" t="s">
        <v>737</v>
      </c>
      <c r="I433" s="705" t="s">
        <v>1337</v>
      </c>
      <c r="J433" s="698" t="s">
        <v>57</v>
      </c>
      <c r="K433" s="698">
        <v>1</v>
      </c>
      <c r="L433" s="698">
        <v>4.66</v>
      </c>
      <c r="M433" s="704" t="s">
        <v>124</v>
      </c>
      <c r="N433" s="698"/>
      <c r="O433" s="700">
        <v>95</v>
      </c>
      <c r="P433" s="707">
        <v>95</v>
      </c>
      <c r="Q433" s="702">
        <v>0</v>
      </c>
      <c r="R433" s="708">
        <v>0</v>
      </c>
      <c r="S433" s="703"/>
      <c r="T433" s="709">
        <v>103.55000000000001</v>
      </c>
      <c r="U433" s="709">
        <v>104</v>
      </c>
    </row>
    <row r="434" spans="1:21" ht="14.4" hidden="1">
      <c r="A434" s="703" t="s">
        <v>634</v>
      </c>
      <c r="B434" s="712"/>
      <c r="C434" s="703" t="s">
        <v>1363</v>
      </c>
      <c r="D434" s="703" t="s">
        <v>125</v>
      </c>
      <c r="E434" s="703" t="s">
        <v>1295</v>
      </c>
      <c r="F434" s="713" t="s">
        <v>1306</v>
      </c>
      <c r="G434" s="699"/>
      <c r="H434" s="733" t="s">
        <v>737</v>
      </c>
      <c r="I434" s="734" t="s">
        <v>1330</v>
      </c>
      <c r="J434" s="716" t="s">
        <v>57</v>
      </c>
      <c r="K434" s="703">
        <v>1</v>
      </c>
      <c r="L434" s="732">
        <v>3.57</v>
      </c>
      <c r="M434" s="703" t="s">
        <v>124</v>
      </c>
      <c r="N434" s="703"/>
      <c r="O434" s="707">
        <v>95</v>
      </c>
      <c r="P434" s="707">
        <v>95</v>
      </c>
      <c r="Q434" s="708">
        <v>0</v>
      </c>
      <c r="R434" s="708">
        <v>0</v>
      </c>
      <c r="S434" s="711"/>
      <c r="T434" s="709">
        <v>103.55000000000001</v>
      </c>
      <c r="U434" s="709">
        <v>104</v>
      </c>
    </row>
    <row r="435" spans="1:21" ht="14.4" hidden="1">
      <c r="A435" s="703" t="s">
        <v>635</v>
      </c>
      <c r="B435" s="698"/>
      <c r="C435" s="703" t="s">
        <v>1364</v>
      </c>
      <c r="D435" s="703" t="s">
        <v>125</v>
      </c>
      <c r="E435" s="703" t="s">
        <v>1295</v>
      </c>
      <c r="F435" s="698" t="s">
        <v>1307</v>
      </c>
      <c r="G435" s="703"/>
      <c r="H435" s="705" t="s">
        <v>737</v>
      </c>
      <c r="I435" s="705" t="s">
        <v>1339</v>
      </c>
      <c r="J435" s="698" t="s">
        <v>52</v>
      </c>
      <c r="K435" s="698">
        <v>1</v>
      </c>
      <c r="L435" s="698">
        <v>2.42</v>
      </c>
      <c r="M435" s="704" t="s">
        <v>124</v>
      </c>
      <c r="N435" s="705"/>
      <c r="O435" s="700">
        <v>70</v>
      </c>
      <c r="P435" s="707">
        <v>70</v>
      </c>
      <c r="Q435" s="702">
        <v>0</v>
      </c>
      <c r="R435" s="708">
        <v>0</v>
      </c>
      <c r="S435" s="703"/>
      <c r="T435" s="709">
        <v>76.300000000000011</v>
      </c>
      <c r="U435" s="709">
        <v>76</v>
      </c>
    </row>
    <row r="436" spans="1:21" ht="14.4" hidden="1">
      <c r="A436" s="703" t="s">
        <v>636</v>
      </c>
      <c r="B436" s="698"/>
      <c r="C436" s="703" t="s">
        <v>1365</v>
      </c>
      <c r="D436" s="703" t="s">
        <v>125</v>
      </c>
      <c r="E436" s="703" t="s">
        <v>1295</v>
      </c>
      <c r="F436" s="698" t="s">
        <v>1308</v>
      </c>
      <c r="G436" s="703"/>
      <c r="H436" s="705" t="s">
        <v>737</v>
      </c>
      <c r="I436" s="705" t="s">
        <v>1340</v>
      </c>
      <c r="J436" s="698" t="s">
        <v>44</v>
      </c>
      <c r="K436" s="698">
        <v>1</v>
      </c>
      <c r="L436" s="698">
        <v>1.23</v>
      </c>
      <c r="M436" s="704" t="s">
        <v>124</v>
      </c>
      <c r="N436" s="698"/>
      <c r="O436" s="700">
        <v>50</v>
      </c>
      <c r="P436" s="707">
        <v>50</v>
      </c>
      <c r="Q436" s="702">
        <v>0</v>
      </c>
      <c r="R436" s="708">
        <v>0</v>
      </c>
      <c r="S436" s="703"/>
      <c r="T436" s="709">
        <v>54.500000000000007</v>
      </c>
      <c r="U436" s="709">
        <v>55</v>
      </c>
    </row>
    <row r="437" spans="1:21" ht="14.4" hidden="1">
      <c r="A437" s="703" t="s">
        <v>637</v>
      </c>
      <c r="B437" s="712"/>
      <c r="C437" s="703" t="s">
        <v>1366</v>
      </c>
      <c r="D437" s="703" t="s">
        <v>125</v>
      </c>
      <c r="E437" s="703" t="s">
        <v>1295</v>
      </c>
      <c r="F437" s="713" t="s">
        <v>1309</v>
      </c>
      <c r="G437" s="699"/>
      <c r="H437" s="733" t="s">
        <v>737</v>
      </c>
      <c r="I437" s="734" t="s">
        <v>1340</v>
      </c>
      <c r="J437" s="716" t="s">
        <v>44</v>
      </c>
      <c r="K437" s="703">
        <v>1</v>
      </c>
      <c r="L437" s="732">
        <v>1.17</v>
      </c>
      <c r="M437" s="703" t="s">
        <v>124</v>
      </c>
      <c r="N437" s="703"/>
      <c r="O437" s="707">
        <v>50</v>
      </c>
      <c r="P437" s="707">
        <v>50</v>
      </c>
      <c r="Q437" s="708">
        <v>0</v>
      </c>
      <c r="R437" s="708">
        <v>0</v>
      </c>
      <c r="S437" s="711"/>
      <c r="T437" s="709">
        <v>54.500000000000007</v>
      </c>
      <c r="U437" s="709">
        <v>55</v>
      </c>
    </row>
    <row r="438" spans="1:21" ht="14.4" hidden="1">
      <c r="A438" s="703" t="s">
        <v>638</v>
      </c>
      <c r="B438" s="698"/>
      <c r="C438" s="703" t="s">
        <v>1367</v>
      </c>
      <c r="D438" s="703" t="s">
        <v>125</v>
      </c>
      <c r="E438" s="703" t="s">
        <v>1295</v>
      </c>
      <c r="F438" s="698" t="s">
        <v>1310</v>
      </c>
      <c r="G438" s="703"/>
      <c r="H438" s="705" t="s">
        <v>737</v>
      </c>
      <c r="I438" s="705" t="s">
        <v>1341</v>
      </c>
      <c r="J438" s="698" t="s">
        <v>44</v>
      </c>
      <c r="K438" s="698">
        <v>1</v>
      </c>
      <c r="L438" s="698">
        <v>0.69</v>
      </c>
      <c r="M438" s="704" t="s">
        <v>124</v>
      </c>
      <c r="N438" s="705"/>
      <c r="O438" s="700">
        <v>35</v>
      </c>
      <c r="P438" s="707">
        <v>35</v>
      </c>
      <c r="Q438" s="702">
        <v>0</v>
      </c>
      <c r="R438" s="708">
        <v>0</v>
      </c>
      <c r="S438" s="703"/>
      <c r="T438" s="709">
        <v>38.150000000000006</v>
      </c>
      <c r="U438" s="709">
        <v>38</v>
      </c>
    </row>
    <row r="439" spans="1:21" ht="14.4" hidden="1">
      <c r="A439" s="703" t="s">
        <v>639</v>
      </c>
      <c r="B439" s="698"/>
      <c r="C439" s="703" t="s">
        <v>1368</v>
      </c>
      <c r="D439" s="703" t="s">
        <v>125</v>
      </c>
      <c r="E439" s="703" t="s">
        <v>1311</v>
      </c>
      <c r="F439" s="698" t="s">
        <v>1312</v>
      </c>
      <c r="G439" s="703"/>
      <c r="H439" s="705" t="s">
        <v>737</v>
      </c>
      <c r="I439" s="705" t="s">
        <v>1332</v>
      </c>
      <c r="J439" s="698" t="s">
        <v>52</v>
      </c>
      <c r="K439" s="698">
        <v>1</v>
      </c>
      <c r="L439" s="698">
        <v>3.65</v>
      </c>
      <c r="M439" s="704" t="s">
        <v>124</v>
      </c>
      <c r="N439" s="705"/>
      <c r="O439" s="700">
        <v>95</v>
      </c>
      <c r="P439" s="707">
        <v>95</v>
      </c>
      <c r="Q439" s="702">
        <v>0</v>
      </c>
      <c r="R439" s="708">
        <v>0</v>
      </c>
      <c r="S439" s="703"/>
      <c r="T439" s="709">
        <v>103.55000000000001</v>
      </c>
      <c r="U439" s="709">
        <v>104</v>
      </c>
    </row>
    <row r="440" spans="1:21" ht="14.4" hidden="1">
      <c r="A440" s="703" t="s">
        <v>640</v>
      </c>
      <c r="B440" s="698"/>
      <c r="C440" s="703" t="s">
        <v>1369</v>
      </c>
      <c r="D440" s="703" t="s">
        <v>125</v>
      </c>
      <c r="E440" s="703" t="s">
        <v>1311</v>
      </c>
      <c r="F440" s="698" t="s">
        <v>1313</v>
      </c>
      <c r="G440" s="703"/>
      <c r="H440" s="705" t="s">
        <v>737</v>
      </c>
      <c r="I440" s="705" t="s">
        <v>1339</v>
      </c>
      <c r="J440" s="698" t="s">
        <v>52</v>
      </c>
      <c r="K440" s="698">
        <v>1</v>
      </c>
      <c r="L440" s="698">
        <v>4.0599999999999996</v>
      </c>
      <c r="M440" s="704" t="s">
        <v>124</v>
      </c>
      <c r="N440" s="705"/>
      <c r="O440" s="700">
        <v>100</v>
      </c>
      <c r="P440" s="707">
        <v>100</v>
      </c>
      <c r="Q440" s="702">
        <v>0</v>
      </c>
      <c r="R440" s="708">
        <v>0</v>
      </c>
      <c r="S440" s="703"/>
      <c r="T440" s="709">
        <v>109.00000000000001</v>
      </c>
      <c r="U440" s="709">
        <v>109</v>
      </c>
    </row>
    <row r="441" spans="1:21" ht="14.4" hidden="1">
      <c r="A441" s="703" t="s">
        <v>641</v>
      </c>
      <c r="B441" s="698"/>
      <c r="C441" s="703" t="s">
        <v>1370</v>
      </c>
      <c r="D441" s="703" t="s">
        <v>125</v>
      </c>
      <c r="E441" s="703" t="s">
        <v>1311</v>
      </c>
      <c r="F441" s="698" t="s">
        <v>1314</v>
      </c>
      <c r="G441" s="703"/>
      <c r="H441" s="705" t="s">
        <v>737</v>
      </c>
      <c r="I441" s="705" t="s">
        <v>1342</v>
      </c>
      <c r="J441" s="698" t="s">
        <v>52</v>
      </c>
      <c r="K441" s="698">
        <v>1</v>
      </c>
      <c r="L441" s="698">
        <v>5.0599999999999996</v>
      </c>
      <c r="M441" s="704" t="s">
        <v>124</v>
      </c>
      <c r="N441" s="705"/>
      <c r="O441" s="700">
        <v>105</v>
      </c>
      <c r="P441" s="707">
        <v>105</v>
      </c>
      <c r="Q441" s="702">
        <v>0</v>
      </c>
      <c r="R441" s="708">
        <v>0</v>
      </c>
      <c r="S441" s="703"/>
      <c r="T441" s="709">
        <v>114.45</v>
      </c>
      <c r="U441" s="709">
        <v>114</v>
      </c>
    </row>
    <row r="442" spans="1:21" ht="14.4" hidden="1">
      <c r="A442" s="703" t="s">
        <v>642</v>
      </c>
      <c r="B442" s="698"/>
      <c r="C442" s="703" t="s">
        <v>1371</v>
      </c>
      <c r="D442" s="703" t="s">
        <v>125</v>
      </c>
      <c r="E442" s="703" t="s">
        <v>1311</v>
      </c>
      <c r="F442" s="698" t="s">
        <v>1315</v>
      </c>
      <c r="G442" s="703"/>
      <c r="H442" s="705" t="s">
        <v>737</v>
      </c>
      <c r="I442" s="705" t="s">
        <v>1343</v>
      </c>
      <c r="J442" s="698" t="s">
        <v>60</v>
      </c>
      <c r="K442" s="698">
        <v>1</v>
      </c>
      <c r="L442" s="698">
        <v>7.39</v>
      </c>
      <c r="M442" s="704" t="s">
        <v>124</v>
      </c>
      <c r="N442" s="705"/>
      <c r="O442" s="700">
        <v>160</v>
      </c>
      <c r="P442" s="707">
        <v>160</v>
      </c>
      <c r="Q442" s="702">
        <v>0</v>
      </c>
      <c r="R442" s="708">
        <v>0</v>
      </c>
      <c r="S442" s="703"/>
      <c r="T442" s="709">
        <v>174.4</v>
      </c>
      <c r="U442" s="709">
        <v>174</v>
      </c>
    </row>
    <row r="443" spans="1:21" ht="14.4" hidden="1">
      <c r="A443" s="703" t="s">
        <v>643</v>
      </c>
      <c r="B443" s="698"/>
      <c r="C443" s="703" t="s">
        <v>1372</v>
      </c>
      <c r="D443" s="703" t="s">
        <v>125</v>
      </c>
      <c r="E443" s="703" t="s">
        <v>1311</v>
      </c>
      <c r="F443" s="698" t="s">
        <v>1316</v>
      </c>
      <c r="G443" s="703"/>
      <c r="H443" s="705" t="s">
        <v>737</v>
      </c>
      <c r="I443" s="705" t="s">
        <v>1344</v>
      </c>
      <c r="J443" s="698" t="s">
        <v>60</v>
      </c>
      <c r="K443" s="698">
        <v>1</v>
      </c>
      <c r="L443" s="698">
        <v>8.7200000000000006</v>
      </c>
      <c r="M443" s="704" t="s">
        <v>124</v>
      </c>
      <c r="N443" s="705"/>
      <c r="O443" s="700">
        <v>180</v>
      </c>
      <c r="P443" s="707">
        <v>180</v>
      </c>
      <c r="Q443" s="702">
        <v>0</v>
      </c>
      <c r="R443" s="708">
        <v>0</v>
      </c>
      <c r="S443" s="703"/>
      <c r="T443" s="709">
        <v>196.20000000000002</v>
      </c>
      <c r="U443" s="709">
        <v>196</v>
      </c>
    </row>
    <row r="444" spans="1:21" ht="14.4" hidden="1">
      <c r="A444" s="703" t="s">
        <v>644</v>
      </c>
      <c r="B444" s="698"/>
      <c r="C444" s="703" t="s">
        <v>1373</v>
      </c>
      <c r="D444" s="703" t="s">
        <v>125</v>
      </c>
      <c r="E444" s="703" t="s">
        <v>1311</v>
      </c>
      <c r="F444" s="698" t="s">
        <v>1317</v>
      </c>
      <c r="G444" s="703"/>
      <c r="H444" s="705" t="s">
        <v>737</v>
      </c>
      <c r="I444" s="705" t="s">
        <v>1343</v>
      </c>
      <c r="J444" s="698" t="s">
        <v>60</v>
      </c>
      <c r="K444" s="698">
        <v>1</v>
      </c>
      <c r="L444" s="698">
        <v>8.1300000000000008</v>
      </c>
      <c r="M444" s="704" t="s">
        <v>124</v>
      </c>
      <c r="N444" s="705"/>
      <c r="O444" s="700">
        <v>180</v>
      </c>
      <c r="P444" s="707">
        <v>180</v>
      </c>
      <c r="Q444" s="702">
        <v>0</v>
      </c>
      <c r="R444" s="708">
        <v>0</v>
      </c>
      <c r="S444" s="703"/>
      <c r="T444" s="709">
        <v>196.20000000000002</v>
      </c>
      <c r="U444" s="709">
        <v>196</v>
      </c>
    </row>
    <row r="445" spans="1:21" ht="14.4" hidden="1" customHeight="1">
      <c r="A445" s="703" t="s">
        <v>645</v>
      </c>
      <c r="B445" s="698"/>
      <c r="C445" s="703" t="s">
        <v>1374</v>
      </c>
      <c r="D445" s="703" t="s">
        <v>125</v>
      </c>
      <c r="E445" s="703" t="s">
        <v>1311</v>
      </c>
      <c r="F445" s="698" t="s">
        <v>1318</v>
      </c>
      <c r="G445" s="703"/>
      <c r="H445" s="705" t="s">
        <v>737</v>
      </c>
      <c r="I445" s="705" t="s">
        <v>1345</v>
      </c>
      <c r="J445" s="698" t="s">
        <v>60</v>
      </c>
      <c r="K445" s="698">
        <v>1</v>
      </c>
      <c r="L445" s="698">
        <v>5.73</v>
      </c>
      <c r="M445" s="704" t="s">
        <v>124</v>
      </c>
      <c r="N445" s="698"/>
      <c r="O445" s="700">
        <v>180</v>
      </c>
      <c r="P445" s="707">
        <v>180</v>
      </c>
      <c r="Q445" s="702">
        <v>0</v>
      </c>
      <c r="R445" s="708">
        <v>0</v>
      </c>
      <c r="S445" s="703"/>
      <c r="T445" s="709">
        <v>196.20000000000002</v>
      </c>
      <c r="U445" s="709">
        <v>196</v>
      </c>
    </row>
    <row r="446" spans="1:21" ht="14.4" hidden="1" customHeight="1">
      <c r="A446" s="703" t="s">
        <v>646</v>
      </c>
      <c r="B446" s="698"/>
      <c r="C446" s="703" t="s">
        <v>1375</v>
      </c>
      <c r="D446" s="703" t="s">
        <v>125</v>
      </c>
      <c r="E446" s="703" t="s">
        <v>1311</v>
      </c>
      <c r="F446" s="698" t="s">
        <v>1319</v>
      </c>
      <c r="G446" s="703"/>
      <c r="H446" s="705" t="s">
        <v>737</v>
      </c>
      <c r="I446" s="705" t="s">
        <v>1346</v>
      </c>
      <c r="J446" s="698" t="s">
        <v>60</v>
      </c>
      <c r="K446" s="698">
        <v>1</v>
      </c>
      <c r="L446" s="698">
        <v>16.2</v>
      </c>
      <c r="M446" s="704" t="s">
        <v>124</v>
      </c>
      <c r="N446" s="705"/>
      <c r="O446" s="700">
        <v>215</v>
      </c>
      <c r="P446" s="707">
        <v>215</v>
      </c>
      <c r="Q446" s="702">
        <v>0</v>
      </c>
      <c r="R446" s="708">
        <v>0</v>
      </c>
      <c r="S446" s="703"/>
      <c r="T446" s="709">
        <v>234.35000000000002</v>
      </c>
      <c r="U446" s="709">
        <v>234</v>
      </c>
    </row>
    <row r="447" spans="1:21" ht="14.4" hidden="1" customHeight="1">
      <c r="A447" s="703" t="s">
        <v>647</v>
      </c>
      <c r="B447" s="698"/>
      <c r="C447" s="703" t="s">
        <v>1376</v>
      </c>
      <c r="D447" s="703" t="s">
        <v>125</v>
      </c>
      <c r="E447" s="703" t="s">
        <v>1311</v>
      </c>
      <c r="F447" s="698" t="s">
        <v>1320</v>
      </c>
      <c r="G447" s="703"/>
      <c r="H447" s="705" t="s">
        <v>737</v>
      </c>
      <c r="I447" s="705" t="s">
        <v>1347</v>
      </c>
      <c r="J447" s="698" t="s">
        <v>57</v>
      </c>
      <c r="K447" s="698">
        <v>1</v>
      </c>
      <c r="L447" s="698">
        <v>8.1</v>
      </c>
      <c r="M447" s="704" t="s">
        <v>124</v>
      </c>
      <c r="N447" s="705"/>
      <c r="O447" s="700">
        <v>160</v>
      </c>
      <c r="P447" s="707">
        <v>160</v>
      </c>
      <c r="Q447" s="702">
        <v>0</v>
      </c>
      <c r="R447" s="708">
        <v>0</v>
      </c>
      <c r="S447" s="703"/>
      <c r="T447" s="709">
        <v>174.4</v>
      </c>
      <c r="U447" s="709">
        <v>174</v>
      </c>
    </row>
    <row r="448" spans="1:21" ht="14.4" hidden="1" customHeight="1">
      <c r="A448" s="703" t="s">
        <v>648</v>
      </c>
      <c r="B448" s="698"/>
      <c r="C448" s="703" t="s">
        <v>1377</v>
      </c>
      <c r="D448" s="703" t="s">
        <v>125</v>
      </c>
      <c r="E448" s="705" t="s">
        <v>1311</v>
      </c>
      <c r="F448" s="698" t="s">
        <v>1321</v>
      </c>
      <c r="G448" s="703"/>
      <c r="H448" s="705" t="s">
        <v>737</v>
      </c>
      <c r="I448" s="705" t="s">
        <v>1348</v>
      </c>
      <c r="J448" s="698" t="s">
        <v>52</v>
      </c>
      <c r="K448" s="698">
        <v>1</v>
      </c>
      <c r="L448" s="698">
        <v>4.5599999999999996</v>
      </c>
      <c r="M448" s="704" t="s">
        <v>124</v>
      </c>
      <c r="N448" s="705"/>
      <c r="O448" s="700">
        <v>95</v>
      </c>
      <c r="P448" s="707">
        <v>95</v>
      </c>
      <c r="Q448" s="702">
        <v>0</v>
      </c>
      <c r="R448" s="708">
        <v>0</v>
      </c>
      <c r="S448" s="703"/>
      <c r="T448" s="709">
        <v>103.55000000000001</v>
      </c>
      <c r="U448" s="709">
        <v>104</v>
      </c>
    </row>
    <row r="449" spans="1:21" ht="14.4" hidden="1">
      <c r="A449" s="703" t="s">
        <v>649</v>
      </c>
      <c r="B449" s="698"/>
      <c r="C449" s="703" t="s">
        <v>1378</v>
      </c>
      <c r="D449" s="703" t="s">
        <v>125</v>
      </c>
      <c r="E449" s="703" t="s">
        <v>1311</v>
      </c>
      <c r="F449" s="698" t="s">
        <v>1322</v>
      </c>
      <c r="G449" s="703"/>
      <c r="H449" s="705" t="s">
        <v>737</v>
      </c>
      <c r="I449" s="705" t="s">
        <v>1348</v>
      </c>
      <c r="J449" s="698" t="s">
        <v>52</v>
      </c>
      <c r="K449" s="698">
        <v>1</v>
      </c>
      <c r="L449" s="698">
        <v>5.07</v>
      </c>
      <c r="M449" s="704" t="s">
        <v>124</v>
      </c>
      <c r="N449" s="705"/>
      <c r="O449" s="700">
        <v>105</v>
      </c>
      <c r="P449" s="707">
        <v>105</v>
      </c>
      <c r="Q449" s="702">
        <v>0</v>
      </c>
      <c r="R449" s="708">
        <v>0</v>
      </c>
      <c r="S449" s="703"/>
      <c r="T449" s="709">
        <v>114.45</v>
      </c>
      <c r="U449" s="709">
        <v>114</v>
      </c>
    </row>
    <row r="450" spans="1:21" ht="14.4" hidden="1">
      <c r="A450" s="703" t="s">
        <v>650</v>
      </c>
      <c r="B450" s="712"/>
      <c r="C450" s="703" t="s">
        <v>1379</v>
      </c>
      <c r="D450" s="703" t="s">
        <v>125</v>
      </c>
      <c r="E450" s="703" t="s">
        <v>1323</v>
      </c>
      <c r="F450" s="713" t="s">
        <v>1324</v>
      </c>
      <c r="G450" s="699"/>
      <c r="H450" s="733" t="s">
        <v>737</v>
      </c>
      <c r="I450" s="734" t="s">
        <v>1349</v>
      </c>
      <c r="J450" s="716" t="s">
        <v>57</v>
      </c>
      <c r="K450" s="703">
        <v>1</v>
      </c>
      <c r="L450" s="732">
        <v>3.51</v>
      </c>
      <c r="M450" s="703" t="s">
        <v>124</v>
      </c>
      <c r="N450" s="703"/>
      <c r="O450" s="707">
        <v>120</v>
      </c>
      <c r="P450" s="707">
        <v>120</v>
      </c>
      <c r="Q450" s="708">
        <v>0</v>
      </c>
      <c r="R450" s="708">
        <v>0</v>
      </c>
      <c r="S450" s="711"/>
      <c r="T450" s="709">
        <v>130.80000000000001</v>
      </c>
      <c r="U450" s="709">
        <v>131</v>
      </c>
    </row>
    <row r="451" spans="1:21" ht="14.4" hidden="1">
      <c r="A451" s="703" t="s">
        <v>651</v>
      </c>
      <c r="B451" s="712"/>
      <c r="C451" s="703" t="s">
        <v>1380</v>
      </c>
      <c r="D451" s="703" t="s">
        <v>125</v>
      </c>
      <c r="E451" s="703" t="s">
        <v>1325</v>
      </c>
      <c r="F451" s="713" t="s">
        <v>1326</v>
      </c>
      <c r="G451" s="699"/>
      <c r="H451" s="733" t="s">
        <v>737</v>
      </c>
      <c r="I451" s="734" t="s">
        <v>1350</v>
      </c>
      <c r="J451" s="716" t="s">
        <v>52</v>
      </c>
      <c r="K451" s="703">
        <v>1</v>
      </c>
      <c r="L451" s="732">
        <v>3.28</v>
      </c>
      <c r="M451" s="703" t="s">
        <v>124</v>
      </c>
      <c r="N451" s="703"/>
      <c r="O451" s="707">
        <v>105</v>
      </c>
      <c r="P451" s="707">
        <v>105</v>
      </c>
      <c r="Q451" s="708">
        <v>0</v>
      </c>
      <c r="R451" s="708">
        <v>0</v>
      </c>
      <c r="S451" s="711"/>
      <c r="T451" s="709">
        <v>114.45</v>
      </c>
      <c r="U451" s="709">
        <v>114</v>
      </c>
    </row>
    <row r="452" spans="1:21" ht="14.4" hidden="1">
      <c r="A452" s="703" t="s">
        <v>652</v>
      </c>
      <c r="B452" s="698"/>
      <c r="C452" s="703" t="s">
        <v>1381</v>
      </c>
      <c r="D452" s="703" t="s">
        <v>125</v>
      </c>
      <c r="E452" s="703" t="s">
        <v>1325</v>
      </c>
      <c r="F452" s="698" t="s">
        <v>1327</v>
      </c>
      <c r="G452" s="703"/>
      <c r="H452" s="705" t="s">
        <v>737</v>
      </c>
      <c r="I452" s="705" t="s">
        <v>1351</v>
      </c>
      <c r="J452" s="698" t="s">
        <v>60</v>
      </c>
      <c r="K452" s="698">
        <v>1</v>
      </c>
      <c r="L452" s="698">
        <v>4.3099999999999996</v>
      </c>
      <c r="M452" s="704" t="s">
        <v>124</v>
      </c>
      <c r="N452" s="705"/>
      <c r="O452" s="700">
        <v>160</v>
      </c>
      <c r="P452" s="707">
        <v>160</v>
      </c>
      <c r="Q452" s="702">
        <v>0</v>
      </c>
      <c r="R452" s="708">
        <v>0</v>
      </c>
      <c r="S452" s="703"/>
      <c r="T452" s="709">
        <v>174.4</v>
      </c>
      <c r="U452" s="709">
        <v>174</v>
      </c>
    </row>
    <row r="453" spans="1:21" ht="14.4" hidden="1">
      <c r="A453" s="703" t="s">
        <v>653</v>
      </c>
      <c r="B453" s="712"/>
      <c r="C453" s="703" t="s">
        <v>1375</v>
      </c>
      <c r="D453" s="703" t="s">
        <v>125</v>
      </c>
      <c r="E453" s="703" t="s">
        <v>1328</v>
      </c>
      <c r="F453" s="713" t="s">
        <v>1329</v>
      </c>
      <c r="G453" s="699"/>
      <c r="H453" s="733" t="s">
        <v>737</v>
      </c>
      <c r="I453" s="734" t="s">
        <v>1352</v>
      </c>
      <c r="J453" s="716" t="s">
        <v>89</v>
      </c>
      <c r="K453" s="703">
        <v>1</v>
      </c>
      <c r="L453" s="732">
        <v>10.07</v>
      </c>
      <c r="M453" s="703" t="s">
        <v>124</v>
      </c>
      <c r="N453" s="703"/>
      <c r="O453" s="707">
        <v>220</v>
      </c>
      <c r="P453" s="707">
        <v>220</v>
      </c>
      <c r="Q453" s="708">
        <v>0</v>
      </c>
      <c r="R453" s="708">
        <v>0</v>
      </c>
      <c r="S453" s="711"/>
      <c r="T453" s="709">
        <v>239.8</v>
      </c>
      <c r="U453" s="709">
        <v>240</v>
      </c>
    </row>
    <row r="454" spans="1:21" ht="14.4">
      <c r="O454" s="700"/>
    </row>
  </sheetData>
  <sheetProtection algorithmName="SHA-512" hashValue="A+Yr2/ArlrzQC+n2ZZPUET4kqE/9KZW2J+Vq7hUPrZvDNFuAaRLbSYMszuK7Iu9l+4czmFRtaAeHK8gdfYh2Ew==" saltValue="ngvRZzlVEcfsvVh3tMzjmg==" spinCount="100000" sheet="1" objects="1" scenarios="1"/>
  <autoFilter ref="A1:V453" xr:uid="{80E511A3-34F1-4E98-B014-589B5E5B1183}">
    <filterColumn colId="3">
      <filters>
        <filter val="MACROS"/>
      </filters>
    </filterColumn>
    <sortState xmlns:xlrd2="http://schemas.microsoft.com/office/spreadsheetml/2017/richdata2" ref="A2:V418">
      <sortCondition ref="F1:F453"/>
    </sortState>
  </autoFilter>
  <phoneticPr fontId="32" type="noConversion"/>
  <conditionalFormatting sqref="A4:G67 A68:D69 Q138:R143 A331:O401">
    <cfRule type="endsWith" dxfId="69" priority="115" operator="endsWith" text="PU">
      <formula>RIGHT(A4,LEN("PU"))="PU"</formula>
    </cfRule>
    <cfRule type="endsWith" dxfId="68" priority="114" operator="endsWith" text="PE">
      <formula>RIGHT(A4,LEN("PE"))="PE"</formula>
    </cfRule>
    <cfRule type="containsText" dxfId="67" priority="113" operator="containsText" text="GRP">
      <formula>NOT(ISERROR(SEARCH("GRP",A4)))</formula>
    </cfRule>
  </conditionalFormatting>
  <conditionalFormatting sqref="A74:H140 Q127:S137 S138:S141 A141:E143 A144:O252">
    <cfRule type="endsWith" dxfId="66" priority="100" operator="endsWith" text="PU">
      <formula>RIGHT(A74,LEN("PU"))="PU"</formula>
    </cfRule>
    <cfRule type="endsWith" dxfId="65" priority="99" operator="endsWith" text="PE">
      <formula>RIGHT(A74,LEN("PE"))="PE"</formula>
    </cfRule>
    <cfRule type="containsText" dxfId="64" priority="98" operator="containsText" text="GRP">
      <formula>NOT(ISERROR(SEARCH("GRP",A74)))</formula>
    </cfRule>
  </conditionalFormatting>
  <conditionalFormatting sqref="A402:K402 A403:L403 A417:B417 D417:K417 A418:K419">
    <cfRule type="containsText" dxfId="63" priority="68" operator="containsText" text="GRP">
      <formula>NOT(ISERROR(SEARCH("GRP",A402)))</formula>
    </cfRule>
    <cfRule type="endsWith" dxfId="62" priority="70" operator="endsWith" text="PU">
      <formula>RIGHT(A402,LEN("PU"))="PU"</formula>
    </cfRule>
    <cfRule type="endsWith" dxfId="61" priority="69" operator="endsWith" text="PE">
      <formula>RIGHT(A402,LEN("PE"))="PE"</formula>
    </cfRule>
  </conditionalFormatting>
  <conditionalFormatting sqref="A253:N255 F256:N267 I268:N273 I275:K275 J276:K276 I277:K285">
    <cfRule type="endsWith" dxfId="60" priority="91" operator="endsWith" text="PU">
      <formula>RIGHT(A253,LEN("PU"))="PU"</formula>
    </cfRule>
    <cfRule type="endsWith" dxfId="59" priority="90" operator="endsWith" text="PE">
      <formula>RIGHT(A253,LEN("PE"))="PE"</formula>
    </cfRule>
    <cfRule type="containsText" dxfId="58" priority="89" operator="containsText" text="GRP">
      <formula>NOT(ISERROR(SEARCH("GRP",A253)))</formula>
    </cfRule>
  </conditionalFormatting>
  <conditionalFormatting sqref="A404:O416">
    <cfRule type="endsWith" dxfId="57" priority="67" operator="endsWith" text="PU">
      <formula>RIGHT(A404,LEN("PU"))="PU"</formula>
    </cfRule>
    <cfRule type="endsWith" dxfId="56" priority="66" operator="endsWith" text="PE">
      <formula>RIGHT(A404,LEN("PE"))="PE"</formula>
    </cfRule>
    <cfRule type="containsText" dxfId="55" priority="65" operator="containsText" text="GRP">
      <formula>NOT(ISERROR(SEARCH("GRP",A404)))</formula>
    </cfRule>
  </conditionalFormatting>
  <conditionalFormatting sqref="A312:U330">
    <cfRule type="containsText" dxfId="54" priority="1" operator="containsText" text="GRP">
      <formula>NOT(ISERROR(SEARCH("GRP",A312)))</formula>
    </cfRule>
    <cfRule type="endsWith" dxfId="53" priority="2" operator="endsWith" text="PE">
      <formula>RIGHT(A312,LEN("PE"))="PE"</formula>
    </cfRule>
    <cfRule type="endsWith" dxfId="52" priority="3" operator="endsWith" text="PU">
      <formula>RIGHT(A312,LEN("PU"))="PU"</formula>
    </cfRule>
  </conditionalFormatting>
  <conditionalFormatting sqref="A420:U453">
    <cfRule type="endsWith" dxfId="51" priority="48" operator="endsWith" text="PE">
      <formula>RIGHT(A420,LEN("PE"))="PE"</formula>
    </cfRule>
    <cfRule type="endsWith" dxfId="50" priority="49" operator="endsWith" text="PU">
      <formula>RIGHT(A420,LEN("PU"))="PU"</formula>
    </cfRule>
    <cfRule type="containsText" dxfId="49" priority="47" operator="containsText" text="GRP">
      <formula>NOT(ISERROR(SEARCH("GRP",A420)))</formula>
    </cfRule>
  </conditionalFormatting>
  <conditionalFormatting sqref="A1:V1 Y1:AQ11 A2:N3 I4:N46 Y12:AP14 Y15:AQ18 AL19:AL21 AN19:AO21 Y19:AK24 AP20:AP21 AO22:AP23 AN22:AN24 AL22:AM26 Y25:Y26 AP26 Y27:AO27 M47:N48 A70:U70 A71:O73 P71:P141 T71:U141 I74:O112 F141:O141 I274:O274 L275:O285 A301:P311 M402:O403 L417:O419">
    <cfRule type="endsWith" dxfId="48" priority="139" operator="endsWith" text="PU">
      <formula>RIGHT(A1,LEN("PU"))="PU"</formula>
    </cfRule>
    <cfRule type="endsWith" dxfId="47" priority="138" operator="endsWith" text="PE">
      <formula>RIGHT(A1,LEN("PE"))="PE"</formula>
    </cfRule>
  </conditionalFormatting>
  <conditionalFormatting sqref="F142:P143 S142:U143 A256:E271 F268:H271 A272:H300 P300 Q300:U311">
    <cfRule type="endsWith" dxfId="46" priority="79" operator="endsWith" text="PU">
      <formula>RIGHT(A142,LEN("PU"))="PU"</formula>
    </cfRule>
    <cfRule type="containsText" dxfId="45" priority="77" operator="containsText" text="GRP">
      <formula>NOT(ISERROR(SEARCH("GRP",A142)))</formula>
    </cfRule>
    <cfRule type="endsWith" dxfId="44" priority="78" operator="endsWith" text="PE">
      <formula>RIGHT(A142,LEN("PE"))="PE"</formula>
    </cfRule>
  </conditionalFormatting>
  <conditionalFormatting sqref="H4:H68 I47:K48 E68:G68 I68:M68 E69:M69">
    <cfRule type="containsText" dxfId="43" priority="119" operator="containsText" text="GRP">
      <formula>NOT(ISERROR(SEARCH("GRP",E4)))</formula>
    </cfRule>
    <cfRule type="endsWith" dxfId="42" priority="120" operator="endsWith" text="PE">
      <formula>RIGHT(E4,LEN("PE"))="PE"</formula>
    </cfRule>
    <cfRule type="endsWith" dxfId="41" priority="121" operator="endsWith" text="PU">
      <formula>RIGHT(E4,LEN("PU"))="PU"</formula>
    </cfRule>
  </conditionalFormatting>
  <conditionalFormatting sqref="I49:N67">
    <cfRule type="endsWith" dxfId="40" priority="111" operator="endsWith" text="PE">
      <formula>RIGHT(I49,LEN("PE"))="PE"</formula>
    </cfRule>
    <cfRule type="containsText" dxfId="39" priority="110" operator="containsText" text="GRP">
      <formula>NOT(ISERROR(SEARCH("GRP",I49)))</formula>
    </cfRule>
    <cfRule type="endsWith" dxfId="38" priority="112" operator="endsWith" text="PU">
      <formula>RIGHT(I49,LEN("PU"))="PU"</formula>
    </cfRule>
  </conditionalFormatting>
  <conditionalFormatting sqref="I113:N124">
    <cfRule type="endsWith" dxfId="37" priority="26" operator="endsWith" text="PE">
      <formula>RIGHT(I113,LEN("PE"))="PE"</formula>
    </cfRule>
    <cfRule type="endsWith" dxfId="36" priority="27" operator="endsWith" text="PU">
      <formula>RIGHT(I113,LEN("PU"))="PU"</formula>
    </cfRule>
    <cfRule type="containsText" dxfId="35" priority="25" operator="containsText" text="GRP">
      <formula>NOT(ISERROR(SEARCH("GRP",I113)))</formula>
    </cfRule>
  </conditionalFormatting>
  <conditionalFormatting sqref="I125:O140">
    <cfRule type="endsWith" dxfId="34" priority="94" operator="endsWith" text="PU">
      <formula>RIGHT(I125,LEN("PU"))="PU"</formula>
    </cfRule>
    <cfRule type="containsText" dxfId="33" priority="92" operator="containsText" text="GRP">
      <formula>NOT(ISERROR(SEARCH("GRP",I125)))</formula>
    </cfRule>
    <cfRule type="endsWith" dxfId="32" priority="93" operator="endsWith" text="PE">
      <formula>RIGHT(I125,LEN("PE"))="PE"</formula>
    </cfRule>
  </conditionalFormatting>
  <conditionalFormatting sqref="I286:O300">
    <cfRule type="endsWith" dxfId="31" priority="73" operator="endsWith" text="PU">
      <formula>RIGHT(I286,LEN("PU"))="PU"</formula>
    </cfRule>
    <cfRule type="endsWith" dxfId="30" priority="72" operator="endsWith" text="PE">
      <formula>RIGHT(I286,LEN("PE"))="PE"</formula>
    </cfRule>
    <cfRule type="containsText" dxfId="29" priority="71" operator="containsText" text="GRP">
      <formula>NOT(ISERROR(SEARCH("GRP",I286)))</formula>
    </cfRule>
  </conditionalFormatting>
  <conditionalFormatting sqref="N68:N69">
    <cfRule type="containsText" dxfId="28" priority="107" operator="containsText" text="GRP">
      <formula>NOT(ISERROR(SEARCH("GRP",N68)))</formula>
    </cfRule>
    <cfRule type="endsWith" dxfId="27" priority="108" operator="endsWith" text="PE">
      <formula>RIGHT(N68,LEN("PE"))="PE"</formula>
    </cfRule>
    <cfRule type="endsWith" dxfId="26" priority="109" operator="endsWith" text="PU">
      <formula>RIGHT(N68,LEN("PU"))="PU"</formula>
    </cfRule>
  </conditionalFormatting>
  <conditionalFormatting sqref="O113:O118">
    <cfRule type="containsText" dxfId="25" priority="101" operator="containsText" text="GRP">
      <formula>NOT(ISERROR(SEARCH("GRP",O113)))</formula>
    </cfRule>
    <cfRule type="endsWith" dxfId="24" priority="102" operator="endsWith" text="PE">
      <formula>RIGHT(O113,LEN("PE"))="PE"</formula>
    </cfRule>
    <cfRule type="endsWith" dxfId="23" priority="103" operator="endsWith" text="PU">
      <formula>RIGHT(O113,LEN("PU"))="PU"</formula>
    </cfRule>
  </conditionalFormatting>
  <conditionalFormatting sqref="O253:O272">
    <cfRule type="endsWith" dxfId="22" priority="87" operator="endsWith" text="PE">
      <formula>RIGHT(O253,LEN("PE"))="PE"</formula>
    </cfRule>
    <cfRule type="endsWith" dxfId="21" priority="88" operator="endsWith" text="PU">
      <formula>RIGHT(O253,LEN("PU"))="PU"</formula>
    </cfRule>
    <cfRule type="containsText" dxfId="20" priority="86" operator="containsText" text="GRP">
      <formula>NOT(ISERROR(SEARCH("GRP",O253)))</formula>
    </cfRule>
  </conditionalFormatting>
  <conditionalFormatting sqref="O454">
    <cfRule type="containsText" dxfId="19" priority="7" operator="containsText" text="GRP">
      <formula>NOT(ISERROR(SEARCH("GRP",O454)))</formula>
    </cfRule>
    <cfRule type="endsWith" dxfId="18" priority="8" operator="endsWith" text="PE">
      <formula>RIGHT(O454,LEN("PE"))="PE"</formula>
    </cfRule>
    <cfRule type="endsWith" dxfId="17" priority="9" operator="endsWith" text="PU">
      <formula>RIGHT(O454,LEN("PU"))="PU"</formula>
    </cfRule>
  </conditionalFormatting>
  <conditionalFormatting sqref="O2:U69 P331:U419">
    <cfRule type="endsWith" dxfId="16" priority="45" operator="endsWith" text="PU">
      <formula>RIGHT(O2,LEN("PU"))="PU"</formula>
    </cfRule>
    <cfRule type="endsWith" dxfId="15" priority="44" operator="endsWith" text="PE">
      <formula>RIGHT(O2,LEN("PE"))="PE"</formula>
    </cfRule>
    <cfRule type="containsText" dxfId="14" priority="43" operator="containsText" text="GRP">
      <formula>NOT(ISERROR(SEARCH("GRP",O2)))</formula>
    </cfRule>
  </conditionalFormatting>
  <conditionalFormatting sqref="P144:U299">
    <cfRule type="endsWith" dxfId="13" priority="18" operator="endsWith" text="PU">
      <formula>RIGHT(P144,LEN("PU"))="PU"</formula>
    </cfRule>
    <cfRule type="endsWith" dxfId="12" priority="17" operator="endsWith" text="PE">
      <formula>RIGHT(P144,LEN("PE"))="PE"</formula>
    </cfRule>
    <cfRule type="containsText" dxfId="11" priority="16" operator="containsText" text="GRP">
      <formula>NOT(ISERROR(SEARCH("GRP",P144)))</formula>
    </cfRule>
  </conditionalFormatting>
  <conditionalFormatting sqref="Q71:S125 S126">
    <cfRule type="containsText" dxfId="10" priority="104" operator="containsText" text="GRP">
      <formula>NOT(ISERROR(SEARCH("GRP",Q71)))</formula>
    </cfRule>
    <cfRule type="endsWith" dxfId="9" priority="105" operator="endsWith" text="PE">
      <formula>RIGHT(Q71,LEN("PE"))="PE"</formula>
    </cfRule>
    <cfRule type="endsWith" dxfId="8" priority="106" operator="endsWith" text="PU">
      <formula>RIGHT(Q71,LEN("PU"))="PU"</formula>
    </cfRule>
  </conditionalFormatting>
  <conditionalFormatting sqref="AA19:AG24">
    <cfRule type="containsText" dxfId="7" priority="41" operator="containsText" text="white">
      <formula>NOT(ISERROR(SEARCH("white",AA19)))</formula>
    </cfRule>
  </conditionalFormatting>
  <conditionalFormatting sqref="AI19:AL21 AN19:AO21 AO22:AP22 AH22:AN24 AI27">
    <cfRule type="containsText" dxfId="6" priority="135" operator="containsText" text="white">
      <formula>NOT(ISERROR(SEARCH("white",AH19)))</formula>
    </cfRule>
  </conditionalFormatting>
  <conditionalFormatting sqref="AL19:AL21 AN19:AO21 Y19:AK24 AO22:AP23 AN22:AN24 AL22:AM26 Y27:AO27 AP20:AP21 A1:V1 Y1:AQ11 A2:N3 I4:N46 Y12:AP14 Y15:AQ18 Y25:Y26 AP26 M47:N48 A70:U70 A71:O73 P71:P141 T71:U141 I74:O112 F141:O141 I274:O274 L275:O285 A301:P311 M402:O403 L417:O419">
    <cfRule type="containsText" dxfId="5" priority="137" operator="containsText" text="GRP">
      <formula>NOT(ISERROR(SEARCH("GRP",A1)))</formula>
    </cfRule>
  </conditionalFormatting>
  <conditionalFormatting sqref="AM19">
    <cfRule type="containsText" dxfId="4" priority="37" operator="containsText" text="white">
      <formula>NOT(ISERROR(SEARCH("white",AM19)))</formula>
    </cfRule>
  </conditionalFormatting>
  <conditionalFormatting sqref="AM19:AM20">
    <cfRule type="endsWith" dxfId="3" priority="40" operator="endsWith" text="PU">
      <formula>RIGHT(AM19,LEN("PU"))="PU"</formula>
    </cfRule>
    <cfRule type="endsWith" dxfId="2" priority="39" operator="endsWith" text="PE">
      <formula>RIGHT(AM19,LEN("PE"))="PE"</formula>
    </cfRule>
    <cfRule type="containsText" dxfId="1" priority="38" operator="containsText" text="GRP">
      <formula>NOT(ISERROR(SEARCH("GRP",AM19)))</formula>
    </cfRule>
  </conditionalFormatting>
  <conditionalFormatting sqref="AP20 AF27:AG27">
    <cfRule type="containsText" dxfId="0" priority="123" operator="containsText" text="white">
      <formula>NOT(ISERROR(SEARCH("white",AF20)))</formula>
    </cfRule>
  </conditionalFormatting>
  <dataValidations count="3">
    <dataValidation type="list" showInputMessage="1" showErrorMessage="1" sqref="D1:D453" xr:uid="{4B984F06-5384-4377-A906-8830CAE4A83F}">
      <formula1>$AK$2:$AK$4</formula1>
    </dataValidation>
    <dataValidation type="list" allowBlank="1" showInputMessage="1" showErrorMessage="1" sqref="H2:H453" xr:uid="{FD7718D7-4A5F-4505-84DF-FDD71BD95AE8}">
      <formula1>$AH$2:$AH$5</formula1>
    </dataValidation>
    <dataValidation type="list" allowBlank="1" showErrorMessage="1" sqref="M2:M242 M248:M286 M288:M453" xr:uid="{B5903F9C-4E3E-44FA-B13B-74D066AAB72F}">
      <formula1>$AG$2:$AG$5</formula1>
    </dataValidation>
  </dataValidations>
  <pageMargins left="0.7" right="0.7" top="0.75" bottom="0.75" header="0.3" footer="0.3"/>
  <pageSetup paperSize="9" orientation="portrait" r:id="rId1"/>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dimension ref="C5:G1000"/>
  <sheetViews>
    <sheetView zoomScaleNormal="100" workbookViewId="0">
      <selection activeCell="A16" sqref="A16"/>
    </sheetView>
  </sheetViews>
  <sheetFormatPr baseColWidth="10" defaultColWidth="12.69921875" defaultRowHeight="15" customHeight="1"/>
  <cols>
    <col min="1" max="3" width="9.19921875" customWidth="1"/>
    <col min="4" max="4" width="14.69921875" customWidth="1"/>
    <col min="5" max="7" width="9.19921875" customWidth="1"/>
  </cols>
  <sheetData>
    <row r="5" spans="3:7" ht="14.4">
      <c r="E5" s="1" t="s">
        <v>332</v>
      </c>
      <c r="F5" s="1" t="s">
        <v>333</v>
      </c>
    </row>
    <row r="6" spans="3:7" ht="15.6">
      <c r="C6" s="2">
        <v>1</v>
      </c>
      <c r="D6" s="3" t="s">
        <v>334</v>
      </c>
      <c r="E6" s="4">
        <v>9016</v>
      </c>
      <c r="F6" s="5" t="s">
        <v>45</v>
      </c>
      <c r="G6" s="6"/>
    </row>
    <row r="7" spans="3:7" ht="15.6">
      <c r="C7" s="7">
        <v>2</v>
      </c>
      <c r="D7" s="8" t="s">
        <v>335</v>
      </c>
      <c r="E7" s="9">
        <v>1023</v>
      </c>
      <c r="F7" s="10" t="s">
        <v>336</v>
      </c>
      <c r="G7" s="11"/>
    </row>
    <row r="8" spans="3:7" ht="15.6">
      <c r="C8" s="12">
        <v>3</v>
      </c>
      <c r="D8" s="13" t="s">
        <v>337</v>
      </c>
      <c r="E8" s="14">
        <v>6018</v>
      </c>
      <c r="F8" s="15" t="s">
        <v>338</v>
      </c>
      <c r="G8" s="16"/>
    </row>
    <row r="9" spans="3:7" ht="15.6">
      <c r="C9" s="17">
        <v>4</v>
      </c>
      <c r="D9" s="18" t="s">
        <v>339</v>
      </c>
      <c r="E9" s="19">
        <v>6002</v>
      </c>
      <c r="F9" s="20" t="s">
        <v>340</v>
      </c>
      <c r="G9" s="21"/>
    </row>
    <row r="10" spans="3:7" ht="15.6">
      <c r="C10" s="22">
        <v>5</v>
      </c>
      <c r="D10" s="23" t="s">
        <v>341</v>
      </c>
      <c r="E10" s="24">
        <v>3020</v>
      </c>
      <c r="F10" s="25" t="s">
        <v>342</v>
      </c>
      <c r="G10" s="26"/>
    </row>
    <row r="11" spans="3:7" ht="15.6">
      <c r="C11" s="27">
        <v>6</v>
      </c>
      <c r="D11" s="28" t="s">
        <v>343</v>
      </c>
      <c r="E11" s="29">
        <v>2003</v>
      </c>
      <c r="F11" s="30" t="s">
        <v>344</v>
      </c>
      <c r="G11" s="31"/>
    </row>
    <row r="12" spans="3:7" ht="15.6">
      <c r="C12" s="32">
        <v>7</v>
      </c>
      <c r="D12" s="33" t="s">
        <v>31</v>
      </c>
      <c r="E12" s="34">
        <v>5015</v>
      </c>
      <c r="F12" s="35" t="s">
        <v>345</v>
      </c>
      <c r="G12" s="36"/>
    </row>
    <row r="13" spans="3:7" ht="15.6">
      <c r="C13" s="37">
        <v>9</v>
      </c>
      <c r="D13" s="38" t="s">
        <v>346</v>
      </c>
      <c r="E13" s="39">
        <v>7001</v>
      </c>
      <c r="F13" s="40" t="s">
        <v>347</v>
      </c>
      <c r="G13" s="41"/>
    </row>
    <row r="14" spans="3:7" ht="15.6">
      <c r="C14" s="42">
        <v>10</v>
      </c>
      <c r="D14" s="43" t="s">
        <v>348</v>
      </c>
      <c r="E14" s="44">
        <v>9005</v>
      </c>
      <c r="F14" s="45" t="s">
        <v>349</v>
      </c>
      <c r="G14" s="46"/>
    </row>
    <row r="15" spans="3:7" ht="15.6">
      <c r="C15" s="47">
        <v>16</v>
      </c>
      <c r="D15" s="48" t="s">
        <v>350</v>
      </c>
      <c r="E15" s="49">
        <v>4008</v>
      </c>
      <c r="F15" s="50" t="s">
        <v>45</v>
      </c>
      <c r="G15" s="51"/>
    </row>
    <row r="16" spans="3:7" ht="15.6">
      <c r="C16" s="52">
        <v>11</v>
      </c>
      <c r="D16" s="53" t="s">
        <v>32</v>
      </c>
      <c r="E16" s="54">
        <v>2005</v>
      </c>
      <c r="F16" s="55" t="s">
        <v>351</v>
      </c>
      <c r="G16" s="56"/>
    </row>
    <row r="17" spans="3:7" ht="15.6">
      <c r="C17" s="57">
        <v>12</v>
      </c>
      <c r="D17" s="58" t="s">
        <v>33</v>
      </c>
      <c r="E17" s="59">
        <v>0</v>
      </c>
      <c r="F17" s="60" t="s">
        <v>352</v>
      </c>
      <c r="G17" s="61"/>
    </row>
    <row r="18" spans="3:7" ht="15.6">
      <c r="C18" s="62">
        <v>13</v>
      </c>
      <c r="D18" s="63" t="s">
        <v>34</v>
      </c>
      <c r="E18" s="64">
        <v>0</v>
      </c>
      <c r="F18" s="65" t="s">
        <v>353</v>
      </c>
      <c r="G18" s="66"/>
    </row>
    <row r="19" spans="3:7" ht="15.6">
      <c r="C19" s="67">
        <v>14</v>
      </c>
      <c r="D19" s="68" t="s">
        <v>35</v>
      </c>
      <c r="E19" s="69">
        <v>1026</v>
      </c>
      <c r="F19" s="70" t="s">
        <v>354</v>
      </c>
      <c r="G19" s="71"/>
    </row>
    <row r="20" spans="3:7" ht="15.6">
      <c r="C20" s="72">
        <v>15</v>
      </c>
      <c r="D20" s="73" t="s">
        <v>355</v>
      </c>
      <c r="E20" s="74">
        <v>4004</v>
      </c>
      <c r="F20" s="75" t="s">
        <v>356</v>
      </c>
      <c r="G20" s="76"/>
    </row>
    <row r="21" spans="3:7" ht="15.75" customHeight="1">
      <c r="C21" s="631">
        <v>16</v>
      </c>
    </row>
    <row r="22" spans="3:7" ht="15.75" customHeight="1">
      <c r="C22" s="632">
        <v>17</v>
      </c>
      <c r="D22" s="629" t="s">
        <v>1290</v>
      </c>
      <c r="E22" s="629">
        <v>8003</v>
      </c>
      <c r="F22" s="629"/>
      <c r="G22" s="629"/>
    </row>
    <row r="23" spans="3:7" ht="15.75" customHeight="1">
      <c r="C23" s="633">
        <v>18</v>
      </c>
      <c r="D23" s="630" t="s">
        <v>1291</v>
      </c>
      <c r="E23" s="630">
        <v>6027</v>
      </c>
      <c r="F23" s="630"/>
      <c r="G23" s="630"/>
    </row>
    <row r="24" spans="3:7" ht="15.75" customHeight="1"/>
    <row r="25" spans="3:7" ht="15.75" customHeight="1"/>
    <row r="26" spans="3:7" ht="15.75" customHeight="1"/>
    <row r="27" spans="3:7" ht="15.75" customHeight="1"/>
    <row r="28" spans="3:7" ht="15.75" customHeight="1"/>
    <row r="29" spans="3:7" ht="15.75" customHeight="1"/>
    <row r="30" spans="3:7" ht="15.75" customHeight="1"/>
    <row r="31" spans="3:7" ht="15.75" customHeight="1"/>
    <row r="32" spans="3: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7030A0"/>
  </sheetPr>
  <dimension ref="A1:AL998"/>
  <sheetViews>
    <sheetView showWhiteSpace="0" topLeftCell="A10" zoomScale="120" zoomScaleNormal="120" zoomScalePageLayoutView="160" workbookViewId="0">
      <selection activeCell="G17" sqref="G17"/>
    </sheetView>
  </sheetViews>
  <sheetFormatPr baseColWidth="10" defaultColWidth="12.69921875" defaultRowHeight="15" customHeight="1"/>
  <cols>
    <col min="1" max="1" width="7.19921875" style="555" bestFit="1" customWidth="1"/>
    <col min="2" max="2" width="10.69921875" style="393" customWidth="1"/>
    <col min="3" max="3" width="12.69921875" style="393" customWidth="1"/>
    <col min="4" max="4" width="11.69921875" style="393" customWidth="1"/>
    <col min="5" max="5" width="12.69921875" style="393" customWidth="1"/>
    <col min="6" max="6" width="5.69921875" style="393" customWidth="1"/>
    <col min="7" max="8" width="9.5" style="393" customWidth="1"/>
    <col min="9" max="9" width="4.19921875" style="393" customWidth="1"/>
    <col min="10" max="10" width="7.19921875" style="194" customWidth="1"/>
    <col min="11" max="11" width="7" style="447" customWidth="1"/>
    <col min="12" max="12" width="1.69921875" style="555" customWidth="1"/>
    <col min="13" max="13" width="12.19921875" style="393" customWidth="1"/>
    <col min="14" max="14" width="23.19921875" style="393" customWidth="1"/>
    <col min="15" max="15" width="10.69921875" style="555" customWidth="1"/>
    <col min="16" max="16" width="8.19921875" style="555" customWidth="1"/>
    <col min="17" max="17" width="8.69921875" style="555" customWidth="1"/>
    <col min="18" max="18" width="10.69921875" style="555" customWidth="1"/>
    <col min="19" max="19" width="14.19921875" style="555" customWidth="1"/>
    <col min="20" max="28" width="10.69921875" style="555" customWidth="1"/>
    <col min="29" max="38" width="10.69921875" style="393" customWidth="1"/>
    <col min="39" max="16384" width="12.69921875" style="393"/>
  </cols>
  <sheetData>
    <row r="1" spans="1:38" s="555" customFormat="1" ht="48.75" customHeight="1">
      <c r="A1" s="397"/>
      <c r="B1" s="397"/>
      <c r="C1" s="397"/>
      <c r="D1" s="397"/>
      <c r="E1" s="397"/>
      <c r="F1" s="412"/>
      <c r="G1" s="412"/>
      <c r="H1" s="397"/>
      <c r="I1" s="397"/>
      <c r="J1" s="413"/>
      <c r="K1" s="398"/>
      <c r="L1" s="397"/>
      <c r="M1" s="397"/>
      <c r="N1" s="398"/>
      <c r="O1" s="398"/>
      <c r="P1" s="398"/>
      <c r="Q1" s="398"/>
      <c r="R1" s="398"/>
      <c r="S1" s="398"/>
      <c r="T1" s="397"/>
      <c r="U1" s="397"/>
      <c r="V1" s="397"/>
      <c r="W1" s="397"/>
      <c r="X1" s="397"/>
      <c r="Y1" s="397"/>
      <c r="Z1" s="397"/>
      <c r="AA1" s="397"/>
      <c r="AB1" s="414"/>
      <c r="AC1" s="414"/>
      <c r="AD1" s="414"/>
      <c r="AE1" s="414"/>
      <c r="AF1" s="414"/>
      <c r="AG1" s="414"/>
      <c r="AH1" s="414"/>
    </row>
    <row r="2" spans="1:38" s="555" customFormat="1" ht="16.5" customHeight="1">
      <c r="A2" s="397"/>
      <c r="B2" s="443" t="s">
        <v>1382</v>
      </c>
      <c r="C2" s="640"/>
      <c r="D2" s="444" t="s">
        <v>1190</v>
      </c>
      <c r="E2" s="673"/>
      <c r="F2" s="445"/>
      <c r="G2" s="400" t="s">
        <v>0</v>
      </c>
      <c r="H2" s="997">
        <f ca="1">TODAY()</f>
        <v>45574</v>
      </c>
      <c r="I2" s="997"/>
      <c r="J2" s="997"/>
      <c r="K2" s="398"/>
      <c r="L2" s="397"/>
      <c r="M2" s="397"/>
      <c r="N2" s="540"/>
      <c r="O2" s="419"/>
      <c r="P2" s="419"/>
      <c r="Q2" s="419"/>
      <c r="R2" s="419"/>
      <c r="S2" s="419"/>
      <c r="T2" s="421"/>
      <c r="U2" s="397"/>
      <c r="V2" s="397"/>
      <c r="W2" s="397"/>
      <c r="X2" s="397"/>
      <c r="Y2" s="397"/>
      <c r="Z2" s="397"/>
      <c r="AA2" s="397"/>
      <c r="AB2" s="414"/>
      <c r="AC2" s="414"/>
      <c r="AD2" s="414"/>
      <c r="AE2" s="414"/>
      <c r="AF2" s="414"/>
      <c r="AG2" s="414"/>
      <c r="AH2" s="414"/>
    </row>
    <row r="3" spans="1:38" s="555" customFormat="1" ht="16.5" customHeight="1">
      <c r="A3" s="397"/>
      <c r="B3" s="400"/>
      <c r="C3" s="400"/>
      <c r="D3" s="400"/>
      <c r="E3" s="400"/>
      <c r="F3" s="415"/>
      <c r="G3" s="415"/>
      <c r="H3" s="400"/>
      <c r="I3" s="400"/>
      <c r="J3" s="416"/>
      <c r="K3" s="398"/>
      <c r="L3" s="397"/>
      <c r="M3" s="392" t="s">
        <v>1258</v>
      </c>
      <c r="N3" s="541"/>
      <c r="O3" s="542"/>
      <c r="P3" s="543"/>
      <c r="Q3" s="543"/>
      <c r="R3" s="543"/>
      <c r="S3" s="543"/>
      <c r="T3" s="421"/>
      <c r="U3" s="397"/>
      <c r="V3" s="397"/>
      <c r="W3" s="397"/>
      <c r="X3" s="397"/>
      <c r="Y3" s="397"/>
      <c r="Z3" s="397"/>
      <c r="AA3" s="397"/>
      <c r="AB3" s="414"/>
      <c r="AC3" s="414"/>
      <c r="AD3" s="414"/>
      <c r="AE3" s="414"/>
      <c r="AF3" s="414"/>
      <c r="AG3" s="414"/>
      <c r="AH3" s="414"/>
    </row>
    <row r="4" spans="1:38" ht="16.5" customHeight="1">
      <c r="A4" s="397"/>
      <c r="B4" s="626" t="s">
        <v>1</v>
      </c>
      <c r="C4" s="184"/>
      <c r="D4" s="185"/>
      <c r="E4" s="398"/>
      <c r="F4" s="674"/>
      <c r="G4" s="675"/>
      <c r="H4" s="675"/>
      <c r="I4" s="675"/>
      <c r="J4" s="187"/>
      <c r="K4" s="422"/>
      <c r="L4" s="397"/>
      <c r="M4" s="998" t="s">
        <v>1232</v>
      </c>
      <c r="N4" s="544" t="s">
        <v>1253</v>
      </c>
      <c r="O4" s="545">
        <v>0.2</v>
      </c>
      <c r="P4" s="429"/>
      <c r="Q4" s="429"/>
      <c r="R4" s="429"/>
      <c r="S4" s="429"/>
      <c r="T4" s="421"/>
      <c r="U4" s="423"/>
      <c r="V4" s="423"/>
      <c r="W4" s="423"/>
      <c r="X4" s="397"/>
      <c r="Y4" s="397"/>
      <c r="Z4" s="397"/>
      <c r="AA4" s="397"/>
      <c r="AB4" s="414"/>
      <c r="AC4" s="182"/>
      <c r="AD4" s="182"/>
      <c r="AE4" s="182"/>
      <c r="AF4" s="182"/>
      <c r="AG4" s="182"/>
      <c r="AH4" s="182"/>
    </row>
    <row r="5" spans="1:38" ht="16.5" customHeight="1">
      <c r="A5" s="397"/>
      <c r="B5" s="189" t="s">
        <v>2</v>
      </c>
      <c r="C5" s="190"/>
      <c r="D5" s="191"/>
      <c r="E5" s="398"/>
      <c r="F5" s="676"/>
      <c r="G5" s="495"/>
      <c r="H5" s="639"/>
      <c r="I5" s="639"/>
      <c r="J5" s="193"/>
      <c r="K5" s="422"/>
      <c r="L5" s="397"/>
      <c r="M5" s="999"/>
      <c r="N5" s="544" t="s">
        <v>1254</v>
      </c>
      <c r="O5" s="545">
        <v>0.2</v>
      </c>
      <c r="P5" s="429"/>
      <c r="Q5" s="429"/>
      <c r="R5" s="429"/>
      <c r="S5" s="429"/>
      <c r="T5" s="421"/>
      <c r="U5" s="423"/>
      <c r="V5" s="423"/>
      <c r="W5" s="423"/>
      <c r="X5" s="397"/>
      <c r="Y5" s="397"/>
      <c r="Z5" s="397"/>
      <c r="AA5" s="397"/>
      <c r="AB5" s="414"/>
      <c r="AC5" s="182"/>
      <c r="AD5" s="182"/>
      <c r="AE5" s="182"/>
      <c r="AF5" s="182"/>
      <c r="AG5" s="182"/>
      <c r="AH5" s="182"/>
    </row>
    <row r="6" spans="1:38" ht="16.5" customHeight="1">
      <c r="A6" s="397"/>
      <c r="B6" s="189" t="s">
        <v>3</v>
      </c>
      <c r="C6" s="190"/>
      <c r="D6" s="191"/>
      <c r="E6" s="398"/>
      <c r="F6" s="676"/>
      <c r="G6" s="495"/>
      <c r="H6" s="639"/>
      <c r="I6" s="639"/>
      <c r="J6" s="193"/>
      <c r="K6" s="422"/>
      <c r="L6" s="397"/>
      <c r="M6" s="999"/>
      <c r="N6" s="546" t="s">
        <v>1255</v>
      </c>
      <c r="O6" s="545">
        <v>0.2</v>
      </c>
      <c r="P6" s="429"/>
      <c r="Q6" s="429"/>
      <c r="R6" s="429"/>
      <c r="S6" s="429"/>
      <c r="T6" s="421"/>
      <c r="U6" s="423"/>
      <c r="V6" s="423"/>
      <c r="W6" s="423"/>
      <c r="X6" s="397"/>
      <c r="Y6" s="397"/>
      <c r="Z6" s="397"/>
      <c r="AA6" s="397"/>
      <c r="AB6" s="414"/>
      <c r="AC6" s="182"/>
      <c r="AD6" s="182"/>
      <c r="AE6" s="182"/>
      <c r="AF6" s="182"/>
      <c r="AG6" s="182"/>
      <c r="AH6" s="182"/>
      <c r="AI6" s="182"/>
      <c r="AJ6" s="182"/>
      <c r="AK6" s="182"/>
      <c r="AL6" s="182"/>
    </row>
    <row r="7" spans="1:38" ht="16.5" customHeight="1">
      <c r="A7" s="397"/>
      <c r="B7" s="189" t="s">
        <v>5</v>
      </c>
      <c r="C7" s="190"/>
      <c r="D7" s="191"/>
      <c r="E7" s="398"/>
      <c r="F7" s="676"/>
      <c r="G7" s="495"/>
      <c r="H7" s="639"/>
      <c r="I7" s="639"/>
      <c r="J7" s="193"/>
      <c r="K7" s="422"/>
      <c r="L7" s="397"/>
      <c r="M7" s="999"/>
      <c r="N7" s="547" t="s">
        <v>21</v>
      </c>
      <c r="O7" s="545">
        <v>0.2</v>
      </c>
      <c r="P7" s="429"/>
      <c r="Q7" s="429"/>
      <c r="R7" s="429"/>
      <c r="S7" s="429"/>
      <c r="T7" s="421"/>
      <c r="U7" s="423"/>
      <c r="V7" s="423"/>
      <c r="W7" s="423"/>
      <c r="X7" s="397"/>
      <c r="Y7" s="397"/>
      <c r="Z7" s="397"/>
      <c r="AA7" s="397"/>
      <c r="AB7" s="414"/>
      <c r="AC7" s="182"/>
      <c r="AD7" s="182"/>
      <c r="AE7" s="182"/>
      <c r="AF7" s="182"/>
      <c r="AG7" s="182"/>
      <c r="AH7" s="182"/>
      <c r="AI7" s="182"/>
      <c r="AJ7" s="182"/>
      <c r="AK7" s="182"/>
      <c r="AL7" s="182"/>
    </row>
    <row r="8" spans="1:38" ht="16.5" customHeight="1">
      <c r="A8" s="397"/>
      <c r="B8" s="353" t="s">
        <v>1201</v>
      </c>
      <c r="C8" s="190"/>
      <c r="D8" s="191"/>
      <c r="E8" s="398"/>
      <c r="F8" s="677"/>
      <c r="G8" s="495"/>
      <c r="H8" s="639"/>
      <c r="I8" s="639"/>
      <c r="J8" s="193"/>
      <c r="K8" s="422"/>
      <c r="L8" s="397"/>
      <c r="M8" s="999"/>
      <c r="N8" s="544" t="s">
        <v>22</v>
      </c>
      <c r="O8" s="545">
        <v>0</v>
      </c>
      <c r="P8" s="429"/>
      <c r="Q8" s="429"/>
      <c r="R8" s="429"/>
      <c r="S8" s="429"/>
      <c r="T8" s="421"/>
      <c r="U8" s="423"/>
      <c r="V8" s="423"/>
      <c r="W8" s="423"/>
      <c r="X8" s="397"/>
      <c r="Y8" s="397"/>
      <c r="Z8" s="397"/>
      <c r="AA8" s="397"/>
      <c r="AB8" s="414"/>
      <c r="AC8" s="182"/>
      <c r="AD8" s="182"/>
      <c r="AE8" s="182"/>
      <c r="AF8" s="182"/>
      <c r="AG8" s="182"/>
      <c r="AH8" s="182"/>
      <c r="AI8" s="182"/>
      <c r="AJ8" s="182"/>
      <c r="AK8" s="182"/>
      <c r="AL8" s="182"/>
    </row>
    <row r="9" spans="1:38" ht="16.5" customHeight="1">
      <c r="A9" s="397"/>
      <c r="B9" s="683" t="s">
        <v>7</v>
      </c>
      <c r="C9" s="190"/>
      <c r="D9" s="191"/>
      <c r="E9" s="398"/>
      <c r="F9" s="676"/>
      <c r="G9" s="495"/>
      <c r="H9" s="639"/>
      <c r="I9" s="639"/>
      <c r="J9" s="193"/>
      <c r="K9" s="422"/>
      <c r="L9" s="397"/>
      <c r="M9" s="500" t="s">
        <v>1182</v>
      </c>
      <c r="N9" s="566">
        <v>0</v>
      </c>
      <c r="O9" s="548"/>
      <c r="P9" s="452"/>
      <c r="Q9" s="429"/>
      <c r="R9" s="429"/>
      <c r="S9" s="429"/>
      <c r="T9" s="421"/>
      <c r="U9" s="423"/>
      <c r="V9" s="423"/>
      <c r="W9" s="423"/>
      <c r="X9" s="397"/>
      <c r="Y9" s="397"/>
      <c r="Z9" s="397"/>
      <c r="AA9" s="397"/>
      <c r="AB9" s="414"/>
      <c r="AC9" s="182"/>
      <c r="AD9" s="182"/>
      <c r="AE9" s="182"/>
      <c r="AF9" s="182"/>
      <c r="AG9" s="182"/>
      <c r="AH9" s="182"/>
      <c r="AI9" s="182"/>
      <c r="AJ9" s="182"/>
      <c r="AK9" s="182"/>
      <c r="AL9" s="182"/>
    </row>
    <row r="10" spans="1:38" ht="12.75" customHeight="1">
      <c r="A10" s="397"/>
      <c r="B10" s="189" t="s">
        <v>9</v>
      </c>
      <c r="C10" s="190"/>
      <c r="D10" s="191"/>
      <c r="E10" s="398"/>
      <c r="F10" s="678"/>
      <c r="G10" s="495"/>
      <c r="H10" s="639"/>
      <c r="I10" s="639"/>
      <c r="J10" s="193"/>
      <c r="K10" s="422"/>
      <c r="L10" s="397"/>
      <c r="M10" s="501" t="s">
        <v>1183</v>
      </c>
      <c r="N10" s="567">
        <v>0</v>
      </c>
      <c r="O10" s="549"/>
      <c r="P10" s="429"/>
      <c r="Q10" s="429"/>
      <c r="R10" s="429"/>
      <c r="S10" s="429"/>
      <c r="T10" s="421"/>
      <c r="U10" s="421"/>
      <c r="V10" s="421"/>
      <c r="W10" s="421"/>
      <c r="X10" s="397"/>
      <c r="Y10" s="397"/>
      <c r="Z10" s="397"/>
      <c r="AA10" s="397"/>
      <c r="AB10" s="414"/>
      <c r="AC10" s="182"/>
      <c r="AD10" s="182"/>
      <c r="AE10" s="182"/>
      <c r="AF10" s="182"/>
      <c r="AG10" s="182"/>
      <c r="AH10" s="182"/>
      <c r="AI10" s="182"/>
      <c r="AJ10" s="182"/>
      <c r="AK10" s="182"/>
      <c r="AL10" s="182"/>
    </row>
    <row r="11" spans="1:38" ht="14.7" customHeight="1">
      <c r="A11" s="397"/>
      <c r="B11" s="571" t="s">
        <v>11</v>
      </c>
      <c r="C11" s="195"/>
      <c r="D11" s="196"/>
      <c r="E11" s="398"/>
      <c r="F11" s="679"/>
      <c r="G11" s="680"/>
      <c r="H11" s="681"/>
      <c r="I11" s="681"/>
      <c r="J11" s="682"/>
      <c r="K11" s="422"/>
      <c r="L11" s="397"/>
      <c r="M11" s="501" t="s">
        <v>6</v>
      </c>
      <c r="N11" s="568">
        <v>0</v>
      </c>
      <c r="O11" s="549"/>
      <c r="P11" s="407"/>
      <c r="Q11" s="407"/>
      <c r="R11" s="407"/>
      <c r="S11" s="429"/>
      <c r="T11" s="421"/>
      <c r="U11" s="421"/>
      <c r="V11" s="421"/>
      <c r="W11" s="421"/>
      <c r="X11" s="397"/>
      <c r="Y11" s="397"/>
      <c r="Z11" s="397"/>
      <c r="AA11" s="397"/>
      <c r="AB11" s="414"/>
      <c r="AC11" s="182"/>
      <c r="AD11" s="182"/>
      <c r="AE11" s="182"/>
      <c r="AF11" s="182"/>
      <c r="AG11" s="182"/>
      <c r="AH11" s="182"/>
      <c r="AI11" s="182"/>
      <c r="AJ11" s="182"/>
      <c r="AK11" s="182"/>
      <c r="AL11" s="182"/>
    </row>
    <row r="12" spans="1:38" s="555" customFormat="1" ht="18" customHeight="1">
      <c r="A12" s="397"/>
      <c r="B12" s="360"/>
      <c r="C12" s="360"/>
      <c r="D12" s="360"/>
      <c r="E12" s="399"/>
      <c r="F12" s="399"/>
      <c r="G12" s="399"/>
      <c r="H12" s="399"/>
      <c r="I12" s="399"/>
      <c r="J12" s="418"/>
      <c r="K12" s="398"/>
      <c r="L12" s="397"/>
      <c r="M12" s="564"/>
      <c r="N12" s="563"/>
      <c r="O12" s="563"/>
      <c r="P12" s="407"/>
      <c r="Q12" s="407"/>
      <c r="R12" s="407"/>
      <c r="S12" s="429"/>
      <c r="T12" s="421"/>
      <c r="U12" s="421"/>
      <c r="V12" s="421"/>
      <c r="W12" s="421"/>
      <c r="X12" s="397"/>
      <c r="Y12" s="397"/>
      <c r="Z12" s="397"/>
      <c r="AA12" s="397"/>
      <c r="AB12" s="414"/>
      <c r="AC12" s="414"/>
      <c r="AD12" s="414"/>
      <c r="AE12" s="414"/>
      <c r="AF12" s="414"/>
      <c r="AG12" s="414"/>
      <c r="AH12" s="414"/>
      <c r="AI12" s="414"/>
      <c r="AJ12" s="414"/>
      <c r="AK12" s="414"/>
      <c r="AL12" s="414"/>
    </row>
    <row r="13" spans="1:38" ht="21.75" customHeight="1">
      <c r="A13" s="397"/>
      <c r="B13" s="199" t="str">
        <f>'Data invoice'!X1</f>
        <v>Summary</v>
      </c>
      <c r="C13" s="200"/>
      <c r="D13" s="200"/>
      <c r="E13" s="200" t="str">
        <f>'Data invoice'!AA1</f>
        <v>Price</v>
      </c>
      <c r="F13" s="200"/>
      <c r="G13" s="200" t="s">
        <v>17</v>
      </c>
      <c r="H13" s="201" t="s">
        <v>16</v>
      </c>
      <c r="I13" s="201"/>
      <c r="J13" s="456" t="str">
        <f>Summary!P12</f>
        <v>EUR</v>
      </c>
      <c r="K13" s="425"/>
      <c r="L13" s="397"/>
      <c r="M13" s="564"/>
      <c r="N13" s="565"/>
      <c r="O13" s="565"/>
      <c r="P13" s="407"/>
      <c r="Q13" s="407"/>
      <c r="R13" s="407"/>
      <c r="S13" s="429"/>
      <c r="T13" s="421"/>
      <c r="U13" s="421"/>
      <c r="V13" s="421"/>
      <c r="W13" s="421"/>
      <c r="X13" s="397"/>
      <c r="Y13" s="397"/>
      <c r="Z13" s="397"/>
      <c r="AA13" s="397"/>
      <c r="AB13" s="414"/>
      <c r="AC13" s="182"/>
      <c r="AD13" s="182"/>
      <c r="AE13" s="182"/>
      <c r="AF13" s="182"/>
      <c r="AG13" s="182"/>
      <c r="AH13" s="182"/>
      <c r="AI13" s="182"/>
      <c r="AJ13" s="182"/>
      <c r="AK13" s="182"/>
      <c r="AL13" s="182"/>
    </row>
    <row r="14" spans="1:38" ht="15" customHeight="1">
      <c r="A14" s="397"/>
      <c r="B14" s="215" t="str">
        <f>'Data invoice'!X2</f>
        <v>HOLDS</v>
      </c>
      <c r="C14" s="322" t="str">
        <f>'Data invoice'!Y2</f>
        <v>Sets</v>
      </c>
      <c r="D14" s="322" t="str">
        <f>'Data invoice'!Z2</f>
        <v>Holds</v>
      </c>
      <c r="E14" s="323"/>
      <c r="F14" s="322"/>
      <c r="G14" s="323"/>
      <c r="H14" s="514"/>
      <c r="I14" s="339"/>
      <c r="J14" s="324"/>
      <c r="K14" s="425"/>
      <c r="L14" s="397"/>
      <c r="M14" s="564"/>
      <c r="N14" s="565"/>
      <c r="O14" s="565"/>
      <c r="P14" s="407"/>
      <c r="Q14" s="407"/>
      <c r="R14" s="407"/>
      <c r="S14" s="429"/>
      <c r="T14" s="421"/>
      <c r="U14" s="421"/>
      <c r="V14" s="421"/>
      <c r="W14" s="421"/>
      <c r="X14" s="397"/>
      <c r="Y14" s="397"/>
      <c r="Z14" s="397"/>
      <c r="AA14" s="397"/>
      <c r="AB14" s="414"/>
      <c r="AC14" s="182"/>
      <c r="AD14" s="182"/>
      <c r="AE14" s="182"/>
      <c r="AF14" s="182"/>
      <c r="AG14" s="182"/>
      <c r="AH14" s="182"/>
      <c r="AI14" s="182"/>
      <c r="AJ14" s="182"/>
      <c r="AK14" s="182"/>
      <c r="AL14" s="182"/>
    </row>
    <row r="15" spans="1:38" ht="13.5" customHeight="1">
      <c r="A15" s="401"/>
      <c r="B15" s="321" t="str">
        <f>'Data invoice'!X3</f>
        <v>PU</v>
      </c>
      <c r="C15" s="202">
        <f>'Data invoice'!Y3</f>
        <v>0</v>
      </c>
      <c r="D15" s="202">
        <f>'Data invoice'!Z3</f>
        <v>0</v>
      </c>
      <c r="E15" s="203">
        <f>'Data invoice'!AA3</f>
        <v>0</v>
      </c>
      <c r="F15" s="203"/>
      <c r="G15" s="512">
        <v>0</v>
      </c>
      <c r="H15" s="518">
        <f>E15*(1-G15)</f>
        <v>0</v>
      </c>
      <c r="I15" s="205"/>
      <c r="J15" s="191"/>
      <c r="K15" s="425"/>
      <c r="L15" s="401"/>
      <c r="M15" s="405"/>
      <c r="N15" s="407"/>
      <c r="O15" s="407"/>
      <c r="P15" s="407"/>
      <c r="Q15" s="407"/>
      <c r="R15" s="407"/>
      <c r="S15" s="447"/>
      <c r="T15" s="421"/>
      <c r="U15" s="421"/>
      <c r="V15" s="421"/>
      <c r="W15" s="421"/>
      <c r="X15" s="401"/>
      <c r="Y15" s="401"/>
      <c r="Z15" s="401"/>
      <c r="AA15" s="401"/>
      <c r="AB15" s="408"/>
      <c r="AC15" s="206"/>
      <c r="AD15" s="206"/>
      <c r="AE15" s="206"/>
      <c r="AF15" s="206"/>
      <c r="AG15" s="206"/>
      <c r="AH15" s="206"/>
      <c r="AI15" s="206"/>
      <c r="AJ15" s="206"/>
      <c r="AK15" s="206"/>
      <c r="AL15" s="206"/>
    </row>
    <row r="16" spans="1:38" ht="13.5" customHeight="1">
      <c r="A16" s="401"/>
      <c r="B16" s="321" t="str">
        <f>'Data invoice'!X4</f>
        <v>PE</v>
      </c>
      <c r="C16" s="202">
        <f>'Data invoice'!Y4</f>
        <v>0</v>
      </c>
      <c r="D16" s="202">
        <f>'Data invoice'!Z4</f>
        <v>0</v>
      </c>
      <c r="E16" s="203">
        <f>'Data invoice'!AA4</f>
        <v>0</v>
      </c>
      <c r="F16" s="203"/>
      <c r="G16" s="512">
        <v>0</v>
      </c>
      <c r="H16" s="516">
        <f>E16*(1-G16)</f>
        <v>0</v>
      </c>
      <c r="I16" s="205"/>
      <c r="J16" s="191"/>
      <c r="K16" s="425"/>
      <c r="L16" s="401"/>
      <c r="M16" s="405"/>
      <c r="N16" s="407"/>
      <c r="O16" s="407"/>
      <c r="P16" s="407"/>
      <c r="Q16" s="407"/>
      <c r="R16" s="407"/>
      <c r="S16" s="447"/>
      <c r="T16" s="421"/>
      <c r="U16" s="421"/>
      <c r="V16" s="421"/>
      <c r="W16" s="421"/>
      <c r="X16" s="401"/>
      <c r="Y16" s="401"/>
      <c r="Z16" s="401"/>
      <c r="AA16" s="401"/>
      <c r="AB16" s="408"/>
      <c r="AC16" s="206"/>
      <c r="AD16" s="206"/>
      <c r="AE16" s="206"/>
      <c r="AF16" s="206"/>
      <c r="AG16" s="206"/>
      <c r="AH16" s="206"/>
      <c r="AI16" s="206"/>
      <c r="AJ16" s="206"/>
      <c r="AK16" s="206"/>
      <c r="AL16" s="206"/>
    </row>
    <row r="17" spans="1:38" ht="13.5" customHeight="1">
      <c r="A17" s="401"/>
      <c r="B17" s="325" t="str">
        <f>'Data invoice'!X5</f>
        <v>Total</v>
      </c>
      <c r="C17" s="326">
        <f>'Data invoice'!Y5</f>
        <v>0</v>
      </c>
      <c r="D17" s="327">
        <f>'Data invoice'!Z5</f>
        <v>0</v>
      </c>
      <c r="E17" s="328">
        <f>'Data invoice'!AA5</f>
        <v>0</v>
      </c>
      <c r="F17" s="328"/>
      <c r="G17" s="329"/>
      <c r="H17" s="649">
        <f>SUM(H15:H16)</f>
        <v>0</v>
      </c>
      <c r="I17" s="340"/>
      <c r="J17" s="207" t="str">
        <f>Summary!P12</f>
        <v>EUR</v>
      </c>
      <c r="K17" s="425"/>
      <c r="L17" s="401"/>
      <c r="M17" s="405"/>
      <c r="N17" s="407"/>
      <c r="O17" s="407"/>
      <c r="P17" s="450"/>
      <c r="Q17" s="450"/>
      <c r="R17" s="450"/>
      <c r="S17" s="447"/>
      <c r="T17" s="421"/>
      <c r="U17" s="421"/>
      <c r="V17" s="421"/>
      <c r="W17" s="421"/>
      <c r="X17" s="401"/>
      <c r="Y17" s="401"/>
      <c r="Z17" s="401"/>
      <c r="AA17" s="401"/>
      <c r="AB17" s="408"/>
      <c r="AC17" s="206"/>
      <c r="AD17" s="206"/>
      <c r="AE17" s="206"/>
      <c r="AF17" s="206"/>
      <c r="AG17" s="206"/>
      <c r="AH17" s="206"/>
      <c r="AI17" s="206"/>
      <c r="AJ17" s="206"/>
      <c r="AK17" s="206"/>
      <c r="AL17" s="206"/>
    </row>
    <row r="18" spans="1:38" ht="13.2" customHeight="1">
      <c r="A18" s="401"/>
      <c r="B18" s="205"/>
      <c r="C18" s="208"/>
      <c r="D18" s="208"/>
      <c r="E18" s="209"/>
      <c r="F18" s="209"/>
      <c r="G18" s="512"/>
      <c r="H18" s="204"/>
      <c r="I18" s="520"/>
      <c r="J18" s="520"/>
      <c r="K18" s="425"/>
      <c r="L18" s="401"/>
      <c r="M18" s="405"/>
      <c r="N18" s="407"/>
      <c r="O18" s="407"/>
      <c r="P18" s="450"/>
      <c r="Q18" s="450"/>
      <c r="R18" s="450"/>
      <c r="S18" s="447"/>
      <c r="T18" s="431"/>
      <c r="U18" s="421"/>
      <c r="V18" s="421"/>
      <c r="W18" s="421"/>
      <c r="X18" s="401"/>
      <c r="Y18" s="401"/>
      <c r="Z18" s="401"/>
      <c r="AA18" s="401"/>
      <c r="AB18" s="408"/>
      <c r="AC18" s="206"/>
      <c r="AD18" s="206"/>
      <c r="AE18" s="206"/>
      <c r="AF18" s="206"/>
      <c r="AG18" s="206"/>
      <c r="AH18" s="206"/>
      <c r="AI18" s="206"/>
      <c r="AJ18" s="206"/>
      <c r="AK18" s="206"/>
      <c r="AL18" s="206"/>
    </row>
    <row r="19" spans="1:38" ht="12" customHeight="1">
      <c r="A19" s="401"/>
      <c r="B19" s="215" t="str">
        <f>'Data invoice'!X7</f>
        <v>MACROS FIBERGLASS</v>
      </c>
      <c r="C19" s="322"/>
      <c r="D19" s="322" t="str">
        <f>'Data invoice'!Z7</f>
        <v>Volumes</v>
      </c>
      <c r="E19" s="330"/>
      <c r="F19" s="330"/>
      <c r="G19" s="513"/>
      <c r="H19" s="514"/>
      <c r="I19" s="341"/>
      <c r="J19" s="331"/>
      <c r="K19" s="425"/>
      <c r="L19" s="401"/>
      <c r="M19" s="446"/>
      <c r="N19" s="407"/>
      <c r="O19" s="450"/>
      <c r="P19" s="450"/>
      <c r="Q19" s="450"/>
      <c r="R19" s="450"/>
      <c r="S19" s="447"/>
      <c r="T19" s="401"/>
      <c r="U19" s="421"/>
      <c r="V19" s="421"/>
      <c r="W19" s="421"/>
      <c r="X19" s="401"/>
      <c r="Y19" s="401"/>
      <c r="Z19" s="401"/>
      <c r="AA19" s="401"/>
      <c r="AB19" s="408"/>
      <c r="AC19" s="206"/>
      <c r="AD19" s="206"/>
      <c r="AE19" s="206"/>
      <c r="AF19" s="206"/>
      <c r="AG19" s="206"/>
      <c r="AH19" s="206"/>
      <c r="AI19" s="206"/>
      <c r="AJ19" s="206"/>
      <c r="AK19" s="206"/>
      <c r="AL19" s="206"/>
    </row>
    <row r="20" spans="1:38" ht="15" customHeight="1">
      <c r="A20" s="401"/>
      <c r="B20" s="321" t="str">
        <f>'Data invoice'!X8</f>
        <v>FULL FRICTION</v>
      </c>
      <c r="C20" s="211"/>
      <c r="D20" s="211">
        <f>'Data invoice'!Z8</f>
        <v>0</v>
      </c>
      <c r="E20" s="203">
        <f>'Data invoice'!AA8</f>
        <v>0</v>
      </c>
      <c r="F20" s="203"/>
      <c r="G20" s="512">
        <v>0</v>
      </c>
      <c r="H20" s="518">
        <f>E20*(1-G20)</f>
        <v>0</v>
      </c>
      <c r="I20" s="212"/>
      <c r="J20" s="332"/>
      <c r="K20" s="425"/>
      <c r="L20" s="401"/>
      <c r="M20" s="446"/>
      <c r="N20" s="407"/>
      <c r="O20" s="450"/>
      <c r="P20" s="450"/>
      <c r="Q20" s="450"/>
      <c r="R20" s="450"/>
      <c r="S20" s="447"/>
      <c r="T20" s="401"/>
      <c r="U20" s="421"/>
      <c r="V20" s="421"/>
      <c r="W20" s="421"/>
      <c r="X20" s="401"/>
      <c r="Y20" s="401"/>
      <c r="Z20" s="401"/>
      <c r="AA20" s="401"/>
      <c r="AB20" s="408"/>
      <c r="AC20" s="206"/>
      <c r="AD20" s="206"/>
      <c r="AE20" s="206"/>
      <c r="AF20" s="206"/>
      <c r="AG20" s="206"/>
      <c r="AH20" s="206"/>
      <c r="AI20" s="206"/>
      <c r="AJ20" s="206"/>
      <c r="AK20" s="206"/>
      <c r="AL20" s="206"/>
    </row>
    <row r="21" spans="1:38" ht="13.2" customHeight="1">
      <c r="A21" s="401"/>
      <c r="B21" s="321" t="str">
        <f>'Data invoice'!X9</f>
        <v>DUAL TEXTURE</v>
      </c>
      <c r="C21" s="211"/>
      <c r="D21" s="211">
        <f>'Data invoice'!Z9</f>
        <v>0</v>
      </c>
      <c r="E21" s="203">
        <f>'Data invoice'!AA9</f>
        <v>0</v>
      </c>
      <c r="F21" s="203"/>
      <c r="G21" s="512">
        <v>0</v>
      </c>
      <c r="H21" s="517">
        <f>E21*(1-G21)</f>
        <v>0</v>
      </c>
      <c r="I21" s="212"/>
      <c r="J21" s="332"/>
      <c r="K21" s="425"/>
      <c r="L21" s="401"/>
      <c r="M21" s="446"/>
      <c r="N21" s="407"/>
      <c r="O21" s="450"/>
      <c r="P21" s="450"/>
      <c r="Q21" s="450"/>
      <c r="R21" s="450"/>
      <c r="S21" s="447"/>
      <c r="T21" s="401"/>
      <c r="U21" s="421"/>
      <c r="V21" s="421"/>
      <c r="W21" s="421"/>
      <c r="X21" s="401"/>
      <c r="Y21" s="401"/>
      <c r="Z21" s="401"/>
      <c r="AA21" s="401"/>
      <c r="AB21" s="408"/>
      <c r="AC21" s="206"/>
      <c r="AD21" s="206"/>
      <c r="AE21" s="206"/>
      <c r="AF21" s="206"/>
      <c r="AG21" s="206"/>
      <c r="AH21" s="206"/>
      <c r="AI21" s="206"/>
      <c r="AJ21" s="206"/>
      <c r="AK21" s="206"/>
      <c r="AL21" s="206"/>
    </row>
    <row r="22" spans="1:38" ht="12" customHeight="1">
      <c r="A22" s="401"/>
      <c r="B22" s="325" t="str">
        <f>'Data invoice'!X10</f>
        <v>Total</v>
      </c>
      <c r="C22" s="327"/>
      <c r="D22" s="645">
        <v>0</v>
      </c>
      <c r="E22" s="648">
        <f>'Data invoice'!AA10</f>
        <v>0</v>
      </c>
      <c r="F22" s="646"/>
      <c r="G22" s="647">
        <v>0</v>
      </c>
      <c r="H22" s="515">
        <f>E22*(1-G22)</f>
        <v>0</v>
      </c>
      <c r="I22" s="342"/>
      <c r="J22" s="213" t="str">
        <f>Summary!P12</f>
        <v>EUR</v>
      </c>
      <c r="K22" s="425"/>
      <c r="L22" s="401"/>
      <c r="M22" s="446"/>
      <c r="N22" s="407"/>
      <c r="O22" s="450"/>
      <c r="P22" s="450"/>
      <c r="Q22" s="450"/>
      <c r="R22" s="450"/>
      <c r="S22" s="447"/>
      <c r="T22" s="401"/>
      <c r="U22" s="421"/>
      <c r="V22" s="421"/>
      <c r="W22" s="421"/>
      <c r="X22" s="401"/>
      <c r="Y22" s="401"/>
      <c r="Z22" s="401"/>
      <c r="AA22" s="401"/>
      <c r="AB22" s="408"/>
      <c r="AC22" s="206"/>
      <c r="AD22" s="206"/>
      <c r="AE22" s="206"/>
      <c r="AF22" s="206"/>
      <c r="AG22" s="206"/>
      <c r="AH22" s="206"/>
      <c r="AI22" s="206"/>
      <c r="AJ22" s="206"/>
      <c r="AK22" s="206"/>
      <c r="AL22" s="206"/>
    </row>
    <row r="23" spans="1:38" ht="10.199999999999999" customHeight="1">
      <c r="A23" s="401"/>
      <c r="B23" s="205"/>
      <c r="C23" s="208"/>
      <c r="D23" s="208"/>
      <c r="E23" s="209"/>
      <c r="F23" s="209"/>
      <c r="G23" s="512"/>
      <c r="H23" s="204"/>
      <c r="I23" s="210"/>
      <c r="J23" s="210"/>
      <c r="K23" s="425"/>
      <c r="L23" s="401"/>
      <c r="M23" s="446"/>
      <c r="N23" s="407"/>
      <c r="O23" s="450"/>
      <c r="P23" s="450"/>
      <c r="Q23" s="450"/>
      <c r="R23" s="450"/>
      <c r="S23" s="447"/>
      <c r="T23" s="401"/>
      <c r="U23" s="421"/>
      <c r="V23" s="421"/>
      <c r="W23" s="421"/>
      <c r="X23" s="401"/>
      <c r="Y23" s="401"/>
      <c r="Z23" s="401"/>
      <c r="AA23" s="401"/>
      <c r="AB23" s="408"/>
      <c r="AC23" s="206"/>
      <c r="AD23" s="206"/>
      <c r="AE23" s="206"/>
      <c r="AF23" s="206"/>
      <c r="AG23" s="206"/>
      <c r="AH23" s="206"/>
      <c r="AI23" s="206"/>
      <c r="AJ23" s="206"/>
      <c r="AK23" s="206"/>
      <c r="AL23" s="206"/>
    </row>
    <row r="24" spans="1:38" ht="11.7" customHeight="1">
      <c r="A24" s="401"/>
      <c r="B24" s="215" t="str">
        <f>'Data invoice'!X12</f>
        <v>WOODS</v>
      </c>
      <c r="C24" s="215"/>
      <c r="D24" s="322" t="str">
        <f>'Data invoice'!Z12</f>
        <v>Volumes</v>
      </c>
      <c r="E24" s="330"/>
      <c r="F24" s="330"/>
      <c r="G24" s="513"/>
      <c r="H24" s="514"/>
      <c r="I24" s="341"/>
      <c r="J24" s="331"/>
      <c r="K24" s="425"/>
      <c r="L24" s="401"/>
      <c r="M24" s="446"/>
      <c r="N24" s="407"/>
      <c r="O24" s="450"/>
      <c r="P24" s="407"/>
      <c r="Q24" s="407"/>
      <c r="R24" s="407"/>
      <c r="S24" s="447"/>
      <c r="T24" s="401"/>
      <c r="U24" s="421"/>
      <c r="V24" s="421"/>
      <c r="W24" s="421"/>
      <c r="X24" s="401"/>
      <c r="Y24" s="401"/>
      <c r="Z24" s="401"/>
      <c r="AA24" s="401"/>
      <c r="AB24" s="408"/>
      <c r="AC24" s="206"/>
      <c r="AD24" s="206"/>
      <c r="AE24" s="206"/>
      <c r="AF24" s="206"/>
      <c r="AG24" s="206"/>
      <c r="AH24" s="206"/>
      <c r="AI24" s="206"/>
      <c r="AJ24" s="206"/>
      <c r="AK24" s="206"/>
      <c r="AL24" s="206"/>
    </row>
    <row r="25" spans="1:38" ht="10.199999999999999" customHeight="1">
      <c r="A25" s="401"/>
      <c r="B25" s="321" t="str">
        <f>'Data invoice'!X13</f>
        <v>FULL FRICTION</v>
      </c>
      <c r="C25" s="321"/>
      <c r="D25" s="202">
        <f ca="1">'Data invoice'!Z13</f>
        <v>0</v>
      </c>
      <c r="E25" s="203">
        <f>'Data invoice'!AA13</f>
        <v>0</v>
      </c>
      <c r="F25" s="203"/>
      <c r="G25" s="512">
        <v>0</v>
      </c>
      <c r="H25" s="518">
        <f>E25*(1-G25)</f>
        <v>0</v>
      </c>
      <c r="I25" s="212"/>
      <c r="J25" s="332"/>
      <c r="K25" s="425"/>
      <c r="L25" s="401"/>
      <c r="M25" s="446"/>
      <c r="N25" s="407"/>
      <c r="O25" s="450"/>
      <c r="P25" s="407"/>
      <c r="Q25" s="407"/>
      <c r="R25" s="407"/>
      <c r="S25" s="447"/>
      <c r="T25" s="401"/>
      <c r="U25" s="421"/>
      <c r="V25" s="421"/>
      <c r="W25" s="421"/>
      <c r="X25" s="401"/>
      <c r="Y25" s="401"/>
      <c r="Z25" s="401"/>
      <c r="AA25" s="401"/>
      <c r="AB25" s="408"/>
      <c r="AC25" s="206"/>
      <c r="AD25" s="206"/>
      <c r="AE25" s="206"/>
      <c r="AF25" s="206"/>
      <c r="AG25" s="206"/>
      <c r="AH25" s="206"/>
      <c r="AI25" s="206"/>
      <c r="AJ25" s="206"/>
      <c r="AK25" s="206"/>
      <c r="AL25" s="206"/>
    </row>
    <row r="26" spans="1:38" ht="15" customHeight="1">
      <c r="A26" s="401"/>
      <c r="B26" s="321" t="str">
        <f>'Data invoice'!X14</f>
        <v>DUAL TEXTURE</v>
      </c>
      <c r="C26" s="321"/>
      <c r="D26" s="202">
        <v>0</v>
      </c>
      <c r="E26" s="203">
        <f>'Data invoice'!AA14</f>
        <v>0</v>
      </c>
      <c r="F26" s="203"/>
      <c r="G26" s="512">
        <v>0</v>
      </c>
      <c r="H26" s="517">
        <f>E26*(1-G26)</f>
        <v>0</v>
      </c>
      <c r="I26" s="212"/>
      <c r="J26" s="332"/>
      <c r="K26" s="425"/>
      <c r="L26" s="401"/>
      <c r="M26" s="446"/>
      <c r="N26" s="407"/>
      <c r="O26" s="450"/>
      <c r="P26" s="407"/>
      <c r="Q26" s="407"/>
      <c r="R26" s="407"/>
      <c r="S26" s="447"/>
      <c r="T26" s="401"/>
      <c r="U26" s="421"/>
      <c r="V26" s="421"/>
      <c r="W26" s="421"/>
      <c r="X26" s="401"/>
      <c r="Y26" s="401"/>
      <c r="Z26" s="401"/>
      <c r="AA26" s="401"/>
      <c r="AB26" s="408"/>
      <c r="AC26" s="206"/>
      <c r="AD26" s="206"/>
      <c r="AE26" s="206"/>
      <c r="AF26" s="206"/>
      <c r="AG26" s="206"/>
      <c r="AH26" s="206"/>
      <c r="AI26" s="206"/>
      <c r="AJ26" s="206"/>
      <c r="AK26" s="206"/>
      <c r="AL26" s="206"/>
    </row>
    <row r="27" spans="1:38" ht="13.5" customHeight="1">
      <c r="A27" s="401"/>
      <c r="B27" s="325" t="str">
        <f>'Data invoice'!X15</f>
        <v>Total</v>
      </c>
      <c r="C27" s="325"/>
      <c r="D27" s="327">
        <f ca="1">'Data invoice'!Z15</f>
        <v>0</v>
      </c>
      <c r="E27" s="328">
        <f>'Data invoice'!AA15</f>
        <v>0</v>
      </c>
      <c r="F27" s="328"/>
      <c r="G27" s="329">
        <v>0</v>
      </c>
      <c r="H27" s="515">
        <f>E27*(1-G27)</f>
        <v>0</v>
      </c>
      <c r="I27" s="342"/>
      <c r="J27" s="213" t="str">
        <f>Summary!P12</f>
        <v>EUR</v>
      </c>
      <c r="K27" s="425"/>
      <c r="L27" s="401"/>
      <c r="M27" s="446"/>
      <c r="N27" s="407"/>
      <c r="O27" s="407"/>
      <c r="P27" s="407"/>
      <c r="Q27" s="407"/>
      <c r="R27" s="407"/>
      <c r="S27" s="447"/>
      <c r="T27" s="401"/>
      <c r="U27" s="421"/>
      <c r="V27" s="421"/>
      <c r="W27" s="421"/>
      <c r="X27" s="401"/>
      <c r="Y27" s="401"/>
      <c r="Z27" s="401"/>
      <c r="AA27" s="401"/>
      <c r="AB27" s="408"/>
      <c r="AC27" s="206"/>
      <c r="AD27" s="206"/>
      <c r="AE27" s="206"/>
      <c r="AF27" s="206"/>
      <c r="AG27" s="206"/>
      <c r="AH27" s="206"/>
      <c r="AI27" s="206"/>
      <c r="AJ27" s="206"/>
      <c r="AK27" s="206"/>
      <c r="AL27" s="206"/>
    </row>
    <row r="28" spans="1:38" ht="13.5" customHeight="1">
      <c r="A28" s="401"/>
      <c r="B28" s="175"/>
      <c r="C28" s="175"/>
      <c r="D28" s="175"/>
      <c r="E28" s="175"/>
      <c r="F28" s="337"/>
      <c r="G28" s="337"/>
      <c r="H28" s="403"/>
      <c r="I28" s="426"/>
      <c r="J28" s="425"/>
      <c r="K28" s="425"/>
      <c r="L28" s="401"/>
      <c r="M28" s="446"/>
      <c r="N28" s="407"/>
      <c r="O28" s="407"/>
      <c r="P28" s="407"/>
      <c r="Q28" s="407"/>
      <c r="R28" s="407"/>
      <c r="S28" s="447"/>
      <c r="T28" s="401"/>
      <c r="U28" s="432"/>
      <c r="V28" s="434"/>
      <c r="W28" s="434"/>
      <c r="X28" s="401"/>
      <c r="Y28" s="401"/>
      <c r="Z28" s="401"/>
      <c r="AA28" s="401"/>
      <c r="AB28" s="408"/>
      <c r="AC28" s="206"/>
      <c r="AD28" s="206"/>
      <c r="AE28" s="206"/>
      <c r="AF28" s="206"/>
      <c r="AG28" s="206"/>
      <c r="AH28" s="206"/>
      <c r="AI28" s="206"/>
      <c r="AJ28" s="206"/>
      <c r="AK28" s="206"/>
      <c r="AL28" s="206"/>
    </row>
    <row r="29" spans="1:38" ht="13.95" customHeight="1">
      <c r="A29" s="401"/>
      <c r="B29" s="333" t="s">
        <v>1199</v>
      </c>
      <c r="C29" s="334"/>
      <c r="D29" s="334"/>
      <c r="E29" s="335" t="str">
        <f>Summary!P12</f>
        <v>EUR</v>
      </c>
      <c r="F29" s="337"/>
      <c r="G29" s="360"/>
      <c r="H29" s="403"/>
      <c r="I29" s="404"/>
      <c r="J29" s="425"/>
      <c r="K29" s="425"/>
      <c r="L29" s="401"/>
      <c r="M29" s="446"/>
      <c r="N29" s="407"/>
      <c r="O29" s="407"/>
      <c r="P29" s="407"/>
      <c r="Q29" s="407"/>
      <c r="R29" s="407"/>
      <c r="S29" s="398"/>
      <c r="T29" s="397"/>
      <c r="U29" s="401"/>
      <c r="V29" s="401"/>
      <c r="W29" s="401"/>
      <c r="X29" s="401"/>
      <c r="Y29" s="401"/>
      <c r="Z29" s="401"/>
      <c r="AA29" s="401"/>
      <c r="AB29" s="408"/>
      <c r="AC29" s="408"/>
      <c r="AD29" s="408"/>
      <c r="AE29" s="408"/>
      <c r="AF29" s="408"/>
      <c r="AG29" s="206"/>
      <c r="AH29" s="206"/>
      <c r="AI29" s="206"/>
      <c r="AJ29" s="206"/>
      <c r="AK29" s="206"/>
      <c r="AL29" s="206"/>
    </row>
    <row r="30" spans="1:38" ht="13.5" customHeight="1">
      <c r="A30" s="401"/>
      <c r="B30" s="336" t="s">
        <v>25</v>
      </c>
      <c r="C30" s="364">
        <f>H17+H22+H27</f>
        <v>0</v>
      </c>
      <c r="D30" s="337"/>
      <c r="E30" s="368" t="str">
        <f>Summary!P12</f>
        <v>EUR</v>
      </c>
      <c r="F30" s="337"/>
      <c r="G30" s="360"/>
      <c r="H30" s="403"/>
      <c r="I30" s="404"/>
      <c r="J30" s="405"/>
      <c r="K30" s="425"/>
      <c r="L30" s="401"/>
      <c r="M30" s="446"/>
      <c r="N30" s="407"/>
      <c r="O30" s="407"/>
      <c r="P30" s="407"/>
      <c r="Q30" s="407"/>
      <c r="R30" s="407"/>
      <c r="S30" s="449"/>
      <c r="T30" s="402"/>
      <c r="U30" s="401"/>
      <c r="V30" s="401"/>
      <c r="W30" s="401"/>
      <c r="X30" s="401"/>
      <c r="Y30" s="401"/>
      <c r="Z30" s="401"/>
      <c r="AA30" s="408"/>
      <c r="AB30" s="408"/>
      <c r="AC30" s="408"/>
      <c r="AD30" s="408"/>
      <c r="AE30" s="408"/>
      <c r="AF30" s="408"/>
      <c r="AG30" s="206"/>
      <c r="AH30" s="206"/>
      <c r="AI30" s="206"/>
      <c r="AJ30" s="206"/>
      <c r="AK30" s="206"/>
      <c r="AL30" s="206"/>
    </row>
    <row r="31" spans="1:38" ht="15" customHeight="1">
      <c r="A31" s="401"/>
      <c r="B31" s="336" t="str">
        <f>"VAT"&amp;". "&amp;N11*100&amp;"%"</f>
        <v>VAT. 0%</v>
      </c>
      <c r="C31" s="364">
        <f>C30*N11</f>
        <v>0</v>
      </c>
      <c r="D31" s="337"/>
      <c r="E31" s="338" t="str">
        <f>Summary!P12</f>
        <v>EUR</v>
      </c>
      <c r="F31" s="337"/>
      <c r="G31" s="360"/>
      <c r="H31" s="403"/>
      <c r="I31" s="404"/>
      <c r="J31" s="405"/>
      <c r="K31" s="425"/>
      <c r="L31" s="401"/>
      <c r="M31" s="446"/>
      <c r="N31" s="407"/>
      <c r="O31" s="407"/>
      <c r="P31" s="407"/>
      <c r="Q31" s="407"/>
      <c r="R31" s="407"/>
      <c r="S31" s="449"/>
      <c r="T31" s="402"/>
      <c r="U31" s="401"/>
      <c r="V31" s="401"/>
      <c r="W31" s="401"/>
      <c r="X31" s="401"/>
      <c r="Y31" s="401"/>
      <c r="Z31" s="401"/>
      <c r="AA31" s="408"/>
      <c r="AB31" s="408"/>
      <c r="AC31" s="408"/>
      <c r="AD31" s="408"/>
      <c r="AE31" s="408"/>
      <c r="AF31" s="408"/>
      <c r="AG31" s="206"/>
      <c r="AH31" s="206"/>
      <c r="AI31" s="206"/>
      <c r="AJ31" s="206"/>
      <c r="AK31" s="206"/>
      <c r="AL31" s="206"/>
    </row>
    <row r="32" spans="1:38" ht="13.5" customHeight="1">
      <c r="A32" s="401"/>
      <c r="B32" s="361" t="s">
        <v>26</v>
      </c>
      <c r="C32" s="365">
        <f>C31+C30</f>
        <v>0</v>
      </c>
      <c r="D32" s="362"/>
      <c r="E32" s="363" t="str">
        <f>Summary!P12</f>
        <v>EUR</v>
      </c>
      <c r="F32" s="337"/>
      <c r="G32" s="360"/>
      <c r="H32" s="403"/>
      <c r="I32" s="404"/>
      <c r="J32" s="405"/>
      <c r="K32" s="425"/>
      <c r="L32" s="401"/>
      <c r="M32" s="446"/>
      <c r="N32" s="407"/>
      <c r="O32" s="407"/>
      <c r="P32" s="407"/>
      <c r="Q32" s="407"/>
      <c r="R32" s="407"/>
      <c r="S32" s="449"/>
      <c r="T32" s="402"/>
      <c r="U32" s="401"/>
      <c r="V32" s="401"/>
      <c r="W32" s="401"/>
      <c r="X32" s="401"/>
      <c r="Y32" s="401"/>
      <c r="Z32" s="401"/>
      <c r="AA32" s="408"/>
      <c r="AB32" s="408"/>
      <c r="AC32" s="408"/>
      <c r="AD32" s="408"/>
      <c r="AE32" s="408"/>
      <c r="AF32" s="408"/>
      <c r="AG32" s="206"/>
      <c r="AH32" s="206"/>
      <c r="AI32" s="206"/>
      <c r="AJ32" s="206"/>
      <c r="AK32" s="206"/>
      <c r="AL32" s="206"/>
    </row>
    <row r="33" spans="1:38" ht="13.5" customHeight="1">
      <c r="A33" s="401"/>
      <c r="B33" s="336" t="s">
        <v>1182</v>
      </c>
      <c r="C33" s="364">
        <v>0</v>
      </c>
      <c r="D33" s="337"/>
      <c r="E33" s="338" t="str">
        <f>Summary!P12</f>
        <v>EUR</v>
      </c>
      <c r="F33" s="337"/>
      <c r="G33" s="360"/>
      <c r="H33" s="403"/>
      <c r="I33" s="404"/>
      <c r="J33" s="405"/>
      <c r="K33" s="405"/>
      <c r="L33" s="401"/>
      <c r="M33" s="448"/>
      <c r="N33" s="407"/>
      <c r="O33" s="407"/>
      <c r="P33" s="407"/>
      <c r="Q33" s="407"/>
      <c r="R33" s="407"/>
      <c r="S33" s="402"/>
      <c r="T33" s="402"/>
      <c r="U33" s="401"/>
      <c r="V33" s="401"/>
      <c r="W33" s="401"/>
      <c r="X33" s="401"/>
      <c r="Y33" s="401"/>
      <c r="Z33" s="401"/>
      <c r="AA33" s="408"/>
      <c r="AB33" s="408"/>
      <c r="AC33" s="408"/>
      <c r="AD33" s="408"/>
      <c r="AE33" s="408"/>
      <c r="AF33" s="408"/>
      <c r="AG33" s="206"/>
      <c r="AH33" s="206"/>
      <c r="AI33" s="206"/>
      <c r="AJ33" s="206"/>
      <c r="AK33" s="206"/>
      <c r="AL33" s="206"/>
    </row>
    <row r="34" spans="1:38" ht="13.5" customHeight="1">
      <c r="A34" s="401"/>
      <c r="B34" s="336" t="s">
        <v>1183</v>
      </c>
      <c r="C34" s="364">
        <f>N10</f>
        <v>0</v>
      </c>
      <c r="D34" s="337"/>
      <c r="E34" s="338" t="str">
        <f>Summary!P12</f>
        <v>EUR</v>
      </c>
      <c r="F34" s="337"/>
      <c r="G34" s="360"/>
      <c r="H34" s="403"/>
      <c r="I34" s="404"/>
      <c r="J34" s="405"/>
      <c r="K34" s="405"/>
      <c r="L34" s="401"/>
      <c r="M34" s="410"/>
      <c r="N34" s="407"/>
      <c r="O34" s="407"/>
      <c r="P34" s="407"/>
      <c r="Q34" s="407"/>
      <c r="R34" s="407"/>
      <c r="S34" s="402"/>
      <c r="T34" s="402"/>
      <c r="U34" s="401"/>
      <c r="V34" s="401"/>
      <c r="W34" s="401"/>
      <c r="X34" s="401"/>
      <c r="Y34" s="401"/>
      <c r="Z34" s="401"/>
      <c r="AA34" s="408"/>
      <c r="AB34" s="408"/>
      <c r="AC34" s="408"/>
      <c r="AD34" s="408"/>
      <c r="AE34" s="408"/>
      <c r="AF34" s="408"/>
      <c r="AG34" s="206"/>
      <c r="AH34" s="206"/>
      <c r="AI34" s="206"/>
      <c r="AJ34" s="206"/>
      <c r="AK34" s="206"/>
      <c r="AL34" s="206"/>
    </row>
    <row r="35" spans="1:38" ht="13.5" customHeight="1">
      <c r="A35" s="401"/>
      <c r="B35" s="361"/>
      <c r="C35" s="365"/>
      <c r="D35" s="362"/>
      <c r="E35" s="363"/>
      <c r="F35" s="337"/>
      <c r="G35" s="360"/>
      <c r="H35" s="403"/>
      <c r="I35" s="404"/>
      <c r="J35" s="405"/>
      <c r="K35" s="405"/>
      <c r="L35" s="401"/>
      <c r="M35" s="410"/>
      <c r="N35" s="407"/>
      <c r="O35" s="407"/>
      <c r="P35" s="402"/>
      <c r="Q35" s="402"/>
      <c r="R35" s="402"/>
      <c r="S35" s="402"/>
      <c r="T35" s="402"/>
      <c r="U35" s="401"/>
      <c r="V35" s="401"/>
      <c r="W35" s="401"/>
      <c r="X35" s="401"/>
      <c r="Y35" s="401"/>
      <c r="Z35" s="401"/>
      <c r="AA35" s="408"/>
      <c r="AB35" s="408"/>
      <c r="AC35" s="408"/>
      <c r="AD35" s="408"/>
      <c r="AE35" s="408"/>
      <c r="AF35" s="408"/>
      <c r="AG35" s="206"/>
      <c r="AH35" s="206"/>
      <c r="AI35" s="206"/>
      <c r="AJ35" s="206"/>
      <c r="AK35" s="206"/>
      <c r="AL35" s="206"/>
    </row>
    <row r="36" spans="1:38" ht="13.5" customHeight="1">
      <c r="A36" s="401"/>
      <c r="B36" s="361" t="s">
        <v>26</v>
      </c>
      <c r="C36" s="365">
        <f>C32+C33+C34-C35</f>
        <v>0</v>
      </c>
      <c r="D36" s="362"/>
      <c r="E36" s="363" t="str">
        <f>Summary!P12</f>
        <v>EUR</v>
      </c>
      <c r="F36" s="337"/>
      <c r="G36" s="360"/>
      <c r="H36" s="403"/>
      <c r="I36" s="404"/>
      <c r="J36" s="405"/>
      <c r="K36" s="405"/>
      <c r="L36" s="401"/>
      <c r="M36" s="410"/>
      <c r="N36" s="407"/>
      <c r="O36" s="407"/>
      <c r="P36" s="402"/>
      <c r="Q36" s="402"/>
      <c r="R36" s="402"/>
      <c r="S36" s="402"/>
      <c r="T36" s="402"/>
      <c r="U36" s="401"/>
      <c r="V36" s="401"/>
      <c r="W36" s="401"/>
      <c r="X36" s="401"/>
      <c r="Y36" s="401"/>
      <c r="Z36" s="401"/>
      <c r="AA36" s="408"/>
      <c r="AB36" s="408"/>
      <c r="AC36" s="408"/>
      <c r="AD36" s="408"/>
      <c r="AE36" s="408"/>
      <c r="AF36" s="408"/>
      <c r="AG36" s="206"/>
      <c r="AH36" s="206"/>
      <c r="AI36" s="206"/>
      <c r="AJ36" s="206"/>
      <c r="AK36" s="206"/>
      <c r="AL36" s="206"/>
    </row>
    <row r="37" spans="1:38" ht="13.5" customHeight="1">
      <c r="A37" s="401"/>
      <c r="B37" s="361"/>
      <c r="C37" s="365"/>
      <c r="D37" s="362"/>
      <c r="E37" s="363"/>
      <c r="F37" s="337"/>
      <c r="G37" s="360"/>
      <c r="H37" s="403"/>
      <c r="I37" s="404"/>
      <c r="J37" s="405"/>
      <c r="K37" s="405"/>
      <c r="L37" s="401"/>
      <c r="M37" s="409"/>
      <c r="N37" s="402"/>
      <c r="O37" s="402"/>
      <c r="P37" s="402"/>
      <c r="Q37" s="402"/>
      <c r="R37" s="402"/>
      <c r="S37" s="402"/>
      <c r="T37" s="402"/>
      <c r="U37" s="401"/>
      <c r="V37" s="401"/>
      <c r="W37" s="401"/>
      <c r="X37" s="401"/>
      <c r="Y37" s="401"/>
      <c r="Z37" s="401"/>
      <c r="AA37" s="408"/>
      <c r="AB37" s="408"/>
      <c r="AC37" s="408"/>
      <c r="AD37" s="408"/>
      <c r="AE37" s="408"/>
      <c r="AF37" s="408"/>
      <c r="AG37" s="206"/>
      <c r="AH37" s="206"/>
      <c r="AI37" s="206"/>
      <c r="AJ37" s="206"/>
      <c r="AK37" s="206"/>
      <c r="AL37" s="206"/>
    </row>
    <row r="38" spans="1:38" ht="13.5" customHeight="1">
      <c r="A38" s="401"/>
      <c r="B38" s="993"/>
      <c r="C38" s="994"/>
      <c r="D38" s="994"/>
      <c r="E38" s="994"/>
      <c r="F38" s="420"/>
      <c r="G38" s="420"/>
      <c r="H38" s="420"/>
      <c r="I38" s="420"/>
      <c r="J38" s="448"/>
      <c r="K38" s="405"/>
      <c r="L38" s="401"/>
      <c r="M38" s="409"/>
      <c r="N38" s="402"/>
      <c r="O38" s="402"/>
      <c r="P38" s="402"/>
      <c r="Q38" s="402"/>
      <c r="R38" s="402"/>
      <c r="S38" s="402"/>
      <c r="T38" s="402"/>
      <c r="U38" s="401"/>
      <c r="V38" s="401"/>
      <c r="W38" s="401"/>
      <c r="X38" s="401"/>
      <c r="Y38" s="401"/>
      <c r="Z38" s="401"/>
      <c r="AA38" s="408"/>
      <c r="AB38" s="408"/>
      <c r="AC38" s="408"/>
      <c r="AD38" s="408"/>
      <c r="AE38" s="408"/>
      <c r="AF38" s="408"/>
      <c r="AG38" s="206"/>
      <c r="AH38" s="206"/>
      <c r="AI38" s="206"/>
      <c r="AJ38" s="206"/>
      <c r="AK38" s="206"/>
      <c r="AL38" s="206"/>
    </row>
    <row r="39" spans="1:38" s="555" customFormat="1" ht="18" customHeight="1">
      <c r="A39" s="401"/>
      <c r="B39" s="995" t="s">
        <v>27</v>
      </c>
      <c r="C39" s="995"/>
      <c r="D39" s="995"/>
      <c r="E39" s="995"/>
      <c r="F39" s="995"/>
      <c r="G39" s="995"/>
      <c r="H39" s="995"/>
      <c r="I39" s="995"/>
      <c r="J39" s="995"/>
      <c r="K39" s="405"/>
      <c r="L39" s="406"/>
      <c r="M39" s="409"/>
      <c r="N39" s="402"/>
      <c r="O39" s="402"/>
      <c r="P39" s="397"/>
      <c r="Q39" s="397"/>
      <c r="R39" s="397"/>
      <c r="S39" s="402"/>
      <c r="T39" s="402"/>
      <c r="U39" s="397"/>
      <c r="V39" s="397"/>
      <c r="W39" s="397"/>
      <c r="X39" s="397"/>
      <c r="Y39" s="397"/>
      <c r="Z39" s="397"/>
      <c r="AA39" s="397"/>
      <c r="AB39" s="414"/>
      <c r="AC39" s="414"/>
      <c r="AD39" s="414"/>
      <c r="AE39" s="414"/>
      <c r="AF39" s="414"/>
      <c r="AG39" s="414"/>
      <c r="AH39" s="414"/>
      <c r="AI39" s="414"/>
      <c r="AJ39" s="414"/>
      <c r="AK39" s="414"/>
      <c r="AL39" s="414"/>
    </row>
    <row r="40" spans="1:38" s="555" customFormat="1" ht="13.5" customHeight="1">
      <c r="A40" s="401"/>
      <c r="B40" s="995"/>
      <c r="C40" s="995"/>
      <c r="D40" s="995"/>
      <c r="E40" s="995"/>
      <c r="F40" s="995"/>
      <c r="G40" s="995"/>
      <c r="H40" s="995"/>
      <c r="I40" s="995"/>
      <c r="J40" s="995"/>
      <c r="K40" s="405"/>
      <c r="L40" s="409"/>
      <c r="M40" s="409"/>
      <c r="N40" s="402"/>
      <c r="O40" s="402"/>
      <c r="P40" s="397"/>
      <c r="Q40" s="397"/>
      <c r="R40" s="397"/>
      <c r="S40" s="402"/>
      <c r="T40" s="402"/>
      <c r="U40" s="402"/>
      <c r="V40" s="402"/>
      <c r="W40" s="402"/>
      <c r="X40" s="402"/>
      <c r="Y40" s="402"/>
      <c r="Z40" s="402"/>
      <c r="AA40" s="402"/>
      <c r="AB40" s="411"/>
      <c r="AC40" s="411"/>
      <c r="AD40" s="411"/>
      <c r="AE40" s="411"/>
      <c r="AF40" s="411"/>
      <c r="AG40" s="411"/>
      <c r="AH40" s="411"/>
      <c r="AI40" s="411"/>
      <c r="AJ40" s="411"/>
      <c r="AK40" s="411"/>
      <c r="AL40" s="411"/>
    </row>
    <row r="41" spans="1:38" s="555" customFormat="1" ht="6" customHeight="1">
      <c r="A41" s="397"/>
      <c r="B41" s="995"/>
      <c r="C41" s="995"/>
      <c r="D41" s="995"/>
      <c r="E41" s="995"/>
      <c r="F41" s="995"/>
      <c r="G41" s="995"/>
      <c r="H41" s="995"/>
      <c r="I41" s="995"/>
      <c r="J41" s="995"/>
      <c r="K41" s="448"/>
      <c r="L41" s="409"/>
      <c r="M41" s="409"/>
      <c r="N41" s="397"/>
      <c r="O41" s="397"/>
      <c r="P41" s="402"/>
      <c r="Q41" s="402"/>
      <c r="R41" s="402"/>
      <c r="S41" s="402"/>
      <c r="T41" s="402"/>
      <c r="U41" s="402"/>
      <c r="V41" s="402"/>
      <c r="W41" s="402"/>
      <c r="X41" s="402"/>
      <c r="Y41" s="402"/>
      <c r="Z41" s="402"/>
      <c r="AA41" s="402"/>
      <c r="AB41" s="411"/>
      <c r="AC41" s="411"/>
      <c r="AD41" s="411"/>
      <c r="AE41" s="411"/>
      <c r="AF41" s="411"/>
      <c r="AG41" s="411"/>
      <c r="AH41" s="411"/>
      <c r="AI41" s="411"/>
      <c r="AJ41" s="411"/>
      <c r="AK41" s="411"/>
      <c r="AL41" s="411"/>
    </row>
    <row r="42" spans="1:38" s="555" customFormat="1" ht="13.5" customHeight="1">
      <c r="A42" s="402"/>
      <c r="B42" s="995"/>
      <c r="C42" s="995"/>
      <c r="D42" s="995"/>
      <c r="E42" s="995"/>
      <c r="F42" s="995"/>
      <c r="G42" s="995"/>
      <c r="H42" s="995"/>
      <c r="I42" s="995"/>
      <c r="J42" s="995"/>
      <c r="K42" s="410"/>
      <c r="L42" s="409"/>
      <c r="M42" s="409"/>
      <c r="N42" s="397"/>
      <c r="O42" s="397"/>
      <c r="P42" s="402"/>
      <c r="Q42" s="402"/>
      <c r="R42" s="402"/>
      <c r="S42" s="402"/>
      <c r="T42" s="402"/>
      <c r="U42" s="402"/>
      <c r="V42" s="402"/>
      <c r="W42" s="402"/>
      <c r="X42" s="402"/>
      <c r="Y42" s="402"/>
      <c r="Z42" s="402"/>
      <c r="AA42" s="402"/>
      <c r="AB42" s="411"/>
      <c r="AC42" s="411"/>
      <c r="AD42" s="411"/>
      <c r="AE42" s="411"/>
      <c r="AF42" s="411"/>
      <c r="AG42" s="411"/>
      <c r="AH42" s="411"/>
      <c r="AI42" s="411"/>
      <c r="AJ42" s="411"/>
      <c r="AK42" s="411"/>
      <c r="AL42" s="411"/>
    </row>
    <row r="43" spans="1:38" s="555" customFormat="1" ht="13.5" customHeight="1">
      <c r="A43" s="402"/>
      <c r="B43" s="995"/>
      <c r="C43" s="995"/>
      <c r="D43" s="995"/>
      <c r="E43" s="995"/>
      <c r="F43" s="995"/>
      <c r="G43" s="995"/>
      <c r="H43" s="995"/>
      <c r="I43" s="995"/>
      <c r="J43" s="995"/>
      <c r="K43" s="410"/>
      <c r="L43" s="409"/>
      <c r="M43" s="409"/>
      <c r="N43" s="436"/>
      <c r="O43" s="402"/>
      <c r="P43" s="402"/>
      <c r="Q43" s="402"/>
      <c r="R43" s="402"/>
      <c r="S43" s="397"/>
      <c r="T43" s="397"/>
      <c r="U43" s="402"/>
      <c r="V43" s="402"/>
      <c r="W43" s="402"/>
      <c r="X43" s="402"/>
      <c r="Y43" s="402"/>
      <c r="Z43" s="402"/>
      <c r="AA43" s="402"/>
      <c r="AB43" s="411"/>
      <c r="AC43" s="411"/>
      <c r="AD43" s="411"/>
      <c r="AE43" s="411"/>
      <c r="AF43" s="411"/>
      <c r="AG43" s="411"/>
      <c r="AH43" s="411"/>
      <c r="AI43" s="411"/>
      <c r="AJ43" s="411"/>
      <c r="AK43" s="411"/>
      <c r="AL43" s="411"/>
    </row>
    <row r="44" spans="1:38" s="555" customFormat="1" ht="13.5" customHeight="1">
      <c r="A44" s="402"/>
      <c r="B44" s="995"/>
      <c r="C44" s="995"/>
      <c r="D44" s="995"/>
      <c r="E44" s="995"/>
      <c r="F44" s="995"/>
      <c r="G44" s="995"/>
      <c r="H44" s="995"/>
      <c r="I44" s="995"/>
      <c r="J44" s="995"/>
      <c r="K44" s="410"/>
      <c r="L44" s="409"/>
      <c r="M44" s="409"/>
      <c r="N44" s="402"/>
      <c r="O44" s="402"/>
      <c r="P44" s="402"/>
      <c r="Q44" s="402"/>
      <c r="R44" s="402"/>
      <c r="S44" s="397"/>
      <c r="T44" s="397"/>
      <c r="U44" s="402"/>
      <c r="V44" s="402"/>
      <c r="W44" s="402"/>
      <c r="X44" s="402"/>
      <c r="Y44" s="402"/>
      <c r="Z44" s="402"/>
      <c r="AA44" s="402"/>
      <c r="AB44" s="411"/>
      <c r="AC44" s="411"/>
      <c r="AD44" s="411"/>
      <c r="AE44" s="411"/>
      <c r="AF44" s="411"/>
      <c r="AG44" s="411"/>
      <c r="AH44" s="411"/>
      <c r="AI44" s="411"/>
      <c r="AJ44" s="411"/>
      <c r="AK44" s="411"/>
      <c r="AL44" s="411"/>
    </row>
    <row r="45" spans="1:38" s="555" customFormat="1" ht="13.5" customHeight="1">
      <c r="A45" s="402"/>
      <c r="B45" s="995"/>
      <c r="C45" s="995"/>
      <c r="D45" s="995"/>
      <c r="E45" s="995"/>
      <c r="F45" s="995"/>
      <c r="G45" s="995"/>
      <c r="H45" s="995"/>
      <c r="I45" s="995"/>
      <c r="J45" s="995"/>
      <c r="K45" s="410"/>
      <c r="L45" s="409"/>
      <c r="M45" s="409"/>
      <c r="N45" s="402"/>
      <c r="O45" s="402"/>
      <c r="P45" s="402"/>
      <c r="Q45" s="402"/>
      <c r="R45" s="402"/>
      <c r="S45" s="402"/>
      <c r="T45" s="402"/>
      <c r="U45" s="402"/>
      <c r="V45" s="402"/>
      <c r="W45" s="402"/>
      <c r="X45" s="402"/>
      <c r="Y45" s="402"/>
      <c r="Z45" s="402"/>
      <c r="AA45" s="402"/>
      <c r="AB45" s="411"/>
      <c r="AC45" s="411"/>
      <c r="AD45" s="411"/>
      <c r="AE45" s="411"/>
      <c r="AF45" s="411"/>
      <c r="AG45" s="411"/>
      <c r="AH45" s="411"/>
      <c r="AI45" s="411"/>
      <c r="AJ45" s="411"/>
      <c r="AK45" s="411"/>
      <c r="AL45" s="411"/>
    </row>
    <row r="46" spans="1:38" s="555" customFormat="1" ht="13.5" customHeight="1">
      <c r="A46" s="402"/>
      <c r="B46" s="995"/>
      <c r="C46" s="995"/>
      <c r="D46" s="995"/>
      <c r="E46" s="995"/>
      <c r="F46" s="995"/>
      <c r="G46" s="995"/>
      <c r="H46" s="995"/>
      <c r="I46" s="995"/>
      <c r="J46" s="995"/>
      <c r="K46" s="410"/>
      <c r="L46" s="409"/>
      <c r="M46" s="409"/>
      <c r="N46" s="402"/>
      <c r="O46" s="402"/>
      <c r="P46" s="402"/>
      <c r="Q46" s="402"/>
      <c r="R46" s="402"/>
      <c r="S46" s="402"/>
      <c r="T46" s="402"/>
      <c r="U46" s="402"/>
      <c r="V46" s="402"/>
      <c r="W46" s="402"/>
      <c r="X46" s="402"/>
      <c r="Y46" s="402"/>
      <c r="Z46" s="402"/>
      <c r="AA46" s="402"/>
      <c r="AB46" s="411"/>
      <c r="AC46" s="411"/>
      <c r="AD46" s="411"/>
      <c r="AE46" s="411"/>
      <c r="AF46" s="411"/>
      <c r="AG46" s="411"/>
      <c r="AH46" s="411"/>
      <c r="AI46" s="411"/>
      <c r="AJ46" s="411"/>
      <c r="AK46" s="411"/>
      <c r="AL46" s="411"/>
    </row>
    <row r="47" spans="1:38" s="555" customFormat="1" ht="13.5" customHeight="1">
      <c r="A47" s="402"/>
      <c r="B47" s="995"/>
      <c r="C47" s="995"/>
      <c r="D47" s="995"/>
      <c r="E47" s="995"/>
      <c r="F47" s="995"/>
      <c r="G47" s="995"/>
      <c r="H47" s="995"/>
      <c r="I47" s="995"/>
      <c r="J47" s="995"/>
      <c r="K47" s="410"/>
      <c r="L47" s="409"/>
      <c r="M47" s="397"/>
      <c r="N47" s="402"/>
      <c r="O47" s="402"/>
      <c r="P47" s="402"/>
      <c r="Q47" s="402"/>
      <c r="R47" s="402"/>
      <c r="S47" s="402"/>
      <c r="T47" s="402"/>
      <c r="U47" s="402"/>
      <c r="V47" s="402"/>
      <c r="W47" s="402"/>
      <c r="X47" s="402"/>
      <c r="Y47" s="402"/>
      <c r="Z47" s="402"/>
      <c r="AA47" s="402"/>
      <c r="AB47" s="411"/>
      <c r="AC47" s="411"/>
      <c r="AD47" s="411"/>
      <c r="AE47" s="411"/>
      <c r="AF47" s="411"/>
      <c r="AG47" s="411"/>
      <c r="AH47" s="411"/>
      <c r="AI47" s="411"/>
      <c r="AJ47" s="411"/>
      <c r="AK47" s="411"/>
      <c r="AL47" s="411"/>
    </row>
    <row r="48" spans="1:38" s="555" customFormat="1" ht="13.5" customHeight="1">
      <c r="A48" s="402"/>
      <c r="B48" s="995"/>
      <c r="C48" s="995"/>
      <c r="D48" s="995"/>
      <c r="E48" s="995"/>
      <c r="F48" s="995"/>
      <c r="G48" s="995"/>
      <c r="H48" s="995"/>
      <c r="I48" s="995"/>
      <c r="J48" s="995"/>
      <c r="K48" s="410"/>
      <c r="L48" s="409"/>
      <c r="M48" s="397"/>
      <c r="N48" s="402"/>
      <c r="O48" s="402"/>
      <c r="P48" s="402"/>
      <c r="Q48" s="402"/>
      <c r="R48" s="402"/>
      <c r="S48" s="402"/>
      <c r="T48" s="402"/>
      <c r="U48" s="402"/>
      <c r="V48" s="402"/>
      <c r="W48" s="402"/>
      <c r="X48" s="402"/>
      <c r="Y48" s="402"/>
      <c r="Z48" s="402"/>
      <c r="AA48" s="402"/>
      <c r="AB48" s="411"/>
      <c r="AC48" s="411"/>
      <c r="AD48" s="411"/>
      <c r="AE48" s="411"/>
      <c r="AF48" s="411"/>
      <c r="AG48" s="411"/>
      <c r="AH48" s="411"/>
      <c r="AI48" s="411"/>
      <c r="AJ48" s="411"/>
      <c r="AK48" s="411"/>
      <c r="AL48" s="411"/>
    </row>
    <row r="49" spans="1:38" s="555" customFormat="1" ht="13.5" customHeight="1">
      <c r="A49" s="402"/>
      <c r="B49" s="996" t="s">
        <v>28</v>
      </c>
      <c r="C49" s="994"/>
      <c r="D49" s="994"/>
      <c r="E49" s="994"/>
      <c r="F49" s="994"/>
      <c r="G49" s="994"/>
      <c r="H49" s="994"/>
      <c r="I49" s="994"/>
      <c r="J49" s="994"/>
      <c r="K49" s="410"/>
      <c r="L49" s="409"/>
      <c r="M49" s="436"/>
      <c r="N49" s="402"/>
      <c r="O49" s="402"/>
      <c r="P49" s="402"/>
      <c r="Q49" s="402"/>
      <c r="R49" s="402"/>
      <c r="S49" s="402"/>
      <c r="T49" s="402"/>
      <c r="U49" s="402"/>
      <c r="V49" s="402"/>
      <c r="W49" s="402"/>
      <c r="X49" s="402"/>
      <c r="Y49" s="402"/>
      <c r="Z49" s="402"/>
      <c r="AA49" s="402"/>
      <c r="AB49" s="411"/>
      <c r="AC49" s="411"/>
      <c r="AD49" s="411"/>
      <c r="AE49" s="411"/>
      <c r="AF49" s="411"/>
      <c r="AG49" s="411"/>
      <c r="AH49" s="411"/>
      <c r="AI49" s="411"/>
      <c r="AJ49" s="411"/>
      <c r="AK49" s="411"/>
      <c r="AL49" s="411"/>
    </row>
    <row r="50" spans="1:38" s="555" customFormat="1" ht="7.2" customHeight="1">
      <c r="A50" s="402"/>
      <c r="B50" s="409"/>
      <c r="C50" s="409"/>
      <c r="D50" s="409"/>
      <c r="E50" s="409"/>
      <c r="F50" s="409"/>
      <c r="G50" s="409"/>
      <c r="H50" s="409"/>
      <c r="I50" s="409"/>
      <c r="J50" s="410"/>
      <c r="K50" s="410"/>
      <c r="L50" s="409"/>
      <c r="M50" s="402"/>
      <c r="N50" s="402"/>
      <c r="O50" s="402"/>
      <c r="P50" s="402"/>
      <c r="Q50" s="402"/>
      <c r="R50" s="402"/>
      <c r="S50" s="402"/>
      <c r="T50" s="402"/>
      <c r="U50" s="402"/>
      <c r="V50" s="402"/>
      <c r="W50" s="402"/>
      <c r="X50" s="402"/>
      <c r="Y50" s="402"/>
      <c r="Z50" s="402"/>
      <c r="AA50" s="402"/>
      <c r="AB50" s="411"/>
      <c r="AC50" s="411"/>
      <c r="AD50" s="411"/>
      <c r="AE50" s="411"/>
      <c r="AF50" s="411"/>
      <c r="AG50" s="411"/>
      <c r="AH50" s="411"/>
      <c r="AI50" s="411"/>
      <c r="AJ50" s="411"/>
      <c r="AK50" s="411"/>
      <c r="AL50" s="411"/>
    </row>
    <row r="51" spans="1:38" s="555" customFormat="1" ht="1.95" customHeight="1">
      <c r="A51" s="402"/>
      <c r="B51" s="409"/>
      <c r="C51" s="409"/>
      <c r="D51" s="409"/>
      <c r="E51" s="409"/>
      <c r="F51" s="409"/>
      <c r="G51" s="409"/>
      <c r="H51" s="409"/>
      <c r="I51" s="409"/>
      <c r="J51" s="410"/>
      <c r="K51" s="410"/>
      <c r="L51" s="409"/>
      <c r="M51" s="402"/>
      <c r="N51" s="402"/>
      <c r="O51" s="402"/>
      <c r="P51" s="402"/>
      <c r="Q51" s="402"/>
      <c r="R51" s="402"/>
      <c r="S51" s="402"/>
      <c r="T51" s="402"/>
      <c r="U51" s="402"/>
      <c r="V51" s="402"/>
      <c r="W51" s="402"/>
      <c r="X51" s="402"/>
      <c r="Y51" s="402"/>
      <c r="Z51" s="402"/>
      <c r="AA51" s="402"/>
      <c r="AB51" s="411"/>
      <c r="AC51" s="411"/>
      <c r="AD51" s="411"/>
      <c r="AE51" s="411"/>
      <c r="AF51" s="411"/>
      <c r="AG51" s="411"/>
      <c r="AH51" s="411"/>
      <c r="AI51" s="411"/>
      <c r="AJ51" s="411"/>
      <c r="AK51" s="411"/>
      <c r="AL51" s="411"/>
    </row>
    <row r="52" spans="1:38" s="555" customFormat="1" ht="24" customHeight="1">
      <c r="A52" s="402"/>
      <c r="B52" s="397"/>
      <c r="C52" s="397"/>
      <c r="D52" s="397"/>
      <c r="E52" s="397"/>
      <c r="F52" s="412"/>
      <c r="G52" s="412"/>
      <c r="H52" s="397"/>
      <c r="I52" s="397"/>
      <c r="J52" s="413"/>
      <c r="K52" s="410"/>
      <c r="L52" s="409"/>
      <c r="M52" s="402"/>
      <c r="N52" s="402"/>
      <c r="O52" s="402"/>
      <c r="P52" s="402"/>
      <c r="Q52" s="402"/>
      <c r="R52" s="402"/>
      <c r="S52" s="402"/>
      <c r="T52" s="402"/>
      <c r="U52" s="402"/>
      <c r="V52" s="402"/>
      <c r="W52" s="402"/>
      <c r="X52" s="402"/>
      <c r="Y52" s="402"/>
      <c r="Z52" s="402"/>
      <c r="AA52" s="402"/>
      <c r="AB52" s="411"/>
      <c r="AC52" s="411"/>
      <c r="AD52" s="411"/>
      <c r="AE52" s="411"/>
      <c r="AF52" s="411"/>
      <c r="AG52" s="411"/>
      <c r="AH52" s="411"/>
      <c r="AI52" s="411"/>
      <c r="AJ52" s="411"/>
      <c r="AK52" s="411"/>
      <c r="AL52" s="411"/>
    </row>
    <row r="53" spans="1:38" s="555" customFormat="1" ht="13.95" customHeight="1">
      <c r="A53" s="402"/>
      <c r="B53" s="454" t="s">
        <v>29</v>
      </c>
      <c r="C53" s="454"/>
      <c r="D53" s="454" t="s">
        <v>30</v>
      </c>
      <c r="E53" s="455">
        <f>C2</f>
        <v>0</v>
      </c>
      <c r="F53" s="454"/>
      <c r="G53" s="454" t="s">
        <v>1185</v>
      </c>
      <c r="H53" s="455">
        <f>E2</f>
        <v>0</v>
      </c>
      <c r="I53" s="454"/>
      <c r="J53" s="453"/>
      <c r="K53" s="410"/>
      <c r="L53" s="397"/>
      <c r="M53" s="402"/>
      <c r="N53" s="402"/>
      <c r="O53" s="402"/>
      <c r="P53" s="402"/>
      <c r="Q53" s="402"/>
      <c r="R53" s="402"/>
      <c r="S53" s="402"/>
      <c r="T53" s="402"/>
      <c r="U53" s="397"/>
      <c r="V53" s="397"/>
      <c r="W53" s="397"/>
      <c r="X53" s="397"/>
      <c r="Y53" s="397"/>
      <c r="Z53" s="397"/>
      <c r="AA53" s="397"/>
      <c r="AB53" s="414"/>
      <c r="AC53" s="414"/>
      <c r="AD53" s="414"/>
      <c r="AE53" s="414"/>
      <c r="AF53" s="414"/>
      <c r="AG53" s="414"/>
      <c r="AH53" s="414"/>
      <c r="AI53" s="414"/>
      <c r="AJ53" s="414"/>
      <c r="AK53" s="414"/>
      <c r="AL53" s="414"/>
    </row>
    <row r="54" spans="1:38" s="555" customFormat="1" ht="16.2" customHeight="1">
      <c r="B54" s="457" t="str">
        <f>'Data invoice'!K1</f>
        <v>Category</v>
      </c>
      <c r="C54" s="457" t="str">
        <f>'Data invoice'!L1</f>
        <v>Range</v>
      </c>
      <c r="D54" s="457" t="str">
        <f>'Data invoice'!M1</f>
        <v>Name</v>
      </c>
      <c r="E54" s="457" t="str">
        <f>'Data invoice'!N1</f>
        <v>Material</v>
      </c>
      <c r="F54" s="457" t="str">
        <f>'Data invoice'!O1</f>
        <v>Prod/sets</v>
      </c>
      <c r="G54" s="457" t="str">
        <f>'Data invoice'!P1</f>
        <v>Finition</v>
      </c>
      <c r="H54" s="457" t="str">
        <f>'Data invoice'!Q1</f>
        <v>Size</v>
      </c>
      <c r="I54" s="457" t="str">
        <f>'Data invoice'!R1</f>
        <v>Sets</v>
      </c>
      <c r="J54" s="641" t="str">
        <f>'Data invoice'!S1</f>
        <v>Price</v>
      </c>
      <c r="K54" s="641" t="str">
        <f>'Data invoice'!T1</f>
        <v>EUR</v>
      </c>
      <c r="L54" s="397"/>
      <c r="M54" s="402"/>
      <c r="N54" s="402"/>
      <c r="O54" s="402"/>
      <c r="P54" s="402"/>
      <c r="Q54" s="402"/>
      <c r="R54" s="402"/>
      <c r="S54" s="402"/>
      <c r="T54" s="402"/>
      <c r="U54" s="397"/>
      <c r="V54" s="397"/>
      <c r="W54" s="397"/>
      <c r="X54" s="397"/>
      <c r="Y54" s="397"/>
      <c r="Z54" s="397"/>
      <c r="AA54" s="397"/>
      <c r="AB54" s="414"/>
      <c r="AC54" s="414"/>
      <c r="AD54" s="414"/>
      <c r="AE54" s="414"/>
      <c r="AF54" s="414"/>
      <c r="AG54" s="414"/>
      <c r="AH54" s="414"/>
      <c r="AI54" s="414"/>
      <c r="AJ54" s="414"/>
      <c r="AK54" s="414"/>
      <c r="AL54" s="414"/>
    </row>
    <row r="55" spans="1:38" s="555" customFormat="1" ht="13.95" customHeight="1">
      <c r="A55" s="397"/>
      <c r="B55" s="402" t="str">
        <f>IF('Data invoice'!J2=0,"",'Data invoice'!K2)</f>
        <v/>
      </c>
      <c r="C55" s="402" t="str">
        <f>IF('Data invoice'!K2=0,"",'Data invoice'!L2)</f>
        <v/>
      </c>
      <c r="D55" s="402" t="str">
        <f>IF('Data invoice'!L2=0,"",'Data invoice'!M2)</f>
        <v/>
      </c>
      <c r="E55" s="402" t="str">
        <f>IF('Data invoice'!M2=0,"",'Data invoice'!N2)</f>
        <v/>
      </c>
      <c r="F55" s="402" t="str">
        <f>IF('Data invoice'!N2=0,"",'Data invoice'!O2)</f>
        <v/>
      </c>
      <c r="G55" s="402" t="str">
        <f>IF('Data invoice'!O2=0,"",'Data invoice'!P2)</f>
        <v/>
      </c>
      <c r="H55" s="402" t="str">
        <f>IF('Data invoice'!P2=0,"",'Data invoice'!Q2)</f>
        <v/>
      </c>
      <c r="I55" s="402" t="str">
        <f>IF('Data invoice'!Q2=0,"",'Data invoice'!R2)</f>
        <v/>
      </c>
      <c r="J55" s="438" t="str">
        <f>IF('Data invoice'!R2=0,"",'Data invoice'!S2)</f>
        <v/>
      </c>
      <c r="K55" s="485" t="str">
        <f>IF('Data invoice'!S2=0,"",'Data invoice'!T2)</f>
        <v/>
      </c>
      <c r="L55" s="436"/>
      <c r="M55" s="402"/>
      <c r="N55" s="402"/>
      <c r="O55" s="402"/>
      <c r="P55" s="402"/>
      <c r="Q55" s="402"/>
      <c r="R55" s="402"/>
      <c r="S55" s="402"/>
      <c r="T55" s="402"/>
      <c r="U55" s="402"/>
      <c r="V55" s="402"/>
      <c r="W55" s="402"/>
      <c r="X55" s="402"/>
      <c r="Y55" s="402"/>
      <c r="Z55" s="402"/>
      <c r="AA55" s="402"/>
      <c r="AB55" s="411"/>
      <c r="AC55" s="411"/>
      <c r="AD55" s="411"/>
      <c r="AE55" s="411"/>
      <c r="AF55" s="411"/>
      <c r="AG55" s="411"/>
      <c r="AH55" s="411"/>
      <c r="AI55" s="411"/>
      <c r="AJ55" s="411"/>
      <c r="AK55" s="411"/>
      <c r="AL55" s="411"/>
    </row>
    <row r="56" spans="1:38" s="555" customFormat="1" ht="13.95" customHeight="1">
      <c r="A56" s="397"/>
      <c r="B56" s="402" t="str">
        <f>IF('Data invoice'!J3=0,"",'Data invoice'!K3)</f>
        <v/>
      </c>
      <c r="C56" s="402" t="str">
        <f>IF('Data invoice'!K3=0,"",'Data invoice'!L3)</f>
        <v/>
      </c>
      <c r="D56" s="402" t="str">
        <f>IF('Data invoice'!L3=0,"",'Data invoice'!M3)</f>
        <v/>
      </c>
      <c r="E56" s="402" t="str">
        <f>IF('Data invoice'!M3=0,"",'Data invoice'!N3)</f>
        <v/>
      </c>
      <c r="F56" s="402" t="str">
        <f>IF('Data invoice'!N3=0,"",'Data invoice'!O3)</f>
        <v/>
      </c>
      <c r="G56" s="402" t="str">
        <f>IF('Data invoice'!O3=0,"",'Data invoice'!P3)</f>
        <v/>
      </c>
      <c r="H56" s="402" t="str">
        <f>IF('Data invoice'!P3=0,"",'Data invoice'!Q3)</f>
        <v/>
      </c>
      <c r="I56" s="402" t="str">
        <f>IF('Data invoice'!Q3=0,"",'Data invoice'!R3)</f>
        <v/>
      </c>
      <c r="J56" s="438" t="str">
        <f>IF('Data invoice'!R3=0,"",'Data invoice'!S3)</f>
        <v/>
      </c>
      <c r="K56" s="485" t="str">
        <f>IF('Data invoice'!S3=0,"",'Data invoice'!T3)</f>
        <v/>
      </c>
      <c r="L56" s="402"/>
      <c r="M56" s="402"/>
      <c r="N56" s="402"/>
      <c r="O56" s="402"/>
      <c r="P56" s="402"/>
      <c r="Q56" s="402"/>
      <c r="R56" s="402"/>
      <c r="S56" s="402"/>
      <c r="T56" s="402"/>
      <c r="U56" s="402"/>
      <c r="V56" s="402"/>
      <c r="W56" s="402"/>
      <c r="X56" s="402"/>
      <c r="Y56" s="402"/>
      <c r="Z56" s="402"/>
      <c r="AA56" s="402"/>
      <c r="AB56" s="411"/>
      <c r="AC56" s="411"/>
      <c r="AD56" s="411"/>
      <c r="AE56" s="411"/>
      <c r="AF56" s="411"/>
      <c r="AG56" s="411"/>
      <c r="AH56" s="411"/>
      <c r="AI56" s="411"/>
      <c r="AJ56" s="411"/>
      <c r="AK56" s="411"/>
      <c r="AL56" s="411"/>
    </row>
    <row r="57" spans="1:38" s="555" customFormat="1" ht="13.95" customHeight="1">
      <c r="B57" s="402" t="str">
        <f>IF('Data invoice'!J4=0,"",'Data invoice'!K4)</f>
        <v/>
      </c>
      <c r="C57" s="402" t="str">
        <f>IF('Data invoice'!K4=0,"",'Data invoice'!L4)</f>
        <v/>
      </c>
      <c r="D57" s="402" t="str">
        <f>IF('Data invoice'!L4=0,"",'Data invoice'!M4)</f>
        <v/>
      </c>
      <c r="E57" s="402" t="str">
        <f>IF('Data invoice'!M4=0,"",'Data invoice'!N4)</f>
        <v/>
      </c>
      <c r="F57" s="402" t="str">
        <f>IF('Data invoice'!N4=0,"",'Data invoice'!O4)</f>
        <v/>
      </c>
      <c r="G57" s="402" t="str">
        <f>IF('Data invoice'!O4=0,"",'Data invoice'!P4)</f>
        <v/>
      </c>
      <c r="H57" s="402" t="str">
        <f>IF('Data invoice'!P4=0,"",'Data invoice'!Q4)</f>
        <v/>
      </c>
      <c r="I57" s="402" t="str">
        <f>IF('Data invoice'!Q4=0,"",'Data invoice'!R4)</f>
        <v/>
      </c>
      <c r="J57" s="438" t="str">
        <f>IF('Data invoice'!R4=0,"",'Data invoice'!S4)</f>
        <v/>
      </c>
      <c r="K57" s="485" t="str">
        <f>IF('Data invoice'!S4=0,"",'Data invoice'!T4)</f>
        <v/>
      </c>
      <c r="L57" s="402"/>
      <c r="M57" s="402"/>
      <c r="N57" s="402"/>
      <c r="O57" s="402"/>
      <c r="P57" s="402"/>
      <c r="Q57" s="402"/>
      <c r="R57" s="402"/>
      <c r="S57" s="402"/>
      <c r="T57" s="402"/>
      <c r="U57" s="402"/>
      <c r="V57" s="402"/>
      <c r="W57" s="402"/>
      <c r="X57" s="402"/>
      <c r="Y57" s="402"/>
      <c r="Z57" s="402"/>
      <c r="AA57" s="411"/>
      <c r="AB57" s="411"/>
      <c r="AC57" s="411"/>
      <c r="AD57" s="411"/>
      <c r="AE57" s="411"/>
      <c r="AF57" s="411"/>
      <c r="AG57" s="411"/>
      <c r="AH57" s="411"/>
      <c r="AI57" s="411"/>
      <c r="AJ57" s="411"/>
      <c r="AK57" s="411"/>
    </row>
    <row r="58" spans="1:38" s="555" customFormat="1" ht="16.5" customHeight="1">
      <c r="A58" s="402" t="str">
        <f>IF('Data invoice'!I2=0,"",'Data invoice'!J2)</f>
        <v/>
      </c>
      <c r="B58" s="402" t="str">
        <f>IF('Data invoice'!J5=0,"",'Data invoice'!K5)</f>
        <v/>
      </c>
      <c r="C58" s="402" t="str">
        <f>IF('Data invoice'!K5=0,"",'Data invoice'!L5)</f>
        <v/>
      </c>
      <c r="D58" s="402" t="str">
        <f>IF('Data invoice'!L5=0,"",'Data invoice'!M5)</f>
        <v/>
      </c>
      <c r="E58" s="402" t="str">
        <f>IF('Data invoice'!M5=0,"",'Data invoice'!N5)</f>
        <v/>
      </c>
      <c r="F58" s="402" t="str">
        <f>IF('Data invoice'!N5=0,"",'Data invoice'!O5)</f>
        <v/>
      </c>
      <c r="G58" s="402" t="str">
        <f>IF('Data invoice'!O5=0,"",'Data invoice'!P5)</f>
        <v/>
      </c>
      <c r="H58" s="402" t="str">
        <f>IF('Data invoice'!P5=0,"",'Data invoice'!Q5)</f>
        <v/>
      </c>
      <c r="I58" s="402" t="str">
        <f>IF('Data invoice'!Q5=0,"",'Data invoice'!R5)</f>
        <v/>
      </c>
      <c r="J58" s="438" t="str">
        <f>IF('Data invoice'!R5=0,"",'Data invoice'!S5)</f>
        <v/>
      </c>
      <c r="K58" s="485" t="str">
        <f>IF('Data invoice'!S5=0,"",'Data invoice'!T5)</f>
        <v/>
      </c>
      <c r="L58" s="402"/>
      <c r="M58" s="402"/>
      <c r="N58" s="402"/>
      <c r="O58" s="402"/>
      <c r="P58" s="402"/>
      <c r="Q58" s="402"/>
      <c r="R58" s="402"/>
      <c r="S58" s="402"/>
      <c r="T58" s="402"/>
      <c r="U58" s="402"/>
      <c r="V58" s="402"/>
      <c r="W58" s="402"/>
      <c r="X58" s="402"/>
      <c r="Y58" s="402"/>
      <c r="Z58" s="402"/>
      <c r="AA58" s="402"/>
      <c r="AB58" s="411"/>
      <c r="AC58" s="411"/>
      <c r="AD58" s="411"/>
      <c r="AE58" s="411"/>
      <c r="AF58" s="411"/>
      <c r="AG58" s="411"/>
      <c r="AH58" s="411"/>
      <c r="AI58" s="411"/>
      <c r="AJ58" s="411"/>
      <c r="AK58" s="411"/>
      <c r="AL58" s="411"/>
    </row>
    <row r="59" spans="1:38" s="555" customFormat="1" ht="16.5" customHeight="1">
      <c r="A59" s="402" t="str">
        <f>IF('Data invoice'!I3=0,"",'Data invoice'!J3)</f>
        <v/>
      </c>
      <c r="B59" s="402" t="str">
        <f>IF('Data invoice'!J6=0,"",'Data invoice'!K6)</f>
        <v/>
      </c>
      <c r="C59" s="402" t="str">
        <f>IF('Data invoice'!K6=0,"",'Data invoice'!L6)</f>
        <v/>
      </c>
      <c r="D59" s="402" t="str">
        <f>IF('Data invoice'!L6=0,"",'Data invoice'!M6)</f>
        <v/>
      </c>
      <c r="E59" s="402" t="str">
        <f>IF('Data invoice'!M6=0,"",'Data invoice'!N6)</f>
        <v/>
      </c>
      <c r="F59" s="402" t="str">
        <f>IF('Data invoice'!N6=0,"",'Data invoice'!O6)</f>
        <v/>
      </c>
      <c r="G59" s="402" t="str">
        <f>IF('Data invoice'!O6=0,"",'Data invoice'!P6)</f>
        <v/>
      </c>
      <c r="H59" s="402" t="str">
        <f>IF('Data invoice'!P6=0,"",'Data invoice'!Q6)</f>
        <v/>
      </c>
      <c r="I59" s="402" t="str">
        <f>IF('Data invoice'!Q6=0,"",'Data invoice'!R6)</f>
        <v/>
      </c>
      <c r="J59" s="438" t="str">
        <f>IF('Data invoice'!R6=0,"",'Data invoice'!S6)</f>
        <v/>
      </c>
      <c r="K59" s="485" t="str">
        <f>IF('Data invoice'!S6=0,"",'Data invoice'!T6)</f>
        <v/>
      </c>
      <c r="L59" s="402"/>
      <c r="M59" s="402"/>
      <c r="N59" s="402"/>
      <c r="O59" s="402"/>
      <c r="P59" s="402"/>
      <c r="Q59" s="402"/>
      <c r="R59" s="402"/>
      <c r="S59" s="402"/>
      <c r="T59" s="402"/>
      <c r="U59" s="402"/>
      <c r="V59" s="402"/>
      <c r="W59" s="402"/>
      <c r="X59" s="402"/>
      <c r="Y59" s="402"/>
      <c r="Z59" s="402"/>
      <c r="AA59" s="402"/>
      <c r="AB59" s="411"/>
      <c r="AC59" s="411"/>
      <c r="AD59" s="411"/>
      <c r="AE59" s="411"/>
      <c r="AF59" s="411"/>
      <c r="AG59" s="411"/>
      <c r="AH59" s="411"/>
      <c r="AI59" s="411"/>
      <c r="AJ59" s="411"/>
      <c r="AK59" s="411"/>
      <c r="AL59" s="411"/>
    </row>
    <row r="60" spans="1:38" s="555" customFormat="1" ht="16.5" customHeight="1">
      <c r="A60" s="402" t="str">
        <f>IF('Data invoice'!I4=0,"",'Data invoice'!J4)</f>
        <v/>
      </c>
      <c r="B60" s="402" t="str">
        <f>IF('Data invoice'!J7=0,"",'Data invoice'!K7)</f>
        <v/>
      </c>
      <c r="C60" s="402" t="str">
        <f>IF('Data invoice'!K7=0,"",'Data invoice'!L7)</f>
        <v/>
      </c>
      <c r="D60" s="402" t="str">
        <f>IF('Data invoice'!L7=0,"",'Data invoice'!M7)</f>
        <v/>
      </c>
      <c r="E60" s="402" t="str">
        <f>IF('Data invoice'!M7=0,"",'Data invoice'!N7)</f>
        <v/>
      </c>
      <c r="F60" s="402" t="str">
        <f>IF('Data invoice'!N7=0,"",'Data invoice'!O7)</f>
        <v/>
      </c>
      <c r="G60" s="402" t="str">
        <f>IF('Data invoice'!O7=0,"",'Data invoice'!P7)</f>
        <v/>
      </c>
      <c r="H60" s="402" t="str">
        <f>IF('Data invoice'!P7=0,"",'Data invoice'!Q7)</f>
        <v/>
      </c>
      <c r="I60" s="402" t="str">
        <f>IF('Data invoice'!Q7=0,"",'Data invoice'!R7)</f>
        <v/>
      </c>
      <c r="J60" s="438" t="str">
        <f>IF('Data invoice'!R7=0,"",'Data invoice'!S7)</f>
        <v/>
      </c>
      <c r="K60" s="485" t="str">
        <f>IF('Data invoice'!S7=0,"",'Data invoice'!T7)</f>
        <v/>
      </c>
      <c r="L60" s="402"/>
      <c r="M60" s="402"/>
      <c r="N60" s="402"/>
      <c r="O60" s="402"/>
      <c r="P60" s="402"/>
      <c r="Q60" s="402"/>
      <c r="R60" s="402"/>
      <c r="S60" s="402"/>
      <c r="T60" s="402"/>
      <c r="U60" s="402"/>
      <c r="V60" s="402"/>
      <c r="W60" s="402"/>
      <c r="X60" s="402"/>
      <c r="Y60" s="402"/>
      <c r="Z60" s="402"/>
      <c r="AA60" s="402"/>
      <c r="AB60" s="411"/>
      <c r="AC60" s="411"/>
      <c r="AD60" s="411"/>
      <c r="AE60" s="411"/>
      <c r="AF60" s="411"/>
      <c r="AG60" s="411"/>
      <c r="AH60" s="411"/>
      <c r="AI60" s="411"/>
      <c r="AJ60" s="411"/>
      <c r="AK60" s="411"/>
      <c r="AL60" s="411"/>
    </row>
    <row r="61" spans="1:38" s="555" customFormat="1" ht="16.5" customHeight="1">
      <c r="A61" s="402" t="str">
        <f>IF('Data invoice'!I5=0,"",'Data invoice'!J5)</f>
        <v/>
      </c>
      <c r="B61" s="402" t="str">
        <f>IF('Data invoice'!J8=0,"",'Data invoice'!K8)</f>
        <v/>
      </c>
      <c r="C61" s="402" t="str">
        <f>IF('Data invoice'!K8=0,"",'Data invoice'!L8)</f>
        <v/>
      </c>
      <c r="D61" s="402" t="str">
        <f>IF('Data invoice'!L8=0,"",'Data invoice'!M8)</f>
        <v/>
      </c>
      <c r="E61" s="402" t="str">
        <f>IF('Data invoice'!M8=0,"",'Data invoice'!N8)</f>
        <v/>
      </c>
      <c r="F61" s="402" t="str">
        <f>IF('Data invoice'!N8=0,"",'Data invoice'!O8)</f>
        <v/>
      </c>
      <c r="G61" s="402" t="str">
        <f>IF('Data invoice'!O8=0,"",'Data invoice'!P8)</f>
        <v/>
      </c>
      <c r="H61" s="402" t="str">
        <f>IF('Data invoice'!P8=0,"",'Data invoice'!Q8)</f>
        <v/>
      </c>
      <c r="I61" s="402" t="str">
        <f>IF('Data invoice'!Q8=0,"",'Data invoice'!R8)</f>
        <v/>
      </c>
      <c r="J61" s="438" t="str">
        <f>IF('Data invoice'!R8=0,"",'Data invoice'!S8)</f>
        <v/>
      </c>
      <c r="K61" s="485" t="str">
        <f>IF('Data invoice'!S8=0,"",'Data invoice'!T8)</f>
        <v/>
      </c>
      <c r="L61" s="402"/>
      <c r="M61" s="402"/>
      <c r="N61" s="402"/>
      <c r="O61" s="402"/>
      <c r="P61" s="402"/>
      <c r="Q61" s="402"/>
      <c r="R61" s="402"/>
      <c r="S61" s="402"/>
      <c r="T61" s="402"/>
      <c r="U61" s="402"/>
      <c r="V61" s="402"/>
      <c r="W61" s="402"/>
      <c r="X61" s="402"/>
      <c r="Y61" s="402"/>
      <c r="Z61" s="402"/>
      <c r="AA61" s="402"/>
      <c r="AB61" s="411"/>
      <c r="AC61" s="411"/>
      <c r="AD61" s="411"/>
      <c r="AE61" s="411"/>
      <c r="AF61" s="411"/>
      <c r="AG61" s="411"/>
      <c r="AH61" s="411"/>
      <c r="AI61" s="411"/>
      <c r="AJ61" s="411"/>
      <c r="AK61" s="411"/>
      <c r="AL61" s="411"/>
    </row>
    <row r="62" spans="1:38" s="555" customFormat="1" ht="16.2" customHeight="1">
      <c r="A62" s="402" t="str">
        <f>IF('Data invoice'!I6=0,"",'Data invoice'!J6)</f>
        <v/>
      </c>
      <c r="B62" s="402" t="str">
        <f>IF('Data invoice'!J9=0,"",'Data invoice'!K9)</f>
        <v/>
      </c>
      <c r="C62" s="402" t="str">
        <f>IF('Data invoice'!K9=0,"",'Data invoice'!L9)</f>
        <v/>
      </c>
      <c r="D62" s="402" t="str">
        <f>IF('Data invoice'!L9=0,"",'Data invoice'!M9)</f>
        <v/>
      </c>
      <c r="E62" s="402" t="str">
        <f>IF('Data invoice'!M9=0,"",'Data invoice'!N9)</f>
        <v/>
      </c>
      <c r="F62" s="402" t="str">
        <f>IF('Data invoice'!N9=0,"",'Data invoice'!O9)</f>
        <v/>
      </c>
      <c r="G62" s="402" t="str">
        <f>IF('Data invoice'!O9=0,"",'Data invoice'!P9)</f>
        <v/>
      </c>
      <c r="H62" s="402" t="str">
        <f>IF('Data invoice'!P9=0,"",'Data invoice'!Q9)</f>
        <v/>
      </c>
      <c r="I62" s="402" t="str">
        <f>IF('Data invoice'!Q9=0,"",'Data invoice'!R9)</f>
        <v/>
      </c>
      <c r="J62" s="438" t="str">
        <f>IF('Data invoice'!R9=0,"",'Data invoice'!S9)</f>
        <v/>
      </c>
      <c r="K62" s="485" t="str">
        <f>IF('Data invoice'!S9=0,"",'Data invoice'!T9)</f>
        <v/>
      </c>
      <c r="L62" s="402"/>
      <c r="M62" s="402"/>
      <c r="N62" s="402"/>
      <c r="O62" s="402"/>
      <c r="P62" s="402"/>
      <c r="Q62" s="402"/>
      <c r="R62" s="402"/>
      <c r="S62" s="402"/>
      <c r="T62" s="402"/>
      <c r="U62" s="402"/>
      <c r="V62" s="402"/>
      <c r="W62" s="402"/>
      <c r="X62" s="402"/>
      <c r="Y62" s="402"/>
      <c r="Z62" s="402"/>
      <c r="AA62" s="402"/>
      <c r="AB62" s="411"/>
      <c r="AC62" s="411"/>
      <c r="AD62" s="411"/>
      <c r="AE62" s="411"/>
      <c r="AF62" s="411"/>
      <c r="AG62" s="411"/>
      <c r="AH62" s="411"/>
      <c r="AI62" s="411"/>
      <c r="AJ62" s="411"/>
      <c r="AK62" s="411"/>
      <c r="AL62" s="411"/>
    </row>
    <row r="63" spans="1:38" s="555" customFormat="1" ht="16.5" customHeight="1">
      <c r="A63" s="402" t="str">
        <f>IF('Data invoice'!I7=0,"",'Data invoice'!J7)</f>
        <v/>
      </c>
      <c r="B63" s="402" t="str">
        <f>IF('Data invoice'!J10=0,"",'Data invoice'!K10)</f>
        <v/>
      </c>
      <c r="C63" s="402" t="str">
        <f>IF('Data invoice'!K10=0,"",'Data invoice'!L10)</f>
        <v/>
      </c>
      <c r="D63" s="402" t="str">
        <f>IF('Data invoice'!L10=0,"",'Data invoice'!M10)</f>
        <v/>
      </c>
      <c r="E63" s="402" t="str">
        <f>IF('Data invoice'!M10=0,"",'Data invoice'!N10)</f>
        <v/>
      </c>
      <c r="F63" s="402" t="str">
        <f>IF('Data invoice'!N10=0,"",'Data invoice'!O10)</f>
        <v/>
      </c>
      <c r="G63" s="402" t="str">
        <f>IF('Data invoice'!O10=0,"",'Data invoice'!P10)</f>
        <v/>
      </c>
      <c r="H63" s="402" t="str">
        <f>IF('Data invoice'!P10=0,"",'Data invoice'!Q10)</f>
        <v/>
      </c>
      <c r="I63" s="402" t="str">
        <f>IF('Data invoice'!Q10=0,"",'Data invoice'!R10)</f>
        <v/>
      </c>
      <c r="J63" s="438" t="str">
        <f>IF('Data invoice'!R10=0,"",'Data invoice'!S10)</f>
        <v/>
      </c>
      <c r="K63" s="485" t="str">
        <f>IF('Data invoice'!S10=0,"",'Data invoice'!T10)</f>
        <v/>
      </c>
      <c r="L63" s="402"/>
      <c r="M63" s="402"/>
      <c r="N63" s="402"/>
      <c r="O63" s="402"/>
      <c r="P63" s="402"/>
      <c r="Q63" s="402"/>
      <c r="R63" s="402"/>
      <c r="S63" s="402"/>
      <c r="T63" s="402"/>
      <c r="U63" s="402"/>
      <c r="V63" s="402"/>
      <c r="W63" s="402"/>
      <c r="X63" s="402"/>
      <c r="Y63" s="402"/>
      <c r="Z63" s="402"/>
      <c r="AA63" s="402"/>
      <c r="AB63" s="411"/>
      <c r="AC63" s="411"/>
      <c r="AD63" s="411"/>
      <c r="AE63" s="411"/>
      <c r="AF63" s="411"/>
      <c r="AG63" s="411"/>
      <c r="AH63" s="411"/>
      <c r="AI63" s="411"/>
      <c r="AJ63" s="411"/>
      <c r="AK63" s="411"/>
      <c r="AL63" s="411"/>
    </row>
    <row r="64" spans="1:38" s="555" customFormat="1" ht="16.5" customHeight="1">
      <c r="A64" s="402" t="str">
        <f>IF('Data invoice'!I8=0,"",'Data invoice'!J8)</f>
        <v/>
      </c>
      <c r="B64" s="402" t="str">
        <f>IF('Data invoice'!J11=0,"",'Data invoice'!K11)</f>
        <v/>
      </c>
      <c r="C64" s="402" t="str">
        <f>IF('Data invoice'!K11=0,"",'Data invoice'!L11)</f>
        <v/>
      </c>
      <c r="D64" s="402" t="str">
        <f>IF('Data invoice'!L11=0,"",'Data invoice'!M11)</f>
        <v/>
      </c>
      <c r="E64" s="402" t="str">
        <f>IF('Data invoice'!M11=0,"",'Data invoice'!N11)</f>
        <v/>
      </c>
      <c r="F64" s="402" t="str">
        <f>IF('Data invoice'!N11=0,"",'Data invoice'!O11)</f>
        <v/>
      </c>
      <c r="G64" s="402" t="str">
        <f>IF('Data invoice'!O11=0,"",'Data invoice'!P11)</f>
        <v/>
      </c>
      <c r="H64" s="402" t="str">
        <f>IF('Data invoice'!P11=0,"",'Data invoice'!Q11)</f>
        <v/>
      </c>
      <c r="I64" s="402" t="str">
        <f>IF('Data invoice'!Q11=0,"",'Data invoice'!R11)</f>
        <v/>
      </c>
      <c r="J64" s="438" t="str">
        <f>IF('Data invoice'!R11=0,"",'Data invoice'!S11)</f>
        <v/>
      </c>
      <c r="K64" s="485" t="str">
        <f>IF('Data invoice'!S11=0,"",'Data invoice'!T11)</f>
        <v/>
      </c>
      <c r="L64" s="402"/>
      <c r="M64" s="402"/>
      <c r="N64" s="402"/>
      <c r="O64" s="402"/>
      <c r="P64" s="402"/>
      <c r="Q64" s="402"/>
      <c r="R64" s="402"/>
      <c r="S64" s="402"/>
      <c r="T64" s="402"/>
      <c r="U64" s="402"/>
      <c r="V64" s="402"/>
      <c r="W64" s="402"/>
      <c r="X64" s="402"/>
      <c r="Y64" s="402"/>
      <c r="Z64" s="402"/>
      <c r="AA64" s="402"/>
      <c r="AB64" s="411"/>
      <c r="AC64" s="411"/>
      <c r="AD64" s="411"/>
      <c r="AE64" s="411"/>
      <c r="AF64" s="411"/>
      <c r="AG64" s="411"/>
      <c r="AH64" s="411"/>
      <c r="AI64" s="411"/>
      <c r="AJ64" s="411"/>
      <c r="AK64" s="411"/>
      <c r="AL64" s="411"/>
    </row>
    <row r="65" spans="1:38" s="555" customFormat="1" ht="16.5" customHeight="1">
      <c r="A65" s="402" t="str">
        <f>IF('Data invoice'!I9=0,"",'Data invoice'!J9)</f>
        <v/>
      </c>
      <c r="B65" s="402" t="str">
        <f>IF('Data invoice'!J12=0,"",'Data invoice'!K12)</f>
        <v/>
      </c>
      <c r="C65" s="402" t="str">
        <f>IF('Data invoice'!K12=0,"",'Data invoice'!L12)</f>
        <v/>
      </c>
      <c r="D65" s="402" t="str">
        <f>IF('Data invoice'!L12=0,"",'Data invoice'!M12)</f>
        <v/>
      </c>
      <c r="E65" s="402" t="str">
        <f>IF('Data invoice'!M12=0,"",'Data invoice'!N12)</f>
        <v/>
      </c>
      <c r="F65" s="402" t="str">
        <f>IF('Data invoice'!N12=0,"",'Data invoice'!O12)</f>
        <v/>
      </c>
      <c r="G65" s="402" t="str">
        <f>IF('Data invoice'!O12=0,"",'Data invoice'!P12)</f>
        <v/>
      </c>
      <c r="H65" s="402" t="str">
        <f>IF('Data invoice'!P12=0,"",'Data invoice'!Q12)</f>
        <v/>
      </c>
      <c r="I65" s="402" t="str">
        <f>IF('Data invoice'!Q12=0,"",'Data invoice'!R12)</f>
        <v/>
      </c>
      <c r="J65" s="438" t="str">
        <f>IF('Data invoice'!R12=0,"",'Data invoice'!S12)</f>
        <v/>
      </c>
      <c r="K65" s="485" t="str">
        <f>IF('Data invoice'!S12=0,"",'Data invoice'!T12)</f>
        <v/>
      </c>
      <c r="L65" s="402"/>
      <c r="M65" s="402"/>
      <c r="N65" s="402"/>
      <c r="O65" s="402"/>
      <c r="P65" s="402"/>
      <c r="Q65" s="402"/>
      <c r="R65" s="402"/>
      <c r="S65" s="402"/>
      <c r="T65" s="402"/>
      <c r="U65" s="402"/>
      <c r="V65" s="402"/>
      <c r="W65" s="402"/>
      <c r="X65" s="402"/>
      <c r="Y65" s="402"/>
      <c r="Z65" s="402"/>
      <c r="AA65" s="402"/>
      <c r="AB65" s="411"/>
      <c r="AC65" s="411"/>
      <c r="AD65" s="411"/>
      <c r="AE65" s="411"/>
      <c r="AF65" s="411"/>
      <c r="AG65" s="411"/>
      <c r="AH65" s="411"/>
      <c r="AI65" s="411"/>
      <c r="AJ65" s="411"/>
      <c r="AK65" s="411"/>
      <c r="AL65" s="411"/>
    </row>
    <row r="66" spans="1:38" s="555" customFormat="1" ht="16.5" customHeight="1">
      <c r="A66" s="402" t="str">
        <f>IF('Data invoice'!I10=0,"",'Data invoice'!J10)</f>
        <v/>
      </c>
      <c r="B66" s="402" t="str">
        <f>IF('Data invoice'!J13=0,"",'Data invoice'!K13)</f>
        <v/>
      </c>
      <c r="C66" s="402" t="str">
        <f>IF('Data invoice'!K13=0,"",'Data invoice'!L13)</f>
        <v/>
      </c>
      <c r="D66" s="402" t="str">
        <f>IF('Data invoice'!L13=0,"",'Data invoice'!M13)</f>
        <v/>
      </c>
      <c r="E66" s="402" t="str">
        <f>IF('Data invoice'!M13=0,"",'Data invoice'!N13)</f>
        <v/>
      </c>
      <c r="F66" s="402" t="str">
        <f>IF('Data invoice'!N13=0,"",'Data invoice'!O13)</f>
        <v/>
      </c>
      <c r="G66" s="402" t="str">
        <f>IF('Data invoice'!O13=0,"",'Data invoice'!P13)</f>
        <v/>
      </c>
      <c r="H66" s="402" t="str">
        <f>IF('Data invoice'!P13=0,"",'Data invoice'!Q13)</f>
        <v/>
      </c>
      <c r="I66" s="402" t="str">
        <f>IF('Data invoice'!Q13=0,"",'Data invoice'!R13)</f>
        <v/>
      </c>
      <c r="J66" s="438" t="str">
        <f>IF('Data invoice'!R13=0,"",'Data invoice'!S13)</f>
        <v/>
      </c>
      <c r="K66" s="485" t="str">
        <f>IF('Data invoice'!S13=0,"",'Data invoice'!T13)</f>
        <v/>
      </c>
      <c r="L66" s="402"/>
      <c r="M66" s="402"/>
      <c r="N66" s="402"/>
      <c r="O66" s="402"/>
      <c r="P66" s="402"/>
      <c r="Q66" s="402"/>
      <c r="R66" s="402"/>
      <c r="S66" s="402"/>
      <c r="T66" s="402"/>
      <c r="U66" s="402"/>
      <c r="V66" s="402"/>
      <c r="W66" s="402"/>
      <c r="X66" s="402"/>
      <c r="Y66" s="402"/>
      <c r="Z66" s="402"/>
      <c r="AA66" s="402"/>
      <c r="AB66" s="411"/>
      <c r="AC66" s="411"/>
      <c r="AD66" s="411"/>
      <c r="AE66" s="411"/>
      <c r="AF66" s="411"/>
      <c r="AG66" s="411"/>
      <c r="AH66" s="411"/>
      <c r="AI66" s="411"/>
      <c r="AJ66" s="411"/>
      <c r="AK66" s="411"/>
      <c r="AL66" s="411"/>
    </row>
    <row r="67" spans="1:38" s="555" customFormat="1" ht="16.5" customHeight="1">
      <c r="A67" s="402" t="str">
        <f>IF('Data invoice'!I11=0,"",'Data invoice'!J11)</f>
        <v/>
      </c>
      <c r="B67" s="402" t="str">
        <f>IF('Data invoice'!J14=0,"",'Data invoice'!K14)</f>
        <v/>
      </c>
      <c r="C67" s="402" t="str">
        <f>IF('Data invoice'!K14=0,"",'Data invoice'!L14)</f>
        <v/>
      </c>
      <c r="D67" s="402" t="str">
        <f>IF('Data invoice'!L14=0,"",'Data invoice'!M14)</f>
        <v/>
      </c>
      <c r="E67" s="402" t="str">
        <f>IF('Data invoice'!M14=0,"",'Data invoice'!N14)</f>
        <v/>
      </c>
      <c r="F67" s="402" t="str">
        <f>IF('Data invoice'!N14=0,"",'Data invoice'!O14)</f>
        <v/>
      </c>
      <c r="G67" s="402" t="str">
        <f>IF('Data invoice'!O14=0,"",'Data invoice'!P14)</f>
        <v/>
      </c>
      <c r="H67" s="402" t="str">
        <f>IF('Data invoice'!P14=0,"",'Data invoice'!Q14)</f>
        <v/>
      </c>
      <c r="I67" s="402" t="str">
        <f>IF('Data invoice'!Q14=0,"",'Data invoice'!R14)</f>
        <v/>
      </c>
      <c r="J67" s="438" t="str">
        <f>IF('Data invoice'!R14=0,"",'Data invoice'!S14)</f>
        <v/>
      </c>
      <c r="K67" s="485" t="str">
        <f>IF('Data invoice'!S14=0,"",'Data invoice'!T14)</f>
        <v/>
      </c>
      <c r="L67" s="402"/>
      <c r="M67" s="402"/>
      <c r="N67" s="402"/>
      <c r="O67" s="402"/>
      <c r="P67" s="402"/>
      <c r="Q67" s="402"/>
      <c r="R67" s="402"/>
      <c r="S67" s="402"/>
      <c r="T67" s="402"/>
      <c r="U67" s="402"/>
      <c r="V67" s="402"/>
      <c r="W67" s="402"/>
      <c r="X67" s="402"/>
      <c r="Y67" s="402"/>
      <c r="Z67" s="402"/>
      <c r="AA67" s="402"/>
      <c r="AB67" s="411"/>
      <c r="AC67" s="411"/>
      <c r="AD67" s="411"/>
      <c r="AE67" s="411"/>
      <c r="AF67" s="411"/>
      <c r="AG67" s="411"/>
      <c r="AH67" s="411"/>
      <c r="AI67" s="411"/>
      <c r="AJ67" s="411"/>
      <c r="AK67" s="411"/>
      <c r="AL67" s="411"/>
    </row>
    <row r="68" spans="1:38" s="555" customFormat="1" ht="16.5" customHeight="1">
      <c r="A68" s="402" t="str">
        <f>IF('Data invoice'!I12=0,"",'Data invoice'!J12)</f>
        <v/>
      </c>
      <c r="B68" s="402" t="str">
        <f>IF('Data invoice'!J15=0,"",'Data invoice'!K15)</f>
        <v/>
      </c>
      <c r="C68" s="402" t="str">
        <f>IF('Data invoice'!K15=0,"",'Data invoice'!L15)</f>
        <v/>
      </c>
      <c r="D68" s="402" t="str">
        <f>IF('Data invoice'!L15=0,"",'Data invoice'!M15)</f>
        <v/>
      </c>
      <c r="E68" s="402" t="str">
        <f>IF('Data invoice'!M15=0,"",'Data invoice'!N15)</f>
        <v/>
      </c>
      <c r="F68" s="402" t="str">
        <f>IF('Data invoice'!N15=0,"",'Data invoice'!O15)</f>
        <v/>
      </c>
      <c r="G68" s="402" t="str">
        <f>IF('Data invoice'!O15=0,"",'Data invoice'!P15)</f>
        <v/>
      </c>
      <c r="H68" s="402" t="str">
        <f>IF('Data invoice'!P15=0,"",'Data invoice'!Q15)</f>
        <v/>
      </c>
      <c r="I68" s="402" t="str">
        <f>IF('Data invoice'!Q15=0,"",'Data invoice'!R15)</f>
        <v/>
      </c>
      <c r="J68" s="438" t="str">
        <f>IF('Data invoice'!R15=0,"",'Data invoice'!S15)</f>
        <v/>
      </c>
      <c r="K68" s="485" t="str">
        <f>IF('Data invoice'!S15=0,"",'Data invoice'!T15)</f>
        <v/>
      </c>
      <c r="L68" s="402"/>
      <c r="M68" s="402"/>
      <c r="N68" s="402"/>
      <c r="O68" s="402"/>
      <c r="P68" s="402"/>
      <c r="Q68" s="402"/>
      <c r="R68" s="402"/>
      <c r="S68" s="402"/>
      <c r="T68" s="402"/>
      <c r="U68" s="402"/>
      <c r="V68" s="402"/>
      <c r="W68" s="402"/>
      <c r="X68" s="402"/>
      <c r="Y68" s="402"/>
      <c r="Z68" s="402"/>
      <c r="AA68" s="402"/>
      <c r="AB68" s="411"/>
      <c r="AC68" s="411"/>
      <c r="AD68" s="411"/>
      <c r="AE68" s="411"/>
      <c r="AF68" s="411"/>
      <c r="AG68" s="411"/>
      <c r="AH68" s="411"/>
      <c r="AI68" s="411"/>
      <c r="AJ68" s="411"/>
      <c r="AK68" s="411"/>
      <c r="AL68" s="411"/>
    </row>
    <row r="69" spans="1:38" s="555" customFormat="1" ht="16.5" customHeight="1">
      <c r="A69" s="402" t="str">
        <f>IF('Data invoice'!I13=0,"",'Data invoice'!J13)</f>
        <v/>
      </c>
      <c r="B69" s="402" t="str">
        <f>IF('Data invoice'!J16=0,"",'Data invoice'!K16)</f>
        <v/>
      </c>
      <c r="C69" s="402" t="str">
        <f>IF('Data invoice'!K16=0,"",'Data invoice'!L16)</f>
        <v/>
      </c>
      <c r="D69" s="402" t="str">
        <f>IF('Data invoice'!L16=0,"",'Data invoice'!M16)</f>
        <v/>
      </c>
      <c r="E69" s="402" t="str">
        <f>IF('Data invoice'!M16=0,"",'Data invoice'!N16)</f>
        <v/>
      </c>
      <c r="F69" s="402" t="str">
        <f>IF('Data invoice'!N16=0,"",'Data invoice'!O16)</f>
        <v/>
      </c>
      <c r="G69" s="402" t="str">
        <f>IF('Data invoice'!O16=0,"",'Data invoice'!P16)</f>
        <v/>
      </c>
      <c r="H69" s="402" t="str">
        <f>IF('Data invoice'!P16=0,"",'Data invoice'!Q16)</f>
        <v/>
      </c>
      <c r="I69" s="402" t="str">
        <f>IF('Data invoice'!Q16=0,"",'Data invoice'!R16)</f>
        <v/>
      </c>
      <c r="J69" s="438" t="str">
        <f>IF('Data invoice'!R16=0,"",'Data invoice'!S16)</f>
        <v/>
      </c>
      <c r="K69" s="485" t="str">
        <f>IF('Data invoice'!S16=0,"",'Data invoice'!T16)</f>
        <v/>
      </c>
      <c r="L69" s="402"/>
      <c r="M69" s="402"/>
      <c r="N69" s="402"/>
      <c r="O69" s="402"/>
      <c r="P69" s="402"/>
      <c r="Q69" s="402"/>
      <c r="R69" s="402"/>
      <c r="S69" s="402"/>
      <c r="T69" s="402"/>
      <c r="U69" s="402"/>
      <c r="V69" s="402"/>
      <c r="W69" s="402"/>
      <c r="X69" s="402"/>
      <c r="Y69" s="402"/>
      <c r="Z69" s="402"/>
      <c r="AA69" s="402"/>
      <c r="AB69" s="411"/>
      <c r="AC69" s="411"/>
      <c r="AD69" s="411"/>
      <c r="AE69" s="411"/>
      <c r="AF69" s="411"/>
      <c r="AG69" s="411"/>
      <c r="AH69" s="411"/>
      <c r="AI69" s="411"/>
      <c r="AJ69" s="411"/>
      <c r="AK69" s="411"/>
      <c r="AL69" s="411"/>
    </row>
    <row r="70" spans="1:38" s="555" customFormat="1" ht="16.5" customHeight="1">
      <c r="A70" s="402" t="str">
        <f>IF('Data invoice'!I14=0,"",'Data invoice'!J14)</f>
        <v/>
      </c>
      <c r="B70" s="402" t="str">
        <f>IF('Data invoice'!J17=0,"",'Data invoice'!K17)</f>
        <v/>
      </c>
      <c r="C70" s="402" t="str">
        <f>IF('Data invoice'!K17=0,"",'Data invoice'!L17)</f>
        <v/>
      </c>
      <c r="D70" s="402" t="str">
        <f>IF('Data invoice'!L17=0,"",'Data invoice'!M17)</f>
        <v/>
      </c>
      <c r="E70" s="402" t="str">
        <f>IF('Data invoice'!M17=0,"",'Data invoice'!N17)</f>
        <v/>
      </c>
      <c r="F70" s="402" t="str">
        <f>IF('Data invoice'!N17=0,"",'Data invoice'!O17)</f>
        <v/>
      </c>
      <c r="G70" s="402" t="str">
        <f>IF('Data invoice'!O17=0,"",'Data invoice'!P17)</f>
        <v/>
      </c>
      <c r="H70" s="402" t="str">
        <f>IF('Data invoice'!P17=0,"",'Data invoice'!Q17)</f>
        <v/>
      </c>
      <c r="I70" s="402" t="str">
        <f>IF('Data invoice'!Q17=0,"",'Data invoice'!R17)</f>
        <v/>
      </c>
      <c r="J70" s="438" t="str">
        <f>IF('Data invoice'!R17=0,"",'Data invoice'!S17)</f>
        <v/>
      </c>
      <c r="K70" s="485" t="str">
        <f>IF('Data invoice'!S17=0,"",'Data invoice'!T17)</f>
        <v/>
      </c>
      <c r="L70" s="402"/>
      <c r="M70" s="402"/>
      <c r="N70" s="402"/>
      <c r="O70" s="402"/>
      <c r="P70" s="402"/>
      <c r="Q70" s="402"/>
      <c r="R70" s="402"/>
      <c r="S70" s="402"/>
      <c r="T70" s="402"/>
      <c r="U70" s="402"/>
      <c r="V70" s="402"/>
      <c r="W70" s="402"/>
      <c r="X70" s="402"/>
      <c r="Y70" s="402"/>
      <c r="Z70" s="402"/>
      <c r="AA70" s="402"/>
      <c r="AB70" s="411"/>
      <c r="AC70" s="411"/>
      <c r="AD70" s="411"/>
      <c r="AE70" s="411"/>
      <c r="AF70" s="411"/>
      <c r="AG70" s="411"/>
      <c r="AH70" s="411"/>
      <c r="AI70" s="411"/>
      <c r="AJ70" s="411"/>
      <c r="AK70" s="411"/>
      <c r="AL70" s="411"/>
    </row>
    <row r="71" spans="1:38" s="555" customFormat="1" ht="16.5" customHeight="1">
      <c r="A71" s="402" t="str">
        <f>IF('Data invoice'!I15=0,"",'Data invoice'!J15)</f>
        <v/>
      </c>
      <c r="B71" s="402" t="str">
        <f>IF('Data invoice'!J18=0,"",'Data invoice'!K18)</f>
        <v/>
      </c>
      <c r="C71" s="402" t="str">
        <f>IF('Data invoice'!K18=0,"",'Data invoice'!L18)</f>
        <v/>
      </c>
      <c r="D71" s="402" t="str">
        <f>IF('Data invoice'!L18=0,"",'Data invoice'!M18)</f>
        <v/>
      </c>
      <c r="E71" s="402" t="str">
        <f>IF('Data invoice'!M18=0,"",'Data invoice'!N18)</f>
        <v/>
      </c>
      <c r="F71" s="402" t="str">
        <f>IF('Data invoice'!N18=0,"",'Data invoice'!O18)</f>
        <v/>
      </c>
      <c r="G71" s="402" t="str">
        <f>IF('Data invoice'!O18=0,"",'Data invoice'!P18)</f>
        <v/>
      </c>
      <c r="H71" s="402" t="str">
        <f>IF('Data invoice'!P18=0,"",'Data invoice'!Q18)</f>
        <v/>
      </c>
      <c r="I71" s="402" t="str">
        <f>IF('Data invoice'!Q18=0,"",'Data invoice'!R18)</f>
        <v/>
      </c>
      <c r="J71" s="438" t="str">
        <f>IF('Data invoice'!R18=0,"",'Data invoice'!S18)</f>
        <v/>
      </c>
      <c r="K71" s="485" t="str">
        <f>IF('Data invoice'!S18=0,"",'Data invoice'!T18)</f>
        <v/>
      </c>
      <c r="L71" s="402"/>
      <c r="M71" s="402"/>
      <c r="N71" s="402"/>
      <c r="O71" s="402"/>
      <c r="P71" s="402"/>
      <c r="Q71" s="402"/>
      <c r="R71" s="402"/>
      <c r="S71" s="402"/>
      <c r="T71" s="402"/>
      <c r="U71" s="402"/>
      <c r="V71" s="402"/>
      <c r="W71" s="402"/>
      <c r="X71" s="402"/>
      <c r="Y71" s="402"/>
      <c r="Z71" s="402"/>
      <c r="AA71" s="402"/>
      <c r="AB71" s="411"/>
      <c r="AC71" s="411"/>
      <c r="AD71" s="411"/>
      <c r="AE71" s="411"/>
      <c r="AF71" s="411"/>
      <c r="AG71" s="411"/>
      <c r="AH71" s="411"/>
      <c r="AI71" s="411"/>
      <c r="AJ71" s="411"/>
      <c r="AK71" s="411"/>
      <c r="AL71" s="411"/>
    </row>
    <row r="72" spans="1:38" s="555" customFormat="1" ht="16.5" customHeight="1">
      <c r="A72" s="402" t="str">
        <f>IF('Data invoice'!I16=0,"",'Data invoice'!J16)</f>
        <v/>
      </c>
      <c r="B72" s="402" t="str">
        <f>IF('Data invoice'!J19=0,"",'Data invoice'!K19)</f>
        <v/>
      </c>
      <c r="C72" s="402" t="str">
        <f>IF('Data invoice'!K19=0,"",'Data invoice'!L19)</f>
        <v/>
      </c>
      <c r="D72" s="402" t="str">
        <f>IF('Data invoice'!L19=0,"",'Data invoice'!M19)</f>
        <v/>
      </c>
      <c r="E72" s="402" t="str">
        <f>IF('Data invoice'!M19=0,"",'Data invoice'!N19)</f>
        <v/>
      </c>
      <c r="F72" s="402" t="str">
        <f>IF('Data invoice'!N19=0,"",'Data invoice'!O19)</f>
        <v/>
      </c>
      <c r="G72" s="402" t="str">
        <f>IF('Data invoice'!O19=0,"",'Data invoice'!P19)</f>
        <v/>
      </c>
      <c r="H72" s="402" t="str">
        <f>IF('Data invoice'!P19=0,"",'Data invoice'!Q19)</f>
        <v/>
      </c>
      <c r="I72" s="402" t="str">
        <f>IF('Data invoice'!Q19=0,"",'Data invoice'!R19)</f>
        <v/>
      </c>
      <c r="J72" s="438" t="str">
        <f>IF('Data invoice'!R19=0,"",'Data invoice'!S19)</f>
        <v/>
      </c>
      <c r="K72" s="485" t="str">
        <f>IF('Data invoice'!S19=0,"",'Data invoice'!T19)</f>
        <v/>
      </c>
      <c r="L72" s="402"/>
      <c r="M72" s="402"/>
      <c r="N72" s="402"/>
      <c r="O72" s="402"/>
      <c r="P72" s="402"/>
      <c r="Q72" s="402"/>
      <c r="R72" s="402"/>
      <c r="S72" s="402"/>
      <c r="T72" s="402"/>
      <c r="U72" s="402"/>
      <c r="V72" s="402"/>
      <c r="W72" s="402"/>
      <c r="X72" s="402"/>
      <c r="Y72" s="402"/>
      <c r="Z72" s="402"/>
      <c r="AA72" s="402"/>
      <c r="AB72" s="411"/>
      <c r="AC72" s="411"/>
      <c r="AD72" s="411"/>
      <c r="AE72" s="411"/>
      <c r="AF72" s="411"/>
      <c r="AG72" s="411"/>
      <c r="AH72" s="411"/>
      <c r="AI72" s="411"/>
      <c r="AJ72" s="411"/>
      <c r="AK72" s="411"/>
      <c r="AL72" s="411"/>
    </row>
    <row r="73" spans="1:38" s="555" customFormat="1" ht="16.5" customHeight="1">
      <c r="A73" s="402" t="str">
        <f>IF('Data invoice'!I17=0,"",'Data invoice'!J17)</f>
        <v/>
      </c>
      <c r="B73" s="402" t="str">
        <f>IF('Data invoice'!J20=0,"",'Data invoice'!K20)</f>
        <v/>
      </c>
      <c r="C73" s="402" t="str">
        <f>IF('Data invoice'!K20=0,"",'Data invoice'!L20)</f>
        <v/>
      </c>
      <c r="D73" s="402" t="str">
        <f>IF('Data invoice'!L20=0,"",'Data invoice'!M20)</f>
        <v/>
      </c>
      <c r="E73" s="402" t="str">
        <f>IF('Data invoice'!M20=0,"",'Data invoice'!N20)</f>
        <v/>
      </c>
      <c r="F73" s="402" t="str">
        <f>IF('Data invoice'!N20=0,"",'Data invoice'!O20)</f>
        <v/>
      </c>
      <c r="G73" s="402" t="str">
        <f>IF('Data invoice'!O20=0,"",'Data invoice'!P20)</f>
        <v/>
      </c>
      <c r="H73" s="402" t="str">
        <f>IF('Data invoice'!P20=0,"",'Data invoice'!Q20)</f>
        <v/>
      </c>
      <c r="I73" s="402" t="str">
        <f>IF('Data invoice'!Q20=0,"",'Data invoice'!R20)</f>
        <v/>
      </c>
      <c r="J73" s="438" t="str">
        <f>IF('Data invoice'!R20=0,"",'Data invoice'!S20)</f>
        <v/>
      </c>
      <c r="K73" s="485" t="str">
        <f>IF('Data invoice'!S20=0,"",'Data invoice'!T20)</f>
        <v/>
      </c>
      <c r="L73" s="402"/>
      <c r="M73" s="402"/>
      <c r="N73" s="402"/>
      <c r="O73" s="402"/>
      <c r="P73" s="402"/>
      <c r="Q73" s="402"/>
      <c r="R73" s="402"/>
      <c r="S73" s="402"/>
      <c r="T73" s="402"/>
      <c r="U73" s="402"/>
      <c r="V73" s="402"/>
      <c r="W73" s="402"/>
      <c r="X73" s="402"/>
      <c r="Y73" s="402"/>
      <c r="Z73" s="402"/>
      <c r="AA73" s="402"/>
      <c r="AB73" s="411"/>
      <c r="AC73" s="411"/>
      <c r="AD73" s="411"/>
      <c r="AE73" s="411"/>
      <c r="AF73" s="411"/>
      <c r="AG73" s="411"/>
      <c r="AH73" s="411"/>
      <c r="AI73" s="411"/>
      <c r="AJ73" s="411"/>
      <c r="AK73" s="411"/>
      <c r="AL73" s="411"/>
    </row>
    <row r="74" spans="1:38" s="555" customFormat="1" ht="16.5" customHeight="1">
      <c r="A74" s="402" t="str">
        <f>IF('Data invoice'!I18=0,"",'Data invoice'!J18)</f>
        <v/>
      </c>
      <c r="B74" s="402" t="str">
        <f>IF('Data invoice'!J21=0,"",'Data invoice'!K21)</f>
        <v/>
      </c>
      <c r="C74" s="402" t="str">
        <f>IF('Data invoice'!K21=0,"",'Data invoice'!L21)</f>
        <v/>
      </c>
      <c r="D74" s="402" t="str">
        <f>IF('Data invoice'!L21=0,"",'Data invoice'!M21)</f>
        <v/>
      </c>
      <c r="E74" s="402" t="str">
        <f>IF('Data invoice'!M21=0,"",'Data invoice'!N21)</f>
        <v/>
      </c>
      <c r="F74" s="402" t="str">
        <f>IF('Data invoice'!N21=0,"",'Data invoice'!O21)</f>
        <v/>
      </c>
      <c r="G74" s="402" t="str">
        <f>IF('Data invoice'!O21=0,"",'Data invoice'!P21)</f>
        <v/>
      </c>
      <c r="H74" s="402" t="str">
        <f>IF('Data invoice'!P21=0,"",'Data invoice'!Q21)</f>
        <v/>
      </c>
      <c r="I74" s="402" t="str">
        <f>IF('Data invoice'!Q21=0,"",'Data invoice'!R21)</f>
        <v/>
      </c>
      <c r="J74" s="438" t="str">
        <f>IF('Data invoice'!R21=0,"",'Data invoice'!S21)</f>
        <v/>
      </c>
      <c r="K74" s="485" t="str">
        <f>IF('Data invoice'!S21=0,"",'Data invoice'!T21)</f>
        <v/>
      </c>
      <c r="L74" s="402"/>
      <c r="M74" s="402"/>
      <c r="N74" s="402"/>
      <c r="O74" s="402"/>
      <c r="P74" s="402"/>
      <c r="Q74" s="402"/>
      <c r="R74" s="402"/>
      <c r="S74" s="402"/>
      <c r="T74" s="402"/>
      <c r="U74" s="402"/>
      <c r="V74" s="402"/>
      <c r="W74" s="402"/>
      <c r="X74" s="402"/>
      <c r="Y74" s="402"/>
      <c r="Z74" s="402"/>
      <c r="AA74" s="402"/>
      <c r="AB74" s="411"/>
      <c r="AC74" s="411"/>
      <c r="AD74" s="411"/>
      <c r="AE74" s="411"/>
      <c r="AF74" s="411"/>
      <c r="AG74" s="411"/>
      <c r="AH74" s="411"/>
      <c r="AI74" s="411"/>
      <c r="AJ74" s="411"/>
      <c r="AK74" s="411"/>
      <c r="AL74" s="411"/>
    </row>
    <row r="75" spans="1:38" s="555" customFormat="1" ht="16.5" customHeight="1">
      <c r="A75" s="402" t="str">
        <f>IF('Data invoice'!I19=0,"",'Data invoice'!J19)</f>
        <v/>
      </c>
      <c r="B75" s="402" t="str">
        <f>IF('Data invoice'!J22=0,"",'Data invoice'!K22)</f>
        <v/>
      </c>
      <c r="C75" s="402" t="str">
        <f>IF('Data invoice'!K22=0,"",'Data invoice'!L22)</f>
        <v/>
      </c>
      <c r="D75" s="402" t="str">
        <f>IF('Data invoice'!L22=0,"",'Data invoice'!M22)</f>
        <v/>
      </c>
      <c r="E75" s="402" t="str">
        <f>IF('Data invoice'!M22=0,"",'Data invoice'!N22)</f>
        <v/>
      </c>
      <c r="F75" s="402" t="str">
        <f>IF('Data invoice'!N22=0,"",'Data invoice'!O22)</f>
        <v/>
      </c>
      <c r="G75" s="402" t="str">
        <f>IF('Data invoice'!O22=0,"",'Data invoice'!P22)</f>
        <v/>
      </c>
      <c r="H75" s="402" t="str">
        <f>IF('Data invoice'!P22=0,"",'Data invoice'!Q22)</f>
        <v/>
      </c>
      <c r="I75" s="402" t="str">
        <f>IF('Data invoice'!Q22=0,"",'Data invoice'!R22)</f>
        <v/>
      </c>
      <c r="J75" s="438" t="str">
        <f>IF('Data invoice'!R22=0,"",'Data invoice'!S22)</f>
        <v/>
      </c>
      <c r="K75" s="485" t="str">
        <f>IF('Data invoice'!S22=0,"",'Data invoice'!T22)</f>
        <v/>
      </c>
      <c r="L75" s="402"/>
      <c r="M75" s="402"/>
      <c r="N75" s="402"/>
      <c r="O75" s="402"/>
      <c r="P75" s="402"/>
      <c r="Q75" s="402"/>
      <c r="R75" s="402"/>
      <c r="S75" s="402"/>
      <c r="T75" s="402"/>
      <c r="U75" s="402"/>
      <c r="V75" s="402"/>
      <c r="W75" s="402"/>
      <c r="X75" s="402"/>
      <c r="Y75" s="402"/>
      <c r="Z75" s="402"/>
      <c r="AA75" s="402"/>
      <c r="AB75" s="411"/>
      <c r="AC75" s="411"/>
      <c r="AD75" s="411"/>
      <c r="AE75" s="411"/>
      <c r="AF75" s="411"/>
      <c r="AG75" s="411"/>
      <c r="AH75" s="411"/>
      <c r="AI75" s="411"/>
      <c r="AJ75" s="411"/>
      <c r="AK75" s="411"/>
      <c r="AL75" s="411"/>
    </row>
    <row r="76" spans="1:38" s="555" customFormat="1" ht="16.5" customHeight="1">
      <c r="A76" s="402" t="str">
        <f>IF('Data invoice'!I20=0,"",'Data invoice'!J20)</f>
        <v/>
      </c>
      <c r="B76" s="402" t="str">
        <f>IF('Data invoice'!J23=0,"",'Data invoice'!K23)</f>
        <v/>
      </c>
      <c r="C76" s="402" t="str">
        <f>IF('Data invoice'!K23=0,"",'Data invoice'!L23)</f>
        <v/>
      </c>
      <c r="D76" s="402" t="str">
        <f>IF('Data invoice'!L23=0,"",'Data invoice'!M23)</f>
        <v/>
      </c>
      <c r="E76" s="402" t="str">
        <f>IF('Data invoice'!M23=0,"",'Data invoice'!N23)</f>
        <v/>
      </c>
      <c r="F76" s="402" t="str">
        <f>IF('Data invoice'!N23=0,"",'Data invoice'!O23)</f>
        <v/>
      </c>
      <c r="G76" s="402" t="str">
        <f>IF('Data invoice'!O23=0,"",'Data invoice'!P23)</f>
        <v/>
      </c>
      <c r="H76" s="402" t="str">
        <f>IF('Data invoice'!P23=0,"",'Data invoice'!Q23)</f>
        <v/>
      </c>
      <c r="I76" s="402" t="str">
        <f>IF('Data invoice'!Q23=0,"",'Data invoice'!R23)</f>
        <v/>
      </c>
      <c r="J76" s="438" t="str">
        <f>IF('Data invoice'!R23=0,"",'Data invoice'!S23)</f>
        <v/>
      </c>
      <c r="K76" s="485" t="str">
        <f>IF('Data invoice'!S23=0,"",'Data invoice'!T23)</f>
        <v/>
      </c>
      <c r="L76" s="402"/>
      <c r="M76" s="402"/>
      <c r="N76" s="402"/>
      <c r="O76" s="402"/>
      <c r="P76" s="402"/>
      <c r="Q76" s="402"/>
      <c r="R76" s="402"/>
      <c r="S76" s="402"/>
      <c r="T76" s="402"/>
      <c r="U76" s="402"/>
      <c r="V76" s="402"/>
      <c r="W76" s="402"/>
      <c r="X76" s="402"/>
      <c r="Y76" s="402"/>
      <c r="Z76" s="402"/>
      <c r="AA76" s="402"/>
      <c r="AB76" s="411"/>
      <c r="AC76" s="411"/>
      <c r="AD76" s="411"/>
      <c r="AE76" s="411"/>
      <c r="AF76" s="411"/>
      <c r="AG76" s="411"/>
      <c r="AH76" s="411"/>
      <c r="AI76" s="411"/>
      <c r="AJ76" s="411"/>
      <c r="AK76" s="411"/>
      <c r="AL76" s="411"/>
    </row>
    <row r="77" spans="1:38" s="555" customFormat="1" ht="16.5" customHeight="1">
      <c r="A77" s="402" t="str">
        <f>IF('Data invoice'!I21=0,"",'Data invoice'!J21)</f>
        <v/>
      </c>
      <c r="B77" s="402" t="str">
        <f>IF('Data invoice'!J24=0,"",'Data invoice'!K24)</f>
        <v/>
      </c>
      <c r="C77" s="402" t="str">
        <f>IF('Data invoice'!K24=0,"",'Data invoice'!L24)</f>
        <v/>
      </c>
      <c r="D77" s="402" t="str">
        <f>IF('Data invoice'!L24=0,"",'Data invoice'!M24)</f>
        <v/>
      </c>
      <c r="E77" s="402" t="str">
        <f>IF('Data invoice'!M24=0,"",'Data invoice'!N24)</f>
        <v/>
      </c>
      <c r="F77" s="402" t="str">
        <f>IF('Data invoice'!N24=0,"",'Data invoice'!O24)</f>
        <v/>
      </c>
      <c r="G77" s="402" t="str">
        <f>IF('Data invoice'!O24=0,"",'Data invoice'!P24)</f>
        <v/>
      </c>
      <c r="H77" s="402" t="str">
        <f>IF('Data invoice'!P24=0,"",'Data invoice'!Q24)</f>
        <v/>
      </c>
      <c r="I77" s="402" t="str">
        <f>IF('Data invoice'!Q24=0,"",'Data invoice'!R24)</f>
        <v/>
      </c>
      <c r="J77" s="438" t="str">
        <f>IF('Data invoice'!R24=0,"",'Data invoice'!S24)</f>
        <v/>
      </c>
      <c r="K77" s="485" t="str">
        <f>IF('Data invoice'!S24=0,"",'Data invoice'!T24)</f>
        <v/>
      </c>
      <c r="L77" s="402"/>
      <c r="M77" s="402"/>
      <c r="N77" s="402"/>
      <c r="O77" s="402"/>
      <c r="P77" s="402"/>
      <c r="Q77" s="402"/>
      <c r="R77" s="402"/>
      <c r="S77" s="402"/>
      <c r="T77" s="402"/>
      <c r="U77" s="402"/>
      <c r="V77" s="402"/>
      <c r="W77" s="402"/>
      <c r="X77" s="402"/>
      <c r="Y77" s="402"/>
      <c r="Z77" s="402"/>
      <c r="AA77" s="402"/>
      <c r="AB77" s="411"/>
      <c r="AC77" s="411"/>
      <c r="AD77" s="411"/>
      <c r="AE77" s="411"/>
      <c r="AF77" s="411"/>
      <c r="AG77" s="411"/>
      <c r="AH77" s="411"/>
      <c r="AI77" s="411"/>
      <c r="AJ77" s="411"/>
      <c r="AK77" s="411"/>
      <c r="AL77" s="411"/>
    </row>
    <row r="78" spans="1:38" s="555" customFormat="1" ht="16.5" customHeight="1">
      <c r="A78" s="402" t="str">
        <f>IF('Data invoice'!I22=0,"",'Data invoice'!J22)</f>
        <v/>
      </c>
      <c r="B78" s="402" t="str">
        <f>IF('Data invoice'!J25=0,"",'Data invoice'!K25)</f>
        <v/>
      </c>
      <c r="C78" s="402" t="str">
        <f>IF('Data invoice'!K25=0,"",'Data invoice'!L25)</f>
        <v/>
      </c>
      <c r="D78" s="402" t="str">
        <f>IF('Data invoice'!L25=0,"",'Data invoice'!M25)</f>
        <v/>
      </c>
      <c r="E78" s="402" t="str">
        <f>IF('Data invoice'!M25=0,"",'Data invoice'!N25)</f>
        <v/>
      </c>
      <c r="F78" s="402" t="str">
        <f>IF('Data invoice'!N25=0,"",'Data invoice'!O25)</f>
        <v/>
      </c>
      <c r="G78" s="402" t="str">
        <f>IF('Data invoice'!O25=0,"",'Data invoice'!P25)</f>
        <v/>
      </c>
      <c r="H78" s="402" t="str">
        <f>IF('Data invoice'!P25=0,"",'Data invoice'!Q25)</f>
        <v/>
      </c>
      <c r="I78" s="402" t="str">
        <f>IF('Data invoice'!Q25=0,"",'Data invoice'!R25)</f>
        <v/>
      </c>
      <c r="J78" s="438" t="str">
        <f>IF('Data invoice'!R25=0,"",'Data invoice'!S25)</f>
        <v/>
      </c>
      <c r="K78" s="485" t="str">
        <f>IF('Data invoice'!S25=0,"",'Data invoice'!T25)</f>
        <v/>
      </c>
      <c r="L78" s="402"/>
      <c r="M78" s="402"/>
      <c r="N78" s="402"/>
      <c r="O78" s="402"/>
      <c r="P78" s="402"/>
      <c r="Q78" s="402"/>
      <c r="R78" s="402"/>
      <c r="S78" s="402"/>
      <c r="T78" s="402"/>
      <c r="U78" s="402"/>
      <c r="V78" s="402"/>
      <c r="W78" s="402"/>
      <c r="X78" s="402"/>
      <c r="Y78" s="402"/>
      <c r="Z78" s="402"/>
      <c r="AA78" s="402"/>
      <c r="AB78" s="411"/>
      <c r="AC78" s="411"/>
      <c r="AD78" s="411"/>
      <c r="AE78" s="411"/>
      <c r="AF78" s="411"/>
      <c r="AG78" s="411"/>
      <c r="AH78" s="411"/>
      <c r="AI78" s="411"/>
      <c r="AJ78" s="411"/>
      <c r="AK78" s="411"/>
      <c r="AL78" s="411"/>
    </row>
    <row r="79" spans="1:38" s="555" customFormat="1" ht="16.5" customHeight="1">
      <c r="A79" s="402" t="str">
        <f>IF('Data invoice'!I23=0,"",'Data invoice'!J23)</f>
        <v/>
      </c>
      <c r="B79" s="402" t="str">
        <f>IF('Data invoice'!J26=0,"",'Data invoice'!K26)</f>
        <v/>
      </c>
      <c r="C79" s="402" t="str">
        <f>IF('Data invoice'!K26=0,"",'Data invoice'!L26)</f>
        <v/>
      </c>
      <c r="D79" s="402" t="str">
        <f>IF('Data invoice'!L26=0,"",'Data invoice'!M26)</f>
        <v/>
      </c>
      <c r="E79" s="402" t="str">
        <f>IF('Data invoice'!M26=0,"",'Data invoice'!N26)</f>
        <v/>
      </c>
      <c r="F79" s="402" t="str">
        <f>IF('Data invoice'!N26=0,"",'Data invoice'!O26)</f>
        <v/>
      </c>
      <c r="G79" s="402" t="str">
        <f>IF('Data invoice'!O26=0,"",'Data invoice'!P26)</f>
        <v/>
      </c>
      <c r="H79" s="402" t="str">
        <f>IF('Data invoice'!P26=0,"",'Data invoice'!Q26)</f>
        <v/>
      </c>
      <c r="I79" s="402" t="str">
        <f>IF('Data invoice'!Q26=0,"",'Data invoice'!R26)</f>
        <v/>
      </c>
      <c r="J79" s="438" t="str">
        <f>IF('Data invoice'!R26=0,"",'Data invoice'!S26)</f>
        <v/>
      </c>
      <c r="K79" s="485" t="str">
        <f>IF('Data invoice'!S26=0,"",'Data invoice'!T26)</f>
        <v/>
      </c>
      <c r="L79" s="402"/>
      <c r="M79" s="402"/>
      <c r="N79" s="402"/>
      <c r="O79" s="402"/>
      <c r="P79" s="402"/>
      <c r="Q79" s="402"/>
      <c r="R79" s="402"/>
      <c r="S79" s="402"/>
      <c r="T79" s="402"/>
      <c r="U79" s="402"/>
      <c r="V79" s="402"/>
      <c r="W79" s="402"/>
      <c r="X79" s="402"/>
      <c r="Y79" s="402"/>
      <c r="Z79" s="402"/>
      <c r="AA79" s="402"/>
      <c r="AB79" s="411"/>
      <c r="AC79" s="411"/>
      <c r="AD79" s="411"/>
      <c r="AE79" s="411"/>
      <c r="AF79" s="411"/>
      <c r="AG79" s="411"/>
      <c r="AH79" s="411"/>
      <c r="AI79" s="411"/>
      <c r="AJ79" s="411"/>
      <c r="AK79" s="411"/>
      <c r="AL79" s="411"/>
    </row>
    <row r="80" spans="1:38" s="555" customFormat="1" ht="16.5" customHeight="1">
      <c r="A80" s="402" t="str">
        <f>IF('Data invoice'!I24=0,"",'Data invoice'!J24)</f>
        <v/>
      </c>
      <c r="B80" s="402" t="str">
        <f>IF('Data invoice'!J27=0,"",'Data invoice'!K27)</f>
        <v/>
      </c>
      <c r="C80" s="402" t="str">
        <f>IF('Data invoice'!K27=0,"",'Data invoice'!L27)</f>
        <v/>
      </c>
      <c r="D80" s="402" t="str">
        <f>IF('Data invoice'!L27=0,"",'Data invoice'!M27)</f>
        <v/>
      </c>
      <c r="E80" s="402" t="str">
        <f>IF('Data invoice'!M27=0,"",'Data invoice'!N27)</f>
        <v/>
      </c>
      <c r="F80" s="402" t="str">
        <f>IF('Data invoice'!N27=0,"",'Data invoice'!O27)</f>
        <v/>
      </c>
      <c r="G80" s="402" t="str">
        <f>IF('Data invoice'!O27=0,"",'Data invoice'!P27)</f>
        <v/>
      </c>
      <c r="H80" s="402" t="str">
        <f>IF('Data invoice'!P27=0,"",'Data invoice'!Q27)</f>
        <v/>
      </c>
      <c r="I80" s="402" t="str">
        <f>IF('Data invoice'!Q27=0,"",'Data invoice'!R27)</f>
        <v/>
      </c>
      <c r="J80" s="438" t="str">
        <f>IF('Data invoice'!R27=0,"",'Data invoice'!S27)</f>
        <v/>
      </c>
      <c r="K80" s="485" t="str">
        <f>IF('Data invoice'!S27=0,"",'Data invoice'!T27)</f>
        <v/>
      </c>
      <c r="L80" s="402"/>
      <c r="M80" s="402"/>
      <c r="N80" s="402"/>
      <c r="O80" s="402"/>
      <c r="P80" s="402"/>
      <c r="Q80" s="402"/>
      <c r="R80" s="402"/>
      <c r="S80" s="402"/>
      <c r="T80" s="402"/>
      <c r="U80" s="402"/>
      <c r="V80" s="402"/>
      <c r="W80" s="402"/>
      <c r="X80" s="402"/>
      <c r="Y80" s="402"/>
      <c r="Z80" s="402"/>
      <c r="AA80" s="402"/>
      <c r="AB80" s="411"/>
      <c r="AC80" s="411"/>
      <c r="AD80" s="411"/>
      <c r="AE80" s="411"/>
      <c r="AF80" s="411"/>
      <c r="AG80" s="411"/>
      <c r="AH80" s="411"/>
      <c r="AI80" s="411"/>
      <c r="AJ80" s="411"/>
      <c r="AK80" s="411"/>
      <c r="AL80" s="411"/>
    </row>
    <row r="81" spans="1:38" s="555" customFormat="1" ht="16.5" customHeight="1">
      <c r="A81" s="402" t="str">
        <f>IF('Data invoice'!I25=0,"",'Data invoice'!J25)</f>
        <v/>
      </c>
      <c r="B81" s="402" t="str">
        <f>IF('Data invoice'!J28=0,"",'Data invoice'!K28)</f>
        <v/>
      </c>
      <c r="C81" s="402" t="str">
        <f>IF('Data invoice'!K28=0,"",'Data invoice'!L28)</f>
        <v/>
      </c>
      <c r="D81" s="402" t="str">
        <f>IF('Data invoice'!L28=0,"",'Data invoice'!M28)</f>
        <v/>
      </c>
      <c r="E81" s="402" t="str">
        <f>IF('Data invoice'!M28=0,"",'Data invoice'!N28)</f>
        <v/>
      </c>
      <c r="F81" s="402" t="str">
        <f>IF('Data invoice'!N28=0,"",'Data invoice'!O28)</f>
        <v/>
      </c>
      <c r="G81" s="402" t="str">
        <f>IF('Data invoice'!O28=0,"",'Data invoice'!P28)</f>
        <v/>
      </c>
      <c r="H81" s="402" t="str">
        <f>IF('Data invoice'!P28=0,"",'Data invoice'!Q28)</f>
        <v/>
      </c>
      <c r="I81" s="402" t="str">
        <f>IF('Data invoice'!Q28=0,"",'Data invoice'!R28)</f>
        <v/>
      </c>
      <c r="J81" s="438" t="str">
        <f>IF('Data invoice'!R28=0,"",'Data invoice'!S28)</f>
        <v/>
      </c>
      <c r="K81" s="485" t="str">
        <f>IF('Data invoice'!S28=0,"",'Data invoice'!T28)</f>
        <v/>
      </c>
      <c r="L81" s="402"/>
      <c r="M81" s="402"/>
      <c r="N81" s="402"/>
      <c r="O81" s="402"/>
      <c r="P81" s="402"/>
      <c r="Q81" s="402"/>
      <c r="R81" s="402"/>
      <c r="S81" s="402"/>
      <c r="T81" s="402"/>
      <c r="U81" s="402"/>
      <c r="V81" s="402"/>
      <c r="W81" s="402"/>
      <c r="X81" s="402"/>
      <c r="Y81" s="402"/>
      <c r="Z81" s="402"/>
      <c r="AA81" s="402"/>
      <c r="AB81" s="411"/>
      <c r="AC81" s="411"/>
      <c r="AD81" s="411"/>
      <c r="AE81" s="411"/>
      <c r="AF81" s="411"/>
      <c r="AG81" s="411"/>
      <c r="AH81" s="411"/>
      <c r="AI81" s="411"/>
      <c r="AJ81" s="411"/>
      <c r="AK81" s="411"/>
      <c r="AL81" s="411"/>
    </row>
    <row r="82" spans="1:38" s="555" customFormat="1" ht="16.5" customHeight="1">
      <c r="A82" s="402" t="str">
        <f>IF('Data invoice'!I26=0,"",'Data invoice'!J26)</f>
        <v/>
      </c>
      <c r="B82" s="402" t="str">
        <f>IF('Data invoice'!J29=0,"",'Data invoice'!K29)</f>
        <v/>
      </c>
      <c r="C82" s="402" t="str">
        <f>IF('Data invoice'!K29=0,"",'Data invoice'!L29)</f>
        <v/>
      </c>
      <c r="D82" s="402" t="str">
        <f>IF('Data invoice'!L29=0,"",'Data invoice'!M29)</f>
        <v/>
      </c>
      <c r="E82" s="402" t="str">
        <f>IF('Data invoice'!M29=0,"",'Data invoice'!N29)</f>
        <v/>
      </c>
      <c r="F82" s="402" t="str">
        <f>IF('Data invoice'!N29=0,"",'Data invoice'!O29)</f>
        <v/>
      </c>
      <c r="G82" s="402" t="str">
        <f>IF('Data invoice'!O29=0,"",'Data invoice'!P29)</f>
        <v/>
      </c>
      <c r="H82" s="402" t="str">
        <f>IF('Data invoice'!P29=0,"",'Data invoice'!Q29)</f>
        <v/>
      </c>
      <c r="I82" s="402" t="str">
        <f>IF('Data invoice'!Q29=0,"",'Data invoice'!R29)</f>
        <v/>
      </c>
      <c r="J82" s="438" t="str">
        <f>IF('Data invoice'!R29=0,"",'Data invoice'!S29)</f>
        <v/>
      </c>
      <c r="K82" s="485" t="str">
        <f>IF('Data invoice'!S29=0,"",'Data invoice'!T29)</f>
        <v/>
      </c>
      <c r="L82" s="402"/>
      <c r="M82" s="402"/>
      <c r="N82" s="402"/>
      <c r="O82" s="402"/>
      <c r="P82" s="402"/>
      <c r="Q82" s="402"/>
      <c r="R82" s="402"/>
      <c r="S82" s="402"/>
      <c r="T82" s="402"/>
      <c r="U82" s="402"/>
      <c r="V82" s="402"/>
      <c r="W82" s="402"/>
      <c r="X82" s="402"/>
      <c r="Y82" s="402"/>
      <c r="Z82" s="402"/>
      <c r="AA82" s="402"/>
      <c r="AB82" s="411"/>
      <c r="AC82" s="411"/>
      <c r="AD82" s="411"/>
      <c r="AE82" s="411"/>
      <c r="AF82" s="411"/>
      <c r="AG82" s="411"/>
      <c r="AH82" s="411"/>
      <c r="AI82" s="411"/>
      <c r="AJ82" s="411"/>
      <c r="AK82" s="411"/>
      <c r="AL82" s="411"/>
    </row>
    <row r="83" spans="1:38" s="555" customFormat="1" ht="16.5" customHeight="1">
      <c r="A83" s="402" t="str">
        <f>IF('Data invoice'!I27=0,"",'Data invoice'!J27)</f>
        <v/>
      </c>
      <c r="B83" s="402" t="str">
        <f>IF('Data invoice'!J30=0,"",'Data invoice'!K30)</f>
        <v/>
      </c>
      <c r="C83" s="402" t="str">
        <f>IF('Data invoice'!K30=0,"",'Data invoice'!L30)</f>
        <v/>
      </c>
      <c r="D83" s="402" t="str">
        <f>IF('Data invoice'!L30=0,"",'Data invoice'!M30)</f>
        <v/>
      </c>
      <c r="E83" s="402" t="str">
        <f>IF('Data invoice'!M30=0,"",'Data invoice'!N30)</f>
        <v/>
      </c>
      <c r="F83" s="402" t="str">
        <f>IF('Data invoice'!N30=0,"",'Data invoice'!O30)</f>
        <v/>
      </c>
      <c r="G83" s="402" t="str">
        <f>IF('Data invoice'!O30=0,"",'Data invoice'!P30)</f>
        <v/>
      </c>
      <c r="H83" s="402" t="str">
        <f>IF('Data invoice'!P30=0,"",'Data invoice'!Q30)</f>
        <v/>
      </c>
      <c r="I83" s="402" t="str">
        <f>IF('Data invoice'!Q30=0,"",'Data invoice'!R30)</f>
        <v/>
      </c>
      <c r="J83" s="438" t="str">
        <f>IF('Data invoice'!R30=0,"",'Data invoice'!S30)</f>
        <v/>
      </c>
      <c r="K83" s="485" t="str">
        <f>IF('Data invoice'!S30=0,"",'Data invoice'!T30)</f>
        <v/>
      </c>
      <c r="L83" s="402"/>
      <c r="M83" s="402"/>
      <c r="N83" s="402"/>
      <c r="O83" s="402"/>
      <c r="P83" s="402"/>
      <c r="Q83" s="402"/>
      <c r="R83" s="402"/>
      <c r="S83" s="402"/>
      <c r="T83" s="402"/>
      <c r="U83" s="402"/>
      <c r="V83" s="402"/>
      <c r="W83" s="402"/>
      <c r="X83" s="402"/>
      <c r="Y83" s="402"/>
      <c r="Z83" s="402"/>
      <c r="AA83" s="402"/>
      <c r="AB83" s="411"/>
      <c r="AC83" s="411"/>
      <c r="AD83" s="411"/>
      <c r="AE83" s="411"/>
      <c r="AF83" s="411"/>
      <c r="AG83" s="411"/>
      <c r="AH83" s="411"/>
      <c r="AI83" s="411"/>
      <c r="AJ83" s="411"/>
      <c r="AK83" s="411"/>
      <c r="AL83" s="411"/>
    </row>
    <row r="84" spans="1:38" s="555" customFormat="1" ht="16.5" customHeight="1">
      <c r="A84" s="402" t="str">
        <f>IF('Data invoice'!I28=0,"",'Data invoice'!J28)</f>
        <v/>
      </c>
      <c r="B84" s="402" t="str">
        <f>IF('Data invoice'!J31=0,"",'Data invoice'!K31)</f>
        <v/>
      </c>
      <c r="C84" s="402" t="str">
        <f>IF('Data invoice'!K31=0,"",'Data invoice'!L31)</f>
        <v/>
      </c>
      <c r="D84" s="402" t="str">
        <f>IF('Data invoice'!L31=0,"",'Data invoice'!M31)</f>
        <v/>
      </c>
      <c r="E84" s="402" t="str">
        <f>IF('Data invoice'!M31=0,"",'Data invoice'!N31)</f>
        <v/>
      </c>
      <c r="F84" s="402" t="str">
        <f>IF('Data invoice'!N31=0,"",'Data invoice'!O31)</f>
        <v/>
      </c>
      <c r="G84" s="402" t="str">
        <f>IF('Data invoice'!O31=0,"",'Data invoice'!P31)</f>
        <v/>
      </c>
      <c r="H84" s="402" t="str">
        <f>IF('Data invoice'!P31=0,"",'Data invoice'!Q31)</f>
        <v/>
      </c>
      <c r="I84" s="402" t="str">
        <f>IF('Data invoice'!Q31=0,"",'Data invoice'!R31)</f>
        <v/>
      </c>
      <c r="J84" s="438" t="str">
        <f>IF('Data invoice'!R31=0,"",'Data invoice'!S31)</f>
        <v/>
      </c>
      <c r="K84" s="485" t="str">
        <f>IF('Data invoice'!S31=0,"",'Data invoice'!T31)</f>
        <v/>
      </c>
      <c r="L84" s="402"/>
      <c r="M84" s="402"/>
      <c r="N84" s="402"/>
      <c r="O84" s="402"/>
      <c r="P84" s="402"/>
      <c r="Q84" s="402"/>
      <c r="R84" s="402"/>
      <c r="S84" s="402"/>
      <c r="T84" s="402"/>
      <c r="U84" s="402"/>
      <c r="V84" s="402"/>
      <c r="W84" s="402"/>
      <c r="X84" s="402"/>
      <c r="Y84" s="402"/>
      <c r="Z84" s="402"/>
      <c r="AA84" s="402"/>
      <c r="AB84" s="411"/>
      <c r="AC84" s="411"/>
      <c r="AD84" s="411"/>
      <c r="AE84" s="411"/>
      <c r="AF84" s="411"/>
      <c r="AG84" s="411"/>
      <c r="AH84" s="411"/>
      <c r="AI84" s="411"/>
      <c r="AJ84" s="411"/>
      <c r="AK84" s="411"/>
      <c r="AL84" s="411"/>
    </row>
    <row r="85" spans="1:38" s="555" customFormat="1" ht="16.5" customHeight="1">
      <c r="A85" s="402" t="str">
        <f>IF('Data invoice'!I29=0,"",'Data invoice'!J29)</f>
        <v/>
      </c>
      <c r="B85" s="402" t="str">
        <f>IF('Data invoice'!J32=0,"",'Data invoice'!K32)</f>
        <v/>
      </c>
      <c r="C85" s="402" t="str">
        <f>IF('Data invoice'!K32=0,"",'Data invoice'!L32)</f>
        <v/>
      </c>
      <c r="D85" s="402" t="str">
        <f>IF('Data invoice'!L32=0,"",'Data invoice'!M32)</f>
        <v/>
      </c>
      <c r="E85" s="402" t="str">
        <f>IF('Data invoice'!M32=0,"",'Data invoice'!N32)</f>
        <v/>
      </c>
      <c r="F85" s="402" t="str">
        <f>IF('Data invoice'!N32=0,"",'Data invoice'!O32)</f>
        <v/>
      </c>
      <c r="G85" s="402" t="str">
        <f>IF('Data invoice'!O32=0,"",'Data invoice'!P32)</f>
        <v/>
      </c>
      <c r="H85" s="402" t="str">
        <f>IF('Data invoice'!P32=0,"",'Data invoice'!Q32)</f>
        <v/>
      </c>
      <c r="I85" s="402" t="str">
        <f>IF('Data invoice'!Q32=0,"",'Data invoice'!R32)</f>
        <v/>
      </c>
      <c r="J85" s="438" t="str">
        <f>IF('Data invoice'!R32=0,"",'Data invoice'!S32)</f>
        <v/>
      </c>
      <c r="K85" s="485" t="str">
        <f>IF('Data invoice'!S32=0,"",'Data invoice'!T32)</f>
        <v/>
      </c>
      <c r="L85" s="402"/>
      <c r="M85" s="402"/>
      <c r="N85" s="402"/>
      <c r="O85" s="402"/>
      <c r="P85" s="402"/>
      <c r="Q85" s="402"/>
      <c r="R85" s="402"/>
      <c r="S85" s="402"/>
      <c r="T85" s="402"/>
      <c r="U85" s="402"/>
      <c r="V85" s="402"/>
      <c r="W85" s="402"/>
      <c r="X85" s="402"/>
      <c r="Y85" s="402"/>
      <c r="Z85" s="402"/>
      <c r="AA85" s="402"/>
      <c r="AB85" s="411"/>
      <c r="AC85" s="411"/>
      <c r="AD85" s="411"/>
      <c r="AE85" s="411"/>
      <c r="AF85" s="411"/>
      <c r="AG85" s="411"/>
      <c r="AH85" s="411"/>
      <c r="AI85" s="411"/>
      <c r="AJ85" s="411"/>
      <c r="AK85" s="411"/>
      <c r="AL85" s="411"/>
    </row>
    <row r="86" spans="1:38" s="555" customFormat="1" ht="16.5" customHeight="1">
      <c r="A86" s="402" t="str">
        <f>IF('Data invoice'!I30=0,"",'Data invoice'!J30)</f>
        <v/>
      </c>
      <c r="B86" s="402" t="str">
        <f>IF('Data invoice'!J33=0,"",'Data invoice'!K33)</f>
        <v/>
      </c>
      <c r="C86" s="402" t="str">
        <f>IF('Data invoice'!K33=0,"",'Data invoice'!L33)</f>
        <v/>
      </c>
      <c r="D86" s="402" t="str">
        <f>IF('Data invoice'!L33=0,"",'Data invoice'!M33)</f>
        <v/>
      </c>
      <c r="E86" s="402" t="str">
        <f>IF('Data invoice'!M33=0,"",'Data invoice'!N33)</f>
        <v/>
      </c>
      <c r="F86" s="402" t="str">
        <f>IF('Data invoice'!N33=0,"",'Data invoice'!O33)</f>
        <v/>
      </c>
      <c r="G86" s="402" t="str">
        <f>IF('Data invoice'!O33=0,"",'Data invoice'!P33)</f>
        <v/>
      </c>
      <c r="H86" s="402" t="str">
        <f>IF('Data invoice'!P33=0,"",'Data invoice'!Q33)</f>
        <v/>
      </c>
      <c r="I86" s="402" t="str">
        <f>IF('Data invoice'!Q33=0,"",'Data invoice'!R33)</f>
        <v/>
      </c>
      <c r="J86" s="438" t="str">
        <f>IF('Data invoice'!R33=0,"",'Data invoice'!S33)</f>
        <v/>
      </c>
      <c r="K86" s="485" t="str">
        <f>IF('Data invoice'!S33=0,"",'Data invoice'!T33)</f>
        <v/>
      </c>
      <c r="L86" s="402"/>
      <c r="M86" s="402"/>
      <c r="N86" s="402"/>
      <c r="O86" s="402"/>
      <c r="P86" s="402"/>
      <c r="Q86" s="402"/>
      <c r="R86" s="402"/>
      <c r="S86" s="402"/>
      <c r="T86" s="402"/>
      <c r="U86" s="402"/>
      <c r="V86" s="402"/>
      <c r="W86" s="402"/>
      <c r="X86" s="402"/>
      <c r="Y86" s="402"/>
      <c r="Z86" s="402"/>
      <c r="AA86" s="402"/>
      <c r="AB86" s="411"/>
      <c r="AC86" s="411"/>
      <c r="AD86" s="411"/>
      <c r="AE86" s="411"/>
      <c r="AF86" s="411"/>
      <c r="AG86" s="411"/>
      <c r="AH86" s="411"/>
      <c r="AI86" s="411"/>
      <c r="AJ86" s="411"/>
      <c r="AK86" s="411"/>
      <c r="AL86" s="411"/>
    </row>
    <row r="87" spans="1:38" s="555" customFormat="1" ht="16.5" customHeight="1">
      <c r="A87" s="402" t="str">
        <f>IF('Data invoice'!I31=0,"",'Data invoice'!J31)</f>
        <v/>
      </c>
      <c r="B87" s="402" t="str">
        <f>IF('Data invoice'!J34=0,"",'Data invoice'!K34)</f>
        <v/>
      </c>
      <c r="C87" s="402" t="str">
        <f>IF('Data invoice'!K34=0,"",'Data invoice'!L34)</f>
        <v/>
      </c>
      <c r="D87" s="402" t="str">
        <f>IF('Data invoice'!L34=0,"",'Data invoice'!M34)</f>
        <v/>
      </c>
      <c r="E87" s="402" t="str">
        <f>IF('Data invoice'!M34=0,"",'Data invoice'!N34)</f>
        <v/>
      </c>
      <c r="F87" s="402" t="str">
        <f>IF('Data invoice'!N34=0,"",'Data invoice'!O34)</f>
        <v/>
      </c>
      <c r="G87" s="402" t="str">
        <f>IF('Data invoice'!O34=0,"",'Data invoice'!P34)</f>
        <v/>
      </c>
      <c r="H87" s="402" t="str">
        <f>IF('Data invoice'!P34=0,"",'Data invoice'!Q34)</f>
        <v/>
      </c>
      <c r="I87" s="402" t="str">
        <f>IF('Data invoice'!Q34=0,"",'Data invoice'!R34)</f>
        <v/>
      </c>
      <c r="J87" s="438" t="str">
        <f>IF('Data invoice'!R34=0,"",'Data invoice'!S34)</f>
        <v/>
      </c>
      <c r="K87" s="485" t="str">
        <f>IF('Data invoice'!S34=0,"",'Data invoice'!T34)</f>
        <v/>
      </c>
      <c r="L87" s="402"/>
      <c r="M87" s="402"/>
      <c r="N87" s="402"/>
      <c r="O87" s="402"/>
      <c r="P87" s="402"/>
      <c r="Q87" s="402"/>
      <c r="R87" s="402"/>
      <c r="S87" s="402"/>
      <c r="T87" s="402"/>
      <c r="U87" s="402"/>
      <c r="V87" s="402"/>
      <c r="W87" s="402"/>
      <c r="X87" s="402"/>
      <c r="Y87" s="402"/>
      <c r="Z87" s="402"/>
      <c r="AA87" s="402"/>
      <c r="AB87" s="411"/>
      <c r="AC87" s="411"/>
      <c r="AD87" s="411"/>
      <c r="AE87" s="411"/>
      <c r="AF87" s="411"/>
      <c r="AG87" s="411"/>
      <c r="AH87" s="411"/>
      <c r="AI87" s="411"/>
      <c r="AJ87" s="411"/>
      <c r="AK87" s="411"/>
      <c r="AL87" s="411"/>
    </row>
    <row r="88" spans="1:38" s="555" customFormat="1" ht="16.5" customHeight="1">
      <c r="A88" s="402" t="str">
        <f>IF('Data invoice'!I32=0,"",'Data invoice'!J32)</f>
        <v/>
      </c>
      <c r="B88" s="402" t="str">
        <f>IF('Data invoice'!J35=0,"",'Data invoice'!K35)</f>
        <v/>
      </c>
      <c r="C88" s="402" t="str">
        <f>IF('Data invoice'!K35=0,"",'Data invoice'!L35)</f>
        <v/>
      </c>
      <c r="D88" s="402" t="str">
        <f>IF('Data invoice'!L35=0,"",'Data invoice'!M35)</f>
        <v/>
      </c>
      <c r="E88" s="402" t="str">
        <f>IF('Data invoice'!M35=0,"",'Data invoice'!N35)</f>
        <v/>
      </c>
      <c r="F88" s="402" t="str">
        <f>IF('Data invoice'!N35=0,"",'Data invoice'!O35)</f>
        <v/>
      </c>
      <c r="G88" s="402" t="str">
        <f>IF('Data invoice'!O35=0,"",'Data invoice'!P35)</f>
        <v/>
      </c>
      <c r="H88" s="402" t="str">
        <f>IF('Data invoice'!P35=0,"",'Data invoice'!Q35)</f>
        <v/>
      </c>
      <c r="I88" s="402" t="str">
        <f>IF('Data invoice'!Q35=0,"",'Data invoice'!R35)</f>
        <v/>
      </c>
      <c r="J88" s="438" t="str">
        <f>IF('Data invoice'!R35=0,"",'Data invoice'!S35)</f>
        <v/>
      </c>
      <c r="K88" s="485" t="str">
        <f>IF('Data invoice'!S35=0,"",'Data invoice'!T35)</f>
        <v/>
      </c>
      <c r="L88" s="402"/>
      <c r="M88" s="402"/>
      <c r="N88" s="402"/>
      <c r="O88" s="402"/>
      <c r="P88" s="402"/>
      <c r="Q88" s="402"/>
      <c r="R88" s="402"/>
      <c r="S88" s="402"/>
      <c r="T88" s="402"/>
      <c r="U88" s="402"/>
      <c r="V88" s="402"/>
      <c r="W88" s="402"/>
      <c r="X88" s="402"/>
      <c r="Y88" s="402"/>
      <c r="Z88" s="402"/>
      <c r="AA88" s="402"/>
      <c r="AB88" s="411"/>
      <c r="AC88" s="411"/>
      <c r="AD88" s="411"/>
      <c r="AE88" s="411"/>
      <c r="AF88" s="411"/>
      <c r="AG88" s="411"/>
      <c r="AH88" s="411"/>
      <c r="AI88" s="411"/>
      <c r="AJ88" s="411"/>
      <c r="AK88" s="411"/>
      <c r="AL88" s="411"/>
    </row>
    <row r="89" spans="1:38" s="555" customFormat="1" ht="16.5" customHeight="1">
      <c r="A89" s="402" t="str">
        <f>IF('Data invoice'!I33=0,"",'Data invoice'!J33)</f>
        <v/>
      </c>
      <c r="B89" s="402" t="str">
        <f>IF('Data invoice'!J36=0,"",'Data invoice'!K36)</f>
        <v/>
      </c>
      <c r="C89" s="402" t="str">
        <f>IF('Data invoice'!K36=0,"",'Data invoice'!L36)</f>
        <v/>
      </c>
      <c r="D89" s="402" t="str">
        <f>IF('Data invoice'!L36=0,"",'Data invoice'!M36)</f>
        <v/>
      </c>
      <c r="E89" s="402" t="str">
        <f>IF('Data invoice'!M36=0,"",'Data invoice'!N36)</f>
        <v/>
      </c>
      <c r="F89" s="402" t="str">
        <f>IF('Data invoice'!N36=0,"",'Data invoice'!O36)</f>
        <v/>
      </c>
      <c r="G89" s="402" t="str">
        <f>IF('Data invoice'!O36=0,"",'Data invoice'!P36)</f>
        <v/>
      </c>
      <c r="H89" s="402" t="str">
        <f>IF('Data invoice'!P36=0,"",'Data invoice'!Q36)</f>
        <v/>
      </c>
      <c r="I89" s="402" t="str">
        <f>IF('Data invoice'!Q36=0,"",'Data invoice'!R36)</f>
        <v/>
      </c>
      <c r="J89" s="438" t="str">
        <f>IF('Data invoice'!R36=0,"",'Data invoice'!S36)</f>
        <v/>
      </c>
      <c r="K89" s="485" t="str">
        <f>IF('Data invoice'!S36=0,"",'Data invoice'!T36)</f>
        <v/>
      </c>
      <c r="L89" s="402"/>
      <c r="M89" s="402"/>
      <c r="N89" s="402"/>
      <c r="O89" s="402"/>
      <c r="P89" s="402"/>
      <c r="Q89" s="402"/>
      <c r="R89" s="402"/>
      <c r="S89" s="402"/>
      <c r="T89" s="402"/>
      <c r="U89" s="402"/>
      <c r="V89" s="402"/>
      <c r="W89" s="402"/>
      <c r="X89" s="402"/>
      <c r="Y89" s="402"/>
      <c r="Z89" s="402"/>
      <c r="AA89" s="402"/>
      <c r="AB89" s="411"/>
      <c r="AC89" s="411"/>
      <c r="AD89" s="411"/>
      <c r="AE89" s="411"/>
      <c r="AF89" s="411"/>
      <c r="AG89" s="411"/>
      <c r="AH89" s="411"/>
      <c r="AI89" s="411"/>
      <c r="AJ89" s="411"/>
      <c r="AK89" s="411"/>
      <c r="AL89" s="411"/>
    </row>
    <row r="90" spans="1:38" s="555" customFormat="1" ht="16.5" customHeight="1">
      <c r="A90" s="402" t="str">
        <f>IF('Data invoice'!I34=0,"",'Data invoice'!J34)</f>
        <v/>
      </c>
      <c r="B90" s="402" t="str">
        <f>IF('Data invoice'!J37=0,"",'Data invoice'!K37)</f>
        <v/>
      </c>
      <c r="C90" s="402" t="str">
        <f>IF('Data invoice'!K37=0,"",'Data invoice'!L37)</f>
        <v/>
      </c>
      <c r="D90" s="402" t="str">
        <f>IF('Data invoice'!L37=0,"",'Data invoice'!M37)</f>
        <v/>
      </c>
      <c r="E90" s="402" t="str">
        <f>IF('Data invoice'!M37=0,"",'Data invoice'!N37)</f>
        <v/>
      </c>
      <c r="F90" s="402" t="str">
        <f>IF('Data invoice'!N37=0,"",'Data invoice'!O37)</f>
        <v/>
      </c>
      <c r="G90" s="402" t="str">
        <f>IF('Data invoice'!O37=0,"",'Data invoice'!P37)</f>
        <v/>
      </c>
      <c r="H90" s="402" t="str">
        <f>IF('Data invoice'!P37=0,"",'Data invoice'!Q37)</f>
        <v/>
      </c>
      <c r="I90" s="402" t="str">
        <f>IF('Data invoice'!Q37=0,"",'Data invoice'!R37)</f>
        <v/>
      </c>
      <c r="J90" s="438" t="str">
        <f>IF('Data invoice'!R37=0,"",'Data invoice'!S37)</f>
        <v/>
      </c>
      <c r="K90" s="485" t="str">
        <f>IF('Data invoice'!S37=0,"",'Data invoice'!T37)</f>
        <v/>
      </c>
      <c r="L90" s="402"/>
      <c r="M90" s="402"/>
      <c r="N90" s="402"/>
      <c r="O90" s="402"/>
      <c r="P90" s="402"/>
      <c r="Q90" s="402"/>
      <c r="R90" s="402"/>
      <c r="S90" s="402"/>
      <c r="T90" s="402"/>
      <c r="U90" s="402"/>
      <c r="V90" s="402"/>
      <c r="W90" s="402"/>
      <c r="X90" s="402"/>
      <c r="Y90" s="402"/>
      <c r="Z90" s="402"/>
      <c r="AA90" s="402"/>
      <c r="AB90" s="411"/>
      <c r="AC90" s="411"/>
      <c r="AD90" s="411"/>
      <c r="AE90" s="411"/>
      <c r="AF90" s="411"/>
      <c r="AG90" s="411"/>
      <c r="AH90" s="411"/>
      <c r="AI90" s="411"/>
      <c r="AJ90" s="411"/>
      <c r="AK90" s="411"/>
      <c r="AL90" s="411"/>
    </row>
    <row r="91" spans="1:38" s="555" customFormat="1" ht="16.5" customHeight="1">
      <c r="A91" s="402" t="str">
        <f>IF('Data invoice'!I35=0,"",'Data invoice'!J35)</f>
        <v/>
      </c>
      <c r="B91" s="402" t="str">
        <f>IF('Data invoice'!J38=0,"",'Data invoice'!K38)</f>
        <v/>
      </c>
      <c r="C91" s="402" t="str">
        <f>IF('Data invoice'!K38=0,"",'Data invoice'!L38)</f>
        <v/>
      </c>
      <c r="D91" s="402" t="str">
        <f>IF('Data invoice'!L38=0,"",'Data invoice'!M38)</f>
        <v/>
      </c>
      <c r="E91" s="402" t="str">
        <f>IF('Data invoice'!M38=0,"",'Data invoice'!N38)</f>
        <v/>
      </c>
      <c r="F91" s="402" t="str">
        <f>IF('Data invoice'!N38=0,"",'Data invoice'!O38)</f>
        <v/>
      </c>
      <c r="G91" s="402" t="str">
        <f>IF('Data invoice'!O38=0,"",'Data invoice'!P38)</f>
        <v/>
      </c>
      <c r="H91" s="402" t="str">
        <f>IF('Data invoice'!P38=0,"",'Data invoice'!Q38)</f>
        <v/>
      </c>
      <c r="I91" s="402" t="str">
        <f>IF('Data invoice'!Q38=0,"",'Data invoice'!R38)</f>
        <v/>
      </c>
      <c r="J91" s="438" t="str">
        <f>IF('Data invoice'!R38=0,"",'Data invoice'!S38)</f>
        <v/>
      </c>
      <c r="K91" s="485" t="str">
        <f>IF('Data invoice'!S38=0,"",'Data invoice'!T38)</f>
        <v/>
      </c>
      <c r="L91" s="402"/>
      <c r="M91" s="402"/>
      <c r="N91" s="402"/>
      <c r="O91" s="402"/>
      <c r="P91" s="402"/>
      <c r="Q91" s="402"/>
      <c r="R91" s="402"/>
      <c r="S91" s="402"/>
      <c r="T91" s="402"/>
      <c r="U91" s="402"/>
      <c r="V91" s="402"/>
      <c r="W91" s="402"/>
      <c r="X91" s="402"/>
      <c r="Y91" s="402"/>
      <c r="Z91" s="402"/>
      <c r="AA91" s="402"/>
      <c r="AB91" s="411"/>
      <c r="AC91" s="411"/>
      <c r="AD91" s="411"/>
      <c r="AE91" s="411"/>
      <c r="AF91" s="411"/>
      <c r="AG91" s="411"/>
      <c r="AH91" s="411"/>
      <c r="AI91" s="411"/>
      <c r="AJ91" s="411"/>
      <c r="AK91" s="411"/>
      <c r="AL91" s="411"/>
    </row>
    <row r="92" spans="1:38" s="555" customFormat="1" ht="16.5" customHeight="1">
      <c r="A92" s="402" t="str">
        <f>IF('Data invoice'!I36=0,"",'Data invoice'!J36)</f>
        <v/>
      </c>
      <c r="B92" s="402" t="str">
        <f>IF('Data invoice'!J39=0,"",'Data invoice'!K39)</f>
        <v/>
      </c>
      <c r="C92" s="402" t="str">
        <f>IF('Data invoice'!K39=0,"",'Data invoice'!L39)</f>
        <v/>
      </c>
      <c r="D92" s="402" t="str">
        <f>IF('Data invoice'!L39=0,"",'Data invoice'!M39)</f>
        <v/>
      </c>
      <c r="E92" s="402" t="str">
        <f>IF('Data invoice'!M39=0,"",'Data invoice'!N39)</f>
        <v/>
      </c>
      <c r="F92" s="402" t="str">
        <f>IF('Data invoice'!N39=0,"",'Data invoice'!O39)</f>
        <v/>
      </c>
      <c r="G92" s="402" t="str">
        <f>IF('Data invoice'!O39=0,"",'Data invoice'!P39)</f>
        <v/>
      </c>
      <c r="H92" s="402" t="str">
        <f>IF('Data invoice'!P39=0,"",'Data invoice'!Q39)</f>
        <v/>
      </c>
      <c r="I92" s="402" t="str">
        <f>IF('Data invoice'!Q39=0,"",'Data invoice'!R39)</f>
        <v/>
      </c>
      <c r="J92" s="438" t="str">
        <f>IF('Data invoice'!R39=0,"",'Data invoice'!S39)</f>
        <v/>
      </c>
      <c r="K92" s="485" t="str">
        <f>IF('Data invoice'!S39=0,"",'Data invoice'!T39)</f>
        <v/>
      </c>
      <c r="L92" s="402"/>
      <c r="M92" s="402"/>
      <c r="N92" s="402"/>
      <c r="O92" s="402"/>
      <c r="P92" s="402"/>
      <c r="Q92" s="402"/>
      <c r="R92" s="402"/>
      <c r="S92" s="402"/>
      <c r="T92" s="402"/>
      <c r="U92" s="402"/>
      <c r="V92" s="402"/>
      <c r="W92" s="402"/>
      <c r="X92" s="402"/>
      <c r="Y92" s="402"/>
      <c r="Z92" s="402"/>
      <c r="AA92" s="402"/>
      <c r="AB92" s="411"/>
      <c r="AC92" s="411"/>
      <c r="AD92" s="411"/>
      <c r="AE92" s="411"/>
      <c r="AF92" s="411"/>
      <c r="AG92" s="411"/>
      <c r="AH92" s="411"/>
      <c r="AI92" s="411"/>
      <c r="AJ92" s="411"/>
      <c r="AK92" s="411"/>
      <c r="AL92" s="411"/>
    </row>
    <row r="93" spans="1:38" s="555" customFormat="1" ht="16.5" customHeight="1">
      <c r="A93" s="402" t="str">
        <f>IF('Data invoice'!I37=0,"",'Data invoice'!J37)</f>
        <v/>
      </c>
      <c r="B93" s="402" t="str">
        <f>IF('Data invoice'!J40=0,"",'Data invoice'!K40)</f>
        <v/>
      </c>
      <c r="C93" s="402" t="str">
        <f>IF('Data invoice'!K40=0,"",'Data invoice'!L40)</f>
        <v/>
      </c>
      <c r="D93" s="402" t="str">
        <f>IF('Data invoice'!L40=0,"",'Data invoice'!M40)</f>
        <v/>
      </c>
      <c r="E93" s="402" t="str">
        <f>IF('Data invoice'!M40=0,"",'Data invoice'!N40)</f>
        <v/>
      </c>
      <c r="F93" s="402" t="str">
        <f>IF('Data invoice'!N40=0,"",'Data invoice'!O40)</f>
        <v/>
      </c>
      <c r="G93" s="402" t="str">
        <f>IF('Data invoice'!O40=0,"",'Data invoice'!P40)</f>
        <v/>
      </c>
      <c r="H93" s="402" t="str">
        <f>IF('Data invoice'!P40=0,"",'Data invoice'!Q40)</f>
        <v/>
      </c>
      <c r="I93" s="402" t="str">
        <f>IF('Data invoice'!Q40=0,"",'Data invoice'!R40)</f>
        <v/>
      </c>
      <c r="J93" s="438" t="str">
        <f>IF('Data invoice'!R40=0,"",'Data invoice'!S40)</f>
        <v/>
      </c>
      <c r="K93" s="485" t="str">
        <f>IF('Data invoice'!S40=0,"",'Data invoice'!T40)</f>
        <v/>
      </c>
      <c r="L93" s="402"/>
      <c r="M93" s="402"/>
      <c r="N93" s="402"/>
      <c r="O93" s="402"/>
      <c r="P93" s="402"/>
      <c r="Q93" s="402"/>
      <c r="R93" s="402"/>
      <c r="S93" s="402"/>
      <c r="T93" s="402"/>
      <c r="U93" s="402"/>
      <c r="V93" s="402"/>
      <c r="W93" s="402"/>
      <c r="X93" s="402"/>
      <c r="Y93" s="402"/>
      <c r="Z93" s="402"/>
      <c r="AA93" s="402"/>
      <c r="AB93" s="411"/>
      <c r="AC93" s="411"/>
      <c r="AD93" s="411"/>
      <c r="AE93" s="411"/>
      <c r="AF93" s="411"/>
      <c r="AG93" s="411"/>
      <c r="AH93" s="411"/>
      <c r="AI93" s="411"/>
      <c r="AJ93" s="411"/>
      <c r="AK93" s="411"/>
      <c r="AL93" s="411"/>
    </row>
    <row r="94" spans="1:38" s="555" customFormat="1" ht="16.5" customHeight="1">
      <c r="A94" s="402" t="str">
        <f>IF('Data invoice'!I38=0,"",'Data invoice'!J38)</f>
        <v/>
      </c>
      <c r="B94" s="402" t="str">
        <f>IF('Data invoice'!J41=0,"",'Data invoice'!K41)</f>
        <v/>
      </c>
      <c r="C94" s="402" t="str">
        <f>IF('Data invoice'!K41=0,"",'Data invoice'!L41)</f>
        <v/>
      </c>
      <c r="D94" s="402" t="str">
        <f>IF('Data invoice'!L41=0,"",'Data invoice'!M41)</f>
        <v/>
      </c>
      <c r="E94" s="402" t="str">
        <f>IF('Data invoice'!M41=0,"",'Data invoice'!N41)</f>
        <v/>
      </c>
      <c r="F94" s="402" t="str">
        <f>IF('Data invoice'!N41=0,"",'Data invoice'!O41)</f>
        <v/>
      </c>
      <c r="G94" s="402" t="str">
        <f>IF('Data invoice'!O41=0,"",'Data invoice'!P41)</f>
        <v/>
      </c>
      <c r="H94" s="402" t="str">
        <f>IF('Data invoice'!P41=0,"",'Data invoice'!Q41)</f>
        <v/>
      </c>
      <c r="I94" s="402" t="str">
        <f>IF('Data invoice'!Q41=0,"",'Data invoice'!R41)</f>
        <v/>
      </c>
      <c r="J94" s="438" t="str">
        <f>IF('Data invoice'!R41=0,"",'Data invoice'!S41)</f>
        <v/>
      </c>
      <c r="K94" s="485" t="str">
        <f>IF('Data invoice'!S41=0,"",'Data invoice'!T41)</f>
        <v/>
      </c>
      <c r="L94" s="402"/>
      <c r="M94" s="402"/>
      <c r="N94" s="402"/>
      <c r="O94" s="402"/>
      <c r="P94" s="402"/>
      <c r="Q94" s="402"/>
      <c r="R94" s="402"/>
      <c r="S94" s="402"/>
      <c r="T94" s="402"/>
      <c r="U94" s="402"/>
      <c r="V94" s="402"/>
      <c r="W94" s="402"/>
      <c r="X94" s="402"/>
      <c r="Y94" s="402"/>
      <c r="Z94" s="402"/>
      <c r="AA94" s="402"/>
      <c r="AB94" s="411"/>
      <c r="AC94" s="411"/>
      <c r="AD94" s="411"/>
      <c r="AE94" s="411"/>
      <c r="AF94" s="411"/>
      <c r="AG94" s="411"/>
      <c r="AH94" s="411"/>
      <c r="AI94" s="411"/>
      <c r="AJ94" s="411"/>
      <c r="AK94" s="411"/>
      <c r="AL94" s="411"/>
    </row>
    <row r="95" spans="1:38" s="555" customFormat="1" ht="16.5" customHeight="1">
      <c r="A95" s="402" t="str">
        <f>IF('Data invoice'!I39=0,"",'Data invoice'!J39)</f>
        <v/>
      </c>
      <c r="B95" s="402" t="str">
        <f>IF('Data invoice'!J42=0,"",'Data invoice'!K42)</f>
        <v/>
      </c>
      <c r="C95" s="402" t="str">
        <f>IF('Data invoice'!K42=0,"",'Data invoice'!L42)</f>
        <v/>
      </c>
      <c r="D95" s="402" t="str">
        <f>IF('Data invoice'!L42=0,"",'Data invoice'!M42)</f>
        <v/>
      </c>
      <c r="E95" s="402" t="str">
        <f>IF('Data invoice'!M42=0,"",'Data invoice'!N42)</f>
        <v/>
      </c>
      <c r="F95" s="402" t="str">
        <f>IF('Data invoice'!N42=0,"",'Data invoice'!O42)</f>
        <v/>
      </c>
      <c r="G95" s="402" t="str">
        <f>IF('Data invoice'!O42=0,"",'Data invoice'!P42)</f>
        <v/>
      </c>
      <c r="H95" s="402" t="str">
        <f>IF('Data invoice'!P42=0,"",'Data invoice'!Q42)</f>
        <v/>
      </c>
      <c r="I95" s="402" t="str">
        <f>IF('Data invoice'!Q42=0,"",'Data invoice'!R42)</f>
        <v/>
      </c>
      <c r="J95" s="438" t="str">
        <f>IF('Data invoice'!R42=0,"",'Data invoice'!S42)</f>
        <v/>
      </c>
      <c r="K95" s="485" t="str">
        <f>IF('Data invoice'!S42=0,"",'Data invoice'!T42)</f>
        <v/>
      </c>
      <c r="L95" s="402"/>
      <c r="M95" s="402"/>
      <c r="N95" s="402"/>
      <c r="O95" s="402"/>
      <c r="P95" s="402"/>
      <c r="Q95" s="402"/>
      <c r="R95" s="402"/>
      <c r="S95" s="402"/>
      <c r="T95" s="402"/>
      <c r="U95" s="402"/>
      <c r="V95" s="402"/>
      <c r="W95" s="402"/>
      <c r="X95" s="402"/>
      <c r="Y95" s="402"/>
      <c r="Z95" s="402"/>
      <c r="AA95" s="402"/>
      <c r="AB95" s="411"/>
      <c r="AC95" s="411"/>
      <c r="AD95" s="411"/>
      <c r="AE95" s="411"/>
      <c r="AF95" s="411"/>
      <c r="AG95" s="411"/>
      <c r="AH95" s="411"/>
      <c r="AI95" s="411"/>
      <c r="AJ95" s="411"/>
      <c r="AK95" s="411"/>
      <c r="AL95" s="411"/>
    </row>
    <row r="96" spans="1:38" s="555" customFormat="1" ht="16.5" customHeight="1">
      <c r="A96" s="402" t="str">
        <f>IF('Data invoice'!I40=0,"",'Data invoice'!J40)</f>
        <v/>
      </c>
      <c r="B96" s="402" t="str">
        <f>IF('Data invoice'!J43=0,"",'Data invoice'!K43)</f>
        <v/>
      </c>
      <c r="C96" s="402" t="str">
        <f>IF('Data invoice'!K43=0,"",'Data invoice'!L43)</f>
        <v/>
      </c>
      <c r="D96" s="402" t="str">
        <f>IF('Data invoice'!L43=0,"",'Data invoice'!M43)</f>
        <v/>
      </c>
      <c r="E96" s="402" t="str">
        <f>IF('Data invoice'!M43=0,"",'Data invoice'!N43)</f>
        <v/>
      </c>
      <c r="F96" s="402" t="str">
        <f>IF('Data invoice'!N43=0,"",'Data invoice'!O43)</f>
        <v/>
      </c>
      <c r="G96" s="402" t="str">
        <f>IF('Data invoice'!O43=0,"",'Data invoice'!P43)</f>
        <v/>
      </c>
      <c r="H96" s="402" t="str">
        <f>IF('Data invoice'!P43=0,"",'Data invoice'!Q43)</f>
        <v/>
      </c>
      <c r="I96" s="402" t="str">
        <f>IF('Data invoice'!Q43=0,"",'Data invoice'!R43)</f>
        <v/>
      </c>
      <c r="J96" s="438" t="str">
        <f>IF('Data invoice'!R43=0,"",'Data invoice'!S43)</f>
        <v/>
      </c>
      <c r="K96" s="485" t="str">
        <f>IF('Data invoice'!S43=0,"",'Data invoice'!T43)</f>
        <v/>
      </c>
      <c r="L96" s="402"/>
      <c r="M96" s="402"/>
      <c r="N96" s="402"/>
      <c r="O96" s="402"/>
      <c r="P96" s="402"/>
      <c r="Q96" s="402"/>
      <c r="R96" s="402"/>
      <c r="S96" s="402"/>
      <c r="T96" s="402"/>
      <c r="U96" s="402"/>
      <c r="V96" s="402"/>
      <c r="W96" s="402"/>
      <c r="X96" s="402"/>
      <c r="Y96" s="402"/>
      <c r="Z96" s="402"/>
      <c r="AA96" s="402"/>
      <c r="AB96" s="411"/>
      <c r="AC96" s="411"/>
      <c r="AD96" s="411"/>
      <c r="AE96" s="411"/>
      <c r="AF96" s="411"/>
      <c r="AG96" s="411"/>
      <c r="AH96" s="411"/>
      <c r="AI96" s="411"/>
      <c r="AJ96" s="411"/>
      <c r="AK96" s="411"/>
      <c r="AL96" s="411"/>
    </row>
    <row r="97" spans="1:38" s="555" customFormat="1" ht="16.5" customHeight="1">
      <c r="A97" s="402"/>
      <c r="B97" s="402" t="str">
        <f>IF('Data invoice'!J44=0,"",'Data invoice'!K44)</f>
        <v/>
      </c>
      <c r="C97" s="402" t="str">
        <f>IF('Data invoice'!K44=0,"",'Data invoice'!L44)</f>
        <v/>
      </c>
      <c r="D97" s="402" t="str">
        <f>IF('Data invoice'!L44=0,"",'Data invoice'!M44)</f>
        <v/>
      </c>
      <c r="E97" s="402" t="str">
        <f>IF('Data invoice'!M44=0,"",'Data invoice'!N44)</f>
        <v/>
      </c>
      <c r="F97" s="402" t="str">
        <f>IF('Data invoice'!N44=0,"",'Data invoice'!O44)</f>
        <v/>
      </c>
      <c r="G97" s="402" t="str">
        <f>IF('Data invoice'!O44=0,"",'Data invoice'!P44)</f>
        <v/>
      </c>
      <c r="H97" s="402" t="str">
        <f>IF('Data invoice'!P44=0,"",'Data invoice'!Q44)</f>
        <v/>
      </c>
      <c r="I97" s="402" t="str">
        <f>IF('Data invoice'!Q44=0,"",'Data invoice'!R44)</f>
        <v/>
      </c>
      <c r="J97" s="438" t="str">
        <f>IF('Data invoice'!R44=0,"",'Data invoice'!S44)</f>
        <v/>
      </c>
      <c r="K97" s="485" t="str">
        <f>IF('Data invoice'!S44=0,"",'Data invoice'!T44)</f>
        <v/>
      </c>
      <c r="L97" s="402"/>
      <c r="M97" s="402"/>
      <c r="N97" s="402"/>
      <c r="O97" s="402"/>
      <c r="P97" s="402"/>
      <c r="Q97" s="402"/>
      <c r="R97" s="402"/>
      <c r="S97" s="402"/>
      <c r="T97" s="402"/>
      <c r="U97" s="402"/>
      <c r="V97" s="402"/>
      <c r="W97" s="402"/>
      <c r="X97" s="402"/>
      <c r="Y97" s="402"/>
      <c r="Z97" s="402"/>
      <c r="AA97" s="402"/>
      <c r="AB97" s="411"/>
      <c r="AC97" s="411"/>
      <c r="AD97" s="411"/>
      <c r="AE97" s="411"/>
      <c r="AF97" s="411"/>
      <c r="AG97" s="411"/>
      <c r="AH97" s="411"/>
      <c r="AI97" s="411"/>
      <c r="AJ97" s="411"/>
      <c r="AK97" s="411"/>
      <c r="AL97" s="411"/>
    </row>
    <row r="98" spans="1:38" s="555" customFormat="1" ht="16.5" customHeight="1">
      <c r="A98" s="402"/>
      <c r="B98" s="402" t="str">
        <f>IF('Data invoice'!J45=0,"",'Data invoice'!K45)</f>
        <v/>
      </c>
      <c r="C98" s="402" t="str">
        <f>IF('Data invoice'!K45=0,"",'Data invoice'!L45)</f>
        <v/>
      </c>
      <c r="D98" s="402" t="str">
        <f>IF('Data invoice'!L45=0,"",'Data invoice'!M45)</f>
        <v/>
      </c>
      <c r="E98" s="402" t="str">
        <f>IF('Data invoice'!M45=0,"",'Data invoice'!N45)</f>
        <v/>
      </c>
      <c r="F98" s="402" t="str">
        <f>IF('Data invoice'!N45=0,"",'Data invoice'!O45)</f>
        <v/>
      </c>
      <c r="G98" s="402" t="str">
        <f>IF('Data invoice'!O45=0,"",'Data invoice'!P45)</f>
        <v/>
      </c>
      <c r="H98" s="402" t="str">
        <f>IF('Data invoice'!P45=0,"",'Data invoice'!Q45)</f>
        <v/>
      </c>
      <c r="I98" s="402" t="str">
        <f>IF('Data invoice'!Q45=0,"",'Data invoice'!R45)</f>
        <v/>
      </c>
      <c r="J98" s="438" t="str">
        <f>IF('Data invoice'!R45=0,"",'Data invoice'!S45)</f>
        <v/>
      </c>
      <c r="K98" s="485" t="str">
        <f>IF('Data invoice'!S45=0,"",'Data invoice'!T45)</f>
        <v/>
      </c>
      <c r="L98" s="402"/>
      <c r="M98" s="402"/>
      <c r="N98" s="402"/>
      <c r="O98" s="402"/>
      <c r="P98" s="402"/>
      <c r="Q98" s="402"/>
      <c r="R98" s="402"/>
      <c r="S98" s="402"/>
      <c r="T98" s="402"/>
      <c r="U98" s="402"/>
      <c r="V98" s="402"/>
      <c r="W98" s="402"/>
      <c r="X98" s="402"/>
      <c r="Y98" s="402"/>
      <c r="Z98" s="402"/>
      <c r="AA98" s="402"/>
      <c r="AB98" s="411"/>
      <c r="AC98" s="411"/>
      <c r="AD98" s="411"/>
      <c r="AE98" s="411"/>
      <c r="AF98" s="411"/>
      <c r="AG98" s="411"/>
      <c r="AH98" s="411"/>
      <c r="AI98" s="411"/>
      <c r="AJ98" s="411"/>
      <c r="AK98" s="411"/>
      <c r="AL98" s="411"/>
    </row>
    <row r="99" spans="1:38" s="555" customFormat="1" ht="16.5" customHeight="1">
      <c r="A99" s="402"/>
      <c r="B99" s="402" t="str">
        <f>IF('Data invoice'!J46=0,"",'Data invoice'!K46)</f>
        <v/>
      </c>
      <c r="C99" s="402" t="str">
        <f>IF('Data invoice'!K46=0,"",'Data invoice'!L46)</f>
        <v/>
      </c>
      <c r="D99" s="402" t="str">
        <f>IF('Data invoice'!L46=0,"",'Data invoice'!M46)</f>
        <v/>
      </c>
      <c r="E99" s="402" t="str">
        <f>IF('Data invoice'!M46=0,"",'Data invoice'!N46)</f>
        <v/>
      </c>
      <c r="F99" s="402" t="str">
        <f>IF('Data invoice'!N46=0,"",'Data invoice'!O46)</f>
        <v/>
      </c>
      <c r="G99" s="402" t="str">
        <f>IF('Data invoice'!O46=0,"",'Data invoice'!P46)</f>
        <v/>
      </c>
      <c r="H99" s="402" t="str">
        <f>IF('Data invoice'!P46=0,"",'Data invoice'!Q46)</f>
        <v/>
      </c>
      <c r="I99" s="402" t="str">
        <f>IF('Data invoice'!Q46=0,"",'Data invoice'!R46)</f>
        <v/>
      </c>
      <c r="J99" s="438" t="str">
        <f>IF('Data invoice'!R46=0,"",'Data invoice'!S46)</f>
        <v/>
      </c>
      <c r="K99" s="485" t="str">
        <f>IF('Data invoice'!S46=0,"",'Data invoice'!T46)</f>
        <v/>
      </c>
      <c r="L99" s="402"/>
      <c r="M99" s="402"/>
      <c r="N99" s="402"/>
      <c r="O99" s="402"/>
      <c r="P99" s="402"/>
      <c r="Q99" s="402"/>
      <c r="R99" s="402"/>
      <c r="S99" s="402"/>
      <c r="T99" s="402"/>
      <c r="U99" s="402"/>
      <c r="V99" s="402"/>
      <c r="W99" s="402"/>
      <c r="X99" s="402"/>
      <c r="Y99" s="402"/>
      <c r="Z99" s="402"/>
      <c r="AA99" s="402"/>
      <c r="AB99" s="411"/>
      <c r="AC99" s="411"/>
      <c r="AD99" s="411"/>
      <c r="AE99" s="411"/>
      <c r="AF99" s="411"/>
      <c r="AG99" s="411"/>
      <c r="AH99" s="411"/>
      <c r="AI99" s="411"/>
      <c r="AJ99" s="411"/>
      <c r="AK99" s="411"/>
      <c r="AL99" s="411"/>
    </row>
    <row r="100" spans="1:38" s="555" customFormat="1" ht="16.5" customHeight="1">
      <c r="A100" s="402"/>
      <c r="B100" s="402" t="str">
        <f>IF('Data invoice'!J47=0,"",'Data invoice'!K47)</f>
        <v/>
      </c>
      <c r="C100" s="402" t="str">
        <f>IF('Data invoice'!K47=0,"",'Data invoice'!L47)</f>
        <v/>
      </c>
      <c r="D100" s="402" t="str">
        <f>IF('Data invoice'!L47=0,"",'Data invoice'!M47)</f>
        <v/>
      </c>
      <c r="E100" s="402" t="str">
        <f>IF('Data invoice'!M47=0,"",'Data invoice'!N47)</f>
        <v/>
      </c>
      <c r="F100" s="402" t="str">
        <f>IF('Data invoice'!N47=0,"",'Data invoice'!O47)</f>
        <v/>
      </c>
      <c r="G100" s="402" t="str">
        <f>IF('Data invoice'!O47=0,"",'Data invoice'!P47)</f>
        <v/>
      </c>
      <c r="H100" s="402" t="str">
        <f>IF('Data invoice'!P47=0,"",'Data invoice'!Q47)</f>
        <v/>
      </c>
      <c r="I100" s="402" t="str">
        <f>IF('Data invoice'!Q47=0,"",'Data invoice'!R47)</f>
        <v/>
      </c>
      <c r="J100" s="438" t="str">
        <f>IF('Data invoice'!R47=0,"",'Data invoice'!S47)</f>
        <v/>
      </c>
      <c r="K100" s="485" t="str">
        <f>IF('Data invoice'!S47=0,"",'Data invoice'!T47)</f>
        <v/>
      </c>
      <c r="L100" s="402"/>
      <c r="M100" s="402"/>
      <c r="N100" s="402"/>
      <c r="O100" s="402"/>
      <c r="P100" s="402"/>
      <c r="Q100" s="402"/>
      <c r="R100" s="402"/>
      <c r="S100" s="402"/>
      <c r="T100" s="402"/>
      <c r="U100" s="402"/>
      <c r="V100" s="402"/>
      <c r="W100" s="402"/>
      <c r="X100" s="402"/>
      <c r="Y100" s="402"/>
      <c r="Z100" s="402"/>
      <c r="AA100" s="402"/>
      <c r="AB100" s="411"/>
      <c r="AC100" s="411"/>
      <c r="AD100" s="411"/>
      <c r="AE100" s="411"/>
      <c r="AF100" s="411"/>
      <c r="AG100" s="411"/>
      <c r="AH100" s="411"/>
      <c r="AI100" s="411"/>
      <c r="AJ100" s="411"/>
      <c r="AK100" s="411"/>
      <c r="AL100" s="411"/>
    </row>
    <row r="101" spans="1:38" s="555" customFormat="1" ht="16.5" customHeight="1">
      <c r="A101" s="402"/>
      <c r="B101" s="402" t="str">
        <f>IF('Data invoice'!J48=0,"",'Data invoice'!K48)</f>
        <v/>
      </c>
      <c r="C101" s="402" t="str">
        <f>IF('Data invoice'!K48=0,"",'Data invoice'!L48)</f>
        <v/>
      </c>
      <c r="D101" s="402" t="str">
        <f>IF('Data invoice'!L48=0,"",'Data invoice'!M48)</f>
        <v/>
      </c>
      <c r="E101" s="402" t="str">
        <f>IF('Data invoice'!M48=0,"",'Data invoice'!N48)</f>
        <v/>
      </c>
      <c r="F101" s="402" t="str">
        <f>IF('Data invoice'!N48=0,"",'Data invoice'!O48)</f>
        <v/>
      </c>
      <c r="G101" s="402" t="str">
        <f>IF('Data invoice'!O48=0,"",'Data invoice'!P48)</f>
        <v/>
      </c>
      <c r="H101" s="402" t="str">
        <f>IF('Data invoice'!P48=0,"",'Data invoice'!Q48)</f>
        <v/>
      </c>
      <c r="I101" s="402" t="str">
        <f>IF('Data invoice'!Q48=0,"",'Data invoice'!R48)</f>
        <v/>
      </c>
      <c r="J101" s="438" t="str">
        <f>IF('Data invoice'!R48=0,"",'Data invoice'!S48)</f>
        <v/>
      </c>
      <c r="K101" s="485" t="str">
        <f>IF('Data invoice'!S48=0,"",'Data invoice'!T48)</f>
        <v/>
      </c>
      <c r="L101" s="402"/>
      <c r="M101" s="402"/>
      <c r="N101" s="402"/>
      <c r="O101" s="402"/>
      <c r="P101" s="402"/>
      <c r="Q101" s="402"/>
      <c r="R101" s="402"/>
      <c r="S101" s="402"/>
      <c r="T101" s="402"/>
      <c r="U101" s="402"/>
      <c r="V101" s="402"/>
      <c r="W101" s="402"/>
      <c r="X101" s="402"/>
      <c r="Y101" s="402"/>
      <c r="Z101" s="402"/>
      <c r="AA101" s="402"/>
      <c r="AB101" s="411"/>
      <c r="AC101" s="411"/>
      <c r="AD101" s="411"/>
      <c r="AE101" s="411"/>
      <c r="AF101" s="411"/>
      <c r="AG101" s="411"/>
      <c r="AH101" s="411"/>
      <c r="AI101" s="411"/>
      <c r="AJ101" s="411"/>
      <c r="AK101" s="411"/>
      <c r="AL101" s="411"/>
    </row>
    <row r="102" spans="1:38" s="555" customFormat="1" ht="16.5" customHeight="1">
      <c r="A102" s="402"/>
      <c r="B102" s="402" t="str">
        <f>IF('Data invoice'!J49=0,"",'Data invoice'!K49)</f>
        <v/>
      </c>
      <c r="C102" s="402" t="str">
        <f>IF('Data invoice'!K49=0,"",'Data invoice'!L49)</f>
        <v/>
      </c>
      <c r="D102" s="402" t="str">
        <f>IF('Data invoice'!L49=0,"",'Data invoice'!M49)</f>
        <v/>
      </c>
      <c r="E102" s="402" t="str">
        <f>IF('Data invoice'!M49=0,"",'Data invoice'!N49)</f>
        <v/>
      </c>
      <c r="F102" s="402" t="str">
        <f>IF('Data invoice'!N49=0,"",'Data invoice'!O49)</f>
        <v/>
      </c>
      <c r="G102" s="402" t="str">
        <f>IF('Data invoice'!O49=0,"",'Data invoice'!P49)</f>
        <v/>
      </c>
      <c r="H102" s="402" t="str">
        <f>IF('Data invoice'!P49=0,"",'Data invoice'!Q49)</f>
        <v/>
      </c>
      <c r="I102" s="402" t="str">
        <f>IF('Data invoice'!Q49=0,"",'Data invoice'!R49)</f>
        <v/>
      </c>
      <c r="J102" s="438" t="str">
        <f>IF('Data invoice'!R49=0,"",'Data invoice'!S49)</f>
        <v/>
      </c>
      <c r="K102" s="485" t="str">
        <f>IF('Data invoice'!S49=0,"",'Data invoice'!T49)</f>
        <v/>
      </c>
      <c r="L102" s="402"/>
      <c r="M102" s="402"/>
      <c r="N102" s="402"/>
      <c r="O102" s="402"/>
      <c r="P102" s="402"/>
      <c r="Q102" s="402"/>
      <c r="R102" s="402"/>
      <c r="S102" s="402"/>
      <c r="T102" s="402"/>
      <c r="U102" s="402"/>
      <c r="V102" s="402"/>
      <c r="W102" s="402"/>
      <c r="X102" s="402"/>
      <c r="Y102" s="402"/>
      <c r="Z102" s="402"/>
      <c r="AA102" s="402"/>
      <c r="AB102" s="411"/>
      <c r="AC102" s="411"/>
      <c r="AD102" s="411"/>
      <c r="AE102" s="411"/>
      <c r="AF102" s="411"/>
      <c r="AG102" s="411"/>
      <c r="AH102" s="411"/>
      <c r="AI102" s="411"/>
      <c r="AJ102" s="411"/>
      <c r="AK102" s="411"/>
      <c r="AL102" s="411"/>
    </row>
    <row r="103" spans="1:38" s="555" customFormat="1" ht="16.5" customHeight="1">
      <c r="A103" s="402"/>
      <c r="B103" s="402" t="str">
        <f>IF('Data invoice'!J50=0,"",'Data invoice'!K50)</f>
        <v/>
      </c>
      <c r="C103" s="402" t="str">
        <f>IF('Data invoice'!K50=0,"",'Data invoice'!L50)</f>
        <v/>
      </c>
      <c r="D103" s="402" t="str">
        <f>IF('Data invoice'!L50=0,"",'Data invoice'!M50)</f>
        <v/>
      </c>
      <c r="E103" s="402" t="str">
        <f>IF('Data invoice'!M50=0,"",'Data invoice'!N50)</f>
        <v/>
      </c>
      <c r="F103" s="402" t="str">
        <f>IF('Data invoice'!N50=0,"",'Data invoice'!O50)</f>
        <v/>
      </c>
      <c r="G103" s="402" t="str">
        <f>IF('Data invoice'!O50=0,"",'Data invoice'!P50)</f>
        <v/>
      </c>
      <c r="H103" s="402" t="str">
        <f>IF('Data invoice'!P50=0,"",'Data invoice'!Q50)</f>
        <v/>
      </c>
      <c r="I103" s="402" t="str">
        <f>IF('Data invoice'!Q50=0,"",'Data invoice'!R50)</f>
        <v/>
      </c>
      <c r="J103" s="438" t="str">
        <f>IF('Data invoice'!R50=0,"",'Data invoice'!S50)</f>
        <v/>
      </c>
      <c r="K103" s="485" t="str">
        <f>IF('Data invoice'!S50=0,"",'Data invoice'!T50)</f>
        <v/>
      </c>
      <c r="L103" s="402"/>
      <c r="M103" s="402"/>
      <c r="N103" s="402"/>
      <c r="O103" s="402"/>
      <c r="P103" s="402"/>
      <c r="Q103" s="402"/>
      <c r="R103" s="402"/>
      <c r="S103" s="402"/>
      <c r="T103" s="402"/>
      <c r="U103" s="402"/>
      <c r="V103" s="402"/>
      <c r="W103" s="402"/>
      <c r="X103" s="402"/>
      <c r="Y103" s="402"/>
      <c r="Z103" s="402"/>
      <c r="AA103" s="402"/>
      <c r="AB103" s="411"/>
      <c r="AC103" s="411"/>
      <c r="AD103" s="411"/>
      <c r="AE103" s="411"/>
      <c r="AF103" s="411"/>
      <c r="AG103" s="411"/>
      <c r="AH103" s="411"/>
      <c r="AI103" s="411"/>
      <c r="AJ103" s="411"/>
      <c r="AK103" s="411"/>
      <c r="AL103" s="411"/>
    </row>
    <row r="104" spans="1:38" s="555" customFormat="1" ht="16.5" customHeight="1">
      <c r="A104" s="402"/>
      <c r="B104" s="402" t="str">
        <f>IF('Data invoice'!J51=0,"",'Data invoice'!K51)</f>
        <v/>
      </c>
      <c r="C104" s="402" t="str">
        <f>IF('Data invoice'!K51=0,"",'Data invoice'!L51)</f>
        <v/>
      </c>
      <c r="D104" s="402" t="str">
        <f>IF('Data invoice'!L51=0,"",'Data invoice'!M51)</f>
        <v/>
      </c>
      <c r="E104" s="402" t="str">
        <f>IF('Data invoice'!M51=0,"",'Data invoice'!N51)</f>
        <v/>
      </c>
      <c r="F104" s="402" t="str">
        <f>IF('Data invoice'!N51=0,"",'Data invoice'!O51)</f>
        <v/>
      </c>
      <c r="G104" s="402" t="str">
        <f>IF('Data invoice'!O51=0,"",'Data invoice'!P51)</f>
        <v/>
      </c>
      <c r="H104" s="402" t="str">
        <f>IF('Data invoice'!P51=0,"",'Data invoice'!Q51)</f>
        <v/>
      </c>
      <c r="I104" s="402" t="str">
        <f>IF('Data invoice'!Q51=0,"",'Data invoice'!R51)</f>
        <v/>
      </c>
      <c r="J104" s="438" t="str">
        <f>IF('Data invoice'!R51=0,"",'Data invoice'!S51)</f>
        <v/>
      </c>
      <c r="K104" s="485" t="str">
        <f>IF('Data invoice'!S51=0,"",'Data invoice'!T51)</f>
        <v/>
      </c>
      <c r="L104" s="402"/>
      <c r="M104" s="402"/>
      <c r="N104" s="402"/>
      <c r="O104" s="402"/>
      <c r="P104" s="402"/>
      <c r="Q104" s="402"/>
      <c r="R104" s="402"/>
      <c r="S104" s="402"/>
      <c r="T104" s="402"/>
      <c r="U104" s="402"/>
      <c r="V104" s="402"/>
      <c r="W104" s="402"/>
      <c r="X104" s="402"/>
      <c r="Y104" s="402"/>
      <c r="Z104" s="402"/>
      <c r="AA104" s="402"/>
      <c r="AB104" s="411"/>
      <c r="AC104" s="411"/>
      <c r="AD104" s="411"/>
      <c r="AE104" s="411"/>
      <c r="AF104" s="411"/>
      <c r="AG104" s="411"/>
      <c r="AH104" s="411"/>
      <c r="AI104" s="411"/>
      <c r="AJ104" s="411"/>
      <c r="AK104" s="411"/>
      <c r="AL104" s="411"/>
    </row>
    <row r="105" spans="1:38" s="555" customFormat="1" ht="16.5" customHeight="1">
      <c r="A105" s="402"/>
      <c r="B105" s="402" t="str">
        <f>IF('Data invoice'!J52=0,"",'Data invoice'!K52)</f>
        <v/>
      </c>
      <c r="C105" s="402" t="str">
        <f>IF('Data invoice'!K52=0,"",'Data invoice'!L52)</f>
        <v/>
      </c>
      <c r="D105" s="402" t="str">
        <f>IF('Data invoice'!L52=0,"",'Data invoice'!M52)</f>
        <v/>
      </c>
      <c r="E105" s="402" t="str">
        <f>IF('Data invoice'!M52=0,"",'Data invoice'!N52)</f>
        <v/>
      </c>
      <c r="F105" s="402" t="str">
        <f>IF('Data invoice'!N52=0,"",'Data invoice'!O52)</f>
        <v/>
      </c>
      <c r="G105" s="402" t="str">
        <f>IF('Data invoice'!O52=0,"",'Data invoice'!P52)</f>
        <v/>
      </c>
      <c r="H105" s="402" t="str">
        <f>IF('Data invoice'!P52=0,"",'Data invoice'!Q52)</f>
        <v/>
      </c>
      <c r="I105" s="402" t="str">
        <f>IF('Data invoice'!Q52=0,"",'Data invoice'!R52)</f>
        <v/>
      </c>
      <c r="J105" s="438" t="str">
        <f>IF('Data invoice'!R52=0,"",'Data invoice'!S52)</f>
        <v/>
      </c>
      <c r="K105" s="485" t="str">
        <f>IF('Data invoice'!S52=0,"",'Data invoice'!T52)</f>
        <v/>
      </c>
      <c r="L105" s="402"/>
      <c r="M105" s="402"/>
      <c r="N105" s="402"/>
      <c r="O105" s="402"/>
      <c r="P105" s="402"/>
      <c r="Q105" s="402"/>
      <c r="R105" s="402"/>
      <c r="S105" s="402"/>
      <c r="T105" s="402"/>
      <c r="U105" s="402"/>
      <c r="V105" s="402"/>
      <c r="W105" s="402"/>
      <c r="X105" s="402"/>
      <c r="Y105" s="402"/>
      <c r="Z105" s="402"/>
      <c r="AA105" s="402"/>
      <c r="AB105" s="411"/>
      <c r="AC105" s="411"/>
      <c r="AD105" s="411"/>
      <c r="AE105" s="411"/>
      <c r="AF105" s="411"/>
      <c r="AG105" s="411"/>
      <c r="AH105" s="411"/>
      <c r="AI105" s="411"/>
      <c r="AJ105" s="411"/>
      <c r="AK105" s="411"/>
      <c r="AL105" s="411"/>
    </row>
    <row r="106" spans="1:38" s="555" customFormat="1" ht="16.5" customHeight="1">
      <c r="A106" s="402"/>
      <c r="B106" s="402" t="str">
        <f>IF('Data invoice'!J53=0,"",'Data invoice'!K53)</f>
        <v/>
      </c>
      <c r="C106" s="402" t="str">
        <f>IF('Data invoice'!K53=0,"",'Data invoice'!L53)</f>
        <v/>
      </c>
      <c r="D106" s="402" t="str">
        <f>IF('Data invoice'!L53=0,"",'Data invoice'!M53)</f>
        <v/>
      </c>
      <c r="E106" s="402" t="str">
        <f>IF('Data invoice'!M53=0,"",'Data invoice'!N53)</f>
        <v/>
      </c>
      <c r="F106" s="402" t="str">
        <f>IF('Data invoice'!N53=0,"",'Data invoice'!O53)</f>
        <v/>
      </c>
      <c r="G106" s="402" t="str">
        <f>IF('Data invoice'!O53=0,"",'Data invoice'!P53)</f>
        <v/>
      </c>
      <c r="H106" s="402" t="str">
        <f>IF('Data invoice'!P53=0,"",'Data invoice'!Q53)</f>
        <v/>
      </c>
      <c r="I106" s="402" t="str">
        <f>IF('Data invoice'!Q53=0,"",'Data invoice'!R53)</f>
        <v/>
      </c>
      <c r="J106" s="438" t="str">
        <f>IF('Data invoice'!R53=0,"",'Data invoice'!S53)</f>
        <v/>
      </c>
      <c r="K106" s="485" t="str">
        <f>IF('Data invoice'!S53=0,"",'Data invoice'!T53)</f>
        <v/>
      </c>
      <c r="L106" s="402"/>
      <c r="M106" s="402"/>
      <c r="N106" s="402"/>
      <c r="O106" s="402"/>
      <c r="P106" s="402"/>
      <c r="Q106" s="402"/>
      <c r="R106" s="402"/>
      <c r="S106" s="402"/>
      <c r="T106" s="402"/>
      <c r="U106" s="402"/>
      <c r="V106" s="402"/>
      <c r="W106" s="402"/>
      <c r="X106" s="402"/>
      <c r="Y106" s="402"/>
      <c r="Z106" s="402"/>
      <c r="AA106" s="402"/>
      <c r="AB106" s="411"/>
      <c r="AC106" s="411"/>
      <c r="AD106" s="411"/>
      <c r="AE106" s="411"/>
      <c r="AF106" s="411"/>
      <c r="AG106" s="411"/>
      <c r="AH106" s="411"/>
      <c r="AI106" s="411"/>
      <c r="AJ106" s="411"/>
      <c r="AK106" s="411"/>
      <c r="AL106" s="411"/>
    </row>
    <row r="107" spans="1:38" s="555" customFormat="1" ht="16.5" customHeight="1">
      <c r="A107" s="402"/>
      <c r="B107" s="402" t="str">
        <f>IF('Data invoice'!J54=0,"",'Data invoice'!K54)</f>
        <v/>
      </c>
      <c r="C107" s="402" t="str">
        <f>IF('Data invoice'!K54=0,"",'Data invoice'!L54)</f>
        <v/>
      </c>
      <c r="D107" s="402" t="str">
        <f>IF('Data invoice'!L54=0,"",'Data invoice'!M54)</f>
        <v/>
      </c>
      <c r="E107" s="402" t="str">
        <f>IF('Data invoice'!M54=0,"",'Data invoice'!N54)</f>
        <v/>
      </c>
      <c r="F107" s="402" t="str">
        <f>IF('Data invoice'!N54=0,"",'Data invoice'!O54)</f>
        <v/>
      </c>
      <c r="G107" s="402" t="str">
        <f>IF('Data invoice'!O54=0,"",'Data invoice'!P54)</f>
        <v/>
      </c>
      <c r="H107" s="402" t="str">
        <f>IF('Data invoice'!P54=0,"",'Data invoice'!Q54)</f>
        <v/>
      </c>
      <c r="I107" s="402" t="str">
        <f>IF('Data invoice'!Q54=0,"",'Data invoice'!R54)</f>
        <v/>
      </c>
      <c r="J107" s="438" t="str">
        <f>IF('Data invoice'!R54=0,"",'Data invoice'!S54)</f>
        <v/>
      </c>
      <c r="K107" s="485" t="str">
        <f>IF('Data invoice'!S54=0,"",'Data invoice'!T54)</f>
        <v/>
      </c>
      <c r="L107" s="402"/>
      <c r="M107" s="402"/>
      <c r="N107" s="402"/>
      <c r="O107" s="402"/>
      <c r="P107" s="402"/>
      <c r="Q107" s="402"/>
      <c r="R107" s="402"/>
      <c r="S107" s="402"/>
      <c r="T107" s="402"/>
      <c r="U107" s="402"/>
      <c r="V107" s="402"/>
      <c r="W107" s="402"/>
      <c r="X107" s="402"/>
      <c r="Y107" s="402"/>
      <c r="Z107" s="402"/>
      <c r="AA107" s="402"/>
      <c r="AB107" s="411"/>
      <c r="AC107" s="411"/>
      <c r="AD107" s="411"/>
      <c r="AE107" s="411"/>
      <c r="AF107" s="411"/>
      <c r="AG107" s="411"/>
      <c r="AH107" s="411"/>
      <c r="AI107" s="411"/>
      <c r="AJ107" s="411"/>
      <c r="AK107" s="411"/>
      <c r="AL107" s="411"/>
    </row>
    <row r="108" spans="1:38" s="555" customFormat="1" ht="16.5" customHeight="1">
      <c r="A108" s="402"/>
      <c r="B108" s="402" t="str">
        <f>IF('Data invoice'!J55=0,"",'Data invoice'!K55)</f>
        <v/>
      </c>
      <c r="C108" s="402" t="str">
        <f>IF('Data invoice'!K55=0,"",'Data invoice'!L55)</f>
        <v/>
      </c>
      <c r="D108" s="402" t="str">
        <f>IF('Data invoice'!L55=0,"",'Data invoice'!M55)</f>
        <v/>
      </c>
      <c r="E108" s="402" t="str">
        <f>IF('Data invoice'!M55=0,"",'Data invoice'!N55)</f>
        <v/>
      </c>
      <c r="F108" s="402" t="str">
        <f>IF('Data invoice'!N55=0,"",'Data invoice'!O55)</f>
        <v/>
      </c>
      <c r="G108" s="402" t="str">
        <f>IF('Data invoice'!O55=0,"",'Data invoice'!P55)</f>
        <v/>
      </c>
      <c r="H108" s="402" t="str">
        <f>IF('Data invoice'!P55=0,"",'Data invoice'!Q55)</f>
        <v/>
      </c>
      <c r="I108" s="402" t="str">
        <f>IF('Data invoice'!Q55=0,"",'Data invoice'!R55)</f>
        <v/>
      </c>
      <c r="J108" s="438" t="str">
        <f>IF('Data invoice'!R55=0,"",'Data invoice'!S55)</f>
        <v/>
      </c>
      <c r="K108" s="485" t="str">
        <f>IF('Data invoice'!S55=0,"",'Data invoice'!T55)</f>
        <v/>
      </c>
      <c r="L108" s="402"/>
      <c r="M108" s="402"/>
      <c r="N108" s="402"/>
      <c r="O108" s="402"/>
      <c r="P108" s="402"/>
      <c r="Q108" s="402"/>
      <c r="R108" s="402"/>
      <c r="S108" s="402"/>
      <c r="T108" s="402"/>
      <c r="U108" s="402"/>
      <c r="V108" s="402"/>
      <c r="W108" s="402"/>
      <c r="X108" s="402"/>
      <c r="Y108" s="402"/>
      <c r="Z108" s="402"/>
      <c r="AA108" s="402"/>
      <c r="AB108" s="411"/>
      <c r="AC108" s="411"/>
      <c r="AD108" s="411"/>
      <c r="AE108" s="411"/>
      <c r="AF108" s="411"/>
      <c r="AG108" s="411"/>
      <c r="AH108" s="411"/>
      <c r="AI108" s="411"/>
      <c r="AJ108" s="411"/>
      <c r="AK108" s="411"/>
      <c r="AL108" s="411"/>
    </row>
    <row r="109" spans="1:38" s="555" customFormat="1" ht="16.5" customHeight="1">
      <c r="A109" s="402"/>
      <c r="B109" s="402" t="str">
        <f>IF('Data invoice'!J56=0,"",'Data invoice'!K56)</f>
        <v/>
      </c>
      <c r="C109" s="402" t="str">
        <f>IF('Data invoice'!K56=0,"",'Data invoice'!L56)</f>
        <v/>
      </c>
      <c r="D109" s="402" t="str">
        <f>IF('Data invoice'!L56=0,"",'Data invoice'!M56)</f>
        <v/>
      </c>
      <c r="E109" s="402" t="str">
        <f>IF('Data invoice'!M56=0,"",'Data invoice'!N56)</f>
        <v/>
      </c>
      <c r="F109" s="402" t="str">
        <f>IF('Data invoice'!N56=0,"",'Data invoice'!O56)</f>
        <v/>
      </c>
      <c r="G109" s="402" t="str">
        <f>IF('Data invoice'!O56=0,"",'Data invoice'!P56)</f>
        <v/>
      </c>
      <c r="H109" s="402" t="str">
        <f>IF('Data invoice'!P56=0,"",'Data invoice'!Q56)</f>
        <v/>
      </c>
      <c r="I109" s="402" t="str">
        <f>IF('Data invoice'!Q56=0,"",'Data invoice'!R56)</f>
        <v/>
      </c>
      <c r="J109" s="438" t="str">
        <f>IF('Data invoice'!R56=0,"",'Data invoice'!S56)</f>
        <v/>
      </c>
      <c r="K109" s="485" t="str">
        <f>IF('Data invoice'!S56=0,"",'Data invoice'!T56)</f>
        <v/>
      </c>
      <c r="L109" s="402"/>
      <c r="M109" s="402"/>
      <c r="N109" s="402"/>
      <c r="O109" s="402"/>
      <c r="P109" s="402"/>
      <c r="Q109" s="402"/>
      <c r="R109" s="402"/>
      <c r="S109" s="402"/>
      <c r="T109" s="402"/>
      <c r="U109" s="402"/>
      <c r="V109" s="402"/>
      <c r="W109" s="402"/>
      <c r="X109" s="402"/>
      <c r="Y109" s="402"/>
      <c r="Z109" s="402"/>
      <c r="AA109" s="402"/>
      <c r="AB109" s="411"/>
      <c r="AC109" s="411"/>
      <c r="AD109" s="411"/>
      <c r="AE109" s="411"/>
      <c r="AF109" s="411"/>
      <c r="AG109" s="411"/>
      <c r="AH109" s="411"/>
      <c r="AI109" s="411"/>
      <c r="AJ109" s="411"/>
      <c r="AK109" s="411"/>
      <c r="AL109" s="411"/>
    </row>
    <row r="110" spans="1:38" s="555" customFormat="1" ht="16.5" customHeight="1">
      <c r="A110" s="402"/>
      <c r="B110" s="402" t="str">
        <f>IF('Data invoice'!J57=0,"",'Data invoice'!K57)</f>
        <v/>
      </c>
      <c r="C110" s="402" t="str">
        <f>IF('Data invoice'!K57=0,"",'Data invoice'!L57)</f>
        <v/>
      </c>
      <c r="D110" s="402" t="str">
        <f>IF('Data invoice'!L57=0,"",'Data invoice'!M57)</f>
        <v/>
      </c>
      <c r="E110" s="402" t="str">
        <f>IF('Data invoice'!M57=0,"",'Data invoice'!N57)</f>
        <v/>
      </c>
      <c r="F110" s="402" t="str">
        <f>IF('Data invoice'!N57=0,"",'Data invoice'!O57)</f>
        <v/>
      </c>
      <c r="G110" s="402" t="str">
        <f>IF('Data invoice'!O57=0,"",'Data invoice'!P57)</f>
        <v/>
      </c>
      <c r="H110" s="402" t="str">
        <f>IF('Data invoice'!P57=0,"",'Data invoice'!Q57)</f>
        <v/>
      </c>
      <c r="I110" s="402" t="str">
        <f>IF('Data invoice'!Q57=0,"",'Data invoice'!R57)</f>
        <v/>
      </c>
      <c r="J110" s="438" t="str">
        <f>IF('Data invoice'!R57=0,"",'Data invoice'!S57)</f>
        <v/>
      </c>
      <c r="K110" s="485" t="str">
        <f>IF('Data invoice'!S57=0,"",'Data invoice'!T57)</f>
        <v/>
      </c>
      <c r="L110" s="402"/>
      <c r="M110" s="402"/>
      <c r="N110" s="402"/>
      <c r="O110" s="402"/>
      <c r="P110" s="402"/>
      <c r="Q110" s="402"/>
      <c r="R110" s="402"/>
      <c r="S110" s="402"/>
      <c r="T110" s="402"/>
      <c r="U110" s="402"/>
      <c r="V110" s="402"/>
      <c r="W110" s="402"/>
      <c r="X110" s="402"/>
      <c r="Y110" s="402"/>
      <c r="Z110" s="402"/>
      <c r="AA110" s="402"/>
      <c r="AB110" s="411"/>
      <c r="AC110" s="411"/>
      <c r="AD110" s="411"/>
      <c r="AE110" s="411"/>
      <c r="AF110" s="411"/>
      <c r="AG110" s="411"/>
      <c r="AH110" s="411"/>
      <c r="AI110" s="411"/>
      <c r="AJ110" s="411"/>
      <c r="AK110" s="411"/>
      <c r="AL110" s="411"/>
    </row>
    <row r="111" spans="1:38" s="555" customFormat="1" ht="16.5" customHeight="1">
      <c r="A111" s="402"/>
      <c r="B111" s="402" t="str">
        <f>IF('Data invoice'!J58=0,"",'Data invoice'!K58)</f>
        <v/>
      </c>
      <c r="C111" s="402" t="str">
        <f>IF('Data invoice'!K58=0,"",'Data invoice'!L58)</f>
        <v/>
      </c>
      <c r="D111" s="402" t="str">
        <f>IF('Data invoice'!L58=0,"",'Data invoice'!M58)</f>
        <v/>
      </c>
      <c r="E111" s="402" t="str">
        <f>IF('Data invoice'!M58=0,"",'Data invoice'!N58)</f>
        <v/>
      </c>
      <c r="F111" s="402" t="str">
        <f>IF('Data invoice'!N58=0,"",'Data invoice'!O58)</f>
        <v/>
      </c>
      <c r="G111" s="402" t="str">
        <f>IF('Data invoice'!O58=0,"",'Data invoice'!P58)</f>
        <v/>
      </c>
      <c r="H111" s="402" t="str">
        <f>IF('Data invoice'!P58=0,"",'Data invoice'!Q58)</f>
        <v/>
      </c>
      <c r="I111" s="402" t="str">
        <f>IF('Data invoice'!Q58=0,"",'Data invoice'!R58)</f>
        <v/>
      </c>
      <c r="J111" s="438" t="str">
        <f>IF('Data invoice'!R58=0,"",'Data invoice'!S58)</f>
        <v/>
      </c>
      <c r="K111" s="485" t="str">
        <f>IF('Data invoice'!S58=0,"",'Data invoice'!T58)</f>
        <v/>
      </c>
      <c r="L111" s="402"/>
      <c r="M111" s="402"/>
      <c r="N111" s="402"/>
      <c r="O111" s="402"/>
      <c r="P111" s="402"/>
      <c r="Q111" s="402"/>
      <c r="R111" s="402"/>
      <c r="S111" s="402"/>
      <c r="T111" s="402"/>
      <c r="U111" s="402"/>
      <c r="V111" s="402"/>
      <c r="W111" s="402"/>
      <c r="X111" s="402"/>
      <c r="Y111" s="402"/>
      <c r="Z111" s="402"/>
      <c r="AA111" s="402"/>
      <c r="AB111" s="411"/>
      <c r="AC111" s="411"/>
      <c r="AD111" s="411"/>
      <c r="AE111" s="411"/>
      <c r="AF111" s="411"/>
      <c r="AG111" s="411"/>
      <c r="AH111" s="411"/>
      <c r="AI111" s="411"/>
      <c r="AJ111" s="411"/>
      <c r="AK111" s="411"/>
      <c r="AL111" s="411"/>
    </row>
    <row r="112" spans="1:38" s="555" customFormat="1" ht="16.5" customHeight="1">
      <c r="A112" s="402"/>
      <c r="B112" s="402" t="str">
        <f>IF('Data invoice'!J59=0,"",'Data invoice'!K59)</f>
        <v/>
      </c>
      <c r="C112" s="402" t="str">
        <f>IF('Data invoice'!K59=0,"",'Data invoice'!L59)</f>
        <v/>
      </c>
      <c r="D112" s="402" t="str">
        <f>IF('Data invoice'!L59=0,"",'Data invoice'!M59)</f>
        <v/>
      </c>
      <c r="E112" s="402" t="str">
        <f>IF('Data invoice'!M59=0,"",'Data invoice'!N59)</f>
        <v/>
      </c>
      <c r="F112" s="402" t="str">
        <f>IF('Data invoice'!N59=0,"",'Data invoice'!O59)</f>
        <v/>
      </c>
      <c r="G112" s="402" t="str">
        <f>IF('Data invoice'!O59=0,"",'Data invoice'!P59)</f>
        <v/>
      </c>
      <c r="H112" s="402" t="str">
        <f>IF('Data invoice'!P59=0,"",'Data invoice'!Q59)</f>
        <v/>
      </c>
      <c r="I112" s="402" t="str">
        <f>IF('Data invoice'!Q59=0,"",'Data invoice'!R59)</f>
        <v/>
      </c>
      <c r="J112" s="438" t="str">
        <f>IF('Data invoice'!R59=0,"",'Data invoice'!S59)</f>
        <v/>
      </c>
      <c r="K112" s="485" t="str">
        <f>IF('Data invoice'!S59=0,"",'Data invoice'!T59)</f>
        <v/>
      </c>
      <c r="L112" s="402"/>
      <c r="M112" s="402"/>
      <c r="N112" s="402"/>
      <c r="O112" s="402"/>
      <c r="P112" s="402"/>
      <c r="Q112" s="402"/>
      <c r="R112" s="402"/>
      <c r="S112" s="402"/>
      <c r="T112" s="402"/>
      <c r="U112" s="402"/>
      <c r="V112" s="402"/>
      <c r="W112" s="402"/>
      <c r="X112" s="402"/>
      <c r="Y112" s="402"/>
      <c r="Z112" s="402"/>
      <c r="AA112" s="402"/>
      <c r="AB112" s="411"/>
      <c r="AC112" s="411"/>
      <c r="AD112" s="411"/>
      <c r="AE112" s="411"/>
      <c r="AF112" s="411"/>
      <c r="AG112" s="411"/>
      <c r="AH112" s="411"/>
      <c r="AI112" s="411"/>
      <c r="AJ112" s="411"/>
      <c r="AK112" s="411"/>
      <c r="AL112" s="411"/>
    </row>
    <row r="113" spans="1:38" s="555" customFormat="1" ht="16.5" customHeight="1">
      <c r="A113" s="402"/>
      <c r="B113" s="402" t="str">
        <f>IF('Data invoice'!J60=0,"",'Data invoice'!K60)</f>
        <v/>
      </c>
      <c r="C113" s="402" t="str">
        <f>IF('Data invoice'!K60=0,"",'Data invoice'!L60)</f>
        <v/>
      </c>
      <c r="D113" s="402" t="str">
        <f>IF('Data invoice'!L60=0,"",'Data invoice'!M60)</f>
        <v/>
      </c>
      <c r="E113" s="402" t="str">
        <f>IF('Data invoice'!M60=0,"",'Data invoice'!N60)</f>
        <v/>
      </c>
      <c r="F113" s="402" t="str">
        <f>IF('Data invoice'!N60=0,"",'Data invoice'!O60)</f>
        <v/>
      </c>
      <c r="G113" s="402" t="str">
        <f>IF('Data invoice'!O60=0,"",'Data invoice'!P60)</f>
        <v/>
      </c>
      <c r="H113" s="402" t="str">
        <f>IF('Data invoice'!P60=0,"",'Data invoice'!Q60)</f>
        <v/>
      </c>
      <c r="I113" s="402" t="str">
        <f>IF('Data invoice'!Q60=0,"",'Data invoice'!R60)</f>
        <v/>
      </c>
      <c r="J113" s="438" t="str">
        <f>IF('Data invoice'!R60=0,"",'Data invoice'!S60)</f>
        <v/>
      </c>
      <c r="K113" s="485" t="str">
        <f>IF('Data invoice'!S60=0,"",'Data invoice'!T60)</f>
        <v/>
      </c>
      <c r="L113" s="402"/>
      <c r="M113" s="402"/>
      <c r="N113" s="402"/>
      <c r="O113" s="402"/>
      <c r="P113" s="402"/>
      <c r="Q113" s="402"/>
      <c r="R113" s="402"/>
      <c r="S113" s="402"/>
      <c r="T113" s="402"/>
      <c r="U113" s="402"/>
      <c r="V113" s="402"/>
      <c r="W113" s="402"/>
      <c r="X113" s="402"/>
      <c r="Y113" s="402"/>
      <c r="Z113" s="402"/>
      <c r="AA113" s="402"/>
      <c r="AB113" s="411"/>
      <c r="AC113" s="411"/>
      <c r="AD113" s="411"/>
      <c r="AE113" s="411"/>
      <c r="AF113" s="411"/>
      <c r="AG113" s="411"/>
      <c r="AH113" s="411"/>
      <c r="AI113" s="411"/>
      <c r="AJ113" s="411"/>
      <c r="AK113" s="411"/>
      <c r="AL113" s="411"/>
    </row>
    <row r="114" spans="1:38" s="555" customFormat="1" ht="16.5" customHeight="1">
      <c r="A114" s="402"/>
      <c r="B114" s="402" t="str">
        <f>IF('Data invoice'!J61=0,"",'Data invoice'!K61)</f>
        <v/>
      </c>
      <c r="C114" s="402" t="str">
        <f>IF('Data invoice'!K61=0,"",'Data invoice'!L61)</f>
        <v/>
      </c>
      <c r="D114" s="402" t="str">
        <f>IF('Data invoice'!L61=0,"",'Data invoice'!M61)</f>
        <v/>
      </c>
      <c r="E114" s="402" t="str">
        <f>IF('Data invoice'!M61=0,"",'Data invoice'!N61)</f>
        <v/>
      </c>
      <c r="F114" s="402" t="str">
        <f>IF('Data invoice'!N61=0,"",'Data invoice'!O61)</f>
        <v/>
      </c>
      <c r="G114" s="402" t="str">
        <f>IF('Data invoice'!O61=0,"",'Data invoice'!P61)</f>
        <v/>
      </c>
      <c r="H114" s="402" t="str">
        <f>IF('Data invoice'!P61=0,"",'Data invoice'!Q61)</f>
        <v/>
      </c>
      <c r="I114" s="402" t="str">
        <f>IF('Data invoice'!Q61=0,"",'Data invoice'!R61)</f>
        <v/>
      </c>
      <c r="J114" s="438" t="str">
        <f>IF('Data invoice'!R61=0,"",'Data invoice'!S61)</f>
        <v/>
      </c>
      <c r="K114" s="485" t="str">
        <f>IF('Data invoice'!S61=0,"",'Data invoice'!T61)</f>
        <v/>
      </c>
      <c r="L114" s="402"/>
      <c r="M114" s="402"/>
      <c r="N114" s="402"/>
      <c r="O114" s="402"/>
      <c r="P114" s="402"/>
      <c r="Q114" s="402"/>
      <c r="R114" s="402"/>
      <c r="S114" s="402"/>
      <c r="T114" s="402"/>
      <c r="U114" s="402"/>
      <c r="V114" s="402"/>
      <c r="W114" s="402"/>
      <c r="X114" s="402"/>
      <c r="Y114" s="402"/>
      <c r="Z114" s="402"/>
      <c r="AA114" s="402"/>
      <c r="AB114" s="411"/>
      <c r="AC114" s="411"/>
      <c r="AD114" s="411"/>
      <c r="AE114" s="411"/>
      <c r="AF114" s="411"/>
      <c r="AG114" s="411"/>
      <c r="AH114" s="411"/>
      <c r="AI114" s="411"/>
      <c r="AJ114" s="411"/>
      <c r="AK114" s="411"/>
      <c r="AL114" s="411"/>
    </row>
    <row r="115" spans="1:38" s="555" customFormat="1" ht="16.5" customHeight="1">
      <c r="A115" s="402"/>
      <c r="B115" s="402" t="str">
        <f>IF('Data invoice'!J62=0,"",'Data invoice'!K62)</f>
        <v/>
      </c>
      <c r="C115" s="402" t="str">
        <f>IF('Data invoice'!K62=0,"",'Data invoice'!L62)</f>
        <v/>
      </c>
      <c r="D115" s="402" t="str">
        <f>IF('Data invoice'!L62=0,"",'Data invoice'!M62)</f>
        <v/>
      </c>
      <c r="E115" s="402" t="str">
        <f>IF('Data invoice'!M62=0,"",'Data invoice'!N62)</f>
        <v/>
      </c>
      <c r="F115" s="402" t="str">
        <f>IF('Data invoice'!N62=0,"",'Data invoice'!O62)</f>
        <v/>
      </c>
      <c r="G115" s="402" t="str">
        <f>IF('Data invoice'!O62=0,"",'Data invoice'!P62)</f>
        <v/>
      </c>
      <c r="H115" s="402" t="str">
        <f>IF('Data invoice'!P62=0,"",'Data invoice'!Q62)</f>
        <v/>
      </c>
      <c r="I115" s="402" t="str">
        <f>IF('Data invoice'!Q62=0,"",'Data invoice'!R62)</f>
        <v/>
      </c>
      <c r="J115" s="438" t="str">
        <f>IF('Data invoice'!R62=0,"",'Data invoice'!S62)</f>
        <v/>
      </c>
      <c r="K115" s="485" t="str">
        <f>IF('Data invoice'!S62=0,"",'Data invoice'!T62)</f>
        <v/>
      </c>
      <c r="L115" s="402"/>
      <c r="M115" s="402"/>
      <c r="N115" s="402"/>
      <c r="O115" s="402"/>
      <c r="P115" s="402"/>
      <c r="Q115" s="402"/>
      <c r="R115" s="402"/>
      <c r="S115" s="402"/>
      <c r="T115" s="402"/>
      <c r="U115" s="402"/>
      <c r="V115" s="402"/>
      <c r="W115" s="402"/>
      <c r="X115" s="402"/>
      <c r="Y115" s="402"/>
      <c r="Z115" s="402"/>
      <c r="AA115" s="402"/>
      <c r="AB115" s="411"/>
      <c r="AC115" s="411"/>
      <c r="AD115" s="411"/>
      <c r="AE115" s="411"/>
      <c r="AF115" s="411"/>
      <c r="AG115" s="411"/>
      <c r="AH115" s="411"/>
      <c r="AI115" s="411"/>
      <c r="AJ115" s="411"/>
      <c r="AK115" s="411"/>
      <c r="AL115" s="411"/>
    </row>
    <row r="116" spans="1:38" s="555" customFormat="1" ht="16.5" customHeight="1">
      <c r="A116" s="402"/>
      <c r="B116" s="402" t="str">
        <f>IF('Data invoice'!J63=0,"",'Data invoice'!K63)</f>
        <v/>
      </c>
      <c r="C116" s="402" t="str">
        <f>IF('Data invoice'!K63=0,"",'Data invoice'!L63)</f>
        <v/>
      </c>
      <c r="D116" s="402" t="str">
        <f>IF('Data invoice'!L63=0,"",'Data invoice'!M63)</f>
        <v/>
      </c>
      <c r="E116" s="402" t="str">
        <f>IF('Data invoice'!M63=0,"",'Data invoice'!N63)</f>
        <v/>
      </c>
      <c r="F116" s="402" t="str">
        <f>IF('Data invoice'!N63=0,"",'Data invoice'!O63)</f>
        <v/>
      </c>
      <c r="G116" s="402" t="str">
        <f>IF('Data invoice'!O63=0,"",'Data invoice'!P63)</f>
        <v/>
      </c>
      <c r="H116" s="402" t="str">
        <f>IF('Data invoice'!P63=0,"",'Data invoice'!Q63)</f>
        <v/>
      </c>
      <c r="I116" s="402" t="str">
        <f>IF('Data invoice'!Q63=0,"",'Data invoice'!R63)</f>
        <v/>
      </c>
      <c r="J116" s="438" t="str">
        <f>IF('Data invoice'!R63=0,"",'Data invoice'!S63)</f>
        <v/>
      </c>
      <c r="K116" s="485" t="str">
        <f>IF('Data invoice'!S63=0,"",'Data invoice'!T63)</f>
        <v/>
      </c>
      <c r="L116" s="402"/>
      <c r="M116" s="402"/>
      <c r="N116" s="402"/>
      <c r="O116" s="402"/>
      <c r="P116" s="402"/>
      <c r="Q116" s="402"/>
      <c r="R116" s="402"/>
      <c r="S116" s="402"/>
      <c r="T116" s="402"/>
      <c r="U116" s="402"/>
      <c r="V116" s="402"/>
      <c r="W116" s="402"/>
      <c r="X116" s="402"/>
      <c r="Y116" s="402"/>
      <c r="Z116" s="402"/>
      <c r="AA116" s="402"/>
      <c r="AB116" s="411"/>
      <c r="AC116" s="411"/>
      <c r="AD116" s="411"/>
      <c r="AE116" s="411"/>
      <c r="AF116" s="411"/>
      <c r="AG116" s="411"/>
      <c r="AH116" s="411"/>
      <c r="AI116" s="411"/>
      <c r="AJ116" s="411"/>
      <c r="AK116" s="411"/>
      <c r="AL116" s="411"/>
    </row>
    <row r="117" spans="1:38" s="555" customFormat="1" ht="16.5" customHeight="1">
      <c r="A117" s="402"/>
      <c r="B117" s="402" t="str">
        <f>IF('Data invoice'!J64=0,"",'Data invoice'!K64)</f>
        <v/>
      </c>
      <c r="C117" s="402" t="str">
        <f>IF('Data invoice'!K64=0,"",'Data invoice'!L64)</f>
        <v/>
      </c>
      <c r="D117" s="402" t="str">
        <f>IF('Data invoice'!L64=0,"",'Data invoice'!M64)</f>
        <v/>
      </c>
      <c r="E117" s="402" t="str">
        <f>IF('Data invoice'!M64=0,"",'Data invoice'!N64)</f>
        <v/>
      </c>
      <c r="F117" s="402" t="str">
        <f>IF('Data invoice'!N64=0,"",'Data invoice'!O64)</f>
        <v/>
      </c>
      <c r="G117" s="402" t="str">
        <f>IF('Data invoice'!O64=0,"",'Data invoice'!P64)</f>
        <v/>
      </c>
      <c r="H117" s="402" t="str">
        <f>IF('Data invoice'!P64=0,"",'Data invoice'!Q64)</f>
        <v/>
      </c>
      <c r="I117" s="402" t="str">
        <f>IF('Data invoice'!Q64=0,"",'Data invoice'!R64)</f>
        <v/>
      </c>
      <c r="J117" s="438" t="str">
        <f>IF('Data invoice'!R64=0,"",'Data invoice'!S64)</f>
        <v/>
      </c>
      <c r="K117" s="485" t="str">
        <f>IF('Data invoice'!S64=0,"",'Data invoice'!T64)</f>
        <v/>
      </c>
      <c r="L117" s="402"/>
      <c r="M117" s="402"/>
      <c r="N117" s="402"/>
      <c r="O117" s="402"/>
      <c r="P117" s="402"/>
      <c r="Q117" s="402"/>
      <c r="R117" s="402"/>
      <c r="S117" s="402"/>
      <c r="T117" s="402"/>
      <c r="U117" s="402"/>
      <c r="V117" s="402"/>
      <c r="W117" s="402"/>
      <c r="X117" s="402"/>
      <c r="Y117" s="402"/>
      <c r="Z117" s="402"/>
      <c r="AA117" s="402"/>
      <c r="AB117" s="411"/>
      <c r="AC117" s="411"/>
      <c r="AD117" s="411"/>
      <c r="AE117" s="411"/>
      <c r="AF117" s="411"/>
      <c r="AG117" s="411"/>
      <c r="AH117" s="411"/>
      <c r="AI117" s="411"/>
      <c r="AJ117" s="411"/>
      <c r="AK117" s="411"/>
      <c r="AL117" s="411"/>
    </row>
    <row r="118" spans="1:38" s="555" customFormat="1" ht="16.5" customHeight="1">
      <c r="A118" s="402"/>
      <c r="B118" s="402" t="str">
        <f>IF('Data invoice'!J65=0,"",'Data invoice'!K65)</f>
        <v/>
      </c>
      <c r="C118" s="402" t="str">
        <f>IF('Data invoice'!K65=0,"",'Data invoice'!L65)</f>
        <v/>
      </c>
      <c r="D118" s="402" t="str">
        <f>IF('Data invoice'!L65=0,"",'Data invoice'!M65)</f>
        <v/>
      </c>
      <c r="E118" s="402" t="str">
        <f>IF('Data invoice'!M65=0,"",'Data invoice'!N65)</f>
        <v/>
      </c>
      <c r="F118" s="402" t="str">
        <f>IF('Data invoice'!N65=0,"",'Data invoice'!O65)</f>
        <v/>
      </c>
      <c r="G118" s="402" t="str">
        <f>IF('Data invoice'!O65=0,"",'Data invoice'!P65)</f>
        <v/>
      </c>
      <c r="H118" s="402" t="str">
        <f>IF('Data invoice'!P65=0,"",'Data invoice'!Q65)</f>
        <v/>
      </c>
      <c r="I118" s="402" t="str">
        <f>IF('Data invoice'!Q65=0,"",'Data invoice'!R65)</f>
        <v/>
      </c>
      <c r="J118" s="438" t="str">
        <f>IF('Data invoice'!R65=0,"",'Data invoice'!S65)</f>
        <v/>
      </c>
      <c r="K118" s="485" t="str">
        <f>IF('Data invoice'!S65=0,"",'Data invoice'!T65)</f>
        <v/>
      </c>
      <c r="L118" s="402"/>
      <c r="M118" s="402"/>
      <c r="N118" s="402"/>
      <c r="O118" s="402"/>
      <c r="P118" s="402"/>
      <c r="Q118" s="402"/>
      <c r="R118" s="402"/>
      <c r="S118" s="402"/>
      <c r="T118" s="402"/>
      <c r="U118" s="402"/>
      <c r="V118" s="402"/>
      <c r="W118" s="402"/>
      <c r="X118" s="402"/>
      <c r="Y118" s="402"/>
      <c r="Z118" s="402"/>
      <c r="AA118" s="402"/>
      <c r="AB118" s="411"/>
      <c r="AC118" s="411"/>
      <c r="AD118" s="411"/>
      <c r="AE118" s="411"/>
      <c r="AF118" s="411"/>
      <c r="AG118" s="411"/>
      <c r="AH118" s="411"/>
      <c r="AI118" s="411"/>
      <c r="AJ118" s="411"/>
      <c r="AK118" s="411"/>
      <c r="AL118" s="411"/>
    </row>
    <row r="119" spans="1:38" s="555" customFormat="1" ht="16.5" customHeight="1">
      <c r="A119" s="402"/>
      <c r="B119" s="402" t="str">
        <f>IF('Data invoice'!J66=0,"",'Data invoice'!K66)</f>
        <v/>
      </c>
      <c r="C119" s="402" t="str">
        <f>IF('Data invoice'!K66=0,"",'Data invoice'!L66)</f>
        <v/>
      </c>
      <c r="D119" s="402" t="str">
        <f>IF('Data invoice'!L66=0,"",'Data invoice'!M66)</f>
        <v/>
      </c>
      <c r="E119" s="402" t="str">
        <f>IF('Data invoice'!M66=0,"",'Data invoice'!N66)</f>
        <v/>
      </c>
      <c r="F119" s="402" t="str">
        <f>IF('Data invoice'!N66=0,"",'Data invoice'!O66)</f>
        <v/>
      </c>
      <c r="G119" s="402" t="str">
        <f>IF('Data invoice'!O66=0,"",'Data invoice'!P66)</f>
        <v/>
      </c>
      <c r="H119" s="402" t="str">
        <f>IF('Data invoice'!P66=0,"",'Data invoice'!Q66)</f>
        <v/>
      </c>
      <c r="I119" s="402" t="str">
        <f>IF('Data invoice'!Q66=0,"",'Data invoice'!R66)</f>
        <v/>
      </c>
      <c r="J119" s="438" t="str">
        <f>IF('Data invoice'!R66=0,"",'Data invoice'!S66)</f>
        <v/>
      </c>
      <c r="K119" s="485" t="str">
        <f>IF('Data invoice'!S66=0,"",'Data invoice'!T66)</f>
        <v/>
      </c>
      <c r="L119" s="402"/>
      <c r="M119" s="402"/>
      <c r="N119" s="402"/>
      <c r="O119" s="402"/>
      <c r="P119" s="402"/>
      <c r="Q119" s="402"/>
      <c r="R119" s="402"/>
      <c r="S119" s="402"/>
      <c r="T119" s="402"/>
      <c r="U119" s="402"/>
      <c r="V119" s="402"/>
      <c r="W119" s="402"/>
      <c r="X119" s="402"/>
      <c r="Y119" s="402"/>
      <c r="Z119" s="402"/>
      <c r="AA119" s="402"/>
      <c r="AB119" s="411"/>
      <c r="AC119" s="411"/>
      <c r="AD119" s="411"/>
      <c r="AE119" s="411"/>
      <c r="AF119" s="411"/>
      <c r="AG119" s="411"/>
      <c r="AH119" s="411"/>
      <c r="AI119" s="411"/>
      <c r="AJ119" s="411"/>
      <c r="AK119" s="411"/>
      <c r="AL119" s="411"/>
    </row>
    <row r="120" spans="1:38" s="555" customFormat="1" ht="16.5" customHeight="1">
      <c r="A120" s="402"/>
      <c r="B120" s="402" t="str">
        <f>IF('Data invoice'!J67=0,"",'Data invoice'!K67)</f>
        <v/>
      </c>
      <c r="C120" s="402" t="str">
        <f>IF('Data invoice'!K67=0,"",'Data invoice'!L67)</f>
        <v/>
      </c>
      <c r="D120" s="402" t="str">
        <f>IF('Data invoice'!L67=0,"",'Data invoice'!M67)</f>
        <v/>
      </c>
      <c r="E120" s="402" t="str">
        <f>IF('Data invoice'!M67=0,"",'Data invoice'!N67)</f>
        <v/>
      </c>
      <c r="F120" s="402" t="str">
        <f>IF('Data invoice'!N67=0,"",'Data invoice'!O67)</f>
        <v/>
      </c>
      <c r="G120" s="402" t="str">
        <f>IF('Data invoice'!O67=0,"",'Data invoice'!P67)</f>
        <v/>
      </c>
      <c r="H120" s="402" t="str">
        <f>IF('Data invoice'!P67=0,"",'Data invoice'!Q67)</f>
        <v/>
      </c>
      <c r="I120" s="402" t="str">
        <f>IF('Data invoice'!Q67=0,"",'Data invoice'!R67)</f>
        <v/>
      </c>
      <c r="J120" s="438" t="str">
        <f>IF('Data invoice'!R67=0,"",'Data invoice'!S67)</f>
        <v/>
      </c>
      <c r="K120" s="485" t="str">
        <f>IF('Data invoice'!S67=0,"",'Data invoice'!T67)</f>
        <v/>
      </c>
      <c r="L120" s="402"/>
      <c r="M120" s="402"/>
      <c r="N120" s="402"/>
      <c r="O120" s="402"/>
      <c r="P120" s="402"/>
      <c r="Q120" s="402"/>
      <c r="R120" s="402"/>
      <c r="S120" s="402"/>
      <c r="T120" s="402"/>
      <c r="U120" s="402"/>
      <c r="V120" s="402"/>
      <c r="W120" s="402"/>
      <c r="X120" s="402"/>
      <c r="Y120" s="402"/>
      <c r="Z120" s="402"/>
      <c r="AA120" s="402"/>
      <c r="AB120" s="411"/>
      <c r="AC120" s="411"/>
      <c r="AD120" s="411"/>
      <c r="AE120" s="411"/>
      <c r="AF120" s="411"/>
      <c r="AG120" s="411"/>
      <c r="AH120" s="411"/>
      <c r="AI120" s="411"/>
      <c r="AJ120" s="411"/>
      <c r="AK120" s="411"/>
      <c r="AL120" s="411"/>
    </row>
    <row r="121" spans="1:38" s="555" customFormat="1" ht="16.5" customHeight="1">
      <c r="A121" s="402"/>
      <c r="B121" s="402" t="str">
        <f>IF('Data invoice'!J68=0,"",'Data invoice'!K68)</f>
        <v/>
      </c>
      <c r="C121" s="402" t="str">
        <f>IF('Data invoice'!K68=0,"",'Data invoice'!L68)</f>
        <v/>
      </c>
      <c r="D121" s="402" t="str">
        <f>IF('Data invoice'!L68=0,"",'Data invoice'!M68)</f>
        <v/>
      </c>
      <c r="E121" s="402" t="str">
        <f>IF('Data invoice'!M68=0,"",'Data invoice'!N68)</f>
        <v/>
      </c>
      <c r="F121" s="402" t="str">
        <f>IF('Data invoice'!N68=0,"",'Data invoice'!O68)</f>
        <v/>
      </c>
      <c r="G121" s="402" t="str">
        <f>IF('Data invoice'!O68=0,"",'Data invoice'!P68)</f>
        <v/>
      </c>
      <c r="H121" s="402" t="str">
        <f>IF('Data invoice'!P68=0,"",'Data invoice'!Q68)</f>
        <v/>
      </c>
      <c r="I121" s="402" t="str">
        <f>IF('Data invoice'!Q68=0,"",'Data invoice'!R68)</f>
        <v/>
      </c>
      <c r="J121" s="438" t="str">
        <f>IF('Data invoice'!R68=0,"",'Data invoice'!S68)</f>
        <v/>
      </c>
      <c r="K121" s="485" t="str">
        <f>IF('Data invoice'!S68=0,"",'Data invoice'!T68)</f>
        <v/>
      </c>
      <c r="L121" s="402"/>
      <c r="M121" s="402"/>
      <c r="N121" s="402"/>
      <c r="O121" s="402"/>
      <c r="P121" s="402"/>
      <c r="Q121" s="402"/>
      <c r="R121" s="402"/>
      <c r="S121" s="402"/>
      <c r="T121" s="402"/>
      <c r="U121" s="402"/>
      <c r="V121" s="402"/>
      <c r="W121" s="402"/>
      <c r="X121" s="402"/>
      <c r="Y121" s="402"/>
      <c r="Z121" s="402"/>
      <c r="AA121" s="402"/>
      <c r="AB121" s="411"/>
      <c r="AC121" s="411"/>
      <c r="AD121" s="411"/>
      <c r="AE121" s="411"/>
      <c r="AF121" s="411"/>
      <c r="AG121" s="411"/>
      <c r="AH121" s="411"/>
      <c r="AI121" s="411"/>
      <c r="AJ121" s="411"/>
      <c r="AK121" s="411"/>
      <c r="AL121" s="411"/>
    </row>
    <row r="122" spans="1:38" s="555" customFormat="1" ht="16.5" customHeight="1">
      <c r="A122" s="402"/>
      <c r="B122" s="402" t="str">
        <f>IF('Data invoice'!J69=0,"",'Data invoice'!K69)</f>
        <v/>
      </c>
      <c r="C122" s="402" t="str">
        <f>IF('Data invoice'!K69=0,"",'Data invoice'!L69)</f>
        <v/>
      </c>
      <c r="D122" s="402" t="str">
        <f>IF('Data invoice'!L69=0,"",'Data invoice'!M69)</f>
        <v/>
      </c>
      <c r="E122" s="402" t="str">
        <f>IF('Data invoice'!M69=0,"",'Data invoice'!N69)</f>
        <v/>
      </c>
      <c r="F122" s="402" t="str">
        <f>IF('Data invoice'!N69=0,"",'Data invoice'!O69)</f>
        <v/>
      </c>
      <c r="G122" s="402" t="str">
        <f>IF('Data invoice'!O69=0,"",'Data invoice'!P69)</f>
        <v/>
      </c>
      <c r="H122" s="402" t="str">
        <f>IF('Data invoice'!P69=0,"",'Data invoice'!Q69)</f>
        <v/>
      </c>
      <c r="I122" s="402" t="str">
        <f>IF('Data invoice'!Q69=0,"",'Data invoice'!R69)</f>
        <v/>
      </c>
      <c r="J122" s="438" t="str">
        <f>IF('Data invoice'!R69=0,"",'Data invoice'!S69)</f>
        <v/>
      </c>
      <c r="K122" s="485" t="str">
        <f>IF('Data invoice'!S69=0,"",'Data invoice'!T69)</f>
        <v/>
      </c>
      <c r="L122" s="402"/>
      <c r="M122" s="402"/>
      <c r="N122" s="402"/>
      <c r="O122" s="402"/>
      <c r="P122" s="402"/>
      <c r="Q122" s="402"/>
      <c r="R122" s="402"/>
      <c r="S122" s="402"/>
      <c r="T122" s="402"/>
      <c r="U122" s="402"/>
      <c r="V122" s="402"/>
      <c r="W122" s="402"/>
      <c r="X122" s="402"/>
      <c r="Y122" s="402"/>
      <c r="Z122" s="402"/>
      <c r="AA122" s="402"/>
      <c r="AB122" s="411"/>
      <c r="AC122" s="411"/>
      <c r="AD122" s="411"/>
      <c r="AE122" s="411"/>
      <c r="AF122" s="411"/>
      <c r="AG122" s="411"/>
      <c r="AH122" s="411"/>
      <c r="AI122" s="411"/>
      <c r="AJ122" s="411"/>
      <c r="AK122" s="411"/>
      <c r="AL122" s="411"/>
    </row>
    <row r="123" spans="1:38" s="555" customFormat="1" ht="15.6" customHeight="1">
      <c r="A123" s="402"/>
      <c r="B123" s="402" t="str">
        <f>IF('Data invoice'!J70=0,"",'Data invoice'!K70)</f>
        <v/>
      </c>
      <c r="C123" s="402" t="str">
        <f>IF('Data invoice'!K70=0,"",'Data invoice'!L70)</f>
        <v/>
      </c>
      <c r="D123" s="402" t="str">
        <f>IF('Data invoice'!L70=0,"",'Data invoice'!M70)</f>
        <v/>
      </c>
      <c r="E123" s="402" t="str">
        <f>IF('Data invoice'!M70=0,"",'Data invoice'!N70)</f>
        <v/>
      </c>
      <c r="F123" s="402" t="str">
        <f>IF('Data invoice'!N70=0,"",'Data invoice'!O70)</f>
        <v/>
      </c>
      <c r="G123" s="402" t="str">
        <f>IF('Data invoice'!O70=0,"",'Data invoice'!P70)</f>
        <v/>
      </c>
      <c r="H123" s="402" t="str">
        <f>IF('Data invoice'!P70=0,"",'Data invoice'!Q70)</f>
        <v/>
      </c>
      <c r="I123" s="402" t="str">
        <f>IF('Data invoice'!Q70=0,"",'Data invoice'!R70)</f>
        <v/>
      </c>
      <c r="J123" s="438" t="str">
        <f>IF('Data invoice'!R70=0,"",'Data invoice'!S70)</f>
        <v/>
      </c>
      <c r="K123" s="485" t="str">
        <f>IF('Data invoice'!S70=0,"",'Data invoice'!T70)</f>
        <v/>
      </c>
      <c r="L123" s="402"/>
      <c r="M123" s="402"/>
      <c r="N123" s="402"/>
      <c r="O123" s="402"/>
      <c r="P123" s="402"/>
      <c r="Q123" s="402"/>
      <c r="R123" s="402"/>
      <c r="S123" s="402"/>
      <c r="T123" s="402"/>
      <c r="U123" s="402"/>
      <c r="V123" s="402"/>
      <c r="W123" s="402"/>
      <c r="X123" s="402"/>
      <c r="Y123" s="402"/>
      <c r="Z123" s="402"/>
      <c r="AA123" s="402"/>
      <c r="AB123" s="411"/>
      <c r="AC123" s="411"/>
      <c r="AD123" s="411"/>
      <c r="AE123" s="411"/>
      <c r="AF123" s="411"/>
      <c r="AG123" s="411"/>
      <c r="AH123" s="411"/>
      <c r="AI123" s="411"/>
      <c r="AJ123" s="411"/>
      <c r="AK123" s="411"/>
      <c r="AL123" s="411"/>
    </row>
    <row r="124" spans="1:38" s="555" customFormat="1" ht="13.5" customHeight="1">
      <c r="A124" s="402"/>
      <c r="B124" s="402" t="str">
        <f>IF('Data invoice'!J71=0,"",'Data invoice'!K71)</f>
        <v/>
      </c>
      <c r="C124" s="402" t="str">
        <f>IF('Data invoice'!K71=0,"",'Data invoice'!L71)</f>
        <v/>
      </c>
      <c r="D124" s="402" t="str">
        <f>IF('Data invoice'!L71=0,"",'Data invoice'!M71)</f>
        <v/>
      </c>
      <c r="E124" s="402" t="str">
        <f>IF('Data invoice'!M71=0,"",'Data invoice'!N71)</f>
        <v/>
      </c>
      <c r="F124" s="402" t="str">
        <f>IF('Data invoice'!N71=0,"",'Data invoice'!O71)</f>
        <v/>
      </c>
      <c r="G124" s="402" t="str">
        <f>IF('Data invoice'!O71=0,"",'Data invoice'!P71)</f>
        <v/>
      </c>
      <c r="H124" s="402" t="str">
        <f>IF('Data invoice'!P71=0,"",'Data invoice'!Q71)</f>
        <v/>
      </c>
      <c r="I124" s="402" t="str">
        <f>IF('Data invoice'!Q71=0,"",'Data invoice'!R71)</f>
        <v/>
      </c>
      <c r="J124" s="438" t="str">
        <f>IF('Data invoice'!R71=0,"",'Data invoice'!S71)</f>
        <v/>
      </c>
      <c r="K124" s="485" t="str">
        <f>IF('Data invoice'!S71=0,"",'Data invoice'!T71)</f>
        <v/>
      </c>
      <c r="L124" s="402"/>
      <c r="M124" s="402"/>
      <c r="N124" s="402"/>
      <c r="O124" s="402"/>
      <c r="P124" s="402"/>
      <c r="Q124" s="402"/>
      <c r="R124" s="402"/>
      <c r="S124" s="402"/>
      <c r="T124" s="402"/>
      <c r="U124" s="402"/>
      <c r="V124" s="402"/>
      <c r="W124" s="402"/>
      <c r="X124" s="402"/>
      <c r="Y124" s="402"/>
      <c r="Z124" s="402"/>
      <c r="AA124" s="402"/>
      <c r="AB124" s="411"/>
      <c r="AC124" s="411"/>
      <c r="AD124" s="411"/>
      <c r="AE124" s="411"/>
      <c r="AF124" s="411"/>
      <c r="AG124" s="411"/>
      <c r="AH124" s="411"/>
      <c r="AI124" s="411"/>
      <c r="AJ124" s="411"/>
      <c r="AK124" s="411"/>
      <c r="AL124" s="411"/>
    </row>
    <row r="125" spans="1:38" s="555" customFormat="1" ht="16.5" customHeight="1">
      <c r="A125" s="402"/>
      <c r="B125" s="402" t="str">
        <f>IF('Data invoice'!J72=0,"",'Data invoice'!K72)</f>
        <v/>
      </c>
      <c r="C125" s="402" t="str">
        <f>IF('Data invoice'!K72=0,"",'Data invoice'!L72)</f>
        <v/>
      </c>
      <c r="D125" s="402" t="str">
        <f>IF('Data invoice'!L72=0,"",'Data invoice'!M72)</f>
        <v/>
      </c>
      <c r="E125" s="402" t="str">
        <f>IF('Data invoice'!M72=0,"",'Data invoice'!N72)</f>
        <v/>
      </c>
      <c r="F125" s="402" t="str">
        <f>IF('Data invoice'!N72=0,"",'Data invoice'!O72)</f>
        <v/>
      </c>
      <c r="G125" s="402" t="str">
        <f>IF('Data invoice'!O72=0,"",'Data invoice'!P72)</f>
        <v/>
      </c>
      <c r="H125" s="402" t="str">
        <f>IF('Data invoice'!P72=0,"",'Data invoice'!Q72)</f>
        <v/>
      </c>
      <c r="I125" s="402" t="str">
        <f>IF('Data invoice'!Q72=0,"",'Data invoice'!R72)</f>
        <v/>
      </c>
      <c r="J125" s="438" t="str">
        <f>IF('Data invoice'!R72=0,"",'Data invoice'!S72)</f>
        <v/>
      </c>
      <c r="K125" s="485" t="str">
        <f>IF('Data invoice'!S72=0,"",'Data invoice'!T72)</f>
        <v/>
      </c>
      <c r="L125" s="402"/>
      <c r="M125" s="402"/>
      <c r="N125" s="402"/>
      <c r="O125" s="402"/>
      <c r="P125" s="402"/>
      <c r="Q125" s="402"/>
      <c r="R125" s="402"/>
      <c r="S125" s="402"/>
      <c r="T125" s="402"/>
      <c r="U125" s="402"/>
      <c r="V125" s="402"/>
      <c r="W125" s="402"/>
      <c r="X125" s="402"/>
      <c r="Y125" s="402"/>
      <c r="Z125" s="402"/>
      <c r="AA125" s="402"/>
      <c r="AB125" s="411"/>
      <c r="AC125" s="411"/>
      <c r="AD125" s="411"/>
      <c r="AE125" s="411"/>
      <c r="AF125" s="411"/>
      <c r="AG125" s="411"/>
      <c r="AH125" s="411"/>
      <c r="AI125" s="411"/>
      <c r="AJ125" s="411"/>
      <c r="AK125" s="411"/>
      <c r="AL125" s="411"/>
    </row>
    <row r="126" spans="1:38" s="555" customFormat="1" ht="16.5" customHeight="1">
      <c r="A126" s="402"/>
      <c r="B126" s="402" t="str">
        <f>IF('Data invoice'!J73=0,"",'Data invoice'!K73)</f>
        <v/>
      </c>
      <c r="C126" s="402" t="str">
        <f>IF('Data invoice'!K73=0,"",'Data invoice'!L73)</f>
        <v/>
      </c>
      <c r="D126" s="402" t="str">
        <f>IF('Data invoice'!L73=0,"",'Data invoice'!M73)</f>
        <v/>
      </c>
      <c r="E126" s="402" t="str">
        <f>IF('Data invoice'!M73=0,"",'Data invoice'!N73)</f>
        <v/>
      </c>
      <c r="F126" s="402" t="str">
        <f>IF('Data invoice'!N73=0,"",'Data invoice'!O73)</f>
        <v/>
      </c>
      <c r="G126" s="402" t="str">
        <f>IF('Data invoice'!O73=0,"",'Data invoice'!P73)</f>
        <v/>
      </c>
      <c r="H126" s="402" t="str">
        <f>IF('Data invoice'!P73=0,"",'Data invoice'!Q73)</f>
        <v/>
      </c>
      <c r="I126" s="402" t="str">
        <f>IF('Data invoice'!Q73=0,"",'Data invoice'!R73)</f>
        <v/>
      </c>
      <c r="J126" s="438" t="str">
        <f>IF('Data invoice'!R73=0,"",'Data invoice'!S73)</f>
        <v/>
      </c>
      <c r="K126" s="485" t="str">
        <f>IF('Data invoice'!S73=0,"",'Data invoice'!T73)</f>
        <v/>
      </c>
      <c r="L126" s="402"/>
      <c r="M126" s="402"/>
      <c r="N126" s="402"/>
      <c r="O126" s="402"/>
      <c r="P126" s="402"/>
      <c r="Q126" s="402"/>
      <c r="R126" s="402"/>
      <c r="S126" s="402"/>
      <c r="T126" s="402"/>
      <c r="U126" s="402"/>
      <c r="V126" s="402"/>
      <c r="W126" s="402"/>
      <c r="X126" s="402"/>
      <c r="Y126" s="402"/>
      <c r="Z126" s="402"/>
      <c r="AA126" s="402"/>
      <c r="AB126" s="411"/>
      <c r="AC126" s="411"/>
      <c r="AD126" s="411"/>
      <c r="AE126" s="411"/>
      <c r="AF126" s="411"/>
      <c r="AG126" s="411"/>
      <c r="AH126" s="411"/>
      <c r="AI126" s="411"/>
      <c r="AJ126" s="411"/>
      <c r="AK126" s="411"/>
      <c r="AL126" s="411"/>
    </row>
    <row r="127" spans="1:38" s="555" customFormat="1" ht="16.5" customHeight="1">
      <c r="A127" s="402"/>
      <c r="B127" s="402" t="str">
        <f>IF('Data invoice'!J74=0,"",'Data invoice'!K74)</f>
        <v/>
      </c>
      <c r="C127" s="402" t="str">
        <f>IF('Data invoice'!K74=0,"",'Data invoice'!L74)</f>
        <v/>
      </c>
      <c r="D127" s="402" t="str">
        <f>IF('Data invoice'!L74=0,"",'Data invoice'!M74)</f>
        <v/>
      </c>
      <c r="E127" s="402" t="str">
        <f>IF('Data invoice'!M74=0,"",'Data invoice'!N74)</f>
        <v/>
      </c>
      <c r="F127" s="402" t="str">
        <f>IF('Data invoice'!N74=0,"",'Data invoice'!O74)</f>
        <v/>
      </c>
      <c r="G127" s="402" t="str">
        <f>IF('Data invoice'!O74=0,"",'Data invoice'!P74)</f>
        <v/>
      </c>
      <c r="H127" s="402" t="str">
        <f>IF('Data invoice'!P74=0,"",'Data invoice'!Q74)</f>
        <v/>
      </c>
      <c r="I127" s="402" t="str">
        <f>IF('Data invoice'!Q74=0,"",'Data invoice'!R74)</f>
        <v/>
      </c>
      <c r="J127" s="438" t="str">
        <f>IF('Data invoice'!R74=0,"",'Data invoice'!S74)</f>
        <v/>
      </c>
      <c r="K127" s="485" t="str">
        <f>IF('Data invoice'!S74=0,"",'Data invoice'!T74)</f>
        <v/>
      </c>
      <c r="L127" s="402"/>
      <c r="M127" s="402"/>
      <c r="N127" s="402"/>
      <c r="O127" s="402"/>
      <c r="P127" s="402"/>
      <c r="Q127" s="402"/>
      <c r="R127" s="402"/>
      <c r="S127" s="402"/>
      <c r="T127" s="402"/>
      <c r="U127" s="402"/>
      <c r="V127" s="402"/>
      <c r="W127" s="402"/>
      <c r="X127" s="402"/>
      <c r="Y127" s="402"/>
      <c r="Z127" s="402"/>
      <c r="AA127" s="402"/>
      <c r="AB127" s="411"/>
      <c r="AC127" s="411"/>
      <c r="AD127" s="411"/>
      <c r="AE127" s="411"/>
      <c r="AF127" s="411"/>
      <c r="AG127" s="411"/>
      <c r="AH127" s="411"/>
      <c r="AI127" s="411"/>
      <c r="AJ127" s="411"/>
      <c r="AK127" s="411"/>
      <c r="AL127" s="411"/>
    </row>
    <row r="128" spans="1:38" s="555" customFormat="1" ht="16.5" customHeight="1">
      <c r="A128" s="402"/>
      <c r="B128" s="402" t="str">
        <f>IF('Data invoice'!J75=0,"",'Data invoice'!K75)</f>
        <v/>
      </c>
      <c r="C128" s="402" t="str">
        <f>IF('Data invoice'!K75=0,"",'Data invoice'!L75)</f>
        <v/>
      </c>
      <c r="D128" s="402" t="str">
        <f>IF('Data invoice'!L75=0,"",'Data invoice'!M75)</f>
        <v/>
      </c>
      <c r="E128" s="402" t="str">
        <f>IF('Data invoice'!M75=0,"",'Data invoice'!N75)</f>
        <v/>
      </c>
      <c r="F128" s="402" t="str">
        <f>IF('Data invoice'!N75=0,"",'Data invoice'!O75)</f>
        <v/>
      </c>
      <c r="G128" s="402" t="str">
        <f>IF('Data invoice'!O75=0,"",'Data invoice'!P75)</f>
        <v/>
      </c>
      <c r="H128" s="402" t="str">
        <f>IF('Data invoice'!P75=0,"",'Data invoice'!Q75)</f>
        <v/>
      </c>
      <c r="I128" s="402" t="str">
        <f>IF('Data invoice'!Q75=0,"",'Data invoice'!R75)</f>
        <v/>
      </c>
      <c r="J128" s="438" t="str">
        <f>IF('Data invoice'!R75=0,"",'Data invoice'!S75)</f>
        <v/>
      </c>
      <c r="K128" s="485" t="str">
        <f>IF('Data invoice'!S75=0,"",'Data invoice'!T75)</f>
        <v/>
      </c>
      <c r="L128" s="402"/>
      <c r="M128" s="402"/>
      <c r="N128" s="402"/>
      <c r="O128" s="402"/>
      <c r="P128" s="402"/>
      <c r="Q128" s="402"/>
      <c r="R128" s="402"/>
      <c r="S128" s="402"/>
      <c r="T128" s="402"/>
      <c r="U128" s="402"/>
      <c r="V128" s="402"/>
      <c r="W128" s="402"/>
      <c r="X128" s="402"/>
      <c r="Y128" s="402"/>
      <c r="Z128" s="402"/>
      <c r="AA128" s="402"/>
      <c r="AB128" s="411"/>
      <c r="AC128" s="411"/>
      <c r="AD128" s="411"/>
      <c r="AE128" s="411"/>
      <c r="AF128" s="411"/>
      <c r="AG128" s="411"/>
      <c r="AH128" s="411"/>
      <c r="AI128" s="411"/>
      <c r="AJ128" s="411"/>
      <c r="AK128" s="411"/>
      <c r="AL128" s="411"/>
    </row>
    <row r="129" spans="1:38" s="555" customFormat="1" ht="16.5" customHeight="1">
      <c r="A129" s="402"/>
      <c r="B129" s="402" t="str">
        <f>IF('Data invoice'!J76=0,"",'Data invoice'!K76)</f>
        <v/>
      </c>
      <c r="C129" s="402" t="str">
        <f>IF('Data invoice'!K76=0,"",'Data invoice'!L76)</f>
        <v/>
      </c>
      <c r="D129" s="402" t="str">
        <f>IF('Data invoice'!L76=0,"",'Data invoice'!M76)</f>
        <v/>
      </c>
      <c r="E129" s="402" t="str">
        <f>IF('Data invoice'!M76=0,"",'Data invoice'!N76)</f>
        <v/>
      </c>
      <c r="F129" s="402" t="str">
        <f>IF('Data invoice'!N76=0,"",'Data invoice'!O76)</f>
        <v/>
      </c>
      <c r="G129" s="402" t="str">
        <f>IF('Data invoice'!O76=0,"",'Data invoice'!P76)</f>
        <v/>
      </c>
      <c r="H129" s="402" t="str">
        <f>IF('Data invoice'!P76=0,"",'Data invoice'!Q76)</f>
        <v/>
      </c>
      <c r="I129" s="402" t="str">
        <f>IF('Data invoice'!Q76=0,"",'Data invoice'!R76)</f>
        <v/>
      </c>
      <c r="J129" s="438" t="str">
        <f>IF('Data invoice'!R76=0,"",'Data invoice'!S76)</f>
        <v/>
      </c>
      <c r="K129" s="485" t="str">
        <f>IF('Data invoice'!S76=0,"",'Data invoice'!T76)</f>
        <v/>
      </c>
      <c r="L129" s="402"/>
      <c r="M129" s="402"/>
      <c r="N129" s="402"/>
      <c r="O129" s="402"/>
      <c r="P129" s="402"/>
      <c r="Q129" s="402"/>
      <c r="R129" s="402"/>
      <c r="S129" s="402"/>
      <c r="T129" s="402"/>
      <c r="U129" s="402"/>
      <c r="V129" s="402"/>
      <c r="W129" s="402"/>
      <c r="X129" s="402"/>
      <c r="Y129" s="402"/>
      <c r="Z129" s="402"/>
      <c r="AA129" s="402"/>
      <c r="AB129" s="411"/>
      <c r="AC129" s="411"/>
      <c r="AD129" s="411"/>
      <c r="AE129" s="411"/>
      <c r="AF129" s="411"/>
      <c r="AG129" s="411"/>
      <c r="AH129" s="411"/>
      <c r="AI129" s="411"/>
      <c r="AJ129" s="411"/>
      <c r="AK129" s="411"/>
      <c r="AL129" s="411"/>
    </row>
    <row r="130" spans="1:38" s="555" customFormat="1" ht="16.5" customHeight="1">
      <c r="A130" s="402"/>
      <c r="B130" s="402" t="str">
        <f>IF('Data invoice'!J77=0,"",'Data invoice'!K77)</f>
        <v/>
      </c>
      <c r="C130" s="402" t="str">
        <f>IF('Data invoice'!K77=0,"",'Data invoice'!L77)</f>
        <v/>
      </c>
      <c r="D130" s="402" t="str">
        <f>IF('Data invoice'!L77=0,"",'Data invoice'!M77)</f>
        <v/>
      </c>
      <c r="E130" s="402" t="str">
        <f>IF('Data invoice'!M77=0,"",'Data invoice'!N77)</f>
        <v/>
      </c>
      <c r="F130" s="402" t="str">
        <f>IF('Data invoice'!N77=0,"",'Data invoice'!O77)</f>
        <v/>
      </c>
      <c r="G130" s="402" t="str">
        <f>IF('Data invoice'!O77=0,"",'Data invoice'!P77)</f>
        <v/>
      </c>
      <c r="H130" s="402" t="str">
        <f>IF('Data invoice'!P77=0,"",'Data invoice'!Q77)</f>
        <v/>
      </c>
      <c r="I130" s="402" t="str">
        <f>IF('Data invoice'!Q77=0,"",'Data invoice'!R77)</f>
        <v/>
      </c>
      <c r="J130" s="438" t="str">
        <f>IF('Data invoice'!R77=0,"",'Data invoice'!S77)</f>
        <v/>
      </c>
      <c r="K130" s="485" t="str">
        <f>IF('Data invoice'!S77=0,"",'Data invoice'!T77)</f>
        <v/>
      </c>
      <c r="L130" s="402"/>
      <c r="M130" s="402"/>
      <c r="N130" s="402"/>
      <c r="O130" s="402"/>
      <c r="P130" s="402"/>
      <c r="Q130" s="402"/>
      <c r="R130" s="402"/>
      <c r="S130" s="402"/>
      <c r="T130" s="402"/>
      <c r="U130" s="402"/>
      <c r="V130" s="402"/>
      <c r="W130" s="402"/>
      <c r="X130" s="402"/>
      <c r="Y130" s="402"/>
      <c r="Z130" s="402"/>
      <c r="AA130" s="402"/>
      <c r="AB130" s="411"/>
      <c r="AC130" s="411"/>
      <c r="AD130" s="411"/>
      <c r="AE130" s="411"/>
      <c r="AF130" s="411"/>
      <c r="AG130" s="411"/>
      <c r="AH130" s="411"/>
      <c r="AI130" s="411"/>
      <c r="AJ130" s="411"/>
      <c r="AK130" s="411"/>
      <c r="AL130" s="411"/>
    </row>
    <row r="131" spans="1:38" s="555" customFormat="1" ht="16.5" customHeight="1">
      <c r="A131" s="402"/>
      <c r="B131" s="402" t="str">
        <f>IF('Data invoice'!J78=0,"",'Data invoice'!K78)</f>
        <v/>
      </c>
      <c r="C131" s="402" t="str">
        <f>IF('Data invoice'!K78=0,"",'Data invoice'!L78)</f>
        <v/>
      </c>
      <c r="D131" s="402" t="str">
        <f>IF('Data invoice'!L78=0,"",'Data invoice'!M78)</f>
        <v/>
      </c>
      <c r="E131" s="402" t="str">
        <f>IF('Data invoice'!M78=0,"",'Data invoice'!N78)</f>
        <v/>
      </c>
      <c r="F131" s="402" t="str">
        <f>IF('Data invoice'!N78=0,"",'Data invoice'!O78)</f>
        <v/>
      </c>
      <c r="G131" s="402" t="str">
        <f>IF('Data invoice'!O78=0,"",'Data invoice'!P78)</f>
        <v/>
      </c>
      <c r="H131" s="402" t="str">
        <f>IF('Data invoice'!P78=0,"",'Data invoice'!Q78)</f>
        <v/>
      </c>
      <c r="I131" s="402" t="str">
        <f>IF('Data invoice'!Q78=0,"",'Data invoice'!R78)</f>
        <v/>
      </c>
      <c r="J131" s="438" t="str">
        <f>IF('Data invoice'!R78=0,"",'Data invoice'!S78)</f>
        <v/>
      </c>
      <c r="K131" s="485" t="str">
        <f>IF('Data invoice'!S78=0,"",'Data invoice'!T78)</f>
        <v/>
      </c>
      <c r="L131" s="402"/>
      <c r="M131" s="402"/>
      <c r="N131" s="402"/>
      <c r="O131" s="402"/>
      <c r="P131" s="402"/>
      <c r="Q131" s="402"/>
      <c r="R131" s="402"/>
      <c r="S131" s="402"/>
      <c r="T131" s="402"/>
      <c r="U131" s="402"/>
      <c r="V131" s="402"/>
      <c r="W131" s="402"/>
      <c r="X131" s="402"/>
      <c r="Y131" s="402"/>
      <c r="Z131" s="402"/>
      <c r="AA131" s="402"/>
      <c r="AB131" s="411"/>
      <c r="AC131" s="411"/>
      <c r="AD131" s="411"/>
      <c r="AE131" s="411"/>
      <c r="AF131" s="411"/>
      <c r="AG131" s="411"/>
      <c r="AH131" s="411"/>
      <c r="AI131" s="411"/>
      <c r="AJ131" s="411"/>
      <c r="AK131" s="411"/>
      <c r="AL131" s="411"/>
    </row>
    <row r="132" spans="1:38" s="555" customFormat="1" ht="16.5" customHeight="1">
      <c r="A132" s="402"/>
      <c r="B132" s="402" t="str">
        <f>IF('Data invoice'!J79=0,"",'Data invoice'!K79)</f>
        <v/>
      </c>
      <c r="C132" s="402" t="str">
        <f>IF('Data invoice'!K79=0,"",'Data invoice'!L79)</f>
        <v/>
      </c>
      <c r="D132" s="402" t="str">
        <f>IF('Data invoice'!L79=0,"",'Data invoice'!M79)</f>
        <v/>
      </c>
      <c r="E132" s="402" t="str">
        <f>IF('Data invoice'!M79=0,"",'Data invoice'!N79)</f>
        <v/>
      </c>
      <c r="F132" s="402" t="str">
        <f>IF('Data invoice'!N79=0,"",'Data invoice'!O79)</f>
        <v/>
      </c>
      <c r="G132" s="402" t="str">
        <f>IF('Data invoice'!O79=0,"",'Data invoice'!P79)</f>
        <v/>
      </c>
      <c r="H132" s="402" t="str">
        <f>IF('Data invoice'!P79=0,"",'Data invoice'!Q79)</f>
        <v/>
      </c>
      <c r="I132" s="402" t="str">
        <f>IF('Data invoice'!Q79=0,"",'Data invoice'!R79)</f>
        <v/>
      </c>
      <c r="J132" s="438" t="str">
        <f>IF('Data invoice'!R79=0,"",'Data invoice'!S79)</f>
        <v/>
      </c>
      <c r="K132" s="485" t="str">
        <f>IF('Data invoice'!S79=0,"",'Data invoice'!T79)</f>
        <v/>
      </c>
      <c r="L132" s="402"/>
      <c r="M132" s="402"/>
      <c r="N132" s="402"/>
      <c r="O132" s="402"/>
      <c r="P132" s="402"/>
      <c r="Q132" s="402"/>
      <c r="R132" s="402"/>
      <c r="S132" s="402"/>
      <c r="T132" s="402"/>
      <c r="U132" s="402"/>
      <c r="V132" s="402"/>
      <c r="W132" s="402"/>
      <c r="X132" s="402"/>
      <c r="Y132" s="402"/>
      <c r="Z132" s="402"/>
      <c r="AA132" s="402"/>
      <c r="AB132" s="411"/>
      <c r="AC132" s="411"/>
      <c r="AD132" s="411"/>
      <c r="AE132" s="411"/>
      <c r="AF132" s="411"/>
      <c r="AG132" s="411"/>
      <c r="AH132" s="411"/>
      <c r="AI132" s="411"/>
      <c r="AJ132" s="411"/>
      <c r="AK132" s="411"/>
      <c r="AL132" s="411"/>
    </row>
    <row r="133" spans="1:38" s="555" customFormat="1" ht="16.5" customHeight="1">
      <c r="A133" s="402"/>
      <c r="B133" s="402" t="str">
        <f>IF('Data invoice'!J80=0,"",'Data invoice'!K80)</f>
        <v/>
      </c>
      <c r="C133" s="402" t="str">
        <f>IF('Data invoice'!K80=0,"",'Data invoice'!L80)</f>
        <v/>
      </c>
      <c r="D133" s="402" t="str">
        <f>IF('Data invoice'!L80=0,"",'Data invoice'!M80)</f>
        <v/>
      </c>
      <c r="E133" s="402" t="str">
        <f>IF('Data invoice'!M80=0,"",'Data invoice'!N80)</f>
        <v/>
      </c>
      <c r="F133" s="402" t="str">
        <f>IF('Data invoice'!N80=0,"",'Data invoice'!O80)</f>
        <v/>
      </c>
      <c r="G133" s="402" t="str">
        <f>IF('Data invoice'!O80=0,"",'Data invoice'!P80)</f>
        <v/>
      </c>
      <c r="H133" s="402" t="str">
        <f>IF('Data invoice'!P80=0,"",'Data invoice'!Q80)</f>
        <v/>
      </c>
      <c r="I133" s="402" t="str">
        <f>IF('Data invoice'!Q80=0,"",'Data invoice'!R80)</f>
        <v/>
      </c>
      <c r="J133" s="438" t="str">
        <f>IF('Data invoice'!R80=0,"",'Data invoice'!S80)</f>
        <v/>
      </c>
      <c r="K133" s="485" t="str">
        <f>IF('Data invoice'!S80=0,"",'Data invoice'!T80)</f>
        <v/>
      </c>
      <c r="L133" s="402"/>
      <c r="M133" s="402"/>
      <c r="N133" s="402"/>
      <c r="O133" s="402"/>
      <c r="P133" s="402"/>
      <c r="Q133" s="402"/>
      <c r="R133" s="402"/>
      <c r="S133" s="402"/>
      <c r="T133" s="402"/>
      <c r="U133" s="402"/>
      <c r="V133" s="402"/>
      <c r="W133" s="402"/>
      <c r="X133" s="402"/>
      <c r="Y133" s="402"/>
      <c r="Z133" s="402"/>
      <c r="AA133" s="402"/>
      <c r="AB133" s="411"/>
      <c r="AC133" s="411"/>
      <c r="AD133" s="411"/>
      <c r="AE133" s="411"/>
      <c r="AF133" s="411"/>
      <c r="AG133" s="411"/>
      <c r="AH133" s="411"/>
      <c r="AI133" s="411"/>
      <c r="AJ133" s="411"/>
      <c r="AK133" s="411"/>
      <c r="AL133" s="411"/>
    </row>
    <row r="134" spans="1:38" s="555" customFormat="1" ht="16.5" customHeight="1">
      <c r="A134" s="402"/>
      <c r="B134" s="402" t="str">
        <f>IF('Data invoice'!J81=0,"",'Data invoice'!K81)</f>
        <v/>
      </c>
      <c r="C134" s="402" t="str">
        <f>IF('Data invoice'!K81=0,"",'Data invoice'!L81)</f>
        <v/>
      </c>
      <c r="D134" s="402" t="str">
        <f>IF('Data invoice'!L81=0,"",'Data invoice'!M81)</f>
        <v/>
      </c>
      <c r="E134" s="402" t="str">
        <f>IF('Data invoice'!M81=0,"",'Data invoice'!N81)</f>
        <v/>
      </c>
      <c r="F134" s="402" t="str">
        <f>IF('Data invoice'!N81=0,"",'Data invoice'!O81)</f>
        <v/>
      </c>
      <c r="G134" s="402" t="str">
        <f>IF('Data invoice'!O81=0,"",'Data invoice'!P81)</f>
        <v/>
      </c>
      <c r="H134" s="402" t="str">
        <f>IF('Data invoice'!P81=0,"",'Data invoice'!Q81)</f>
        <v/>
      </c>
      <c r="I134" s="402" t="str">
        <f>IF('Data invoice'!Q81=0,"",'Data invoice'!R81)</f>
        <v/>
      </c>
      <c r="J134" s="438" t="str">
        <f>IF('Data invoice'!R81=0,"",'Data invoice'!S81)</f>
        <v/>
      </c>
      <c r="K134" s="485" t="str">
        <f>IF('Data invoice'!S81=0,"",'Data invoice'!T81)</f>
        <v/>
      </c>
      <c r="L134" s="402"/>
      <c r="M134" s="402"/>
      <c r="N134" s="402"/>
      <c r="O134" s="402"/>
      <c r="P134" s="402"/>
      <c r="Q134" s="402"/>
      <c r="R134" s="402"/>
      <c r="S134" s="402"/>
      <c r="T134" s="402"/>
      <c r="U134" s="402"/>
      <c r="V134" s="402"/>
      <c r="W134" s="402"/>
      <c r="X134" s="402"/>
      <c r="Y134" s="402"/>
      <c r="Z134" s="402"/>
      <c r="AA134" s="402"/>
      <c r="AB134" s="411"/>
      <c r="AC134" s="411"/>
      <c r="AD134" s="411"/>
      <c r="AE134" s="411"/>
      <c r="AF134" s="411"/>
      <c r="AG134" s="411"/>
      <c r="AH134" s="411"/>
      <c r="AI134" s="411"/>
      <c r="AJ134" s="411"/>
      <c r="AK134" s="411"/>
      <c r="AL134" s="411"/>
    </row>
    <row r="135" spans="1:38" s="555" customFormat="1" ht="16.5" customHeight="1">
      <c r="A135" s="402"/>
      <c r="B135" s="402" t="str">
        <f>IF('Data invoice'!J82=0,"",'Data invoice'!K82)</f>
        <v/>
      </c>
      <c r="C135" s="402" t="str">
        <f>IF('Data invoice'!K82=0,"",'Data invoice'!L82)</f>
        <v/>
      </c>
      <c r="D135" s="402" t="str">
        <f>IF('Data invoice'!L82=0,"",'Data invoice'!M82)</f>
        <v/>
      </c>
      <c r="E135" s="402" t="str">
        <f>IF('Data invoice'!M82=0,"",'Data invoice'!N82)</f>
        <v/>
      </c>
      <c r="F135" s="402" t="str">
        <f>IF('Data invoice'!N82=0,"",'Data invoice'!O82)</f>
        <v/>
      </c>
      <c r="G135" s="402" t="str">
        <f>IF('Data invoice'!O82=0,"",'Data invoice'!P82)</f>
        <v/>
      </c>
      <c r="H135" s="402" t="str">
        <f>IF('Data invoice'!P82=0,"",'Data invoice'!Q82)</f>
        <v/>
      </c>
      <c r="I135" s="402" t="str">
        <f>IF('Data invoice'!Q82=0,"",'Data invoice'!R82)</f>
        <v/>
      </c>
      <c r="J135" s="438" t="str">
        <f>IF('Data invoice'!R82=0,"",'Data invoice'!S82)</f>
        <v/>
      </c>
      <c r="K135" s="485" t="str">
        <f>IF('Data invoice'!S82=0,"",'Data invoice'!T82)</f>
        <v/>
      </c>
      <c r="L135" s="402"/>
      <c r="M135" s="402"/>
      <c r="N135" s="402"/>
      <c r="O135" s="402"/>
      <c r="P135" s="402"/>
      <c r="Q135" s="402"/>
      <c r="R135" s="402"/>
      <c r="S135" s="402"/>
      <c r="T135" s="402"/>
      <c r="U135" s="402"/>
      <c r="V135" s="402"/>
      <c r="W135" s="402"/>
      <c r="X135" s="402"/>
      <c r="Y135" s="402"/>
      <c r="Z135" s="402"/>
      <c r="AA135" s="402"/>
      <c r="AB135" s="411"/>
      <c r="AC135" s="411"/>
      <c r="AD135" s="411"/>
      <c r="AE135" s="411"/>
      <c r="AF135" s="411"/>
      <c r="AG135" s="411"/>
      <c r="AH135" s="411"/>
      <c r="AI135" s="411"/>
      <c r="AJ135" s="411"/>
      <c r="AK135" s="411"/>
      <c r="AL135" s="411"/>
    </row>
    <row r="136" spans="1:38" s="555" customFormat="1" ht="16.5" customHeight="1">
      <c r="A136" s="402"/>
      <c r="B136" s="402" t="str">
        <f>IF('Data invoice'!J83=0,"",'Data invoice'!K83)</f>
        <v/>
      </c>
      <c r="C136" s="402" t="str">
        <f>IF('Data invoice'!K83=0,"",'Data invoice'!L83)</f>
        <v/>
      </c>
      <c r="D136" s="402" t="str">
        <f>IF('Data invoice'!L83=0,"",'Data invoice'!M83)</f>
        <v/>
      </c>
      <c r="E136" s="402" t="str">
        <f>IF('Data invoice'!M83=0,"",'Data invoice'!N83)</f>
        <v/>
      </c>
      <c r="F136" s="402" t="str">
        <f>IF('Data invoice'!N83=0,"",'Data invoice'!O83)</f>
        <v/>
      </c>
      <c r="G136" s="402" t="str">
        <f>IF('Data invoice'!O83=0,"",'Data invoice'!P83)</f>
        <v/>
      </c>
      <c r="H136" s="402" t="str">
        <f>IF('Data invoice'!P83=0,"",'Data invoice'!Q83)</f>
        <v/>
      </c>
      <c r="I136" s="402" t="str">
        <f>IF('Data invoice'!Q83=0,"",'Data invoice'!R83)</f>
        <v/>
      </c>
      <c r="J136" s="438" t="str">
        <f>IF('Data invoice'!R83=0,"",'Data invoice'!S83)</f>
        <v/>
      </c>
      <c r="K136" s="485" t="str">
        <f>IF('Data invoice'!S83=0,"",'Data invoice'!T83)</f>
        <v/>
      </c>
      <c r="L136" s="402"/>
      <c r="M136" s="402"/>
      <c r="N136" s="402"/>
      <c r="O136" s="402"/>
      <c r="P136" s="402"/>
      <c r="Q136" s="402"/>
      <c r="R136" s="402"/>
      <c r="S136" s="402"/>
      <c r="T136" s="402"/>
      <c r="U136" s="402"/>
      <c r="V136" s="402"/>
      <c r="W136" s="402"/>
      <c r="X136" s="402"/>
      <c r="Y136" s="402"/>
      <c r="Z136" s="402"/>
      <c r="AA136" s="402"/>
      <c r="AB136" s="411"/>
      <c r="AC136" s="411"/>
      <c r="AD136" s="411"/>
      <c r="AE136" s="411"/>
      <c r="AF136" s="411"/>
      <c r="AG136" s="411"/>
      <c r="AH136" s="411"/>
      <c r="AI136" s="411"/>
      <c r="AJ136" s="411"/>
      <c r="AK136" s="411"/>
      <c r="AL136" s="411"/>
    </row>
    <row r="137" spans="1:38" s="555" customFormat="1" ht="16.5" customHeight="1">
      <c r="A137" s="402"/>
      <c r="B137" s="402" t="str">
        <f>IF('Data invoice'!J84=0,"",'Data invoice'!K84)</f>
        <v/>
      </c>
      <c r="C137" s="402" t="str">
        <f>IF('Data invoice'!K84=0,"",'Data invoice'!L84)</f>
        <v/>
      </c>
      <c r="D137" s="402" t="str">
        <f>IF('Data invoice'!L84=0,"",'Data invoice'!M84)</f>
        <v/>
      </c>
      <c r="E137" s="402" t="str">
        <f>IF('Data invoice'!M84=0,"",'Data invoice'!N84)</f>
        <v/>
      </c>
      <c r="F137" s="402" t="str">
        <f>IF('Data invoice'!N84=0,"",'Data invoice'!O84)</f>
        <v/>
      </c>
      <c r="G137" s="402" t="str">
        <f>IF('Data invoice'!O84=0,"",'Data invoice'!P84)</f>
        <v/>
      </c>
      <c r="H137" s="402" t="str">
        <f>IF('Data invoice'!P84=0,"",'Data invoice'!Q84)</f>
        <v/>
      </c>
      <c r="I137" s="402" t="str">
        <f>IF('Data invoice'!Q84=0,"",'Data invoice'!R84)</f>
        <v/>
      </c>
      <c r="J137" s="438" t="str">
        <f>IF('Data invoice'!R84=0,"",'Data invoice'!S84)</f>
        <v/>
      </c>
      <c r="K137" s="485" t="str">
        <f>IF('Data invoice'!S84=0,"",'Data invoice'!T84)</f>
        <v/>
      </c>
      <c r="L137" s="402"/>
      <c r="M137" s="402"/>
      <c r="N137" s="402"/>
      <c r="O137" s="402"/>
      <c r="P137" s="402"/>
      <c r="Q137" s="402"/>
      <c r="R137" s="402"/>
      <c r="S137" s="402"/>
      <c r="T137" s="402"/>
      <c r="U137" s="402"/>
      <c r="V137" s="402"/>
      <c r="W137" s="402"/>
      <c r="X137" s="402"/>
      <c r="Y137" s="402"/>
      <c r="Z137" s="402"/>
      <c r="AA137" s="402"/>
      <c r="AB137" s="411"/>
      <c r="AC137" s="411"/>
      <c r="AD137" s="411"/>
      <c r="AE137" s="411"/>
      <c r="AF137" s="411"/>
      <c r="AG137" s="411"/>
      <c r="AH137" s="411"/>
      <c r="AI137" s="411"/>
      <c r="AJ137" s="411"/>
      <c r="AK137" s="411"/>
      <c r="AL137" s="411"/>
    </row>
    <row r="138" spans="1:38" s="555" customFormat="1" ht="16.5" customHeight="1">
      <c r="A138" s="402"/>
      <c r="B138" s="402" t="str">
        <f>IF('Data invoice'!J85=0,"",'Data invoice'!K85)</f>
        <v/>
      </c>
      <c r="C138" s="402" t="str">
        <f>IF('Data invoice'!K85=0,"",'Data invoice'!L85)</f>
        <v/>
      </c>
      <c r="D138" s="402" t="str">
        <f>IF('Data invoice'!L85=0,"",'Data invoice'!M85)</f>
        <v/>
      </c>
      <c r="E138" s="402" t="str">
        <f>IF('Data invoice'!M85=0,"",'Data invoice'!N85)</f>
        <v/>
      </c>
      <c r="F138" s="402" t="str">
        <f>IF('Data invoice'!N85=0,"",'Data invoice'!O85)</f>
        <v/>
      </c>
      <c r="G138" s="402" t="str">
        <f>IF('Data invoice'!O85=0,"",'Data invoice'!P85)</f>
        <v/>
      </c>
      <c r="H138" s="402" t="str">
        <f>IF('Data invoice'!P85=0,"",'Data invoice'!Q85)</f>
        <v/>
      </c>
      <c r="I138" s="402" t="str">
        <f>IF('Data invoice'!Q85=0,"",'Data invoice'!R85)</f>
        <v/>
      </c>
      <c r="J138" s="438" t="str">
        <f>IF('Data invoice'!R85=0,"",'Data invoice'!S85)</f>
        <v/>
      </c>
      <c r="K138" s="485" t="str">
        <f>IF('Data invoice'!S85=0,"",'Data invoice'!T85)</f>
        <v/>
      </c>
      <c r="L138" s="402"/>
      <c r="M138" s="402"/>
      <c r="N138" s="402"/>
      <c r="O138" s="402"/>
      <c r="P138" s="402"/>
      <c r="Q138" s="402"/>
      <c r="R138" s="402"/>
      <c r="S138" s="402"/>
      <c r="T138" s="402"/>
      <c r="U138" s="402"/>
      <c r="V138" s="402"/>
      <c r="W138" s="402"/>
      <c r="X138" s="402"/>
      <c r="Y138" s="402"/>
      <c r="Z138" s="402"/>
      <c r="AA138" s="402"/>
      <c r="AB138" s="411"/>
      <c r="AC138" s="411"/>
      <c r="AD138" s="411"/>
      <c r="AE138" s="411"/>
      <c r="AF138" s="411"/>
      <c r="AG138" s="411"/>
      <c r="AH138" s="411"/>
      <c r="AI138" s="411"/>
      <c r="AJ138" s="411"/>
      <c r="AK138" s="411"/>
      <c r="AL138" s="411"/>
    </row>
    <row r="139" spans="1:38" s="555" customFormat="1" ht="16.5" customHeight="1">
      <c r="A139" s="402"/>
      <c r="B139" s="402" t="str">
        <f>IF('Data invoice'!J86=0,"",'Data invoice'!K86)</f>
        <v/>
      </c>
      <c r="C139" s="402" t="str">
        <f>IF('Data invoice'!K86=0,"",'Data invoice'!L86)</f>
        <v/>
      </c>
      <c r="D139" s="402" t="str">
        <f>IF('Data invoice'!L86=0,"",'Data invoice'!M86)</f>
        <v/>
      </c>
      <c r="E139" s="402" t="str">
        <f>IF('Data invoice'!M86=0,"",'Data invoice'!N86)</f>
        <v/>
      </c>
      <c r="F139" s="402" t="str">
        <f>IF('Data invoice'!N86=0,"",'Data invoice'!O86)</f>
        <v/>
      </c>
      <c r="G139" s="402" t="str">
        <f>IF('Data invoice'!O86=0,"",'Data invoice'!P86)</f>
        <v/>
      </c>
      <c r="H139" s="402" t="str">
        <f>IF('Data invoice'!P86=0,"",'Data invoice'!Q86)</f>
        <v/>
      </c>
      <c r="I139" s="402" t="str">
        <f>IF('Data invoice'!Q86=0,"",'Data invoice'!R86)</f>
        <v/>
      </c>
      <c r="J139" s="438" t="str">
        <f>IF('Data invoice'!R86=0,"",'Data invoice'!S86)</f>
        <v/>
      </c>
      <c r="K139" s="485" t="str">
        <f>IF('Data invoice'!S86=0,"",'Data invoice'!T86)</f>
        <v/>
      </c>
      <c r="L139" s="402"/>
      <c r="M139" s="402"/>
      <c r="N139" s="402"/>
      <c r="O139" s="402"/>
      <c r="P139" s="402"/>
      <c r="Q139" s="402"/>
      <c r="R139" s="402"/>
      <c r="S139" s="402"/>
      <c r="T139" s="402"/>
      <c r="U139" s="402"/>
      <c r="V139" s="402"/>
      <c r="W139" s="402"/>
      <c r="X139" s="402"/>
      <c r="Y139" s="402"/>
      <c r="Z139" s="402"/>
      <c r="AA139" s="402"/>
      <c r="AB139" s="411"/>
      <c r="AC139" s="411"/>
      <c r="AD139" s="411"/>
      <c r="AE139" s="411"/>
      <c r="AF139" s="411"/>
      <c r="AG139" s="411"/>
      <c r="AH139" s="411"/>
      <c r="AI139" s="411"/>
      <c r="AJ139" s="411"/>
      <c r="AK139" s="411"/>
      <c r="AL139" s="411"/>
    </row>
    <row r="140" spans="1:38" s="555" customFormat="1" ht="16.5" customHeight="1">
      <c r="A140" s="402"/>
      <c r="B140" s="402" t="str">
        <f>IF('Data invoice'!J87=0,"",'Data invoice'!K87)</f>
        <v/>
      </c>
      <c r="C140" s="402" t="str">
        <f>IF('Data invoice'!K87=0,"",'Data invoice'!L87)</f>
        <v/>
      </c>
      <c r="D140" s="402" t="str">
        <f>IF('Data invoice'!L87=0,"",'Data invoice'!M87)</f>
        <v/>
      </c>
      <c r="E140" s="402" t="str">
        <f>IF('Data invoice'!M87=0,"",'Data invoice'!N87)</f>
        <v/>
      </c>
      <c r="F140" s="402" t="str">
        <f>IF('Data invoice'!N87=0,"",'Data invoice'!O87)</f>
        <v/>
      </c>
      <c r="G140" s="402" t="str">
        <f>IF('Data invoice'!O87=0,"",'Data invoice'!P87)</f>
        <v/>
      </c>
      <c r="H140" s="402" t="str">
        <f>IF('Data invoice'!P87=0,"",'Data invoice'!Q87)</f>
        <v/>
      </c>
      <c r="I140" s="402" t="str">
        <f>IF('Data invoice'!Q87=0,"",'Data invoice'!R87)</f>
        <v/>
      </c>
      <c r="J140" s="438" t="str">
        <f>IF('Data invoice'!R87=0,"",'Data invoice'!S87)</f>
        <v/>
      </c>
      <c r="K140" s="485" t="str">
        <f>IF('Data invoice'!S87=0,"",'Data invoice'!T87)</f>
        <v/>
      </c>
      <c r="L140" s="402"/>
      <c r="M140" s="402"/>
      <c r="N140" s="402"/>
      <c r="O140" s="402"/>
      <c r="P140" s="402"/>
      <c r="Q140" s="402"/>
      <c r="R140" s="402"/>
      <c r="S140" s="402"/>
      <c r="T140" s="402"/>
      <c r="U140" s="402"/>
      <c r="V140" s="402"/>
      <c r="W140" s="402"/>
      <c r="X140" s="402"/>
      <c r="Y140" s="402"/>
      <c r="Z140" s="402"/>
      <c r="AA140" s="402"/>
      <c r="AB140" s="411"/>
      <c r="AC140" s="411"/>
      <c r="AD140" s="411"/>
      <c r="AE140" s="411"/>
      <c r="AF140" s="411"/>
      <c r="AG140" s="411"/>
      <c r="AH140" s="411"/>
      <c r="AI140" s="411"/>
      <c r="AJ140" s="411"/>
      <c r="AK140" s="411"/>
      <c r="AL140" s="411"/>
    </row>
    <row r="141" spans="1:38" s="555" customFormat="1" ht="16.5" customHeight="1">
      <c r="A141" s="402"/>
      <c r="B141" s="402" t="str">
        <f>IF('Data invoice'!J88=0,"",'Data invoice'!K88)</f>
        <v/>
      </c>
      <c r="C141" s="402" t="str">
        <f>IF('Data invoice'!K88=0,"",'Data invoice'!L88)</f>
        <v/>
      </c>
      <c r="D141" s="402" t="str">
        <f>IF('Data invoice'!L88=0,"",'Data invoice'!M88)</f>
        <v/>
      </c>
      <c r="E141" s="402" t="str">
        <f>IF('Data invoice'!M88=0,"",'Data invoice'!N88)</f>
        <v/>
      </c>
      <c r="F141" s="402" t="str">
        <f>IF('Data invoice'!N88=0,"",'Data invoice'!O88)</f>
        <v/>
      </c>
      <c r="G141" s="402" t="str">
        <f>IF('Data invoice'!O88=0,"",'Data invoice'!P88)</f>
        <v/>
      </c>
      <c r="H141" s="402" t="str">
        <f>IF('Data invoice'!P88=0,"",'Data invoice'!Q88)</f>
        <v/>
      </c>
      <c r="I141" s="402" t="str">
        <f>IF('Data invoice'!Q88=0,"",'Data invoice'!R88)</f>
        <v/>
      </c>
      <c r="J141" s="438" t="str">
        <f>IF('Data invoice'!R88=0,"",'Data invoice'!S88)</f>
        <v/>
      </c>
      <c r="K141" s="485" t="str">
        <f>IF('Data invoice'!S88=0,"",'Data invoice'!T88)</f>
        <v/>
      </c>
      <c r="L141" s="402"/>
      <c r="M141" s="402"/>
      <c r="N141" s="402"/>
      <c r="O141" s="402"/>
      <c r="P141" s="402"/>
      <c r="Q141" s="402"/>
      <c r="R141" s="402"/>
      <c r="S141" s="402"/>
      <c r="T141" s="402"/>
      <c r="U141" s="402"/>
      <c r="V141" s="402"/>
      <c r="W141" s="402"/>
      <c r="X141" s="402"/>
      <c r="Y141" s="402"/>
      <c r="Z141" s="402"/>
      <c r="AA141" s="402"/>
      <c r="AB141" s="411"/>
      <c r="AC141" s="411"/>
      <c r="AD141" s="411"/>
      <c r="AE141" s="411"/>
      <c r="AF141" s="411"/>
      <c r="AG141" s="411"/>
      <c r="AH141" s="411"/>
      <c r="AI141" s="411"/>
      <c r="AJ141" s="411"/>
      <c r="AK141" s="411"/>
      <c r="AL141" s="411"/>
    </row>
    <row r="142" spans="1:38" s="555" customFormat="1" ht="16.5" customHeight="1">
      <c r="A142" s="402"/>
      <c r="B142" s="402" t="str">
        <f>IF('Data invoice'!J89=0,"",'Data invoice'!K89)</f>
        <v/>
      </c>
      <c r="C142" s="402" t="str">
        <f>IF('Data invoice'!K89=0,"",'Data invoice'!L89)</f>
        <v/>
      </c>
      <c r="D142" s="402" t="str">
        <f>IF('Data invoice'!L89=0,"",'Data invoice'!M89)</f>
        <v/>
      </c>
      <c r="E142" s="402" t="str">
        <f>IF('Data invoice'!M89=0,"",'Data invoice'!N89)</f>
        <v/>
      </c>
      <c r="F142" s="402" t="str">
        <f>IF('Data invoice'!N89=0,"",'Data invoice'!O89)</f>
        <v/>
      </c>
      <c r="G142" s="402" t="str">
        <f>IF('Data invoice'!O89=0,"",'Data invoice'!P89)</f>
        <v/>
      </c>
      <c r="H142" s="402" t="str">
        <f>IF('Data invoice'!P89=0,"",'Data invoice'!Q89)</f>
        <v/>
      </c>
      <c r="I142" s="402" t="str">
        <f>IF('Data invoice'!Q89=0,"",'Data invoice'!R89)</f>
        <v/>
      </c>
      <c r="J142" s="438" t="str">
        <f>IF('Data invoice'!R89=0,"",'Data invoice'!S89)</f>
        <v/>
      </c>
      <c r="K142" s="485" t="str">
        <f>IF('Data invoice'!S89=0,"",'Data invoice'!T89)</f>
        <v/>
      </c>
      <c r="L142" s="402"/>
      <c r="M142" s="402"/>
      <c r="N142" s="402"/>
      <c r="O142" s="402"/>
      <c r="P142" s="402"/>
      <c r="Q142" s="402"/>
      <c r="R142" s="402"/>
      <c r="S142" s="402"/>
      <c r="T142" s="402"/>
      <c r="U142" s="402"/>
      <c r="V142" s="402"/>
      <c r="W142" s="402"/>
      <c r="X142" s="402"/>
      <c r="Y142" s="402"/>
      <c r="Z142" s="402"/>
      <c r="AA142" s="402"/>
      <c r="AB142" s="411"/>
      <c r="AC142" s="411"/>
      <c r="AD142" s="411"/>
      <c r="AE142" s="411"/>
      <c r="AF142" s="411"/>
      <c r="AG142" s="411"/>
      <c r="AH142" s="411"/>
      <c r="AI142" s="411"/>
      <c r="AJ142" s="411"/>
      <c r="AK142" s="411"/>
      <c r="AL142" s="411"/>
    </row>
    <row r="143" spans="1:38" s="555" customFormat="1" ht="16.5" customHeight="1">
      <c r="A143" s="402"/>
      <c r="B143" s="402" t="str">
        <f>IF('Data invoice'!J90=0,"",'Data invoice'!K90)</f>
        <v/>
      </c>
      <c r="C143" s="402" t="str">
        <f>IF('Data invoice'!K90=0,"",'Data invoice'!L90)</f>
        <v/>
      </c>
      <c r="D143" s="402" t="str">
        <f>IF('Data invoice'!L90=0,"",'Data invoice'!M90)</f>
        <v/>
      </c>
      <c r="E143" s="402" t="str">
        <f>IF('Data invoice'!M90=0,"",'Data invoice'!N90)</f>
        <v/>
      </c>
      <c r="F143" s="402" t="str">
        <f>IF('Data invoice'!N90=0,"",'Data invoice'!O90)</f>
        <v/>
      </c>
      <c r="G143" s="402" t="str">
        <f>IF('Data invoice'!O90=0,"",'Data invoice'!P90)</f>
        <v/>
      </c>
      <c r="H143" s="402" t="str">
        <f>IF('Data invoice'!P90=0,"",'Data invoice'!Q90)</f>
        <v/>
      </c>
      <c r="I143" s="402" t="str">
        <f>IF('Data invoice'!Q90=0,"",'Data invoice'!R90)</f>
        <v/>
      </c>
      <c r="J143" s="438" t="str">
        <f>IF('Data invoice'!R90=0,"",'Data invoice'!S90)</f>
        <v/>
      </c>
      <c r="K143" s="485" t="str">
        <f>IF('Data invoice'!S90=0,"",'Data invoice'!T90)</f>
        <v/>
      </c>
      <c r="L143" s="402"/>
      <c r="M143" s="402"/>
      <c r="N143" s="402"/>
      <c r="O143" s="402"/>
      <c r="P143" s="402"/>
      <c r="Q143" s="402"/>
      <c r="R143" s="402"/>
      <c r="S143" s="402"/>
      <c r="T143" s="402"/>
      <c r="U143" s="402"/>
      <c r="V143" s="402"/>
      <c r="W143" s="402"/>
      <c r="X143" s="402"/>
      <c r="Y143" s="402"/>
      <c r="Z143" s="402"/>
      <c r="AA143" s="402"/>
      <c r="AB143" s="411"/>
      <c r="AC143" s="411"/>
      <c r="AD143" s="411"/>
      <c r="AE143" s="411"/>
      <c r="AF143" s="411"/>
      <c r="AG143" s="411"/>
      <c r="AH143" s="411"/>
      <c r="AI143" s="411"/>
      <c r="AJ143" s="411"/>
      <c r="AK143" s="411"/>
      <c r="AL143" s="411"/>
    </row>
    <row r="144" spans="1:38" s="555" customFormat="1" ht="16.5" customHeight="1">
      <c r="A144" s="402"/>
      <c r="B144" s="402" t="str">
        <f>IF('Data invoice'!J91=0,"",'Data invoice'!K91)</f>
        <v/>
      </c>
      <c r="C144" s="402" t="str">
        <f>IF('Data invoice'!K91=0,"",'Data invoice'!L91)</f>
        <v/>
      </c>
      <c r="D144" s="402" t="str">
        <f>IF('Data invoice'!L91=0,"",'Data invoice'!M91)</f>
        <v/>
      </c>
      <c r="E144" s="402" t="str">
        <f>IF('Data invoice'!M91=0,"",'Data invoice'!N91)</f>
        <v/>
      </c>
      <c r="F144" s="402" t="str">
        <f>IF('Data invoice'!N91=0,"",'Data invoice'!O91)</f>
        <v/>
      </c>
      <c r="G144" s="402" t="str">
        <f>IF('Data invoice'!O91=0,"",'Data invoice'!P91)</f>
        <v/>
      </c>
      <c r="H144" s="402" t="str">
        <f>IF('Data invoice'!P91=0,"",'Data invoice'!Q91)</f>
        <v/>
      </c>
      <c r="I144" s="402" t="str">
        <f>IF('Data invoice'!Q91=0,"",'Data invoice'!R91)</f>
        <v/>
      </c>
      <c r="J144" s="438" t="str">
        <f>IF('Data invoice'!R91=0,"",'Data invoice'!S91)</f>
        <v/>
      </c>
      <c r="K144" s="485" t="str">
        <f>IF('Data invoice'!S91=0,"",'Data invoice'!T91)</f>
        <v/>
      </c>
      <c r="L144" s="402"/>
      <c r="M144" s="402"/>
      <c r="N144" s="402"/>
      <c r="O144" s="402"/>
      <c r="P144" s="402"/>
      <c r="Q144" s="402"/>
      <c r="R144" s="402"/>
      <c r="S144" s="402"/>
      <c r="T144" s="402"/>
      <c r="U144" s="402"/>
      <c r="V144" s="402"/>
      <c r="W144" s="402"/>
      <c r="X144" s="402"/>
      <c r="Y144" s="402"/>
      <c r="Z144" s="402"/>
      <c r="AA144" s="402"/>
      <c r="AB144" s="411"/>
      <c r="AC144" s="411"/>
      <c r="AD144" s="411"/>
      <c r="AE144" s="411"/>
      <c r="AF144" s="411"/>
      <c r="AG144" s="411"/>
      <c r="AH144" s="411"/>
      <c r="AI144" s="411"/>
      <c r="AJ144" s="411"/>
      <c r="AK144" s="411"/>
      <c r="AL144" s="411"/>
    </row>
    <row r="145" spans="1:38" s="555" customFormat="1" ht="16.5" customHeight="1">
      <c r="A145" s="402"/>
      <c r="B145" s="402" t="str">
        <f>IF('Data invoice'!J92=0,"",'Data invoice'!K92)</f>
        <v/>
      </c>
      <c r="C145" s="402" t="str">
        <f>IF('Data invoice'!K92=0,"",'Data invoice'!L92)</f>
        <v/>
      </c>
      <c r="D145" s="402" t="str">
        <f>IF('Data invoice'!L92=0,"",'Data invoice'!M92)</f>
        <v/>
      </c>
      <c r="E145" s="402" t="str">
        <f>IF('Data invoice'!M92=0,"",'Data invoice'!N92)</f>
        <v/>
      </c>
      <c r="F145" s="402" t="str">
        <f>IF('Data invoice'!N92=0,"",'Data invoice'!O92)</f>
        <v/>
      </c>
      <c r="G145" s="402" t="str">
        <f>IF('Data invoice'!O92=0,"",'Data invoice'!P92)</f>
        <v/>
      </c>
      <c r="H145" s="402" t="str">
        <f>IF('Data invoice'!P92=0,"",'Data invoice'!Q92)</f>
        <v/>
      </c>
      <c r="I145" s="402" t="str">
        <f>IF('Data invoice'!Q92=0,"",'Data invoice'!R92)</f>
        <v/>
      </c>
      <c r="J145" s="438" t="str">
        <f>IF('Data invoice'!R92=0,"",'Data invoice'!S92)</f>
        <v/>
      </c>
      <c r="K145" s="485" t="str">
        <f>IF('Data invoice'!S92=0,"",'Data invoice'!T92)</f>
        <v/>
      </c>
      <c r="L145" s="402"/>
      <c r="M145" s="402"/>
      <c r="N145" s="402"/>
      <c r="O145" s="402"/>
      <c r="P145" s="402"/>
      <c r="Q145" s="402"/>
      <c r="R145" s="402"/>
      <c r="S145" s="402"/>
      <c r="T145" s="402"/>
      <c r="U145" s="402"/>
      <c r="V145" s="402"/>
      <c r="W145" s="402"/>
      <c r="X145" s="402"/>
      <c r="Y145" s="402"/>
      <c r="Z145" s="402"/>
      <c r="AA145" s="402"/>
      <c r="AB145" s="411"/>
      <c r="AC145" s="411"/>
      <c r="AD145" s="411"/>
      <c r="AE145" s="411"/>
      <c r="AF145" s="411"/>
      <c r="AG145" s="411"/>
      <c r="AH145" s="411"/>
      <c r="AI145" s="411"/>
      <c r="AJ145" s="411"/>
      <c r="AK145" s="411"/>
      <c r="AL145" s="411"/>
    </row>
    <row r="146" spans="1:38" s="555" customFormat="1" ht="16.5" customHeight="1">
      <c r="A146" s="402"/>
      <c r="B146" s="402" t="str">
        <f>IF('Data invoice'!J93=0,"",'Data invoice'!K93)</f>
        <v/>
      </c>
      <c r="C146" s="402" t="str">
        <f>IF('Data invoice'!K93=0,"",'Data invoice'!L93)</f>
        <v/>
      </c>
      <c r="D146" s="402" t="str">
        <f>IF('Data invoice'!L93=0,"",'Data invoice'!M93)</f>
        <v/>
      </c>
      <c r="E146" s="402" t="str">
        <f>IF('Data invoice'!M93=0,"",'Data invoice'!N93)</f>
        <v/>
      </c>
      <c r="F146" s="402" t="str">
        <f>IF('Data invoice'!N93=0,"",'Data invoice'!O93)</f>
        <v/>
      </c>
      <c r="G146" s="402" t="str">
        <f>IF('Data invoice'!O93=0,"",'Data invoice'!P93)</f>
        <v/>
      </c>
      <c r="H146" s="402" t="str">
        <f>IF('Data invoice'!P93=0,"",'Data invoice'!Q93)</f>
        <v/>
      </c>
      <c r="I146" s="402" t="str">
        <f>IF('Data invoice'!Q93=0,"",'Data invoice'!R93)</f>
        <v/>
      </c>
      <c r="J146" s="438" t="str">
        <f>IF('Data invoice'!R93=0,"",'Data invoice'!S93)</f>
        <v/>
      </c>
      <c r="K146" s="485" t="str">
        <f>IF('Data invoice'!S93=0,"",'Data invoice'!T93)</f>
        <v/>
      </c>
      <c r="L146" s="402"/>
      <c r="M146" s="402"/>
      <c r="N146" s="402"/>
      <c r="O146" s="402"/>
      <c r="P146" s="402"/>
      <c r="Q146" s="402"/>
      <c r="R146" s="402"/>
      <c r="S146" s="402"/>
      <c r="T146" s="402"/>
      <c r="U146" s="402"/>
      <c r="V146" s="402"/>
      <c r="W146" s="402"/>
      <c r="X146" s="402"/>
      <c r="Y146" s="402"/>
      <c r="Z146" s="402"/>
      <c r="AA146" s="402"/>
      <c r="AB146" s="411"/>
      <c r="AC146" s="411"/>
      <c r="AD146" s="411"/>
      <c r="AE146" s="411"/>
      <c r="AF146" s="411"/>
      <c r="AG146" s="411"/>
      <c r="AH146" s="411"/>
      <c r="AI146" s="411"/>
      <c r="AJ146" s="411"/>
      <c r="AK146" s="411"/>
      <c r="AL146" s="411"/>
    </row>
    <row r="147" spans="1:38" s="555" customFormat="1" ht="16.5" customHeight="1">
      <c r="A147" s="402"/>
      <c r="B147" s="402" t="str">
        <f>IF('Data invoice'!J94=0,"",'Data invoice'!K94)</f>
        <v/>
      </c>
      <c r="C147" s="402" t="str">
        <f>IF('Data invoice'!K94=0,"",'Data invoice'!L94)</f>
        <v/>
      </c>
      <c r="D147" s="402" t="str">
        <f>IF('Data invoice'!L94=0,"",'Data invoice'!M94)</f>
        <v/>
      </c>
      <c r="E147" s="402" t="str">
        <f>IF('Data invoice'!M94=0,"",'Data invoice'!N94)</f>
        <v/>
      </c>
      <c r="F147" s="402" t="str">
        <f>IF('Data invoice'!N94=0,"",'Data invoice'!O94)</f>
        <v/>
      </c>
      <c r="G147" s="402" t="str">
        <f>IF('Data invoice'!O94=0,"",'Data invoice'!P94)</f>
        <v/>
      </c>
      <c r="H147" s="402" t="str">
        <f>IF('Data invoice'!P94=0,"",'Data invoice'!Q94)</f>
        <v/>
      </c>
      <c r="I147" s="402" t="str">
        <f>IF('Data invoice'!Q94=0,"",'Data invoice'!R94)</f>
        <v/>
      </c>
      <c r="J147" s="438" t="str">
        <f>IF('Data invoice'!R94=0,"",'Data invoice'!S94)</f>
        <v/>
      </c>
      <c r="K147" s="485" t="str">
        <f>IF('Data invoice'!S94=0,"",'Data invoice'!T94)</f>
        <v/>
      </c>
      <c r="L147" s="402"/>
      <c r="M147" s="402"/>
      <c r="N147" s="402"/>
      <c r="O147" s="402"/>
      <c r="P147" s="402"/>
      <c r="Q147" s="402"/>
      <c r="R147" s="402"/>
      <c r="S147" s="402"/>
      <c r="T147" s="402"/>
      <c r="U147" s="402"/>
      <c r="V147" s="402"/>
      <c r="W147" s="402"/>
      <c r="X147" s="402"/>
      <c r="Y147" s="402"/>
      <c r="Z147" s="402"/>
      <c r="AA147" s="402"/>
      <c r="AB147" s="411"/>
      <c r="AC147" s="411"/>
      <c r="AD147" s="411"/>
      <c r="AE147" s="411"/>
      <c r="AF147" s="411"/>
      <c r="AG147" s="411"/>
      <c r="AH147" s="411"/>
      <c r="AI147" s="411"/>
      <c r="AJ147" s="411"/>
      <c r="AK147" s="411"/>
      <c r="AL147" s="411"/>
    </row>
    <row r="148" spans="1:38" s="555" customFormat="1" ht="16.5" customHeight="1">
      <c r="A148" s="402"/>
      <c r="B148" s="402" t="str">
        <f>IF('Data invoice'!J95=0,"",'Data invoice'!K95)</f>
        <v/>
      </c>
      <c r="C148" s="402" t="str">
        <f>IF('Data invoice'!K95=0,"",'Data invoice'!L95)</f>
        <v/>
      </c>
      <c r="D148" s="402" t="str">
        <f>IF('Data invoice'!L95=0,"",'Data invoice'!M95)</f>
        <v/>
      </c>
      <c r="E148" s="402" t="str">
        <f>IF('Data invoice'!M95=0,"",'Data invoice'!N95)</f>
        <v/>
      </c>
      <c r="F148" s="402" t="str">
        <f>IF('Data invoice'!N95=0,"",'Data invoice'!O95)</f>
        <v/>
      </c>
      <c r="G148" s="402" t="str">
        <f>IF('Data invoice'!O95=0,"",'Data invoice'!P95)</f>
        <v/>
      </c>
      <c r="H148" s="402" t="str">
        <f>IF('Data invoice'!P95=0,"",'Data invoice'!Q95)</f>
        <v/>
      </c>
      <c r="I148" s="402" t="str">
        <f>IF('Data invoice'!Q95=0,"",'Data invoice'!R95)</f>
        <v/>
      </c>
      <c r="J148" s="438" t="str">
        <f>IF('Data invoice'!R95=0,"",'Data invoice'!S95)</f>
        <v/>
      </c>
      <c r="K148" s="485" t="str">
        <f>IF('Data invoice'!S95=0,"",'Data invoice'!T95)</f>
        <v/>
      </c>
      <c r="L148" s="402"/>
      <c r="M148" s="402"/>
      <c r="N148" s="402"/>
      <c r="O148" s="402"/>
      <c r="P148" s="402"/>
      <c r="Q148" s="402"/>
      <c r="R148" s="402"/>
      <c r="S148" s="402"/>
      <c r="T148" s="402"/>
      <c r="U148" s="402"/>
      <c r="V148" s="402"/>
      <c r="W148" s="402"/>
      <c r="X148" s="402"/>
      <c r="Y148" s="402"/>
      <c r="Z148" s="402"/>
      <c r="AA148" s="402"/>
      <c r="AB148" s="411"/>
      <c r="AC148" s="411"/>
      <c r="AD148" s="411"/>
      <c r="AE148" s="411"/>
      <c r="AF148" s="411"/>
      <c r="AG148" s="411"/>
      <c r="AH148" s="411"/>
      <c r="AI148" s="411"/>
      <c r="AJ148" s="411"/>
      <c r="AK148" s="411"/>
      <c r="AL148" s="411"/>
    </row>
    <row r="149" spans="1:38" s="555" customFormat="1" ht="16.5" customHeight="1">
      <c r="A149" s="402"/>
      <c r="B149" s="402" t="str">
        <f>IF('Data invoice'!J96=0,"",'Data invoice'!K96)</f>
        <v/>
      </c>
      <c r="C149" s="402" t="str">
        <f>IF('Data invoice'!K96=0,"",'Data invoice'!L96)</f>
        <v/>
      </c>
      <c r="D149" s="402" t="str">
        <f>IF('Data invoice'!L96=0,"",'Data invoice'!M96)</f>
        <v/>
      </c>
      <c r="E149" s="402" t="str">
        <f>IF('Data invoice'!M96=0,"",'Data invoice'!N96)</f>
        <v/>
      </c>
      <c r="F149" s="402" t="str">
        <f>IF('Data invoice'!N96=0,"",'Data invoice'!O96)</f>
        <v/>
      </c>
      <c r="G149" s="402" t="str">
        <f>IF('Data invoice'!O96=0,"",'Data invoice'!P96)</f>
        <v/>
      </c>
      <c r="H149" s="402" t="str">
        <f>IF('Data invoice'!P96=0,"",'Data invoice'!Q96)</f>
        <v/>
      </c>
      <c r="I149" s="402" t="str">
        <f>IF('Data invoice'!Q96=0,"",'Data invoice'!R96)</f>
        <v/>
      </c>
      <c r="J149" s="438" t="str">
        <f>IF('Data invoice'!R96=0,"",'Data invoice'!S96)</f>
        <v/>
      </c>
      <c r="K149" s="485" t="str">
        <f>IF('Data invoice'!S96=0,"",'Data invoice'!T96)</f>
        <v/>
      </c>
      <c r="L149" s="402"/>
      <c r="M149" s="402"/>
      <c r="N149" s="402"/>
      <c r="O149" s="402"/>
      <c r="P149" s="402"/>
      <c r="Q149" s="402"/>
      <c r="R149" s="402"/>
      <c r="S149" s="402"/>
      <c r="T149" s="402"/>
      <c r="U149" s="402"/>
      <c r="V149" s="402"/>
      <c r="W149" s="402"/>
      <c r="X149" s="402"/>
      <c r="Y149" s="402"/>
      <c r="Z149" s="402"/>
      <c r="AA149" s="402"/>
      <c r="AB149" s="411"/>
      <c r="AC149" s="411"/>
      <c r="AD149" s="411"/>
      <c r="AE149" s="411"/>
      <c r="AF149" s="411"/>
      <c r="AG149" s="411"/>
      <c r="AH149" s="411"/>
      <c r="AI149" s="411"/>
      <c r="AJ149" s="411"/>
      <c r="AK149" s="411"/>
      <c r="AL149" s="411"/>
    </row>
    <row r="150" spans="1:38" s="555" customFormat="1" ht="16.5" customHeight="1">
      <c r="A150" s="402"/>
      <c r="B150" s="402" t="str">
        <f>IF('Data invoice'!J97=0,"",'Data invoice'!K97)</f>
        <v/>
      </c>
      <c r="C150" s="402" t="str">
        <f>IF('Data invoice'!K97=0,"",'Data invoice'!L97)</f>
        <v/>
      </c>
      <c r="D150" s="402" t="str">
        <f>IF('Data invoice'!L97=0,"",'Data invoice'!M97)</f>
        <v/>
      </c>
      <c r="E150" s="402" t="str">
        <f>IF('Data invoice'!M97=0,"",'Data invoice'!N97)</f>
        <v/>
      </c>
      <c r="F150" s="402" t="str">
        <f>IF('Data invoice'!N97=0,"",'Data invoice'!O97)</f>
        <v/>
      </c>
      <c r="G150" s="402" t="str">
        <f>IF('Data invoice'!O97=0,"",'Data invoice'!P97)</f>
        <v/>
      </c>
      <c r="H150" s="402" t="str">
        <f>IF('Data invoice'!P97=0,"",'Data invoice'!Q97)</f>
        <v/>
      </c>
      <c r="I150" s="402" t="str">
        <f>IF('Data invoice'!Q97=0,"",'Data invoice'!R97)</f>
        <v/>
      </c>
      <c r="J150" s="438" t="str">
        <f>IF('Data invoice'!R97=0,"",'Data invoice'!S97)</f>
        <v/>
      </c>
      <c r="K150" s="485" t="str">
        <f>IF('Data invoice'!S97=0,"",'Data invoice'!T97)</f>
        <v/>
      </c>
      <c r="L150" s="402"/>
      <c r="M150" s="402"/>
      <c r="N150" s="402"/>
      <c r="O150" s="402"/>
      <c r="P150" s="402"/>
      <c r="Q150" s="402"/>
      <c r="R150" s="402"/>
      <c r="S150" s="402"/>
      <c r="T150" s="402"/>
      <c r="U150" s="402"/>
      <c r="V150" s="402"/>
      <c r="W150" s="402"/>
      <c r="X150" s="402"/>
      <c r="Y150" s="402"/>
      <c r="Z150" s="402"/>
      <c r="AA150" s="402"/>
      <c r="AB150" s="411"/>
      <c r="AC150" s="411"/>
      <c r="AD150" s="411"/>
      <c r="AE150" s="411"/>
      <c r="AF150" s="411"/>
      <c r="AG150" s="411"/>
      <c r="AH150" s="411"/>
      <c r="AI150" s="411"/>
      <c r="AJ150" s="411"/>
      <c r="AK150" s="411"/>
      <c r="AL150" s="411"/>
    </row>
    <row r="151" spans="1:38" s="555" customFormat="1" ht="16.5" customHeight="1">
      <c r="A151" s="402"/>
      <c r="B151" s="402" t="str">
        <f>IF('Data invoice'!J98=0,"",'Data invoice'!K98)</f>
        <v/>
      </c>
      <c r="C151" s="402" t="str">
        <f>IF('Data invoice'!K98=0,"",'Data invoice'!L98)</f>
        <v/>
      </c>
      <c r="D151" s="402" t="str">
        <f>IF('Data invoice'!L98=0,"",'Data invoice'!M98)</f>
        <v/>
      </c>
      <c r="E151" s="402" t="str">
        <f>IF('Data invoice'!M98=0,"",'Data invoice'!N98)</f>
        <v/>
      </c>
      <c r="F151" s="402" t="str">
        <f>IF('Data invoice'!N98=0,"",'Data invoice'!O98)</f>
        <v/>
      </c>
      <c r="G151" s="402" t="str">
        <f>IF('Data invoice'!O98=0,"",'Data invoice'!P98)</f>
        <v/>
      </c>
      <c r="H151" s="402" t="str">
        <f>IF('Data invoice'!P98=0,"",'Data invoice'!Q98)</f>
        <v/>
      </c>
      <c r="I151" s="402" t="str">
        <f>IF('Data invoice'!Q98=0,"",'Data invoice'!R98)</f>
        <v/>
      </c>
      <c r="J151" s="438" t="str">
        <f>IF('Data invoice'!R98=0,"",'Data invoice'!S98)</f>
        <v/>
      </c>
      <c r="K151" s="485" t="str">
        <f>IF('Data invoice'!S98=0,"",'Data invoice'!T98)</f>
        <v/>
      </c>
      <c r="L151" s="402"/>
      <c r="M151" s="402"/>
      <c r="N151" s="402"/>
      <c r="O151" s="402"/>
      <c r="P151" s="402"/>
      <c r="Q151" s="402"/>
      <c r="R151" s="402"/>
      <c r="S151" s="402"/>
      <c r="T151" s="402"/>
      <c r="U151" s="402"/>
      <c r="V151" s="402"/>
      <c r="W151" s="402"/>
      <c r="X151" s="402"/>
      <c r="Y151" s="402"/>
      <c r="Z151" s="402"/>
      <c r="AA151" s="402"/>
      <c r="AB151" s="411"/>
      <c r="AC151" s="411"/>
      <c r="AD151" s="411"/>
      <c r="AE151" s="411"/>
      <c r="AF151" s="411"/>
      <c r="AG151" s="411"/>
      <c r="AH151" s="411"/>
      <c r="AI151" s="411"/>
      <c r="AJ151" s="411"/>
      <c r="AK151" s="411"/>
      <c r="AL151" s="411"/>
    </row>
    <row r="152" spans="1:38" s="555" customFormat="1" ht="16.5" customHeight="1">
      <c r="A152" s="402"/>
      <c r="B152" s="402" t="str">
        <f>IF('Data invoice'!J99=0,"",'Data invoice'!K99)</f>
        <v/>
      </c>
      <c r="C152" s="402" t="str">
        <f>IF('Data invoice'!K99=0,"",'Data invoice'!L99)</f>
        <v/>
      </c>
      <c r="D152" s="402" t="str">
        <f>IF('Data invoice'!L99=0,"",'Data invoice'!M99)</f>
        <v/>
      </c>
      <c r="E152" s="402" t="str">
        <f>IF('Data invoice'!M99=0,"",'Data invoice'!N99)</f>
        <v/>
      </c>
      <c r="F152" s="402" t="str">
        <f>IF('Data invoice'!N99=0,"",'Data invoice'!O99)</f>
        <v/>
      </c>
      <c r="G152" s="402" t="str">
        <f>IF('Data invoice'!O99=0,"",'Data invoice'!P99)</f>
        <v/>
      </c>
      <c r="H152" s="402" t="str">
        <f>IF('Data invoice'!P99=0,"",'Data invoice'!Q99)</f>
        <v/>
      </c>
      <c r="I152" s="402" t="str">
        <f>IF('Data invoice'!Q99=0,"",'Data invoice'!R99)</f>
        <v/>
      </c>
      <c r="J152" s="438" t="str">
        <f>IF('Data invoice'!R99=0,"",'Data invoice'!S99)</f>
        <v/>
      </c>
      <c r="K152" s="485" t="str">
        <f>IF('Data invoice'!S99=0,"",'Data invoice'!T99)</f>
        <v/>
      </c>
      <c r="L152" s="402"/>
      <c r="M152" s="402"/>
      <c r="N152" s="402"/>
      <c r="O152" s="402"/>
      <c r="P152" s="402"/>
      <c r="Q152" s="402"/>
      <c r="R152" s="402"/>
      <c r="S152" s="402"/>
      <c r="T152" s="402"/>
      <c r="U152" s="402"/>
      <c r="V152" s="402"/>
      <c r="W152" s="402"/>
      <c r="X152" s="402"/>
      <c r="Y152" s="402"/>
      <c r="Z152" s="402"/>
      <c r="AA152" s="402"/>
      <c r="AB152" s="411"/>
      <c r="AC152" s="411"/>
      <c r="AD152" s="411"/>
      <c r="AE152" s="411"/>
      <c r="AF152" s="411"/>
      <c r="AG152" s="411"/>
      <c r="AH152" s="411"/>
      <c r="AI152" s="411"/>
      <c r="AJ152" s="411"/>
      <c r="AK152" s="411"/>
      <c r="AL152" s="411"/>
    </row>
    <row r="153" spans="1:38" s="555" customFormat="1" ht="16.5" customHeight="1">
      <c r="A153" s="402"/>
      <c r="B153" s="402" t="str">
        <f>IF('Data invoice'!J100=0,"",'Data invoice'!K100)</f>
        <v/>
      </c>
      <c r="C153" s="402" t="str">
        <f>IF('Data invoice'!K100=0,"",'Data invoice'!L100)</f>
        <v/>
      </c>
      <c r="D153" s="402" t="str">
        <f>IF('Data invoice'!L100=0,"",'Data invoice'!M100)</f>
        <v/>
      </c>
      <c r="E153" s="402" t="str">
        <f>IF('Data invoice'!M100=0,"",'Data invoice'!N100)</f>
        <v/>
      </c>
      <c r="F153" s="402" t="str">
        <f>IF('Data invoice'!N100=0,"",'Data invoice'!O100)</f>
        <v/>
      </c>
      <c r="G153" s="402" t="str">
        <f>IF('Data invoice'!O100=0,"",'Data invoice'!P100)</f>
        <v/>
      </c>
      <c r="H153" s="402" t="str">
        <f>IF('Data invoice'!P100=0,"",'Data invoice'!Q100)</f>
        <v/>
      </c>
      <c r="I153" s="402" t="str">
        <f>IF('Data invoice'!Q100=0,"",'Data invoice'!R100)</f>
        <v/>
      </c>
      <c r="J153" s="438" t="str">
        <f>IF('Data invoice'!R100=0,"",'Data invoice'!S100)</f>
        <v/>
      </c>
      <c r="K153" s="485" t="str">
        <f>IF('Data invoice'!S100=0,"",'Data invoice'!T100)</f>
        <v/>
      </c>
      <c r="L153" s="402"/>
      <c r="M153" s="402"/>
      <c r="N153" s="402"/>
      <c r="O153" s="402"/>
      <c r="P153" s="402"/>
      <c r="Q153" s="402"/>
      <c r="R153" s="402"/>
      <c r="S153" s="402"/>
      <c r="T153" s="402"/>
      <c r="U153" s="402"/>
      <c r="V153" s="402"/>
      <c r="W153" s="402"/>
      <c r="X153" s="402"/>
      <c r="Y153" s="402"/>
      <c r="Z153" s="402"/>
      <c r="AA153" s="402"/>
      <c r="AB153" s="411"/>
      <c r="AC153" s="411"/>
      <c r="AD153" s="411"/>
      <c r="AE153" s="411"/>
      <c r="AF153" s="411"/>
      <c r="AG153" s="411"/>
      <c r="AH153" s="411"/>
      <c r="AI153" s="411"/>
      <c r="AJ153" s="411"/>
      <c r="AK153" s="411"/>
      <c r="AL153" s="411"/>
    </row>
    <row r="154" spans="1:38" s="555" customFormat="1" ht="16.5" customHeight="1">
      <c r="A154" s="402"/>
      <c r="B154" s="402" t="str">
        <f>IF('Data invoice'!J101=0,"",'Data invoice'!K101)</f>
        <v/>
      </c>
      <c r="C154" s="402" t="str">
        <f>IF('Data invoice'!K101=0,"",'Data invoice'!L101)</f>
        <v/>
      </c>
      <c r="D154" s="402" t="str">
        <f>IF('Data invoice'!L101=0,"",'Data invoice'!M101)</f>
        <v/>
      </c>
      <c r="E154" s="402" t="str">
        <f>IF('Data invoice'!M101=0,"",'Data invoice'!N101)</f>
        <v/>
      </c>
      <c r="F154" s="402" t="str">
        <f>IF('Data invoice'!N101=0,"",'Data invoice'!O101)</f>
        <v/>
      </c>
      <c r="G154" s="402" t="str">
        <f>IF('Data invoice'!O101=0,"",'Data invoice'!P101)</f>
        <v/>
      </c>
      <c r="H154" s="402" t="str">
        <f>IF('Data invoice'!P101=0,"",'Data invoice'!Q101)</f>
        <v/>
      </c>
      <c r="I154" s="402" t="str">
        <f>IF('Data invoice'!Q101=0,"",'Data invoice'!R101)</f>
        <v/>
      </c>
      <c r="J154" s="438" t="str">
        <f>IF('Data invoice'!R101=0,"",'Data invoice'!S101)</f>
        <v/>
      </c>
      <c r="K154" s="485" t="str">
        <f>IF('Data invoice'!S101=0,"",'Data invoice'!T101)</f>
        <v/>
      </c>
      <c r="L154" s="402"/>
      <c r="M154" s="402"/>
      <c r="N154" s="402"/>
      <c r="O154" s="402"/>
      <c r="P154" s="402"/>
      <c r="Q154" s="402"/>
      <c r="R154" s="402"/>
      <c r="S154" s="402"/>
      <c r="T154" s="402"/>
      <c r="U154" s="402"/>
      <c r="V154" s="402"/>
      <c r="W154" s="402"/>
      <c r="X154" s="402"/>
      <c r="Y154" s="402"/>
      <c r="Z154" s="402"/>
      <c r="AA154" s="402"/>
      <c r="AB154" s="411"/>
      <c r="AC154" s="411"/>
      <c r="AD154" s="411"/>
      <c r="AE154" s="411"/>
      <c r="AF154" s="411"/>
      <c r="AG154" s="411"/>
      <c r="AH154" s="411"/>
      <c r="AI154" s="411"/>
      <c r="AJ154" s="411"/>
      <c r="AK154" s="411"/>
      <c r="AL154" s="411"/>
    </row>
    <row r="155" spans="1:38" s="555" customFormat="1" ht="16.5" customHeight="1">
      <c r="A155" s="402"/>
      <c r="B155" s="402" t="str">
        <f>IF('Data invoice'!J102=0,"",'Data invoice'!K102)</f>
        <v/>
      </c>
      <c r="C155" s="402" t="str">
        <f>IF('Data invoice'!K102=0,"",'Data invoice'!L102)</f>
        <v/>
      </c>
      <c r="D155" s="402" t="str">
        <f>IF('Data invoice'!L102=0,"",'Data invoice'!M102)</f>
        <v/>
      </c>
      <c r="E155" s="402" t="str">
        <f>IF('Data invoice'!M102=0,"",'Data invoice'!N102)</f>
        <v/>
      </c>
      <c r="F155" s="402" t="str">
        <f>IF('Data invoice'!N102=0,"",'Data invoice'!O102)</f>
        <v/>
      </c>
      <c r="G155" s="402" t="str">
        <f>IF('Data invoice'!O102=0,"",'Data invoice'!P102)</f>
        <v/>
      </c>
      <c r="H155" s="402" t="str">
        <f>IF('Data invoice'!P102=0,"",'Data invoice'!Q102)</f>
        <v/>
      </c>
      <c r="I155" s="402" t="str">
        <f>IF('Data invoice'!Q102=0,"",'Data invoice'!R102)</f>
        <v/>
      </c>
      <c r="J155" s="438" t="str">
        <f>IF('Data invoice'!R102=0,"",'Data invoice'!S102)</f>
        <v/>
      </c>
      <c r="K155" s="485" t="str">
        <f>IF('Data invoice'!S102=0,"",'Data invoice'!T102)</f>
        <v/>
      </c>
      <c r="L155" s="402"/>
      <c r="M155" s="402"/>
      <c r="N155" s="402"/>
      <c r="O155" s="402"/>
      <c r="P155" s="402"/>
      <c r="Q155" s="402"/>
      <c r="R155" s="402"/>
      <c r="S155" s="402"/>
      <c r="T155" s="402"/>
      <c r="U155" s="402"/>
      <c r="V155" s="402"/>
      <c r="W155" s="402"/>
      <c r="X155" s="402"/>
      <c r="Y155" s="402"/>
      <c r="Z155" s="402"/>
      <c r="AA155" s="402"/>
      <c r="AB155" s="411"/>
      <c r="AC155" s="411"/>
      <c r="AD155" s="411"/>
      <c r="AE155" s="411"/>
      <c r="AF155" s="411"/>
      <c r="AG155" s="411"/>
      <c r="AH155" s="411"/>
      <c r="AI155" s="411"/>
      <c r="AJ155" s="411"/>
      <c r="AK155" s="411"/>
      <c r="AL155" s="411"/>
    </row>
    <row r="156" spans="1:38" s="555" customFormat="1" ht="16.5" customHeight="1">
      <c r="A156" s="402"/>
      <c r="B156" s="402" t="str">
        <f>IF('Data invoice'!J103=0,"",'Data invoice'!K103)</f>
        <v/>
      </c>
      <c r="C156" s="402" t="str">
        <f>IF('Data invoice'!K103=0,"",'Data invoice'!L103)</f>
        <v/>
      </c>
      <c r="D156" s="402" t="str">
        <f>IF('Data invoice'!L103=0,"",'Data invoice'!M103)</f>
        <v/>
      </c>
      <c r="E156" s="402" t="str">
        <f>IF('Data invoice'!M103=0,"",'Data invoice'!N103)</f>
        <v/>
      </c>
      <c r="F156" s="402" t="str">
        <f>IF('Data invoice'!N103=0,"",'Data invoice'!O103)</f>
        <v/>
      </c>
      <c r="G156" s="402" t="str">
        <f>IF('Data invoice'!O103=0,"",'Data invoice'!P103)</f>
        <v/>
      </c>
      <c r="H156" s="402" t="str">
        <f>IF('Data invoice'!P103=0,"",'Data invoice'!Q103)</f>
        <v/>
      </c>
      <c r="I156" s="402" t="str">
        <f>IF('Data invoice'!Q103=0,"",'Data invoice'!R103)</f>
        <v/>
      </c>
      <c r="J156" s="438" t="str">
        <f>IF('Data invoice'!R103=0,"",'Data invoice'!S103)</f>
        <v/>
      </c>
      <c r="K156" s="485" t="str">
        <f>IF('Data invoice'!S103=0,"",'Data invoice'!T103)</f>
        <v/>
      </c>
      <c r="L156" s="402"/>
      <c r="M156" s="402"/>
      <c r="N156" s="402"/>
      <c r="O156" s="402"/>
      <c r="P156" s="402"/>
      <c r="Q156" s="402"/>
      <c r="R156" s="402"/>
      <c r="S156" s="402"/>
      <c r="T156" s="402"/>
      <c r="U156" s="402"/>
      <c r="V156" s="402"/>
      <c r="W156" s="402"/>
      <c r="X156" s="402"/>
      <c r="Y156" s="402"/>
      <c r="Z156" s="402"/>
      <c r="AA156" s="402"/>
      <c r="AB156" s="411"/>
      <c r="AC156" s="411"/>
      <c r="AD156" s="411"/>
      <c r="AE156" s="411"/>
      <c r="AF156" s="411"/>
      <c r="AG156" s="411"/>
      <c r="AH156" s="411"/>
      <c r="AI156" s="411"/>
      <c r="AJ156" s="411"/>
      <c r="AK156" s="411"/>
      <c r="AL156" s="411"/>
    </row>
    <row r="157" spans="1:38" s="555" customFormat="1" ht="16.5" customHeight="1">
      <c r="A157" s="402"/>
      <c r="B157" s="402" t="str">
        <f>IF('Data invoice'!J104=0,"",'Data invoice'!K104)</f>
        <v/>
      </c>
      <c r="C157" s="402" t="str">
        <f>IF('Data invoice'!K104=0,"",'Data invoice'!L104)</f>
        <v/>
      </c>
      <c r="D157" s="402" t="str">
        <f>IF('Data invoice'!L104=0,"",'Data invoice'!M104)</f>
        <v/>
      </c>
      <c r="E157" s="402" t="str">
        <f>IF('Data invoice'!M104=0,"",'Data invoice'!N104)</f>
        <v/>
      </c>
      <c r="F157" s="402" t="str">
        <f>IF('Data invoice'!N104=0,"",'Data invoice'!O104)</f>
        <v/>
      </c>
      <c r="G157" s="402" t="str">
        <f>IF('Data invoice'!O104=0,"",'Data invoice'!P104)</f>
        <v/>
      </c>
      <c r="H157" s="402" t="str">
        <f>IF('Data invoice'!P104=0,"",'Data invoice'!Q104)</f>
        <v/>
      </c>
      <c r="I157" s="402" t="str">
        <f>IF('Data invoice'!Q104=0,"",'Data invoice'!R104)</f>
        <v/>
      </c>
      <c r="J157" s="438" t="str">
        <f>IF('Data invoice'!R104=0,"",'Data invoice'!S104)</f>
        <v/>
      </c>
      <c r="K157" s="485" t="str">
        <f>IF('Data invoice'!S104=0,"",'Data invoice'!T104)</f>
        <v/>
      </c>
      <c r="L157" s="402"/>
      <c r="M157" s="402"/>
      <c r="N157" s="402"/>
      <c r="O157" s="402"/>
      <c r="P157" s="402"/>
      <c r="Q157" s="402"/>
      <c r="R157" s="402"/>
      <c r="S157" s="402"/>
      <c r="T157" s="402"/>
      <c r="U157" s="402"/>
      <c r="V157" s="402"/>
      <c r="W157" s="402"/>
      <c r="X157" s="402"/>
      <c r="Y157" s="402"/>
      <c r="Z157" s="402"/>
      <c r="AA157" s="402"/>
      <c r="AB157" s="411"/>
      <c r="AC157" s="411"/>
      <c r="AD157" s="411"/>
      <c r="AE157" s="411"/>
      <c r="AF157" s="411"/>
      <c r="AG157" s="411"/>
      <c r="AH157" s="411"/>
      <c r="AI157" s="411"/>
      <c r="AJ157" s="411"/>
      <c r="AK157" s="411"/>
      <c r="AL157" s="411"/>
    </row>
    <row r="158" spans="1:38" s="555" customFormat="1" ht="16.5" customHeight="1">
      <c r="A158" s="402"/>
      <c r="B158" s="402" t="str">
        <f>IF('Data invoice'!J105=0,"",'Data invoice'!K105)</f>
        <v/>
      </c>
      <c r="C158" s="402" t="str">
        <f>IF('Data invoice'!K105=0,"",'Data invoice'!L105)</f>
        <v/>
      </c>
      <c r="D158" s="402" t="str">
        <f>IF('Data invoice'!L105=0,"",'Data invoice'!M105)</f>
        <v/>
      </c>
      <c r="E158" s="402" t="str">
        <f>IF('Data invoice'!M105=0,"",'Data invoice'!N105)</f>
        <v/>
      </c>
      <c r="F158" s="402" t="str">
        <f>IF('Data invoice'!N105=0,"",'Data invoice'!O105)</f>
        <v/>
      </c>
      <c r="G158" s="402" t="str">
        <f>IF('Data invoice'!O105=0,"",'Data invoice'!P105)</f>
        <v/>
      </c>
      <c r="H158" s="402" t="str">
        <f>IF('Data invoice'!P105=0,"",'Data invoice'!Q105)</f>
        <v/>
      </c>
      <c r="I158" s="402" t="str">
        <f>IF('Data invoice'!Q105=0,"",'Data invoice'!R105)</f>
        <v/>
      </c>
      <c r="J158" s="438" t="str">
        <f>IF('Data invoice'!R105=0,"",'Data invoice'!S105)</f>
        <v/>
      </c>
      <c r="K158" s="485" t="str">
        <f>IF('Data invoice'!S105=0,"",'Data invoice'!T105)</f>
        <v/>
      </c>
      <c r="L158" s="402"/>
      <c r="M158" s="402"/>
      <c r="N158" s="402"/>
      <c r="O158" s="402"/>
      <c r="P158" s="402"/>
      <c r="Q158" s="402"/>
      <c r="R158" s="402"/>
      <c r="S158" s="402"/>
      <c r="T158" s="402"/>
      <c r="U158" s="402"/>
      <c r="V158" s="402"/>
      <c r="W158" s="402"/>
      <c r="X158" s="402"/>
      <c r="Y158" s="402"/>
      <c r="Z158" s="402"/>
      <c r="AA158" s="402"/>
      <c r="AB158" s="411"/>
      <c r="AC158" s="411"/>
      <c r="AD158" s="411"/>
      <c r="AE158" s="411"/>
      <c r="AF158" s="411"/>
      <c r="AG158" s="411"/>
      <c r="AH158" s="411"/>
      <c r="AI158" s="411"/>
      <c r="AJ158" s="411"/>
      <c r="AK158" s="411"/>
      <c r="AL158" s="411"/>
    </row>
    <row r="159" spans="1:38" s="555" customFormat="1" ht="16.5" customHeight="1">
      <c r="A159" s="402"/>
      <c r="B159" s="402" t="str">
        <f>IF('Data invoice'!J106=0,"",'Data invoice'!K106)</f>
        <v/>
      </c>
      <c r="C159" s="402" t="str">
        <f>IF('Data invoice'!K106=0,"",'Data invoice'!L106)</f>
        <v/>
      </c>
      <c r="D159" s="402" t="str">
        <f>IF('Data invoice'!L106=0,"",'Data invoice'!M106)</f>
        <v/>
      </c>
      <c r="E159" s="402" t="str">
        <f>IF('Data invoice'!M106=0,"",'Data invoice'!N106)</f>
        <v/>
      </c>
      <c r="F159" s="402" t="str">
        <f>IF('Data invoice'!N106=0,"",'Data invoice'!O106)</f>
        <v/>
      </c>
      <c r="G159" s="402" t="str">
        <f>IF('Data invoice'!O106=0,"",'Data invoice'!P106)</f>
        <v/>
      </c>
      <c r="H159" s="402" t="str">
        <f>IF('Data invoice'!P106=0,"",'Data invoice'!Q106)</f>
        <v/>
      </c>
      <c r="I159" s="402" t="str">
        <f>IF('Data invoice'!Q106=0,"",'Data invoice'!R106)</f>
        <v/>
      </c>
      <c r="J159" s="438" t="str">
        <f>IF('Data invoice'!R106=0,"",'Data invoice'!S106)</f>
        <v/>
      </c>
      <c r="K159" s="485" t="str">
        <f>IF('Data invoice'!S106=0,"",'Data invoice'!T106)</f>
        <v/>
      </c>
      <c r="L159" s="402"/>
      <c r="M159" s="402"/>
      <c r="N159" s="402"/>
      <c r="O159" s="402"/>
      <c r="P159" s="402"/>
      <c r="Q159" s="402"/>
      <c r="R159" s="402"/>
      <c r="S159" s="402"/>
      <c r="T159" s="402"/>
      <c r="U159" s="402"/>
      <c r="V159" s="402"/>
      <c r="W159" s="402"/>
      <c r="X159" s="402"/>
      <c r="Y159" s="402"/>
      <c r="Z159" s="402"/>
      <c r="AA159" s="402"/>
      <c r="AB159" s="411"/>
      <c r="AC159" s="411"/>
      <c r="AD159" s="411"/>
      <c r="AE159" s="411"/>
      <c r="AF159" s="411"/>
      <c r="AG159" s="411"/>
      <c r="AH159" s="411"/>
      <c r="AI159" s="411"/>
      <c r="AJ159" s="411"/>
      <c r="AK159" s="411"/>
      <c r="AL159" s="411"/>
    </row>
    <row r="160" spans="1:38" s="555" customFormat="1" ht="16.5" customHeight="1">
      <c r="A160" s="402"/>
      <c r="B160" s="402" t="str">
        <f>IF('Data invoice'!J107=0,"",'Data invoice'!K107)</f>
        <v/>
      </c>
      <c r="C160" s="402" t="str">
        <f>IF('Data invoice'!K107=0,"",'Data invoice'!L107)</f>
        <v/>
      </c>
      <c r="D160" s="402" t="str">
        <f>IF('Data invoice'!L107=0,"",'Data invoice'!M107)</f>
        <v/>
      </c>
      <c r="E160" s="402" t="str">
        <f>IF('Data invoice'!M107=0,"",'Data invoice'!N107)</f>
        <v/>
      </c>
      <c r="F160" s="402" t="str">
        <f>IF('Data invoice'!N107=0,"",'Data invoice'!O107)</f>
        <v/>
      </c>
      <c r="G160" s="402" t="str">
        <f>IF('Data invoice'!O107=0,"",'Data invoice'!P107)</f>
        <v/>
      </c>
      <c r="H160" s="402" t="str">
        <f>IF('Data invoice'!P107=0,"",'Data invoice'!Q107)</f>
        <v/>
      </c>
      <c r="I160" s="402" t="str">
        <f>IF('Data invoice'!Q107=0,"",'Data invoice'!R107)</f>
        <v/>
      </c>
      <c r="J160" s="438" t="str">
        <f>IF('Data invoice'!R107=0,"",'Data invoice'!S107)</f>
        <v/>
      </c>
      <c r="K160" s="485" t="str">
        <f>IF('Data invoice'!S107=0,"",'Data invoice'!T107)</f>
        <v/>
      </c>
      <c r="L160" s="402"/>
      <c r="M160" s="402"/>
      <c r="N160" s="402"/>
      <c r="O160" s="402"/>
      <c r="P160" s="402"/>
      <c r="Q160" s="402"/>
      <c r="R160" s="402"/>
      <c r="S160" s="402"/>
      <c r="T160" s="402"/>
      <c r="U160" s="402"/>
      <c r="V160" s="402"/>
      <c r="W160" s="402"/>
      <c r="X160" s="402"/>
      <c r="Y160" s="402"/>
      <c r="Z160" s="402"/>
      <c r="AA160" s="402"/>
      <c r="AB160" s="411"/>
      <c r="AC160" s="411"/>
      <c r="AD160" s="411"/>
      <c r="AE160" s="411"/>
      <c r="AF160" s="411"/>
      <c r="AG160" s="411"/>
      <c r="AH160" s="411"/>
      <c r="AI160" s="411"/>
      <c r="AJ160" s="411"/>
      <c r="AK160" s="411"/>
      <c r="AL160" s="411"/>
    </row>
    <row r="161" spans="1:38" s="555" customFormat="1" ht="16.5" customHeight="1">
      <c r="A161" s="402"/>
      <c r="B161" s="402" t="str">
        <f>IF('Data invoice'!J108=0,"",'Data invoice'!K108)</f>
        <v/>
      </c>
      <c r="C161" s="402" t="str">
        <f>IF('Data invoice'!K108=0,"",'Data invoice'!L108)</f>
        <v/>
      </c>
      <c r="D161" s="402" t="str">
        <f>IF('Data invoice'!L108=0,"",'Data invoice'!M108)</f>
        <v/>
      </c>
      <c r="E161" s="402" t="str">
        <f>IF('Data invoice'!M108=0,"",'Data invoice'!N108)</f>
        <v/>
      </c>
      <c r="F161" s="402" t="str">
        <f>IF('Data invoice'!N108=0,"",'Data invoice'!O108)</f>
        <v/>
      </c>
      <c r="G161" s="402" t="str">
        <f>IF('Data invoice'!O108=0,"",'Data invoice'!P108)</f>
        <v/>
      </c>
      <c r="H161" s="402" t="str">
        <f>IF('Data invoice'!P108=0,"",'Data invoice'!Q108)</f>
        <v/>
      </c>
      <c r="I161" s="402" t="str">
        <f>IF('Data invoice'!Q108=0,"",'Data invoice'!R108)</f>
        <v/>
      </c>
      <c r="J161" s="438" t="str">
        <f>IF('Data invoice'!R108=0,"",'Data invoice'!S108)</f>
        <v/>
      </c>
      <c r="K161" s="485" t="str">
        <f>IF('Data invoice'!S108=0,"",'Data invoice'!T108)</f>
        <v/>
      </c>
      <c r="L161" s="402"/>
      <c r="M161" s="402"/>
      <c r="N161" s="402"/>
      <c r="O161" s="402"/>
      <c r="P161" s="402"/>
      <c r="Q161" s="402"/>
      <c r="R161" s="402"/>
      <c r="S161" s="402"/>
      <c r="T161" s="402"/>
      <c r="U161" s="402"/>
      <c r="V161" s="402"/>
      <c r="W161" s="402"/>
      <c r="X161" s="402"/>
      <c r="Y161" s="402"/>
      <c r="Z161" s="402"/>
      <c r="AA161" s="402"/>
      <c r="AB161" s="411"/>
      <c r="AC161" s="411"/>
      <c r="AD161" s="411"/>
      <c r="AE161" s="411"/>
      <c r="AF161" s="411"/>
      <c r="AG161" s="411"/>
      <c r="AH161" s="411"/>
      <c r="AI161" s="411"/>
      <c r="AJ161" s="411"/>
      <c r="AK161" s="411"/>
      <c r="AL161" s="411"/>
    </row>
    <row r="162" spans="1:38" s="555" customFormat="1" ht="16.5" customHeight="1">
      <c r="A162" s="402"/>
      <c r="B162" s="402" t="str">
        <f>IF('Data invoice'!J109=0,"",'Data invoice'!K109)</f>
        <v/>
      </c>
      <c r="C162" s="402" t="str">
        <f>IF('Data invoice'!K109=0,"",'Data invoice'!L109)</f>
        <v/>
      </c>
      <c r="D162" s="402" t="str">
        <f>IF('Data invoice'!L109=0,"",'Data invoice'!M109)</f>
        <v/>
      </c>
      <c r="E162" s="402" t="str">
        <f>IF('Data invoice'!M109=0,"",'Data invoice'!N109)</f>
        <v/>
      </c>
      <c r="F162" s="402" t="str">
        <f>IF('Data invoice'!N109=0,"",'Data invoice'!O109)</f>
        <v/>
      </c>
      <c r="G162" s="402" t="str">
        <f>IF('Data invoice'!O109=0,"",'Data invoice'!P109)</f>
        <v/>
      </c>
      <c r="H162" s="402" t="str">
        <f>IF('Data invoice'!P109=0,"",'Data invoice'!Q109)</f>
        <v/>
      </c>
      <c r="I162" s="402" t="str">
        <f>IF('Data invoice'!Q109=0,"",'Data invoice'!R109)</f>
        <v/>
      </c>
      <c r="J162" s="438" t="str">
        <f>IF('Data invoice'!R109=0,"",'Data invoice'!S109)</f>
        <v/>
      </c>
      <c r="K162" s="485" t="str">
        <f>IF('Data invoice'!S109=0,"",'Data invoice'!T109)</f>
        <v/>
      </c>
      <c r="L162" s="402"/>
      <c r="M162" s="402"/>
      <c r="N162" s="402"/>
      <c r="O162" s="402"/>
      <c r="P162" s="402"/>
      <c r="Q162" s="402"/>
      <c r="R162" s="402"/>
      <c r="S162" s="402"/>
      <c r="T162" s="402"/>
      <c r="U162" s="402"/>
      <c r="V162" s="402"/>
      <c r="W162" s="402"/>
      <c r="X162" s="402"/>
      <c r="Y162" s="402"/>
      <c r="Z162" s="402"/>
      <c r="AA162" s="402"/>
      <c r="AB162" s="411"/>
      <c r="AC162" s="411"/>
      <c r="AD162" s="411"/>
      <c r="AE162" s="411"/>
      <c r="AF162" s="411"/>
      <c r="AG162" s="411"/>
      <c r="AH162" s="411"/>
      <c r="AI162" s="411"/>
      <c r="AJ162" s="411"/>
      <c r="AK162" s="411"/>
      <c r="AL162" s="411"/>
    </row>
    <row r="163" spans="1:38" s="555" customFormat="1" ht="16.5" customHeight="1">
      <c r="A163" s="402"/>
      <c r="B163" s="402" t="str">
        <f>IF('Data invoice'!J110=0,"",'Data invoice'!K110)</f>
        <v/>
      </c>
      <c r="C163" s="402" t="str">
        <f>IF('Data invoice'!K110=0,"",'Data invoice'!L110)</f>
        <v/>
      </c>
      <c r="D163" s="402" t="str">
        <f>IF('Data invoice'!L110=0,"",'Data invoice'!M110)</f>
        <v/>
      </c>
      <c r="E163" s="402" t="str">
        <f>IF('Data invoice'!M110=0,"",'Data invoice'!N110)</f>
        <v/>
      </c>
      <c r="F163" s="402" t="str">
        <f>IF('Data invoice'!N110=0,"",'Data invoice'!O110)</f>
        <v/>
      </c>
      <c r="G163" s="402" t="str">
        <f>IF('Data invoice'!O110=0,"",'Data invoice'!P110)</f>
        <v/>
      </c>
      <c r="H163" s="402" t="str">
        <f>IF('Data invoice'!P110=0,"",'Data invoice'!Q110)</f>
        <v/>
      </c>
      <c r="I163" s="402" t="str">
        <f>IF('Data invoice'!Q110=0,"",'Data invoice'!R110)</f>
        <v/>
      </c>
      <c r="J163" s="438" t="str">
        <f>IF('Data invoice'!R110=0,"",'Data invoice'!S110)</f>
        <v/>
      </c>
      <c r="K163" s="485" t="str">
        <f>IF('Data invoice'!S110=0,"",'Data invoice'!T110)</f>
        <v/>
      </c>
      <c r="L163" s="402"/>
      <c r="M163" s="402"/>
      <c r="N163" s="402"/>
      <c r="O163" s="402"/>
      <c r="P163" s="402"/>
      <c r="Q163" s="402"/>
      <c r="R163" s="402"/>
      <c r="S163" s="402"/>
      <c r="T163" s="402"/>
      <c r="U163" s="402"/>
      <c r="V163" s="402"/>
      <c r="W163" s="402"/>
      <c r="X163" s="402"/>
      <c r="Y163" s="402"/>
      <c r="Z163" s="402"/>
      <c r="AA163" s="402"/>
      <c r="AB163" s="411"/>
      <c r="AC163" s="411"/>
      <c r="AD163" s="411"/>
      <c r="AE163" s="411"/>
      <c r="AF163" s="411"/>
      <c r="AG163" s="411"/>
      <c r="AH163" s="411"/>
      <c r="AI163" s="411"/>
      <c r="AJ163" s="411"/>
      <c r="AK163" s="411"/>
      <c r="AL163" s="411"/>
    </row>
    <row r="164" spans="1:38" s="555" customFormat="1" ht="16.5" customHeight="1">
      <c r="A164" s="402"/>
      <c r="B164" s="402" t="str">
        <f>IF('Data invoice'!J111=0,"",'Data invoice'!K111)</f>
        <v/>
      </c>
      <c r="C164" s="402" t="str">
        <f>IF('Data invoice'!K111=0,"",'Data invoice'!L111)</f>
        <v/>
      </c>
      <c r="D164" s="402" t="str">
        <f>IF('Data invoice'!L111=0,"",'Data invoice'!M111)</f>
        <v/>
      </c>
      <c r="E164" s="402" t="str">
        <f>IF('Data invoice'!M111=0,"",'Data invoice'!N111)</f>
        <v/>
      </c>
      <c r="F164" s="402" t="str">
        <f>IF('Data invoice'!N111=0,"",'Data invoice'!O111)</f>
        <v/>
      </c>
      <c r="G164" s="402" t="str">
        <f>IF('Data invoice'!O111=0,"",'Data invoice'!P111)</f>
        <v/>
      </c>
      <c r="H164" s="402" t="str">
        <f>IF('Data invoice'!P111=0,"",'Data invoice'!Q111)</f>
        <v/>
      </c>
      <c r="I164" s="402" t="str">
        <f>IF('Data invoice'!Q111=0,"",'Data invoice'!R111)</f>
        <v/>
      </c>
      <c r="J164" s="438" t="str">
        <f>IF('Data invoice'!R111=0,"",'Data invoice'!S111)</f>
        <v/>
      </c>
      <c r="K164" s="485" t="str">
        <f>IF('Data invoice'!S111=0,"",'Data invoice'!T111)</f>
        <v/>
      </c>
      <c r="L164" s="402"/>
      <c r="M164" s="402"/>
      <c r="N164" s="402"/>
      <c r="O164" s="402"/>
      <c r="P164" s="402"/>
      <c r="Q164" s="402"/>
      <c r="R164" s="402"/>
      <c r="S164" s="402"/>
      <c r="T164" s="402"/>
      <c r="U164" s="402"/>
      <c r="V164" s="402"/>
      <c r="W164" s="402"/>
      <c r="X164" s="402"/>
      <c r="Y164" s="402"/>
      <c r="Z164" s="402"/>
      <c r="AA164" s="402"/>
      <c r="AB164" s="411"/>
      <c r="AC164" s="411"/>
      <c r="AD164" s="411"/>
      <c r="AE164" s="411"/>
      <c r="AF164" s="411"/>
      <c r="AG164" s="411"/>
      <c r="AH164" s="411"/>
      <c r="AI164" s="411"/>
      <c r="AJ164" s="411"/>
      <c r="AK164" s="411"/>
      <c r="AL164" s="411"/>
    </row>
    <row r="165" spans="1:38" s="555" customFormat="1" ht="16.5" customHeight="1">
      <c r="A165" s="402"/>
      <c r="B165" s="402" t="str">
        <f>IF('Data invoice'!J112=0,"",'Data invoice'!K112)</f>
        <v/>
      </c>
      <c r="C165" s="402" t="str">
        <f>IF('Data invoice'!K112=0,"",'Data invoice'!L112)</f>
        <v/>
      </c>
      <c r="D165" s="402" t="str">
        <f>IF('Data invoice'!L112=0,"",'Data invoice'!M112)</f>
        <v/>
      </c>
      <c r="E165" s="402" t="str">
        <f>IF('Data invoice'!M112=0,"",'Data invoice'!N112)</f>
        <v/>
      </c>
      <c r="F165" s="402" t="str">
        <f>IF('Data invoice'!N112=0,"",'Data invoice'!O112)</f>
        <v/>
      </c>
      <c r="G165" s="402" t="str">
        <f>IF('Data invoice'!O112=0,"",'Data invoice'!P112)</f>
        <v/>
      </c>
      <c r="H165" s="402" t="str">
        <f>IF('Data invoice'!P112=0,"",'Data invoice'!Q112)</f>
        <v/>
      </c>
      <c r="I165" s="402" t="str">
        <f>IF('Data invoice'!Q112=0,"",'Data invoice'!R112)</f>
        <v/>
      </c>
      <c r="J165" s="438" t="str">
        <f>IF('Data invoice'!R112=0,"",'Data invoice'!S112)</f>
        <v/>
      </c>
      <c r="K165" s="485" t="str">
        <f>IF('Data invoice'!S112=0,"",'Data invoice'!T112)</f>
        <v/>
      </c>
      <c r="L165" s="402"/>
      <c r="M165" s="402"/>
      <c r="N165" s="402"/>
      <c r="O165" s="402"/>
      <c r="P165" s="402"/>
      <c r="Q165" s="402"/>
      <c r="R165" s="402"/>
      <c r="S165" s="402"/>
      <c r="T165" s="402"/>
      <c r="U165" s="402"/>
      <c r="V165" s="402"/>
      <c r="W165" s="402"/>
      <c r="X165" s="402"/>
      <c r="Y165" s="402"/>
      <c r="Z165" s="402"/>
      <c r="AA165" s="402"/>
      <c r="AB165" s="411"/>
      <c r="AC165" s="411"/>
      <c r="AD165" s="411"/>
      <c r="AE165" s="411"/>
      <c r="AF165" s="411"/>
      <c r="AG165" s="411"/>
      <c r="AH165" s="411"/>
      <c r="AI165" s="411"/>
      <c r="AJ165" s="411"/>
      <c r="AK165" s="411"/>
      <c r="AL165" s="411"/>
    </row>
    <row r="166" spans="1:38" s="555" customFormat="1" ht="16.5" customHeight="1">
      <c r="A166" s="402"/>
      <c r="B166" s="402" t="str">
        <f>IF('Data invoice'!J113=0,"",'Data invoice'!K113)</f>
        <v/>
      </c>
      <c r="C166" s="402" t="str">
        <f>IF('Data invoice'!K113=0,"",'Data invoice'!L113)</f>
        <v/>
      </c>
      <c r="D166" s="402" t="str">
        <f>IF('Data invoice'!L113=0,"",'Data invoice'!M113)</f>
        <v/>
      </c>
      <c r="E166" s="402" t="str">
        <f>IF('Data invoice'!M113=0,"",'Data invoice'!N113)</f>
        <v/>
      </c>
      <c r="F166" s="402" t="str">
        <f>IF('Data invoice'!N113=0,"",'Data invoice'!O113)</f>
        <v/>
      </c>
      <c r="G166" s="402" t="str">
        <f>IF('Data invoice'!O113=0,"",'Data invoice'!P113)</f>
        <v/>
      </c>
      <c r="H166" s="402" t="str">
        <f>IF('Data invoice'!P113=0,"",'Data invoice'!Q113)</f>
        <v/>
      </c>
      <c r="I166" s="402" t="str">
        <f>IF('Data invoice'!Q113=0,"",'Data invoice'!R113)</f>
        <v/>
      </c>
      <c r="J166" s="438" t="str">
        <f>IF('Data invoice'!R113=0,"",'Data invoice'!S113)</f>
        <v/>
      </c>
      <c r="K166" s="485" t="str">
        <f>IF('Data invoice'!S113=0,"",'Data invoice'!T113)</f>
        <v/>
      </c>
      <c r="L166" s="402"/>
      <c r="M166" s="402"/>
      <c r="N166" s="402"/>
      <c r="O166" s="402"/>
      <c r="P166" s="402"/>
      <c r="Q166" s="402"/>
      <c r="R166" s="402"/>
      <c r="S166" s="402"/>
      <c r="T166" s="402"/>
      <c r="U166" s="402"/>
      <c r="V166" s="402"/>
      <c r="W166" s="402"/>
      <c r="X166" s="402"/>
      <c r="Y166" s="402"/>
      <c r="Z166" s="402"/>
      <c r="AA166" s="402"/>
      <c r="AB166" s="411"/>
      <c r="AC166" s="411"/>
      <c r="AD166" s="411"/>
      <c r="AE166" s="411"/>
      <c r="AF166" s="411"/>
      <c r="AG166" s="411"/>
      <c r="AH166" s="411"/>
      <c r="AI166" s="411"/>
      <c r="AJ166" s="411"/>
      <c r="AK166" s="411"/>
      <c r="AL166" s="411"/>
    </row>
    <row r="167" spans="1:38" s="555" customFormat="1" ht="16.5" customHeight="1">
      <c r="A167" s="402"/>
      <c r="B167" s="402" t="str">
        <f>IF('Data invoice'!J114=0,"",'Data invoice'!K114)</f>
        <v/>
      </c>
      <c r="C167" s="402" t="str">
        <f>IF('Data invoice'!K114=0,"",'Data invoice'!L114)</f>
        <v/>
      </c>
      <c r="D167" s="402" t="str">
        <f>IF('Data invoice'!L114=0,"",'Data invoice'!M114)</f>
        <v/>
      </c>
      <c r="E167" s="402" t="str">
        <f>IF('Data invoice'!M114=0,"",'Data invoice'!N114)</f>
        <v/>
      </c>
      <c r="F167" s="402" t="str">
        <f>IF('Data invoice'!N114=0,"",'Data invoice'!O114)</f>
        <v/>
      </c>
      <c r="G167" s="402" t="str">
        <f>IF('Data invoice'!O114=0,"",'Data invoice'!P114)</f>
        <v/>
      </c>
      <c r="H167" s="402" t="str">
        <f>IF('Data invoice'!P114=0,"",'Data invoice'!Q114)</f>
        <v/>
      </c>
      <c r="I167" s="402" t="str">
        <f>IF('Data invoice'!Q114=0,"",'Data invoice'!R114)</f>
        <v/>
      </c>
      <c r="J167" s="438" t="str">
        <f>IF('Data invoice'!R114=0,"",'Data invoice'!S114)</f>
        <v/>
      </c>
      <c r="K167" s="485" t="str">
        <f>IF('Data invoice'!S114=0,"",'Data invoice'!T114)</f>
        <v/>
      </c>
      <c r="L167" s="402"/>
      <c r="M167" s="402"/>
      <c r="N167" s="402"/>
      <c r="O167" s="402"/>
      <c r="P167" s="402"/>
      <c r="Q167" s="402"/>
      <c r="R167" s="402"/>
      <c r="S167" s="402"/>
      <c r="T167" s="402"/>
      <c r="U167" s="402"/>
      <c r="V167" s="402"/>
      <c r="W167" s="402"/>
      <c r="X167" s="402"/>
      <c r="Y167" s="402"/>
      <c r="Z167" s="402"/>
      <c r="AA167" s="402"/>
      <c r="AB167" s="411"/>
      <c r="AC167" s="411"/>
      <c r="AD167" s="411"/>
      <c r="AE167" s="411"/>
      <c r="AF167" s="411"/>
      <c r="AG167" s="411"/>
      <c r="AH167" s="411"/>
      <c r="AI167" s="411"/>
      <c r="AJ167" s="411"/>
      <c r="AK167" s="411"/>
      <c r="AL167" s="411"/>
    </row>
    <row r="168" spans="1:38" s="555" customFormat="1" ht="16.5" customHeight="1">
      <c r="A168" s="402"/>
      <c r="B168" s="402" t="str">
        <f>IF('Data invoice'!J115=0,"",'Data invoice'!K115)</f>
        <v/>
      </c>
      <c r="C168" s="402" t="str">
        <f>IF('Data invoice'!K115=0,"",'Data invoice'!L115)</f>
        <v/>
      </c>
      <c r="D168" s="402" t="str">
        <f>IF('Data invoice'!L115=0,"",'Data invoice'!M115)</f>
        <v/>
      </c>
      <c r="E168" s="402" t="str">
        <f>IF('Data invoice'!M115=0,"",'Data invoice'!N115)</f>
        <v/>
      </c>
      <c r="F168" s="402" t="str">
        <f>IF('Data invoice'!N115=0,"",'Data invoice'!O115)</f>
        <v/>
      </c>
      <c r="G168" s="402" t="str">
        <f>IF('Data invoice'!O115=0,"",'Data invoice'!P115)</f>
        <v/>
      </c>
      <c r="H168" s="402" t="str">
        <f>IF('Data invoice'!P115=0,"",'Data invoice'!Q115)</f>
        <v/>
      </c>
      <c r="I168" s="402" t="str">
        <f>IF('Data invoice'!Q115=0,"",'Data invoice'!R115)</f>
        <v/>
      </c>
      <c r="J168" s="438" t="str">
        <f>IF('Data invoice'!R115=0,"",'Data invoice'!S115)</f>
        <v/>
      </c>
      <c r="K168" s="485" t="str">
        <f>IF('Data invoice'!S115=0,"",'Data invoice'!T115)</f>
        <v/>
      </c>
      <c r="L168" s="402"/>
      <c r="M168" s="402"/>
      <c r="N168" s="402"/>
      <c r="O168" s="402"/>
      <c r="P168" s="402"/>
      <c r="Q168" s="402"/>
      <c r="R168" s="402"/>
      <c r="S168" s="402"/>
      <c r="T168" s="402"/>
      <c r="U168" s="402"/>
      <c r="V168" s="402"/>
      <c r="W168" s="402"/>
      <c r="X168" s="402"/>
      <c r="Y168" s="402"/>
      <c r="Z168" s="402"/>
      <c r="AA168" s="402"/>
      <c r="AB168" s="411"/>
      <c r="AC168" s="411"/>
      <c r="AD168" s="411"/>
      <c r="AE168" s="411"/>
      <c r="AF168" s="411"/>
      <c r="AG168" s="411"/>
      <c r="AH168" s="411"/>
      <c r="AI168" s="411"/>
      <c r="AJ168" s="411"/>
      <c r="AK168" s="411"/>
      <c r="AL168" s="411"/>
    </row>
    <row r="169" spans="1:38" s="555" customFormat="1" ht="16.5" customHeight="1">
      <c r="A169" s="402"/>
      <c r="B169" s="402" t="str">
        <f>IF('Data invoice'!J116=0,"",'Data invoice'!K116)</f>
        <v/>
      </c>
      <c r="C169" s="402" t="str">
        <f>IF('Data invoice'!K116=0,"",'Data invoice'!L116)</f>
        <v/>
      </c>
      <c r="D169" s="402" t="str">
        <f>IF('Data invoice'!L116=0,"",'Data invoice'!M116)</f>
        <v/>
      </c>
      <c r="E169" s="402" t="str">
        <f>IF('Data invoice'!M116=0,"",'Data invoice'!N116)</f>
        <v/>
      </c>
      <c r="F169" s="402" t="str">
        <f>IF('Data invoice'!N116=0,"",'Data invoice'!O116)</f>
        <v/>
      </c>
      <c r="G169" s="402" t="str">
        <f>IF('Data invoice'!O116=0,"",'Data invoice'!P116)</f>
        <v/>
      </c>
      <c r="H169" s="402" t="str">
        <f>IF('Data invoice'!P116=0,"",'Data invoice'!Q116)</f>
        <v/>
      </c>
      <c r="I169" s="402" t="str">
        <f>IF('Data invoice'!Q116=0,"",'Data invoice'!R116)</f>
        <v/>
      </c>
      <c r="J169" s="438" t="str">
        <f>IF('Data invoice'!R116=0,"",'Data invoice'!S116)</f>
        <v/>
      </c>
      <c r="K169" s="485" t="str">
        <f>IF('Data invoice'!S116=0,"",'Data invoice'!T116)</f>
        <v/>
      </c>
      <c r="L169" s="402"/>
      <c r="M169" s="402"/>
      <c r="N169" s="402"/>
      <c r="O169" s="402"/>
      <c r="P169" s="402"/>
      <c r="Q169" s="402"/>
      <c r="R169" s="402"/>
      <c r="S169" s="402"/>
      <c r="T169" s="402"/>
      <c r="U169" s="402"/>
      <c r="V169" s="402"/>
      <c r="W169" s="402"/>
      <c r="X169" s="402"/>
      <c r="Y169" s="402"/>
      <c r="Z169" s="402"/>
      <c r="AA169" s="402"/>
      <c r="AB169" s="411"/>
      <c r="AC169" s="411"/>
      <c r="AD169" s="411"/>
      <c r="AE169" s="411"/>
      <c r="AF169" s="411"/>
      <c r="AG169" s="411"/>
      <c r="AH169" s="411"/>
      <c r="AI169" s="411"/>
      <c r="AJ169" s="411"/>
      <c r="AK169" s="411"/>
      <c r="AL169" s="411"/>
    </row>
    <row r="170" spans="1:38" s="555" customFormat="1" ht="16.5" customHeight="1">
      <c r="A170" s="402"/>
      <c r="B170" s="402" t="str">
        <f>IF('Data invoice'!J117=0,"",'Data invoice'!K117)</f>
        <v/>
      </c>
      <c r="C170" s="402" t="str">
        <f>IF('Data invoice'!K117=0,"",'Data invoice'!L117)</f>
        <v/>
      </c>
      <c r="D170" s="402" t="str">
        <f>IF('Data invoice'!L117=0,"",'Data invoice'!M117)</f>
        <v/>
      </c>
      <c r="E170" s="402" t="str">
        <f>IF('Data invoice'!M117=0,"",'Data invoice'!N117)</f>
        <v/>
      </c>
      <c r="F170" s="402" t="str">
        <f>IF('Data invoice'!N117=0,"",'Data invoice'!O117)</f>
        <v/>
      </c>
      <c r="G170" s="402" t="str">
        <f>IF('Data invoice'!O117=0,"",'Data invoice'!P117)</f>
        <v/>
      </c>
      <c r="H170" s="402" t="str">
        <f>IF('Data invoice'!P117=0,"",'Data invoice'!Q117)</f>
        <v/>
      </c>
      <c r="I170" s="402" t="str">
        <f>IF('Data invoice'!Q117=0,"",'Data invoice'!R117)</f>
        <v/>
      </c>
      <c r="J170" s="438" t="str">
        <f>IF('Data invoice'!R117=0,"",'Data invoice'!S117)</f>
        <v/>
      </c>
      <c r="K170" s="485" t="str">
        <f>IF('Data invoice'!S117=0,"",'Data invoice'!T117)</f>
        <v/>
      </c>
      <c r="L170" s="402"/>
      <c r="M170" s="402"/>
      <c r="N170" s="402"/>
      <c r="O170" s="402"/>
      <c r="P170" s="402"/>
      <c r="Q170" s="402"/>
      <c r="R170" s="402"/>
      <c r="S170" s="402"/>
      <c r="T170" s="402"/>
      <c r="U170" s="402"/>
      <c r="V170" s="402"/>
      <c r="W170" s="402"/>
      <c r="X170" s="402"/>
      <c r="Y170" s="402"/>
      <c r="Z170" s="402"/>
      <c r="AA170" s="402"/>
      <c r="AB170" s="411"/>
      <c r="AC170" s="411"/>
      <c r="AD170" s="411"/>
      <c r="AE170" s="411"/>
      <c r="AF170" s="411"/>
      <c r="AG170" s="411"/>
      <c r="AH170" s="411"/>
      <c r="AI170" s="411"/>
      <c r="AJ170" s="411"/>
      <c r="AK170" s="411"/>
      <c r="AL170" s="411"/>
    </row>
    <row r="171" spans="1:38" s="555" customFormat="1" ht="16.5" customHeight="1">
      <c r="A171" s="402"/>
      <c r="B171" s="402" t="str">
        <f>IF('Data invoice'!J118=0,"",'Data invoice'!K118)</f>
        <v/>
      </c>
      <c r="C171" s="402" t="str">
        <f>IF('Data invoice'!K118=0,"",'Data invoice'!L118)</f>
        <v/>
      </c>
      <c r="D171" s="402" t="str">
        <f>IF('Data invoice'!L118=0,"",'Data invoice'!M118)</f>
        <v/>
      </c>
      <c r="E171" s="402" t="str">
        <f>IF('Data invoice'!M118=0,"",'Data invoice'!N118)</f>
        <v/>
      </c>
      <c r="F171" s="402" t="str">
        <f>IF('Data invoice'!N118=0,"",'Data invoice'!O118)</f>
        <v/>
      </c>
      <c r="G171" s="402" t="str">
        <f>IF('Data invoice'!O118=0,"",'Data invoice'!P118)</f>
        <v/>
      </c>
      <c r="H171" s="402" t="str">
        <f>IF('Data invoice'!P118=0,"",'Data invoice'!Q118)</f>
        <v/>
      </c>
      <c r="I171" s="402" t="str">
        <f>IF('Data invoice'!Q118=0,"",'Data invoice'!R118)</f>
        <v/>
      </c>
      <c r="J171" s="438" t="str">
        <f>IF('Data invoice'!R118=0,"",'Data invoice'!S118)</f>
        <v/>
      </c>
      <c r="K171" s="485" t="str">
        <f>IF('Data invoice'!S118=0,"",'Data invoice'!T118)</f>
        <v/>
      </c>
      <c r="L171" s="402"/>
      <c r="M171" s="402"/>
      <c r="N171" s="402"/>
      <c r="O171" s="402"/>
      <c r="P171" s="402"/>
      <c r="Q171" s="402"/>
      <c r="R171" s="402"/>
      <c r="S171" s="402"/>
      <c r="T171" s="402"/>
      <c r="U171" s="402"/>
      <c r="V171" s="402"/>
      <c r="W171" s="402"/>
      <c r="X171" s="402"/>
      <c r="Y171" s="402"/>
      <c r="Z171" s="402"/>
      <c r="AA171" s="402"/>
      <c r="AB171" s="411"/>
      <c r="AC171" s="411"/>
      <c r="AD171" s="411"/>
      <c r="AE171" s="411"/>
      <c r="AF171" s="411"/>
      <c r="AG171" s="411"/>
      <c r="AH171" s="411"/>
      <c r="AI171" s="411"/>
      <c r="AJ171" s="411"/>
      <c r="AK171" s="411"/>
      <c r="AL171" s="411"/>
    </row>
    <row r="172" spans="1:38" s="555" customFormat="1" ht="16.5" customHeight="1">
      <c r="A172" s="402"/>
      <c r="B172" s="402" t="str">
        <f>IF('Data invoice'!J119=0,"",'Data invoice'!K119)</f>
        <v/>
      </c>
      <c r="C172" s="402" t="str">
        <f>IF('Data invoice'!K119=0,"",'Data invoice'!L119)</f>
        <v/>
      </c>
      <c r="D172" s="402" t="str">
        <f>IF('Data invoice'!L119=0,"",'Data invoice'!M119)</f>
        <v/>
      </c>
      <c r="E172" s="402" t="str">
        <f>IF('Data invoice'!M119=0,"",'Data invoice'!N119)</f>
        <v/>
      </c>
      <c r="F172" s="402" t="str">
        <f>IF('Data invoice'!N119=0,"",'Data invoice'!O119)</f>
        <v/>
      </c>
      <c r="G172" s="402" t="str">
        <f>IF('Data invoice'!O119=0,"",'Data invoice'!P119)</f>
        <v/>
      </c>
      <c r="H172" s="402" t="str">
        <f>IF('Data invoice'!P119=0,"",'Data invoice'!Q119)</f>
        <v/>
      </c>
      <c r="I172" s="402" t="str">
        <f>IF('Data invoice'!Q119=0,"",'Data invoice'!R119)</f>
        <v/>
      </c>
      <c r="J172" s="438" t="str">
        <f>IF('Data invoice'!R119=0,"",'Data invoice'!S119)</f>
        <v/>
      </c>
      <c r="K172" s="485" t="str">
        <f>IF('Data invoice'!S119=0,"",'Data invoice'!T119)</f>
        <v/>
      </c>
      <c r="L172" s="402"/>
      <c r="M172" s="402"/>
      <c r="N172" s="402"/>
      <c r="O172" s="402"/>
      <c r="P172" s="402"/>
      <c r="Q172" s="402"/>
      <c r="R172" s="402"/>
      <c r="S172" s="402"/>
      <c r="T172" s="402"/>
      <c r="U172" s="402"/>
      <c r="V172" s="402"/>
      <c r="W172" s="402"/>
      <c r="X172" s="402"/>
      <c r="Y172" s="402"/>
      <c r="Z172" s="402"/>
      <c r="AA172" s="402"/>
      <c r="AB172" s="411"/>
      <c r="AC172" s="411"/>
      <c r="AD172" s="411"/>
      <c r="AE172" s="411"/>
      <c r="AF172" s="411"/>
      <c r="AG172" s="411"/>
      <c r="AH172" s="411"/>
      <c r="AI172" s="411"/>
      <c r="AJ172" s="411"/>
      <c r="AK172" s="411"/>
      <c r="AL172" s="411"/>
    </row>
    <row r="173" spans="1:38" s="555" customFormat="1" ht="16.5" customHeight="1">
      <c r="A173" s="402"/>
      <c r="B173" s="402" t="str">
        <f>IF('Data invoice'!J120=0,"",'Data invoice'!K120)</f>
        <v/>
      </c>
      <c r="C173" s="402" t="str">
        <f>IF('Data invoice'!K120=0,"",'Data invoice'!L120)</f>
        <v/>
      </c>
      <c r="D173" s="402" t="str">
        <f>IF('Data invoice'!L120=0,"",'Data invoice'!M120)</f>
        <v/>
      </c>
      <c r="E173" s="402" t="str">
        <f>IF('Data invoice'!M120=0,"",'Data invoice'!N120)</f>
        <v/>
      </c>
      <c r="F173" s="402" t="str">
        <f>IF('Data invoice'!N120=0,"",'Data invoice'!O120)</f>
        <v/>
      </c>
      <c r="G173" s="402" t="str">
        <f>IF('Data invoice'!O120=0,"",'Data invoice'!P120)</f>
        <v/>
      </c>
      <c r="H173" s="402" t="str">
        <f>IF('Data invoice'!P120=0,"",'Data invoice'!Q120)</f>
        <v/>
      </c>
      <c r="I173" s="402" t="str">
        <f>IF('Data invoice'!Q120=0,"",'Data invoice'!R120)</f>
        <v/>
      </c>
      <c r="J173" s="438" t="str">
        <f>IF('Data invoice'!R120=0,"",'Data invoice'!S120)</f>
        <v/>
      </c>
      <c r="K173" s="485" t="str">
        <f>IF('Data invoice'!S120=0,"",'Data invoice'!T120)</f>
        <v/>
      </c>
      <c r="L173" s="402"/>
      <c r="M173" s="402"/>
      <c r="N173" s="402"/>
      <c r="O173" s="402"/>
      <c r="P173" s="402"/>
      <c r="Q173" s="402"/>
      <c r="R173" s="402"/>
      <c r="S173" s="402"/>
      <c r="T173" s="402"/>
      <c r="U173" s="402"/>
      <c r="V173" s="402"/>
      <c r="W173" s="402"/>
      <c r="X173" s="402"/>
      <c r="Y173" s="402"/>
      <c r="Z173" s="402"/>
      <c r="AA173" s="402"/>
      <c r="AB173" s="411"/>
      <c r="AC173" s="411"/>
      <c r="AD173" s="411"/>
      <c r="AE173" s="411"/>
      <c r="AF173" s="411"/>
      <c r="AG173" s="411"/>
      <c r="AH173" s="411"/>
      <c r="AI173" s="411"/>
      <c r="AJ173" s="411"/>
      <c r="AK173" s="411"/>
      <c r="AL173" s="411"/>
    </row>
    <row r="174" spans="1:38" s="555" customFormat="1" ht="16.5" customHeight="1">
      <c r="A174" s="402"/>
      <c r="B174" s="402" t="str">
        <f>IF('Data invoice'!J121=0,"",'Data invoice'!K121)</f>
        <v/>
      </c>
      <c r="C174" s="402" t="str">
        <f>IF('Data invoice'!K121=0,"",'Data invoice'!L121)</f>
        <v/>
      </c>
      <c r="D174" s="402" t="str">
        <f>IF('Data invoice'!L121=0,"",'Data invoice'!M121)</f>
        <v/>
      </c>
      <c r="E174" s="402" t="str">
        <f>IF('Data invoice'!M121=0,"",'Data invoice'!N121)</f>
        <v/>
      </c>
      <c r="F174" s="402" t="str">
        <f>IF('Data invoice'!N121=0,"",'Data invoice'!O121)</f>
        <v/>
      </c>
      <c r="G174" s="402" t="str">
        <f>IF('Data invoice'!O121=0,"",'Data invoice'!P121)</f>
        <v/>
      </c>
      <c r="H174" s="402" t="str">
        <f>IF('Data invoice'!P121=0,"",'Data invoice'!Q121)</f>
        <v/>
      </c>
      <c r="I174" s="402" t="str">
        <f>IF('Data invoice'!Q121=0,"",'Data invoice'!R121)</f>
        <v/>
      </c>
      <c r="J174" s="438" t="str">
        <f>IF('Data invoice'!R121=0,"",'Data invoice'!S121)</f>
        <v/>
      </c>
      <c r="K174" s="485" t="str">
        <f>IF('Data invoice'!S121=0,"",'Data invoice'!T121)</f>
        <v/>
      </c>
      <c r="L174" s="402"/>
      <c r="M174" s="402"/>
      <c r="N174" s="402"/>
      <c r="O174" s="402"/>
      <c r="P174" s="402"/>
      <c r="Q174" s="402"/>
      <c r="R174" s="402"/>
      <c r="S174" s="402"/>
      <c r="T174" s="402"/>
      <c r="U174" s="402"/>
      <c r="V174" s="402"/>
      <c r="W174" s="402"/>
      <c r="X174" s="402"/>
      <c r="Y174" s="402"/>
      <c r="Z174" s="402"/>
      <c r="AA174" s="402"/>
      <c r="AB174" s="411"/>
      <c r="AC174" s="411"/>
      <c r="AD174" s="411"/>
      <c r="AE174" s="411"/>
      <c r="AF174" s="411"/>
      <c r="AG174" s="411"/>
      <c r="AH174" s="411"/>
      <c r="AI174" s="411"/>
      <c r="AJ174" s="411"/>
      <c r="AK174" s="411"/>
      <c r="AL174" s="411"/>
    </row>
    <row r="175" spans="1:38" s="555" customFormat="1" ht="16.5" customHeight="1">
      <c r="A175" s="402"/>
      <c r="B175" s="402" t="str">
        <f>IF('Data invoice'!J122=0,"",'Data invoice'!K122)</f>
        <v/>
      </c>
      <c r="C175" s="402" t="str">
        <f>IF('Data invoice'!K122=0,"",'Data invoice'!L122)</f>
        <v/>
      </c>
      <c r="D175" s="402" t="str">
        <f>IF('Data invoice'!L122=0,"",'Data invoice'!M122)</f>
        <v/>
      </c>
      <c r="E175" s="402" t="str">
        <f>IF('Data invoice'!M122=0,"",'Data invoice'!N122)</f>
        <v/>
      </c>
      <c r="F175" s="402" t="str">
        <f>IF('Data invoice'!N122=0,"",'Data invoice'!O122)</f>
        <v/>
      </c>
      <c r="G175" s="402" t="str">
        <f>IF('Data invoice'!O122=0,"",'Data invoice'!P122)</f>
        <v/>
      </c>
      <c r="H175" s="402" t="str">
        <f>IF('Data invoice'!P122=0,"",'Data invoice'!Q122)</f>
        <v/>
      </c>
      <c r="I175" s="402" t="str">
        <f>IF('Data invoice'!Q122=0,"",'Data invoice'!R122)</f>
        <v/>
      </c>
      <c r="J175" s="438" t="str">
        <f>IF('Data invoice'!R122=0,"",'Data invoice'!S122)</f>
        <v/>
      </c>
      <c r="K175" s="485" t="str">
        <f>IF('Data invoice'!S122=0,"",'Data invoice'!T122)</f>
        <v/>
      </c>
      <c r="L175" s="402"/>
      <c r="M175" s="402"/>
      <c r="N175" s="402"/>
      <c r="O175" s="402"/>
      <c r="P175" s="402"/>
      <c r="Q175" s="402"/>
      <c r="R175" s="402"/>
      <c r="S175" s="402"/>
      <c r="T175" s="402"/>
      <c r="U175" s="402"/>
      <c r="V175" s="402"/>
      <c r="W175" s="402"/>
      <c r="X175" s="402"/>
      <c r="Y175" s="402"/>
      <c r="Z175" s="402"/>
      <c r="AA175" s="402"/>
      <c r="AB175" s="411"/>
      <c r="AC175" s="411"/>
      <c r="AD175" s="411"/>
      <c r="AE175" s="411"/>
      <c r="AF175" s="411"/>
      <c r="AG175" s="411"/>
      <c r="AH175" s="411"/>
      <c r="AI175" s="411"/>
      <c r="AJ175" s="411"/>
      <c r="AK175" s="411"/>
      <c r="AL175" s="411"/>
    </row>
    <row r="176" spans="1:38" s="555" customFormat="1" ht="16.5" customHeight="1">
      <c r="A176" s="402"/>
      <c r="B176" s="402" t="str">
        <f>IF('Data invoice'!J123=0,"",'Data invoice'!K123)</f>
        <v/>
      </c>
      <c r="C176" s="402" t="str">
        <f>IF('Data invoice'!K123=0,"",'Data invoice'!L123)</f>
        <v/>
      </c>
      <c r="D176" s="402" t="str">
        <f>IF('Data invoice'!L123=0,"",'Data invoice'!M123)</f>
        <v/>
      </c>
      <c r="E176" s="402" t="str">
        <f>IF('Data invoice'!M123=0,"",'Data invoice'!N123)</f>
        <v/>
      </c>
      <c r="F176" s="402" t="str">
        <f>IF('Data invoice'!N123=0,"",'Data invoice'!O123)</f>
        <v/>
      </c>
      <c r="G176" s="402" t="str">
        <f>IF('Data invoice'!O123=0,"",'Data invoice'!P123)</f>
        <v/>
      </c>
      <c r="H176" s="402" t="str">
        <f>IF('Data invoice'!P123=0,"",'Data invoice'!Q123)</f>
        <v/>
      </c>
      <c r="I176" s="402" t="str">
        <f>IF('Data invoice'!Q123=0,"",'Data invoice'!R123)</f>
        <v/>
      </c>
      <c r="J176" s="438" t="str">
        <f>IF('Data invoice'!R123=0,"",'Data invoice'!S123)</f>
        <v/>
      </c>
      <c r="K176" s="485" t="str">
        <f>IF('Data invoice'!S123=0,"",'Data invoice'!T123)</f>
        <v/>
      </c>
      <c r="L176" s="402"/>
      <c r="M176" s="402"/>
      <c r="N176" s="402"/>
      <c r="O176" s="402"/>
      <c r="P176" s="402"/>
      <c r="Q176" s="402"/>
      <c r="R176" s="402"/>
      <c r="S176" s="402"/>
      <c r="T176" s="402"/>
      <c r="U176" s="402"/>
      <c r="V176" s="402"/>
      <c r="W176" s="402"/>
      <c r="X176" s="402"/>
      <c r="Y176" s="402"/>
      <c r="Z176" s="402"/>
      <c r="AA176" s="402"/>
      <c r="AB176" s="411"/>
      <c r="AC176" s="411"/>
      <c r="AD176" s="411"/>
      <c r="AE176" s="411"/>
      <c r="AF176" s="411"/>
      <c r="AG176" s="411"/>
      <c r="AH176" s="411"/>
      <c r="AI176" s="411"/>
      <c r="AJ176" s="411"/>
      <c r="AK176" s="411"/>
      <c r="AL176" s="411"/>
    </row>
    <row r="177" spans="1:38" s="555" customFormat="1" ht="16.5" customHeight="1">
      <c r="A177" s="402"/>
      <c r="B177" s="402" t="str">
        <f>IF('Data invoice'!J124=0,"",'Data invoice'!K124)</f>
        <v/>
      </c>
      <c r="C177" s="402" t="str">
        <f>IF('Data invoice'!K124=0,"",'Data invoice'!L124)</f>
        <v/>
      </c>
      <c r="D177" s="402" t="str">
        <f>IF('Data invoice'!L124=0,"",'Data invoice'!M124)</f>
        <v/>
      </c>
      <c r="E177" s="402" t="str">
        <f>IF('Data invoice'!M124=0,"",'Data invoice'!N124)</f>
        <v/>
      </c>
      <c r="F177" s="402" t="str">
        <f>IF('Data invoice'!N124=0,"",'Data invoice'!O124)</f>
        <v/>
      </c>
      <c r="G177" s="402" t="str">
        <f>IF('Data invoice'!O124=0,"",'Data invoice'!P124)</f>
        <v/>
      </c>
      <c r="H177" s="402" t="str">
        <f>IF('Data invoice'!P124=0,"",'Data invoice'!Q124)</f>
        <v/>
      </c>
      <c r="I177" s="402" t="str">
        <f>IF('Data invoice'!Q124=0,"",'Data invoice'!R124)</f>
        <v/>
      </c>
      <c r="J177" s="438" t="str">
        <f>IF('Data invoice'!R124=0,"",'Data invoice'!S124)</f>
        <v/>
      </c>
      <c r="K177" s="485" t="str">
        <f>IF('Data invoice'!S124=0,"",'Data invoice'!T124)</f>
        <v/>
      </c>
      <c r="L177" s="402"/>
      <c r="M177" s="402"/>
      <c r="N177" s="402"/>
      <c r="O177" s="402"/>
      <c r="P177" s="402"/>
      <c r="Q177" s="402"/>
      <c r="R177" s="402"/>
      <c r="S177" s="402"/>
      <c r="T177" s="402"/>
      <c r="U177" s="402"/>
      <c r="V177" s="402"/>
      <c r="W177" s="402"/>
      <c r="X177" s="402"/>
      <c r="Y177" s="402"/>
      <c r="Z177" s="402"/>
      <c r="AA177" s="402"/>
      <c r="AB177" s="411"/>
      <c r="AC177" s="411"/>
      <c r="AD177" s="411"/>
      <c r="AE177" s="411"/>
      <c r="AF177" s="411"/>
      <c r="AG177" s="411"/>
      <c r="AH177" s="411"/>
      <c r="AI177" s="411"/>
      <c r="AJ177" s="411"/>
      <c r="AK177" s="411"/>
      <c r="AL177" s="411"/>
    </row>
    <row r="178" spans="1:38" s="555" customFormat="1" ht="16.5" customHeight="1">
      <c r="A178" s="402"/>
      <c r="B178" s="402" t="str">
        <f>IF('Data invoice'!J125=0,"",'Data invoice'!K125)</f>
        <v/>
      </c>
      <c r="C178" s="402" t="str">
        <f>IF('Data invoice'!K125=0,"",'Data invoice'!L125)</f>
        <v/>
      </c>
      <c r="D178" s="402" t="str">
        <f>IF('Data invoice'!L125=0,"",'Data invoice'!M125)</f>
        <v/>
      </c>
      <c r="E178" s="402" t="str">
        <f>IF('Data invoice'!M125=0,"",'Data invoice'!N125)</f>
        <v/>
      </c>
      <c r="F178" s="402" t="str">
        <f>IF('Data invoice'!N125=0,"",'Data invoice'!O125)</f>
        <v/>
      </c>
      <c r="G178" s="402" t="str">
        <f>IF('Data invoice'!O125=0,"",'Data invoice'!P125)</f>
        <v/>
      </c>
      <c r="H178" s="402" t="str">
        <f>IF('Data invoice'!P125=0,"",'Data invoice'!Q125)</f>
        <v/>
      </c>
      <c r="I178" s="402" t="str">
        <f>IF('Data invoice'!Q125=0,"",'Data invoice'!R125)</f>
        <v/>
      </c>
      <c r="J178" s="438" t="str">
        <f>IF('Data invoice'!R125=0,"",'Data invoice'!S125)</f>
        <v/>
      </c>
      <c r="K178" s="485" t="str">
        <f>IF('Data invoice'!S125=0,"",'Data invoice'!T125)</f>
        <v/>
      </c>
      <c r="L178" s="402"/>
      <c r="M178" s="402"/>
      <c r="N178" s="402"/>
      <c r="O178" s="402"/>
      <c r="P178" s="402"/>
      <c r="Q178" s="402"/>
      <c r="R178" s="402"/>
      <c r="S178" s="402"/>
      <c r="T178" s="402"/>
      <c r="U178" s="402"/>
      <c r="V178" s="402"/>
      <c r="W178" s="402"/>
      <c r="X178" s="402"/>
      <c r="Y178" s="402"/>
      <c r="Z178" s="402"/>
      <c r="AA178" s="402"/>
      <c r="AB178" s="411"/>
      <c r="AC178" s="411"/>
      <c r="AD178" s="411"/>
      <c r="AE178" s="411"/>
      <c r="AF178" s="411"/>
      <c r="AG178" s="411"/>
      <c r="AH178" s="411"/>
      <c r="AI178" s="411"/>
      <c r="AJ178" s="411"/>
      <c r="AK178" s="411"/>
      <c r="AL178" s="411"/>
    </row>
    <row r="179" spans="1:38" s="555" customFormat="1" ht="16.5" customHeight="1">
      <c r="A179" s="402"/>
      <c r="B179" s="402" t="str">
        <f>IF('Data invoice'!J126=0,"",'Data invoice'!K126)</f>
        <v/>
      </c>
      <c r="C179" s="402" t="str">
        <f>IF('Data invoice'!K126=0,"",'Data invoice'!L126)</f>
        <v/>
      </c>
      <c r="D179" s="402" t="str">
        <f>IF('Data invoice'!L126=0,"",'Data invoice'!M126)</f>
        <v/>
      </c>
      <c r="E179" s="402" t="str">
        <f>IF('Data invoice'!M126=0,"",'Data invoice'!N126)</f>
        <v/>
      </c>
      <c r="F179" s="402" t="str">
        <f>IF('Data invoice'!N126=0,"",'Data invoice'!O126)</f>
        <v/>
      </c>
      <c r="G179" s="402" t="str">
        <f>IF('Data invoice'!O126=0,"",'Data invoice'!P126)</f>
        <v/>
      </c>
      <c r="H179" s="402" t="str">
        <f>IF('Data invoice'!P126=0,"",'Data invoice'!Q126)</f>
        <v/>
      </c>
      <c r="I179" s="402" t="str">
        <f>IF('Data invoice'!Q126=0,"",'Data invoice'!R126)</f>
        <v/>
      </c>
      <c r="J179" s="438" t="str">
        <f>IF('Data invoice'!R126=0,"",'Data invoice'!S126)</f>
        <v/>
      </c>
      <c r="K179" s="485" t="str">
        <f>IF('Data invoice'!S126=0,"",'Data invoice'!T126)</f>
        <v/>
      </c>
      <c r="L179" s="402"/>
      <c r="M179" s="402"/>
      <c r="N179" s="402"/>
      <c r="O179" s="402"/>
      <c r="P179" s="402"/>
      <c r="Q179" s="402"/>
      <c r="R179" s="402"/>
      <c r="S179" s="402"/>
      <c r="T179" s="402"/>
      <c r="U179" s="402"/>
      <c r="V179" s="402"/>
      <c r="W179" s="402"/>
      <c r="X179" s="402"/>
      <c r="Y179" s="402"/>
      <c r="Z179" s="402"/>
      <c r="AA179" s="402"/>
      <c r="AB179" s="411"/>
      <c r="AC179" s="411"/>
      <c r="AD179" s="411"/>
      <c r="AE179" s="411"/>
      <c r="AF179" s="411"/>
      <c r="AG179" s="411"/>
      <c r="AH179" s="411"/>
      <c r="AI179" s="411"/>
      <c r="AJ179" s="411"/>
      <c r="AK179" s="411"/>
      <c r="AL179" s="411"/>
    </row>
    <row r="180" spans="1:38" s="555" customFormat="1" ht="16.5" customHeight="1">
      <c r="A180" s="402"/>
      <c r="B180" s="402" t="str">
        <f>IF('Data invoice'!J127=0,"",'Data invoice'!K127)</f>
        <v/>
      </c>
      <c r="C180" s="402" t="str">
        <f>IF('Data invoice'!K127=0,"",'Data invoice'!L127)</f>
        <v/>
      </c>
      <c r="D180" s="402" t="str">
        <f>IF('Data invoice'!L127=0,"",'Data invoice'!M127)</f>
        <v/>
      </c>
      <c r="E180" s="402" t="str">
        <f>IF('Data invoice'!M127=0,"",'Data invoice'!N127)</f>
        <v/>
      </c>
      <c r="F180" s="402" t="str">
        <f>IF('Data invoice'!N127=0,"",'Data invoice'!O127)</f>
        <v/>
      </c>
      <c r="G180" s="402" t="str">
        <f>IF('Data invoice'!O127=0,"",'Data invoice'!P127)</f>
        <v/>
      </c>
      <c r="H180" s="402" t="str">
        <f>IF('Data invoice'!P127=0,"",'Data invoice'!Q127)</f>
        <v/>
      </c>
      <c r="I180" s="402" t="str">
        <f>IF('Data invoice'!Q127=0,"",'Data invoice'!R127)</f>
        <v/>
      </c>
      <c r="J180" s="438" t="str">
        <f>IF('Data invoice'!R127=0,"",'Data invoice'!S127)</f>
        <v/>
      </c>
      <c r="K180" s="485" t="str">
        <f>IF('Data invoice'!S127=0,"",'Data invoice'!T127)</f>
        <v/>
      </c>
      <c r="L180" s="402"/>
      <c r="M180" s="402"/>
      <c r="N180" s="402"/>
      <c r="O180" s="402"/>
      <c r="P180" s="402"/>
      <c r="Q180" s="402"/>
      <c r="R180" s="402"/>
      <c r="S180" s="402"/>
      <c r="T180" s="402"/>
      <c r="U180" s="402"/>
      <c r="V180" s="402"/>
      <c r="W180" s="402"/>
      <c r="X180" s="402"/>
      <c r="Y180" s="402"/>
      <c r="Z180" s="402"/>
      <c r="AA180" s="402"/>
      <c r="AB180" s="411"/>
      <c r="AC180" s="411"/>
      <c r="AD180" s="411"/>
      <c r="AE180" s="411"/>
      <c r="AF180" s="411"/>
      <c r="AG180" s="411"/>
      <c r="AH180" s="411"/>
      <c r="AI180" s="411"/>
      <c r="AJ180" s="411"/>
      <c r="AK180" s="411"/>
      <c r="AL180" s="411"/>
    </row>
    <row r="181" spans="1:38" s="555" customFormat="1" ht="16.5" customHeight="1">
      <c r="A181" s="402"/>
      <c r="B181" s="402" t="str">
        <f>IF('Data invoice'!J128=0,"",'Data invoice'!K128)</f>
        <v/>
      </c>
      <c r="C181" s="402" t="str">
        <f>IF('Data invoice'!K128=0,"",'Data invoice'!L128)</f>
        <v/>
      </c>
      <c r="D181" s="402" t="str">
        <f>IF('Data invoice'!L128=0,"",'Data invoice'!M128)</f>
        <v/>
      </c>
      <c r="E181" s="402" t="str">
        <f>IF('Data invoice'!M128=0,"",'Data invoice'!N128)</f>
        <v/>
      </c>
      <c r="F181" s="402" t="str">
        <f>IF('Data invoice'!N128=0,"",'Data invoice'!O128)</f>
        <v/>
      </c>
      <c r="G181" s="402" t="str">
        <f>IF('Data invoice'!O128=0,"",'Data invoice'!P128)</f>
        <v/>
      </c>
      <c r="H181" s="402" t="str">
        <f>IF('Data invoice'!P128=0,"",'Data invoice'!Q128)</f>
        <v/>
      </c>
      <c r="I181" s="402" t="str">
        <f>IF('Data invoice'!Q128=0,"",'Data invoice'!R128)</f>
        <v/>
      </c>
      <c r="J181" s="438" t="str">
        <f>IF('Data invoice'!R128=0,"",'Data invoice'!S128)</f>
        <v/>
      </c>
      <c r="K181" s="485" t="str">
        <f>IF('Data invoice'!S128=0,"",'Data invoice'!T128)</f>
        <v/>
      </c>
      <c r="L181" s="402"/>
      <c r="M181" s="402"/>
      <c r="N181" s="402"/>
      <c r="O181" s="402"/>
      <c r="P181" s="402"/>
      <c r="Q181" s="402"/>
      <c r="R181" s="402"/>
      <c r="S181" s="402"/>
      <c r="T181" s="402"/>
      <c r="U181" s="402"/>
      <c r="V181" s="402"/>
      <c r="W181" s="402"/>
      <c r="X181" s="402"/>
      <c r="Y181" s="402"/>
      <c r="Z181" s="402"/>
      <c r="AA181" s="402"/>
      <c r="AB181" s="411"/>
      <c r="AC181" s="411"/>
      <c r="AD181" s="411"/>
      <c r="AE181" s="411"/>
      <c r="AF181" s="411"/>
      <c r="AG181" s="411"/>
      <c r="AH181" s="411"/>
      <c r="AI181" s="411"/>
      <c r="AJ181" s="411"/>
      <c r="AK181" s="411"/>
      <c r="AL181" s="411"/>
    </row>
    <row r="182" spans="1:38" s="555" customFormat="1" ht="16.5" customHeight="1">
      <c r="A182" s="402"/>
      <c r="B182" s="402" t="str">
        <f>IF('Data invoice'!J129=0,"",'Data invoice'!K129)</f>
        <v/>
      </c>
      <c r="C182" s="402" t="str">
        <f>IF('Data invoice'!K129=0,"",'Data invoice'!L129)</f>
        <v/>
      </c>
      <c r="D182" s="402" t="str">
        <f>IF('Data invoice'!L129=0,"",'Data invoice'!M129)</f>
        <v/>
      </c>
      <c r="E182" s="402" t="str">
        <f>IF('Data invoice'!M129=0,"",'Data invoice'!N129)</f>
        <v/>
      </c>
      <c r="F182" s="402" t="str">
        <f>IF('Data invoice'!N129=0,"",'Data invoice'!O129)</f>
        <v/>
      </c>
      <c r="G182" s="402" t="str">
        <f>IF('Data invoice'!O129=0,"",'Data invoice'!P129)</f>
        <v/>
      </c>
      <c r="H182" s="402" t="str">
        <f>IF('Data invoice'!P129=0,"",'Data invoice'!Q129)</f>
        <v/>
      </c>
      <c r="I182" s="402" t="str">
        <f>IF('Data invoice'!Q129=0,"",'Data invoice'!R129)</f>
        <v/>
      </c>
      <c r="J182" s="438" t="str">
        <f>IF('Data invoice'!R129=0,"",'Data invoice'!S129)</f>
        <v/>
      </c>
      <c r="K182" s="485" t="str">
        <f>IF('Data invoice'!S129=0,"",'Data invoice'!T129)</f>
        <v/>
      </c>
      <c r="L182" s="402"/>
      <c r="M182" s="402"/>
      <c r="N182" s="402"/>
      <c r="O182" s="402"/>
      <c r="P182" s="402"/>
      <c r="Q182" s="402"/>
      <c r="R182" s="402"/>
      <c r="S182" s="402"/>
      <c r="T182" s="402"/>
      <c r="U182" s="402"/>
      <c r="V182" s="402"/>
      <c r="W182" s="402"/>
      <c r="X182" s="402"/>
      <c r="Y182" s="402"/>
      <c r="Z182" s="402"/>
      <c r="AA182" s="402"/>
      <c r="AB182" s="411"/>
      <c r="AC182" s="411"/>
      <c r="AD182" s="411"/>
      <c r="AE182" s="411"/>
      <c r="AF182" s="411"/>
      <c r="AG182" s="411"/>
      <c r="AH182" s="411"/>
      <c r="AI182" s="411"/>
      <c r="AJ182" s="411"/>
      <c r="AK182" s="411"/>
      <c r="AL182" s="411"/>
    </row>
    <row r="183" spans="1:38" s="555" customFormat="1" ht="16.5" customHeight="1">
      <c r="A183" s="402"/>
      <c r="B183" s="402" t="str">
        <f>IF('Data invoice'!J130=0,"",'Data invoice'!K130)</f>
        <v/>
      </c>
      <c r="C183" s="402" t="str">
        <f>IF('Data invoice'!K130=0,"",'Data invoice'!L130)</f>
        <v/>
      </c>
      <c r="D183" s="402" t="str">
        <f>IF('Data invoice'!L130=0,"",'Data invoice'!M130)</f>
        <v/>
      </c>
      <c r="E183" s="402" t="str">
        <f>IF('Data invoice'!M130=0,"",'Data invoice'!N130)</f>
        <v/>
      </c>
      <c r="F183" s="402" t="str">
        <f>IF('Data invoice'!N130=0,"",'Data invoice'!O130)</f>
        <v/>
      </c>
      <c r="G183" s="402" t="str">
        <f>IF('Data invoice'!O130=0,"",'Data invoice'!P130)</f>
        <v/>
      </c>
      <c r="H183" s="402" t="str">
        <f>IF('Data invoice'!P130=0,"",'Data invoice'!Q130)</f>
        <v/>
      </c>
      <c r="I183" s="402" t="str">
        <f>IF('Data invoice'!Q130=0,"",'Data invoice'!R130)</f>
        <v/>
      </c>
      <c r="J183" s="438" t="str">
        <f>IF('Data invoice'!R130=0,"",'Data invoice'!S130)</f>
        <v/>
      </c>
      <c r="K183" s="485" t="str">
        <f>IF('Data invoice'!S130=0,"",'Data invoice'!T130)</f>
        <v/>
      </c>
      <c r="L183" s="402"/>
      <c r="M183" s="402"/>
      <c r="N183" s="402"/>
      <c r="O183" s="402"/>
      <c r="P183" s="402"/>
      <c r="Q183" s="402"/>
      <c r="R183" s="402"/>
      <c r="S183" s="402"/>
      <c r="T183" s="402"/>
      <c r="U183" s="402"/>
      <c r="V183" s="402"/>
      <c r="W183" s="402"/>
      <c r="X183" s="402"/>
      <c r="Y183" s="402"/>
      <c r="Z183" s="402"/>
      <c r="AA183" s="402"/>
      <c r="AB183" s="411"/>
      <c r="AC183" s="411"/>
      <c r="AD183" s="411"/>
      <c r="AE183" s="411"/>
      <c r="AF183" s="411"/>
      <c r="AG183" s="411"/>
      <c r="AH183" s="411"/>
      <c r="AI183" s="411"/>
      <c r="AJ183" s="411"/>
      <c r="AK183" s="411"/>
      <c r="AL183" s="411"/>
    </row>
    <row r="184" spans="1:38" s="555" customFormat="1" ht="16.5" customHeight="1">
      <c r="A184" s="402"/>
      <c r="B184" s="402" t="str">
        <f>IF('Data invoice'!J131=0,"",'Data invoice'!K131)</f>
        <v/>
      </c>
      <c r="C184" s="402" t="str">
        <f>IF('Data invoice'!K131=0,"",'Data invoice'!L131)</f>
        <v/>
      </c>
      <c r="D184" s="402" t="str">
        <f>IF('Data invoice'!L131=0,"",'Data invoice'!M131)</f>
        <v/>
      </c>
      <c r="E184" s="402" t="str">
        <f>IF('Data invoice'!M131=0,"",'Data invoice'!N131)</f>
        <v/>
      </c>
      <c r="F184" s="402" t="str">
        <f>IF('Data invoice'!N131=0,"",'Data invoice'!O131)</f>
        <v/>
      </c>
      <c r="G184" s="402" t="str">
        <f>IF('Data invoice'!O131=0,"",'Data invoice'!P131)</f>
        <v/>
      </c>
      <c r="H184" s="402" t="str">
        <f>IF('Data invoice'!P131=0,"",'Data invoice'!Q131)</f>
        <v/>
      </c>
      <c r="I184" s="402" t="str">
        <f>IF('Data invoice'!Q131=0,"",'Data invoice'!R131)</f>
        <v/>
      </c>
      <c r="J184" s="438" t="str">
        <f>IF('Data invoice'!R131=0,"",'Data invoice'!S131)</f>
        <v/>
      </c>
      <c r="K184" s="485" t="str">
        <f>IF('Data invoice'!S131=0,"",'Data invoice'!T131)</f>
        <v/>
      </c>
      <c r="L184" s="402"/>
      <c r="M184" s="402"/>
      <c r="N184" s="402"/>
      <c r="O184" s="402"/>
      <c r="P184" s="402"/>
      <c r="Q184" s="402"/>
      <c r="R184" s="402"/>
      <c r="S184" s="402"/>
      <c r="T184" s="402"/>
      <c r="U184" s="402"/>
      <c r="V184" s="402"/>
      <c r="W184" s="402"/>
      <c r="X184" s="402"/>
      <c r="Y184" s="402"/>
      <c r="Z184" s="402"/>
      <c r="AA184" s="402"/>
      <c r="AB184" s="411"/>
      <c r="AC184" s="411"/>
      <c r="AD184" s="411"/>
      <c r="AE184" s="411"/>
      <c r="AF184" s="411"/>
      <c r="AG184" s="411"/>
      <c r="AH184" s="411"/>
      <c r="AI184" s="411"/>
      <c r="AJ184" s="411"/>
      <c r="AK184" s="411"/>
      <c r="AL184" s="411"/>
    </row>
    <row r="185" spans="1:38" s="555" customFormat="1" ht="16.5" customHeight="1">
      <c r="A185" s="402"/>
      <c r="B185" s="402" t="str">
        <f>IF('Data invoice'!J132=0,"",'Data invoice'!K132)</f>
        <v/>
      </c>
      <c r="C185" s="402" t="str">
        <f>IF('Data invoice'!K132=0,"",'Data invoice'!L132)</f>
        <v/>
      </c>
      <c r="D185" s="402" t="str">
        <f>IF('Data invoice'!L132=0,"",'Data invoice'!M132)</f>
        <v/>
      </c>
      <c r="E185" s="402" t="str">
        <f>IF('Data invoice'!M132=0,"",'Data invoice'!N132)</f>
        <v/>
      </c>
      <c r="F185" s="402" t="str">
        <f>IF('Data invoice'!N132=0,"",'Data invoice'!O132)</f>
        <v/>
      </c>
      <c r="G185" s="402" t="str">
        <f>IF('Data invoice'!O132=0,"",'Data invoice'!P132)</f>
        <v/>
      </c>
      <c r="H185" s="402" t="str">
        <f>IF('Data invoice'!P132=0,"",'Data invoice'!Q132)</f>
        <v/>
      </c>
      <c r="I185" s="402" t="str">
        <f>IF('Data invoice'!Q132=0,"",'Data invoice'!R132)</f>
        <v/>
      </c>
      <c r="J185" s="438" t="str">
        <f>IF('Data invoice'!R132=0,"",'Data invoice'!S132)</f>
        <v/>
      </c>
      <c r="K185" s="485" t="str">
        <f>IF('Data invoice'!S132=0,"",'Data invoice'!T132)</f>
        <v/>
      </c>
      <c r="L185" s="402"/>
      <c r="M185" s="402"/>
      <c r="N185" s="402"/>
      <c r="O185" s="402"/>
      <c r="P185" s="402"/>
      <c r="Q185" s="402"/>
      <c r="R185" s="402"/>
      <c r="S185" s="402"/>
      <c r="T185" s="402"/>
      <c r="U185" s="402"/>
      <c r="V185" s="402"/>
      <c r="W185" s="402"/>
      <c r="X185" s="402"/>
      <c r="Y185" s="402"/>
      <c r="Z185" s="402"/>
      <c r="AA185" s="402"/>
      <c r="AB185" s="411"/>
      <c r="AC185" s="411"/>
      <c r="AD185" s="411"/>
      <c r="AE185" s="411"/>
      <c r="AF185" s="411"/>
      <c r="AG185" s="411"/>
      <c r="AH185" s="411"/>
      <c r="AI185" s="411"/>
      <c r="AJ185" s="411"/>
      <c r="AK185" s="411"/>
      <c r="AL185" s="411"/>
    </row>
    <row r="186" spans="1:38" s="555" customFormat="1" ht="16.5" customHeight="1">
      <c r="A186" s="402"/>
      <c r="B186" s="402" t="str">
        <f>IF('Data invoice'!J133=0,"",'Data invoice'!K133)</f>
        <v/>
      </c>
      <c r="C186" s="402" t="str">
        <f>IF('Data invoice'!K133=0,"",'Data invoice'!L133)</f>
        <v/>
      </c>
      <c r="D186" s="402" t="str">
        <f>IF('Data invoice'!L133=0,"",'Data invoice'!M133)</f>
        <v/>
      </c>
      <c r="E186" s="402" t="str">
        <f>IF('Data invoice'!M133=0,"",'Data invoice'!N133)</f>
        <v/>
      </c>
      <c r="F186" s="402" t="str">
        <f>IF('Data invoice'!N133=0,"",'Data invoice'!O133)</f>
        <v/>
      </c>
      <c r="G186" s="402" t="str">
        <f>IF('Data invoice'!O133=0,"",'Data invoice'!P133)</f>
        <v/>
      </c>
      <c r="H186" s="402" t="str">
        <f>IF('Data invoice'!P133=0,"",'Data invoice'!Q133)</f>
        <v/>
      </c>
      <c r="I186" s="402" t="str">
        <f>IF('Data invoice'!Q133=0,"",'Data invoice'!R133)</f>
        <v/>
      </c>
      <c r="J186" s="438" t="str">
        <f>IF('Data invoice'!R133=0,"",'Data invoice'!S133)</f>
        <v/>
      </c>
      <c r="K186" s="485" t="str">
        <f>IF('Data invoice'!S133=0,"",'Data invoice'!T133)</f>
        <v/>
      </c>
      <c r="L186" s="402"/>
      <c r="M186" s="402"/>
      <c r="N186" s="402"/>
      <c r="O186" s="402"/>
      <c r="P186" s="402"/>
      <c r="Q186" s="402"/>
      <c r="R186" s="402"/>
      <c r="S186" s="402"/>
      <c r="T186" s="402"/>
      <c r="U186" s="402"/>
      <c r="V186" s="402"/>
      <c r="W186" s="402"/>
      <c r="X186" s="402"/>
      <c r="Y186" s="402"/>
      <c r="Z186" s="402"/>
      <c r="AA186" s="402"/>
      <c r="AB186" s="411"/>
      <c r="AC186" s="411"/>
      <c r="AD186" s="411"/>
      <c r="AE186" s="411"/>
      <c r="AF186" s="411"/>
      <c r="AG186" s="411"/>
      <c r="AH186" s="411"/>
      <c r="AI186" s="411"/>
      <c r="AJ186" s="411"/>
      <c r="AK186" s="411"/>
      <c r="AL186" s="411"/>
    </row>
    <row r="187" spans="1:38" s="555" customFormat="1" ht="16.5" customHeight="1">
      <c r="A187" s="402"/>
      <c r="B187" s="402" t="str">
        <f>IF('Data invoice'!J134=0,"",'Data invoice'!K134)</f>
        <v/>
      </c>
      <c r="C187" s="402" t="str">
        <f>IF('Data invoice'!K134=0,"",'Data invoice'!L134)</f>
        <v/>
      </c>
      <c r="D187" s="402" t="str">
        <f>IF('Data invoice'!L134=0,"",'Data invoice'!M134)</f>
        <v/>
      </c>
      <c r="E187" s="402" t="str">
        <f>IF('Data invoice'!M134=0,"",'Data invoice'!N134)</f>
        <v/>
      </c>
      <c r="F187" s="402" t="str">
        <f>IF('Data invoice'!N134=0,"",'Data invoice'!O134)</f>
        <v/>
      </c>
      <c r="G187" s="402" t="str">
        <f>IF('Data invoice'!O134=0,"",'Data invoice'!P134)</f>
        <v/>
      </c>
      <c r="H187" s="402" t="str">
        <f>IF('Data invoice'!P134=0,"",'Data invoice'!Q134)</f>
        <v/>
      </c>
      <c r="I187" s="402" t="str">
        <f>IF('Data invoice'!Q134=0,"",'Data invoice'!R134)</f>
        <v/>
      </c>
      <c r="J187" s="438" t="str">
        <f>IF('Data invoice'!R134=0,"",'Data invoice'!S134)</f>
        <v/>
      </c>
      <c r="K187" s="485" t="str">
        <f>IF('Data invoice'!S134=0,"",'Data invoice'!T134)</f>
        <v/>
      </c>
      <c r="L187" s="402"/>
      <c r="M187" s="402"/>
      <c r="N187" s="402"/>
      <c r="O187" s="402"/>
      <c r="P187" s="402"/>
      <c r="Q187" s="402"/>
      <c r="R187" s="402"/>
      <c r="S187" s="402"/>
      <c r="T187" s="402"/>
      <c r="U187" s="402"/>
      <c r="V187" s="402"/>
      <c r="W187" s="402"/>
      <c r="X187" s="402"/>
      <c r="Y187" s="402"/>
      <c r="Z187" s="402"/>
      <c r="AA187" s="402"/>
      <c r="AB187" s="411"/>
      <c r="AC187" s="411"/>
      <c r="AD187" s="411"/>
      <c r="AE187" s="411"/>
      <c r="AF187" s="411"/>
      <c r="AG187" s="411"/>
      <c r="AH187" s="411"/>
      <c r="AI187" s="411"/>
      <c r="AJ187" s="411"/>
      <c r="AK187" s="411"/>
      <c r="AL187" s="411"/>
    </row>
    <row r="188" spans="1:38" s="555" customFormat="1" ht="16.5" customHeight="1">
      <c r="A188" s="402"/>
      <c r="B188" s="402" t="str">
        <f>IF('Data invoice'!J135=0,"",'Data invoice'!K135)</f>
        <v/>
      </c>
      <c r="C188" s="402" t="str">
        <f>IF('Data invoice'!K135=0,"",'Data invoice'!L135)</f>
        <v/>
      </c>
      <c r="D188" s="402" t="str">
        <f>IF('Data invoice'!L135=0,"",'Data invoice'!M135)</f>
        <v/>
      </c>
      <c r="E188" s="402" t="str">
        <f>IF('Data invoice'!M135=0,"",'Data invoice'!N135)</f>
        <v/>
      </c>
      <c r="F188" s="402" t="str">
        <f>IF('Data invoice'!N135=0,"",'Data invoice'!O135)</f>
        <v/>
      </c>
      <c r="G188" s="402" t="str">
        <f>IF('Data invoice'!O135=0,"",'Data invoice'!P135)</f>
        <v/>
      </c>
      <c r="H188" s="402" t="str">
        <f>IF('Data invoice'!P135=0,"",'Data invoice'!Q135)</f>
        <v/>
      </c>
      <c r="I188" s="402" t="str">
        <f>IF('Data invoice'!Q135=0,"",'Data invoice'!R135)</f>
        <v/>
      </c>
      <c r="J188" s="438" t="str">
        <f>IF('Data invoice'!R135=0,"",'Data invoice'!S135)</f>
        <v/>
      </c>
      <c r="K188" s="485" t="str">
        <f>IF('Data invoice'!S135=0,"",'Data invoice'!T135)</f>
        <v/>
      </c>
      <c r="L188" s="402"/>
      <c r="M188" s="402"/>
      <c r="N188" s="402"/>
      <c r="O188" s="402"/>
      <c r="P188" s="402"/>
      <c r="Q188" s="402"/>
      <c r="R188" s="402"/>
      <c r="S188" s="402"/>
      <c r="T188" s="402"/>
      <c r="U188" s="402"/>
      <c r="V188" s="402"/>
      <c r="W188" s="402"/>
      <c r="X188" s="402"/>
      <c r="Y188" s="402"/>
      <c r="Z188" s="402"/>
      <c r="AA188" s="402"/>
      <c r="AB188" s="411"/>
      <c r="AC188" s="411"/>
      <c r="AD188" s="411"/>
      <c r="AE188" s="411"/>
      <c r="AF188" s="411"/>
      <c r="AG188" s="411"/>
      <c r="AH188" s="411"/>
      <c r="AI188" s="411"/>
      <c r="AJ188" s="411"/>
      <c r="AK188" s="411"/>
      <c r="AL188" s="411"/>
    </row>
    <row r="189" spans="1:38" s="555" customFormat="1" ht="16.5" customHeight="1">
      <c r="A189" s="402"/>
      <c r="B189" s="402" t="str">
        <f>IF('Data invoice'!J136=0,"",'Data invoice'!K136)</f>
        <v/>
      </c>
      <c r="C189" s="402" t="str">
        <f>IF('Data invoice'!K136=0,"",'Data invoice'!L136)</f>
        <v/>
      </c>
      <c r="D189" s="402" t="str">
        <f>IF('Data invoice'!L136=0,"",'Data invoice'!M136)</f>
        <v/>
      </c>
      <c r="E189" s="402" t="str">
        <f>IF('Data invoice'!M136=0,"",'Data invoice'!N136)</f>
        <v/>
      </c>
      <c r="F189" s="402" t="str">
        <f>IF('Data invoice'!N136=0,"",'Data invoice'!O136)</f>
        <v/>
      </c>
      <c r="G189" s="402" t="str">
        <f>IF('Data invoice'!O136=0,"",'Data invoice'!P136)</f>
        <v/>
      </c>
      <c r="H189" s="402" t="str">
        <f>IF('Data invoice'!P136=0,"",'Data invoice'!Q136)</f>
        <v/>
      </c>
      <c r="I189" s="402" t="str">
        <f>IF('Data invoice'!Q136=0,"",'Data invoice'!R136)</f>
        <v/>
      </c>
      <c r="J189" s="438" t="str">
        <f>IF('Data invoice'!R136=0,"",'Data invoice'!S136)</f>
        <v/>
      </c>
      <c r="K189" s="485" t="str">
        <f>IF('Data invoice'!S136=0,"",'Data invoice'!T136)</f>
        <v/>
      </c>
      <c r="L189" s="402"/>
      <c r="M189" s="402"/>
      <c r="N189" s="402"/>
      <c r="O189" s="402"/>
      <c r="P189" s="402"/>
      <c r="Q189" s="402"/>
      <c r="R189" s="402"/>
      <c r="S189" s="402"/>
      <c r="T189" s="402"/>
      <c r="U189" s="402"/>
      <c r="V189" s="402"/>
      <c r="W189" s="402"/>
      <c r="X189" s="402"/>
      <c r="Y189" s="402"/>
      <c r="Z189" s="402"/>
      <c r="AA189" s="402"/>
      <c r="AB189" s="411"/>
      <c r="AC189" s="411"/>
      <c r="AD189" s="411"/>
      <c r="AE189" s="411"/>
      <c r="AF189" s="411"/>
      <c r="AG189" s="411"/>
      <c r="AH189" s="411"/>
      <c r="AI189" s="411"/>
      <c r="AJ189" s="411"/>
      <c r="AK189" s="411"/>
      <c r="AL189" s="411"/>
    </row>
    <row r="190" spans="1:38" s="555" customFormat="1" ht="16.5" customHeight="1">
      <c r="A190" s="402"/>
      <c r="B190" s="402" t="str">
        <f>IF('Data invoice'!J137=0,"",'Data invoice'!K137)</f>
        <v/>
      </c>
      <c r="C190" s="402" t="str">
        <f>IF('Data invoice'!K137=0,"",'Data invoice'!L137)</f>
        <v/>
      </c>
      <c r="D190" s="402" t="str">
        <f>IF('Data invoice'!L137=0,"",'Data invoice'!M137)</f>
        <v/>
      </c>
      <c r="E190" s="402" t="str">
        <f>IF('Data invoice'!M137=0,"",'Data invoice'!N137)</f>
        <v/>
      </c>
      <c r="F190" s="402" t="str">
        <f>IF('Data invoice'!N137=0,"",'Data invoice'!O137)</f>
        <v/>
      </c>
      <c r="G190" s="402" t="str">
        <f>IF('Data invoice'!O137=0,"",'Data invoice'!P137)</f>
        <v/>
      </c>
      <c r="H190" s="402" t="str">
        <f>IF('Data invoice'!P137=0,"",'Data invoice'!Q137)</f>
        <v/>
      </c>
      <c r="I190" s="402" t="str">
        <f>IF('Data invoice'!Q137=0,"",'Data invoice'!R137)</f>
        <v/>
      </c>
      <c r="J190" s="438" t="str">
        <f>IF('Data invoice'!R137=0,"",'Data invoice'!S137)</f>
        <v/>
      </c>
      <c r="K190" s="485" t="str">
        <f>IF('Data invoice'!S137=0,"",'Data invoice'!T137)</f>
        <v/>
      </c>
      <c r="L190" s="402"/>
      <c r="M190" s="402"/>
      <c r="N190" s="402"/>
      <c r="O190" s="402"/>
      <c r="P190" s="402"/>
      <c r="Q190" s="402"/>
      <c r="R190" s="402"/>
      <c r="S190" s="402"/>
      <c r="T190" s="402"/>
      <c r="U190" s="402"/>
      <c r="V190" s="402"/>
      <c r="W190" s="402"/>
      <c r="X190" s="402"/>
      <c r="Y190" s="402"/>
      <c r="Z190" s="402"/>
      <c r="AA190" s="402"/>
      <c r="AB190" s="411"/>
      <c r="AC190" s="411"/>
      <c r="AD190" s="411"/>
      <c r="AE190" s="411"/>
      <c r="AF190" s="411"/>
      <c r="AG190" s="411"/>
      <c r="AH190" s="411"/>
      <c r="AI190" s="411"/>
      <c r="AJ190" s="411"/>
      <c r="AK190" s="411"/>
      <c r="AL190" s="411"/>
    </row>
    <row r="191" spans="1:38" s="555" customFormat="1" ht="13.5" customHeight="1">
      <c r="A191" s="402"/>
      <c r="B191" s="402" t="str">
        <f>IF('Data invoice'!J138=0,"",'Data invoice'!K138)</f>
        <v/>
      </c>
      <c r="C191" s="402" t="str">
        <f>IF('Data invoice'!K138=0,"",'Data invoice'!L138)</f>
        <v/>
      </c>
      <c r="D191" s="402" t="str">
        <f>IF('Data invoice'!L138=0,"",'Data invoice'!M138)</f>
        <v/>
      </c>
      <c r="E191" s="402" t="str">
        <f>IF('Data invoice'!M138=0,"",'Data invoice'!N138)</f>
        <v/>
      </c>
      <c r="F191" s="402" t="str">
        <f>IF('Data invoice'!N138=0,"",'Data invoice'!O138)</f>
        <v/>
      </c>
      <c r="G191" s="402" t="str">
        <f>IF('Data invoice'!O138=0,"",'Data invoice'!P138)</f>
        <v/>
      </c>
      <c r="H191" s="402" t="str">
        <f>IF('Data invoice'!P138=0,"",'Data invoice'!Q138)</f>
        <v/>
      </c>
      <c r="I191" s="402" t="str">
        <f>IF('Data invoice'!Q138=0,"",'Data invoice'!R138)</f>
        <v/>
      </c>
      <c r="J191" s="438" t="str">
        <f>IF('Data invoice'!R138=0,"",'Data invoice'!S138)</f>
        <v/>
      </c>
      <c r="K191" s="485" t="str">
        <f>IF('Data invoice'!S138=0,"",'Data invoice'!T138)</f>
        <v/>
      </c>
      <c r="L191" s="402"/>
      <c r="M191" s="402"/>
      <c r="N191" s="402"/>
      <c r="O191" s="402"/>
      <c r="P191" s="402"/>
      <c r="Q191" s="402"/>
      <c r="R191" s="402"/>
      <c r="S191" s="402"/>
      <c r="T191" s="402"/>
      <c r="U191" s="402"/>
      <c r="V191" s="402"/>
      <c r="W191" s="402"/>
      <c r="X191" s="402"/>
      <c r="Y191" s="402"/>
      <c r="Z191" s="402"/>
      <c r="AA191" s="402"/>
      <c r="AB191" s="411"/>
      <c r="AC191" s="411"/>
      <c r="AD191" s="411"/>
      <c r="AE191" s="411"/>
      <c r="AF191" s="411"/>
      <c r="AG191" s="411"/>
      <c r="AH191" s="411"/>
      <c r="AI191" s="411"/>
      <c r="AJ191" s="411"/>
      <c r="AK191" s="411"/>
      <c r="AL191" s="411"/>
    </row>
    <row r="192" spans="1:38" s="555" customFormat="1" ht="13.5" customHeight="1">
      <c r="A192" s="402"/>
      <c r="B192" s="402" t="str">
        <f>IF('Data invoice'!J139=0,"",'Data invoice'!K139)</f>
        <v/>
      </c>
      <c r="C192" s="402" t="str">
        <f>IF('Data invoice'!K139=0,"",'Data invoice'!L139)</f>
        <v/>
      </c>
      <c r="D192" s="402" t="str">
        <f>IF('Data invoice'!L139=0,"",'Data invoice'!M139)</f>
        <v/>
      </c>
      <c r="E192" s="402" t="str">
        <f>IF('Data invoice'!M139=0,"",'Data invoice'!N139)</f>
        <v/>
      </c>
      <c r="F192" s="402" t="str">
        <f>IF('Data invoice'!N139=0,"",'Data invoice'!O139)</f>
        <v/>
      </c>
      <c r="G192" s="402" t="str">
        <f>IF('Data invoice'!O139=0,"",'Data invoice'!P139)</f>
        <v/>
      </c>
      <c r="H192" s="402" t="str">
        <f>IF('Data invoice'!P139=0,"",'Data invoice'!Q139)</f>
        <v/>
      </c>
      <c r="I192" s="402" t="str">
        <f>IF('Data invoice'!Q139=0,"",'Data invoice'!R139)</f>
        <v/>
      </c>
      <c r="J192" s="438" t="str">
        <f>IF('Data invoice'!R139=0,"",'Data invoice'!S139)</f>
        <v/>
      </c>
      <c r="K192" s="485" t="str">
        <f>IF('Data invoice'!S139=0,"",'Data invoice'!T139)</f>
        <v/>
      </c>
      <c r="L192" s="402"/>
      <c r="M192" s="402"/>
      <c r="N192" s="402"/>
      <c r="O192" s="402"/>
      <c r="P192" s="402"/>
      <c r="Q192" s="402"/>
      <c r="R192" s="402"/>
      <c r="S192" s="402"/>
      <c r="T192" s="402"/>
      <c r="U192" s="402"/>
      <c r="V192" s="402"/>
      <c r="W192" s="402"/>
      <c r="X192" s="402"/>
      <c r="Y192" s="402"/>
      <c r="Z192" s="402"/>
      <c r="AA192" s="402"/>
      <c r="AB192" s="411"/>
      <c r="AC192" s="411"/>
      <c r="AD192" s="411"/>
      <c r="AE192" s="411"/>
      <c r="AF192" s="411"/>
      <c r="AG192" s="411"/>
      <c r="AH192" s="411"/>
      <c r="AI192" s="411"/>
      <c r="AJ192" s="411"/>
      <c r="AK192" s="411"/>
      <c r="AL192" s="411"/>
    </row>
    <row r="193" spans="1:38" s="555" customFormat="1" ht="16.5" customHeight="1">
      <c r="A193" s="402"/>
      <c r="B193" s="402" t="str">
        <f>IF('Data invoice'!J140=0,"",'Data invoice'!K140)</f>
        <v/>
      </c>
      <c r="C193" s="402" t="str">
        <f>IF('Data invoice'!K140=0,"",'Data invoice'!L140)</f>
        <v/>
      </c>
      <c r="D193" s="402" t="str">
        <f>IF('Data invoice'!L140=0,"",'Data invoice'!M140)</f>
        <v/>
      </c>
      <c r="E193" s="402" t="str">
        <f>IF('Data invoice'!M140=0,"",'Data invoice'!N140)</f>
        <v/>
      </c>
      <c r="F193" s="402" t="str">
        <f>IF('Data invoice'!N140=0,"",'Data invoice'!O140)</f>
        <v/>
      </c>
      <c r="G193" s="402" t="str">
        <f>IF('Data invoice'!O140=0,"",'Data invoice'!P140)</f>
        <v/>
      </c>
      <c r="H193" s="402" t="str">
        <f>IF('Data invoice'!P140=0,"",'Data invoice'!Q140)</f>
        <v/>
      </c>
      <c r="I193" s="402" t="str">
        <f>IF('Data invoice'!Q140=0,"",'Data invoice'!R140)</f>
        <v/>
      </c>
      <c r="J193" s="438" t="str">
        <f>IF('Data invoice'!R140=0,"",'Data invoice'!S140)</f>
        <v/>
      </c>
      <c r="K193" s="485" t="str">
        <f>IF('Data invoice'!S140=0,"",'Data invoice'!T140)</f>
        <v/>
      </c>
      <c r="L193" s="402"/>
      <c r="M193" s="402"/>
      <c r="N193" s="402"/>
      <c r="O193" s="402"/>
      <c r="P193" s="402"/>
      <c r="Q193" s="402"/>
      <c r="R193" s="402"/>
      <c r="S193" s="402"/>
      <c r="T193" s="402"/>
      <c r="U193" s="402"/>
      <c r="V193" s="402"/>
      <c r="W193" s="402"/>
      <c r="X193" s="402"/>
      <c r="Y193" s="402"/>
      <c r="Z193" s="402"/>
      <c r="AA193" s="402"/>
      <c r="AB193" s="411"/>
      <c r="AC193" s="411"/>
      <c r="AD193" s="411"/>
      <c r="AE193" s="411"/>
      <c r="AF193" s="411"/>
      <c r="AG193" s="411"/>
      <c r="AH193" s="411"/>
      <c r="AI193" s="411"/>
      <c r="AJ193" s="411"/>
      <c r="AK193" s="411"/>
      <c r="AL193" s="411"/>
    </row>
    <row r="194" spans="1:38" s="555" customFormat="1" ht="16.5" customHeight="1">
      <c r="A194" s="402"/>
      <c r="B194" s="402" t="str">
        <f>IF('Data invoice'!J141=0,"",'Data invoice'!K141)</f>
        <v/>
      </c>
      <c r="C194" s="402" t="str">
        <f>IF('Data invoice'!K141=0,"",'Data invoice'!L141)</f>
        <v/>
      </c>
      <c r="D194" s="402" t="str">
        <f>IF('Data invoice'!L141=0,"",'Data invoice'!M141)</f>
        <v/>
      </c>
      <c r="E194" s="402" t="str">
        <f>IF('Data invoice'!M141=0,"",'Data invoice'!N141)</f>
        <v/>
      </c>
      <c r="F194" s="402" t="str">
        <f>IF('Data invoice'!N141=0,"",'Data invoice'!O141)</f>
        <v/>
      </c>
      <c r="G194" s="402" t="str">
        <f>IF('Data invoice'!O141=0,"",'Data invoice'!P141)</f>
        <v/>
      </c>
      <c r="H194" s="402" t="str">
        <f>IF('Data invoice'!P141=0,"",'Data invoice'!Q141)</f>
        <v/>
      </c>
      <c r="I194" s="402" t="str">
        <f>IF('Data invoice'!Q141=0,"",'Data invoice'!R141)</f>
        <v/>
      </c>
      <c r="J194" s="438" t="str">
        <f>IF('Data invoice'!R141=0,"",'Data invoice'!S141)</f>
        <v/>
      </c>
      <c r="K194" s="485" t="str">
        <f>IF('Data invoice'!S141=0,"",'Data invoice'!T141)</f>
        <v/>
      </c>
      <c r="L194" s="402"/>
      <c r="M194" s="402"/>
      <c r="N194" s="402"/>
      <c r="O194" s="402"/>
      <c r="P194" s="402"/>
      <c r="Q194" s="402"/>
      <c r="R194" s="402"/>
      <c r="S194" s="402"/>
      <c r="T194" s="402"/>
      <c r="U194" s="402"/>
      <c r="V194" s="402"/>
      <c r="W194" s="402"/>
      <c r="X194" s="402"/>
      <c r="Y194" s="402"/>
      <c r="Z194" s="402"/>
      <c r="AA194" s="402"/>
      <c r="AB194" s="411"/>
      <c r="AC194" s="411"/>
      <c r="AD194" s="411"/>
      <c r="AE194" s="411"/>
      <c r="AF194" s="411"/>
      <c r="AG194" s="411"/>
      <c r="AH194" s="411"/>
      <c r="AI194" s="411"/>
      <c r="AJ194" s="411"/>
      <c r="AK194" s="411"/>
      <c r="AL194" s="411"/>
    </row>
    <row r="195" spans="1:38" s="555" customFormat="1" ht="16.5" customHeight="1">
      <c r="A195" s="402"/>
      <c r="B195" s="402" t="str">
        <f>IF('Data invoice'!J142=0,"",'Data invoice'!K142)</f>
        <v/>
      </c>
      <c r="C195" s="402" t="str">
        <f>IF('Data invoice'!K142=0,"",'Data invoice'!L142)</f>
        <v/>
      </c>
      <c r="D195" s="402" t="str">
        <f>IF('Data invoice'!L142=0,"",'Data invoice'!M142)</f>
        <v/>
      </c>
      <c r="E195" s="402" t="str">
        <f>IF('Data invoice'!M142=0,"",'Data invoice'!N142)</f>
        <v/>
      </c>
      <c r="F195" s="402" t="str">
        <f>IF('Data invoice'!N142=0,"",'Data invoice'!O142)</f>
        <v/>
      </c>
      <c r="G195" s="402" t="str">
        <f>IF('Data invoice'!O142=0,"",'Data invoice'!P142)</f>
        <v/>
      </c>
      <c r="H195" s="402" t="str">
        <f>IF('Data invoice'!P142=0,"",'Data invoice'!Q142)</f>
        <v/>
      </c>
      <c r="I195" s="402" t="str">
        <f>IF('Data invoice'!Q142=0,"",'Data invoice'!R142)</f>
        <v/>
      </c>
      <c r="J195" s="438" t="str">
        <f>IF('Data invoice'!R142=0,"",'Data invoice'!S142)</f>
        <v/>
      </c>
      <c r="K195" s="485" t="str">
        <f>IF('Data invoice'!S142=0,"",'Data invoice'!T142)</f>
        <v/>
      </c>
      <c r="L195" s="402"/>
      <c r="M195" s="402"/>
      <c r="N195" s="402"/>
      <c r="O195" s="402"/>
      <c r="P195" s="402"/>
      <c r="Q195" s="402"/>
      <c r="R195" s="402"/>
      <c r="S195" s="402"/>
      <c r="T195" s="402"/>
      <c r="U195" s="402"/>
      <c r="V195" s="402"/>
      <c r="W195" s="402"/>
      <c r="X195" s="402"/>
      <c r="Y195" s="402"/>
      <c r="Z195" s="402"/>
      <c r="AA195" s="402"/>
      <c r="AB195" s="411"/>
      <c r="AC195" s="411"/>
      <c r="AD195" s="411"/>
      <c r="AE195" s="411"/>
      <c r="AF195" s="411"/>
      <c r="AG195" s="411"/>
      <c r="AH195" s="411"/>
      <c r="AI195" s="411"/>
      <c r="AJ195" s="411"/>
      <c r="AK195" s="411"/>
      <c r="AL195" s="411"/>
    </row>
    <row r="196" spans="1:38" s="555" customFormat="1" ht="16.5" customHeight="1">
      <c r="A196" s="402"/>
      <c r="B196" s="402" t="str">
        <f>IF('Data invoice'!J143=0,"",'Data invoice'!K143)</f>
        <v/>
      </c>
      <c r="C196" s="402" t="str">
        <f>IF('Data invoice'!K143=0,"",'Data invoice'!L143)</f>
        <v/>
      </c>
      <c r="D196" s="402" t="str">
        <f>IF('Data invoice'!L143=0,"",'Data invoice'!M143)</f>
        <v/>
      </c>
      <c r="E196" s="402" t="str">
        <f>IF('Data invoice'!M143=0,"",'Data invoice'!N143)</f>
        <v/>
      </c>
      <c r="F196" s="402" t="str">
        <f>IF('Data invoice'!N143=0,"",'Data invoice'!O143)</f>
        <v/>
      </c>
      <c r="G196" s="402" t="str">
        <f>IF('Data invoice'!O143=0,"",'Data invoice'!P143)</f>
        <v/>
      </c>
      <c r="H196" s="402" t="str">
        <f>IF('Data invoice'!P143=0,"",'Data invoice'!Q143)</f>
        <v/>
      </c>
      <c r="I196" s="402" t="str">
        <f>IF('Data invoice'!Q143=0,"",'Data invoice'!R143)</f>
        <v/>
      </c>
      <c r="J196" s="438" t="str">
        <f>IF('Data invoice'!R143=0,"",'Data invoice'!S143)</f>
        <v/>
      </c>
      <c r="K196" s="485" t="str">
        <f>IF('Data invoice'!S143=0,"",'Data invoice'!T143)</f>
        <v/>
      </c>
      <c r="L196" s="402"/>
      <c r="M196" s="402"/>
      <c r="N196" s="402"/>
      <c r="O196" s="402"/>
      <c r="P196" s="402"/>
      <c r="Q196" s="402"/>
      <c r="R196" s="402"/>
      <c r="S196" s="402"/>
      <c r="T196" s="402"/>
      <c r="U196" s="402"/>
      <c r="V196" s="402"/>
      <c r="W196" s="402"/>
      <c r="X196" s="402"/>
      <c r="Y196" s="402"/>
      <c r="Z196" s="402"/>
      <c r="AA196" s="402"/>
      <c r="AB196" s="411"/>
      <c r="AC196" s="411"/>
      <c r="AD196" s="411"/>
      <c r="AE196" s="411"/>
      <c r="AF196" s="411"/>
      <c r="AG196" s="411"/>
      <c r="AH196" s="411"/>
      <c r="AI196" s="411"/>
      <c r="AJ196" s="411"/>
      <c r="AK196" s="411"/>
      <c r="AL196" s="411"/>
    </row>
    <row r="197" spans="1:38" s="555" customFormat="1" ht="16.5" customHeight="1">
      <c r="A197" s="402"/>
      <c r="B197" s="402" t="str">
        <f>IF('Data invoice'!J144=0,"",'Data invoice'!K144)</f>
        <v/>
      </c>
      <c r="C197" s="402" t="str">
        <f>IF('Data invoice'!K144=0,"",'Data invoice'!L144)</f>
        <v/>
      </c>
      <c r="D197" s="402" t="str">
        <f>IF('Data invoice'!L144=0,"",'Data invoice'!M144)</f>
        <v/>
      </c>
      <c r="E197" s="402" t="str">
        <f>IF('Data invoice'!M144=0,"",'Data invoice'!N144)</f>
        <v/>
      </c>
      <c r="F197" s="402" t="str">
        <f>IF('Data invoice'!N144=0,"",'Data invoice'!O144)</f>
        <v/>
      </c>
      <c r="G197" s="402" t="str">
        <f>IF('Data invoice'!O144=0,"",'Data invoice'!P144)</f>
        <v/>
      </c>
      <c r="H197" s="402" t="str">
        <f>IF('Data invoice'!P144=0,"",'Data invoice'!Q144)</f>
        <v/>
      </c>
      <c r="I197" s="402" t="str">
        <f>IF('Data invoice'!Q144=0,"",'Data invoice'!R144)</f>
        <v/>
      </c>
      <c r="J197" s="438" t="str">
        <f>IF('Data invoice'!R144=0,"",'Data invoice'!S144)</f>
        <v/>
      </c>
      <c r="K197" s="485" t="str">
        <f>IF('Data invoice'!S144=0,"",'Data invoice'!T144)</f>
        <v/>
      </c>
      <c r="L197" s="402"/>
      <c r="M197" s="402"/>
      <c r="N197" s="402"/>
      <c r="O197" s="402"/>
      <c r="P197" s="402"/>
      <c r="Q197" s="402"/>
      <c r="R197" s="402"/>
      <c r="S197" s="402"/>
      <c r="T197" s="402"/>
      <c r="U197" s="402"/>
      <c r="V197" s="402"/>
      <c r="W197" s="402"/>
      <c r="X197" s="402"/>
      <c r="Y197" s="402"/>
      <c r="Z197" s="402"/>
      <c r="AA197" s="402"/>
      <c r="AB197" s="411"/>
      <c r="AC197" s="411"/>
      <c r="AD197" s="411"/>
      <c r="AE197" s="411"/>
      <c r="AF197" s="411"/>
      <c r="AG197" s="411"/>
      <c r="AH197" s="411"/>
      <c r="AI197" s="411"/>
      <c r="AJ197" s="411"/>
      <c r="AK197" s="411"/>
      <c r="AL197" s="411"/>
    </row>
    <row r="198" spans="1:38" s="555" customFormat="1" ht="16.5" customHeight="1">
      <c r="A198" s="402"/>
      <c r="B198" s="402" t="str">
        <f>IF('Data invoice'!J145=0,"",'Data invoice'!K145)</f>
        <v/>
      </c>
      <c r="C198" s="402" t="str">
        <f>IF('Data invoice'!K145=0,"",'Data invoice'!L145)</f>
        <v/>
      </c>
      <c r="D198" s="402" t="str">
        <f>IF('Data invoice'!L145=0,"",'Data invoice'!M145)</f>
        <v/>
      </c>
      <c r="E198" s="402" t="str">
        <f>IF('Data invoice'!M145=0,"",'Data invoice'!N145)</f>
        <v/>
      </c>
      <c r="F198" s="402" t="str">
        <f>IF('Data invoice'!N145=0,"",'Data invoice'!O145)</f>
        <v/>
      </c>
      <c r="G198" s="402" t="str">
        <f>IF('Data invoice'!O145=0,"",'Data invoice'!P145)</f>
        <v/>
      </c>
      <c r="H198" s="402" t="str">
        <f>IF('Data invoice'!P145=0,"",'Data invoice'!Q145)</f>
        <v/>
      </c>
      <c r="I198" s="402" t="str">
        <f>IF('Data invoice'!Q145=0,"",'Data invoice'!R145)</f>
        <v/>
      </c>
      <c r="J198" s="438" t="str">
        <f>IF('Data invoice'!R145=0,"",'Data invoice'!S145)</f>
        <v/>
      </c>
      <c r="K198" s="485" t="str">
        <f>IF('Data invoice'!S145=0,"",'Data invoice'!T145)</f>
        <v/>
      </c>
      <c r="L198" s="402"/>
      <c r="M198" s="402"/>
      <c r="N198" s="402"/>
      <c r="O198" s="402"/>
      <c r="P198" s="402"/>
      <c r="Q198" s="402"/>
      <c r="R198" s="402"/>
      <c r="S198" s="402"/>
      <c r="T198" s="402"/>
      <c r="U198" s="402"/>
      <c r="V198" s="402"/>
      <c r="W198" s="402"/>
      <c r="X198" s="402"/>
      <c r="Y198" s="402"/>
      <c r="Z198" s="402"/>
      <c r="AA198" s="402"/>
      <c r="AB198" s="411"/>
      <c r="AC198" s="411"/>
      <c r="AD198" s="411"/>
      <c r="AE198" s="411"/>
      <c r="AF198" s="411"/>
      <c r="AG198" s="411"/>
      <c r="AH198" s="411"/>
      <c r="AI198" s="411"/>
      <c r="AJ198" s="411"/>
      <c r="AK198" s="411"/>
      <c r="AL198" s="411"/>
    </row>
    <row r="199" spans="1:38" s="555" customFormat="1" ht="16.5" customHeight="1">
      <c r="A199" s="402"/>
      <c r="B199" s="402" t="str">
        <f>IF('Data invoice'!J146=0,"",'Data invoice'!K146)</f>
        <v/>
      </c>
      <c r="C199" s="402" t="str">
        <f>IF('Data invoice'!K146=0,"",'Data invoice'!L146)</f>
        <v/>
      </c>
      <c r="D199" s="402" t="str">
        <f>IF('Data invoice'!L146=0,"",'Data invoice'!M146)</f>
        <v/>
      </c>
      <c r="E199" s="402" t="str">
        <f>IF('Data invoice'!M146=0,"",'Data invoice'!N146)</f>
        <v/>
      </c>
      <c r="F199" s="402" t="str">
        <f>IF('Data invoice'!N146=0,"",'Data invoice'!O146)</f>
        <v/>
      </c>
      <c r="G199" s="402" t="str">
        <f>IF('Data invoice'!O146=0,"",'Data invoice'!P146)</f>
        <v/>
      </c>
      <c r="H199" s="402" t="str">
        <f>IF('Data invoice'!P146=0,"",'Data invoice'!Q146)</f>
        <v/>
      </c>
      <c r="I199" s="402" t="str">
        <f>IF('Data invoice'!Q146=0,"",'Data invoice'!R146)</f>
        <v/>
      </c>
      <c r="J199" s="438" t="str">
        <f>IF('Data invoice'!R146=0,"",'Data invoice'!S146)</f>
        <v/>
      </c>
      <c r="K199" s="485" t="str">
        <f>IF('Data invoice'!S146=0,"",'Data invoice'!T146)</f>
        <v/>
      </c>
      <c r="L199" s="402"/>
      <c r="M199" s="402"/>
      <c r="N199" s="402"/>
      <c r="O199" s="402"/>
      <c r="P199" s="402"/>
      <c r="Q199" s="402"/>
      <c r="R199" s="402"/>
      <c r="S199" s="402"/>
      <c r="T199" s="402"/>
      <c r="U199" s="402"/>
      <c r="V199" s="402"/>
      <c r="W199" s="402"/>
      <c r="X199" s="402"/>
      <c r="Y199" s="402"/>
      <c r="Z199" s="402"/>
      <c r="AA199" s="402"/>
      <c r="AB199" s="411"/>
      <c r="AC199" s="411"/>
      <c r="AD199" s="411"/>
      <c r="AE199" s="411"/>
      <c r="AF199" s="411"/>
      <c r="AG199" s="411"/>
      <c r="AH199" s="411"/>
      <c r="AI199" s="411"/>
      <c r="AJ199" s="411"/>
      <c r="AK199" s="411"/>
      <c r="AL199" s="411"/>
    </row>
    <row r="200" spans="1:38" s="555" customFormat="1" ht="16.5" customHeight="1">
      <c r="A200" s="402"/>
      <c r="B200" s="402" t="str">
        <f>IF('Data invoice'!J147=0,"",'Data invoice'!K147)</f>
        <v/>
      </c>
      <c r="C200" s="402" t="str">
        <f>IF('Data invoice'!K147=0,"",'Data invoice'!L147)</f>
        <v/>
      </c>
      <c r="D200" s="402" t="str">
        <f>IF('Data invoice'!L147=0,"",'Data invoice'!M147)</f>
        <v/>
      </c>
      <c r="E200" s="402" t="str">
        <f>IF('Data invoice'!M147=0,"",'Data invoice'!N147)</f>
        <v/>
      </c>
      <c r="F200" s="402" t="str">
        <f>IF('Data invoice'!N147=0,"",'Data invoice'!O147)</f>
        <v/>
      </c>
      <c r="G200" s="402" t="str">
        <f>IF('Data invoice'!O147=0,"",'Data invoice'!P147)</f>
        <v/>
      </c>
      <c r="H200" s="402" t="str">
        <f>IF('Data invoice'!P147=0,"",'Data invoice'!Q147)</f>
        <v/>
      </c>
      <c r="I200" s="402" t="str">
        <f>IF('Data invoice'!Q147=0,"",'Data invoice'!R147)</f>
        <v/>
      </c>
      <c r="J200" s="438" t="str">
        <f>IF('Data invoice'!R147=0,"",'Data invoice'!S147)</f>
        <v/>
      </c>
      <c r="K200" s="485" t="str">
        <f>IF('Data invoice'!S147=0,"",'Data invoice'!T147)</f>
        <v/>
      </c>
      <c r="L200" s="402"/>
      <c r="M200" s="402"/>
      <c r="N200" s="402"/>
      <c r="O200" s="402"/>
      <c r="P200" s="402"/>
      <c r="Q200" s="402"/>
      <c r="R200" s="402"/>
      <c r="S200" s="402"/>
      <c r="T200" s="402"/>
      <c r="U200" s="402"/>
      <c r="V200" s="402"/>
      <c r="W200" s="402"/>
      <c r="X200" s="402"/>
      <c r="Y200" s="402"/>
      <c r="Z200" s="402"/>
      <c r="AA200" s="402"/>
      <c r="AB200" s="411"/>
      <c r="AC200" s="411"/>
      <c r="AD200" s="411"/>
      <c r="AE200" s="411"/>
      <c r="AF200" s="411"/>
      <c r="AG200" s="411"/>
      <c r="AH200" s="411"/>
      <c r="AI200" s="411"/>
      <c r="AJ200" s="411"/>
      <c r="AK200" s="411"/>
      <c r="AL200" s="411"/>
    </row>
    <row r="201" spans="1:38" s="555" customFormat="1" ht="16.5" customHeight="1">
      <c r="A201" s="402"/>
      <c r="B201" s="402" t="str">
        <f>IF('Data invoice'!J148=0,"",'Data invoice'!K148)</f>
        <v/>
      </c>
      <c r="C201" s="402" t="str">
        <f>IF('Data invoice'!K148=0,"",'Data invoice'!L148)</f>
        <v/>
      </c>
      <c r="D201" s="402" t="str">
        <f>IF('Data invoice'!L148=0,"",'Data invoice'!M148)</f>
        <v/>
      </c>
      <c r="E201" s="402" t="str">
        <f>IF('Data invoice'!M148=0,"",'Data invoice'!N148)</f>
        <v/>
      </c>
      <c r="F201" s="402" t="str">
        <f>IF('Data invoice'!N148=0,"",'Data invoice'!O148)</f>
        <v/>
      </c>
      <c r="G201" s="402" t="str">
        <f>IF('Data invoice'!O148=0,"",'Data invoice'!P148)</f>
        <v/>
      </c>
      <c r="H201" s="402" t="str">
        <f>IF('Data invoice'!P148=0,"",'Data invoice'!Q148)</f>
        <v/>
      </c>
      <c r="I201" s="402" t="str">
        <f>IF('Data invoice'!Q148=0,"",'Data invoice'!R148)</f>
        <v/>
      </c>
      <c r="J201" s="438" t="str">
        <f>IF('Data invoice'!R148=0,"",'Data invoice'!S148)</f>
        <v/>
      </c>
      <c r="K201" s="485" t="str">
        <f>IF('Data invoice'!S148=0,"",'Data invoice'!T148)</f>
        <v/>
      </c>
      <c r="L201" s="402"/>
      <c r="M201" s="402"/>
      <c r="N201" s="402"/>
      <c r="O201" s="402"/>
      <c r="P201" s="402"/>
      <c r="Q201" s="402"/>
      <c r="R201" s="402"/>
      <c r="S201" s="402"/>
      <c r="T201" s="402"/>
      <c r="U201" s="402"/>
      <c r="V201" s="402"/>
      <c r="W201" s="402"/>
      <c r="X201" s="402"/>
      <c r="Y201" s="402"/>
      <c r="Z201" s="402"/>
      <c r="AA201" s="402"/>
      <c r="AB201" s="411"/>
      <c r="AC201" s="411"/>
      <c r="AD201" s="411"/>
      <c r="AE201" s="411"/>
      <c r="AF201" s="411"/>
      <c r="AG201" s="411"/>
      <c r="AH201" s="411"/>
      <c r="AI201" s="411"/>
      <c r="AJ201" s="411"/>
      <c r="AK201" s="411"/>
      <c r="AL201" s="411"/>
    </row>
    <row r="202" spans="1:38" s="555" customFormat="1" ht="16.5" customHeight="1">
      <c r="A202" s="402"/>
      <c r="B202" s="402" t="str">
        <f>IF('Data invoice'!J149=0,"",'Data invoice'!K149)</f>
        <v/>
      </c>
      <c r="C202" s="402" t="str">
        <f>IF('Data invoice'!K149=0,"",'Data invoice'!L149)</f>
        <v/>
      </c>
      <c r="D202" s="402" t="str">
        <f>IF('Data invoice'!L149=0,"",'Data invoice'!M149)</f>
        <v/>
      </c>
      <c r="E202" s="402" t="str">
        <f>IF('Data invoice'!M149=0,"",'Data invoice'!N149)</f>
        <v/>
      </c>
      <c r="F202" s="402" t="str">
        <f>IF('Data invoice'!N149=0,"",'Data invoice'!O149)</f>
        <v/>
      </c>
      <c r="G202" s="402" t="str">
        <f>IF('Data invoice'!O149=0,"",'Data invoice'!P149)</f>
        <v/>
      </c>
      <c r="H202" s="402" t="str">
        <f>IF('Data invoice'!P149=0,"",'Data invoice'!Q149)</f>
        <v/>
      </c>
      <c r="I202" s="402" t="str">
        <f>IF('Data invoice'!Q149=0,"",'Data invoice'!R149)</f>
        <v/>
      </c>
      <c r="J202" s="438" t="str">
        <f>IF('Data invoice'!R149=0,"",'Data invoice'!S149)</f>
        <v/>
      </c>
      <c r="K202" s="485" t="str">
        <f>IF('Data invoice'!S149=0,"",'Data invoice'!T149)</f>
        <v/>
      </c>
      <c r="L202" s="402"/>
      <c r="M202" s="402"/>
      <c r="N202" s="402"/>
      <c r="O202" s="402"/>
      <c r="P202" s="402"/>
      <c r="Q202" s="402"/>
      <c r="R202" s="402"/>
      <c r="S202" s="402"/>
      <c r="T202" s="402"/>
      <c r="U202" s="402"/>
      <c r="V202" s="402"/>
      <c r="W202" s="402"/>
      <c r="X202" s="402"/>
      <c r="Y202" s="402"/>
      <c r="Z202" s="402"/>
      <c r="AA202" s="402"/>
      <c r="AB202" s="411"/>
      <c r="AC202" s="411"/>
      <c r="AD202" s="411"/>
      <c r="AE202" s="411"/>
      <c r="AF202" s="411"/>
      <c r="AG202" s="411"/>
      <c r="AH202" s="411"/>
      <c r="AI202" s="411"/>
      <c r="AJ202" s="411"/>
      <c r="AK202" s="411"/>
      <c r="AL202" s="411"/>
    </row>
    <row r="203" spans="1:38" s="555" customFormat="1" ht="16.5" customHeight="1">
      <c r="A203" s="402"/>
      <c r="B203" s="402" t="str">
        <f>IF('Data invoice'!J150=0,"",'Data invoice'!K150)</f>
        <v/>
      </c>
      <c r="C203" s="402" t="str">
        <f>IF('Data invoice'!K150=0,"",'Data invoice'!L150)</f>
        <v/>
      </c>
      <c r="D203" s="402" t="str">
        <f>IF('Data invoice'!L150=0,"",'Data invoice'!M150)</f>
        <v/>
      </c>
      <c r="E203" s="402" t="str">
        <f>IF('Data invoice'!M150=0,"",'Data invoice'!N150)</f>
        <v/>
      </c>
      <c r="F203" s="402" t="str">
        <f>IF('Data invoice'!N150=0,"",'Data invoice'!O150)</f>
        <v/>
      </c>
      <c r="G203" s="402" t="str">
        <f>IF('Data invoice'!O150=0,"",'Data invoice'!P150)</f>
        <v/>
      </c>
      <c r="H203" s="402" t="str">
        <f>IF('Data invoice'!P150=0,"",'Data invoice'!Q150)</f>
        <v/>
      </c>
      <c r="I203" s="402" t="str">
        <f>IF('Data invoice'!Q150=0,"",'Data invoice'!R150)</f>
        <v/>
      </c>
      <c r="J203" s="438" t="str">
        <f>IF('Data invoice'!R150=0,"",'Data invoice'!S150)</f>
        <v/>
      </c>
      <c r="K203" s="485" t="str">
        <f>IF('Data invoice'!S150=0,"",'Data invoice'!T150)</f>
        <v/>
      </c>
      <c r="L203" s="402"/>
      <c r="M203" s="402"/>
      <c r="N203" s="402"/>
      <c r="O203" s="402"/>
      <c r="P203" s="402"/>
      <c r="Q203" s="402"/>
      <c r="R203" s="402"/>
      <c r="S203" s="402"/>
      <c r="T203" s="402"/>
      <c r="U203" s="402"/>
      <c r="V203" s="402"/>
      <c r="W203" s="402"/>
      <c r="X203" s="402"/>
      <c r="Y203" s="402"/>
      <c r="Z203" s="402"/>
      <c r="AA203" s="402"/>
      <c r="AB203" s="411"/>
      <c r="AC203" s="411"/>
      <c r="AD203" s="411"/>
      <c r="AE203" s="411"/>
      <c r="AF203" s="411"/>
      <c r="AG203" s="411"/>
      <c r="AH203" s="411"/>
      <c r="AI203" s="411"/>
      <c r="AJ203" s="411"/>
      <c r="AK203" s="411"/>
      <c r="AL203" s="411"/>
    </row>
    <row r="204" spans="1:38" s="555" customFormat="1" ht="16.5" customHeight="1">
      <c r="A204" s="402"/>
      <c r="B204" s="402" t="str">
        <f>IF('Data invoice'!J151=0,"",'Data invoice'!K151)</f>
        <v/>
      </c>
      <c r="C204" s="402" t="str">
        <f>IF('Data invoice'!K151=0,"",'Data invoice'!L151)</f>
        <v/>
      </c>
      <c r="D204" s="402" t="str">
        <f>IF('Data invoice'!L151=0,"",'Data invoice'!M151)</f>
        <v/>
      </c>
      <c r="E204" s="402" t="str">
        <f>IF('Data invoice'!M151=0,"",'Data invoice'!N151)</f>
        <v/>
      </c>
      <c r="F204" s="402" t="str">
        <f>IF('Data invoice'!N151=0,"",'Data invoice'!O151)</f>
        <v/>
      </c>
      <c r="G204" s="402" t="str">
        <f>IF('Data invoice'!O151=0,"",'Data invoice'!P151)</f>
        <v/>
      </c>
      <c r="H204" s="402" t="str">
        <f>IF('Data invoice'!P151=0,"",'Data invoice'!Q151)</f>
        <v/>
      </c>
      <c r="I204" s="402" t="str">
        <f>IF('Data invoice'!Q151=0,"",'Data invoice'!R151)</f>
        <v/>
      </c>
      <c r="J204" s="438" t="str">
        <f>IF('Data invoice'!R151=0,"",'Data invoice'!S151)</f>
        <v/>
      </c>
      <c r="K204" s="485" t="str">
        <f>IF('Data invoice'!S151=0,"",'Data invoice'!T151)</f>
        <v/>
      </c>
      <c r="L204" s="402"/>
      <c r="M204" s="402"/>
      <c r="N204" s="402"/>
      <c r="O204" s="402"/>
      <c r="P204" s="402"/>
      <c r="Q204" s="402"/>
      <c r="R204" s="402"/>
      <c r="S204" s="402"/>
      <c r="T204" s="402"/>
      <c r="U204" s="402"/>
      <c r="V204" s="402"/>
      <c r="W204" s="402"/>
      <c r="X204" s="402"/>
      <c r="Y204" s="402"/>
      <c r="Z204" s="402"/>
      <c r="AA204" s="402"/>
      <c r="AB204" s="411"/>
      <c r="AC204" s="411"/>
      <c r="AD204" s="411"/>
      <c r="AE204" s="411"/>
      <c r="AF204" s="411"/>
      <c r="AG204" s="411"/>
      <c r="AH204" s="411"/>
      <c r="AI204" s="411"/>
      <c r="AJ204" s="411"/>
      <c r="AK204" s="411"/>
      <c r="AL204" s="411"/>
    </row>
    <row r="205" spans="1:38" s="555" customFormat="1" ht="16.5" customHeight="1">
      <c r="A205" s="402"/>
      <c r="B205" s="402" t="str">
        <f>IF('Data invoice'!J152=0,"",'Data invoice'!K152)</f>
        <v/>
      </c>
      <c r="C205" s="402" t="str">
        <f>IF('Data invoice'!K152=0,"",'Data invoice'!L152)</f>
        <v/>
      </c>
      <c r="D205" s="402" t="str">
        <f>IF('Data invoice'!L152=0,"",'Data invoice'!M152)</f>
        <v/>
      </c>
      <c r="E205" s="402" t="str">
        <f>IF('Data invoice'!M152=0,"",'Data invoice'!N152)</f>
        <v/>
      </c>
      <c r="F205" s="402" t="str">
        <f>IF('Data invoice'!N152=0,"",'Data invoice'!O152)</f>
        <v/>
      </c>
      <c r="G205" s="402" t="str">
        <f>IF('Data invoice'!O152=0,"",'Data invoice'!P152)</f>
        <v/>
      </c>
      <c r="H205" s="402" t="str">
        <f>IF('Data invoice'!P152=0,"",'Data invoice'!Q152)</f>
        <v/>
      </c>
      <c r="I205" s="402" t="str">
        <f>IF('Data invoice'!Q152=0,"",'Data invoice'!R152)</f>
        <v/>
      </c>
      <c r="J205" s="438" t="str">
        <f>IF('Data invoice'!R152=0,"",'Data invoice'!S152)</f>
        <v/>
      </c>
      <c r="K205" s="485" t="str">
        <f>IF('Data invoice'!S152=0,"",'Data invoice'!T152)</f>
        <v/>
      </c>
      <c r="L205" s="402"/>
      <c r="M205" s="402"/>
      <c r="N205" s="402"/>
      <c r="O205" s="402"/>
      <c r="P205" s="402"/>
      <c r="Q205" s="402"/>
      <c r="R205" s="402"/>
      <c r="S205" s="402"/>
      <c r="T205" s="402"/>
      <c r="U205" s="402"/>
      <c r="V205" s="402"/>
      <c r="W205" s="402"/>
      <c r="X205" s="402"/>
      <c r="Y205" s="402"/>
      <c r="Z205" s="402"/>
      <c r="AA205" s="402"/>
      <c r="AB205" s="411"/>
      <c r="AC205" s="411"/>
      <c r="AD205" s="411"/>
      <c r="AE205" s="411"/>
      <c r="AF205" s="411"/>
      <c r="AG205" s="411"/>
      <c r="AH205" s="411"/>
      <c r="AI205" s="411"/>
      <c r="AJ205" s="411"/>
      <c r="AK205" s="411"/>
      <c r="AL205" s="411"/>
    </row>
    <row r="206" spans="1:38" s="555" customFormat="1" ht="16.5" customHeight="1">
      <c r="A206" s="402"/>
      <c r="B206" s="402" t="str">
        <f>IF('Data invoice'!J153=0,"",'Data invoice'!K153)</f>
        <v/>
      </c>
      <c r="C206" s="402" t="str">
        <f>IF('Data invoice'!K153=0,"",'Data invoice'!L153)</f>
        <v/>
      </c>
      <c r="D206" s="402" t="str">
        <f>IF('Data invoice'!L153=0,"",'Data invoice'!M153)</f>
        <v/>
      </c>
      <c r="E206" s="402" t="str">
        <f>IF('Data invoice'!M153=0,"",'Data invoice'!N153)</f>
        <v/>
      </c>
      <c r="F206" s="402" t="str">
        <f>IF('Data invoice'!N153=0,"",'Data invoice'!O153)</f>
        <v/>
      </c>
      <c r="G206" s="402" t="str">
        <f>IF('Data invoice'!O153=0,"",'Data invoice'!P153)</f>
        <v/>
      </c>
      <c r="H206" s="402" t="str">
        <f>IF('Data invoice'!P153=0,"",'Data invoice'!Q153)</f>
        <v/>
      </c>
      <c r="I206" s="402" t="str">
        <f>IF('Data invoice'!Q153=0,"",'Data invoice'!R153)</f>
        <v/>
      </c>
      <c r="J206" s="438" t="str">
        <f>IF('Data invoice'!R153=0,"",'Data invoice'!S153)</f>
        <v/>
      </c>
      <c r="K206" s="485" t="str">
        <f>IF('Data invoice'!S153=0,"",'Data invoice'!T153)</f>
        <v/>
      </c>
      <c r="L206" s="402"/>
      <c r="M206" s="402"/>
      <c r="N206" s="402"/>
      <c r="O206" s="402"/>
      <c r="P206" s="402"/>
      <c r="Q206" s="402"/>
      <c r="R206" s="402"/>
      <c r="S206" s="402"/>
      <c r="T206" s="402"/>
      <c r="U206" s="402"/>
      <c r="V206" s="402"/>
      <c r="W206" s="402"/>
      <c r="X206" s="402"/>
      <c r="Y206" s="402"/>
      <c r="Z206" s="402"/>
      <c r="AA206" s="402"/>
      <c r="AB206" s="411"/>
      <c r="AC206" s="411"/>
      <c r="AD206" s="411"/>
      <c r="AE206" s="411"/>
      <c r="AF206" s="411"/>
      <c r="AG206" s="411"/>
      <c r="AH206" s="411"/>
      <c r="AI206" s="411"/>
      <c r="AJ206" s="411"/>
      <c r="AK206" s="411"/>
      <c r="AL206" s="411"/>
    </row>
    <row r="207" spans="1:38" s="555" customFormat="1" ht="16.5" customHeight="1">
      <c r="A207" s="402"/>
      <c r="B207" s="402" t="str">
        <f>IF('Data invoice'!J154=0,"",'Data invoice'!K154)</f>
        <v/>
      </c>
      <c r="C207" s="402" t="str">
        <f>IF('Data invoice'!K154=0,"",'Data invoice'!L154)</f>
        <v/>
      </c>
      <c r="D207" s="402" t="str">
        <f>IF('Data invoice'!L154=0,"",'Data invoice'!M154)</f>
        <v/>
      </c>
      <c r="E207" s="402" t="str">
        <f>IF('Data invoice'!M154=0,"",'Data invoice'!N154)</f>
        <v/>
      </c>
      <c r="F207" s="402" t="str">
        <f>IF('Data invoice'!N154=0,"",'Data invoice'!O154)</f>
        <v/>
      </c>
      <c r="G207" s="402" t="str">
        <f>IF('Data invoice'!O154=0,"",'Data invoice'!P154)</f>
        <v/>
      </c>
      <c r="H207" s="402" t="str">
        <f>IF('Data invoice'!P154=0,"",'Data invoice'!Q154)</f>
        <v/>
      </c>
      <c r="I207" s="402" t="str">
        <f>IF('Data invoice'!Q154=0,"",'Data invoice'!R154)</f>
        <v/>
      </c>
      <c r="J207" s="438" t="str">
        <f>IF('Data invoice'!R154=0,"",'Data invoice'!S154)</f>
        <v/>
      </c>
      <c r="K207" s="485" t="str">
        <f>IF('Data invoice'!S154=0,"",'Data invoice'!T154)</f>
        <v/>
      </c>
      <c r="L207" s="402"/>
      <c r="M207" s="402"/>
      <c r="N207" s="402"/>
      <c r="O207" s="402"/>
      <c r="P207" s="402"/>
      <c r="Q207" s="402"/>
      <c r="R207" s="402"/>
      <c r="S207" s="402"/>
      <c r="T207" s="402"/>
      <c r="U207" s="402"/>
      <c r="V207" s="402"/>
      <c r="W207" s="402"/>
      <c r="X207" s="402"/>
      <c r="Y207" s="402"/>
      <c r="Z207" s="402"/>
      <c r="AA207" s="402"/>
      <c r="AB207" s="411"/>
      <c r="AC207" s="411"/>
      <c r="AD207" s="411"/>
      <c r="AE207" s="411"/>
      <c r="AF207" s="411"/>
      <c r="AG207" s="411"/>
      <c r="AH207" s="411"/>
      <c r="AI207" s="411"/>
      <c r="AJ207" s="411"/>
      <c r="AK207" s="411"/>
      <c r="AL207" s="411"/>
    </row>
    <row r="208" spans="1:38" s="555" customFormat="1" ht="16.5" customHeight="1">
      <c r="A208" s="402"/>
      <c r="B208" s="402" t="str">
        <f>IF('Data invoice'!J155=0,"",'Data invoice'!K155)</f>
        <v/>
      </c>
      <c r="C208" s="402" t="str">
        <f>IF('Data invoice'!K155=0,"",'Data invoice'!L155)</f>
        <v/>
      </c>
      <c r="D208" s="402" t="str">
        <f>IF('Data invoice'!L155=0,"",'Data invoice'!M155)</f>
        <v/>
      </c>
      <c r="E208" s="402" t="str">
        <f>IF('Data invoice'!M155=0,"",'Data invoice'!N155)</f>
        <v/>
      </c>
      <c r="F208" s="402" t="str">
        <f>IF('Data invoice'!N155=0,"",'Data invoice'!O155)</f>
        <v/>
      </c>
      <c r="G208" s="402" t="str">
        <f>IF('Data invoice'!O155=0,"",'Data invoice'!P155)</f>
        <v/>
      </c>
      <c r="H208" s="402" t="str">
        <f>IF('Data invoice'!P155=0,"",'Data invoice'!Q155)</f>
        <v/>
      </c>
      <c r="I208" s="402" t="str">
        <f>IF('Data invoice'!Q155=0,"",'Data invoice'!R155)</f>
        <v/>
      </c>
      <c r="J208" s="438" t="str">
        <f>IF('Data invoice'!R155=0,"",'Data invoice'!S155)</f>
        <v/>
      </c>
      <c r="K208" s="485" t="str">
        <f>IF('Data invoice'!S155=0,"",'Data invoice'!T155)</f>
        <v/>
      </c>
      <c r="L208" s="402"/>
      <c r="M208" s="402"/>
      <c r="N208" s="402"/>
      <c r="O208" s="402"/>
      <c r="P208" s="402"/>
      <c r="Q208" s="402"/>
      <c r="R208" s="402"/>
      <c r="S208" s="402"/>
      <c r="T208" s="402"/>
      <c r="U208" s="402"/>
      <c r="V208" s="402"/>
      <c r="W208" s="402"/>
      <c r="X208" s="402"/>
      <c r="Y208" s="402"/>
      <c r="Z208" s="402"/>
      <c r="AA208" s="402"/>
      <c r="AB208" s="411"/>
      <c r="AC208" s="411"/>
      <c r="AD208" s="411"/>
      <c r="AE208" s="411"/>
      <c r="AF208" s="411"/>
      <c r="AG208" s="411"/>
      <c r="AH208" s="411"/>
      <c r="AI208" s="411"/>
      <c r="AJ208" s="411"/>
      <c r="AK208" s="411"/>
      <c r="AL208" s="411"/>
    </row>
    <row r="209" spans="1:38" s="555" customFormat="1" ht="16.5" customHeight="1">
      <c r="A209" s="402"/>
      <c r="B209" s="402" t="str">
        <f>IF('Data invoice'!J156=0,"",'Data invoice'!K156)</f>
        <v/>
      </c>
      <c r="C209" s="402" t="str">
        <f>IF('Data invoice'!K156=0,"",'Data invoice'!L156)</f>
        <v/>
      </c>
      <c r="D209" s="402" t="str">
        <f>IF('Data invoice'!L156=0,"",'Data invoice'!M156)</f>
        <v/>
      </c>
      <c r="E209" s="402" t="str">
        <f>IF('Data invoice'!M156=0,"",'Data invoice'!N156)</f>
        <v/>
      </c>
      <c r="F209" s="402" t="str">
        <f>IF('Data invoice'!N156=0,"",'Data invoice'!O156)</f>
        <v/>
      </c>
      <c r="G209" s="402" t="str">
        <f>IF('Data invoice'!O156=0,"",'Data invoice'!P156)</f>
        <v/>
      </c>
      <c r="H209" s="402" t="str">
        <f>IF('Data invoice'!P156=0,"",'Data invoice'!Q156)</f>
        <v/>
      </c>
      <c r="I209" s="402" t="str">
        <f>IF('Data invoice'!Q156=0,"",'Data invoice'!R156)</f>
        <v/>
      </c>
      <c r="J209" s="438" t="str">
        <f>IF('Data invoice'!R156=0,"",'Data invoice'!S156)</f>
        <v/>
      </c>
      <c r="K209" s="485" t="str">
        <f>IF('Data invoice'!S156=0,"",'Data invoice'!T156)</f>
        <v/>
      </c>
      <c r="L209" s="402"/>
      <c r="M209" s="402"/>
      <c r="N209" s="402"/>
      <c r="O209" s="402"/>
      <c r="P209" s="402"/>
      <c r="Q209" s="402"/>
      <c r="R209" s="402"/>
      <c r="S209" s="402"/>
      <c r="T209" s="402"/>
      <c r="U209" s="402"/>
      <c r="V209" s="402"/>
      <c r="W209" s="402"/>
      <c r="X209" s="402"/>
      <c r="Y209" s="402"/>
      <c r="Z209" s="402"/>
      <c r="AA209" s="402"/>
      <c r="AB209" s="411"/>
      <c r="AC209" s="411"/>
      <c r="AD209" s="411"/>
      <c r="AE209" s="411"/>
      <c r="AF209" s="411"/>
      <c r="AG209" s="411"/>
      <c r="AH209" s="411"/>
      <c r="AI209" s="411"/>
      <c r="AJ209" s="411"/>
      <c r="AK209" s="411"/>
      <c r="AL209" s="411"/>
    </row>
    <row r="210" spans="1:38" s="555" customFormat="1" ht="16.5" customHeight="1">
      <c r="A210" s="402"/>
      <c r="B210" s="402" t="str">
        <f>IF('Data invoice'!J157=0,"",'Data invoice'!K157)</f>
        <v/>
      </c>
      <c r="C210" s="402" t="str">
        <f>IF('Data invoice'!K157=0,"",'Data invoice'!L157)</f>
        <v/>
      </c>
      <c r="D210" s="402" t="str">
        <f>IF('Data invoice'!L157=0,"",'Data invoice'!M157)</f>
        <v/>
      </c>
      <c r="E210" s="402" t="str">
        <f>IF('Data invoice'!M157=0,"",'Data invoice'!N157)</f>
        <v/>
      </c>
      <c r="F210" s="402" t="str">
        <f>IF('Data invoice'!N157=0,"",'Data invoice'!O157)</f>
        <v/>
      </c>
      <c r="G210" s="402" t="str">
        <f>IF('Data invoice'!O157=0,"",'Data invoice'!P157)</f>
        <v/>
      </c>
      <c r="H210" s="402" t="str">
        <f>IF('Data invoice'!P157=0,"",'Data invoice'!Q157)</f>
        <v/>
      </c>
      <c r="I210" s="402" t="str">
        <f>IF('Data invoice'!Q157=0,"",'Data invoice'!R157)</f>
        <v/>
      </c>
      <c r="J210" s="438" t="str">
        <f>IF('Data invoice'!R157=0,"",'Data invoice'!S157)</f>
        <v/>
      </c>
      <c r="K210" s="485" t="str">
        <f>IF('Data invoice'!S157=0,"",'Data invoice'!T157)</f>
        <v/>
      </c>
      <c r="L210" s="402"/>
      <c r="M210" s="402"/>
      <c r="N210" s="402"/>
      <c r="O210" s="402"/>
      <c r="P210" s="402"/>
      <c r="Q210" s="402"/>
      <c r="R210" s="402"/>
      <c r="S210" s="402"/>
      <c r="T210" s="402"/>
      <c r="U210" s="402"/>
      <c r="V210" s="402"/>
      <c r="W210" s="402"/>
      <c r="X210" s="402"/>
      <c r="Y210" s="402"/>
      <c r="Z210" s="402"/>
      <c r="AA210" s="402"/>
      <c r="AB210" s="411"/>
      <c r="AC210" s="411"/>
      <c r="AD210" s="411"/>
      <c r="AE210" s="411"/>
      <c r="AF210" s="411"/>
      <c r="AG210" s="411"/>
      <c r="AH210" s="411"/>
      <c r="AI210" s="411"/>
      <c r="AJ210" s="411"/>
      <c r="AK210" s="411"/>
      <c r="AL210" s="411"/>
    </row>
    <row r="211" spans="1:38" s="555" customFormat="1" ht="16.5" customHeight="1">
      <c r="A211" s="402"/>
      <c r="B211" s="402" t="str">
        <f>IF('Data invoice'!J158=0,"",'Data invoice'!K158)</f>
        <v/>
      </c>
      <c r="C211" s="402" t="str">
        <f>IF('Data invoice'!K158=0,"",'Data invoice'!L158)</f>
        <v/>
      </c>
      <c r="D211" s="402" t="str">
        <f>IF('Data invoice'!L158=0,"",'Data invoice'!M158)</f>
        <v/>
      </c>
      <c r="E211" s="402" t="str">
        <f>IF('Data invoice'!M158=0,"",'Data invoice'!N158)</f>
        <v/>
      </c>
      <c r="F211" s="402" t="str">
        <f>IF('Data invoice'!N158=0,"",'Data invoice'!O158)</f>
        <v/>
      </c>
      <c r="G211" s="402" t="str">
        <f>IF('Data invoice'!O158=0,"",'Data invoice'!P158)</f>
        <v/>
      </c>
      <c r="H211" s="402" t="str">
        <f>IF('Data invoice'!P158=0,"",'Data invoice'!Q158)</f>
        <v/>
      </c>
      <c r="I211" s="402" t="str">
        <f>IF('Data invoice'!Q158=0,"",'Data invoice'!R158)</f>
        <v/>
      </c>
      <c r="J211" s="438" t="str">
        <f>IF('Data invoice'!R158=0,"",'Data invoice'!S158)</f>
        <v/>
      </c>
      <c r="K211" s="485" t="str">
        <f>IF('Data invoice'!S158=0,"",'Data invoice'!T158)</f>
        <v/>
      </c>
      <c r="L211" s="402"/>
      <c r="M211" s="402"/>
      <c r="N211" s="402"/>
      <c r="O211" s="402"/>
      <c r="P211" s="402"/>
      <c r="Q211" s="402"/>
      <c r="R211" s="402"/>
      <c r="S211" s="402"/>
      <c r="T211" s="402"/>
      <c r="U211" s="402"/>
      <c r="V211" s="402"/>
      <c r="W211" s="402"/>
      <c r="X211" s="402"/>
      <c r="Y211" s="402"/>
      <c r="Z211" s="402"/>
      <c r="AA211" s="402"/>
      <c r="AB211" s="411"/>
      <c r="AC211" s="411"/>
      <c r="AD211" s="411"/>
      <c r="AE211" s="411"/>
      <c r="AF211" s="411"/>
      <c r="AG211" s="411"/>
      <c r="AH211" s="411"/>
      <c r="AI211" s="411"/>
      <c r="AJ211" s="411"/>
      <c r="AK211" s="411"/>
      <c r="AL211" s="411"/>
    </row>
    <row r="212" spans="1:38" s="555" customFormat="1" ht="16.5" customHeight="1">
      <c r="A212" s="402"/>
      <c r="B212" s="402" t="str">
        <f>IF('Data invoice'!J159=0,"",'Data invoice'!K159)</f>
        <v/>
      </c>
      <c r="C212" s="402" t="str">
        <f>IF('Data invoice'!K159=0,"",'Data invoice'!L159)</f>
        <v/>
      </c>
      <c r="D212" s="402" t="str">
        <f>IF('Data invoice'!L159=0,"",'Data invoice'!M159)</f>
        <v/>
      </c>
      <c r="E212" s="402" t="str">
        <f>IF('Data invoice'!M159=0,"",'Data invoice'!N159)</f>
        <v/>
      </c>
      <c r="F212" s="402" t="str">
        <f>IF('Data invoice'!N159=0,"",'Data invoice'!O159)</f>
        <v/>
      </c>
      <c r="G212" s="402" t="str">
        <f>IF('Data invoice'!O159=0,"",'Data invoice'!P159)</f>
        <v/>
      </c>
      <c r="H212" s="402" t="str">
        <f>IF('Data invoice'!P159=0,"",'Data invoice'!Q159)</f>
        <v/>
      </c>
      <c r="I212" s="402" t="str">
        <f>IF('Data invoice'!Q159=0,"",'Data invoice'!R159)</f>
        <v/>
      </c>
      <c r="J212" s="438" t="str">
        <f>IF('Data invoice'!R159=0,"",'Data invoice'!S159)</f>
        <v/>
      </c>
      <c r="K212" s="485" t="str">
        <f>IF('Data invoice'!S159=0,"",'Data invoice'!T159)</f>
        <v/>
      </c>
      <c r="L212" s="402"/>
      <c r="M212" s="402"/>
      <c r="N212" s="402"/>
      <c r="O212" s="402"/>
      <c r="P212" s="402"/>
      <c r="Q212" s="402"/>
      <c r="R212" s="402"/>
      <c r="S212" s="402"/>
      <c r="T212" s="402"/>
      <c r="U212" s="402"/>
      <c r="V212" s="402"/>
      <c r="W212" s="402"/>
      <c r="X212" s="402"/>
      <c r="Y212" s="402"/>
      <c r="Z212" s="402"/>
      <c r="AA212" s="402"/>
      <c r="AB212" s="411"/>
      <c r="AC212" s="411"/>
      <c r="AD212" s="411"/>
      <c r="AE212" s="411"/>
      <c r="AF212" s="411"/>
      <c r="AG212" s="411"/>
      <c r="AH212" s="411"/>
      <c r="AI212" s="411"/>
      <c r="AJ212" s="411"/>
      <c r="AK212" s="411"/>
      <c r="AL212" s="411"/>
    </row>
    <row r="213" spans="1:38" s="555" customFormat="1" ht="16.5" customHeight="1">
      <c r="A213" s="402"/>
      <c r="B213" s="402" t="str">
        <f>IF('Data invoice'!J160=0,"",'Data invoice'!K160)</f>
        <v/>
      </c>
      <c r="C213" s="402" t="str">
        <f>IF('Data invoice'!K160=0,"",'Data invoice'!L160)</f>
        <v/>
      </c>
      <c r="D213" s="402" t="str">
        <f>IF('Data invoice'!L160=0,"",'Data invoice'!M160)</f>
        <v/>
      </c>
      <c r="E213" s="402" t="str">
        <f>IF('Data invoice'!M160=0,"",'Data invoice'!N160)</f>
        <v/>
      </c>
      <c r="F213" s="402" t="str">
        <f>IF('Data invoice'!N160=0,"",'Data invoice'!O160)</f>
        <v/>
      </c>
      <c r="G213" s="402" t="str">
        <f>IF('Data invoice'!O160=0,"",'Data invoice'!P160)</f>
        <v/>
      </c>
      <c r="H213" s="402" t="str">
        <f>IF('Data invoice'!P160=0,"",'Data invoice'!Q160)</f>
        <v/>
      </c>
      <c r="I213" s="402" t="str">
        <f>IF('Data invoice'!Q160=0,"",'Data invoice'!R160)</f>
        <v/>
      </c>
      <c r="J213" s="438" t="str">
        <f>IF('Data invoice'!R160=0,"",'Data invoice'!S160)</f>
        <v/>
      </c>
      <c r="K213" s="485" t="str">
        <f>IF('Data invoice'!S160=0,"",'Data invoice'!T160)</f>
        <v/>
      </c>
      <c r="L213" s="402"/>
      <c r="M213" s="402"/>
      <c r="N213" s="402"/>
      <c r="O213" s="402"/>
      <c r="P213" s="402"/>
      <c r="Q213" s="402"/>
      <c r="R213" s="402"/>
      <c r="S213" s="402"/>
      <c r="T213" s="402"/>
      <c r="U213" s="402"/>
      <c r="V213" s="402"/>
      <c r="W213" s="402"/>
      <c r="X213" s="402"/>
      <c r="Y213" s="402"/>
      <c r="Z213" s="402"/>
      <c r="AA213" s="402"/>
      <c r="AB213" s="411"/>
      <c r="AC213" s="411"/>
      <c r="AD213" s="411"/>
      <c r="AE213" s="411"/>
      <c r="AF213" s="411"/>
      <c r="AG213" s="411"/>
      <c r="AH213" s="411"/>
      <c r="AI213" s="411"/>
      <c r="AJ213" s="411"/>
      <c r="AK213" s="411"/>
      <c r="AL213" s="411"/>
    </row>
    <row r="214" spans="1:38" s="555" customFormat="1" ht="16.5" customHeight="1">
      <c r="A214" s="402"/>
      <c r="B214" s="402" t="str">
        <f>IF('Data invoice'!J161=0,"",'Data invoice'!K161)</f>
        <v/>
      </c>
      <c r="C214" s="402" t="str">
        <f>IF('Data invoice'!K161=0,"",'Data invoice'!L161)</f>
        <v/>
      </c>
      <c r="D214" s="402" t="str">
        <f>IF('Data invoice'!L161=0,"",'Data invoice'!M161)</f>
        <v/>
      </c>
      <c r="E214" s="402" t="str">
        <f>IF('Data invoice'!M161=0,"",'Data invoice'!N161)</f>
        <v/>
      </c>
      <c r="F214" s="402" t="str">
        <f>IF('Data invoice'!N161=0,"",'Data invoice'!O161)</f>
        <v/>
      </c>
      <c r="G214" s="402" t="str">
        <f>IF('Data invoice'!O161=0,"",'Data invoice'!P161)</f>
        <v/>
      </c>
      <c r="H214" s="402" t="str">
        <f>IF('Data invoice'!P161=0,"",'Data invoice'!Q161)</f>
        <v/>
      </c>
      <c r="I214" s="402" t="str">
        <f>IF('Data invoice'!Q161=0,"",'Data invoice'!R161)</f>
        <v/>
      </c>
      <c r="J214" s="438" t="str">
        <f>IF('Data invoice'!R161=0,"",'Data invoice'!S161)</f>
        <v/>
      </c>
      <c r="K214" s="485" t="str">
        <f>IF('Data invoice'!S161=0,"",'Data invoice'!T161)</f>
        <v/>
      </c>
      <c r="L214" s="402"/>
      <c r="M214" s="402"/>
      <c r="N214" s="402"/>
      <c r="O214" s="402"/>
      <c r="P214" s="402"/>
      <c r="Q214" s="402"/>
      <c r="R214" s="402"/>
      <c r="S214" s="402"/>
      <c r="T214" s="402"/>
      <c r="U214" s="402"/>
      <c r="V214" s="402"/>
      <c r="W214" s="402"/>
      <c r="X214" s="402"/>
      <c r="Y214" s="402"/>
      <c r="Z214" s="402"/>
      <c r="AA214" s="402"/>
      <c r="AB214" s="411"/>
      <c r="AC214" s="411"/>
      <c r="AD214" s="411"/>
      <c r="AE214" s="411"/>
      <c r="AF214" s="411"/>
      <c r="AG214" s="411"/>
      <c r="AH214" s="411"/>
      <c r="AI214" s="411"/>
      <c r="AJ214" s="411"/>
      <c r="AK214" s="411"/>
      <c r="AL214" s="411"/>
    </row>
    <row r="215" spans="1:38" s="555" customFormat="1" ht="16.5" customHeight="1">
      <c r="A215" s="402"/>
      <c r="B215" s="402" t="str">
        <f>IF('Data invoice'!J162=0,"",'Data invoice'!K162)</f>
        <v/>
      </c>
      <c r="C215" s="402" t="str">
        <f>IF('Data invoice'!K162=0,"",'Data invoice'!L162)</f>
        <v/>
      </c>
      <c r="D215" s="402" t="str">
        <f>IF('Data invoice'!L162=0,"",'Data invoice'!M162)</f>
        <v/>
      </c>
      <c r="E215" s="402" t="str">
        <f>IF('Data invoice'!M162=0,"",'Data invoice'!N162)</f>
        <v/>
      </c>
      <c r="F215" s="402" t="str">
        <f>IF('Data invoice'!N162=0,"",'Data invoice'!O162)</f>
        <v/>
      </c>
      <c r="G215" s="402" t="str">
        <f>IF('Data invoice'!O162=0,"",'Data invoice'!P162)</f>
        <v/>
      </c>
      <c r="H215" s="402" t="str">
        <f>IF('Data invoice'!P162=0,"",'Data invoice'!Q162)</f>
        <v/>
      </c>
      <c r="I215" s="402" t="str">
        <f>IF('Data invoice'!Q162=0,"",'Data invoice'!R162)</f>
        <v/>
      </c>
      <c r="J215" s="438" t="str">
        <f>IF('Data invoice'!R162=0,"",'Data invoice'!S162)</f>
        <v/>
      </c>
      <c r="K215" s="485" t="str">
        <f>IF('Data invoice'!S162=0,"",'Data invoice'!T162)</f>
        <v/>
      </c>
      <c r="L215" s="402"/>
      <c r="M215" s="402"/>
      <c r="N215" s="402"/>
      <c r="O215" s="402"/>
      <c r="P215" s="397"/>
      <c r="Q215" s="397"/>
      <c r="R215" s="397"/>
      <c r="S215" s="402"/>
      <c r="T215" s="402"/>
      <c r="U215" s="402"/>
      <c r="V215" s="402"/>
      <c r="W215" s="402"/>
      <c r="X215" s="402"/>
      <c r="Y215" s="402"/>
      <c r="Z215" s="402"/>
      <c r="AA215" s="402"/>
      <c r="AB215" s="411"/>
      <c r="AC215" s="411"/>
      <c r="AD215" s="411"/>
      <c r="AE215" s="411"/>
      <c r="AF215" s="411"/>
      <c r="AG215" s="411"/>
      <c r="AH215" s="411"/>
      <c r="AI215" s="411"/>
      <c r="AJ215" s="411"/>
      <c r="AK215" s="411"/>
      <c r="AL215" s="411"/>
    </row>
    <row r="216" spans="1:38" s="555" customFormat="1" ht="16.5" customHeight="1">
      <c r="A216" s="402"/>
      <c r="B216" s="402" t="str">
        <f>IF('Data invoice'!J163=0,"",'Data invoice'!K163)</f>
        <v/>
      </c>
      <c r="C216" s="402" t="str">
        <f>IF('Data invoice'!K163=0,"",'Data invoice'!L163)</f>
        <v/>
      </c>
      <c r="D216" s="402" t="str">
        <f>IF('Data invoice'!L163=0,"",'Data invoice'!M163)</f>
        <v/>
      </c>
      <c r="E216" s="402" t="str">
        <f>IF('Data invoice'!M163=0,"",'Data invoice'!N163)</f>
        <v/>
      </c>
      <c r="F216" s="402" t="str">
        <f>IF('Data invoice'!N163=0,"",'Data invoice'!O163)</f>
        <v/>
      </c>
      <c r="G216" s="402" t="str">
        <f>IF('Data invoice'!O163=0,"",'Data invoice'!P163)</f>
        <v/>
      </c>
      <c r="H216" s="402" t="str">
        <f>IF('Data invoice'!P163=0,"",'Data invoice'!Q163)</f>
        <v/>
      </c>
      <c r="I216" s="402" t="str">
        <f>IF('Data invoice'!Q163=0,"",'Data invoice'!R163)</f>
        <v/>
      </c>
      <c r="J216" s="438" t="str">
        <f>IF('Data invoice'!R163=0,"",'Data invoice'!S163)</f>
        <v/>
      </c>
      <c r="K216" s="485" t="str">
        <f>IF('Data invoice'!S163=0,"",'Data invoice'!T163)</f>
        <v/>
      </c>
      <c r="L216" s="402"/>
      <c r="M216" s="402"/>
      <c r="N216" s="402"/>
      <c r="O216" s="402"/>
      <c r="P216" s="397"/>
      <c r="Q216" s="397"/>
      <c r="R216" s="397"/>
      <c r="S216" s="402"/>
      <c r="T216" s="402"/>
      <c r="U216" s="402"/>
      <c r="V216" s="402"/>
      <c r="W216" s="402"/>
      <c r="X216" s="402"/>
      <c r="Y216" s="402"/>
      <c r="Z216" s="402"/>
      <c r="AA216" s="402"/>
      <c r="AB216" s="411"/>
      <c r="AC216" s="411"/>
      <c r="AD216" s="411"/>
      <c r="AE216" s="411"/>
      <c r="AF216" s="411"/>
      <c r="AG216" s="411"/>
      <c r="AH216" s="411"/>
      <c r="AI216" s="411"/>
      <c r="AJ216" s="411"/>
      <c r="AK216" s="411"/>
      <c r="AL216" s="411"/>
    </row>
    <row r="217" spans="1:38" s="555" customFormat="1" ht="16.5" customHeight="1">
      <c r="A217" s="402"/>
      <c r="B217" s="402" t="str">
        <f>IF('Data invoice'!J164=0,"",'Data invoice'!K164)</f>
        <v/>
      </c>
      <c r="C217" s="402" t="str">
        <f>IF('Data invoice'!K164=0,"",'Data invoice'!L164)</f>
        <v/>
      </c>
      <c r="D217" s="402" t="str">
        <f>IF('Data invoice'!L164=0,"",'Data invoice'!M164)</f>
        <v/>
      </c>
      <c r="E217" s="402" t="str">
        <f>IF('Data invoice'!M164=0,"",'Data invoice'!N164)</f>
        <v/>
      </c>
      <c r="F217" s="402" t="str">
        <f>IF('Data invoice'!N164=0,"",'Data invoice'!O164)</f>
        <v/>
      </c>
      <c r="G217" s="402" t="str">
        <f>IF('Data invoice'!O164=0,"",'Data invoice'!P164)</f>
        <v/>
      </c>
      <c r="H217" s="402" t="str">
        <f>IF('Data invoice'!P164=0,"",'Data invoice'!Q164)</f>
        <v/>
      </c>
      <c r="I217" s="402" t="str">
        <f>IF('Data invoice'!Q164=0,"",'Data invoice'!R164)</f>
        <v/>
      </c>
      <c r="J217" s="438" t="str">
        <f>IF('Data invoice'!R164=0,"",'Data invoice'!S164)</f>
        <v/>
      </c>
      <c r="K217" s="485" t="str">
        <f>IF('Data invoice'!S164=0,"",'Data invoice'!T164)</f>
        <v/>
      </c>
      <c r="L217" s="402"/>
      <c r="M217" s="402"/>
      <c r="N217" s="397"/>
      <c r="O217" s="397"/>
      <c r="P217" s="397"/>
      <c r="Q217" s="397"/>
      <c r="R217" s="397"/>
      <c r="S217" s="402"/>
      <c r="T217" s="402"/>
      <c r="U217" s="402"/>
      <c r="V217" s="402"/>
      <c r="W217" s="402"/>
      <c r="X217" s="402"/>
      <c r="Y217" s="402"/>
      <c r="Z217" s="402"/>
      <c r="AA217" s="402"/>
      <c r="AB217" s="411"/>
      <c r="AC217" s="411"/>
      <c r="AD217" s="411"/>
      <c r="AE217" s="411"/>
      <c r="AF217" s="411"/>
      <c r="AG217" s="411"/>
      <c r="AH217" s="411"/>
      <c r="AI217" s="411"/>
      <c r="AJ217" s="411"/>
      <c r="AK217" s="411"/>
      <c r="AL217" s="411"/>
    </row>
    <row r="218" spans="1:38" s="555" customFormat="1" ht="13.5" customHeight="1">
      <c r="A218" s="402"/>
      <c r="B218" s="402" t="str">
        <f>IF('Data invoice'!J165=0,"",'Data invoice'!K165)</f>
        <v/>
      </c>
      <c r="C218" s="402" t="str">
        <f>IF('Data invoice'!K165=0,"",'Data invoice'!L165)</f>
        <v/>
      </c>
      <c r="D218" s="402" t="str">
        <f>IF('Data invoice'!L165=0,"",'Data invoice'!M165)</f>
        <v/>
      </c>
      <c r="E218" s="402" t="str">
        <f>IF('Data invoice'!M165=0,"",'Data invoice'!N165)</f>
        <v/>
      </c>
      <c r="F218" s="402" t="str">
        <f>IF('Data invoice'!N165=0,"",'Data invoice'!O165)</f>
        <v/>
      </c>
      <c r="G218" s="402" t="str">
        <f>IF('Data invoice'!O165=0,"",'Data invoice'!P165)</f>
        <v/>
      </c>
      <c r="H218" s="402" t="str">
        <f>IF('Data invoice'!P165=0,"",'Data invoice'!Q165)</f>
        <v/>
      </c>
      <c r="I218" s="402" t="str">
        <f>IF('Data invoice'!Q165=0,"",'Data invoice'!R165)</f>
        <v/>
      </c>
      <c r="J218" s="438" t="str">
        <f>IF('Data invoice'!R165=0,"",'Data invoice'!S165)</f>
        <v/>
      </c>
      <c r="K218" s="485" t="str">
        <f>IF('Data invoice'!S165=0,"",'Data invoice'!T165)</f>
        <v/>
      </c>
      <c r="L218" s="402"/>
      <c r="M218" s="402"/>
      <c r="N218" s="397"/>
      <c r="O218" s="397"/>
      <c r="P218" s="397"/>
      <c r="Q218" s="397"/>
      <c r="R218" s="397"/>
      <c r="S218" s="402"/>
      <c r="T218" s="402"/>
      <c r="U218" s="402"/>
      <c r="V218" s="402"/>
      <c r="W218" s="402"/>
      <c r="X218" s="402"/>
      <c r="Y218" s="402"/>
      <c r="Z218" s="402"/>
      <c r="AA218" s="402"/>
      <c r="AB218" s="411"/>
      <c r="AC218" s="411"/>
      <c r="AD218" s="411"/>
      <c r="AE218" s="411"/>
      <c r="AF218" s="411"/>
      <c r="AG218" s="411"/>
      <c r="AH218" s="411"/>
      <c r="AI218" s="411"/>
      <c r="AJ218" s="411"/>
      <c r="AK218" s="411"/>
      <c r="AL218" s="411"/>
    </row>
    <row r="219" spans="1:38" s="555" customFormat="1" ht="13.5" customHeight="1">
      <c r="A219" s="402"/>
      <c r="B219" s="402" t="str">
        <f>IF('Data invoice'!J166=0,"",'Data invoice'!K166)</f>
        <v/>
      </c>
      <c r="C219" s="402" t="str">
        <f>IF('Data invoice'!K166=0,"",'Data invoice'!L166)</f>
        <v/>
      </c>
      <c r="D219" s="402" t="str">
        <f>IF('Data invoice'!L166=0,"",'Data invoice'!M166)</f>
        <v/>
      </c>
      <c r="E219" s="402" t="str">
        <f>IF('Data invoice'!M166=0,"",'Data invoice'!N166)</f>
        <v/>
      </c>
      <c r="F219" s="402" t="str">
        <f>IF('Data invoice'!N166=0,"",'Data invoice'!O166)</f>
        <v/>
      </c>
      <c r="G219" s="402" t="str">
        <f>IF('Data invoice'!O166=0,"",'Data invoice'!P166)</f>
        <v/>
      </c>
      <c r="H219" s="402" t="str">
        <f>IF('Data invoice'!P166=0,"",'Data invoice'!Q166)</f>
        <v/>
      </c>
      <c r="I219" s="402" t="str">
        <f>IF('Data invoice'!Q166=0,"",'Data invoice'!R166)</f>
        <v/>
      </c>
      <c r="J219" s="438" t="str">
        <f>IF('Data invoice'!R166=0,"",'Data invoice'!S166)</f>
        <v/>
      </c>
      <c r="K219" s="485" t="str">
        <f>IF('Data invoice'!S166=0,"",'Data invoice'!T166)</f>
        <v/>
      </c>
      <c r="L219" s="402"/>
      <c r="M219" s="402"/>
      <c r="N219" s="397"/>
      <c r="O219" s="397"/>
      <c r="P219" s="397"/>
      <c r="Q219" s="397"/>
      <c r="R219" s="397"/>
      <c r="S219" s="397"/>
      <c r="T219" s="397"/>
      <c r="U219" s="402"/>
      <c r="V219" s="402"/>
      <c r="W219" s="402"/>
      <c r="X219" s="402"/>
      <c r="Y219" s="402"/>
      <c r="Z219" s="402"/>
      <c r="AA219" s="402"/>
      <c r="AB219" s="411"/>
      <c r="AC219" s="411"/>
      <c r="AD219" s="411"/>
      <c r="AE219" s="411"/>
      <c r="AF219" s="411"/>
      <c r="AG219" s="411"/>
      <c r="AH219" s="411"/>
      <c r="AI219" s="411"/>
      <c r="AJ219" s="411"/>
      <c r="AK219" s="411"/>
      <c r="AL219" s="411"/>
    </row>
    <row r="220" spans="1:38" s="555" customFormat="1" ht="16.5" customHeight="1">
      <c r="A220" s="402"/>
      <c r="B220" s="402" t="str">
        <f>IF('Data invoice'!J167=0,"",'Data invoice'!K167)</f>
        <v/>
      </c>
      <c r="C220" s="402" t="str">
        <f>IF('Data invoice'!K167=0,"",'Data invoice'!L167)</f>
        <v/>
      </c>
      <c r="D220" s="402" t="str">
        <f>IF('Data invoice'!L167=0,"",'Data invoice'!M167)</f>
        <v/>
      </c>
      <c r="E220" s="402" t="str">
        <f>IF('Data invoice'!M167=0,"",'Data invoice'!N167)</f>
        <v/>
      </c>
      <c r="F220" s="402" t="str">
        <f>IF('Data invoice'!N167=0,"",'Data invoice'!O167)</f>
        <v/>
      </c>
      <c r="G220" s="402" t="str">
        <f>IF('Data invoice'!O167=0,"",'Data invoice'!P167)</f>
        <v/>
      </c>
      <c r="H220" s="402" t="str">
        <f>IF('Data invoice'!P167=0,"",'Data invoice'!Q167)</f>
        <v/>
      </c>
      <c r="I220" s="402" t="str">
        <f>IF('Data invoice'!Q167=0,"",'Data invoice'!R167)</f>
        <v/>
      </c>
      <c r="J220" s="438" t="str">
        <f>IF('Data invoice'!R167=0,"",'Data invoice'!S167)</f>
        <v/>
      </c>
      <c r="K220" s="485" t="str">
        <f>IF('Data invoice'!S167=0,"",'Data invoice'!T167)</f>
        <v/>
      </c>
      <c r="L220" s="402"/>
      <c r="M220" s="402"/>
      <c r="N220" s="397"/>
      <c r="O220" s="397"/>
      <c r="P220" s="397"/>
      <c r="Q220" s="397"/>
      <c r="R220" s="397"/>
      <c r="S220" s="397"/>
      <c r="T220" s="397"/>
      <c r="U220" s="402"/>
      <c r="V220" s="402"/>
      <c r="W220" s="402"/>
      <c r="X220" s="402"/>
      <c r="Y220" s="402"/>
      <c r="Z220" s="402"/>
      <c r="AA220" s="402"/>
      <c r="AB220" s="411"/>
      <c r="AC220" s="411"/>
      <c r="AD220" s="411"/>
      <c r="AE220" s="411"/>
      <c r="AF220" s="411"/>
      <c r="AG220" s="411"/>
      <c r="AH220" s="411"/>
      <c r="AI220" s="411"/>
      <c r="AJ220" s="411"/>
      <c r="AK220" s="411"/>
      <c r="AL220" s="411"/>
    </row>
    <row r="221" spans="1:38" s="555" customFormat="1" ht="16.5" customHeight="1">
      <c r="A221" s="402"/>
      <c r="B221" s="402" t="str">
        <f>IF('Data invoice'!J168=0,"",'Data invoice'!K168)</f>
        <v/>
      </c>
      <c r="C221" s="402" t="str">
        <f>IF('Data invoice'!K168=0,"",'Data invoice'!L168)</f>
        <v/>
      </c>
      <c r="D221" s="402" t="str">
        <f>IF('Data invoice'!L168=0,"",'Data invoice'!M168)</f>
        <v/>
      </c>
      <c r="E221" s="402" t="str">
        <f>IF('Data invoice'!M168=0,"",'Data invoice'!N168)</f>
        <v/>
      </c>
      <c r="F221" s="402" t="str">
        <f>IF('Data invoice'!N168=0,"",'Data invoice'!O168)</f>
        <v/>
      </c>
      <c r="G221" s="402" t="str">
        <f>IF('Data invoice'!O168=0,"",'Data invoice'!P168)</f>
        <v/>
      </c>
      <c r="H221" s="402" t="str">
        <f>IF('Data invoice'!P168=0,"",'Data invoice'!Q168)</f>
        <v/>
      </c>
      <c r="I221" s="402" t="str">
        <f>IF('Data invoice'!Q168=0,"",'Data invoice'!R168)</f>
        <v/>
      </c>
      <c r="J221" s="438" t="str">
        <f>IF('Data invoice'!R168=0,"",'Data invoice'!S168)</f>
        <v/>
      </c>
      <c r="K221" s="485" t="str">
        <f>IF('Data invoice'!S168=0,"",'Data invoice'!T168)</f>
        <v/>
      </c>
      <c r="L221" s="402"/>
      <c r="M221" s="402"/>
      <c r="N221" s="397"/>
      <c r="O221" s="397"/>
      <c r="P221" s="397"/>
      <c r="Q221" s="397"/>
      <c r="R221" s="397"/>
      <c r="S221" s="397"/>
      <c r="T221" s="397"/>
      <c r="U221" s="402"/>
      <c r="V221" s="402"/>
      <c r="W221" s="402"/>
      <c r="X221" s="402"/>
      <c r="Y221" s="402"/>
      <c r="Z221" s="402"/>
      <c r="AA221" s="402"/>
      <c r="AB221" s="411"/>
      <c r="AC221" s="411"/>
      <c r="AD221" s="411"/>
      <c r="AE221" s="411"/>
      <c r="AF221" s="411"/>
      <c r="AG221" s="411"/>
      <c r="AH221" s="411"/>
      <c r="AI221" s="411"/>
      <c r="AJ221" s="411"/>
      <c r="AK221" s="411"/>
      <c r="AL221" s="411"/>
    </row>
    <row r="222" spans="1:38" s="555" customFormat="1" ht="16.5" customHeight="1">
      <c r="A222" s="402"/>
      <c r="B222" s="402" t="str">
        <f>IF('Data invoice'!J169=0,"",'Data invoice'!K169)</f>
        <v/>
      </c>
      <c r="C222" s="402" t="str">
        <f>IF('Data invoice'!K169=0,"",'Data invoice'!L169)</f>
        <v/>
      </c>
      <c r="D222" s="402" t="str">
        <f>IF('Data invoice'!L169=0,"",'Data invoice'!M169)</f>
        <v/>
      </c>
      <c r="E222" s="402" t="str">
        <f>IF('Data invoice'!M169=0,"",'Data invoice'!N169)</f>
        <v/>
      </c>
      <c r="F222" s="402" t="str">
        <f>IF('Data invoice'!N169=0,"",'Data invoice'!O169)</f>
        <v/>
      </c>
      <c r="G222" s="402" t="str">
        <f>IF('Data invoice'!O169=0,"",'Data invoice'!P169)</f>
        <v/>
      </c>
      <c r="H222" s="402" t="str">
        <f>IF('Data invoice'!P169=0,"",'Data invoice'!Q169)</f>
        <v/>
      </c>
      <c r="I222" s="402" t="str">
        <f>IF('Data invoice'!Q169=0,"",'Data invoice'!R169)</f>
        <v/>
      </c>
      <c r="J222" s="438" t="str">
        <f>IF('Data invoice'!R169=0,"",'Data invoice'!S169)</f>
        <v/>
      </c>
      <c r="K222" s="485" t="str">
        <f>IF('Data invoice'!S169=0,"",'Data invoice'!T169)</f>
        <v/>
      </c>
      <c r="L222" s="402"/>
      <c r="M222" s="402"/>
      <c r="N222" s="397"/>
      <c r="O222" s="397"/>
      <c r="P222" s="397"/>
      <c r="Q222" s="397"/>
      <c r="R222" s="397"/>
      <c r="S222" s="397"/>
      <c r="T222" s="397"/>
      <c r="U222" s="402"/>
      <c r="V222" s="402"/>
      <c r="W222" s="402"/>
      <c r="X222" s="402"/>
      <c r="Y222" s="402"/>
      <c r="Z222" s="402"/>
      <c r="AA222" s="402"/>
      <c r="AB222" s="411"/>
      <c r="AC222" s="411"/>
      <c r="AD222" s="411"/>
      <c r="AE222" s="411"/>
      <c r="AF222" s="411"/>
      <c r="AG222" s="411"/>
      <c r="AH222" s="411"/>
      <c r="AI222" s="411"/>
      <c r="AJ222" s="411"/>
      <c r="AK222" s="411"/>
      <c r="AL222" s="411"/>
    </row>
    <row r="223" spans="1:38" s="555" customFormat="1" ht="16.5" customHeight="1">
      <c r="A223" s="402"/>
      <c r="B223" s="402" t="str">
        <f>IF('Data invoice'!J170=0,"",'Data invoice'!K170)</f>
        <v/>
      </c>
      <c r="C223" s="402" t="str">
        <f>IF('Data invoice'!K170=0,"",'Data invoice'!L170)</f>
        <v/>
      </c>
      <c r="D223" s="402" t="str">
        <f>IF('Data invoice'!L170=0,"",'Data invoice'!M170)</f>
        <v/>
      </c>
      <c r="E223" s="402" t="str">
        <f>IF('Data invoice'!M170=0,"",'Data invoice'!N170)</f>
        <v/>
      </c>
      <c r="F223" s="402" t="str">
        <f>IF('Data invoice'!N170=0,"",'Data invoice'!O170)</f>
        <v/>
      </c>
      <c r="G223" s="402" t="str">
        <f>IF('Data invoice'!O170=0,"",'Data invoice'!P170)</f>
        <v/>
      </c>
      <c r="H223" s="402" t="str">
        <f>IF('Data invoice'!P170=0,"",'Data invoice'!Q170)</f>
        <v/>
      </c>
      <c r="I223" s="402" t="str">
        <f>IF('Data invoice'!Q170=0,"",'Data invoice'!R170)</f>
        <v/>
      </c>
      <c r="J223" s="438" t="str">
        <f>IF('Data invoice'!R170=0,"",'Data invoice'!S170)</f>
        <v/>
      </c>
      <c r="K223" s="485" t="str">
        <f>IF('Data invoice'!S170=0,"",'Data invoice'!T170)</f>
        <v/>
      </c>
      <c r="L223" s="402"/>
      <c r="M223" s="397"/>
      <c r="N223" s="397"/>
      <c r="O223" s="397"/>
      <c r="P223" s="397"/>
      <c r="Q223" s="397"/>
      <c r="R223" s="397"/>
      <c r="S223" s="397"/>
      <c r="T223" s="397"/>
      <c r="U223" s="402"/>
      <c r="V223" s="402"/>
      <c r="W223" s="402"/>
      <c r="X223" s="402"/>
      <c r="Y223" s="402"/>
      <c r="Z223" s="402"/>
      <c r="AA223" s="402"/>
      <c r="AB223" s="411"/>
      <c r="AC223" s="411"/>
      <c r="AD223" s="411"/>
      <c r="AE223" s="411"/>
      <c r="AF223" s="411"/>
      <c r="AG223" s="411"/>
      <c r="AH223" s="411"/>
      <c r="AI223" s="411"/>
      <c r="AJ223" s="411"/>
      <c r="AK223" s="411"/>
      <c r="AL223" s="411"/>
    </row>
    <row r="224" spans="1:38" s="555" customFormat="1" ht="16.5" customHeight="1">
      <c r="A224" s="402"/>
      <c r="B224" s="402" t="str">
        <f>IF('Data invoice'!J171=0,"",'Data invoice'!K171)</f>
        <v/>
      </c>
      <c r="C224" s="402" t="str">
        <f>IF('Data invoice'!K171=0,"",'Data invoice'!L171)</f>
        <v/>
      </c>
      <c r="D224" s="402" t="str">
        <f>IF('Data invoice'!L171=0,"",'Data invoice'!M171)</f>
        <v/>
      </c>
      <c r="E224" s="402" t="str">
        <f>IF('Data invoice'!M171=0,"",'Data invoice'!N171)</f>
        <v/>
      </c>
      <c r="F224" s="402" t="str">
        <f>IF('Data invoice'!N171=0,"",'Data invoice'!O171)</f>
        <v/>
      </c>
      <c r="G224" s="402" t="str">
        <f>IF('Data invoice'!O171=0,"",'Data invoice'!P171)</f>
        <v/>
      </c>
      <c r="H224" s="402" t="str">
        <f>IF('Data invoice'!P171=0,"",'Data invoice'!Q171)</f>
        <v/>
      </c>
      <c r="I224" s="402" t="str">
        <f>IF('Data invoice'!Q171=0,"",'Data invoice'!R171)</f>
        <v/>
      </c>
      <c r="J224" s="438" t="str">
        <f>IF('Data invoice'!R171=0,"",'Data invoice'!S171)</f>
        <v/>
      </c>
      <c r="K224" s="485" t="str">
        <f>IF('Data invoice'!S171=0,"",'Data invoice'!T171)</f>
        <v/>
      </c>
      <c r="L224" s="402"/>
      <c r="M224" s="397"/>
      <c r="N224" s="397"/>
      <c r="O224" s="397"/>
      <c r="P224" s="397"/>
      <c r="Q224" s="397"/>
      <c r="R224" s="397"/>
      <c r="S224" s="397"/>
      <c r="T224" s="397"/>
      <c r="U224" s="402"/>
      <c r="V224" s="402"/>
      <c r="W224" s="402"/>
      <c r="X224" s="402"/>
      <c r="Y224" s="402"/>
      <c r="Z224" s="402"/>
      <c r="AA224" s="402"/>
      <c r="AB224" s="411"/>
      <c r="AC224" s="411"/>
      <c r="AD224" s="411"/>
      <c r="AE224" s="411"/>
      <c r="AF224" s="411"/>
      <c r="AG224" s="411"/>
      <c r="AH224" s="411"/>
      <c r="AI224" s="411"/>
      <c r="AJ224" s="411"/>
      <c r="AK224" s="411"/>
      <c r="AL224" s="411"/>
    </row>
    <row r="225" spans="1:38" s="555" customFormat="1" ht="16.5" customHeight="1">
      <c r="A225" s="402"/>
      <c r="B225" s="402" t="str">
        <f>IF('Data invoice'!J172=0,"",'Data invoice'!K172)</f>
        <v/>
      </c>
      <c r="C225" s="402" t="str">
        <f>IF('Data invoice'!K172=0,"",'Data invoice'!L172)</f>
        <v/>
      </c>
      <c r="D225" s="402" t="str">
        <f>IF('Data invoice'!L172=0,"",'Data invoice'!M172)</f>
        <v/>
      </c>
      <c r="E225" s="402" t="str">
        <f>IF('Data invoice'!M172=0,"",'Data invoice'!N172)</f>
        <v/>
      </c>
      <c r="F225" s="402" t="str">
        <f>IF('Data invoice'!N172=0,"",'Data invoice'!O172)</f>
        <v/>
      </c>
      <c r="G225" s="402" t="str">
        <f>IF('Data invoice'!O172=0,"",'Data invoice'!P172)</f>
        <v/>
      </c>
      <c r="H225" s="402" t="str">
        <f>IF('Data invoice'!P172=0,"",'Data invoice'!Q172)</f>
        <v/>
      </c>
      <c r="I225" s="402" t="str">
        <f>IF('Data invoice'!Q172=0,"",'Data invoice'!R172)</f>
        <v/>
      </c>
      <c r="J225" s="438" t="str">
        <f>IF('Data invoice'!R172=0,"",'Data invoice'!S172)</f>
        <v/>
      </c>
      <c r="K225" s="485" t="str">
        <f>IF('Data invoice'!S172=0,"",'Data invoice'!T172)</f>
        <v/>
      </c>
      <c r="L225" s="402"/>
      <c r="M225" s="397"/>
      <c r="N225" s="397"/>
      <c r="O225" s="397"/>
      <c r="P225" s="397"/>
      <c r="Q225" s="397"/>
      <c r="R225" s="397"/>
      <c r="S225" s="397"/>
      <c r="T225" s="397"/>
      <c r="U225" s="402"/>
      <c r="V225" s="402"/>
      <c r="W225" s="402"/>
      <c r="X225" s="402"/>
      <c r="Y225" s="402"/>
      <c r="Z225" s="402"/>
      <c r="AA225" s="402"/>
      <c r="AB225" s="411"/>
      <c r="AC225" s="411"/>
      <c r="AD225" s="411"/>
      <c r="AE225" s="411"/>
      <c r="AF225" s="411"/>
      <c r="AG225" s="411"/>
      <c r="AH225" s="411"/>
      <c r="AI225" s="411"/>
      <c r="AJ225" s="411"/>
      <c r="AK225" s="411"/>
      <c r="AL225" s="411"/>
    </row>
    <row r="226" spans="1:38" s="555" customFormat="1" ht="13.5" customHeight="1">
      <c r="A226" s="402"/>
      <c r="B226" s="402" t="str">
        <f>IF('Data invoice'!J173=0,"",'Data invoice'!K173)</f>
        <v/>
      </c>
      <c r="C226" s="402" t="str">
        <f>IF('Data invoice'!K173=0,"",'Data invoice'!L173)</f>
        <v/>
      </c>
      <c r="D226" s="402" t="str">
        <f>IF('Data invoice'!L173=0,"",'Data invoice'!M173)</f>
        <v/>
      </c>
      <c r="E226" s="402" t="str">
        <f>IF('Data invoice'!M173=0,"",'Data invoice'!N173)</f>
        <v/>
      </c>
      <c r="F226" s="402" t="str">
        <f>IF('Data invoice'!N173=0,"",'Data invoice'!O173)</f>
        <v/>
      </c>
      <c r="G226" s="402" t="str">
        <f>IF('Data invoice'!O173=0,"",'Data invoice'!P173)</f>
        <v/>
      </c>
      <c r="H226" s="402" t="str">
        <f>IF('Data invoice'!P173=0,"",'Data invoice'!Q173)</f>
        <v/>
      </c>
      <c r="I226" s="402" t="str">
        <f>IF('Data invoice'!Q173=0,"",'Data invoice'!R173)</f>
        <v/>
      </c>
      <c r="J226" s="438" t="str">
        <f>IF('Data invoice'!R173=0,"",'Data invoice'!S173)</f>
        <v/>
      </c>
      <c r="K226" s="485" t="str">
        <f>IF('Data invoice'!S173=0,"",'Data invoice'!T173)</f>
        <v/>
      </c>
      <c r="L226" s="402"/>
      <c r="M226" s="397"/>
      <c r="N226" s="397"/>
      <c r="O226" s="397"/>
      <c r="P226" s="397"/>
      <c r="Q226" s="397"/>
      <c r="R226" s="397"/>
      <c r="S226" s="397"/>
      <c r="T226" s="397"/>
      <c r="U226" s="402"/>
      <c r="V226" s="402"/>
      <c r="W226" s="402"/>
      <c r="X226" s="402"/>
      <c r="Y226" s="402"/>
      <c r="Z226" s="402"/>
      <c r="AA226" s="402"/>
      <c r="AB226" s="411"/>
      <c r="AC226" s="411"/>
      <c r="AD226" s="411"/>
      <c r="AE226" s="411"/>
      <c r="AF226" s="411"/>
      <c r="AG226" s="411"/>
      <c r="AH226" s="411"/>
      <c r="AI226" s="411"/>
      <c r="AJ226" s="411"/>
      <c r="AK226" s="411"/>
      <c r="AL226" s="411"/>
    </row>
    <row r="227" spans="1:38" s="555" customFormat="1" ht="13.5" customHeight="1">
      <c r="A227" s="402"/>
      <c r="B227" s="402" t="str">
        <f>IF('Data invoice'!J174=0,"",'Data invoice'!K174)</f>
        <v/>
      </c>
      <c r="C227" s="402" t="str">
        <f>IF('Data invoice'!K174=0,"",'Data invoice'!L174)</f>
        <v/>
      </c>
      <c r="D227" s="402" t="str">
        <f>IF('Data invoice'!L174=0,"",'Data invoice'!M174)</f>
        <v/>
      </c>
      <c r="E227" s="402" t="str">
        <f>IF('Data invoice'!M174=0,"",'Data invoice'!N174)</f>
        <v/>
      </c>
      <c r="F227" s="402" t="str">
        <f>IF('Data invoice'!N174=0,"",'Data invoice'!O174)</f>
        <v/>
      </c>
      <c r="G227" s="402" t="str">
        <f>IF('Data invoice'!O174=0,"",'Data invoice'!P174)</f>
        <v/>
      </c>
      <c r="H227" s="402" t="str">
        <f>IF('Data invoice'!P174=0,"",'Data invoice'!Q174)</f>
        <v/>
      </c>
      <c r="I227" s="402" t="str">
        <f>IF('Data invoice'!Q174=0,"",'Data invoice'!R174)</f>
        <v/>
      </c>
      <c r="J227" s="438" t="str">
        <f>IF('Data invoice'!R174=0,"",'Data invoice'!S174)</f>
        <v/>
      </c>
      <c r="K227" s="485" t="str">
        <f>IF('Data invoice'!S174=0,"",'Data invoice'!T174)</f>
        <v/>
      </c>
      <c r="L227" s="402"/>
      <c r="M227" s="397"/>
      <c r="N227" s="397"/>
      <c r="O227" s="397"/>
      <c r="P227" s="397"/>
      <c r="Q227" s="397"/>
      <c r="R227" s="397"/>
      <c r="S227" s="397"/>
      <c r="T227" s="397"/>
      <c r="U227" s="402"/>
      <c r="V227" s="402"/>
      <c r="W227" s="402"/>
      <c r="X227" s="402"/>
      <c r="Y227" s="402"/>
      <c r="Z227" s="402"/>
      <c r="AA227" s="402"/>
      <c r="AB227" s="411"/>
      <c r="AC227" s="411"/>
      <c r="AD227" s="411"/>
      <c r="AE227" s="411"/>
      <c r="AF227" s="411"/>
      <c r="AG227" s="411"/>
      <c r="AH227" s="411"/>
      <c r="AI227" s="411"/>
      <c r="AJ227" s="411"/>
      <c r="AK227" s="411"/>
      <c r="AL227" s="411"/>
    </row>
    <row r="228" spans="1:38" s="555" customFormat="1" ht="16.5" customHeight="1">
      <c r="A228" s="402"/>
      <c r="B228" s="402" t="str">
        <f>IF('Data invoice'!J175=0,"",'Data invoice'!K175)</f>
        <v/>
      </c>
      <c r="C228" s="402" t="str">
        <f>IF('Data invoice'!K175=0,"",'Data invoice'!L175)</f>
        <v/>
      </c>
      <c r="D228" s="402" t="str">
        <f>IF('Data invoice'!L175=0,"",'Data invoice'!M175)</f>
        <v/>
      </c>
      <c r="E228" s="402" t="str">
        <f>IF('Data invoice'!M175=0,"",'Data invoice'!N175)</f>
        <v/>
      </c>
      <c r="F228" s="402" t="str">
        <f>IF('Data invoice'!N175=0,"",'Data invoice'!O175)</f>
        <v/>
      </c>
      <c r="G228" s="402" t="str">
        <f>IF('Data invoice'!O175=0,"",'Data invoice'!P175)</f>
        <v/>
      </c>
      <c r="H228" s="402" t="str">
        <f>IF('Data invoice'!P175=0,"",'Data invoice'!Q175)</f>
        <v/>
      </c>
      <c r="I228" s="402" t="str">
        <f>IF('Data invoice'!Q175=0,"",'Data invoice'!R175)</f>
        <v/>
      </c>
      <c r="J228" s="438" t="str">
        <f>IF('Data invoice'!R175=0,"",'Data invoice'!S175)</f>
        <v/>
      </c>
      <c r="K228" s="485" t="str">
        <f>IF('Data invoice'!S175=0,"",'Data invoice'!T175)</f>
        <v/>
      </c>
      <c r="L228" s="402"/>
      <c r="M228" s="397"/>
      <c r="N228" s="397"/>
      <c r="O228" s="397"/>
      <c r="P228" s="397"/>
      <c r="Q228" s="397"/>
      <c r="R228" s="397"/>
      <c r="S228" s="397"/>
      <c r="T228" s="397"/>
      <c r="U228" s="402"/>
      <c r="V228" s="402"/>
      <c r="W228" s="402"/>
      <c r="X228" s="402"/>
      <c r="Y228" s="402"/>
      <c r="Z228" s="402"/>
      <c r="AA228" s="402"/>
      <c r="AB228" s="411"/>
      <c r="AC228" s="411"/>
      <c r="AD228" s="411"/>
      <c r="AE228" s="411"/>
      <c r="AF228" s="411"/>
      <c r="AG228" s="411"/>
      <c r="AH228" s="411"/>
      <c r="AI228" s="411"/>
      <c r="AJ228" s="411"/>
      <c r="AK228" s="411"/>
      <c r="AL228" s="411"/>
    </row>
    <row r="229" spans="1:38" s="555" customFormat="1" ht="16.5" customHeight="1">
      <c r="A229" s="402"/>
      <c r="B229" s="402" t="str">
        <f>IF('Data invoice'!J176=0,"",'Data invoice'!K176)</f>
        <v/>
      </c>
      <c r="C229" s="402" t="str">
        <f>IF('Data invoice'!K176=0,"",'Data invoice'!L176)</f>
        <v/>
      </c>
      <c r="D229" s="402" t="str">
        <f>IF('Data invoice'!L176=0,"",'Data invoice'!M176)</f>
        <v/>
      </c>
      <c r="E229" s="402" t="str">
        <f>IF('Data invoice'!M176=0,"",'Data invoice'!N176)</f>
        <v/>
      </c>
      <c r="F229" s="402" t="str">
        <f>IF('Data invoice'!N176=0,"",'Data invoice'!O176)</f>
        <v/>
      </c>
      <c r="G229" s="402" t="str">
        <f>IF('Data invoice'!O176=0,"",'Data invoice'!P176)</f>
        <v/>
      </c>
      <c r="H229" s="402" t="str">
        <f>IF('Data invoice'!P176=0,"",'Data invoice'!Q176)</f>
        <v/>
      </c>
      <c r="I229" s="402" t="str">
        <f>IF('Data invoice'!Q176=0,"",'Data invoice'!R176)</f>
        <v/>
      </c>
      <c r="J229" s="438" t="str">
        <f>IF('Data invoice'!R176=0,"",'Data invoice'!S176)</f>
        <v/>
      </c>
      <c r="K229" s="485" t="str">
        <f>IF('Data invoice'!S176=0,"",'Data invoice'!T176)</f>
        <v/>
      </c>
      <c r="L229" s="397"/>
      <c r="M229" s="397"/>
      <c r="N229" s="397"/>
      <c r="O229" s="397"/>
      <c r="P229" s="397"/>
      <c r="Q229" s="397"/>
      <c r="R229" s="397"/>
      <c r="S229" s="397"/>
      <c r="T229" s="397"/>
      <c r="U229" s="397"/>
      <c r="V229" s="397"/>
      <c r="W229" s="397"/>
      <c r="X229" s="397"/>
      <c r="Y229" s="397"/>
      <c r="Z229" s="397"/>
      <c r="AA229" s="397"/>
      <c r="AB229" s="414"/>
      <c r="AC229" s="414"/>
      <c r="AD229" s="414"/>
      <c r="AE229" s="414"/>
      <c r="AF229" s="414"/>
      <c r="AG229" s="414"/>
      <c r="AH229" s="414"/>
      <c r="AI229" s="414"/>
      <c r="AJ229" s="414"/>
      <c r="AK229" s="414"/>
      <c r="AL229" s="414"/>
    </row>
    <row r="230" spans="1:38" s="555" customFormat="1" ht="16.5" customHeight="1">
      <c r="A230" s="402"/>
      <c r="B230" s="402" t="str">
        <f>IF('Data invoice'!J177=0,"",'Data invoice'!K177)</f>
        <v/>
      </c>
      <c r="C230" s="402" t="str">
        <f>IF('Data invoice'!K177=0,"",'Data invoice'!L177)</f>
        <v/>
      </c>
      <c r="D230" s="402" t="str">
        <f>IF('Data invoice'!L177=0,"",'Data invoice'!M177)</f>
        <v/>
      </c>
      <c r="E230" s="402" t="str">
        <f>IF('Data invoice'!M177=0,"",'Data invoice'!N177)</f>
        <v/>
      </c>
      <c r="F230" s="402" t="str">
        <f>IF('Data invoice'!N177=0,"",'Data invoice'!O177)</f>
        <v/>
      </c>
      <c r="G230" s="402" t="str">
        <f>IF('Data invoice'!O177=0,"",'Data invoice'!P177)</f>
        <v/>
      </c>
      <c r="H230" s="402" t="str">
        <f>IF('Data invoice'!P177=0,"",'Data invoice'!Q177)</f>
        <v/>
      </c>
      <c r="I230" s="402" t="str">
        <f>IF('Data invoice'!Q177=0,"",'Data invoice'!R177)</f>
        <v/>
      </c>
      <c r="J230" s="438" t="str">
        <f>IF('Data invoice'!R177=0,"",'Data invoice'!S177)</f>
        <v/>
      </c>
      <c r="K230" s="485" t="str">
        <f>IF('Data invoice'!S177=0,"",'Data invoice'!T177)</f>
        <v/>
      </c>
      <c r="L230" s="397"/>
      <c r="M230" s="397"/>
      <c r="N230" s="397"/>
      <c r="O230" s="397"/>
      <c r="P230" s="397"/>
      <c r="Q230" s="397"/>
      <c r="R230" s="397"/>
      <c r="S230" s="397"/>
      <c r="T230" s="397"/>
      <c r="U230" s="397"/>
      <c r="V230" s="397"/>
      <c r="W230" s="397"/>
      <c r="X230" s="397"/>
      <c r="Y230" s="397"/>
      <c r="Z230" s="397"/>
      <c r="AA230" s="397"/>
      <c r="AB230" s="414"/>
      <c r="AC230" s="414"/>
      <c r="AD230" s="414"/>
      <c r="AE230" s="414"/>
      <c r="AF230" s="414"/>
      <c r="AG230" s="414"/>
      <c r="AH230" s="414"/>
      <c r="AI230" s="414"/>
      <c r="AJ230" s="414"/>
      <c r="AK230" s="414"/>
      <c r="AL230" s="414"/>
    </row>
    <row r="231" spans="1:38" s="555" customFormat="1" ht="16.5" customHeight="1">
      <c r="A231" s="397"/>
      <c r="B231" s="402" t="str">
        <f>IF('Data invoice'!J178=0,"",'Data invoice'!K178)</f>
        <v/>
      </c>
      <c r="C231" s="402" t="str">
        <f>IF('Data invoice'!K178=0,"",'Data invoice'!L178)</f>
        <v/>
      </c>
      <c r="D231" s="402" t="str">
        <f>IF('Data invoice'!L178=0,"",'Data invoice'!M178)</f>
        <v/>
      </c>
      <c r="E231" s="402" t="str">
        <f>IF('Data invoice'!M178=0,"",'Data invoice'!N178)</f>
        <v/>
      </c>
      <c r="F231" s="402" t="str">
        <f>IF('Data invoice'!N178=0,"",'Data invoice'!O178)</f>
        <v/>
      </c>
      <c r="G231" s="402" t="str">
        <f>IF('Data invoice'!O178=0,"",'Data invoice'!P178)</f>
        <v/>
      </c>
      <c r="H231" s="402" t="str">
        <f>IF('Data invoice'!P178=0,"",'Data invoice'!Q178)</f>
        <v/>
      </c>
      <c r="I231" s="402" t="str">
        <f>IF('Data invoice'!Q178=0,"",'Data invoice'!R178)</f>
        <v/>
      </c>
      <c r="J231" s="438" t="str">
        <f>IF('Data invoice'!R178=0,"",'Data invoice'!S178)</f>
        <v/>
      </c>
      <c r="K231" s="485" t="str">
        <f>IF('Data invoice'!S178=0,"",'Data invoice'!T178)</f>
        <v/>
      </c>
      <c r="L231" s="397"/>
      <c r="M231" s="397"/>
      <c r="N231" s="397"/>
      <c r="O231" s="397"/>
      <c r="P231" s="397"/>
      <c r="Q231" s="397"/>
      <c r="R231" s="397"/>
      <c r="S231" s="397"/>
      <c r="T231" s="397"/>
      <c r="U231" s="397"/>
      <c r="V231" s="397"/>
      <c r="W231" s="397"/>
      <c r="X231" s="397"/>
      <c r="Y231" s="397"/>
      <c r="Z231" s="397"/>
      <c r="AA231" s="397"/>
      <c r="AB231" s="414"/>
      <c r="AC231" s="414"/>
      <c r="AD231" s="414"/>
      <c r="AE231" s="414"/>
      <c r="AF231" s="414"/>
      <c r="AG231" s="414"/>
      <c r="AH231" s="414"/>
      <c r="AI231" s="414"/>
      <c r="AJ231" s="414"/>
      <c r="AK231" s="414"/>
      <c r="AL231" s="414"/>
    </row>
    <row r="232" spans="1:38" s="555" customFormat="1" ht="16.5" customHeight="1">
      <c r="A232" s="397"/>
      <c r="B232" s="402" t="str">
        <f>IF('Data invoice'!J179=0,"",'Data invoice'!K179)</f>
        <v/>
      </c>
      <c r="C232" s="402" t="str">
        <f>IF('Data invoice'!K179=0,"",'Data invoice'!L179)</f>
        <v/>
      </c>
      <c r="D232" s="402" t="str">
        <f>IF('Data invoice'!L179=0,"",'Data invoice'!M179)</f>
        <v/>
      </c>
      <c r="E232" s="402" t="str">
        <f>IF('Data invoice'!M179=0,"",'Data invoice'!N179)</f>
        <v/>
      </c>
      <c r="F232" s="402" t="str">
        <f>IF('Data invoice'!N179=0,"",'Data invoice'!O179)</f>
        <v/>
      </c>
      <c r="G232" s="402" t="str">
        <f>IF('Data invoice'!O179=0,"",'Data invoice'!P179)</f>
        <v/>
      </c>
      <c r="H232" s="402" t="str">
        <f>IF('Data invoice'!P179=0,"",'Data invoice'!Q179)</f>
        <v/>
      </c>
      <c r="I232" s="402" t="str">
        <f>IF('Data invoice'!Q179=0,"",'Data invoice'!R179)</f>
        <v/>
      </c>
      <c r="J232" s="438" t="str">
        <f>IF('Data invoice'!R179=0,"",'Data invoice'!S179)</f>
        <v/>
      </c>
      <c r="K232" s="485" t="str">
        <f>IF('Data invoice'!S179=0,"",'Data invoice'!T179)</f>
        <v/>
      </c>
      <c r="L232" s="397"/>
      <c r="M232" s="397"/>
      <c r="N232" s="397"/>
      <c r="O232" s="397"/>
      <c r="P232" s="397"/>
      <c r="Q232" s="397"/>
      <c r="R232" s="397"/>
      <c r="S232" s="397"/>
      <c r="T232" s="397"/>
      <c r="U232" s="397"/>
      <c r="V232" s="397"/>
      <c r="W232" s="397"/>
      <c r="X232" s="397"/>
      <c r="Y232" s="397"/>
      <c r="Z232" s="397"/>
      <c r="AA232" s="397"/>
      <c r="AB232" s="414"/>
      <c r="AC232" s="414"/>
      <c r="AD232" s="414"/>
      <c r="AE232" s="414"/>
      <c r="AF232" s="414"/>
      <c r="AG232" s="414"/>
      <c r="AH232" s="414"/>
      <c r="AI232" s="414"/>
      <c r="AJ232" s="414"/>
      <c r="AK232" s="414"/>
      <c r="AL232" s="414"/>
    </row>
    <row r="233" spans="1:38" s="555" customFormat="1" ht="16.5" customHeight="1">
      <c r="A233" s="397"/>
      <c r="B233" s="402" t="str">
        <f>IF('Data invoice'!J180=0,"",'Data invoice'!K180)</f>
        <v/>
      </c>
      <c r="C233" s="402" t="str">
        <f>IF('Data invoice'!K180=0,"",'Data invoice'!L180)</f>
        <v/>
      </c>
      <c r="D233" s="402" t="str">
        <f>IF('Data invoice'!L180=0,"",'Data invoice'!M180)</f>
        <v/>
      </c>
      <c r="E233" s="402" t="str">
        <f>IF('Data invoice'!M180=0,"",'Data invoice'!N180)</f>
        <v/>
      </c>
      <c r="F233" s="402" t="str">
        <f>IF('Data invoice'!N180=0,"",'Data invoice'!O180)</f>
        <v/>
      </c>
      <c r="G233" s="402" t="str">
        <f>IF('Data invoice'!O180=0,"",'Data invoice'!P180)</f>
        <v/>
      </c>
      <c r="H233" s="402" t="str">
        <f>IF('Data invoice'!P180=0,"",'Data invoice'!Q180)</f>
        <v/>
      </c>
      <c r="I233" s="402" t="str">
        <f>IF('Data invoice'!Q180=0,"",'Data invoice'!R180)</f>
        <v/>
      </c>
      <c r="J233" s="438" t="str">
        <f>IF('Data invoice'!R180=0,"",'Data invoice'!S180)</f>
        <v/>
      </c>
      <c r="K233" s="485" t="str">
        <f>IF('Data invoice'!S180=0,"",'Data invoice'!T180)</f>
        <v/>
      </c>
      <c r="L233" s="397"/>
      <c r="M233" s="397"/>
      <c r="N233" s="397"/>
      <c r="O233" s="397"/>
      <c r="P233" s="397"/>
      <c r="Q233" s="397"/>
      <c r="R233" s="397"/>
      <c r="S233" s="397"/>
      <c r="T233" s="397"/>
      <c r="U233" s="397"/>
      <c r="V233" s="397"/>
      <c r="W233" s="397"/>
      <c r="X233" s="397"/>
      <c r="Y233" s="397"/>
      <c r="Z233" s="397"/>
      <c r="AA233" s="397"/>
      <c r="AB233" s="414"/>
      <c r="AC233" s="414"/>
      <c r="AD233" s="414"/>
      <c r="AE233" s="414"/>
      <c r="AF233" s="414"/>
      <c r="AG233" s="414"/>
      <c r="AH233" s="414"/>
      <c r="AI233" s="414"/>
      <c r="AJ233" s="414"/>
      <c r="AK233" s="414"/>
      <c r="AL233" s="414"/>
    </row>
    <row r="234" spans="1:38" s="555" customFormat="1" ht="16.5" customHeight="1">
      <c r="A234" s="397"/>
      <c r="B234" s="402" t="str">
        <f>IF('Data invoice'!J181=0,"",'Data invoice'!K181)</f>
        <v/>
      </c>
      <c r="C234" s="402" t="str">
        <f>IF('Data invoice'!K181=0,"",'Data invoice'!L181)</f>
        <v/>
      </c>
      <c r="D234" s="402" t="str">
        <f>IF('Data invoice'!L181=0,"",'Data invoice'!M181)</f>
        <v/>
      </c>
      <c r="E234" s="402" t="str">
        <f>IF('Data invoice'!M181=0,"",'Data invoice'!N181)</f>
        <v/>
      </c>
      <c r="F234" s="402" t="str">
        <f>IF('Data invoice'!N181=0,"",'Data invoice'!O181)</f>
        <v/>
      </c>
      <c r="G234" s="402" t="str">
        <f>IF('Data invoice'!O181=0,"",'Data invoice'!P181)</f>
        <v/>
      </c>
      <c r="H234" s="402" t="str">
        <f>IF('Data invoice'!P181=0,"",'Data invoice'!Q181)</f>
        <v/>
      </c>
      <c r="I234" s="402" t="str">
        <f>IF('Data invoice'!Q181=0,"",'Data invoice'!R181)</f>
        <v/>
      </c>
      <c r="J234" s="438" t="str">
        <f>IF('Data invoice'!R181=0,"",'Data invoice'!S181)</f>
        <v/>
      </c>
      <c r="K234" s="485" t="str">
        <f>IF('Data invoice'!S181=0,"",'Data invoice'!T181)</f>
        <v/>
      </c>
      <c r="L234" s="397"/>
      <c r="M234" s="397"/>
      <c r="N234" s="397"/>
      <c r="O234" s="397"/>
      <c r="P234" s="397"/>
      <c r="Q234" s="397"/>
      <c r="R234" s="397"/>
      <c r="S234" s="397"/>
      <c r="T234" s="397"/>
      <c r="U234" s="397"/>
      <c r="V234" s="397"/>
      <c r="W234" s="397"/>
      <c r="X234" s="397"/>
      <c r="Y234" s="397"/>
      <c r="Z234" s="397"/>
      <c r="AA234" s="397"/>
      <c r="AB234" s="414"/>
      <c r="AC234" s="414"/>
      <c r="AD234" s="414"/>
      <c r="AE234" s="414"/>
      <c r="AF234" s="414"/>
      <c r="AG234" s="414"/>
      <c r="AH234" s="414"/>
      <c r="AI234" s="414"/>
      <c r="AJ234" s="414"/>
      <c r="AK234" s="414"/>
      <c r="AL234" s="414"/>
    </row>
    <row r="235" spans="1:38" s="555" customFormat="1" ht="16.5" customHeight="1">
      <c r="A235" s="397"/>
      <c r="B235" s="402" t="str">
        <f>IF('Data invoice'!J182=0,"",'Data invoice'!K182)</f>
        <v/>
      </c>
      <c r="C235" s="402" t="str">
        <f>IF('Data invoice'!K182=0,"",'Data invoice'!L182)</f>
        <v/>
      </c>
      <c r="D235" s="402" t="str">
        <f>IF('Data invoice'!L182=0,"",'Data invoice'!M182)</f>
        <v/>
      </c>
      <c r="E235" s="402" t="str">
        <f>IF('Data invoice'!M182=0,"",'Data invoice'!N182)</f>
        <v/>
      </c>
      <c r="F235" s="402" t="str">
        <f>IF('Data invoice'!N182=0,"",'Data invoice'!O182)</f>
        <v/>
      </c>
      <c r="G235" s="402" t="str">
        <f>IF('Data invoice'!O182=0,"",'Data invoice'!P182)</f>
        <v/>
      </c>
      <c r="H235" s="402" t="str">
        <f>IF('Data invoice'!P182=0,"",'Data invoice'!Q182)</f>
        <v/>
      </c>
      <c r="I235" s="402" t="str">
        <f>IF('Data invoice'!Q182=0,"",'Data invoice'!R182)</f>
        <v/>
      </c>
      <c r="J235" s="438" t="str">
        <f>IF('Data invoice'!R182=0,"",'Data invoice'!S182)</f>
        <v/>
      </c>
      <c r="K235" s="485" t="str">
        <f>IF('Data invoice'!S182=0,"",'Data invoice'!T182)</f>
        <v/>
      </c>
      <c r="L235" s="397"/>
      <c r="M235" s="397"/>
      <c r="N235" s="397"/>
      <c r="O235" s="397"/>
      <c r="P235" s="397"/>
      <c r="Q235" s="397"/>
      <c r="R235" s="397"/>
      <c r="S235" s="397"/>
      <c r="T235" s="397"/>
      <c r="U235" s="397"/>
      <c r="V235" s="397"/>
      <c r="W235" s="397"/>
      <c r="X235" s="397"/>
      <c r="Y235" s="397"/>
      <c r="Z235" s="397"/>
      <c r="AA235" s="397"/>
      <c r="AB235" s="414"/>
      <c r="AC235" s="414"/>
      <c r="AD235" s="414"/>
      <c r="AE235" s="414"/>
      <c r="AF235" s="414"/>
      <c r="AG235" s="414"/>
      <c r="AH235" s="414"/>
      <c r="AI235" s="414"/>
      <c r="AJ235" s="414"/>
      <c r="AK235" s="414"/>
      <c r="AL235" s="414"/>
    </row>
    <row r="236" spans="1:38" s="555" customFormat="1" ht="16.5" customHeight="1">
      <c r="A236" s="397"/>
      <c r="B236" s="402" t="str">
        <f>IF('Data invoice'!J183=0,"",'Data invoice'!K183)</f>
        <v/>
      </c>
      <c r="C236" s="402" t="str">
        <f>IF('Data invoice'!K183=0,"",'Data invoice'!L183)</f>
        <v/>
      </c>
      <c r="D236" s="402" t="str">
        <f>IF('Data invoice'!L183=0,"",'Data invoice'!M183)</f>
        <v/>
      </c>
      <c r="E236" s="402" t="str">
        <f>IF('Data invoice'!M183=0,"",'Data invoice'!N183)</f>
        <v/>
      </c>
      <c r="F236" s="402" t="str">
        <f>IF('Data invoice'!N183=0,"",'Data invoice'!O183)</f>
        <v/>
      </c>
      <c r="G236" s="402" t="str">
        <f>IF('Data invoice'!O183=0,"",'Data invoice'!P183)</f>
        <v/>
      </c>
      <c r="H236" s="402" t="str">
        <f>IF('Data invoice'!P183=0,"",'Data invoice'!Q183)</f>
        <v/>
      </c>
      <c r="I236" s="402" t="str">
        <f>IF('Data invoice'!Q183=0,"",'Data invoice'!R183)</f>
        <v/>
      </c>
      <c r="J236" s="438" t="str">
        <f>IF('Data invoice'!R183=0,"",'Data invoice'!S183)</f>
        <v/>
      </c>
      <c r="K236" s="485" t="str">
        <f>IF('Data invoice'!S183=0,"",'Data invoice'!T183)</f>
        <v/>
      </c>
      <c r="L236" s="397"/>
      <c r="M236" s="397"/>
      <c r="N236" s="397"/>
      <c r="O236" s="397"/>
      <c r="P236" s="397"/>
      <c r="Q236" s="397"/>
      <c r="R236" s="397"/>
      <c r="S236" s="397"/>
      <c r="T236" s="397"/>
      <c r="U236" s="397"/>
      <c r="V236" s="397"/>
      <c r="W236" s="397"/>
      <c r="X236" s="397"/>
      <c r="Y236" s="397"/>
      <c r="Z236" s="397"/>
      <c r="AA236" s="397"/>
      <c r="AB236" s="414"/>
      <c r="AC236" s="414"/>
      <c r="AD236" s="414"/>
      <c r="AE236" s="414"/>
      <c r="AF236" s="414"/>
      <c r="AG236" s="414"/>
      <c r="AH236" s="414"/>
      <c r="AI236" s="414"/>
      <c r="AJ236" s="414"/>
      <c r="AK236" s="414"/>
      <c r="AL236" s="414"/>
    </row>
    <row r="237" spans="1:38" s="555" customFormat="1" ht="16.5" customHeight="1">
      <c r="A237" s="397"/>
      <c r="B237" s="402" t="str">
        <f>IF('Data invoice'!J184=0,"",'Data invoice'!K184)</f>
        <v/>
      </c>
      <c r="C237" s="402" t="str">
        <f>IF('Data invoice'!K184=0,"",'Data invoice'!L184)</f>
        <v/>
      </c>
      <c r="D237" s="402" t="str">
        <f>IF('Data invoice'!L184=0,"",'Data invoice'!M184)</f>
        <v/>
      </c>
      <c r="E237" s="402" t="str">
        <f>IF('Data invoice'!M184=0,"",'Data invoice'!N184)</f>
        <v/>
      </c>
      <c r="F237" s="402" t="str">
        <f>IF('Data invoice'!N184=0,"",'Data invoice'!O184)</f>
        <v/>
      </c>
      <c r="G237" s="402" t="str">
        <f>IF('Data invoice'!O184=0,"",'Data invoice'!P184)</f>
        <v/>
      </c>
      <c r="H237" s="402" t="str">
        <f>IF('Data invoice'!P184=0,"",'Data invoice'!Q184)</f>
        <v/>
      </c>
      <c r="I237" s="402" t="str">
        <f>IF('Data invoice'!Q184=0,"",'Data invoice'!R184)</f>
        <v/>
      </c>
      <c r="J237" s="438" t="str">
        <f>IF('Data invoice'!R184=0,"",'Data invoice'!S184)</f>
        <v/>
      </c>
      <c r="K237" s="485" t="str">
        <f>IF('Data invoice'!S184=0,"",'Data invoice'!T184)</f>
        <v/>
      </c>
      <c r="L237" s="397"/>
      <c r="M237" s="397"/>
      <c r="N237" s="397"/>
      <c r="O237" s="397"/>
      <c r="P237" s="397"/>
      <c r="Q237" s="397"/>
      <c r="R237" s="397"/>
      <c r="S237" s="397"/>
      <c r="T237" s="397"/>
      <c r="U237" s="397"/>
      <c r="V237" s="397"/>
      <c r="W237" s="397"/>
      <c r="X237" s="397"/>
      <c r="Y237" s="397"/>
      <c r="Z237" s="397"/>
      <c r="AA237" s="397"/>
      <c r="AB237" s="414"/>
      <c r="AC237" s="414"/>
      <c r="AD237" s="414"/>
      <c r="AE237" s="414"/>
      <c r="AF237" s="414"/>
      <c r="AG237" s="414"/>
      <c r="AH237" s="414"/>
      <c r="AI237" s="414"/>
      <c r="AJ237" s="414"/>
      <c r="AK237" s="414"/>
      <c r="AL237" s="414"/>
    </row>
    <row r="238" spans="1:38" s="555" customFormat="1" ht="16.5" customHeight="1">
      <c r="A238" s="397"/>
      <c r="B238" s="402" t="str">
        <f>IF('Data invoice'!J185=0,"",'Data invoice'!K185)</f>
        <v/>
      </c>
      <c r="C238" s="402" t="str">
        <f>IF('Data invoice'!K185=0,"",'Data invoice'!L185)</f>
        <v/>
      </c>
      <c r="D238" s="402" t="str">
        <f>IF('Data invoice'!L185=0,"",'Data invoice'!M185)</f>
        <v/>
      </c>
      <c r="E238" s="402" t="str">
        <f>IF('Data invoice'!M185=0,"",'Data invoice'!N185)</f>
        <v/>
      </c>
      <c r="F238" s="402" t="str">
        <f>IF('Data invoice'!N185=0,"",'Data invoice'!O185)</f>
        <v/>
      </c>
      <c r="G238" s="402" t="str">
        <f>IF('Data invoice'!O185=0,"",'Data invoice'!P185)</f>
        <v/>
      </c>
      <c r="H238" s="402" t="str">
        <f>IF('Data invoice'!P185=0,"",'Data invoice'!Q185)</f>
        <v/>
      </c>
      <c r="I238" s="402" t="str">
        <f>IF('Data invoice'!Q185=0,"",'Data invoice'!R185)</f>
        <v/>
      </c>
      <c r="J238" s="438" t="str">
        <f>IF('Data invoice'!R185=0,"",'Data invoice'!S185)</f>
        <v/>
      </c>
      <c r="K238" s="485" t="str">
        <f>IF('Data invoice'!S185=0,"",'Data invoice'!T185)</f>
        <v/>
      </c>
      <c r="L238" s="397"/>
      <c r="M238" s="397"/>
      <c r="N238" s="397"/>
      <c r="O238" s="397"/>
      <c r="P238" s="397"/>
      <c r="Q238" s="397"/>
      <c r="R238" s="397"/>
      <c r="S238" s="397"/>
      <c r="T238" s="397"/>
      <c r="U238" s="397"/>
      <c r="V238" s="397"/>
      <c r="W238" s="397"/>
      <c r="X238" s="397"/>
      <c r="Y238" s="397"/>
      <c r="Z238" s="397"/>
      <c r="AA238" s="397"/>
      <c r="AB238" s="414"/>
      <c r="AC238" s="414"/>
      <c r="AD238" s="414"/>
      <c r="AE238" s="414"/>
      <c r="AF238" s="414"/>
      <c r="AG238" s="414"/>
      <c r="AH238" s="414"/>
      <c r="AI238" s="414"/>
      <c r="AJ238" s="414"/>
      <c r="AK238" s="414"/>
      <c r="AL238" s="414"/>
    </row>
    <row r="239" spans="1:38" s="555" customFormat="1" ht="16.5" customHeight="1">
      <c r="A239" s="397"/>
      <c r="B239" s="402" t="str">
        <f>IF('Data invoice'!J186=0,"",'Data invoice'!K186)</f>
        <v/>
      </c>
      <c r="C239" s="402" t="str">
        <f>IF('Data invoice'!K186=0,"",'Data invoice'!L186)</f>
        <v/>
      </c>
      <c r="D239" s="402" t="str">
        <f>IF('Data invoice'!L186=0,"",'Data invoice'!M186)</f>
        <v/>
      </c>
      <c r="E239" s="402" t="str">
        <f>IF('Data invoice'!M186=0,"",'Data invoice'!N186)</f>
        <v/>
      </c>
      <c r="F239" s="402" t="str">
        <f>IF('Data invoice'!N186=0,"",'Data invoice'!O186)</f>
        <v/>
      </c>
      <c r="G239" s="402" t="str">
        <f>IF('Data invoice'!O186=0,"",'Data invoice'!P186)</f>
        <v/>
      </c>
      <c r="H239" s="402" t="str">
        <f>IF('Data invoice'!P186=0,"",'Data invoice'!Q186)</f>
        <v/>
      </c>
      <c r="I239" s="402" t="str">
        <f>IF('Data invoice'!Q186=0,"",'Data invoice'!R186)</f>
        <v/>
      </c>
      <c r="J239" s="438" t="str">
        <f>IF('Data invoice'!R186=0,"",'Data invoice'!S186)</f>
        <v/>
      </c>
      <c r="K239" s="485" t="str">
        <f>IF('Data invoice'!S186=0,"",'Data invoice'!T186)</f>
        <v/>
      </c>
      <c r="L239" s="397"/>
      <c r="M239" s="397"/>
      <c r="N239" s="397"/>
      <c r="O239" s="397"/>
      <c r="P239" s="397"/>
      <c r="Q239" s="397"/>
      <c r="R239" s="397"/>
      <c r="S239" s="397"/>
      <c r="T239" s="397"/>
      <c r="U239" s="397"/>
      <c r="V239" s="397"/>
      <c r="W239" s="397"/>
      <c r="X239" s="397"/>
      <c r="Y239" s="397"/>
      <c r="Z239" s="397"/>
      <c r="AA239" s="397"/>
      <c r="AB239" s="414"/>
      <c r="AC239" s="414"/>
      <c r="AD239" s="414"/>
      <c r="AE239" s="414"/>
      <c r="AF239" s="414"/>
      <c r="AG239" s="414"/>
      <c r="AH239" s="414"/>
      <c r="AI239" s="414"/>
      <c r="AJ239" s="414"/>
      <c r="AK239" s="414"/>
      <c r="AL239" s="414"/>
    </row>
    <row r="240" spans="1:38" s="555" customFormat="1" ht="16.5" customHeight="1">
      <c r="A240" s="397"/>
      <c r="B240" s="402" t="str">
        <f>IF('Data invoice'!J187=0,"",'Data invoice'!K187)</f>
        <v/>
      </c>
      <c r="C240" s="402" t="str">
        <f>IF('Data invoice'!K187=0,"",'Data invoice'!L187)</f>
        <v/>
      </c>
      <c r="D240" s="402" t="str">
        <f>IF('Data invoice'!L187=0,"",'Data invoice'!M187)</f>
        <v/>
      </c>
      <c r="E240" s="402" t="str">
        <f>IF('Data invoice'!M187=0,"",'Data invoice'!N187)</f>
        <v/>
      </c>
      <c r="F240" s="402" t="str">
        <f>IF('Data invoice'!N187=0,"",'Data invoice'!O187)</f>
        <v/>
      </c>
      <c r="G240" s="402" t="str">
        <f>IF('Data invoice'!O187=0,"",'Data invoice'!P187)</f>
        <v/>
      </c>
      <c r="H240" s="402" t="str">
        <f>IF('Data invoice'!P187=0,"",'Data invoice'!Q187)</f>
        <v/>
      </c>
      <c r="I240" s="402" t="str">
        <f>IF('Data invoice'!Q187=0,"",'Data invoice'!R187)</f>
        <v/>
      </c>
      <c r="J240" s="438" t="str">
        <f>IF('Data invoice'!R187=0,"",'Data invoice'!S187)</f>
        <v/>
      </c>
      <c r="K240" s="485" t="str">
        <f>IF('Data invoice'!S187=0,"",'Data invoice'!T187)</f>
        <v/>
      </c>
      <c r="L240" s="397"/>
      <c r="M240" s="397"/>
      <c r="N240" s="397"/>
      <c r="O240" s="397"/>
      <c r="P240" s="397"/>
      <c r="Q240" s="397"/>
      <c r="R240" s="397"/>
      <c r="S240" s="397"/>
      <c r="T240" s="397"/>
      <c r="U240" s="397"/>
      <c r="V240" s="397"/>
      <c r="W240" s="397"/>
      <c r="X240" s="397"/>
      <c r="Y240" s="397"/>
      <c r="Z240" s="397"/>
      <c r="AA240" s="397"/>
      <c r="AB240" s="414"/>
      <c r="AC240" s="414"/>
      <c r="AD240" s="414"/>
      <c r="AE240" s="414"/>
      <c r="AF240" s="414"/>
      <c r="AG240" s="414"/>
      <c r="AH240" s="414"/>
      <c r="AI240" s="414"/>
      <c r="AJ240" s="414"/>
      <c r="AK240" s="414"/>
      <c r="AL240" s="414"/>
    </row>
    <row r="241" spans="1:38" s="555" customFormat="1" ht="16.5" customHeight="1">
      <c r="A241" s="397"/>
      <c r="B241" s="402" t="str">
        <f>IF('Data invoice'!J188=0,"",'Data invoice'!K188)</f>
        <v/>
      </c>
      <c r="C241" s="402" t="str">
        <f>IF('Data invoice'!K188=0,"",'Data invoice'!L188)</f>
        <v/>
      </c>
      <c r="D241" s="402" t="str">
        <f>IF('Data invoice'!L188=0,"",'Data invoice'!M188)</f>
        <v/>
      </c>
      <c r="E241" s="402" t="str">
        <f>IF('Data invoice'!M188=0,"",'Data invoice'!N188)</f>
        <v/>
      </c>
      <c r="F241" s="402" t="str">
        <f>IF('Data invoice'!N188=0,"",'Data invoice'!O188)</f>
        <v/>
      </c>
      <c r="G241" s="402" t="str">
        <f>IF('Data invoice'!O188=0,"",'Data invoice'!P188)</f>
        <v/>
      </c>
      <c r="H241" s="402" t="str">
        <f>IF('Data invoice'!P188=0,"",'Data invoice'!Q188)</f>
        <v/>
      </c>
      <c r="I241" s="402" t="str">
        <f>IF('Data invoice'!Q188=0,"",'Data invoice'!R188)</f>
        <v/>
      </c>
      <c r="J241" s="438" t="str">
        <f>IF('Data invoice'!R188=0,"",'Data invoice'!S188)</f>
        <v/>
      </c>
      <c r="K241" s="485" t="str">
        <f>IF('Data invoice'!S188=0,"",'Data invoice'!T188)</f>
        <v/>
      </c>
      <c r="L241" s="397"/>
      <c r="M241" s="397"/>
      <c r="N241" s="397"/>
      <c r="O241" s="397"/>
      <c r="P241" s="397"/>
      <c r="Q241" s="397"/>
      <c r="R241" s="397"/>
      <c r="S241" s="397"/>
      <c r="T241" s="397"/>
      <c r="U241" s="397"/>
      <c r="V241" s="397"/>
      <c r="W241" s="397"/>
      <c r="X241" s="397"/>
      <c r="Y241" s="397"/>
      <c r="Z241" s="397"/>
      <c r="AA241" s="397"/>
      <c r="AB241" s="414"/>
      <c r="AC241" s="414"/>
      <c r="AD241" s="414"/>
      <c r="AE241" s="414"/>
      <c r="AF241" s="414"/>
      <c r="AG241" s="414"/>
      <c r="AH241" s="414"/>
      <c r="AI241" s="414"/>
      <c r="AJ241" s="414"/>
      <c r="AK241" s="414"/>
      <c r="AL241" s="414"/>
    </row>
    <row r="242" spans="1:38" s="555" customFormat="1" ht="16.5" customHeight="1">
      <c r="A242" s="397"/>
      <c r="B242" s="402" t="str">
        <f>IF('Data invoice'!J189=0,"",'Data invoice'!K189)</f>
        <v/>
      </c>
      <c r="C242" s="402" t="str">
        <f>IF('Data invoice'!K189=0,"",'Data invoice'!L189)</f>
        <v/>
      </c>
      <c r="D242" s="402" t="str">
        <f>IF('Data invoice'!L189=0,"",'Data invoice'!M189)</f>
        <v/>
      </c>
      <c r="E242" s="402" t="str">
        <f>IF('Data invoice'!M189=0,"",'Data invoice'!N189)</f>
        <v/>
      </c>
      <c r="F242" s="402" t="str">
        <f>IF('Data invoice'!N189=0,"",'Data invoice'!O189)</f>
        <v/>
      </c>
      <c r="G242" s="402" t="str">
        <f>IF('Data invoice'!O189=0,"",'Data invoice'!P189)</f>
        <v/>
      </c>
      <c r="H242" s="402" t="str">
        <f>IF('Data invoice'!P189=0,"",'Data invoice'!Q189)</f>
        <v/>
      </c>
      <c r="I242" s="402" t="str">
        <f>IF('Data invoice'!Q189=0,"",'Data invoice'!R189)</f>
        <v/>
      </c>
      <c r="J242" s="438" t="str">
        <f>IF('Data invoice'!R189=0,"",'Data invoice'!S189)</f>
        <v/>
      </c>
      <c r="K242" s="485" t="str">
        <f>IF('Data invoice'!S189=0,"",'Data invoice'!T189)</f>
        <v/>
      </c>
      <c r="L242" s="397"/>
      <c r="M242" s="397"/>
      <c r="N242" s="397"/>
      <c r="O242" s="397"/>
      <c r="P242" s="397"/>
      <c r="Q242" s="397"/>
      <c r="R242" s="397"/>
      <c r="S242" s="397"/>
      <c r="T242" s="397"/>
      <c r="U242" s="397"/>
      <c r="V242" s="397"/>
      <c r="W242" s="397"/>
      <c r="X242" s="397"/>
      <c r="Y242" s="397"/>
      <c r="Z242" s="397"/>
      <c r="AA242" s="397"/>
      <c r="AB242" s="414"/>
      <c r="AC242" s="414"/>
      <c r="AD242" s="414"/>
      <c r="AE242" s="414"/>
      <c r="AF242" s="414"/>
      <c r="AG242" s="414"/>
      <c r="AH242" s="414"/>
      <c r="AI242" s="414"/>
      <c r="AJ242" s="414"/>
      <c r="AK242" s="414"/>
      <c r="AL242" s="414"/>
    </row>
    <row r="243" spans="1:38" s="555" customFormat="1" ht="16.5" customHeight="1">
      <c r="A243" s="397"/>
      <c r="B243" s="402" t="str">
        <f>IF('Data invoice'!J190=0,"",'Data invoice'!K190)</f>
        <v/>
      </c>
      <c r="C243" s="402" t="str">
        <f>IF('Data invoice'!K190=0,"",'Data invoice'!L190)</f>
        <v/>
      </c>
      <c r="D243" s="402" t="str">
        <f>IF('Data invoice'!L190=0,"",'Data invoice'!M190)</f>
        <v/>
      </c>
      <c r="E243" s="402" t="str">
        <f>IF('Data invoice'!M190=0,"",'Data invoice'!N190)</f>
        <v/>
      </c>
      <c r="F243" s="402" t="str">
        <f>IF('Data invoice'!N190=0,"",'Data invoice'!O190)</f>
        <v/>
      </c>
      <c r="G243" s="402" t="str">
        <f>IF('Data invoice'!O190=0,"",'Data invoice'!P190)</f>
        <v/>
      </c>
      <c r="H243" s="402" t="str">
        <f>IF('Data invoice'!P190=0,"",'Data invoice'!Q190)</f>
        <v/>
      </c>
      <c r="I243" s="402" t="str">
        <f>IF('Data invoice'!Q190=0,"",'Data invoice'!R190)</f>
        <v/>
      </c>
      <c r="J243" s="438" t="str">
        <f>IF('Data invoice'!R190=0,"",'Data invoice'!S190)</f>
        <v/>
      </c>
      <c r="K243" s="485" t="str">
        <f>IF('Data invoice'!S190=0,"",'Data invoice'!T190)</f>
        <v/>
      </c>
      <c r="L243" s="397"/>
      <c r="M243" s="397"/>
      <c r="N243" s="397"/>
      <c r="O243" s="397"/>
      <c r="P243" s="397"/>
      <c r="Q243" s="397"/>
      <c r="R243" s="397"/>
      <c r="S243" s="397"/>
      <c r="T243" s="397"/>
      <c r="U243" s="397"/>
      <c r="V243" s="397"/>
      <c r="W243" s="397"/>
      <c r="X243" s="397"/>
      <c r="Y243" s="397"/>
      <c r="Z243" s="397"/>
      <c r="AA243" s="397"/>
      <c r="AB243" s="414"/>
      <c r="AC243" s="414"/>
      <c r="AD243" s="414"/>
      <c r="AE243" s="414"/>
      <c r="AF243" s="414"/>
      <c r="AG243" s="414"/>
      <c r="AH243" s="414"/>
      <c r="AI243" s="414"/>
      <c r="AJ243" s="414"/>
      <c r="AK243" s="414"/>
      <c r="AL243" s="414"/>
    </row>
    <row r="244" spans="1:38" s="555" customFormat="1" ht="16.5" customHeight="1">
      <c r="A244" s="397"/>
      <c r="B244" s="402" t="str">
        <f>IF('Data invoice'!J191=0,"",'Data invoice'!K191)</f>
        <v/>
      </c>
      <c r="C244" s="402" t="str">
        <f>IF('Data invoice'!K191=0,"",'Data invoice'!L191)</f>
        <v/>
      </c>
      <c r="D244" s="402" t="str">
        <f>IF('Data invoice'!L191=0,"",'Data invoice'!M191)</f>
        <v/>
      </c>
      <c r="E244" s="402" t="str">
        <f>IF('Data invoice'!M191=0,"",'Data invoice'!N191)</f>
        <v/>
      </c>
      <c r="F244" s="402" t="str">
        <f>IF('Data invoice'!N191=0,"",'Data invoice'!O191)</f>
        <v/>
      </c>
      <c r="G244" s="402" t="str">
        <f>IF('Data invoice'!O191=0,"",'Data invoice'!P191)</f>
        <v/>
      </c>
      <c r="H244" s="402" t="str">
        <f>IF('Data invoice'!P191=0,"",'Data invoice'!Q191)</f>
        <v/>
      </c>
      <c r="I244" s="402" t="str">
        <f>IF('Data invoice'!Q191=0,"",'Data invoice'!R191)</f>
        <v/>
      </c>
      <c r="J244" s="438" t="str">
        <f>IF('Data invoice'!R191=0,"",'Data invoice'!S191)</f>
        <v/>
      </c>
      <c r="K244" s="485" t="str">
        <f>IF('Data invoice'!S191=0,"",'Data invoice'!T191)</f>
        <v/>
      </c>
      <c r="L244" s="397"/>
      <c r="M244" s="397"/>
      <c r="N244" s="397"/>
      <c r="O244" s="397"/>
      <c r="P244" s="397"/>
      <c r="Q244" s="397"/>
      <c r="R244" s="397"/>
      <c r="S244" s="397"/>
      <c r="T244" s="397"/>
      <c r="U244" s="397"/>
      <c r="V244" s="397"/>
      <c r="W244" s="397"/>
      <c r="X244" s="397"/>
      <c r="Y244" s="397"/>
      <c r="Z244" s="397"/>
      <c r="AA244" s="397"/>
      <c r="AB244" s="414"/>
      <c r="AC244" s="414"/>
      <c r="AD244" s="414"/>
      <c r="AE244" s="414"/>
      <c r="AF244" s="414"/>
      <c r="AG244" s="414"/>
      <c r="AH244" s="414"/>
      <c r="AI244" s="414"/>
      <c r="AJ244" s="414"/>
      <c r="AK244" s="414"/>
      <c r="AL244" s="414"/>
    </row>
    <row r="245" spans="1:38" s="555" customFormat="1" ht="16.5" customHeight="1">
      <c r="A245" s="397"/>
      <c r="B245" s="402" t="str">
        <f>IF('Data invoice'!J192=0,"",'Data invoice'!K192)</f>
        <v/>
      </c>
      <c r="C245" s="402" t="str">
        <f>IF('Data invoice'!K192=0,"",'Data invoice'!L192)</f>
        <v/>
      </c>
      <c r="D245" s="402" t="str">
        <f>IF('Data invoice'!L192=0,"",'Data invoice'!M192)</f>
        <v/>
      </c>
      <c r="E245" s="402" t="str">
        <f>IF('Data invoice'!M192=0,"",'Data invoice'!N192)</f>
        <v/>
      </c>
      <c r="F245" s="402" t="str">
        <f>IF('Data invoice'!N192=0,"",'Data invoice'!O192)</f>
        <v/>
      </c>
      <c r="G245" s="402" t="str">
        <f>IF('Data invoice'!O192=0,"",'Data invoice'!P192)</f>
        <v/>
      </c>
      <c r="H245" s="402" t="str">
        <f>IF('Data invoice'!P192=0,"",'Data invoice'!Q192)</f>
        <v/>
      </c>
      <c r="I245" s="402" t="str">
        <f>IF('Data invoice'!Q192=0,"",'Data invoice'!R192)</f>
        <v/>
      </c>
      <c r="J245" s="438" t="str">
        <f>IF('Data invoice'!R192=0,"",'Data invoice'!S192)</f>
        <v/>
      </c>
      <c r="K245" s="485" t="str">
        <f>IF('Data invoice'!S192=0,"",'Data invoice'!T192)</f>
        <v/>
      </c>
      <c r="L245" s="397"/>
      <c r="M245" s="397"/>
      <c r="N245" s="397"/>
      <c r="O245" s="397"/>
      <c r="P245" s="397"/>
      <c r="Q245" s="397"/>
      <c r="R245" s="397"/>
      <c r="S245" s="397"/>
      <c r="T245" s="397"/>
      <c r="U245" s="397"/>
      <c r="V245" s="397"/>
      <c r="W245" s="397"/>
      <c r="X245" s="397"/>
      <c r="Y245" s="397"/>
      <c r="Z245" s="397"/>
      <c r="AA245" s="397"/>
      <c r="AB245" s="414"/>
      <c r="AC245" s="414"/>
      <c r="AD245" s="414"/>
      <c r="AE245" s="414"/>
      <c r="AF245" s="414"/>
      <c r="AG245" s="414"/>
      <c r="AH245" s="414"/>
      <c r="AI245" s="414"/>
      <c r="AJ245" s="414"/>
      <c r="AK245" s="414"/>
      <c r="AL245" s="414"/>
    </row>
    <row r="246" spans="1:38" s="555" customFormat="1" ht="16.5" customHeight="1">
      <c r="A246" s="397"/>
      <c r="B246" s="402" t="str">
        <f>IF('Data invoice'!J193=0,"",'Data invoice'!K193)</f>
        <v/>
      </c>
      <c r="C246" s="402" t="str">
        <f>IF('Data invoice'!K193=0,"",'Data invoice'!L193)</f>
        <v/>
      </c>
      <c r="D246" s="402" t="str">
        <f>IF('Data invoice'!L193=0,"",'Data invoice'!M193)</f>
        <v/>
      </c>
      <c r="E246" s="402" t="str">
        <f>IF('Data invoice'!M193=0,"",'Data invoice'!N193)</f>
        <v/>
      </c>
      <c r="F246" s="402" t="str">
        <f>IF('Data invoice'!N193=0,"",'Data invoice'!O193)</f>
        <v/>
      </c>
      <c r="G246" s="402" t="str">
        <f>IF('Data invoice'!O193=0,"",'Data invoice'!P193)</f>
        <v/>
      </c>
      <c r="H246" s="402" t="str">
        <f>IF('Data invoice'!P193=0,"",'Data invoice'!Q193)</f>
        <v/>
      </c>
      <c r="I246" s="402" t="str">
        <f>IF('Data invoice'!Q193=0,"",'Data invoice'!R193)</f>
        <v/>
      </c>
      <c r="J246" s="438" t="str">
        <f>IF('Data invoice'!R193=0,"",'Data invoice'!S193)</f>
        <v/>
      </c>
      <c r="K246" s="485" t="str">
        <f>IF('Data invoice'!S193=0,"",'Data invoice'!T193)</f>
        <v/>
      </c>
      <c r="L246" s="397"/>
      <c r="M246" s="397"/>
      <c r="N246" s="397"/>
      <c r="O246" s="397"/>
      <c r="P246" s="397"/>
      <c r="Q246" s="397"/>
      <c r="R246" s="397"/>
      <c r="S246" s="397"/>
      <c r="T246" s="397"/>
      <c r="U246" s="397"/>
      <c r="V246" s="397"/>
      <c r="W246" s="397"/>
      <c r="X246" s="397"/>
      <c r="Y246" s="397"/>
      <c r="Z246" s="397"/>
      <c r="AA246" s="397"/>
      <c r="AB246" s="414"/>
      <c r="AC246" s="414"/>
      <c r="AD246" s="414"/>
      <c r="AE246" s="414"/>
      <c r="AF246" s="414"/>
      <c r="AG246" s="414"/>
      <c r="AH246" s="414"/>
      <c r="AI246" s="414"/>
      <c r="AJ246" s="414"/>
      <c r="AK246" s="414"/>
      <c r="AL246" s="414"/>
    </row>
    <row r="247" spans="1:38" s="555" customFormat="1" ht="16.5" customHeight="1">
      <c r="A247" s="397"/>
      <c r="B247" s="402" t="str">
        <f>IF('Data invoice'!J194=0,"",'Data invoice'!K194)</f>
        <v/>
      </c>
      <c r="C247" s="402" t="str">
        <f>IF('Data invoice'!K194=0,"",'Data invoice'!L194)</f>
        <v/>
      </c>
      <c r="D247" s="402" t="str">
        <f>IF('Data invoice'!L194=0,"",'Data invoice'!M194)</f>
        <v/>
      </c>
      <c r="E247" s="402" t="str">
        <f>IF('Data invoice'!M194=0,"",'Data invoice'!N194)</f>
        <v/>
      </c>
      <c r="F247" s="402" t="str">
        <f>IF('Data invoice'!N194=0,"",'Data invoice'!O194)</f>
        <v/>
      </c>
      <c r="G247" s="402" t="str">
        <f>IF('Data invoice'!O194=0,"",'Data invoice'!P194)</f>
        <v/>
      </c>
      <c r="H247" s="402" t="str">
        <f>IF('Data invoice'!P194=0,"",'Data invoice'!Q194)</f>
        <v/>
      </c>
      <c r="I247" s="402" t="str">
        <f>IF('Data invoice'!Q194=0,"",'Data invoice'!R194)</f>
        <v/>
      </c>
      <c r="J247" s="438" t="str">
        <f>IF('Data invoice'!R194=0,"",'Data invoice'!S194)</f>
        <v/>
      </c>
      <c r="K247" s="485" t="str">
        <f>IF('Data invoice'!S194=0,"",'Data invoice'!T194)</f>
        <v/>
      </c>
      <c r="L247" s="397"/>
      <c r="M247" s="397"/>
      <c r="N247" s="397"/>
      <c r="O247" s="397"/>
      <c r="P247" s="397"/>
      <c r="Q247" s="397"/>
      <c r="R247" s="397"/>
      <c r="S247" s="397"/>
      <c r="T247" s="397"/>
      <c r="U247" s="397"/>
      <c r="V247" s="397"/>
      <c r="W247" s="397"/>
      <c r="X247" s="397"/>
      <c r="Y247" s="397"/>
      <c r="Z247" s="397"/>
      <c r="AA247" s="397"/>
      <c r="AB247" s="414"/>
      <c r="AC247" s="414"/>
      <c r="AD247" s="414"/>
      <c r="AE247" s="414"/>
      <c r="AF247" s="414"/>
      <c r="AG247" s="414"/>
      <c r="AH247" s="414"/>
      <c r="AI247" s="414"/>
      <c r="AJ247" s="414"/>
      <c r="AK247" s="414"/>
      <c r="AL247" s="414"/>
    </row>
    <row r="248" spans="1:38" s="555" customFormat="1" ht="16.5" customHeight="1">
      <c r="A248" s="397"/>
      <c r="B248" s="402" t="str">
        <f>IF('Data invoice'!J195=0,"",'Data invoice'!K195)</f>
        <v/>
      </c>
      <c r="C248" s="402" t="str">
        <f>IF('Data invoice'!K195=0,"",'Data invoice'!L195)</f>
        <v/>
      </c>
      <c r="D248" s="402" t="str">
        <f>IF('Data invoice'!L195=0,"",'Data invoice'!M195)</f>
        <v/>
      </c>
      <c r="E248" s="402" t="str">
        <f>IF('Data invoice'!M195=0,"",'Data invoice'!N195)</f>
        <v/>
      </c>
      <c r="F248" s="402" t="str">
        <f>IF('Data invoice'!N195=0,"",'Data invoice'!O195)</f>
        <v/>
      </c>
      <c r="G248" s="402" t="str">
        <f>IF('Data invoice'!O195=0,"",'Data invoice'!P195)</f>
        <v/>
      </c>
      <c r="H248" s="402" t="str">
        <f>IF('Data invoice'!P195=0,"",'Data invoice'!Q195)</f>
        <v/>
      </c>
      <c r="I248" s="402" t="str">
        <f>IF('Data invoice'!Q195=0,"",'Data invoice'!R195)</f>
        <v/>
      </c>
      <c r="J248" s="438" t="str">
        <f>IF('Data invoice'!R195=0,"",'Data invoice'!S195)</f>
        <v/>
      </c>
      <c r="K248" s="485" t="str">
        <f>IF('Data invoice'!S195=0,"",'Data invoice'!T195)</f>
        <v/>
      </c>
      <c r="L248" s="397"/>
      <c r="M248" s="397"/>
      <c r="N248" s="397"/>
      <c r="O248" s="397"/>
      <c r="P248" s="397"/>
      <c r="Q248" s="397"/>
      <c r="R248" s="397"/>
      <c r="S248" s="397"/>
      <c r="T248" s="397"/>
      <c r="U248" s="397"/>
      <c r="V248" s="397"/>
      <c r="W248" s="397"/>
      <c r="X248" s="397"/>
      <c r="Y248" s="397"/>
      <c r="Z248" s="397"/>
      <c r="AA248" s="397"/>
      <c r="AB248" s="414"/>
      <c r="AC248" s="414"/>
      <c r="AD248" s="414"/>
      <c r="AE248" s="414"/>
      <c r="AF248" s="414"/>
      <c r="AG248" s="414"/>
      <c r="AH248" s="414"/>
      <c r="AI248" s="414"/>
      <c r="AJ248" s="414"/>
      <c r="AK248" s="414"/>
      <c r="AL248" s="414"/>
    </row>
    <row r="249" spans="1:38" s="555" customFormat="1" ht="16.5" customHeight="1">
      <c r="A249" s="397"/>
      <c r="B249" s="402" t="str">
        <f>IF('Data invoice'!J196=0,"",'Data invoice'!K196)</f>
        <v/>
      </c>
      <c r="C249" s="402" t="str">
        <f>IF('Data invoice'!K196=0,"",'Data invoice'!L196)</f>
        <v/>
      </c>
      <c r="D249" s="402" t="str">
        <f>IF('Data invoice'!L196=0,"",'Data invoice'!M196)</f>
        <v/>
      </c>
      <c r="E249" s="402" t="str">
        <f>IF('Data invoice'!M196=0,"",'Data invoice'!N196)</f>
        <v/>
      </c>
      <c r="F249" s="402" t="str">
        <f>IF('Data invoice'!N196=0,"",'Data invoice'!O196)</f>
        <v/>
      </c>
      <c r="G249" s="402" t="str">
        <f>IF('Data invoice'!O196=0,"",'Data invoice'!P196)</f>
        <v/>
      </c>
      <c r="H249" s="402" t="str">
        <f>IF('Data invoice'!P196=0,"",'Data invoice'!Q196)</f>
        <v/>
      </c>
      <c r="I249" s="402" t="str">
        <f>IF('Data invoice'!Q196=0,"",'Data invoice'!R196)</f>
        <v/>
      </c>
      <c r="J249" s="438" t="str">
        <f>IF('Data invoice'!R196=0,"",'Data invoice'!S196)</f>
        <v/>
      </c>
      <c r="K249" s="485" t="str">
        <f>IF('Data invoice'!S196=0,"",'Data invoice'!T196)</f>
        <v/>
      </c>
      <c r="L249" s="397"/>
      <c r="M249" s="397"/>
      <c r="N249" s="397"/>
      <c r="O249" s="397"/>
      <c r="P249" s="397"/>
      <c r="Q249" s="397"/>
      <c r="R249" s="397"/>
      <c r="S249" s="397"/>
      <c r="T249" s="397"/>
      <c r="U249" s="397"/>
      <c r="V249" s="397"/>
      <c r="W249" s="397"/>
      <c r="X249" s="397"/>
      <c r="Y249" s="397"/>
      <c r="Z249" s="397"/>
      <c r="AA249" s="397"/>
      <c r="AB249" s="414"/>
      <c r="AC249" s="414"/>
      <c r="AD249" s="414"/>
      <c r="AE249" s="414"/>
      <c r="AF249" s="414"/>
      <c r="AG249" s="414"/>
      <c r="AH249" s="414"/>
      <c r="AI249" s="414"/>
      <c r="AJ249" s="414"/>
      <c r="AK249" s="414"/>
      <c r="AL249" s="414"/>
    </row>
    <row r="250" spans="1:38" s="555" customFormat="1" ht="16.5" customHeight="1">
      <c r="A250" s="397"/>
      <c r="B250" s="402" t="str">
        <f>IF('Data invoice'!J197=0,"",'Data invoice'!K197)</f>
        <v/>
      </c>
      <c r="C250" s="402" t="str">
        <f>IF('Data invoice'!K197=0,"",'Data invoice'!L197)</f>
        <v/>
      </c>
      <c r="D250" s="402" t="str">
        <f>IF('Data invoice'!L197=0,"",'Data invoice'!M197)</f>
        <v/>
      </c>
      <c r="E250" s="402" t="str">
        <f>IF('Data invoice'!M197=0,"",'Data invoice'!N197)</f>
        <v/>
      </c>
      <c r="F250" s="402" t="str">
        <f>IF('Data invoice'!N197=0,"",'Data invoice'!O197)</f>
        <v/>
      </c>
      <c r="G250" s="402" t="str">
        <f>IF('Data invoice'!O197=0,"",'Data invoice'!P197)</f>
        <v/>
      </c>
      <c r="H250" s="402" t="str">
        <f>IF('Data invoice'!P197=0,"",'Data invoice'!Q197)</f>
        <v/>
      </c>
      <c r="I250" s="402" t="str">
        <f>IF('Data invoice'!Q197=0,"",'Data invoice'!R197)</f>
        <v/>
      </c>
      <c r="J250" s="438" t="str">
        <f>IF('Data invoice'!R197=0,"",'Data invoice'!S197)</f>
        <v/>
      </c>
      <c r="K250" s="485" t="str">
        <f>IF('Data invoice'!S197=0,"",'Data invoice'!T197)</f>
        <v/>
      </c>
      <c r="L250" s="397"/>
      <c r="M250" s="397"/>
      <c r="N250" s="397"/>
      <c r="O250" s="397"/>
      <c r="P250" s="397"/>
      <c r="Q250" s="397"/>
      <c r="R250" s="397"/>
      <c r="S250" s="397"/>
      <c r="T250" s="397"/>
      <c r="U250" s="397"/>
      <c r="V250" s="397"/>
      <c r="W250" s="397"/>
      <c r="X250" s="397"/>
      <c r="Y250" s="397"/>
      <c r="Z250" s="397"/>
      <c r="AA250" s="397"/>
      <c r="AB250" s="414"/>
      <c r="AC250" s="414"/>
      <c r="AD250" s="414"/>
      <c r="AE250" s="414"/>
      <c r="AF250" s="414"/>
      <c r="AG250" s="414"/>
      <c r="AH250" s="414"/>
      <c r="AI250" s="414"/>
      <c r="AJ250" s="414"/>
      <c r="AK250" s="414"/>
      <c r="AL250" s="414"/>
    </row>
    <row r="251" spans="1:38" s="555" customFormat="1" ht="16.5" customHeight="1">
      <c r="A251" s="397"/>
      <c r="B251" s="402" t="str">
        <f>IF('Data invoice'!J198=0,"",'Data invoice'!K198)</f>
        <v/>
      </c>
      <c r="C251" s="402" t="str">
        <f>IF('Data invoice'!K198=0,"",'Data invoice'!L198)</f>
        <v/>
      </c>
      <c r="D251" s="402" t="str">
        <f>IF('Data invoice'!L198=0,"",'Data invoice'!M198)</f>
        <v/>
      </c>
      <c r="E251" s="402" t="str">
        <f>IF('Data invoice'!M198=0,"",'Data invoice'!N198)</f>
        <v/>
      </c>
      <c r="F251" s="402" t="str">
        <f>IF('Data invoice'!N198=0,"",'Data invoice'!O198)</f>
        <v/>
      </c>
      <c r="G251" s="402" t="str">
        <f>IF('Data invoice'!O198=0,"",'Data invoice'!P198)</f>
        <v/>
      </c>
      <c r="H251" s="402" t="str">
        <f>IF('Data invoice'!P198=0,"",'Data invoice'!Q198)</f>
        <v/>
      </c>
      <c r="I251" s="402" t="str">
        <f>IF('Data invoice'!Q198=0,"",'Data invoice'!R198)</f>
        <v/>
      </c>
      <c r="J251" s="438" t="str">
        <f>IF('Data invoice'!R198=0,"",'Data invoice'!S198)</f>
        <v/>
      </c>
      <c r="K251" s="485" t="str">
        <f>IF('Data invoice'!S198=0,"",'Data invoice'!T198)</f>
        <v/>
      </c>
      <c r="L251" s="397"/>
      <c r="M251" s="397"/>
      <c r="N251" s="397"/>
      <c r="O251" s="397"/>
      <c r="P251" s="397"/>
      <c r="Q251" s="397"/>
      <c r="R251" s="397"/>
      <c r="S251" s="397"/>
      <c r="T251" s="397"/>
      <c r="U251" s="397"/>
      <c r="V251" s="397"/>
      <c r="W251" s="397"/>
      <c r="X251" s="397"/>
      <c r="Y251" s="397"/>
      <c r="Z251" s="397"/>
      <c r="AA251" s="397"/>
      <c r="AB251" s="414"/>
      <c r="AC251" s="414"/>
      <c r="AD251" s="414"/>
      <c r="AE251" s="414"/>
      <c r="AF251" s="414"/>
      <c r="AG251" s="414"/>
      <c r="AH251" s="414"/>
      <c r="AI251" s="414"/>
      <c r="AJ251" s="414"/>
      <c r="AK251" s="414"/>
      <c r="AL251" s="414"/>
    </row>
    <row r="252" spans="1:38" s="555" customFormat="1" ht="16.5" customHeight="1">
      <c r="A252" s="397"/>
      <c r="B252" s="402" t="str">
        <f>IF('Data invoice'!J208=0,"",'Data invoice'!K208)</f>
        <v/>
      </c>
      <c r="C252" s="402" t="str">
        <f>IF('Data invoice'!K208=0,"",'Data invoice'!L208)</f>
        <v/>
      </c>
      <c r="D252" s="402" t="str">
        <f>IF('Data invoice'!L208=0,"",'Data invoice'!M208)</f>
        <v/>
      </c>
      <c r="E252" s="402" t="str">
        <f>IF('Data invoice'!M208=0,"",'Data invoice'!N208)</f>
        <v/>
      </c>
      <c r="F252" s="402" t="str">
        <f>IF('Data invoice'!N208=0,"",'Data invoice'!O208)</f>
        <v/>
      </c>
      <c r="G252" s="402" t="str">
        <f>IF('Data invoice'!O208=0,"",'Data invoice'!P208)</f>
        <v/>
      </c>
      <c r="H252" s="402" t="str">
        <f>IF('Data invoice'!P208=0,"",'Data invoice'!Q208)</f>
        <v/>
      </c>
      <c r="I252" s="402" t="str">
        <f>IF('Data invoice'!Q208=0,"",'Data invoice'!R208)</f>
        <v/>
      </c>
      <c r="J252" s="438" t="str">
        <f>IF('Data invoice'!R208=0,"",'Data invoice'!S208)</f>
        <v/>
      </c>
      <c r="K252" s="485" t="str">
        <f>IF('Data invoice'!S208=0,"",'Data invoice'!T208)</f>
        <v/>
      </c>
      <c r="L252" s="397"/>
      <c r="M252" s="397"/>
      <c r="N252" s="397"/>
      <c r="O252" s="397"/>
      <c r="P252" s="397"/>
      <c r="Q252" s="397"/>
      <c r="R252" s="397"/>
      <c r="S252" s="397"/>
      <c r="T252" s="397"/>
      <c r="U252" s="397"/>
      <c r="V252" s="397"/>
      <c r="W252" s="397"/>
      <c r="X252" s="397"/>
      <c r="Y252" s="397"/>
      <c r="Z252" s="397"/>
      <c r="AA252" s="397"/>
      <c r="AB252" s="414"/>
      <c r="AC252" s="414"/>
      <c r="AD252" s="414"/>
      <c r="AE252" s="414"/>
      <c r="AF252" s="414"/>
      <c r="AG252" s="414"/>
      <c r="AH252" s="414"/>
      <c r="AI252" s="414"/>
      <c r="AJ252" s="414"/>
      <c r="AK252" s="414"/>
      <c r="AL252" s="414"/>
    </row>
    <row r="253" spans="1:38" s="555" customFormat="1" ht="16.5" customHeight="1">
      <c r="A253" s="397"/>
      <c r="B253" s="402" t="str">
        <f>IF('Data invoice'!J209=0,"",'Data invoice'!K209)</f>
        <v/>
      </c>
      <c r="C253" s="402" t="str">
        <f>IF('Data invoice'!K209=0,"",'Data invoice'!L209)</f>
        <v/>
      </c>
      <c r="D253" s="402" t="str">
        <f>IF('Data invoice'!L209=0,"",'Data invoice'!M209)</f>
        <v/>
      </c>
      <c r="E253" s="402" t="str">
        <f>IF('Data invoice'!M209=0,"",'Data invoice'!N209)</f>
        <v/>
      </c>
      <c r="F253" s="402" t="str">
        <f>IF('Data invoice'!N209=0,"",'Data invoice'!O209)</f>
        <v/>
      </c>
      <c r="G253" s="402" t="str">
        <f>IF('Data invoice'!O209=0,"",'Data invoice'!P209)</f>
        <v/>
      </c>
      <c r="H253" s="402" t="str">
        <f>IF('Data invoice'!P209=0,"",'Data invoice'!Q209)</f>
        <v/>
      </c>
      <c r="I253" s="402" t="str">
        <f>IF('Data invoice'!Q209=0,"",'Data invoice'!R209)</f>
        <v/>
      </c>
      <c r="J253" s="438" t="str">
        <f>IF('Data invoice'!R209=0,"",'Data invoice'!S209)</f>
        <v/>
      </c>
      <c r="K253" s="485" t="str">
        <f>IF('Data invoice'!S209=0,"",'Data invoice'!T209)</f>
        <v/>
      </c>
      <c r="L253" s="397"/>
      <c r="M253" s="397"/>
      <c r="N253" s="397"/>
      <c r="O253" s="397"/>
      <c r="P253" s="397"/>
      <c r="Q253" s="397"/>
      <c r="R253" s="397"/>
      <c r="S253" s="397"/>
      <c r="T253" s="397"/>
      <c r="U253" s="397"/>
      <c r="V253" s="397"/>
      <c r="W253" s="397"/>
      <c r="X253" s="397"/>
      <c r="Y253" s="397"/>
      <c r="Z253" s="397"/>
      <c r="AA253" s="397"/>
      <c r="AB253" s="414"/>
      <c r="AC253" s="414"/>
      <c r="AD253" s="414"/>
      <c r="AE253" s="414"/>
      <c r="AF253" s="414"/>
      <c r="AG253" s="414"/>
      <c r="AH253" s="414"/>
      <c r="AI253" s="414"/>
      <c r="AJ253" s="414"/>
      <c r="AK253" s="414"/>
      <c r="AL253" s="414"/>
    </row>
    <row r="254" spans="1:38" s="555" customFormat="1" ht="16.5" customHeight="1">
      <c r="A254" s="397"/>
      <c r="B254" s="402" t="str">
        <f>IF('Data invoice'!J210=0,"",'Data invoice'!K210)</f>
        <v/>
      </c>
      <c r="C254" s="402" t="str">
        <f>IF('Data invoice'!K210=0,"",'Data invoice'!L210)</f>
        <v/>
      </c>
      <c r="D254" s="402" t="str">
        <f>IF('Data invoice'!L210=0,"",'Data invoice'!M210)</f>
        <v/>
      </c>
      <c r="E254" s="402" t="str">
        <f>IF('Data invoice'!M210=0,"",'Data invoice'!N210)</f>
        <v/>
      </c>
      <c r="F254" s="402" t="str">
        <f>IF('Data invoice'!N210=0,"",'Data invoice'!O210)</f>
        <v/>
      </c>
      <c r="G254" s="402" t="str">
        <f>IF('Data invoice'!O210=0,"",'Data invoice'!P210)</f>
        <v/>
      </c>
      <c r="H254" s="402" t="str">
        <f>IF('Data invoice'!P210=0,"",'Data invoice'!Q210)</f>
        <v/>
      </c>
      <c r="I254" s="402" t="str">
        <f>IF('Data invoice'!Q210=0,"",'Data invoice'!R210)</f>
        <v/>
      </c>
      <c r="J254" s="438" t="str">
        <f>IF('Data invoice'!R210=0,"",'Data invoice'!S210)</f>
        <v/>
      </c>
      <c r="K254" s="485" t="str">
        <f>IF('Data invoice'!S210=0,"",'Data invoice'!T210)</f>
        <v/>
      </c>
      <c r="L254" s="397"/>
      <c r="M254" s="397"/>
      <c r="N254" s="397"/>
      <c r="O254" s="397"/>
      <c r="P254" s="397"/>
      <c r="Q254" s="397"/>
      <c r="R254" s="397"/>
      <c r="S254" s="397"/>
      <c r="T254" s="397"/>
      <c r="U254" s="397"/>
      <c r="V254" s="397"/>
      <c r="W254" s="397"/>
      <c r="X254" s="397"/>
      <c r="Y254" s="397"/>
      <c r="Z254" s="397"/>
      <c r="AA254" s="397"/>
      <c r="AB254" s="414"/>
      <c r="AC254" s="414"/>
      <c r="AD254" s="414"/>
      <c r="AE254" s="414"/>
      <c r="AF254" s="414"/>
      <c r="AG254" s="414"/>
      <c r="AH254" s="414"/>
      <c r="AI254" s="414"/>
      <c r="AJ254" s="414"/>
      <c r="AK254" s="414"/>
      <c r="AL254" s="414"/>
    </row>
    <row r="255" spans="1:38" s="555" customFormat="1" ht="16.5" customHeight="1">
      <c r="A255" s="397"/>
      <c r="B255" s="402" t="str">
        <f>IF('Data invoice'!J211=0,"",'Data invoice'!K211)</f>
        <v/>
      </c>
      <c r="C255" s="402" t="str">
        <f>IF('Data invoice'!K211=0,"",'Data invoice'!L211)</f>
        <v/>
      </c>
      <c r="D255" s="402" t="str">
        <f>IF('Data invoice'!L211=0,"",'Data invoice'!M211)</f>
        <v/>
      </c>
      <c r="E255" s="402" t="str">
        <f>IF('Data invoice'!M211=0,"",'Data invoice'!N211)</f>
        <v/>
      </c>
      <c r="F255" s="402" t="str">
        <f>IF('Data invoice'!N211=0,"",'Data invoice'!O211)</f>
        <v/>
      </c>
      <c r="G255" s="402" t="str">
        <f>IF('Data invoice'!O211=0,"",'Data invoice'!P211)</f>
        <v/>
      </c>
      <c r="H255" s="402" t="str">
        <f>IF('Data invoice'!P211=0,"",'Data invoice'!Q211)</f>
        <v/>
      </c>
      <c r="I255" s="402" t="str">
        <f>IF('Data invoice'!Q211=0,"",'Data invoice'!R211)</f>
        <v/>
      </c>
      <c r="J255" s="438" t="str">
        <f>IF('Data invoice'!R211=0,"",'Data invoice'!S211)</f>
        <v/>
      </c>
      <c r="K255" s="485" t="str">
        <f>IF('Data invoice'!S211=0,"",'Data invoice'!T211)</f>
        <v/>
      </c>
      <c r="L255" s="397"/>
      <c r="M255" s="397"/>
      <c r="N255" s="397"/>
      <c r="O255" s="397"/>
      <c r="P255" s="397"/>
      <c r="Q255" s="397"/>
      <c r="R255" s="397"/>
      <c r="S255" s="397"/>
      <c r="T255" s="397"/>
      <c r="U255" s="397"/>
      <c r="V255" s="397"/>
      <c r="W255" s="397"/>
      <c r="X255" s="397"/>
      <c r="Y255" s="397"/>
      <c r="Z255" s="397"/>
      <c r="AA255" s="397"/>
      <c r="AB255" s="414"/>
      <c r="AC255" s="414"/>
      <c r="AD255" s="414"/>
      <c r="AE255" s="414"/>
      <c r="AF255" s="414"/>
      <c r="AG255" s="414"/>
      <c r="AH255" s="414"/>
      <c r="AI255" s="414"/>
      <c r="AJ255" s="414"/>
      <c r="AK255" s="414"/>
      <c r="AL255" s="414"/>
    </row>
    <row r="256" spans="1:38" s="555" customFormat="1" ht="16.5" customHeight="1">
      <c r="A256" s="397"/>
      <c r="B256" s="402" t="str">
        <f>IF('Data invoice'!J212=0,"",'Data invoice'!K212)</f>
        <v/>
      </c>
      <c r="C256" s="402" t="str">
        <f>IF('Data invoice'!K212=0,"",'Data invoice'!L212)</f>
        <v/>
      </c>
      <c r="D256" s="402" t="str">
        <f>IF('Data invoice'!L212=0,"",'Data invoice'!M212)</f>
        <v/>
      </c>
      <c r="E256" s="402" t="str">
        <f>IF('Data invoice'!M212=0,"",'Data invoice'!N212)</f>
        <v/>
      </c>
      <c r="F256" s="402" t="str">
        <f>IF('Data invoice'!N212=0,"",'Data invoice'!O212)</f>
        <v/>
      </c>
      <c r="G256" s="402" t="str">
        <f>IF('Data invoice'!O212=0,"",'Data invoice'!P212)</f>
        <v/>
      </c>
      <c r="H256" s="402" t="str">
        <f>IF('Data invoice'!P212=0,"",'Data invoice'!Q212)</f>
        <v/>
      </c>
      <c r="I256" s="402" t="str">
        <f>IF('Data invoice'!Q212=0,"",'Data invoice'!R212)</f>
        <v/>
      </c>
      <c r="J256" s="438" t="str">
        <f>IF('Data invoice'!R212=0,"",'Data invoice'!S212)</f>
        <v/>
      </c>
      <c r="K256" s="485" t="str">
        <f>IF('Data invoice'!S212=0,"",'Data invoice'!T212)</f>
        <v/>
      </c>
      <c r="L256" s="397"/>
      <c r="M256" s="397"/>
      <c r="N256" s="397"/>
      <c r="O256" s="397"/>
      <c r="P256" s="397"/>
      <c r="Q256" s="397"/>
      <c r="R256" s="397"/>
      <c r="S256" s="397"/>
      <c r="T256" s="397"/>
      <c r="U256" s="397"/>
      <c r="V256" s="397"/>
      <c r="W256" s="397"/>
      <c r="X256" s="397"/>
      <c r="Y256" s="397"/>
      <c r="Z256" s="397"/>
      <c r="AA256" s="397"/>
      <c r="AB256" s="414"/>
      <c r="AC256" s="414"/>
      <c r="AD256" s="414"/>
      <c r="AE256" s="414"/>
      <c r="AF256" s="414"/>
      <c r="AG256" s="414"/>
      <c r="AH256" s="414"/>
      <c r="AI256" s="414"/>
      <c r="AJ256" s="414"/>
      <c r="AK256" s="414"/>
      <c r="AL256" s="414"/>
    </row>
    <row r="257" spans="1:38" s="555" customFormat="1" ht="16.5" customHeight="1">
      <c r="A257" s="397"/>
      <c r="B257" s="402" t="str">
        <f>IF('Data invoice'!J213=0,"",'Data invoice'!K213)</f>
        <v/>
      </c>
      <c r="C257" s="402" t="str">
        <f>IF('Data invoice'!K213=0,"",'Data invoice'!L213)</f>
        <v/>
      </c>
      <c r="D257" s="402" t="str">
        <f>IF('Data invoice'!L213=0,"",'Data invoice'!M213)</f>
        <v/>
      </c>
      <c r="E257" s="402" t="str">
        <f>IF('Data invoice'!M213=0,"",'Data invoice'!N213)</f>
        <v/>
      </c>
      <c r="F257" s="402" t="str">
        <f>IF('Data invoice'!N213=0,"",'Data invoice'!O213)</f>
        <v/>
      </c>
      <c r="G257" s="402" t="str">
        <f>IF('Data invoice'!O213=0,"",'Data invoice'!P213)</f>
        <v/>
      </c>
      <c r="H257" s="402" t="str">
        <f>IF('Data invoice'!P213=0,"",'Data invoice'!Q213)</f>
        <v/>
      </c>
      <c r="I257" s="402" t="str">
        <f>IF('Data invoice'!Q213=0,"",'Data invoice'!R213)</f>
        <v/>
      </c>
      <c r="J257" s="438" t="str">
        <f>IF('Data invoice'!R213=0,"",'Data invoice'!S213)</f>
        <v/>
      </c>
      <c r="K257" s="485" t="str">
        <f>IF('Data invoice'!S213=0,"",'Data invoice'!T213)</f>
        <v/>
      </c>
      <c r="L257" s="397"/>
      <c r="M257" s="397"/>
      <c r="N257" s="397"/>
      <c r="O257" s="397"/>
      <c r="P257" s="397"/>
      <c r="Q257" s="397"/>
      <c r="R257" s="397"/>
      <c r="S257" s="397"/>
      <c r="T257" s="397"/>
      <c r="U257" s="397"/>
      <c r="V257" s="397"/>
      <c r="W257" s="397"/>
      <c r="X257" s="397"/>
      <c r="Y257" s="397"/>
      <c r="Z257" s="397"/>
      <c r="AA257" s="397"/>
      <c r="AB257" s="414"/>
      <c r="AC257" s="414"/>
      <c r="AD257" s="414"/>
      <c r="AE257" s="414"/>
      <c r="AF257" s="414"/>
      <c r="AG257" s="414"/>
      <c r="AH257" s="414"/>
      <c r="AI257" s="414"/>
      <c r="AJ257" s="414"/>
      <c r="AK257" s="414"/>
      <c r="AL257" s="414"/>
    </row>
    <row r="258" spans="1:38" s="555" customFormat="1" ht="16.5" customHeight="1">
      <c r="A258" s="397"/>
      <c r="B258" s="402" t="str">
        <f>IF('Data invoice'!J214=0,"",'Data invoice'!K214)</f>
        <v/>
      </c>
      <c r="C258" s="402" t="str">
        <f>IF('Data invoice'!K214=0,"",'Data invoice'!L214)</f>
        <v/>
      </c>
      <c r="D258" s="402" t="str">
        <f>IF('Data invoice'!L214=0,"",'Data invoice'!M214)</f>
        <v/>
      </c>
      <c r="E258" s="402" t="str">
        <f>IF('Data invoice'!M214=0,"",'Data invoice'!N214)</f>
        <v/>
      </c>
      <c r="F258" s="402" t="str">
        <f>IF('Data invoice'!N214=0,"",'Data invoice'!O214)</f>
        <v/>
      </c>
      <c r="G258" s="402" t="str">
        <f>IF('Data invoice'!O214=0,"",'Data invoice'!P214)</f>
        <v/>
      </c>
      <c r="H258" s="402" t="str">
        <f>IF('Data invoice'!P214=0,"",'Data invoice'!Q214)</f>
        <v/>
      </c>
      <c r="I258" s="402" t="str">
        <f>IF('Data invoice'!Q214=0,"",'Data invoice'!R214)</f>
        <v/>
      </c>
      <c r="J258" s="438" t="str">
        <f>IF('Data invoice'!R214=0,"",'Data invoice'!S214)</f>
        <v/>
      </c>
      <c r="K258" s="485" t="str">
        <f>IF('Data invoice'!S214=0,"",'Data invoice'!T214)</f>
        <v/>
      </c>
      <c r="L258" s="397"/>
      <c r="M258" s="397"/>
      <c r="N258" s="397"/>
      <c r="O258" s="397"/>
      <c r="P258" s="397"/>
      <c r="Q258" s="397"/>
      <c r="R258" s="397"/>
      <c r="S258" s="397"/>
      <c r="T258" s="397"/>
      <c r="U258" s="397"/>
      <c r="V258" s="397"/>
      <c r="W258" s="397"/>
      <c r="X258" s="397"/>
      <c r="Y258" s="397"/>
      <c r="Z258" s="397"/>
      <c r="AA258" s="397"/>
      <c r="AB258" s="414"/>
      <c r="AC258" s="414"/>
      <c r="AD258" s="414"/>
      <c r="AE258" s="414"/>
      <c r="AF258" s="414"/>
      <c r="AG258" s="414"/>
      <c r="AH258" s="414"/>
      <c r="AI258" s="414"/>
      <c r="AJ258" s="414"/>
      <c r="AK258" s="414"/>
      <c r="AL258" s="414"/>
    </row>
    <row r="259" spans="1:38" s="555" customFormat="1" ht="16.5" customHeight="1">
      <c r="A259" s="397"/>
      <c r="B259" s="402" t="str">
        <f>IF('Data invoice'!J215=0,"",'Data invoice'!K215)</f>
        <v/>
      </c>
      <c r="C259" s="402" t="str">
        <f>IF('Data invoice'!K215=0,"",'Data invoice'!L215)</f>
        <v/>
      </c>
      <c r="D259" s="402" t="str">
        <f>IF('Data invoice'!L215=0,"",'Data invoice'!M215)</f>
        <v/>
      </c>
      <c r="E259" s="402" t="str">
        <f>IF('Data invoice'!M215=0,"",'Data invoice'!N215)</f>
        <v/>
      </c>
      <c r="F259" s="402" t="str">
        <f>IF('Data invoice'!N215=0,"",'Data invoice'!O215)</f>
        <v/>
      </c>
      <c r="G259" s="402" t="str">
        <f>IF('Data invoice'!O215=0,"",'Data invoice'!P215)</f>
        <v/>
      </c>
      <c r="H259" s="402" t="str">
        <f>IF('Data invoice'!P215=0,"",'Data invoice'!Q215)</f>
        <v/>
      </c>
      <c r="I259" s="402" t="str">
        <f>IF('Data invoice'!Q215=0,"",'Data invoice'!R215)</f>
        <v/>
      </c>
      <c r="J259" s="438" t="str">
        <f>IF('Data invoice'!R215=0,"",'Data invoice'!S215)</f>
        <v/>
      </c>
      <c r="K259" s="485" t="str">
        <f>IF('Data invoice'!S215=0,"",'Data invoice'!T215)</f>
        <v/>
      </c>
      <c r="L259" s="397"/>
      <c r="M259" s="397"/>
      <c r="N259" s="397"/>
      <c r="O259" s="397"/>
      <c r="P259" s="397"/>
      <c r="Q259" s="397"/>
      <c r="R259" s="397"/>
      <c r="S259" s="397"/>
      <c r="T259" s="397"/>
      <c r="U259" s="397"/>
      <c r="V259" s="397"/>
      <c r="W259" s="397"/>
      <c r="X259" s="397"/>
      <c r="Y259" s="397"/>
      <c r="Z259" s="397"/>
      <c r="AA259" s="397"/>
      <c r="AB259" s="414"/>
      <c r="AC259" s="414"/>
      <c r="AD259" s="414"/>
      <c r="AE259" s="414"/>
      <c r="AF259" s="414"/>
      <c r="AG259" s="414"/>
      <c r="AH259" s="414"/>
      <c r="AI259" s="414"/>
      <c r="AJ259" s="414"/>
      <c r="AK259" s="414"/>
      <c r="AL259" s="414"/>
    </row>
    <row r="260" spans="1:38" s="555" customFormat="1" ht="16.5" customHeight="1">
      <c r="A260" s="397"/>
      <c r="B260" s="402" t="str">
        <f>IF('Data invoice'!J216=0,"",'Data invoice'!K216)</f>
        <v/>
      </c>
      <c r="C260" s="402" t="str">
        <f>IF('Data invoice'!K216=0,"",'Data invoice'!L216)</f>
        <v/>
      </c>
      <c r="D260" s="402" t="str">
        <f>IF('Data invoice'!L216=0,"",'Data invoice'!M216)</f>
        <v/>
      </c>
      <c r="E260" s="402" t="str">
        <f>IF('Data invoice'!M216=0,"",'Data invoice'!N216)</f>
        <v/>
      </c>
      <c r="F260" s="402" t="str">
        <f>IF('Data invoice'!N216=0,"",'Data invoice'!O216)</f>
        <v/>
      </c>
      <c r="G260" s="402" t="str">
        <f>IF('Data invoice'!O216=0,"",'Data invoice'!P216)</f>
        <v/>
      </c>
      <c r="H260" s="402" t="str">
        <f>IF('Data invoice'!P216=0,"",'Data invoice'!Q216)</f>
        <v/>
      </c>
      <c r="I260" s="402" t="str">
        <f>IF('Data invoice'!Q216=0,"",'Data invoice'!R216)</f>
        <v/>
      </c>
      <c r="J260" s="438" t="str">
        <f>IF('Data invoice'!R216=0,"",'Data invoice'!S216)</f>
        <v/>
      </c>
      <c r="K260" s="485" t="str">
        <f>IF('Data invoice'!S216=0,"",'Data invoice'!T216)</f>
        <v/>
      </c>
      <c r="L260" s="397"/>
      <c r="M260" s="397"/>
      <c r="N260" s="397"/>
      <c r="O260" s="397"/>
      <c r="P260" s="397"/>
      <c r="Q260" s="397"/>
      <c r="R260" s="397"/>
      <c r="S260" s="397"/>
      <c r="T260" s="397"/>
      <c r="U260" s="397"/>
      <c r="V260" s="397"/>
      <c r="W260" s="397"/>
      <c r="X260" s="397"/>
      <c r="Y260" s="397"/>
      <c r="Z260" s="397"/>
      <c r="AA260" s="397"/>
      <c r="AB260" s="414"/>
      <c r="AC260" s="414"/>
      <c r="AD260" s="414"/>
      <c r="AE260" s="414"/>
      <c r="AF260" s="414"/>
      <c r="AG260" s="414"/>
      <c r="AH260" s="414"/>
      <c r="AI260" s="414"/>
      <c r="AJ260" s="414"/>
      <c r="AK260" s="414"/>
      <c r="AL260" s="414"/>
    </row>
    <row r="261" spans="1:38" s="555" customFormat="1" ht="16.5" customHeight="1">
      <c r="A261" s="397"/>
      <c r="B261" s="402" t="str">
        <f>IF('Data invoice'!J217=0,"",'Data invoice'!K217)</f>
        <v/>
      </c>
      <c r="C261" s="402" t="str">
        <f>IF('Data invoice'!K217=0,"",'Data invoice'!L217)</f>
        <v/>
      </c>
      <c r="D261" s="402" t="str">
        <f>IF('Data invoice'!L217=0,"",'Data invoice'!M217)</f>
        <v/>
      </c>
      <c r="E261" s="402" t="str">
        <f>IF('Data invoice'!M217=0,"",'Data invoice'!N217)</f>
        <v/>
      </c>
      <c r="F261" s="402" t="str">
        <f>IF('Data invoice'!N217=0,"",'Data invoice'!O217)</f>
        <v/>
      </c>
      <c r="G261" s="402" t="str">
        <f>IF('Data invoice'!O217=0,"",'Data invoice'!P217)</f>
        <v/>
      </c>
      <c r="H261" s="402" t="str">
        <f>IF('Data invoice'!P217=0,"",'Data invoice'!Q217)</f>
        <v/>
      </c>
      <c r="I261" s="402" t="str">
        <f>IF('Data invoice'!Q217=0,"",'Data invoice'!R217)</f>
        <v/>
      </c>
      <c r="J261" s="438" t="str">
        <f>IF('Data invoice'!R217=0,"",'Data invoice'!S217)</f>
        <v/>
      </c>
      <c r="K261" s="485" t="str">
        <f>IF('Data invoice'!S217=0,"",'Data invoice'!T217)</f>
        <v/>
      </c>
      <c r="L261" s="397"/>
      <c r="M261" s="397"/>
      <c r="N261" s="397"/>
      <c r="O261" s="397"/>
      <c r="P261" s="397"/>
      <c r="Q261" s="397"/>
      <c r="R261" s="397"/>
      <c r="S261" s="397"/>
      <c r="T261" s="397"/>
      <c r="U261" s="397"/>
      <c r="V261" s="397"/>
      <c r="W261" s="397"/>
      <c r="X261" s="397"/>
      <c r="Y261" s="397"/>
      <c r="Z261" s="397"/>
      <c r="AA261" s="397"/>
      <c r="AB261" s="414"/>
      <c r="AC261" s="414"/>
      <c r="AD261" s="414"/>
      <c r="AE261" s="414"/>
      <c r="AF261" s="414"/>
      <c r="AG261" s="414"/>
      <c r="AH261" s="414"/>
      <c r="AI261" s="414"/>
      <c r="AJ261" s="414"/>
      <c r="AK261" s="414"/>
      <c r="AL261" s="414"/>
    </row>
    <row r="262" spans="1:38" s="555" customFormat="1" ht="16.5" customHeight="1">
      <c r="A262" s="397"/>
      <c r="B262" s="402" t="str">
        <f>IF('Data invoice'!J218=0,"",'Data invoice'!K218)</f>
        <v/>
      </c>
      <c r="C262" s="402" t="str">
        <f>IF('Data invoice'!K218=0,"",'Data invoice'!L218)</f>
        <v/>
      </c>
      <c r="D262" s="402" t="str">
        <f>IF('Data invoice'!L218=0,"",'Data invoice'!M218)</f>
        <v/>
      </c>
      <c r="E262" s="402" t="str">
        <f>IF('Data invoice'!M218=0,"",'Data invoice'!N218)</f>
        <v/>
      </c>
      <c r="F262" s="402" t="str">
        <f>IF('Data invoice'!N218=0,"",'Data invoice'!O218)</f>
        <v/>
      </c>
      <c r="G262" s="402" t="str">
        <f>IF('Data invoice'!O218=0,"",'Data invoice'!P218)</f>
        <v/>
      </c>
      <c r="H262" s="402" t="str">
        <f>IF('Data invoice'!P218=0,"",'Data invoice'!Q218)</f>
        <v/>
      </c>
      <c r="I262" s="402" t="str">
        <f>IF('Data invoice'!Q218=0,"",'Data invoice'!R218)</f>
        <v/>
      </c>
      <c r="J262" s="438" t="str">
        <f>IF('Data invoice'!R218=0,"",'Data invoice'!S218)</f>
        <v/>
      </c>
      <c r="K262" s="485" t="str">
        <f>IF('Data invoice'!S218=0,"",'Data invoice'!T218)</f>
        <v/>
      </c>
      <c r="L262" s="397"/>
      <c r="M262" s="397"/>
      <c r="N262" s="397"/>
      <c r="O262" s="397"/>
      <c r="P262" s="397"/>
      <c r="Q262" s="397"/>
      <c r="R262" s="397"/>
      <c r="S262" s="397"/>
      <c r="T262" s="397"/>
      <c r="U262" s="397"/>
      <c r="V262" s="397"/>
      <c r="W262" s="397"/>
      <c r="X262" s="397"/>
      <c r="Y262" s="397"/>
      <c r="Z262" s="397"/>
      <c r="AA262" s="397"/>
      <c r="AB262" s="414"/>
      <c r="AC262" s="414"/>
      <c r="AD262" s="414"/>
      <c r="AE262" s="414"/>
      <c r="AF262" s="414"/>
      <c r="AG262" s="414"/>
      <c r="AH262" s="414"/>
      <c r="AI262" s="414"/>
      <c r="AJ262" s="414"/>
      <c r="AK262" s="414"/>
      <c r="AL262" s="414"/>
    </row>
    <row r="263" spans="1:38" s="555" customFormat="1" ht="16.5" customHeight="1">
      <c r="A263" s="397"/>
      <c r="B263" s="402" t="str">
        <f>IF('Data invoice'!J219=0,"",'Data invoice'!K219)</f>
        <v/>
      </c>
      <c r="C263" s="402" t="str">
        <f>IF('Data invoice'!K219=0,"",'Data invoice'!L219)</f>
        <v/>
      </c>
      <c r="D263" s="402" t="str">
        <f>IF('Data invoice'!L219=0,"",'Data invoice'!M219)</f>
        <v/>
      </c>
      <c r="E263" s="402" t="str">
        <f>IF('Data invoice'!M219=0,"",'Data invoice'!N219)</f>
        <v/>
      </c>
      <c r="F263" s="402" t="str">
        <f>IF('Data invoice'!N219=0,"",'Data invoice'!O219)</f>
        <v/>
      </c>
      <c r="G263" s="402" t="str">
        <f>IF('Data invoice'!O219=0,"",'Data invoice'!P219)</f>
        <v/>
      </c>
      <c r="H263" s="402" t="str">
        <f>IF('Data invoice'!P219=0,"",'Data invoice'!Q219)</f>
        <v/>
      </c>
      <c r="I263" s="402" t="str">
        <f>IF('Data invoice'!Q219=0,"",'Data invoice'!R219)</f>
        <v/>
      </c>
      <c r="J263" s="438" t="str">
        <f>IF('Data invoice'!R219=0,"",'Data invoice'!S219)</f>
        <v/>
      </c>
      <c r="K263" s="485" t="str">
        <f>IF('Data invoice'!S219=0,"",'Data invoice'!T219)</f>
        <v/>
      </c>
      <c r="L263" s="397"/>
      <c r="M263" s="397"/>
      <c r="N263" s="397"/>
      <c r="O263" s="397"/>
      <c r="P263" s="397"/>
      <c r="Q263" s="397"/>
      <c r="R263" s="397"/>
      <c r="S263" s="397"/>
      <c r="T263" s="397"/>
      <c r="U263" s="397"/>
      <c r="V263" s="397"/>
      <c r="W263" s="397"/>
      <c r="X263" s="397"/>
      <c r="Y263" s="397"/>
      <c r="Z263" s="397"/>
      <c r="AA263" s="397"/>
      <c r="AB263" s="414"/>
      <c r="AC263" s="414"/>
      <c r="AD263" s="414"/>
      <c r="AE263" s="414"/>
      <c r="AF263" s="414"/>
      <c r="AG263" s="414"/>
      <c r="AH263" s="414"/>
      <c r="AI263" s="414"/>
      <c r="AJ263" s="414"/>
      <c r="AK263" s="414"/>
      <c r="AL263" s="414"/>
    </row>
    <row r="264" spans="1:38" s="555" customFormat="1" ht="16.5" customHeight="1">
      <c r="A264" s="397"/>
      <c r="B264" s="402" t="str">
        <f>IF('Data invoice'!J220=0,"",'Data invoice'!K220)</f>
        <v/>
      </c>
      <c r="C264" s="402" t="str">
        <f>IF('Data invoice'!K220=0,"",'Data invoice'!L220)</f>
        <v/>
      </c>
      <c r="D264" s="402" t="str">
        <f>IF('Data invoice'!L220=0,"",'Data invoice'!M220)</f>
        <v/>
      </c>
      <c r="E264" s="402" t="str">
        <f>IF('Data invoice'!M220=0,"",'Data invoice'!N220)</f>
        <v/>
      </c>
      <c r="F264" s="402" t="str">
        <f>IF('Data invoice'!N220=0,"",'Data invoice'!O220)</f>
        <v/>
      </c>
      <c r="G264" s="402" t="str">
        <f>IF('Data invoice'!O220=0,"",'Data invoice'!P220)</f>
        <v/>
      </c>
      <c r="H264" s="402" t="str">
        <f>IF('Data invoice'!P220=0,"",'Data invoice'!Q220)</f>
        <v/>
      </c>
      <c r="I264" s="402" t="str">
        <f>IF('Data invoice'!Q220=0,"",'Data invoice'!R220)</f>
        <v/>
      </c>
      <c r="J264" s="438" t="str">
        <f>IF('Data invoice'!R220=0,"",'Data invoice'!S220)</f>
        <v/>
      </c>
      <c r="K264" s="485" t="str">
        <f>IF('Data invoice'!S220=0,"",'Data invoice'!T220)</f>
        <v/>
      </c>
      <c r="L264" s="397"/>
      <c r="M264" s="397"/>
      <c r="N264" s="397"/>
      <c r="O264" s="397"/>
      <c r="P264" s="397"/>
      <c r="Q264" s="397"/>
      <c r="R264" s="397"/>
      <c r="S264" s="397"/>
      <c r="T264" s="397"/>
      <c r="U264" s="397"/>
      <c r="V264" s="397"/>
      <c r="W264" s="397"/>
      <c r="X264" s="397"/>
      <c r="Y264" s="397"/>
      <c r="Z264" s="397"/>
      <c r="AA264" s="397"/>
      <c r="AB264" s="414"/>
      <c r="AC264" s="414"/>
      <c r="AD264" s="414"/>
      <c r="AE264" s="414"/>
      <c r="AF264" s="414"/>
      <c r="AG264" s="414"/>
      <c r="AH264" s="414"/>
      <c r="AI264" s="414"/>
      <c r="AJ264" s="414"/>
      <c r="AK264" s="414"/>
      <c r="AL264" s="414"/>
    </row>
    <row r="265" spans="1:38" s="555" customFormat="1" ht="16.5" customHeight="1">
      <c r="A265" s="397"/>
      <c r="B265" s="402" t="str">
        <f>IF('Data invoice'!J221=0,"",'Data invoice'!K221)</f>
        <v/>
      </c>
      <c r="C265" s="402" t="str">
        <f>IF('Data invoice'!K221=0,"",'Data invoice'!L221)</f>
        <v/>
      </c>
      <c r="D265" s="402" t="str">
        <f>IF('Data invoice'!L221=0,"",'Data invoice'!M221)</f>
        <v/>
      </c>
      <c r="E265" s="402" t="str">
        <f>IF('Data invoice'!M221=0,"",'Data invoice'!N221)</f>
        <v/>
      </c>
      <c r="F265" s="402" t="str">
        <f>IF('Data invoice'!N221=0,"",'Data invoice'!O221)</f>
        <v/>
      </c>
      <c r="G265" s="402" t="str">
        <f>IF('Data invoice'!O221=0,"",'Data invoice'!P221)</f>
        <v/>
      </c>
      <c r="H265" s="402" t="str">
        <f>IF('Data invoice'!P221=0,"",'Data invoice'!Q221)</f>
        <v/>
      </c>
      <c r="I265" s="402" t="str">
        <f>IF('Data invoice'!Q221=0,"",'Data invoice'!R221)</f>
        <v/>
      </c>
      <c r="J265" s="438" t="str">
        <f>IF('Data invoice'!R221=0,"",'Data invoice'!S221)</f>
        <v/>
      </c>
      <c r="K265" s="485" t="str">
        <f>IF('Data invoice'!S221=0,"",'Data invoice'!T221)</f>
        <v/>
      </c>
      <c r="L265" s="397"/>
      <c r="M265" s="397"/>
      <c r="N265" s="397"/>
      <c r="O265" s="397"/>
      <c r="P265" s="397"/>
      <c r="Q265" s="397"/>
      <c r="R265" s="397"/>
      <c r="S265" s="397"/>
      <c r="T265" s="397"/>
      <c r="U265" s="397"/>
      <c r="V265" s="397"/>
      <c r="W265" s="397"/>
      <c r="X265" s="397"/>
      <c r="Y265" s="397"/>
      <c r="Z265" s="397"/>
      <c r="AA265" s="397"/>
      <c r="AB265" s="414"/>
      <c r="AC265" s="414"/>
      <c r="AD265" s="414"/>
      <c r="AE265" s="414"/>
      <c r="AF265" s="414"/>
      <c r="AG265" s="414"/>
      <c r="AH265" s="414"/>
      <c r="AI265" s="414"/>
      <c r="AJ265" s="414"/>
      <c r="AK265" s="414"/>
      <c r="AL265" s="414"/>
    </row>
    <row r="266" spans="1:38" s="555" customFormat="1" ht="16.5" customHeight="1">
      <c r="A266" s="397"/>
      <c r="B266" s="402" t="str">
        <f>IF('Data invoice'!J222=0,"",'Data invoice'!K222)</f>
        <v/>
      </c>
      <c r="C266" s="402" t="str">
        <f>IF('Data invoice'!K222=0,"",'Data invoice'!L222)</f>
        <v/>
      </c>
      <c r="D266" s="402" t="str">
        <f>IF('Data invoice'!L222=0,"",'Data invoice'!M222)</f>
        <v/>
      </c>
      <c r="E266" s="402" t="str">
        <f>IF('Data invoice'!M222=0,"",'Data invoice'!N222)</f>
        <v/>
      </c>
      <c r="F266" s="402" t="str">
        <f>IF('Data invoice'!N222=0,"",'Data invoice'!O222)</f>
        <v/>
      </c>
      <c r="G266" s="402" t="str">
        <f>IF('Data invoice'!O222=0,"",'Data invoice'!P222)</f>
        <v/>
      </c>
      <c r="H266" s="402" t="str">
        <f>IF('Data invoice'!P222=0,"",'Data invoice'!Q222)</f>
        <v/>
      </c>
      <c r="I266" s="402" t="str">
        <f>IF('Data invoice'!Q222=0,"",'Data invoice'!R222)</f>
        <v/>
      </c>
      <c r="J266" s="438" t="str">
        <f>IF('Data invoice'!R222=0,"",'Data invoice'!S222)</f>
        <v/>
      </c>
      <c r="K266" s="485" t="str">
        <f>IF('Data invoice'!S222=0,"",'Data invoice'!T222)</f>
        <v/>
      </c>
      <c r="L266" s="397"/>
      <c r="M266" s="397"/>
      <c r="N266" s="397"/>
      <c r="O266" s="397"/>
      <c r="P266" s="397"/>
      <c r="Q266" s="397"/>
      <c r="R266" s="397"/>
      <c r="S266" s="397"/>
      <c r="T266" s="397"/>
      <c r="U266" s="397"/>
      <c r="V266" s="397"/>
      <c r="W266" s="397"/>
      <c r="X266" s="397"/>
      <c r="Y266" s="397"/>
      <c r="Z266" s="397"/>
      <c r="AA266" s="397"/>
      <c r="AB266" s="414"/>
      <c r="AC266" s="414"/>
      <c r="AD266" s="414"/>
      <c r="AE266" s="414"/>
      <c r="AF266" s="414"/>
      <c r="AG266" s="414"/>
      <c r="AH266" s="414"/>
      <c r="AI266" s="414"/>
      <c r="AJ266" s="414"/>
      <c r="AK266" s="414"/>
      <c r="AL266" s="414"/>
    </row>
    <row r="267" spans="1:38" s="555" customFormat="1" ht="16.5" customHeight="1">
      <c r="A267" s="397"/>
      <c r="B267" s="402" t="str">
        <f>IF('Data invoice'!J223=0,"",'Data invoice'!K223)</f>
        <v/>
      </c>
      <c r="C267" s="402" t="str">
        <f>IF('Data invoice'!K223=0,"",'Data invoice'!L223)</f>
        <v/>
      </c>
      <c r="D267" s="402" t="str">
        <f>IF('Data invoice'!L223=0,"",'Data invoice'!M223)</f>
        <v/>
      </c>
      <c r="E267" s="402" t="str">
        <f>IF('Data invoice'!M223=0,"",'Data invoice'!N223)</f>
        <v/>
      </c>
      <c r="F267" s="402" t="str">
        <f>IF('Data invoice'!N223=0,"",'Data invoice'!O223)</f>
        <v/>
      </c>
      <c r="G267" s="402" t="str">
        <f>IF('Data invoice'!O223=0,"",'Data invoice'!P223)</f>
        <v/>
      </c>
      <c r="H267" s="402" t="str">
        <f>IF('Data invoice'!P223=0,"",'Data invoice'!Q223)</f>
        <v/>
      </c>
      <c r="I267" s="402" t="str">
        <f>IF('Data invoice'!Q223=0,"",'Data invoice'!R223)</f>
        <v/>
      </c>
      <c r="J267" s="438" t="str">
        <f>IF('Data invoice'!R223=0,"",'Data invoice'!S223)</f>
        <v/>
      </c>
      <c r="K267" s="485" t="str">
        <f>IF('Data invoice'!S223=0,"",'Data invoice'!T223)</f>
        <v/>
      </c>
      <c r="L267" s="397"/>
      <c r="M267" s="397"/>
      <c r="N267" s="397"/>
      <c r="O267" s="397"/>
      <c r="P267" s="397"/>
      <c r="Q267" s="397"/>
      <c r="R267" s="397"/>
      <c r="S267" s="397"/>
      <c r="T267" s="397"/>
      <c r="U267" s="397"/>
      <c r="V267" s="397"/>
      <c r="W267" s="397"/>
      <c r="X267" s="397"/>
      <c r="Y267" s="397"/>
      <c r="Z267" s="397"/>
      <c r="AA267" s="397"/>
      <c r="AB267" s="414"/>
      <c r="AC267" s="414"/>
      <c r="AD267" s="414"/>
      <c r="AE267" s="414"/>
      <c r="AF267" s="414"/>
      <c r="AG267" s="414"/>
      <c r="AH267" s="414"/>
      <c r="AI267" s="414"/>
      <c r="AJ267" s="414"/>
      <c r="AK267" s="414"/>
      <c r="AL267" s="414"/>
    </row>
    <row r="268" spans="1:38" s="555" customFormat="1" ht="16.5" customHeight="1">
      <c r="A268" s="397"/>
      <c r="B268" s="402" t="str">
        <f>IF('Data invoice'!J224=0,"",'Data invoice'!K224)</f>
        <v/>
      </c>
      <c r="C268" s="402" t="str">
        <f>IF('Data invoice'!K224=0,"",'Data invoice'!L224)</f>
        <v/>
      </c>
      <c r="D268" s="402" t="str">
        <f>IF('Data invoice'!L224=0,"",'Data invoice'!M224)</f>
        <v/>
      </c>
      <c r="E268" s="402" t="str">
        <f>IF('Data invoice'!M224=0,"",'Data invoice'!N224)</f>
        <v/>
      </c>
      <c r="F268" s="402" t="str">
        <f>IF('Data invoice'!N224=0,"",'Data invoice'!O224)</f>
        <v/>
      </c>
      <c r="G268" s="402" t="str">
        <f>IF('Data invoice'!O224=0,"",'Data invoice'!P224)</f>
        <v/>
      </c>
      <c r="H268" s="402" t="str">
        <f>IF('Data invoice'!P224=0,"",'Data invoice'!Q224)</f>
        <v/>
      </c>
      <c r="I268" s="402" t="str">
        <f>IF('Data invoice'!Q224=0,"",'Data invoice'!R224)</f>
        <v/>
      </c>
      <c r="J268" s="438" t="str">
        <f>IF('Data invoice'!R224=0,"",'Data invoice'!S224)</f>
        <v/>
      </c>
      <c r="K268" s="485" t="str">
        <f>IF('Data invoice'!S224=0,"",'Data invoice'!T224)</f>
        <v/>
      </c>
      <c r="L268" s="397"/>
      <c r="M268" s="397"/>
      <c r="N268" s="397"/>
      <c r="O268" s="397"/>
      <c r="P268" s="397"/>
      <c r="Q268" s="397"/>
      <c r="R268" s="397"/>
      <c r="S268" s="397"/>
      <c r="T268" s="397"/>
      <c r="U268" s="397"/>
      <c r="V268" s="397"/>
      <c r="W268" s="397"/>
      <c r="X268" s="397"/>
      <c r="Y268" s="397"/>
      <c r="Z268" s="397"/>
      <c r="AA268" s="397"/>
      <c r="AB268" s="414"/>
      <c r="AC268" s="414"/>
      <c r="AD268" s="414"/>
      <c r="AE268" s="414"/>
      <c r="AF268" s="414"/>
      <c r="AG268" s="414"/>
      <c r="AH268" s="414"/>
      <c r="AI268" s="414"/>
      <c r="AJ268" s="414"/>
      <c r="AK268" s="414"/>
      <c r="AL268" s="414"/>
    </row>
    <row r="269" spans="1:38" s="555" customFormat="1" ht="13.5" customHeight="1">
      <c r="A269" s="397"/>
      <c r="B269" s="402" t="str">
        <f>IF('Data invoice'!J225=0,"",'Data invoice'!K225)</f>
        <v/>
      </c>
      <c r="C269" s="402" t="str">
        <f>IF('Data invoice'!K225=0,"",'Data invoice'!L225)</f>
        <v/>
      </c>
      <c r="D269" s="402" t="str">
        <f>IF('Data invoice'!L225=0,"",'Data invoice'!M225)</f>
        <v/>
      </c>
      <c r="E269" s="402" t="str">
        <f>IF('Data invoice'!M225=0,"",'Data invoice'!N225)</f>
        <v/>
      </c>
      <c r="F269" s="402" t="str">
        <f>IF('Data invoice'!N225=0,"",'Data invoice'!O225)</f>
        <v/>
      </c>
      <c r="G269" s="402" t="str">
        <f>IF('Data invoice'!O225=0,"",'Data invoice'!P225)</f>
        <v/>
      </c>
      <c r="H269" s="402" t="str">
        <f>IF('Data invoice'!P225=0,"",'Data invoice'!Q225)</f>
        <v/>
      </c>
      <c r="I269" s="402" t="str">
        <f>IF('Data invoice'!Q225=0,"",'Data invoice'!R225)</f>
        <v/>
      </c>
      <c r="J269" s="438" t="str">
        <f>IF('Data invoice'!R225=0,"",'Data invoice'!S225)</f>
        <v/>
      </c>
      <c r="K269" s="485" t="str">
        <f>IF('Data invoice'!S225=0,"",'Data invoice'!T225)</f>
        <v/>
      </c>
      <c r="L269" s="397"/>
      <c r="M269" s="397"/>
      <c r="N269" s="397"/>
      <c r="O269" s="397"/>
      <c r="P269" s="397"/>
      <c r="Q269" s="397"/>
      <c r="R269" s="397"/>
      <c r="S269" s="397"/>
      <c r="T269" s="397"/>
      <c r="U269" s="397"/>
      <c r="V269" s="397"/>
      <c r="W269" s="397"/>
      <c r="X269" s="397"/>
      <c r="Y269" s="397"/>
      <c r="Z269" s="397"/>
      <c r="AA269" s="397"/>
      <c r="AB269" s="414"/>
      <c r="AC269" s="414"/>
      <c r="AD269" s="414"/>
      <c r="AE269" s="414"/>
      <c r="AF269" s="414"/>
      <c r="AG269" s="414"/>
      <c r="AH269" s="414"/>
      <c r="AI269" s="414"/>
      <c r="AJ269" s="414"/>
      <c r="AK269" s="414"/>
      <c r="AL269" s="414"/>
    </row>
    <row r="270" spans="1:38" s="555" customFormat="1" ht="13.5" customHeight="1">
      <c r="A270" s="397"/>
      <c r="B270" s="402" t="str">
        <f>IF('Data invoice'!J226=0,"",'Data invoice'!K226)</f>
        <v/>
      </c>
      <c r="C270" s="402" t="str">
        <f>IF('Data invoice'!K226=0,"",'Data invoice'!L226)</f>
        <v/>
      </c>
      <c r="D270" s="402" t="str">
        <f>IF('Data invoice'!L226=0,"",'Data invoice'!M226)</f>
        <v/>
      </c>
      <c r="E270" s="402" t="str">
        <f>IF('Data invoice'!M226=0,"",'Data invoice'!N226)</f>
        <v/>
      </c>
      <c r="F270" s="402" t="str">
        <f>IF('Data invoice'!N226=0,"",'Data invoice'!O226)</f>
        <v/>
      </c>
      <c r="G270" s="402" t="str">
        <f>IF('Data invoice'!O226=0,"",'Data invoice'!P226)</f>
        <v/>
      </c>
      <c r="H270" s="402" t="str">
        <f>IF('Data invoice'!P226=0,"",'Data invoice'!Q226)</f>
        <v/>
      </c>
      <c r="I270" s="402" t="str">
        <f>IF('Data invoice'!Q226=0,"",'Data invoice'!R226)</f>
        <v/>
      </c>
      <c r="J270" s="438" t="str">
        <f>IF('Data invoice'!R226=0,"",'Data invoice'!S226)</f>
        <v/>
      </c>
      <c r="K270" s="485" t="str">
        <f>IF('Data invoice'!S226=0,"",'Data invoice'!T226)</f>
        <v/>
      </c>
      <c r="L270" s="397"/>
      <c r="M270" s="397"/>
      <c r="N270" s="397"/>
      <c r="O270" s="397"/>
      <c r="P270" s="397"/>
      <c r="Q270" s="397"/>
      <c r="R270" s="397"/>
      <c r="S270" s="397"/>
      <c r="T270" s="397"/>
      <c r="U270" s="397"/>
      <c r="V270" s="397"/>
      <c r="W270" s="397"/>
      <c r="X270" s="397"/>
      <c r="Y270" s="397"/>
      <c r="Z270" s="397"/>
      <c r="AA270" s="397"/>
      <c r="AB270" s="414"/>
      <c r="AC270" s="414"/>
      <c r="AD270" s="414"/>
      <c r="AE270" s="414"/>
      <c r="AF270" s="414"/>
      <c r="AG270" s="414"/>
      <c r="AH270" s="414"/>
      <c r="AI270" s="414"/>
      <c r="AJ270" s="414"/>
      <c r="AK270" s="414"/>
      <c r="AL270" s="414"/>
    </row>
    <row r="271" spans="1:38" s="555" customFormat="1" ht="16.5" customHeight="1">
      <c r="A271" s="397"/>
      <c r="B271" s="402" t="str">
        <f>IF('Data invoice'!J227=0,"",'Data invoice'!K227)</f>
        <v/>
      </c>
      <c r="C271" s="402" t="str">
        <f>IF('Data invoice'!K227=0,"",'Data invoice'!L227)</f>
        <v/>
      </c>
      <c r="D271" s="402" t="str">
        <f>IF('Data invoice'!L227=0,"",'Data invoice'!M227)</f>
        <v/>
      </c>
      <c r="E271" s="402" t="str">
        <f>IF('Data invoice'!M227=0,"",'Data invoice'!N227)</f>
        <v/>
      </c>
      <c r="F271" s="402" t="str">
        <f>IF('Data invoice'!N227=0,"",'Data invoice'!O227)</f>
        <v/>
      </c>
      <c r="G271" s="402" t="str">
        <f>IF('Data invoice'!O227=0,"",'Data invoice'!P227)</f>
        <v/>
      </c>
      <c r="H271" s="402" t="str">
        <f>IF('Data invoice'!P227=0,"",'Data invoice'!Q227)</f>
        <v/>
      </c>
      <c r="I271" s="402" t="str">
        <f>IF('Data invoice'!Q227=0,"",'Data invoice'!R227)</f>
        <v/>
      </c>
      <c r="J271" s="438" t="str">
        <f>IF('Data invoice'!R227=0,"",'Data invoice'!S227)</f>
        <v/>
      </c>
      <c r="K271" s="485" t="str">
        <f>IF('Data invoice'!S227=0,"",'Data invoice'!T227)</f>
        <v/>
      </c>
      <c r="L271" s="397"/>
      <c r="M271" s="397"/>
      <c r="N271" s="397"/>
      <c r="O271" s="397"/>
      <c r="P271" s="397"/>
      <c r="Q271" s="397"/>
      <c r="R271" s="397"/>
      <c r="S271" s="397"/>
      <c r="T271" s="397"/>
      <c r="U271" s="397"/>
      <c r="V271" s="397"/>
      <c r="W271" s="397"/>
      <c r="X271" s="397"/>
      <c r="Y271" s="397"/>
      <c r="Z271" s="397"/>
      <c r="AA271" s="397"/>
      <c r="AB271" s="414"/>
      <c r="AC271" s="414"/>
      <c r="AD271" s="414"/>
      <c r="AE271" s="414"/>
      <c r="AF271" s="414"/>
      <c r="AG271" s="414"/>
      <c r="AH271" s="414"/>
      <c r="AI271" s="414"/>
      <c r="AJ271" s="414"/>
      <c r="AK271" s="414"/>
      <c r="AL271" s="414"/>
    </row>
    <row r="272" spans="1:38" s="555" customFormat="1" ht="16.5" customHeight="1">
      <c r="A272" s="397"/>
      <c r="B272" s="402" t="str">
        <f>IF('Data invoice'!J228=0,"",'Data invoice'!K228)</f>
        <v/>
      </c>
      <c r="C272" s="402" t="str">
        <f>IF('Data invoice'!K228=0,"",'Data invoice'!L228)</f>
        <v/>
      </c>
      <c r="D272" s="402" t="str">
        <f>IF('Data invoice'!L228=0,"",'Data invoice'!M228)</f>
        <v/>
      </c>
      <c r="E272" s="402" t="str">
        <f>IF('Data invoice'!M228=0,"",'Data invoice'!N228)</f>
        <v/>
      </c>
      <c r="F272" s="402" t="str">
        <f>IF('Data invoice'!N228=0,"",'Data invoice'!O228)</f>
        <v/>
      </c>
      <c r="G272" s="402" t="str">
        <f>IF('Data invoice'!O228=0,"",'Data invoice'!P228)</f>
        <v/>
      </c>
      <c r="H272" s="402" t="str">
        <f>IF('Data invoice'!P228=0,"",'Data invoice'!Q228)</f>
        <v/>
      </c>
      <c r="I272" s="402" t="str">
        <f>IF('Data invoice'!Q228=0,"",'Data invoice'!R228)</f>
        <v/>
      </c>
      <c r="J272" s="438" t="str">
        <f>IF('Data invoice'!R228=0,"",'Data invoice'!S228)</f>
        <v/>
      </c>
      <c r="K272" s="485" t="str">
        <f>IF('Data invoice'!S228=0,"",'Data invoice'!T228)</f>
        <v/>
      </c>
      <c r="L272" s="397"/>
      <c r="M272" s="397"/>
      <c r="N272" s="397"/>
      <c r="O272" s="397"/>
      <c r="P272" s="397"/>
      <c r="Q272" s="397"/>
      <c r="R272" s="397"/>
      <c r="S272" s="397"/>
      <c r="T272" s="397"/>
      <c r="U272" s="397"/>
      <c r="V272" s="397"/>
      <c r="W272" s="397"/>
      <c r="X272" s="397"/>
      <c r="Y272" s="397"/>
      <c r="Z272" s="397"/>
      <c r="AA272" s="397"/>
      <c r="AB272" s="414"/>
      <c r="AC272" s="414"/>
      <c r="AD272" s="414"/>
      <c r="AE272" s="414"/>
      <c r="AF272" s="414"/>
      <c r="AG272" s="414"/>
      <c r="AH272" s="414"/>
      <c r="AI272" s="414"/>
      <c r="AJ272" s="414"/>
      <c r="AK272" s="414"/>
      <c r="AL272" s="414"/>
    </row>
    <row r="273" spans="1:38" s="555" customFormat="1" ht="16.5" customHeight="1">
      <c r="A273" s="397"/>
      <c r="B273" s="402" t="str">
        <f>IF('Data invoice'!J229=0,"",'Data invoice'!K229)</f>
        <v/>
      </c>
      <c r="C273" s="402" t="str">
        <f>IF('Data invoice'!K229=0,"",'Data invoice'!L229)</f>
        <v/>
      </c>
      <c r="D273" s="402" t="str">
        <f>IF('Data invoice'!L229=0,"",'Data invoice'!M229)</f>
        <v/>
      </c>
      <c r="E273" s="402" t="str">
        <f>IF('Data invoice'!M229=0,"",'Data invoice'!N229)</f>
        <v/>
      </c>
      <c r="F273" s="402" t="str">
        <f>IF('Data invoice'!N229=0,"",'Data invoice'!O229)</f>
        <v/>
      </c>
      <c r="G273" s="402" t="str">
        <f>IF('Data invoice'!O229=0,"",'Data invoice'!P229)</f>
        <v/>
      </c>
      <c r="H273" s="402" t="str">
        <f>IF('Data invoice'!P229=0,"",'Data invoice'!Q229)</f>
        <v/>
      </c>
      <c r="I273" s="402" t="str">
        <f>IF('Data invoice'!Q229=0,"",'Data invoice'!R229)</f>
        <v/>
      </c>
      <c r="J273" s="438" t="str">
        <f>IF('Data invoice'!R229=0,"",'Data invoice'!S229)</f>
        <v/>
      </c>
      <c r="K273" s="485" t="str">
        <f>IF('Data invoice'!S229=0,"",'Data invoice'!T229)</f>
        <v/>
      </c>
      <c r="L273" s="397"/>
      <c r="M273" s="397"/>
      <c r="N273" s="397"/>
      <c r="O273" s="397"/>
      <c r="P273" s="397"/>
      <c r="Q273" s="397"/>
      <c r="R273" s="397"/>
      <c r="S273" s="397"/>
      <c r="T273" s="397"/>
      <c r="U273" s="397"/>
      <c r="V273" s="397"/>
      <c r="W273" s="397"/>
      <c r="X273" s="397"/>
      <c r="Y273" s="397"/>
      <c r="Z273" s="397"/>
      <c r="AA273" s="397"/>
      <c r="AB273" s="414"/>
      <c r="AC273" s="414"/>
      <c r="AD273" s="414"/>
      <c r="AE273" s="414"/>
      <c r="AF273" s="414"/>
      <c r="AG273" s="414"/>
      <c r="AH273" s="414"/>
      <c r="AI273" s="414"/>
      <c r="AJ273" s="414"/>
      <c r="AK273" s="414"/>
      <c r="AL273" s="414"/>
    </row>
    <row r="274" spans="1:38" s="555" customFormat="1" ht="16.5" customHeight="1">
      <c r="A274" s="397"/>
      <c r="B274" s="402" t="str">
        <f>IF('Data invoice'!J230=0,"",'Data invoice'!K230)</f>
        <v/>
      </c>
      <c r="C274" s="402" t="str">
        <f>IF('Data invoice'!K230=0,"",'Data invoice'!L230)</f>
        <v/>
      </c>
      <c r="D274" s="402" t="str">
        <f>IF('Data invoice'!L230=0,"",'Data invoice'!M230)</f>
        <v/>
      </c>
      <c r="E274" s="402" t="str">
        <f>IF('Data invoice'!M230=0,"",'Data invoice'!N230)</f>
        <v/>
      </c>
      <c r="F274" s="402" t="str">
        <f>IF('Data invoice'!N230=0,"",'Data invoice'!O230)</f>
        <v/>
      </c>
      <c r="G274" s="402" t="str">
        <f>IF('Data invoice'!O230=0,"",'Data invoice'!P230)</f>
        <v/>
      </c>
      <c r="H274" s="402" t="str">
        <f>IF('Data invoice'!P230=0,"",'Data invoice'!Q230)</f>
        <v/>
      </c>
      <c r="I274" s="402" t="str">
        <f>IF('Data invoice'!Q230=0,"",'Data invoice'!R230)</f>
        <v/>
      </c>
      <c r="J274" s="438" t="str">
        <f>IF('Data invoice'!R230=0,"",'Data invoice'!S230)</f>
        <v/>
      </c>
      <c r="K274" s="485" t="str">
        <f>IF('Data invoice'!S230=0,"",'Data invoice'!T230)</f>
        <v/>
      </c>
      <c r="L274" s="397"/>
      <c r="M274" s="397"/>
      <c r="N274" s="397"/>
      <c r="O274" s="397"/>
      <c r="P274" s="397"/>
      <c r="Q274" s="397"/>
      <c r="R274" s="397"/>
      <c r="S274" s="397"/>
      <c r="T274" s="397"/>
      <c r="U274" s="397"/>
      <c r="V274" s="397"/>
      <c r="W274" s="397"/>
      <c r="X274" s="397"/>
      <c r="Y274" s="397"/>
      <c r="Z274" s="397"/>
      <c r="AA274" s="397"/>
      <c r="AB274" s="414"/>
      <c r="AC274" s="414"/>
      <c r="AD274" s="414"/>
      <c r="AE274" s="414"/>
      <c r="AF274" s="414"/>
      <c r="AG274" s="414"/>
      <c r="AH274" s="414"/>
      <c r="AI274" s="414"/>
      <c r="AJ274" s="414"/>
      <c r="AK274" s="414"/>
      <c r="AL274" s="414"/>
    </row>
    <row r="275" spans="1:38" s="555" customFormat="1" ht="16.5" customHeight="1">
      <c r="A275" s="397"/>
      <c r="B275" s="402" t="str">
        <f>IF('Data invoice'!J231=0,"",'Data invoice'!K231)</f>
        <v/>
      </c>
      <c r="C275" s="402" t="str">
        <f>IF('Data invoice'!K231=0,"",'Data invoice'!L231)</f>
        <v/>
      </c>
      <c r="D275" s="402" t="str">
        <f>IF('Data invoice'!L231=0,"",'Data invoice'!M231)</f>
        <v/>
      </c>
      <c r="E275" s="402" t="str">
        <f>IF('Data invoice'!M231=0,"",'Data invoice'!N231)</f>
        <v/>
      </c>
      <c r="F275" s="402" t="str">
        <f>IF('Data invoice'!N231=0,"",'Data invoice'!O231)</f>
        <v/>
      </c>
      <c r="G275" s="402" t="str">
        <f>IF('Data invoice'!O231=0,"",'Data invoice'!P231)</f>
        <v/>
      </c>
      <c r="H275" s="402" t="str">
        <f>IF('Data invoice'!P231=0,"",'Data invoice'!Q231)</f>
        <v/>
      </c>
      <c r="I275" s="402" t="str">
        <f>IF('Data invoice'!Q231=0,"",'Data invoice'!R231)</f>
        <v/>
      </c>
      <c r="J275" s="438" t="str">
        <f>IF('Data invoice'!R231=0,"",'Data invoice'!S231)</f>
        <v/>
      </c>
      <c r="K275" s="485" t="str">
        <f>IF('Data invoice'!S231=0,"",'Data invoice'!T231)</f>
        <v/>
      </c>
      <c r="L275" s="397"/>
      <c r="M275" s="397"/>
      <c r="N275" s="397"/>
      <c r="O275" s="397"/>
      <c r="P275" s="397"/>
      <c r="Q275" s="397"/>
      <c r="R275" s="397"/>
      <c r="S275" s="397"/>
      <c r="T275" s="397"/>
      <c r="U275" s="397"/>
      <c r="V275" s="397"/>
      <c r="W275" s="397"/>
      <c r="X275" s="397"/>
      <c r="Y275" s="397"/>
      <c r="Z275" s="397"/>
      <c r="AA275" s="397"/>
      <c r="AB275" s="414"/>
      <c r="AC275" s="414"/>
      <c r="AD275" s="414"/>
      <c r="AE275" s="414"/>
      <c r="AF275" s="414"/>
      <c r="AG275" s="414"/>
      <c r="AH275" s="414"/>
      <c r="AI275" s="414"/>
      <c r="AJ275" s="414"/>
      <c r="AK275" s="414"/>
      <c r="AL275" s="414"/>
    </row>
    <row r="276" spans="1:38" s="555" customFormat="1" ht="16.5" customHeight="1">
      <c r="A276" s="397"/>
      <c r="B276" s="402" t="str">
        <f>IF('Data invoice'!J232=0,"",'Data invoice'!K232)</f>
        <v/>
      </c>
      <c r="C276" s="402" t="str">
        <f>IF('Data invoice'!K232=0,"",'Data invoice'!L232)</f>
        <v/>
      </c>
      <c r="D276" s="402" t="str">
        <f>IF('Data invoice'!L232=0,"",'Data invoice'!M232)</f>
        <v/>
      </c>
      <c r="E276" s="402" t="str">
        <f>IF('Data invoice'!M232=0,"",'Data invoice'!N232)</f>
        <v/>
      </c>
      <c r="F276" s="402" t="str">
        <f>IF('Data invoice'!N232=0,"",'Data invoice'!O232)</f>
        <v/>
      </c>
      <c r="G276" s="402" t="str">
        <f>IF('Data invoice'!O232=0,"",'Data invoice'!P232)</f>
        <v/>
      </c>
      <c r="H276" s="402" t="str">
        <f>IF('Data invoice'!P232=0,"",'Data invoice'!Q232)</f>
        <v/>
      </c>
      <c r="I276" s="402" t="str">
        <f>IF('Data invoice'!Q232=0,"",'Data invoice'!R232)</f>
        <v/>
      </c>
      <c r="J276" s="438" t="str">
        <f>IF('Data invoice'!R232=0,"",'Data invoice'!S232)</f>
        <v/>
      </c>
      <c r="K276" s="485" t="str">
        <f>IF('Data invoice'!S232=0,"",'Data invoice'!T232)</f>
        <v/>
      </c>
      <c r="L276" s="397"/>
      <c r="M276" s="397"/>
      <c r="N276" s="397"/>
      <c r="O276" s="397"/>
      <c r="P276" s="397"/>
      <c r="Q276" s="397"/>
      <c r="R276" s="397"/>
      <c r="S276" s="397"/>
      <c r="T276" s="397"/>
      <c r="U276" s="397"/>
      <c r="V276" s="397"/>
      <c r="W276" s="397"/>
      <c r="X276" s="397"/>
      <c r="Y276" s="397"/>
      <c r="Z276" s="397"/>
      <c r="AA276" s="397"/>
      <c r="AB276" s="414"/>
      <c r="AC276" s="414"/>
      <c r="AD276" s="414"/>
      <c r="AE276" s="414"/>
      <c r="AF276" s="414"/>
      <c r="AG276" s="414"/>
      <c r="AH276" s="414"/>
      <c r="AI276" s="414"/>
      <c r="AJ276" s="414"/>
      <c r="AK276" s="414"/>
      <c r="AL276" s="414"/>
    </row>
    <row r="277" spans="1:38" s="555" customFormat="1" ht="16.5" customHeight="1">
      <c r="A277" s="397"/>
      <c r="B277" s="402" t="str">
        <f>IF('Data invoice'!J233=0,"",'Data invoice'!K233)</f>
        <v/>
      </c>
      <c r="C277" s="402" t="str">
        <f>IF('Data invoice'!K233=0,"",'Data invoice'!L233)</f>
        <v/>
      </c>
      <c r="D277" s="402" t="str">
        <f>IF('Data invoice'!L233=0,"",'Data invoice'!M233)</f>
        <v/>
      </c>
      <c r="E277" s="402" t="str">
        <f>IF('Data invoice'!M233=0,"",'Data invoice'!N233)</f>
        <v/>
      </c>
      <c r="F277" s="402" t="str">
        <f>IF('Data invoice'!N233=0,"",'Data invoice'!O233)</f>
        <v/>
      </c>
      <c r="G277" s="402" t="str">
        <f>IF('Data invoice'!O233=0,"",'Data invoice'!P233)</f>
        <v/>
      </c>
      <c r="H277" s="402" t="str">
        <f>IF('Data invoice'!P233=0,"",'Data invoice'!Q233)</f>
        <v/>
      </c>
      <c r="I277" s="402" t="str">
        <f>IF('Data invoice'!Q233=0,"",'Data invoice'!R233)</f>
        <v/>
      </c>
      <c r="J277" s="438" t="str">
        <f>IF('Data invoice'!R233=0,"",'Data invoice'!S233)</f>
        <v/>
      </c>
      <c r="K277" s="485" t="str">
        <f>IF('Data invoice'!S233=0,"",'Data invoice'!T233)</f>
        <v/>
      </c>
      <c r="L277" s="397"/>
      <c r="M277" s="397"/>
      <c r="N277" s="397"/>
      <c r="O277" s="397"/>
      <c r="P277" s="397"/>
      <c r="Q277" s="397"/>
      <c r="R277" s="397"/>
      <c r="S277" s="397"/>
      <c r="T277" s="397"/>
      <c r="U277" s="397"/>
      <c r="V277" s="397"/>
      <c r="W277" s="397"/>
      <c r="X277" s="397"/>
      <c r="Y277" s="397"/>
      <c r="Z277" s="397"/>
      <c r="AA277" s="397"/>
      <c r="AB277" s="414"/>
      <c r="AC277" s="414"/>
      <c r="AD277" s="414"/>
      <c r="AE277" s="414"/>
      <c r="AF277" s="414"/>
      <c r="AG277" s="414"/>
      <c r="AH277" s="414"/>
      <c r="AI277" s="414"/>
      <c r="AJ277" s="414"/>
      <c r="AK277" s="414"/>
      <c r="AL277" s="414"/>
    </row>
    <row r="278" spans="1:38" s="555" customFormat="1" ht="16.5" customHeight="1">
      <c r="A278" s="397"/>
      <c r="B278" s="402" t="str">
        <f>IF('Data invoice'!J234=0,"",'Data invoice'!K234)</f>
        <v/>
      </c>
      <c r="C278" s="402" t="str">
        <f>IF('Data invoice'!K234=0,"",'Data invoice'!L234)</f>
        <v/>
      </c>
      <c r="D278" s="402" t="str">
        <f>IF('Data invoice'!L234=0,"",'Data invoice'!M234)</f>
        <v/>
      </c>
      <c r="E278" s="402" t="str">
        <f>IF('Data invoice'!M234=0,"",'Data invoice'!N234)</f>
        <v/>
      </c>
      <c r="F278" s="402" t="str">
        <f>IF('Data invoice'!N234=0,"",'Data invoice'!O234)</f>
        <v/>
      </c>
      <c r="G278" s="402" t="str">
        <f>IF('Data invoice'!O234=0,"",'Data invoice'!P234)</f>
        <v/>
      </c>
      <c r="H278" s="402" t="str">
        <f>IF('Data invoice'!P234=0,"",'Data invoice'!Q234)</f>
        <v/>
      </c>
      <c r="I278" s="402" t="str">
        <f>IF('Data invoice'!Q234=0,"",'Data invoice'!R234)</f>
        <v/>
      </c>
      <c r="J278" s="438" t="str">
        <f>IF('Data invoice'!R234=0,"",'Data invoice'!S234)</f>
        <v/>
      </c>
      <c r="K278" s="485" t="str">
        <f>IF('Data invoice'!S234=0,"",'Data invoice'!T234)</f>
        <v/>
      </c>
      <c r="L278" s="397"/>
      <c r="M278" s="397"/>
      <c r="N278" s="397"/>
      <c r="O278" s="397"/>
      <c r="P278" s="397"/>
      <c r="Q278" s="397"/>
      <c r="R278" s="397"/>
      <c r="S278" s="397"/>
      <c r="T278" s="397"/>
      <c r="U278" s="397"/>
      <c r="V278" s="397"/>
      <c r="W278" s="397"/>
      <c r="X278" s="397"/>
      <c r="Y278" s="397"/>
      <c r="Z278" s="397"/>
      <c r="AA278" s="397"/>
      <c r="AB278" s="414"/>
      <c r="AC278" s="414"/>
      <c r="AD278" s="414"/>
      <c r="AE278" s="414"/>
      <c r="AF278" s="414"/>
      <c r="AG278" s="414"/>
      <c r="AH278" s="414"/>
      <c r="AI278" s="414"/>
      <c r="AJ278" s="414"/>
      <c r="AK278" s="414"/>
      <c r="AL278" s="414"/>
    </row>
    <row r="279" spans="1:38" s="555" customFormat="1" ht="16.5" customHeight="1">
      <c r="A279" s="397"/>
      <c r="B279" s="402" t="str">
        <f>IF('Data invoice'!J235=0,"",'Data invoice'!K235)</f>
        <v/>
      </c>
      <c r="C279" s="402" t="str">
        <f>IF('Data invoice'!K235=0,"",'Data invoice'!L235)</f>
        <v/>
      </c>
      <c r="D279" s="402" t="str">
        <f>IF('Data invoice'!L235=0,"",'Data invoice'!M235)</f>
        <v/>
      </c>
      <c r="E279" s="402" t="str">
        <f>IF('Data invoice'!M235=0,"",'Data invoice'!N235)</f>
        <v/>
      </c>
      <c r="F279" s="402" t="str">
        <f>IF('Data invoice'!N235=0,"",'Data invoice'!O235)</f>
        <v/>
      </c>
      <c r="G279" s="402" t="str">
        <f>IF('Data invoice'!O235=0,"",'Data invoice'!P235)</f>
        <v/>
      </c>
      <c r="H279" s="402" t="str">
        <f>IF('Data invoice'!P235=0,"",'Data invoice'!Q235)</f>
        <v/>
      </c>
      <c r="I279" s="402" t="str">
        <f>IF('Data invoice'!Q235=0,"",'Data invoice'!R235)</f>
        <v/>
      </c>
      <c r="J279" s="438" t="str">
        <f>IF('Data invoice'!R235=0,"",'Data invoice'!S235)</f>
        <v/>
      </c>
      <c r="K279" s="485" t="str">
        <f>IF('Data invoice'!S235=0,"",'Data invoice'!T235)</f>
        <v/>
      </c>
      <c r="L279" s="397"/>
      <c r="M279" s="397"/>
      <c r="N279" s="397"/>
      <c r="O279" s="397"/>
      <c r="P279" s="397"/>
      <c r="Q279" s="397"/>
      <c r="R279" s="397"/>
      <c r="S279" s="397"/>
      <c r="T279" s="397"/>
      <c r="U279" s="397"/>
      <c r="V279" s="397"/>
      <c r="W279" s="397"/>
      <c r="X279" s="397"/>
      <c r="Y279" s="397"/>
      <c r="Z279" s="397"/>
      <c r="AA279" s="397"/>
      <c r="AB279" s="414"/>
      <c r="AC279" s="414"/>
      <c r="AD279" s="414"/>
      <c r="AE279" s="414"/>
      <c r="AF279" s="414"/>
      <c r="AG279" s="414"/>
      <c r="AH279" s="414"/>
      <c r="AI279" s="414"/>
      <c r="AJ279" s="414"/>
      <c r="AK279" s="414"/>
      <c r="AL279" s="414"/>
    </row>
    <row r="280" spans="1:38" s="555" customFormat="1" ht="16.5" customHeight="1">
      <c r="A280" s="397"/>
      <c r="B280" s="402" t="str">
        <f>IF('Data invoice'!J236=0,"",'Data invoice'!K236)</f>
        <v/>
      </c>
      <c r="C280" s="402" t="str">
        <f>IF('Data invoice'!K236=0,"",'Data invoice'!L236)</f>
        <v/>
      </c>
      <c r="D280" s="402" t="str">
        <f>IF('Data invoice'!L236=0,"",'Data invoice'!M236)</f>
        <v/>
      </c>
      <c r="E280" s="402" t="str">
        <f>IF('Data invoice'!M236=0,"",'Data invoice'!N236)</f>
        <v/>
      </c>
      <c r="F280" s="402" t="str">
        <f>IF('Data invoice'!N236=0,"",'Data invoice'!O236)</f>
        <v/>
      </c>
      <c r="G280" s="402" t="str">
        <f>IF('Data invoice'!O236=0,"",'Data invoice'!P236)</f>
        <v/>
      </c>
      <c r="H280" s="402" t="str">
        <f>IF('Data invoice'!P236=0,"",'Data invoice'!Q236)</f>
        <v/>
      </c>
      <c r="I280" s="402" t="str">
        <f>IF('Data invoice'!Q236=0,"",'Data invoice'!R236)</f>
        <v/>
      </c>
      <c r="J280" s="438" t="str">
        <f>IF('Data invoice'!R236=0,"",'Data invoice'!S236)</f>
        <v/>
      </c>
      <c r="K280" s="485" t="str">
        <f>IF('Data invoice'!S236=0,"",'Data invoice'!T236)</f>
        <v/>
      </c>
      <c r="L280" s="397"/>
      <c r="M280" s="397"/>
      <c r="N280" s="397"/>
      <c r="O280" s="397"/>
      <c r="P280" s="397"/>
      <c r="Q280" s="397"/>
      <c r="R280" s="397"/>
      <c r="S280" s="397"/>
      <c r="T280" s="397"/>
      <c r="U280" s="397"/>
      <c r="V280" s="397"/>
      <c r="W280" s="397"/>
      <c r="X280" s="397"/>
      <c r="Y280" s="397"/>
      <c r="Z280" s="397"/>
      <c r="AA280" s="397"/>
      <c r="AB280" s="414"/>
      <c r="AC280" s="414"/>
      <c r="AD280" s="414"/>
      <c r="AE280" s="414"/>
      <c r="AF280" s="414"/>
      <c r="AG280" s="414"/>
      <c r="AH280" s="414"/>
      <c r="AI280" s="414"/>
      <c r="AJ280" s="414"/>
      <c r="AK280" s="414"/>
      <c r="AL280" s="414"/>
    </row>
    <row r="281" spans="1:38" s="555" customFormat="1" ht="16.5" customHeight="1">
      <c r="A281" s="397"/>
      <c r="B281" s="402" t="str">
        <f>IF('Data invoice'!J237=0,"",'Data invoice'!K237)</f>
        <v/>
      </c>
      <c r="C281" s="402" t="str">
        <f>IF('Data invoice'!K237=0,"",'Data invoice'!L237)</f>
        <v/>
      </c>
      <c r="D281" s="402" t="str">
        <f>IF('Data invoice'!L237=0,"",'Data invoice'!M237)</f>
        <v/>
      </c>
      <c r="E281" s="402" t="str">
        <f>IF('Data invoice'!M237=0,"",'Data invoice'!N237)</f>
        <v/>
      </c>
      <c r="F281" s="402" t="str">
        <f>IF('Data invoice'!N237=0,"",'Data invoice'!O237)</f>
        <v/>
      </c>
      <c r="G281" s="402" t="str">
        <f>IF('Data invoice'!O237=0,"",'Data invoice'!P237)</f>
        <v/>
      </c>
      <c r="H281" s="402" t="str">
        <f>IF('Data invoice'!P237=0,"",'Data invoice'!Q237)</f>
        <v/>
      </c>
      <c r="I281" s="402" t="str">
        <f>IF('Data invoice'!Q237=0,"",'Data invoice'!R237)</f>
        <v/>
      </c>
      <c r="J281" s="438" t="str">
        <f>IF('Data invoice'!R237=0,"",'Data invoice'!S237)</f>
        <v/>
      </c>
      <c r="K281" s="485" t="str">
        <f>IF('Data invoice'!S237=0,"",'Data invoice'!T237)</f>
        <v/>
      </c>
      <c r="L281" s="397"/>
      <c r="M281" s="397"/>
      <c r="N281" s="397"/>
      <c r="O281" s="397"/>
      <c r="P281" s="397"/>
      <c r="Q281" s="397"/>
      <c r="R281" s="397"/>
      <c r="S281" s="397"/>
      <c r="T281" s="397"/>
      <c r="U281" s="397"/>
      <c r="V281" s="397"/>
      <c r="W281" s="397"/>
      <c r="X281" s="397"/>
      <c r="Y281" s="397"/>
      <c r="Z281" s="397"/>
      <c r="AA281" s="397"/>
      <c r="AB281" s="414"/>
      <c r="AC281" s="414"/>
      <c r="AD281" s="414"/>
      <c r="AE281" s="414"/>
      <c r="AF281" s="414"/>
      <c r="AG281" s="414"/>
      <c r="AH281" s="414"/>
      <c r="AI281" s="414"/>
      <c r="AJ281" s="414"/>
      <c r="AK281" s="414"/>
      <c r="AL281" s="414"/>
    </row>
    <row r="282" spans="1:38" s="555" customFormat="1" ht="16.5" customHeight="1">
      <c r="A282" s="397"/>
      <c r="B282" s="402" t="str">
        <f>IF('Data invoice'!J238=0,"",'Data invoice'!K238)</f>
        <v/>
      </c>
      <c r="C282" s="402" t="str">
        <f>IF('Data invoice'!K238=0,"",'Data invoice'!L238)</f>
        <v/>
      </c>
      <c r="D282" s="402" t="str">
        <f>IF('Data invoice'!L238=0,"",'Data invoice'!M238)</f>
        <v/>
      </c>
      <c r="E282" s="402" t="str">
        <f>IF('Data invoice'!M238=0,"",'Data invoice'!N238)</f>
        <v/>
      </c>
      <c r="F282" s="402" t="str">
        <f>IF('Data invoice'!N238=0,"",'Data invoice'!O238)</f>
        <v/>
      </c>
      <c r="G282" s="402" t="str">
        <f>IF('Data invoice'!O238=0,"",'Data invoice'!P238)</f>
        <v/>
      </c>
      <c r="H282" s="402" t="str">
        <f>IF('Data invoice'!P238=0,"",'Data invoice'!Q238)</f>
        <v/>
      </c>
      <c r="I282" s="402" t="str">
        <f>IF('Data invoice'!Q238=0,"",'Data invoice'!R238)</f>
        <v/>
      </c>
      <c r="J282" s="438" t="str">
        <f>IF('Data invoice'!R238=0,"",'Data invoice'!S238)</f>
        <v/>
      </c>
      <c r="K282" s="485" t="str">
        <f>IF('Data invoice'!S238=0,"",'Data invoice'!T238)</f>
        <v/>
      </c>
      <c r="L282" s="397"/>
      <c r="M282" s="397"/>
      <c r="N282" s="397"/>
      <c r="O282" s="397"/>
      <c r="P282" s="397"/>
      <c r="Q282" s="397"/>
      <c r="R282" s="397"/>
      <c r="S282" s="397"/>
      <c r="T282" s="397"/>
      <c r="U282" s="397"/>
      <c r="V282" s="397"/>
      <c r="W282" s="397"/>
      <c r="X282" s="397"/>
      <c r="Y282" s="397"/>
      <c r="Z282" s="397"/>
      <c r="AA282" s="397"/>
      <c r="AB282" s="414"/>
      <c r="AC282" s="414"/>
      <c r="AD282" s="414"/>
      <c r="AE282" s="414"/>
      <c r="AF282" s="414"/>
      <c r="AG282" s="414"/>
      <c r="AH282" s="414"/>
      <c r="AI282" s="414"/>
      <c r="AJ282" s="414"/>
      <c r="AK282" s="414"/>
      <c r="AL282" s="414"/>
    </row>
    <row r="283" spans="1:38" s="555" customFormat="1" ht="16.5" customHeight="1">
      <c r="A283" s="397"/>
      <c r="B283" s="402" t="str">
        <f>IF('Data invoice'!J239=0,"",'Data invoice'!K239)</f>
        <v/>
      </c>
      <c r="C283" s="402" t="str">
        <f>IF('Data invoice'!K239=0,"",'Data invoice'!L239)</f>
        <v/>
      </c>
      <c r="D283" s="402" t="str">
        <f>IF('Data invoice'!L239=0,"",'Data invoice'!M239)</f>
        <v/>
      </c>
      <c r="E283" s="402" t="str">
        <f>IF('Data invoice'!M239=0,"",'Data invoice'!N239)</f>
        <v/>
      </c>
      <c r="F283" s="402" t="str">
        <f>IF('Data invoice'!N239=0,"",'Data invoice'!O239)</f>
        <v/>
      </c>
      <c r="G283" s="402" t="str">
        <f>IF('Data invoice'!O239=0,"",'Data invoice'!P239)</f>
        <v/>
      </c>
      <c r="H283" s="402" t="str">
        <f>IF('Data invoice'!P239=0,"",'Data invoice'!Q239)</f>
        <v/>
      </c>
      <c r="I283" s="402" t="str">
        <f>IF('Data invoice'!Q239=0,"",'Data invoice'!R239)</f>
        <v/>
      </c>
      <c r="J283" s="438" t="str">
        <f>IF('Data invoice'!R239=0,"",'Data invoice'!S239)</f>
        <v/>
      </c>
      <c r="K283" s="485" t="str">
        <f>IF('Data invoice'!S239=0,"",'Data invoice'!T239)</f>
        <v/>
      </c>
      <c r="L283" s="397"/>
      <c r="M283" s="397"/>
      <c r="N283" s="397"/>
      <c r="O283" s="397"/>
      <c r="P283" s="397"/>
      <c r="Q283" s="397"/>
      <c r="R283" s="397"/>
      <c r="S283" s="397"/>
      <c r="T283" s="397"/>
      <c r="U283" s="397"/>
      <c r="V283" s="397"/>
      <c r="W283" s="397"/>
      <c r="X283" s="397"/>
      <c r="Y283" s="397"/>
      <c r="Z283" s="397"/>
      <c r="AA283" s="397"/>
      <c r="AB283" s="414"/>
      <c r="AC283" s="414"/>
      <c r="AD283" s="414"/>
      <c r="AE283" s="414"/>
      <c r="AF283" s="414"/>
      <c r="AG283" s="414"/>
      <c r="AH283" s="414"/>
      <c r="AI283" s="414"/>
      <c r="AJ283" s="414"/>
      <c r="AK283" s="414"/>
      <c r="AL283" s="414"/>
    </row>
    <row r="284" spans="1:38" s="555" customFormat="1" ht="16.5" customHeight="1">
      <c r="A284" s="397"/>
      <c r="B284" s="402" t="str">
        <f>IF('Data invoice'!J240=0,"",'Data invoice'!K240)</f>
        <v/>
      </c>
      <c r="C284" s="402" t="str">
        <f>IF('Data invoice'!K240=0,"",'Data invoice'!L240)</f>
        <v/>
      </c>
      <c r="D284" s="402" t="str">
        <f>IF('Data invoice'!L240=0,"",'Data invoice'!M240)</f>
        <v/>
      </c>
      <c r="E284" s="402" t="str">
        <f>IF('Data invoice'!M240=0,"",'Data invoice'!N240)</f>
        <v/>
      </c>
      <c r="F284" s="402" t="str">
        <f>IF('Data invoice'!N240=0,"",'Data invoice'!O240)</f>
        <v/>
      </c>
      <c r="G284" s="402" t="str">
        <f>IF('Data invoice'!O240=0,"",'Data invoice'!P240)</f>
        <v/>
      </c>
      <c r="H284" s="402" t="str">
        <f>IF('Data invoice'!P240=0,"",'Data invoice'!Q240)</f>
        <v/>
      </c>
      <c r="I284" s="402" t="str">
        <f>IF('Data invoice'!Q240=0,"",'Data invoice'!R240)</f>
        <v/>
      </c>
      <c r="J284" s="438" t="str">
        <f>IF('Data invoice'!R240=0,"",'Data invoice'!S240)</f>
        <v/>
      </c>
      <c r="K284" s="485" t="str">
        <f>IF('Data invoice'!S240=0,"",'Data invoice'!T240)</f>
        <v/>
      </c>
      <c r="L284" s="397"/>
      <c r="M284" s="397"/>
      <c r="N284" s="397"/>
      <c r="O284" s="397"/>
      <c r="P284" s="397"/>
      <c r="Q284" s="397"/>
      <c r="R284" s="397"/>
      <c r="S284" s="397"/>
      <c r="T284" s="397"/>
      <c r="U284" s="397"/>
      <c r="V284" s="397"/>
      <c r="W284" s="397"/>
      <c r="X284" s="397"/>
      <c r="Y284" s="397"/>
      <c r="Z284" s="397"/>
      <c r="AA284" s="397"/>
      <c r="AB284" s="414"/>
      <c r="AC284" s="414"/>
      <c r="AD284" s="414"/>
      <c r="AE284" s="414"/>
      <c r="AF284" s="414"/>
      <c r="AG284" s="414"/>
      <c r="AH284" s="414"/>
      <c r="AI284" s="414"/>
      <c r="AJ284" s="414"/>
      <c r="AK284" s="414"/>
      <c r="AL284" s="414"/>
    </row>
    <row r="285" spans="1:38" s="555" customFormat="1" ht="16.5" customHeight="1">
      <c r="A285" s="397"/>
      <c r="B285" s="402" t="str">
        <f>IF('Data invoice'!J241=0,"",'Data invoice'!K241)</f>
        <v/>
      </c>
      <c r="C285" s="402" t="str">
        <f>IF('Data invoice'!K241=0,"",'Data invoice'!L241)</f>
        <v/>
      </c>
      <c r="D285" s="402" t="str">
        <f>IF('Data invoice'!L241=0,"",'Data invoice'!M241)</f>
        <v/>
      </c>
      <c r="E285" s="402" t="str">
        <f>IF('Data invoice'!M241=0,"",'Data invoice'!N241)</f>
        <v/>
      </c>
      <c r="F285" s="402" t="str">
        <f>IF('Data invoice'!N241=0,"",'Data invoice'!O241)</f>
        <v/>
      </c>
      <c r="G285" s="402" t="str">
        <f>IF('Data invoice'!O241=0,"",'Data invoice'!P241)</f>
        <v/>
      </c>
      <c r="H285" s="402" t="str">
        <f>IF('Data invoice'!P241=0,"",'Data invoice'!Q241)</f>
        <v/>
      </c>
      <c r="I285" s="402" t="str">
        <f>IF('Data invoice'!Q241=0,"",'Data invoice'!R241)</f>
        <v/>
      </c>
      <c r="J285" s="438" t="str">
        <f>IF('Data invoice'!R241=0,"",'Data invoice'!S241)</f>
        <v/>
      </c>
      <c r="K285" s="485" t="str">
        <f>IF('Data invoice'!S241=0,"",'Data invoice'!T241)</f>
        <v/>
      </c>
      <c r="L285" s="397"/>
      <c r="M285" s="397"/>
      <c r="N285" s="397"/>
      <c r="O285" s="397"/>
      <c r="P285" s="397"/>
      <c r="Q285" s="397"/>
      <c r="R285" s="397"/>
      <c r="S285" s="397"/>
      <c r="T285" s="397"/>
      <c r="U285" s="397"/>
      <c r="V285" s="397"/>
      <c r="W285" s="397"/>
      <c r="X285" s="397"/>
      <c r="Y285" s="397"/>
      <c r="Z285" s="397"/>
      <c r="AA285" s="397"/>
      <c r="AB285" s="414"/>
      <c r="AC285" s="414"/>
      <c r="AD285" s="414"/>
      <c r="AE285" s="414"/>
      <c r="AF285" s="414"/>
      <c r="AG285" s="414"/>
      <c r="AH285" s="414"/>
      <c r="AI285" s="414"/>
      <c r="AJ285" s="414"/>
      <c r="AK285" s="414"/>
      <c r="AL285" s="414"/>
    </row>
    <row r="286" spans="1:38" s="555" customFormat="1" ht="16.5" customHeight="1">
      <c r="A286" s="397"/>
      <c r="B286" s="402" t="str">
        <f>IF('Data invoice'!J242=0,"",'Data invoice'!K242)</f>
        <v/>
      </c>
      <c r="C286" s="402" t="str">
        <f>IF('Data invoice'!K242=0,"",'Data invoice'!L242)</f>
        <v/>
      </c>
      <c r="D286" s="402" t="str">
        <f>IF('Data invoice'!L242=0,"",'Data invoice'!M242)</f>
        <v/>
      </c>
      <c r="E286" s="402" t="str">
        <f>IF('Data invoice'!M242=0,"",'Data invoice'!N242)</f>
        <v/>
      </c>
      <c r="F286" s="402" t="str">
        <f>IF('Data invoice'!N242=0,"",'Data invoice'!O242)</f>
        <v/>
      </c>
      <c r="G286" s="402" t="str">
        <f>IF('Data invoice'!O242=0,"",'Data invoice'!P242)</f>
        <v/>
      </c>
      <c r="H286" s="402" t="str">
        <f>IF('Data invoice'!P242=0,"",'Data invoice'!Q242)</f>
        <v/>
      </c>
      <c r="I286" s="402" t="str">
        <f>IF('Data invoice'!Q242=0,"",'Data invoice'!R242)</f>
        <v/>
      </c>
      <c r="J286" s="438" t="str">
        <f>IF('Data invoice'!R242=0,"",'Data invoice'!S242)</f>
        <v/>
      </c>
      <c r="K286" s="485" t="str">
        <f>IF('Data invoice'!S242=0,"",'Data invoice'!T242)</f>
        <v/>
      </c>
      <c r="L286" s="397"/>
      <c r="M286" s="397"/>
      <c r="N286" s="397"/>
      <c r="O286" s="397"/>
      <c r="P286" s="397"/>
      <c r="Q286" s="397"/>
      <c r="R286" s="397"/>
      <c r="S286" s="397"/>
      <c r="T286" s="397"/>
      <c r="U286" s="397"/>
      <c r="V286" s="397"/>
      <c r="W286" s="397"/>
      <c r="X286" s="397"/>
      <c r="Y286" s="397"/>
      <c r="Z286" s="397"/>
      <c r="AA286" s="397"/>
      <c r="AB286" s="414"/>
      <c r="AC286" s="414"/>
      <c r="AD286" s="414"/>
      <c r="AE286" s="414"/>
      <c r="AF286" s="414"/>
      <c r="AG286" s="414"/>
      <c r="AH286" s="414"/>
      <c r="AI286" s="414"/>
      <c r="AJ286" s="414"/>
      <c r="AK286" s="414"/>
      <c r="AL286" s="414"/>
    </row>
    <row r="287" spans="1:38" s="555" customFormat="1" ht="16.5" customHeight="1">
      <c r="A287" s="397"/>
      <c r="B287" s="402" t="str">
        <f>IF('Data invoice'!J243=0,"",'Data invoice'!K243)</f>
        <v/>
      </c>
      <c r="C287" s="402" t="str">
        <f>IF('Data invoice'!K243=0,"",'Data invoice'!L243)</f>
        <v/>
      </c>
      <c r="D287" s="402" t="str">
        <f>IF('Data invoice'!L243=0,"",'Data invoice'!M243)</f>
        <v/>
      </c>
      <c r="E287" s="402" t="str">
        <f>IF('Data invoice'!M243=0,"",'Data invoice'!N243)</f>
        <v/>
      </c>
      <c r="F287" s="402" t="str">
        <f>IF('Data invoice'!N243=0,"",'Data invoice'!O243)</f>
        <v/>
      </c>
      <c r="G287" s="402" t="str">
        <f>IF('Data invoice'!O243=0,"",'Data invoice'!P243)</f>
        <v/>
      </c>
      <c r="H287" s="402" t="str">
        <f>IF('Data invoice'!P243=0,"",'Data invoice'!Q243)</f>
        <v/>
      </c>
      <c r="I287" s="402" t="str">
        <f>IF('Data invoice'!Q243=0,"",'Data invoice'!R243)</f>
        <v/>
      </c>
      <c r="J287" s="438" t="str">
        <f>IF('Data invoice'!R243=0,"",'Data invoice'!S243)</f>
        <v/>
      </c>
      <c r="K287" s="485" t="str">
        <f>IF('Data invoice'!S243=0,"",'Data invoice'!T243)</f>
        <v/>
      </c>
      <c r="L287" s="397"/>
      <c r="M287" s="397"/>
      <c r="N287" s="397"/>
      <c r="O287" s="397"/>
      <c r="P287" s="397"/>
      <c r="Q287" s="397"/>
      <c r="R287" s="397"/>
      <c r="S287" s="397"/>
      <c r="T287" s="397"/>
      <c r="U287" s="397"/>
      <c r="V287" s="397"/>
      <c r="W287" s="397"/>
      <c r="X287" s="397"/>
      <c r="Y287" s="397"/>
      <c r="Z287" s="397"/>
      <c r="AA287" s="397"/>
      <c r="AB287" s="414"/>
      <c r="AC287" s="414"/>
      <c r="AD287" s="414"/>
      <c r="AE287" s="414"/>
      <c r="AF287" s="414"/>
      <c r="AG287" s="414"/>
      <c r="AH287" s="414"/>
      <c r="AI287" s="414"/>
      <c r="AJ287" s="414"/>
      <c r="AK287" s="414"/>
      <c r="AL287" s="414"/>
    </row>
    <row r="288" spans="1:38" s="555" customFormat="1" ht="16.5" customHeight="1">
      <c r="A288" s="397"/>
      <c r="B288" s="402" t="str">
        <f>IF('Data invoice'!J244=0,"",'Data invoice'!K244)</f>
        <v/>
      </c>
      <c r="C288" s="402" t="str">
        <f>IF('Data invoice'!K244=0,"",'Data invoice'!L244)</f>
        <v/>
      </c>
      <c r="D288" s="402" t="str">
        <f>IF('Data invoice'!L244=0,"",'Data invoice'!M244)</f>
        <v/>
      </c>
      <c r="E288" s="402" t="str">
        <f>IF('Data invoice'!M244=0,"",'Data invoice'!N244)</f>
        <v/>
      </c>
      <c r="F288" s="402" t="str">
        <f>IF('Data invoice'!N244=0,"",'Data invoice'!O244)</f>
        <v/>
      </c>
      <c r="G288" s="402" t="str">
        <f>IF('Data invoice'!O244=0,"",'Data invoice'!P244)</f>
        <v/>
      </c>
      <c r="H288" s="402" t="str">
        <f>IF('Data invoice'!P244=0,"",'Data invoice'!Q244)</f>
        <v/>
      </c>
      <c r="I288" s="402" t="str">
        <f>IF('Data invoice'!Q244=0,"",'Data invoice'!R244)</f>
        <v/>
      </c>
      <c r="J288" s="438" t="str">
        <f>IF('Data invoice'!R244=0,"",'Data invoice'!S244)</f>
        <v/>
      </c>
      <c r="K288" s="485" t="str">
        <f>IF('Data invoice'!S244=0,"",'Data invoice'!T244)</f>
        <v/>
      </c>
      <c r="L288" s="397"/>
      <c r="M288" s="397"/>
      <c r="N288" s="397"/>
      <c r="O288" s="397"/>
      <c r="P288" s="397"/>
      <c r="Q288" s="397"/>
      <c r="R288" s="397"/>
      <c r="S288" s="397"/>
      <c r="T288" s="397"/>
      <c r="U288" s="397"/>
      <c r="V288" s="397"/>
      <c r="W288" s="397"/>
      <c r="X288" s="397"/>
      <c r="Y288" s="397"/>
      <c r="Z288" s="397"/>
      <c r="AA288" s="397"/>
      <c r="AB288" s="414"/>
      <c r="AC288" s="414"/>
      <c r="AD288" s="414"/>
      <c r="AE288" s="414"/>
      <c r="AF288" s="414"/>
      <c r="AG288" s="414"/>
      <c r="AH288" s="414"/>
      <c r="AI288" s="414"/>
      <c r="AJ288" s="414"/>
      <c r="AK288" s="414"/>
      <c r="AL288" s="414"/>
    </row>
    <row r="289" spans="1:38" s="555" customFormat="1" ht="16.5" customHeight="1">
      <c r="A289" s="397"/>
      <c r="B289" s="402" t="str">
        <f>IF('Data invoice'!J245=0,"",'Data invoice'!K245)</f>
        <v/>
      </c>
      <c r="C289" s="402" t="str">
        <f>IF('Data invoice'!K245=0,"",'Data invoice'!L245)</f>
        <v/>
      </c>
      <c r="D289" s="402" t="str">
        <f>IF('Data invoice'!L245=0,"",'Data invoice'!M245)</f>
        <v/>
      </c>
      <c r="E289" s="402" t="str">
        <f>IF('Data invoice'!M245=0,"",'Data invoice'!N245)</f>
        <v/>
      </c>
      <c r="F289" s="402" t="str">
        <f>IF('Data invoice'!N245=0,"",'Data invoice'!O245)</f>
        <v/>
      </c>
      <c r="G289" s="402" t="str">
        <f>IF('Data invoice'!O245=0,"",'Data invoice'!P245)</f>
        <v/>
      </c>
      <c r="H289" s="402" t="str">
        <f>IF('Data invoice'!P245=0,"",'Data invoice'!Q245)</f>
        <v/>
      </c>
      <c r="I289" s="402" t="str">
        <f>IF('Data invoice'!Q245=0,"",'Data invoice'!R245)</f>
        <v/>
      </c>
      <c r="J289" s="438" t="str">
        <f>IF('Data invoice'!R245=0,"",'Data invoice'!S245)</f>
        <v/>
      </c>
      <c r="K289" s="485" t="str">
        <f>IF('Data invoice'!S245=0,"",'Data invoice'!T245)</f>
        <v/>
      </c>
      <c r="L289" s="397"/>
      <c r="M289" s="397"/>
      <c r="N289" s="397"/>
      <c r="O289" s="397"/>
      <c r="P289" s="397"/>
      <c r="Q289" s="397"/>
      <c r="R289" s="397"/>
      <c r="S289" s="397"/>
      <c r="T289" s="397"/>
      <c r="U289" s="397"/>
      <c r="V289" s="397"/>
      <c r="W289" s="397"/>
      <c r="X289" s="397"/>
      <c r="Y289" s="397"/>
      <c r="Z289" s="397"/>
      <c r="AA289" s="397"/>
      <c r="AB289" s="414"/>
      <c r="AC289" s="414"/>
      <c r="AD289" s="414"/>
      <c r="AE289" s="414"/>
      <c r="AF289" s="414"/>
      <c r="AG289" s="414"/>
      <c r="AH289" s="414"/>
      <c r="AI289" s="414"/>
      <c r="AJ289" s="414"/>
      <c r="AK289" s="414"/>
      <c r="AL289" s="414"/>
    </row>
    <row r="290" spans="1:38" s="555" customFormat="1" ht="16.5" customHeight="1">
      <c r="A290" s="397"/>
      <c r="B290" s="402" t="str">
        <f>IF('Data invoice'!J246=0,"",'Data invoice'!K246)</f>
        <v/>
      </c>
      <c r="C290" s="402" t="str">
        <f>IF('Data invoice'!K246=0,"",'Data invoice'!L246)</f>
        <v/>
      </c>
      <c r="D290" s="402" t="str">
        <f>IF('Data invoice'!L246=0,"",'Data invoice'!M246)</f>
        <v/>
      </c>
      <c r="E290" s="402" t="str">
        <f>IF('Data invoice'!M246=0,"",'Data invoice'!N246)</f>
        <v/>
      </c>
      <c r="F290" s="402" t="str">
        <f>IF('Data invoice'!N246=0,"",'Data invoice'!O246)</f>
        <v/>
      </c>
      <c r="G290" s="402" t="str">
        <f>IF('Data invoice'!O246=0,"",'Data invoice'!P246)</f>
        <v/>
      </c>
      <c r="H290" s="402" t="str">
        <f>IF('Data invoice'!P246=0,"",'Data invoice'!Q246)</f>
        <v/>
      </c>
      <c r="I290" s="402" t="str">
        <f>IF('Data invoice'!Q246=0,"",'Data invoice'!R246)</f>
        <v/>
      </c>
      <c r="J290" s="438" t="str">
        <f>IF('Data invoice'!R246=0,"",'Data invoice'!S246)</f>
        <v/>
      </c>
      <c r="K290" s="485" t="str">
        <f>IF('Data invoice'!S246=0,"",'Data invoice'!T246)</f>
        <v/>
      </c>
      <c r="L290" s="397"/>
      <c r="M290" s="397"/>
      <c r="N290" s="397"/>
      <c r="O290" s="397"/>
      <c r="P290" s="397"/>
      <c r="Q290" s="397"/>
      <c r="R290" s="397"/>
      <c r="S290" s="397"/>
      <c r="T290" s="397"/>
      <c r="U290" s="397"/>
      <c r="V290" s="397"/>
      <c r="W290" s="397"/>
      <c r="X290" s="397"/>
      <c r="Y290" s="397"/>
      <c r="Z290" s="397"/>
      <c r="AA290" s="397"/>
      <c r="AB290" s="414"/>
      <c r="AC290" s="414"/>
      <c r="AD290" s="414"/>
      <c r="AE290" s="414"/>
      <c r="AF290" s="414"/>
      <c r="AG290" s="414"/>
      <c r="AH290" s="414"/>
      <c r="AI290" s="414"/>
      <c r="AJ290" s="414"/>
      <c r="AK290" s="414"/>
      <c r="AL290" s="414"/>
    </row>
    <row r="291" spans="1:38" s="555" customFormat="1" ht="16.5" customHeight="1">
      <c r="A291" s="397"/>
      <c r="B291" s="402" t="str">
        <f>IF('Data invoice'!J247=0,"",'Data invoice'!K247)</f>
        <v/>
      </c>
      <c r="C291" s="402" t="str">
        <f>IF('Data invoice'!K247=0,"",'Data invoice'!L247)</f>
        <v/>
      </c>
      <c r="D291" s="402" t="str">
        <f>IF('Data invoice'!L247=0,"",'Data invoice'!M247)</f>
        <v/>
      </c>
      <c r="E291" s="402" t="str">
        <f>IF('Data invoice'!M247=0,"",'Data invoice'!N247)</f>
        <v/>
      </c>
      <c r="F291" s="402" t="str">
        <f>IF('Data invoice'!N247=0,"",'Data invoice'!O247)</f>
        <v/>
      </c>
      <c r="G291" s="402" t="str">
        <f>IF('Data invoice'!O247=0,"",'Data invoice'!P247)</f>
        <v/>
      </c>
      <c r="H291" s="402" t="str">
        <f>IF('Data invoice'!P247=0,"",'Data invoice'!Q247)</f>
        <v/>
      </c>
      <c r="I291" s="402" t="str">
        <f>IF('Data invoice'!Q247=0,"",'Data invoice'!R247)</f>
        <v/>
      </c>
      <c r="J291" s="438" t="str">
        <f>IF('Data invoice'!R247=0,"",'Data invoice'!S247)</f>
        <v/>
      </c>
      <c r="K291" s="485" t="str">
        <f>IF('Data invoice'!S247=0,"",'Data invoice'!T247)</f>
        <v/>
      </c>
      <c r="L291" s="397"/>
      <c r="M291" s="397"/>
      <c r="N291" s="397"/>
      <c r="O291" s="397"/>
      <c r="P291" s="397"/>
      <c r="Q291" s="397"/>
      <c r="R291" s="397"/>
      <c r="S291" s="397"/>
      <c r="T291" s="397"/>
      <c r="U291" s="397"/>
      <c r="V291" s="397"/>
      <c r="W291" s="397"/>
      <c r="X291" s="397"/>
      <c r="Y291" s="397"/>
      <c r="Z291" s="397"/>
      <c r="AA291" s="397"/>
      <c r="AB291" s="414"/>
      <c r="AC291" s="414"/>
      <c r="AD291" s="414"/>
      <c r="AE291" s="414"/>
      <c r="AF291" s="414"/>
      <c r="AG291" s="414"/>
      <c r="AH291" s="414"/>
      <c r="AI291" s="414"/>
      <c r="AJ291" s="414"/>
      <c r="AK291" s="414"/>
      <c r="AL291" s="414"/>
    </row>
    <row r="292" spans="1:38" s="555" customFormat="1" ht="16.5" customHeight="1">
      <c r="A292" s="397"/>
      <c r="B292" s="402" t="str">
        <f>IF('Data invoice'!J248=0,"",'Data invoice'!K248)</f>
        <v/>
      </c>
      <c r="C292" s="402" t="str">
        <f>IF('Data invoice'!K248=0,"",'Data invoice'!L248)</f>
        <v/>
      </c>
      <c r="D292" s="402" t="str">
        <f>IF('Data invoice'!L248=0,"",'Data invoice'!M248)</f>
        <v/>
      </c>
      <c r="E292" s="402" t="str">
        <f>IF('Data invoice'!M248=0,"",'Data invoice'!N248)</f>
        <v/>
      </c>
      <c r="F292" s="402" t="str">
        <f>IF('Data invoice'!N248=0,"",'Data invoice'!O248)</f>
        <v/>
      </c>
      <c r="G292" s="402" t="str">
        <f>IF('Data invoice'!O248=0,"",'Data invoice'!P248)</f>
        <v/>
      </c>
      <c r="H292" s="402" t="str">
        <f>IF('Data invoice'!P248=0,"",'Data invoice'!Q248)</f>
        <v/>
      </c>
      <c r="I292" s="402" t="str">
        <f>IF('Data invoice'!Q248=0,"",'Data invoice'!R248)</f>
        <v/>
      </c>
      <c r="J292" s="438" t="str">
        <f>IF('Data invoice'!R248=0,"",'Data invoice'!S248)</f>
        <v/>
      </c>
      <c r="K292" s="485" t="str">
        <f>IF('Data invoice'!S248=0,"",'Data invoice'!T248)</f>
        <v/>
      </c>
      <c r="L292" s="397"/>
      <c r="M292" s="397"/>
      <c r="N292" s="397"/>
      <c r="O292" s="397"/>
      <c r="P292" s="397"/>
      <c r="Q292" s="397"/>
      <c r="R292" s="397"/>
      <c r="S292" s="397"/>
      <c r="T292" s="397"/>
      <c r="U292" s="397"/>
      <c r="V292" s="397"/>
      <c r="W292" s="397"/>
      <c r="X292" s="397"/>
      <c r="Y292" s="397"/>
      <c r="Z292" s="397"/>
      <c r="AA292" s="397"/>
      <c r="AB292" s="414"/>
      <c r="AC292" s="414"/>
      <c r="AD292" s="414"/>
      <c r="AE292" s="414"/>
      <c r="AF292" s="414"/>
      <c r="AG292" s="414"/>
      <c r="AH292" s="414"/>
      <c r="AI292" s="414"/>
      <c r="AJ292" s="414"/>
      <c r="AK292" s="414"/>
      <c r="AL292" s="414"/>
    </row>
    <row r="293" spans="1:38" s="555" customFormat="1" ht="16.5" customHeight="1">
      <c r="A293" s="397"/>
      <c r="B293" s="402" t="str">
        <f>IF('Data invoice'!J249=0,"",'Data invoice'!K249)</f>
        <v/>
      </c>
      <c r="C293" s="402" t="str">
        <f>IF('Data invoice'!K249=0,"",'Data invoice'!L249)</f>
        <v/>
      </c>
      <c r="D293" s="402" t="str">
        <f>IF('Data invoice'!L249=0,"",'Data invoice'!M249)</f>
        <v/>
      </c>
      <c r="E293" s="402" t="str">
        <f>IF('Data invoice'!M249=0,"",'Data invoice'!N249)</f>
        <v/>
      </c>
      <c r="F293" s="402" t="str">
        <f>IF('Data invoice'!N249=0,"",'Data invoice'!O249)</f>
        <v/>
      </c>
      <c r="G293" s="402" t="str">
        <f>IF('Data invoice'!O249=0,"",'Data invoice'!P249)</f>
        <v/>
      </c>
      <c r="H293" s="402" t="str">
        <f>IF('Data invoice'!P249=0,"",'Data invoice'!Q249)</f>
        <v/>
      </c>
      <c r="I293" s="402" t="str">
        <f>IF('Data invoice'!Q249=0,"",'Data invoice'!R249)</f>
        <v/>
      </c>
      <c r="J293" s="438" t="str">
        <f>IF('Data invoice'!R249=0,"",'Data invoice'!S249)</f>
        <v/>
      </c>
      <c r="K293" s="485" t="str">
        <f>IF('Data invoice'!S249=0,"",'Data invoice'!T249)</f>
        <v/>
      </c>
      <c r="L293" s="397"/>
      <c r="M293" s="397"/>
      <c r="N293" s="397"/>
      <c r="O293" s="397"/>
      <c r="P293" s="397"/>
      <c r="Q293" s="397"/>
      <c r="R293" s="397"/>
      <c r="S293" s="397"/>
      <c r="T293" s="397"/>
      <c r="U293" s="397"/>
      <c r="V293" s="397"/>
      <c r="W293" s="397"/>
      <c r="X293" s="397"/>
      <c r="Y293" s="397"/>
      <c r="Z293" s="397"/>
      <c r="AA293" s="397"/>
      <c r="AB293" s="414"/>
      <c r="AC293" s="414"/>
      <c r="AD293" s="414"/>
      <c r="AE293" s="414"/>
      <c r="AF293" s="414"/>
      <c r="AG293" s="414"/>
      <c r="AH293" s="414"/>
      <c r="AI293" s="414"/>
      <c r="AJ293" s="414"/>
      <c r="AK293" s="414"/>
      <c r="AL293" s="414"/>
    </row>
    <row r="294" spans="1:38" s="555" customFormat="1" ht="16.5" customHeight="1">
      <c r="A294" s="397"/>
      <c r="B294" s="402" t="str">
        <f>IF('Data invoice'!J250=0,"",'Data invoice'!K250)</f>
        <v/>
      </c>
      <c r="C294" s="402" t="str">
        <f>IF('Data invoice'!K250=0,"",'Data invoice'!L250)</f>
        <v/>
      </c>
      <c r="D294" s="402" t="str">
        <f>IF('Data invoice'!L250=0,"",'Data invoice'!M250)</f>
        <v/>
      </c>
      <c r="E294" s="402" t="str">
        <f>IF('Data invoice'!M250=0,"",'Data invoice'!N250)</f>
        <v/>
      </c>
      <c r="F294" s="402" t="str">
        <f>IF('Data invoice'!N250=0,"",'Data invoice'!O250)</f>
        <v/>
      </c>
      <c r="G294" s="402" t="str">
        <f>IF('Data invoice'!O250=0,"",'Data invoice'!P250)</f>
        <v/>
      </c>
      <c r="H294" s="402" t="str">
        <f>IF('Data invoice'!P250=0,"",'Data invoice'!Q250)</f>
        <v/>
      </c>
      <c r="I294" s="402" t="str">
        <f>IF('Data invoice'!Q250=0,"",'Data invoice'!R250)</f>
        <v/>
      </c>
      <c r="J294" s="438" t="str">
        <f>IF('Data invoice'!R250=0,"",'Data invoice'!S250)</f>
        <v/>
      </c>
      <c r="K294" s="485" t="str">
        <f>IF('Data invoice'!S250=0,"",'Data invoice'!T250)</f>
        <v/>
      </c>
      <c r="L294" s="397"/>
      <c r="M294" s="397"/>
      <c r="N294" s="397"/>
      <c r="O294" s="397"/>
      <c r="P294" s="397"/>
      <c r="Q294" s="397"/>
      <c r="R294" s="397"/>
      <c r="S294" s="397"/>
      <c r="T294" s="397"/>
      <c r="U294" s="397"/>
      <c r="V294" s="397"/>
      <c r="W294" s="397"/>
      <c r="X294" s="397"/>
      <c r="Y294" s="397"/>
      <c r="Z294" s="397"/>
      <c r="AA294" s="397"/>
      <c r="AB294" s="414"/>
      <c r="AC294" s="414"/>
      <c r="AD294" s="414"/>
      <c r="AE294" s="414"/>
      <c r="AF294" s="414"/>
      <c r="AG294" s="414"/>
      <c r="AH294" s="414"/>
      <c r="AI294" s="414"/>
      <c r="AJ294" s="414"/>
      <c r="AK294" s="414"/>
      <c r="AL294" s="414"/>
    </row>
    <row r="295" spans="1:38" s="555" customFormat="1" ht="16.5" customHeight="1">
      <c r="A295" s="397"/>
      <c r="B295" s="402" t="str">
        <f>IF('Data invoice'!J251=0,"",'Data invoice'!K251)</f>
        <v/>
      </c>
      <c r="C295" s="402" t="str">
        <f>IF('Data invoice'!K251=0,"",'Data invoice'!L251)</f>
        <v/>
      </c>
      <c r="D295" s="402" t="str">
        <f>IF('Data invoice'!L251=0,"",'Data invoice'!M251)</f>
        <v/>
      </c>
      <c r="E295" s="402" t="str">
        <f>IF('Data invoice'!M251=0,"",'Data invoice'!N251)</f>
        <v/>
      </c>
      <c r="F295" s="402" t="str">
        <f>IF('Data invoice'!N251=0,"",'Data invoice'!O251)</f>
        <v/>
      </c>
      <c r="G295" s="402" t="str">
        <f>IF('Data invoice'!O251=0,"",'Data invoice'!P251)</f>
        <v/>
      </c>
      <c r="H295" s="402" t="str">
        <f>IF('Data invoice'!P251=0,"",'Data invoice'!Q251)</f>
        <v/>
      </c>
      <c r="I295" s="402" t="str">
        <f>IF('Data invoice'!Q251=0,"",'Data invoice'!R251)</f>
        <v/>
      </c>
      <c r="J295" s="438" t="str">
        <f>IF('Data invoice'!R251=0,"",'Data invoice'!S251)</f>
        <v/>
      </c>
      <c r="K295" s="485" t="str">
        <f>IF('Data invoice'!S251=0,"",'Data invoice'!T251)</f>
        <v/>
      </c>
      <c r="L295" s="397"/>
      <c r="M295" s="397"/>
      <c r="N295" s="397"/>
      <c r="O295" s="397"/>
      <c r="P295" s="397"/>
      <c r="Q295" s="397"/>
      <c r="R295" s="397"/>
      <c r="S295" s="397"/>
      <c r="T295" s="397"/>
      <c r="U295" s="397"/>
      <c r="V295" s="397"/>
      <c r="W295" s="397"/>
      <c r="X295" s="397"/>
      <c r="Y295" s="397"/>
      <c r="Z295" s="397"/>
      <c r="AA295" s="397"/>
      <c r="AB295" s="414"/>
      <c r="AC295" s="414"/>
      <c r="AD295" s="414"/>
      <c r="AE295" s="414"/>
      <c r="AF295" s="414"/>
      <c r="AG295" s="414"/>
      <c r="AH295" s="414"/>
      <c r="AI295" s="414"/>
      <c r="AJ295" s="414"/>
      <c r="AK295" s="414"/>
      <c r="AL295" s="414"/>
    </row>
    <row r="296" spans="1:38" s="555" customFormat="1" ht="16.5" customHeight="1">
      <c r="A296" s="397"/>
      <c r="B296" s="402" t="str">
        <f>IF('Data invoice'!J252=0,"",'Data invoice'!K252)</f>
        <v/>
      </c>
      <c r="C296" s="402" t="str">
        <f>IF('Data invoice'!K252=0,"",'Data invoice'!L252)</f>
        <v/>
      </c>
      <c r="D296" s="402" t="str">
        <f>IF('Data invoice'!L252=0,"",'Data invoice'!M252)</f>
        <v/>
      </c>
      <c r="E296" s="402" t="str">
        <f>IF('Data invoice'!M252=0,"",'Data invoice'!N252)</f>
        <v/>
      </c>
      <c r="F296" s="402" t="str">
        <f>IF('Data invoice'!N252=0,"",'Data invoice'!O252)</f>
        <v/>
      </c>
      <c r="G296" s="402" t="str">
        <f>IF('Data invoice'!O252=0,"",'Data invoice'!P252)</f>
        <v/>
      </c>
      <c r="H296" s="402" t="str">
        <f>IF('Data invoice'!P252=0,"",'Data invoice'!Q252)</f>
        <v/>
      </c>
      <c r="I296" s="402" t="str">
        <f>IF('Data invoice'!Q252=0,"",'Data invoice'!R252)</f>
        <v/>
      </c>
      <c r="J296" s="438" t="str">
        <f>IF('Data invoice'!R252=0,"",'Data invoice'!S252)</f>
        <v/>
      </c>
      <c r="K296" s="485" t="str">
        <f>IF('Data invoice'!S252=0,"",'Data invoice'!T252)</f>
        <v/>
      </c>
      <c r="L296" s="397"/>
      <c r="M296" s="397"/>
      <c r="N296" s="397"/>
      <c r="O296" s="397"/>
      <c r="P296" s="397"/>
      <c r="Q296" s="397"/>
      <c r="R296" s="397"/>
      <c r="S296" s="397"/>
      <c r="T296" s="397"/>
      <c r="U296" s="397"/>
      <c r="V296" s="397"/>
      <c r="W296" s="397"/>
      <c r="X296" s="397"/>
      <c r="Y296" s="397"/>
      <c r="Z296" s="397"/>
      <c r="AA296" s="397"/>
      <c r="AB296" s="414"/>
      <c r="AC296" s="414"/>
      <c r="AD296" s="414"/>
      <c r="AE296" s="414"/>
      <c r="AF296" s="414"/>
      <c r="AG296" s="414"/>
      <c r="AH296" s="414"/>
      <c r="AI296" s="414"/>
      <c r="AJ296" s="414"/>
      <c r="AK296" s="414"/>
      <c r="AL296" s="414"/>
    </row>
    <row r="297" spans="1:38" s="555" customFormat="1" ht="16.5" customHeight="1">
      <c r="A297" s="397"/>
      <c r="B297" s="402" t="str">
        <f>IF('Data invoice'!J253=0,"",'Data invoice'!K253)</f>
        <v/>
      </c>
      <c r="C297" s="402" t="str">
        <f>IF('Data invoice'!K253=0,"",'Data invoice'!L253)</f>
        <v/>
      </c>
      <c r="D297" s="402" t="str">
        <f>IF('Data invoice'!L253=0,"",'Data invoice'!M253)</f>
        <v/>
      </c>
      <c r="E297" s="402" t="str">
        <f>IF('Data invoice'!M253=0,"",'Data invoice'!N253)</f>
        <v/>
      </c>
      <c r="F297" s="402" t="str">
        <f>IF('Data invoice'!N253=0,"",'Data invoice'!O253)</f>
        <v/>
      </c>
      <c r="G297" s="402" t="str">
        <f>IF('Data invoice'!O253=0,"",'Data invoice'!P253)</f>
        <v/>
      </c>
      <c r="H297" s="402" t="str">
        <f>IF('Data invoice'!P253=0,"",'Data invoice'!Q253)</f>
        <v/>
      </c>
      <c r="I297" s="402" t="str">
        <f>IF('Data invoice'!Q253=0,"",'Data invoice'!R253)</f>
        <v/>
      </c>
      <c r="J297" s="438" t="str">
        <f>IF('Data invoice'!R253=0,"",'Data invoice'!S253)</f>
        <v/>
      </c>
      <c r="K297" s="485" t="str">
        <f>IF('Data invoice'!S253=0,"",'Data invoice'!T253)</f>
        <v/>
      </c>
      <c r="L297" s="397"/>
      <c r="M297" s="397"/>
      <c r="N297" s="397"/>
      <c r="O297" s="397"/>
      <c r="P297" s="397"/>
      <c r="Q297" s="397"/>
      <c r="R297" s="397"/>
      <c r="S297" s="397"/>
      <c r="T297" s="397"/>
      <c r="U297" s="397"/>
      <c r="V297" s="397"/>
      <c r="W297" s="397"/>
      <c r="X297" s="397"/>
      <c r="Y297" s="397"/>
      <c r="Z297" s="397"/>
      <c r="AA297" s="397"/>
      <c r="AB297" s="414"/>
      <c r="AC297" s="414"/>
      <c r="AD297" s="414"/>
      <c r="AE297" s="414"/>
      <c r="AF297" s="414"/>
      <c r="AG297" s="414"/>
      <c r="AH297" s="414"/>
      <c r="AI297" s="414"/>
      <c r="AJ297" s="414"/>
      <c r="AK297" s="414"/>
      <c r="AL297" s="414"/>
    </row>
    <row r="298" spans="1:38" s="555" customFormat="1" ht="16.5" customHeight="1">
      <c r="A298" s="397"/>
      <c r="B298" s="402" t="str">
        <f>IF('Data invoice'!J254=0,"",'Data invoice'!K254)</f>
        <v/>
      </c>
      <c r="C298" s="402" t="str">
        <f>IF('Data invoice'!K254=0,"",'Data invoice'!L254)</f>
        <v/>
      </c>
      <c r="D298" s="402" t="str">
        <f>IF('Data invoice'!L254=0,"",'Data invoice'!M254)</f>
        <v/>
      </c>
      <c r="E298" s="402" t="str">
        <f>IF('Data invoice'!M254=0,"",'Data invoice'!N254)</f>
        <v/>
      </c>
      <c r="F298" s="402" t="str">
        <f>IF('Data invoice'!N254=0,"",'Data invoice'!O254)</f>
        <v/>
      </c>
      <c r="G298" s="402" t="str">
        <f>IF('Data invoice'!O254=0,"",'Data invoice'!P254)</f>
        <v/>
      </c>
      <c r="H298" s="402" t="str">
        <f>IF('Data invoice'!P254=0,"",'Data invoice'!Q254)</f>
        <v/>
      </c>
      <c r="I298" s="402" t="str">
        <f>IF('Data invoice'!Q254=0,"",'Data invoice'!R254)</f>
        <v/>
      </c>
      <c r="J298" s="438" t="str">
        <f>IF('Data invoice'!R254=0,"",'Data invoice'!S254)</f>
        <v/>
      </c>
      <c r="K298" s="485" t="str">
        <f>IF('Data invoice'!S254=0,"",'Data invoice'!T254)</f>
        <v/>
      </c>
      <c r="L298" s="397"/>
      <c r="M298" s="397"/>
      <c r="N298" s="397"/>
      <c r="O298" s="397"/>
      <c r="P298" s="397"/>
      <c r="Q298" s="397"/>
      <c r="R298" s="397"/>
      <c r="S298" s="397"/>
      <c r="T298" s="397"/>
      <c r="U298" s="397"/>
      <c r="V298" s="397"/>
      <c r="W298" s="397"/>
      <c r="X298" s="397"/>
      <c r="Y298" s="397"/>
      <c r="Z298" s="397"/>
      <c r="AA298" s="397"/>
      <c r="AB298" s="414"/>
      <c r="AC298" s="414"/>
      <c r="AD298" s="414"/>
      <c r="AE298" s="414"/>
      <c r="AF298" s="414"/>
      <c r="AG298" s="414"/>
      <c r="AH298" s="414"/>
      <c r="AI298" s="414"/>
      <c r="AJ298" s="414"/>
      <c r="AK298" s="414"/>
      <c r="AL298" s="414"/>
    </row>
    <row r="299" spans="1:38" s="555" customFormat="1" ht="16.5" customHeight="1">
      <c r="A299" s="397"/>
      <c r="B299" s="402" t="str">
        <f>IF('Data invoice'!J255=0,"",'Data invoice'!K255)</f>
        <v/>
      </c>
      <c r="C299" s="402" t="str">
        <f>IF('Data invoice'!K255=0,"",'Data invoice'!L255)</f>
        <v/>
      </c>
      <c r="D299" s="402" t="str">
        <f>IF('Data invoice'!L255=0,"",'Data invoice'!M255)</f>
        <v/>
      </c>
      <c r="E299" s="402" t="str">
        <f>IF('Data invoice'!M255=0,"",'Data invoice'!N255)</f>
        <v/>
      </c>
      <c r="F299" s="402" t="str">
        <f>IF('Data invoice'!N255=0,"",'Data invoice'!O255)</f>
        <v/>
      </c>
      <c r="G299" s="402" t="str">
        <f>IF('Data invoice'!O255=0,"",'Data invoice'!P255)</f>
        <v/>
      </c>
      <c r="H299" s="402" t="str">
        <f>IF('Data invoice'!P255=0,"",'Data invoice'!Q255)</f>
        <v/>
      </c>
      <c r="I299" s="402" t="str">
        <f>IF('Data invoice'!Q255=0,"",'Data invoice'!R255)</f>
        <v/>
      </c>
      <c r="J299" s="438" t="str">
        <f>IF('Data invoice'!R255=0,"",'Data invoice'!S255)</f>
        <v/>
      </c>
      <c r="K299" s="485" t="str">
        <f>IF('Data invoice'!S255=0,"",'Data invoice'!T255)</f>
        <v/>
      </c>
      <c r="L299" s="397"/>
      <c r="M299" s="397"/>
      <c r="N299" s="397"/>
      <c r="O299" s="397"/>
      <c r="P299" s="397"/>
      <c r="Q299" s="397"/>
      <c r="R299" s="397"/>
      <c r="S299" s="397"/>
      <c r="T299" s="397"/>
      <c r="U299" s="397"/>
      <c r="V299" s="397"/>
      <c r="W299" s="397"/>
      <c r="X299" s="397"/>
      <c r="Y299" s="397"/>
      <c r="Z299" s="397"/>
      <c r="AA299" s="397"/>
      <c r="AB299" s="414"/>
      <c r="AC299" s="414"/>
      <c r="AD299" s="414"/>
      <c r="AE299" s="414"/>
      <c r="AF299" s="414"/>
      <c r="AG299" s="414"/>
      <c r="AH299" s="414"/>
      <c r="AI299" s="414"/>
      <c r="AJ299" s="414"/>
      <c r="AK299" s="414"/>
      <c r="AL299" s="414"/>
    </row>
    <row r="300" spans="1:38" s="555" customFormat="1" ht="16.5" customHeight="1">
      <c r="A300" s="397"/>
      <c r="B300" s="402" t="str">
        <f>IF('Data invoice'!J256=0,"",'Data invoice'!K256)</f>
        <v/>
      </c>
      <c r="C300" s="402" t="str">
        <f>IF('Data invoice'!K256=0,"",'Data invoice'!L256)</f>
        <v/>
      </c>
      <c r="D300" s="402" t="str">
        <f>IF('Data invoice'!L256=0,"",'Data invoice'!M256)</f>
        <v/>
      </c>
      <c r="E300" s="402" t="str">
        <f>IF('Data invoice'!M256=0,"",'Data invoice'!N256)</f>
        <v/>
      </c>
      <c r="F300" s="402" t="str">
        <f>IF('Data invoice'!N256=0,"",'Data invoice'!O256)</f>
        <v/>
      </c>
      <c r="G300" s="402" t="str">
        <f>IF('Data invoice'!O256=0,"",'Data invoice'!P256)</f>
        <v/>
      </c>
      <c r="H300" s="402" t="str">
        <f>IF('Data invoice'!P256=0,"",'Data invoice'!Q256)</f>
        <v/>
      </c>
      <c r="I300" s="402" t="str">
        <f>IF('Data invoice'!Q256=0,"",'Data invoice'!R256)</f>
        <v/>
      </c>
      <c r="J300" s="438" t="str">
        <f>IF('Data invoice'!R256=0,"",'Data invoice'!S256)</f>
        <v/>
      </c>
      <c r="K300" s="485" t="str">
        <f>IF('Data invoice'!S256=0,"",'Data invoice'!T256)</f>
        <v/>
      </c>
      <c r="L300" s="397"/>
      <c r="M300" s="397"/>
      <c r="N300" s="397"/>
      <c r="O300" s="397"/>
      <c r="P300" s="397"/>
      <c r="Q300" s="397"/>
      <c r="R300" s="397"/>
      <c r="S300" s="397"/>
      <c r="T300" s="397"/>
      <c r="U300" s="397"/>
      <c r="V300" s="397"/>
      <c r="W300" s="397"/>
      <c r="X300" s="397"/>
      <c r="Y300" s="397"/>
      <c r="Z300" s="397"/>
      <c r="AA300" s="397"/>
      <c r="AB300" s="414"/>
      <c r="AC300" s="414"/>
      <c r="AD300" s="414"/>
      <c r="AE300" s="414"/>
      <c r="AF300" s="414"/>
      <c r="AG300" s="414"/>
      <c r="AH300" s="414"/>
      <c r="AI300" s="414"/>
      <c r="AJ300" s="414"/>
      <c r="AK300" s="414"/>
      <c r="AL300" s="414"/>
    </row>
    <row r="301" spans="1:38" s="555" customFormat="1" ht="16.5" customHeight="1">
      <c r="A301" s="397"/>
      <c r="B301" s="402" t="str">
        <f>IF('Data invoice'!J257=0,"",'Data invoice'!K257)</f>
        <v/>
      </c>
      <c r="C301" s="402" t="str">
        <f>IF('Data invoice'!K257=0,"",'Data invoice'!L257)</f>
        <v/>
      </c>
      <c r="D301" s="402" t="str">
        <f>IF('Data invoice'!L257=0,"",'Data invoice'!M257)</f>
        <v/>
      </c>
      <c r="E301" s="402" t="str">
        <f>IF('Data invoice'!M257=0,"",'Data invoice'!N257)</f>
        <v/>
      </c>
      <c r="F301" s="402" t="str">
        <f>IF('Data invoice'!N257=0,"",'Data invoice'!O257)</f>
        <v/>
      </c>
      <c r="G301" s="402" t="str">
        <f>IF('Data invoice'!O257=0,"",'Data invoice'!P257)</f>
        <v/>
      </c>
      <c r="H301" s="402" t="str">
        <f>IF('Data invoice'!P257=0,"",'Data invoice'!Q257)</f>
        <v/>
      </c>
      <c r="I301" s="402" t="str">
        <f>IF('Data invoice'!Q257=0,"",'Data invoice'!R257)</f>
        <v/>
      </c>
      <c r="J301" s="438" t="str">
        <f>IF('Data invoice'!R257=0,"",'Data invoice'!S257)</f>
        <v/>
      </c>
      <c r="K301" s="485" t="str">
        <f>IF('Data invoice'!S257=0,"",'Data invoice'!T257)</f>
        <v/>
      </c>
      <c r="L301" s="397"/>
      <c r="M301" s="397"/>
      <c r="N301" s="397"/>
      <c r="O301" s="397"/>
      <c r="P301" s="397"/>
      <c r="Q301" s="397"/>
      <c r="R301" s="397"/>
      <c r="S301" s="397"/>
      <c r="T301" s="397"/>
      <c r="U301" s="397"/>
      <c r="V301" s="397"/>
      <c r="W301" s="397"/>
      <c r="X301" s="397"/>
      <c r="Y301" s="397"/>
      <c r="Z301" s="397"/>
      <c r="AA301" s="397"/>
      <c r="AB301" s="414"/>
      <c r="AC301" s="414"/>
      <c r="AD301" s="414"/>
      <c r="AE301" s="414"/>
      <c r="AF301" s="414"/>
      <c r="AG301" s="414"/>
      <c r="AH301" s="414"/>
      <c r="AI301" s="414"/>
      <c r="AJ301" s="414"/>
      <c r="AK301" s="414"/>
      <c r="AL301" s="414"/>
    </row>
    <row r="302" spans="1:38" s="555" customFormat="1" ht="16.5" customHeight="1">
      <c r="A302" s="397"/>
      <c r="B302" s="402" t="str">
        <f>IF('Data invoice'!J258=0,"",'Data invoice'!K258)</f>
        <v/>
      </c>
      <c r="C302" s="402" t="str">
        <f>IF('Data invoice'!K258=0,"",'Data invoice'!L258)</f>
        <v/>
      </c>
      <c r="D302" s="402" t="str">
        <f>IF('Data invoice'!L258=0,"",'Data invoice'!M258)</f>
        <v/>
      </c>
      <c r="E302" s="402" t="str">
        <f>IF('Data invoice'!M258=0,"",'Data invoice'!N258)</f>
        <v/>
      </c>
      <c r="F302" s="402" t="str">
        <f>IF('Data invoice'!N258=0,"",'Data invoice'!O258)</f>
        <v/>
      </c>
      <c r="G302" s="402" t="str">
        <f>IF('Data invoice'!O258=0,"",'Data invoice'!P258)</f>
        <v/>
      </c>
      <c r="H302" s="402" t="str">
        <f>IF('Data invoice'!P258=0,"",'Data invoice'!Q258)</f>
        <v/>
      </c>
      <c r="I302" s="402" t="str">
        <f>IF('Data invoice'!Q258=0,"",'Data invoice'!R258)</f>
        <v/>
      </c>
      <c r="J302" s="438" t="str">
        <f>IF('Data invoice'!R258=0,"",'Data invoice'!S258)</f>
        <v/>
      </c>
      <c r="K302" s="485" t="str">
        <f>IF('Data invoice'!S258=0,"",'Data invoice'!T258)</f>
        <v/>
      </c>
      <c r="L302" s="397"/>
      <c r="M302" s="397"/>
      <c r="N302" s="397"/>
      <c r="O302" s="397"/>
      <c r="P302" s="397"/>
      <c r="Q302" s="397"/>
      <c r="R302" s="397"/>
      <c r="S302" s="397"/>
      <c r="T302" s="397"/>
      <c r="U302" s="397"/>
      <c r="V302" s="397"/>
      <c r="W302" s="397"/>
      <c r="X302" s="397"/>
      <c r="Y302" s="397"/>
      <c r="Z302" s="397"/>
      <c r="AA302" s="397"/>
      <c r="AB302" s="414"/>
      <c r="AC302" s="414"/>
      <c r="AD302" s="414"/>
      <c r="AE302" s="414"/>
      <c r="AF302" s="414"/>
      <c r="AG302" s="414"/>
      <c r="AH302" s="414"/>
      <c r="AI302" s="414"/>
      <c r="AJ302" s="414"/>
      <c r="AK302" s="414"/>
      <c r="AL302" s="414"/>
    </row>
    <row r="303" spans="1:38" s="555" customFormat="1" ht="16.5" customHeight="1">
      <c r="A303" s="397"/>
      <c r="B303" s="402" t="str">
        <f>IF('Data invoice'!J259=0,"",'Data invoice'!K259)</f>
        <v/>
      </c>
      <c r="C303" s="402" t="str">
        <f>IF('Data invoice'!K259=0,"",'Data invoice'!L259)</f>
        <v/>
      </c>
      <c r="D303" s="402" t="str">
        <f>IF('Data invoice'!L259=0,"",'Data invoice'!M259)</f>
        <v/>
      </c>
      <c r="E303" s="402" t="str">
        <f>IF('Data invoice'!M259=0,"",'Data invoice'!N259)</f>
        <v/>
      </c>
      <c r="F303" s="402" t="str">
        <f>IF('Data invoice'!N259=0,"",'Data invoice'!O259)</f>
        <v/>
      </c>
      <c r="G303" s="402" t="str">
        <f>IF('Data invoice'!O259=0,"",'Data invoice'!P259)</f>
        <v/>
      </c>
      <c r="H303" s="402" t="str">
        <f>IF('Data invoice'!P259=0,"",'Data invoice'!Q259)</f>
        <v/>
      </c>
      <c r="I303" s="402" t="str">
        <f>IF('Data invoice'!Q259=0,"",'Data invoice'!R259)</f>
        <v/>
      </c>
      <c r="J303" s="438" t="str">
        <f>IF('Data invoice'!R259=0,"",'Data invoice'!S259)</f>
        <v/>
      </c>
      <c r="K303" s="485" t="str">
        <f>IF('Data invoice'!S259=0,"",'Data invoice'!T259)</f>
        <v/>
      </c>
      <c r="L303" s="397"/>
      <c r="M303" s="397"/>
      <c r="N303" s="397"/>
      <c r="O303" s="397"/>
      <c r="P303" s="397"/>
      <c r="Q303" s="397"/>
      <c r="R303" s="397"/>
      <c r="S303" s="397"/>
      <c r="T303" s="397"/>
      <c r="U303" s="397"/>
      <c r="V303" s="397"/>
      <c r="W303" s="397"/>
      <c r="X303" s="397"/>
      <c r="Y303" s="397"/>
      <c r="Z303" s="397"/>
      <c r="AA303" s="397"/>
      <c r="AB303" s="414"/>
      <c r="AC303" s="414"/>
      <c r="AD303" s="414"/>
      <c r="AE303" s="414"/>
      <c r="AF303" s="414"/>
      <c r="AG303" s="414"/>
      <c r="AH303" s="414"/>
      <c r="AI303" s="414"/>
      <c r="AJ303" s="414"/>
      <c r="AK303" s="414"/>
      <c r="AL303" s="414"/>
    </row>
    <row r="304" spans="1:38" s="555" customFormat="1" ht="16.5" customHeight="1">
      <c r="A304" s="397"/>
      <c r="B304" s="402" t="str">
        <f>IF('Data invoice'!J260=0,"",'Data invoice'!K260)</f>
        <v/>
      </c>
      <c r="C304" s="402" t="str">
        <f>IF('Data invoice'!K260=0,"",'Data invoice'!L260)</f>
        <v/>
      </c>
      <c r="D304" s="402" t="str">
        <f>IF('Data invoice'!L260=0,"",'Data invoice'!M260)</f>
        <v/>
      </c>
      <c r="E304" s="402" t="str">
        <f>IF('Data invoice'!M260=0,"",'Data invoice'!N260)</f>
        <v/>
      </c>
      <c r="F304" s="402" t="str">
        <f>IF('Data invoice'!N260=0,"",'Data invoice'!O260)</f>
        <v/>
      </c>
      <c r="G304" s="402" t="str">
        <f>IF('Data invoice'!O260=0,"",'Data invoice'!P260)</f>
        <v/>
      </c>
      <c r="H304" s="402" t="str">
        <f>IF('Data invoice'!P260=0,"",'Data invoice'!Q260)</f>
        <v/>
      </c>
      <c r="I304" s="402" t="str">
        <f>IF('Data invoice'!Q260=0,"",'Data invoice'!R260)</f>
        <v/>
      </c>
      <c r="J304" s="438" t="str">
        <f>IF('Data invoice'!R260=0,"",'Data invoice'!S260)</f>
        <v/>
      </c>
      <c r="K304" s="485" t="str">
        <f>IF('Data invoice'!S260=0,"",'Data invoice'!T260)</f>
        <v/>
      </c>
      <c r="L304" s="397"/>
      <c r="M304" s="397"/>
      <c r="N304" s="397"/>
      <c r="O304" s="397"/>
      <c r="P304" s="397"/>
      <c r="Q304" s="397"/>
      <c r="R304" s="397"/>
      <c r="S304" s="397"/>
      <c r="T304" s="397"/>
      <c r="U304" s="397"/>
      <c r="V304" s="397"/>
      <c r="W304" s="397"/>
      <c r="X304" s="397"/>
      <c r="Y304" s="397"/>
      <c r="Z304" s="397"/>
      <c r="AA304" s="397"/>
      <c r="AB304" s="414"/>
      <c r="AC304" s="414"/>
      <c r="AD304" s="414"/>
      <c r="AE304" s="414"/>
      <c r="AF304" s="414"/>
      <c r="AG304" s="414"/>
      <c r="AH304" s="414"/>
      <c r="AI304" s="414"/>
      <c r="AJ304" s="414"/>
      <c r="AK304" s="414"/>
      <c r="AL304" s="414"/>
    </row>
    <row r="305" spans="1:38" s="555" customFormat="1" ht="16.5" customHeight="1">
      <c r="A305" s="397"/>
      <c r="B305" s="402" t="str">
        <f>IF('Data invoice'!J261=0,"",'Data invoice'!K261)</f>
        <v/>
      </c>
      <c r="C305" s="402" t="str">
        <f>IF('Data invoice'!K261=0,"",'Data invoice'!L261)</f>
        <v/>
      </c>
      <c r="D305" s="402" t="str">
        <f>IF('Data invoice'!L261=0,"",'Data invoice'!M261)</f>
        <v/>
      </c>
      <c r="E305" s="402" t="str">
        <f>IF('Data invoice'!M261=0,"",'Data invoice'!N261)</f>
        <v/>
      </c>
      <c r="F305" s="402" t="str">
        <f>IF('Data invoice'!N261=0,"",'Data invoice'!O261)</f>
        <v/>
      </c>
      <c r="G305" s="402" t="str">
        <f>IF('Data invoice'!O261=0,"",'Data invoice'!P261)</f>
        <v/>
      </c>
      <c r="H305" s="402" t="str">
        <f>IF('Data invoice'!P261=0,"",'Data invoice'!Q261)</f>
        <v/>
      </c>
      <c r="I305" s="402" t="str">
        <f>IF('Data invoice'!Q261=0,"",'Data invoice'!R261)</f>
        <v/>
      </c>
      <c r="J305" s="438" t="str">
        <f>IF('Data invoice'!R261=0,"",'Data invoice'!S261)</f>
        <v/>
      </c>
      <c r="K305" s="485" t="str">
        <f>IF('Data invoice'!S261=0,"",'Data invoice'!T261)</f>
        <v/>
      </c>
      <c r="L305" s="397"/>
      <c r="M305" s="397"/>
      <c r="N305" s="397"/>
      <c r="O305" s="397"/>
      <c r="P305" s="397"/>
      <c r="Q305" s="397"/>
      <c r="R305" s="397"/>
      <c r="S305" s="397"/>
      <c r="T305" s="397"/>
      <c r="U305" s="397"/>
      <c r="V305" s="397"/>
      <c r="W305" s="397"/>
      <c r="X305" s="397"/>
      <c r="Y305" s="397"/>
      <c r="Z305" s="397"/>
      <c r="AA305" s="397"/>
      <c r="AB305" s="414"/>
      <c r="AC305" s="414"/>
      <c r="AD305" s="414"/>
      <c r="AE305" s="414"/>
      <c r="AF305" s="414"/>
      <c r="AG305" s="414"/>
      <c r="AH305" s="414"/>
      <c r="AI305" s="414"/>
      <c r="AJ305" s="414"/>
      <c r="AK305" s="414"/>
      <c r="AL305" s="414"/>
    </row>
    <row r="306" spans="1:38" s="555" customFormat="1" ht="16.5" customHeight="1">
      <c r="A306" s="397"/>
      <c r="B306" s="402" t="str">
        <f>IF('Data invoice'!J262=0,"",'Data invoice'!K262)</f>
        <v/>
      </c>
      <c r="C306" s="402" t="str">
        <f>IF('Data invoice'!K262=0,"",'Data invoice'!L262)</f>
        <v/>
      </c>
      <c r="D306" s="402" t="str">
        <f>IF('Data invoice'!L262=0,"",'Data invoice'!M262)</f>
        <v/>
      </c>
      <c r="E306" s="402" t="str">
        <f>IF('Data invoice'!M262=0,"",'Data invoice'!N262)</f>
        <v/>
      </c>
      <c r="F306" s="402" t="str">
        <f>IF('Data invoice'!N262=0,"",'Data invoice'!O262)</f>
        <v/>
      </c>
      <c r="G306" s="402" t="str">
        <f>IF('Data invoice'!O262=0,"",'Data invoice'!P262)</f>
        <v/>
      </c>
      <c r="H306" s="402" t="str">
        <f>IF('Data invoice'!P262=0,"",'Data invoice'!Q262)</f>
        <v/>
      </c>
      <c r="I306" s="402" t="str">
        <f>IF('Data invoice'!Q262=0,"",'Data invoice'!R262)</f>
        <v/>
      </c>
      <c r="J306" s="438" t="str">
        <f>IF('Data invoice'!R262=0,"",'Data invoice'!S262)</f>
        <v/>
      </c>
      <c r="K306" s="485" t="str">
        <f>IF('Data invoice'!S262=0,"",'Data invoice'!T262)</f>
        <v/>
      </c>
      <c r="L306" s="397"/>
      <c r="M306" s="397"/>
      <c r="N306" s="397"/>
      <c r="O306" s="397"/>
      <c r="P306" s="397"/>
      <c r="Q306" s="397"/>
      <c r="R306" s="397"/>
      <c r="S306" s="397"/>
      <c r="T306" s="397"/>
      <c r="U306" s="397"/>
      <c r="V306" s="397"/>
      <c r="W306" s="397"/>
      <c r="X306" s="397"/>
      <c r="Y306" s="397"/>
      <c r="Z306" s="397"/>
      <c r="AA306" s="397"/>
      <c r="AB306" s="414"/>
      <c r="AC306" s="414"/>
      <c r="AD306" s="414"/>
      <c r="AE306" s="414"/>
      <c r="AF306" s="414"/>
      <c r="AG306" s="414"/>
      <c r="AH306" s="414"/>
      <c r="AI306" s="414"/>
      <c r="AJ306" s="414"/>
      <c r="AK306" s="414"/>
      <c r="AL306" s="414"/>
    </row>
    <row r="307" spans="1:38" s="555" customFormat="1" ht="16.5" customHeight="1">
      <c r="A307" s="397"/>
      <c r="B307" s="402" t="str">
        <f>IF('Data invoice'!J263=0,"",'Data invoice'!K263)</f>
        <v/>
      </c>
      <c r="C307" s="402" t="str">
        <f>IF('Data invoice'!K263=0,"",'Data invoice'!L263)</f>
        <v/>
      </c>
      <c r="D307" s="402" t="str">
        <f>IF('Data invoice'!L263=0,"",'Data invoice'!M263)</f>
        <v/>
      </c>
      <c r="E307" s="402" t="str">
        <f>IF('Data invoice'!M263=0,"",'Data invoice'!N263)</f>
        <v/>
      </c>
      <c r="F307" s="402" t="str">
        <f>IF('Data invoice'!N263=0,"",'Data invoice'!O263)</f>
        <v/>
      </c>
      <c r="G307" s="402" t="str">
        <f>IF('Data invoice'!O263=0,"",'Data invoice'!P263)</f>
        <v/>
      </c>
      <c r="H307" s="402" t="str">
        <f>IF('Data invoice'!P263=0,"",'Data invoice'!Q263)</f>
        <v/>
      </c>
      <c r="I307" s="402" t="str">
        <f>IF('Data invoice'!Q263=0,"",'Data invoice'!R263)</f>
        <v/>
      </c>
      <c r="J307" s="438" t="str">
        <f>IF('Data invoice'!R263=0,"",'Data invoice'!S263)</f>
        <v/>
      </c>
      <c r="K307" s="485" t="str">
        <f>IF('Data invoice'!S263=0,"",'Data invoice'!T263)</f>
        <v/>
      </c>
      <c r="L307" s="397"/>
      <c r="M307" s="397"/>
      <c r="N307" s="397"/>
      <c r="O307" s="397"/>
      <c r="P307" s="397"/>
      <c r="Q307" s="397"/>
      <c r="R307" s="397"/>
      <c r="S307" s="397"/>
      <c r="T307" s="397"/>
      <c r="U307" s="397"/>
      <c r="V307" s="397"/>
      <c r="W307" s="397"/>
      <c r="X307" s="397"/>
      <c r="Y307" s="397"/>
      <c r="Z307" s="397"/>
      <c r="AA307" s="397"/>
      <c r="AB307" s="414"/>
      <c r="AC307" s="414"/>
      <c r="AD307" s="414"/>
      <c r="AE307" s="414"/>
      <c r="AF307" s="414"/>
      <c r="AG307" s="414"/>
      <c r="AH307" s="414"/>
      <c r="AI307" s="414"/>
      <c r="AJ307" s="414"/>
      <c r="AK307" s="414"/>
      <c r="AL307" s="414"/>
    </row>
    <row r="308" spans="1:38" s="555" customFormat="1" ht="16.5" customHeight="1">
      <c r="A308" s="397"/>
      <c r="B308" s="402" t="str">
        <f>IF('Data invoice'!J264=0,"",'Data invoice'!K264)</f>
        <v/>
      </c>
      <c r="C308" s="402" t="str">
        <f>IF('Data invoice'!K264=0,"",'Data invoice'!L264)</f>
        <v/>
      </c>
      <c r="D308" s="402" t="str">
        <f>IF('Data invoice'!L264=0,"",'Data invoice'!M264)</f>
        <v/>
      </c>
      <c r="E308" s="402" t="str">
        <f>IF('Data invoice'!M264=0,"",'Data invoice'!N264)</f>
        <v/>
      </c>
      <c r="F308" s="402" t="str">
        <f>IF('Data invoice'!N264=0,"",'Data invoice'!O264)</f>
        <v/>
      </c>
      <c r="G308" s="402" t="str">
        <f>IF('Data invoice'!O264=0,"",'Data invoice'!P264)</f>
        <v/>
      </c>
      <c r="H308" s="402" t="str">
        <f>IF('Data invoice'!P264=0,"",'Data invoice'!Q264)</f>
        <v/>
      </c>
      <c r="I308" s="402" t="str">
        <f>IF('Data invoice'!Q264=0,"",'Data invoice'!R264)</f>
        <v/>
      </c>
      <c r="J308" s="438" t="str">
        <f>IF('Data invoice'!R264=0,"",'Data invoice'!S264)</f>
        <v/>
      </c>
      <c r="K308" s="485" t="str">
        <f>IF('Data invoice'!S264=0,"",'Data invoice'!T264)</f>
        <v/>
      </c>
      <c r="L308" s="397"/>
      <c r="M308" s="397"/>
      <c r="N308" s="397"/>
      <c r="O308" s="397"/>
      <c r="P308" s="397"/>
      <c r="Q308" s="397"/>
      <c r="R308" s="397"/>
      <c r="S308" s="397"/>
      <c r="T308" s="397"/>
      <c r="U308" s="397"/>
      <c r="V308" s="397"/>
      <c r="W308" s="397"/>
      <c r="X308" s="397"/>
      <c r="Y308" s="397"/>
      <c r="Z308" s="397"/>
      <c r="AA308" s="397"/>
      <c r="AB308" s="414"/>
      <c r="AC308" s="414"/>
      <c r="AD308" s="414"/>
      <c r="AE308" s="414"/>
      <c r="AF308" s="414"/>
      <c r="AG308" s="414"/>
      <c r="AH308" s="414"/>
      <c r="AI308" s="414"/>
      <c r="AJ308" s="414"/>
      <c r="AK308" s="414"/>
      <c r="AL308" s="414"/>
    </row>
    <row r="309" spans="1:38" s="555" customFormat="1" ht="16.5" customHeight="1">
      <c r="A309" s="397"/>
      <c r="B309" s="402" t="str">
        <f>IF('Data invoice'!J265=0,"",'Data invoice'!K265)</f>
        <v/>
      </c>
      <c r="C309" s="402" t="str">
        <f>IF('Data invoice'!K265=0,"",'Data invoice'!L265)</f>
        <v/>
      </c>
      <c r="D309" s="402" t="str">
        <f>IF('Data invoice'!L265=0,"",'Data invoice'!M265)</f>
        <v/>
      </c>
      <c r="E309" s="402" t="str">
        <f>IF('Data invoice'!M265=0,"",'Data invoice'!N265)</f>
        <v/>
      </c>
      <c r="F309" s="402" t="str">
        <f>IF('Data invoice'!N265=0,"",'Data invoice'!O265)</f>
        <v/>
      </c>
      <c r="G309" s="402" t="str">
        <f>IF('Data invoice'!O265=0,"",'Data invoice'!P265)</f>
        <v/>
      </c>
      <c r="H309" s="402" t="str">
        <f>IF('Data invoice'!P265=0,"",'Data invoice'!Q265)</f>
        <v/>
      </c>
      <c r="I309" s="402" t="str">
        <f>IF('Data invoice'!Q265=0,"",'Data invoice'!R265)</f>
        <v/>
      </c>
      <c r="J309" s="438" t="str">
        <f>IF('Data invoice'!R265=0,"",'Data invoice'!S265)</f>
        <v/>
      </c>
      <c r="K309" s="485" t="str">
        <f>IF('Data invoice'!S265=0,"",'Data invoice'!T265)</f>
        <v/>
      </c>
      <c r="L309" s="397"/>
      <c r="M309" s="397"/>
      <c r="N309" s="397"/>
      <c r="O309" s="397"/>
      <c r="P309" s="397"/>
      <c r="Q309" s="397"/>
      <c r="R309" s="397"/>
      <c r="S309" s="397"/>
      <c r="T309" s="397"/>
      <c r="U309" s="397"/>
      <c r="V309" s="397"/>
      <c r="W309" s="397"/>
      <c r="X309" s="397"/>
      <c r="Y309" s="397"/>
      <c r="Z309" s="397"/>
      <c r="AA309" s="397"/>
      <c r="AB309" s="414"/>
      <c r="AC309" s="414"/>
      <c r="AD309" s="414"/>
      <c r="AE309" s="414"/>
      <c r="AF309" s="414"/>
      <c r="AG309" s="414"/>
      <c r="AH309" s="414"/>
      <c r="AI309" s="414"/>
      <c r="AJ309" s="414"/>
      <c r="AK309" s="414"/>
      <c r="AL309" s="414"/>
    </row>
    <row r="310" spans="1:38" s="555" customFormat="1" ht="16.5" customHeight="1">
      <c r="A310" s="397"/>
      <c r="B310" s="402" t="str">
        <f>IF('Data invoice'!J266=0,"",'Data invoice'!K266)</f>
        <v/>
      </c>
      <c r="C310" s="402" t="str">
        <f>IF('Data invoice'!K266=0,"",'Data invoice'!L266)</f>
        <v/>
      </c>
      <c r="D310" s="402" t="str">
        <f>IF('Data invoice'!L266=0,"",'Data invoice'!M266)</f>
        <v/>
      </c>
      <c r="E310" s="402" t="str">
        <f>IF('Data invoice'!M266=0,"",'Data invoice'!N266)</f>
        <v/>
      </c>
      <c r="F310" s="402" t="str">
        <f>IF('Data invoice'!N266=0,"",'Data invoice'!O266)</f>
        <v/>
      </c>
      <c r="G310" s="402" t="str">
        <f>IF('Data invoice'!O266=0,"",'Data invoice'!P266)</f>
        <v/>
      </c>
      <c r="H310" s="402" t="str">
        <f>IF('Data invoice'!P266=0,"",'Data invoice'!Q266)</f>
        <v/>
      </c>
      <c r="I310" s="402" t="str">
        <f>IF('Data invoice'!Q266=0,"",'Data invoice'!R266)</f>
        <v/>
      </c>
      <c r="J310" s="438" t="str">
        <f>IF('Data invoice'!R266=0,"",'Data invoice'!S266)</f>
        <v/>
      </c>
      <c r="K310" s="485" t="str">
        <f>IF('Data invoice'!S266=0,"",'Data invoice'!T266)</f>
        <v/>
      </c>
      <c r="L310" s="397"/>
      <c r="M310" s="397"/>
      <c r="N310" s="397"/>
      <c r="O310" s="397"/>
      <c r="P310" s="397"/>
      <c r="Q310" s="397"/>
      <c r="R310" s="397"/>
      <c r="S310" s="397"/>
      <c r="T310" s="397"/>
      <c r="U310" s="397"/>
      <c r="V310" s="397"/>
      <c r="W310" s="397"/>
      <c r="X310" s="397"/>
      <c r="Y310" s="397"/>
      <c r="Z310" s="397"/>
      <c r="AA310" s="397"/>
      <c r="AB310" s="414"/>
      <c r="AC310" s="414"/>
      <c r="AD310" s="414"/>
      <c r="AE310" s="414"/>
      <c r="AF310" s="414"/>
      <c r="AG310" s="414"/>
      <c r="AH310" s="414"/>
      <c r="AI310" s="414"/>
      <c r="AJ310" s="414"/>
      <c r="AK310" s="414"/>
      <c r="AL310" s="414"/>
    </row>
    <row r="311" spans="1:38" s="555" customFormat="1" ht="16.5" customHeight="1">
      <c r="A311" s="397"/>
      <c r="B311" s="402" t="str">
        <f>IF('Data invoice'!J267=0,"",'Data invoice'!K267)</f>
        <v/>
      </c>
      <c r="C311" s="402" t="str">
        <f>IF('Data invoice'!K267=0,"",'Data invoice'!L267)</f>
        <v/>
      </c>
      <c r="D311" s="402" t="str">
        <f>IF('Data invoice'!L267=0,"",'Data invoice'!M267)</f>
        <v/>
      </c>
      <c r="E311" s="402" t="str">
        <f>IF('Data invoice'!M267=0,"",'Data invoice'!N267)</f>
        <v/>
      </c>
      <c r="F311" s="402" t="str">
        <f>IF('Data invoice'!N267=0,"",'Data invoice'!O267)</f>
        <v/>
      </c>
      <c r="G311" s="402" t="str">
        <f>IF('Data invoice'!O267=0,"",'Data invoice'!P267)</f>
        <v/>
      </c>
      <c r="H311" s="402" t="str">
        <f>IF('Data invoice'!P267=0,"",'Data invoice'!Q267)</f>
        <v/>
      </c>
      <c r="I311" s="402" t="str">
        <f>IF('Data invoice'!Q267=0,"",'Data invoice'!R267)</f>
        <v/>
      </c>
      <c r="J311" s="438" t="str">
        <f>IF('Data invoice'!R267=0,"",'Data invoice'!S267)</f>
        <v/>
      </c>
      <c r="K311" s="485" t="str">
        <f>IF('Data invoice'!S267=0,"",'Data invoice'!T267)</f>
        <v/>
      </c>
      <c r="L311" s="397"/>
      <c r="M311" s="397"/>
      <c r="N311" s="397"/>
      <c r="O311" s="397"/>
      <c r="P311" s="397"/>
      <c r="Q311" s="397"/>
      <c r="R311" s="397"/>
      <c r="S311" s="397"/>
      <c r="T311" s="397"/>
      <c r="U311" s="397"/>
      <c r="V311" s="397"/>
      <c r="W311" s="397"/>
      <c r="X311" s="397"/>
      <c r="Y311" s="397"/>
      <c r="Z311" s="397"/>
      <c r="AA311" s="397"/>
      <c r="AB311" s="414"/>
      <c r="AC311" s="414"/>
      <c r="AD311" s="414"/>
      <c r="AE311" s="414"/>
      <c r="AF311" s="414"/>
      <c r="AG311" s="414"/>
      <c r="AH311" s="414"/>
      <c r="AI311" s="414"/>
      <c r="AJ311" s="414"/>
      <c r="AK311" s="414"/>
      <c r="AL311" s="414"/>
    </row>
    <row r="312" spans="1:38" s="555" customFormat="1" ht="16.5" customHeight="1">
      <c r="A312" s="397"/>
      <c r="B312" s="402" t="str">
        <f>IF('Data invoice'!J268=0,"",'Data invoice'!K268)</f>
        <v/>
      </c>
      <c r="C312" s="402" t="str">
        <f>IF('Data invoice'!K268=0,"",'Data invoice'!L268)</f>
        <v/>
      </c>
      <c r="D312" s="402" t="str">
        <f>IF('Data invoice'!L268=0,"",'Data invoice'!M268)</f>
        <v/>
      </c>
      <c r="E312" s="402" t="str">
        <f>IF('Data invoice'!M268=0,"",'Data invoice'!N268)</f>
        <v/>
      </c>
      <c r="F312" s="402" t="str">
        <f>IF('Data invoice'!N268=0,"",'Data invoice'!O268)</f>
        <v/>
      </c>
      <c r="G312" s="402" t="str">
        <f>IF('Data invoice'!O268=0,"",'Data invoice'!P268)</f>
        <v/>
      </c>
      <c r="H312" s="402" t="str">
        <f>IF('Data invoice'!P268=0,"",'Data invoice'!Q268)</f>
        <v/>
      </c>
      <c r="I312" s="402" t="str">
        <f>IF('Data invoice'!Q268=0,"",'Data invoice'!R268)</f>
        <v/>
      </c>
      <c r="J312" s="438" t="str">
        <f>IF('Data invoice'!R268=0,"",'Data invoice'!S268)</f>
        <v/>
      </c>
      <c r="K312" s="485" t="str">
        <f>IF('Data invoice'!S268=0,"",'Data invoice'!T268)</f>
        <v/>
      </c>
      <c r="L312" s="397"/>
      <c r="M312" s="397"/>
      <c r="N312" s="397"/>
      <c r="O312" s="397"/>
      <c r="P312" s="397"/>
      <c r="Q312" s="397"/>
      <c r="R312" s="397"/>
      <c r="S312" s="397"/>
      <c r="T312" s="397"/>
      <c r="U312" s="397"/>
      <c r="V312" s="397"/>
      <c r="W312" s="397"/>
      <c r="X312" s="397"/>
      <c r="Y312" s="397"/>
      <c r="Z312" s="397"/>
      <c r="AA312" s="397"/>
      <c r="AB312" s="414"/>
      <c r="AC312" s="414"/>
      <c r="AD312" s="414"/>
      <c r="AE312" s="414"/>
      <c r="AF312" s="414"/>
      <c r="AG312" s="414"/>
      <c r="AH312" s="414"/>
      <c r="AI312" s="414"/>
      <c r="AJ312" s="414"/>
      <c r="AK312" s="414"/>
      <c r="AL312" s="414"/>
    </row>
    <row r="313" spans="1:38" s="555" customFormat="1" ht="16.5" customHeight="1">
      <c r="A313" s="397"/>
      <c r="B313" s="402" t="str">
        <f>IF('Data invoice'!J269=0,"",'Data invoice'!K269)</f>
        <v/>
      </c>
      <c r="C313" s="402" t="str">
        <f>IF('Data invoice'!K269=0,"",'Data invoice'!L269)</f>
        <v/>
      </c>
      <c r="D313" s="402" t="str">
        <f>IF('Data invoice'!L269=0,"",'Data invoice'!M269)</f>
        <v/>
      </c>
      <c r="E313" s="402" t="str">
        <f>IF('Data invoice'!M269=0,"",'Data invoice'!N269)</f>
        <v/>
      </c>
      <c r="F313" s="402" t="str">
        <f>IF('Data invoice'!N269=0,"",'Data invoice'!O269)</f>
        <v/>
      </c>
      <c r="G313" s="402" t="str">
        <f>IF('Data invoice'!O269=0,"",'Data invoice'!P269)</f>
        <v/>
      </c>
      <c r="H313" s="402" t="str">
        <f>IF('Data invoice'!P269=0,"",'Data invoice'!Q269)</f>
        <v/>
      </c>
      <c r="I313" s="402" t="str">
        <f>IF('Data invoice'!Q269=0,"",'Data invoice'!R269)</f>
        <v/>
      </c>
      <c r="J313" s="438" t="str">
        <f>IF('Data invoice'!R269=0,"",'Data invoice'!S269)</f>
        <v/>
      </c>
      <c r="K313" s="485" t="str">
        <f>IF('Data invoice'!S269=0,"",'Data invoice'!T269)</f>
        <v/>
      </c>
      <c r="L313" s="397"/>
      <c r="M313" s="397"/>
      <c r="N313" s="397"/>
      <c r="O313" s="397"/>
      <c r="P313" s="397"/>
      <c r="Q313" s="397"/>
      <c r="R313" s="397"/>
      <c r="S313" s="397"/>
      <c r="T313" s="397"/>
      <c r="U313" s="397"/>
      <c r="V313" s="397"/>
      <c r="W313" s="397"/>
      <c r="X313" s="397"/>
      <c r="Y313" s="397"/>
      <c r="Z313" s="397"/>
      <c r="AA313" s="397"/>
      <c r="AB313" s="414"/>
      <c r="AC313" s="414"/>
      <c r="AD313" s="414"/>
      <c r="AE313" s="414"/>
      <c r="AF313" s="414"/>
      <c r="AG313" s="414"/>
      <c r="AH313" s="414"/>
      <c r="AI313" s="414"/>
      <c r="AJ313" s="414"/>
      <c r="AK313" s="414"/>
      <c r="AL313" s="414"/>
    </row>
    <row r="314" spans="1:38" s="555" customFormat="1" ht="16.5" customHeight="1">
      <c r="A314" s="397"/>
      <c r="B314" s="402" t="str">
        <f>IF('Data invoice'!J270=0,"",'Data invoice'!K270)</f>
        <v/>
      </c>
      <c r="C314" s="402" t="str">
        <f>IF('Data invoice'!K270=0,"",'Data invoice'!L270)</f>
        <v/>
      </c>
      <c r="D314" s="402" t="str">
        <f>IF('Data invoice'!L270=0,"",'Data invoice'!M270)</f>
        <v/>
      </c>
      <c r="E314" s="402" t="str">
        <f>IF('Data invoice'!M270=0,"",'Data invoice'!N270)</f>
        <v/>
      </c>
      <c r="F314" s="402" t="str">
        <f>IF('Data invoice'!N270=0,"",'Data invoice'!O270)</f>
        <v/>
      </c>
      <c r="G314" s="402" t="str">
        <f>IF('Data invoice'!O270=0,"",'Data invoice'!P270)</f>
        <v/>
      </c>
      <c r="H314" s="402" t="str">
        <f>IF('Data invoice'!P270=0,"",'Data invoice'!Q270)</f>
        <v/>
      </c>
      <c r="I314" s="402" t="str">
        <f>IF('Data invoice'!Q270=0,"",'Data invoice'!R270)</f>
        <v/>
      </c>
      <c r="J314" s="438" t="str">
        <f>IF('Data invoice'!R270=0,"",'Data invoice'!S270)</f>
        <v/>
      </c>
      <c r="K314" s="485" t="str">
        <f>IF('Data invoice'!S270=0,"",'Data invoice'!T270)</f>
        <v/>
      </c>
      <c r="L314" s="397"/>
      <c r="M314" s="397"/>
      <c r="N314" s="397"/>
      <c r="O314" s="397"/>
      <c r="P314" s="397"/>
      <c r="Q314" s="397"/>
      <c r="R314" s="397"/>
      <c r="S314" s="397"/>
      <c r="T314" s="397"/>
      <c r="U314" s="397"/>
      <c r="V314" s="397"/>
      <c r="W314" s="397"/>
      <c r="X314" s="397"/>
      <c r="Y314" s="397"/>
      <c r="Z314" s="397"/>
      <c r="AA314" s="397"/>
      <c r="AB314" s="414"/>
      <c r="AC314" s="414"/>
      <c r="AD314" s="414"/>
      <c r="AE314" s="414"/>
      <c r="AF314" s="414"/>
      <c r="AG314" s="414"/>
      <c r="AH314" s="414"/>
      <c r="AI314" s="414"/>
      <c r="AJ314" s="414"/>
      <c r="AK314" s="414"/>
      <c r="AL314" s="414"/>
    </row>
    <row r="315" spans="1:38" s="555" customFormat="1" ht="16.5" customHeight="1">
      <c r="A315" s="397"/>
      <c r="B315" s="402" t="str">
        <f>IF('Data invoice'!J271=0,"",'Data invoice'!K271)</f>
        <v/>
      </c>
      <c r="C315" s="402" t="str">
        <f>IF('Data invoice'!K271=0,"",'Data invoice'!L271)</f>
        <v/>
      </c>
      <c r="D315" s="402" t="str">
        <f>IF('Data invoice'!L271=0,"",'Data invoice'!M271)</f>
        <v/>
      </c>
      <c r="E315" s="402" t="str">
        <f>IF('Data invoice'!M271=0,"",'Data invoice'!N271)</f>
        <v/>
      </c>
      <c r="F315" s="402" t="str">
        <f>IF('Data invoice'!N271=0,"",'Data invoice'!O271)</f>
        <v/>
      </c>
      <c r="G315" s="402" t="str">
        <f>IF('Data invoice'!O271=0,"",'Data invoice'!P271)</f>
        <v/>
      </c>
      <c r="H315" s="402" t="str">
        <f>IF('Data invoice'!P271=0,"",'Data invoice'!Q271)</f>
        <v/>
      </c>
      <c r="I315" s="402" t="str">
        <f>IF('Data invoice'!Q271=0,"",'Data invoice'!R271)</f>
        <v/>
      </c>
      <c r="J315" s="438" t="str">
        <f>IF('Data invoice'!R271=0,"",'Data invoice'!S271)</f>
        <v/>
      </c>
      <c r="K315" s="485" t="str">
        <f>IF('Data invoice'!S271=0,"",'Data invoice'!T271)</f>
        <v/>
      </c>
      <c r="L315" s="397"/>
      <c r="M315" s="397"/>
      <c r="N315" s="397"/>
      <c r="O315" s="397"/>
      <c r="P315" s="397"/>
      <c r="Q315" s="397"/>
      <c r="R315" s="397"/>
      <c r="S315" s="397"/>
      <c r="T315" s="397"/>
      <c r="U315" s="397"/>
      <c r="V315" s="397"/>
      <c r="W315" s="397"/>
      <c r="X315" s="397"/>
      <c r="Y315" s="397"/>
      <c r="Z315" s="397"/>
      <c r="AA315" s="397"/>
      <c r="AB315" s="414"/>
      <c r="AC315" s="414"/>
      <c r="AD315" s="414"/>
      <c r="AE315" s="414"/>
      <c r="AF315" s="414"/>
      <c r="AG315" s="414"/>
      <c r="AH315" s="414"/>
      <c r="AI315" s="414"/>
      <c r="AJ315" s="414"/>
      <c r="AK315" s="414"/>
      <c r="AL315" s="414"/>
    </row>
    <row r="316" spans="1:38" s="555" customFormat="1" ht="16.5" customHeight="1">
      <c r="A316" s="397"/>
      <c r="B316" s="402" t="str">
        <f>IF('Data invoice'!J272=0,"",'Data invoice'!K272)</f>
        <v/>
      </c>
      <c r="C316" s="402" t="str">
        <f>IF('Data invoice'!K272=0,"",'Data invoice'!L272)</f>
        <v/>
      </c>
      <c r="D316" s="402" t="str">
        <f>IF('Data invoice'!L272=0,"",'Data invoice'!M272)</f>
        <v/>
      </c>
      <c r="E316" s="402" t="str">
        <f>IF('Data invoice'!M272=0,"",'Data invoice'!N272)</f>
        <v/>
      </c>
      <c r="F316" s="402" t="str">
        <f>IF('Data invoice'!N272=0,"",'Data invoice'!O272)</f>
        <v/>
      </c>
      <c r="G316" s="402" t="str">
        <f>IF('Data invoice'!O272=0,"",'Data invoice'!P272)</f>
        <v/>
      </c>
      <c r="H316" s="402" t="str">
        <f>IF('Data invoice'!P272=0,"",'Data invoice'!Q272)</f>
        <v/>
      </c>
      <c r="I316" s="402" t="str">
        <f>IF('Data invoice'!Q272=0,"",'Data invoice'!R272)</f>
        <v/>
      </c>
      <c r="J316" s="438" t="str">
        <f>IF('Data invoice'!R272=0,"",'Data invoice'!S272)</f>
        <v/>
      </c>
      <c r="K316" s="485" t="str">
        <f>IF('Data invoice'!S272=0,"",'Data invoice'!T272)</f>
        <v/>
      </c>
      <c r="L316" s="397"/>
      <c r="M316" s="397"/>
      <c r="N316" s="397"/>
      <c r="O316" s="397"/>
      <c r="P316" s="397"/>
      <c r="Q316" s="397"/>
      <c r="R316" s="397"/>
      <c r="S316" s="397"/>
      <c r="T316" s="397"/>
      <c r="U316" s="397"/>
      <c r="V316" s="397"/>
      <c r="W316" s="397"/>
      <c r="X316" s="397"/>
      <c r="Y316" s="397"/>
      <c r="Z316" s="397"/>
      <c r="AA316" s="397"/>
      <c r="AB316" s="414"/>
      <c r="AC316" s="414"/>
      <c r="AD316" s="414"/>
      <c r="AE316" s="414"/>
      <c r="AF316" s="414"/>
      <c r="AG316" s="414"/>
      <c r="AH316" s="414"/>
      <c r="AI316" s="414"/>
      <c r="AJ316" s="414"/>
      <c r="AK316" s="414"/>
      <c r="AL316" s="414"/>
    </row>
    <row r="317" spans="1:38" s="555" customFormat="1" ht="16.5" customHeight="1">
      <c r="A317" s="397"/>
      <c r="B317" s="402" t="str">
        <f>IF('Data invoice'!J273=0,"",'Data invoice'!K273)</f>
        <v/>
      </c>
      <c r="C317" s="402" t="str">
        <f>IF('Data invoice'!K273=0,"",'Data invoice'!L273)</f>
        <v/>
      </c>
      <c r="D317" s="402" t="str">
        <f>IF('Data invoice'!L273=0,"",'Data invoice'!M273)</f>
        <v/>
      </c>
      <c r="E317" s="402" t="str">
        <f>IF('Data invoice'!M273=0,"",'Data invoice'!N273)</f>
        <v/>
      </c>
      <c r="F317" s="402" t="str">
        <f>IF('Data invoice'!N273=0,"",'Data invoice'!O273)</f>
        <v/>
      </c>
      <c r="G317" s="402" t="str">
        <f>IF('Data invoice'!O273=0,"",'Data invoice'!P273)</f>
        <v/>
      </c>
      <c r="H317" s="402" t="str">
        <f>IF('Data invoice'!P273=0,"",'Data invoice'!Q273)</f>
        <v/>
      </c>
      <c r="I317" s="402" t="str">
        <f>IF('Data invoice'!Q273=0,"",'Data invoice'!R273)</f>
        <v/>
      </c>
      <c r="J317" s="438" t="str">
        <f>IF('Data invoice'!R273=0,"",'Data invoice'!S273)</f>
        <v/>
      </c>
      <c r="K317" s="485" t="str">
        <f>IF('Data invoice'!S273=0,"",'Data invoice'!T273)</f>
        <v/>
      </c>
      <c r="L317" s="397"/>
      <c r="M317" s="397"/>
      <c r="N317" s="397"/>
      <c r="O317" s="397"/>
      <c r="P317" s="397"/>
      <c r="Q317" s="397"/>
      <c r="R317" s="397"/>
      <c r="S317" s="397"/>
      <c r="T317" s="397"/>
      <c r="U317" s="397"/>
      <c r="V317" s="397"/>
      <c r="W317" s="397"/>
      <c r="X317" s="397"/>
      <c r="Y317" s="397"/>
      <c r="Z317" s="397"/>
      <c r="AA317" s="397"/>
      <c r="AB317" s="414"/>
      <c r="AC317" s="414"/>
      <c r="AD317" s="414"/>
      <c r="AE317" s="414"/>
      <c r="AF317" s="414"/>
      <c r="AG317" s="414"/>
      <c r="AH317" s="414"/>
      <c r="AI317" s="414"/>
      <c r="AJ317" s="414"/>
      <c r="AK317" s="414"/>
      <c r="AL317" s="414"/>
    </row>
    <row r="318" spans="1:38" s="555" customFormat="1" ht="16.5" customHeight="1">
      <c r="A318" s="397"/>
      <c r="B318" s="402" t="str">
        <f>IF('Data invoice'!J274=0,"",'Data invoice'!K274)</f>
        <v/>
      </c>
      <c r="C318" s="402" t="str">
        <f>IF('Data invoice'!K274=0,"",'Data invoice'!L274)</f>
        <v/>
      </c>
      <c r="D318" s="402" t="str">
        <f>IF('Data invoice'!L274=0,"",'Data invoice'!M274)</f>
        <v/>
      </c>
      <c r="E318" s="402" t="str">
        <f>IF('Data invoice'!M274=0,"",'Data invoice'!N274)</f>
        <v/>
      </c>
      <c r="F318" s="402" t="str">
        <f>IF('Data invoice'!N274=0,"",'Data invoice'!O274)</f>
        <v/>
      </c>
      <c r="G318" s="402" t="str">
        <f>IF('Data invoice'!O274=0,"",'Data invoice'!P274)</f>
        <v/>
      </c>
      <c r="H318" s="402" t="str">
        <f>IF('Data invoice'!P274=0,"",'Data invoice'!Q274)</f>
        <v/>
      </c>
      <c r="I318" s="402" t="str">
        <f>IF('Data invoice'!Q274=0,"",'Data invoice'!R274)</f>
        <v/>
      </c>
      <c r="J318" s="438" t="str">
        <f>IF('Data invoice'!R274=0,"",'Data invoice'!S274)</f>
        <v/>
      </c>
      <c r="K318" s="485" t="str">
        <f>IF('Data invoice'!S274=0,"",'Data invoice'!T274)</f>
        <v/>
      </c>
      <c r="L318" s="397"/>
      <c r="M318" s="397"/>
      <c r="N318" s="397"/>
      <c r="O318" s="397"/>
      <c r="P318" s="397"/>
      <c r="Q318" s="397"/>
      <c r="R318" s="397"/>
      <c r="S318" s="397"/>
      <c r="T318" s="397"/>
      <c r="U318" s="397"/>
      <c r="V318" s="397"/>
      <c r="W318" s="397"/>
      <c r="X318" s="397"/>
      <c r="Y318" s="397"/>
      <c r="Z318" s="397"/>
      <c r="AA318" s="397"/>
      <c r="AB318" s="414"/>
      <c r="AC318" s="414"/>
      <c r="AD318" s="414"/>
      <c r="AE318" s="414"/>
      <c r="AF318" s="414"/>
      <c r="AG318" s="414"/>
      <c r="AH318" s="414"/>
      <c r="AI318" s="414"/>
      <c r="AJ318" s="414"/>
      <c r="AK318" s="414"/>
      <c r="AL318" s="414"/>
    </row>
    <row r="319" spans="1:38" s="555" customFormat="1" ht="16.5" customHeight="1">
      <c r="A319" s="397"/>
      <c r="B319" s="402" t="str">
        <f>IF('Data invoice'!J275=0,"",'Data invoice'!K275)</f>
        <v/>
      </c>
      <c r="C319" s="402" t="str">
        <f>IF('Data invoice'!K275=0,"",'Data invoice'!L275)</f>
        <v/>
      </c>
      <c r="D319" s="402" t="str">
        <f>IF('Data invoice'!L275=0,"",'Data invoice'!M275)</f>
        <v/>
      </c>
      <c r="E319" s="402" t="str">
        <f>IF('Data invoice'!M275=0,"",'Data invoice'!N275)</f>
        <v/>
      </c>
      <c r="F319" s="402" t="str">
        <f>IF('Data invoice'!N275=0,"",'Data invoice'!O275)</f>
        <v/>
      </c>
      <c r="G319" s="402" t="str">
        <f>IF('Data invoice'!O275=0,"",'Data invoice'!P275)</f>
        <v/>
      </c>
      <c r="H319" s="402" t="str">
        <f>IF('Data invoice'!P275=0,"",'Data invoice'!Q275)</f>
        <v/>
      </c>
      <c r="I319" s="402" t="str">
        <f>IF('Data invoice'!Q275=0,"",'Data invoice'!R275)</f>
        <v/>
      </c>
      <c r="J319" s="438" t="str">
        <f>IF('Data invoice'!R275=0,"",'Data invoice'!S275)</f>
        <v/>
      </c>
      <c r="K319" s="485" t="str">
        <f>IF('Data invoice'!S275=0,"",'Data invoice'!T275)</f>
        <v/>
      </c>
      <c r="L319" s="397"/>
      <c r="M319" s="397"/>
      <c r="N319" s="397"/>
      <c r="O319" s="397"/>
      <c r="P319" s="397"/>
      <c r="Q319" s="397"/>
      <c r="R319" s="397"/>
      <c r="S319" s="397"/>
      <c r="T319" s="397"/>
      <c r="U319" s="397"/>
      <c r="V319" s="397"/>
      <c r="W319" s="397"/>
      <c r="X319" s="397"/>
      <c r="Y319" s="397"/>
      <c r="Z319" s="397"/>
      <c r="AA319" s="397"/>
      <c r="AB319" s="414"/>
      <c r="AC319" s="414"/>
      <c r="AD319" s="414"/>
      <c r="AE319" s="414"/>
      <c r="AF319" s="414"/>
      <c r="AG319" s="414"/>
      <c r="AH319" s="414"/>
      <c r="AI319" s="414"/>
      <c r="AJ319" s="414"/>
      <c r="AK319" s="414"/>
      <c r="AL319" s="414"/>
    </row>
    <row r="320" spans="1:38" s="555" customFormat="1" ht="16.5" customHeight="1">
      <c r="A320" s="397"/>
      <c r="B320" s="402" t="str">
        <f>IF('Data invoice'!J276=0,"",'Data invoice'!K276)</f>
        <v/>
      </c>
      <c r="C320" s="402" t="str">
        <f>IF('Data invoice'!K276=0,"",'Data invoice'!L276)</f>
        <v/>
      </c>
      <c r="D320" s="402" t="str">
        <f>IF('Data invoice'!L276=0,"",'Data invoice'!M276)</f>
        <v/>
      </c>
      <c r="E320" s="402" t="str">
        <f>IF('Data invoice'!M276=0,"",'Data invoice'!N276)</f>
        <v/>
      </c>
      <c r="F320" s="402" t="str">
        <f>IF('Data invoice'!N276=0,"",'Data invoice'!O276)</f>
        <v/>
      </c>
      <c r="G320" s="402" t="str">
        <f>IF('Data invoice'!O276=0,"",'Data invoice'!P276)</f>
        <v/>
      </c>
      <c r="H320" s="402" t="str">
        <f>IF('Data invoice'!P276=0,"",'Data invoice'!Q276)</f>
        <v/>
      </c>
      <c r="I320" s="402" t="str">
        <f>IF('Data invoice'!Q276=0,"",'Data invoice'!R276)</f>
        <v/>
      </c>
      <c r="J320" s="438" t="str">
        <f>IF('Data invoice'!R276=0,"",'Data invoice'!S276)</f>
        <v/>
      </c>
      <c r="K320" s="485" t="str">
        <f>IF('Data invoice'!S276=0,"",'Data invoice'!T276)</f>
        <v/>
      </c>
      <c r="L320" s="397"/>
      <c r="M320" s="397"/>
      <c r="N320" s="397"/>
      <c r="O320" s="397"/>
      <c r="P320" s="397"/>
      <c r="Q320" s="397"/>
      <c r="R320" s="397"/>
      <c r="S320" s="397"/>
      <c r="T320" s="397"/>
      <c r="U320" s="397"/>
      <c r="V320" s="397"/>
      <c r="W320" s="397"/>
      <c r="X320" s="397"/>
      <c r="Y320" s="397"/>
      <c r="Z320" s="397"/>
      <c r="AA320" s="397"/>
      <c r="AB320" s="414"/>
      <c r="AC320" s="414"/>
      <c r="AD320" s="414"/>
      <c r="AE320" s="414"/>
      <c r="AF320" s="414"/>
      <c r="AG320" s="414"/>
      <c r="AH320" s="414"/>
      <c r="AI320" s="414"/>
      <c r="AJ320" s="414"/>
      <c r="AK320" s="414"/>
      <c r="AL320" s="414"/>
    </row>
    <row r="321" spans="1:38" s="555" customFormat="1" ht="16.5" customHeight="1">
      <c r="A321" s="397"/>
      <c r="B321" s="402" t="str">
        <f>IF('Data invoice'!J277=0,"",'Data invoice'!K277)</f>
        <v/>
      </c>
      <c r="C321" s="402" t="str">
        <f>IF('Data invoice'!K277=0,"",'Data invoice'!L277)</f>
        <v/>
      </c>
      <c r="D321" s="402" t="str">
        <f>IF('Data invoice'!L277=0,"",'Data invoice'!M277)</f>
        <v/>
      </c>
      <c r="E321" s="402" t="str">
        <f>IF('Data invoice'!M277=0,"",'Data invoice'!N277)</f>
        <v/>
      </c>
      <c r="F321" s="402" t="str">
        <f>IF('Data invoice'!N277=0,"",'Data invoice'!O277)</f>
        <v/>
      </c>
      <c r="G321" s="402" t="str">
        <f>IF('Data invoice'!O277=0,"",'Data invoice'!P277)</f>
        <v/>
      </c>
      <c r="H321" s="402" t="str">
        <f>IF('Data invoice'!P277=0,"",'Data invoice'!Q277)</f>
        <v/>
      </c>
      <c r="I321" s="402" t="str">
        <f>IF('Data invoice'!Q277=0,"",'Data invoice'!R277)</f>
        <v/>
      </c>
      <c r="J321" s="438" t="str">
        <f>IF('Data invoice'!R277=0,"",'Data invoice'!S277)</f>
        <v/>
      </c>
      <c r="K321" s="485" t="str">
        <f>IF('Data invoice'!S277=0,"",'Data invoice'!T277)</f>
        <v/>
      </c>
      <c r="L321" s="397"/>
      <c r="M321" s="397"/>
      <c r="N321" s="397"/>
      <c r="O321" s="397"/>
      <c r="P321" s="397"/>
      <c r="Q321" s="397"/>
      <c r="R321" s="397"/>
      <c r="S321" s="397"/>
      <c r="T321" s="397"/>
      <c r="U321" s="397"/>
      <c r="V321" s="397"/>
      <c r="W321" s="397"/>
      <c r="X321" s="397"/>
      <c r="Y321" s="397"/>
      <c r="Z321" s="397"/>
      <c r="AA321" s="397"/>
      <c r="AB321" s="414"/>
      <c r="AC321" s="414"/>
      <c r="AD321" s="414"/>
      <c r="AE321" s="414"/>
      <c r="AF321" s="414"/>
      <c r="AG321" s="414"/>
      <c r="AH321" s="414"/>
      <c r="AI321" s="414"/>
      <c r="AJ321" s="414"/>
      <c r="AK321" s="414"/>
      <c r="AL321" s="414"/>
    </row>
    <row r="322" spans="1:38" s="555" customFormat="1" ht="16.5" customHeight="1">
      <c r="A322" s="397"/>
      <c r="B322" s="402" t="str">
        <f>IF('Data invoice'!J278=0,"",'Data invoice'!K278)</f>
        <v/>
      </c>
      <c r="C322" s="402" t="str">
        <f>IF('Data invoice'!K278=0,"",'Data invoice'!L278)</f>
        <v/>
      </c>
      <c r="D322" s="402" t="str">
        <f>IF('Data invoice'!L278=0,"",'Data invoice'!M278)</f>
        <v/>
      </c>
      <c r="E322" s="402" t="str">
        <f>IF('Data invoice'!M278=0,"",'Data invoice'!N278)</f>
        <v/>
      </c>
      <c r="F322" s="402" t="str">
        <f>IF('Data invoice'!N278=0,"",'Data invoice'!O278)</f>
        <v/>
      </c>
      <c r="G322" s="402" t="str">
        <f>IF('Data invoice'!O278=0,"",'Data invoice'!P278)</f>
        <v/>
      </c>
      <c r="H322" s="402" t="str">
        <f>IF('Data invoice'!P278=0,"",'Data invoice'!Q278)</f>
        <v/>
      </c>
      <c r="I322" s="402" t="str">
        <f>IF('Data invoice'!Q278=0,"",'Data invoice'!R278)</f>
        <v/>
      </c>
      <c r="J322" s="438" t="str">
        <f>IF('Data invoice'!R278=0,"",'Data invoice'!S278)</f>
        <v/>
      </c>
      <c r="K322" s="485" t="str">
        <f>IF('Data invoice'!S278=0,"",'Data invoice'!T278)</f>
        <v/>
      </c>
      <c r="L322" s="397"/>
      <c r="M322" s="397"/>
      <c r="N322" s="397"/>
      <c r="O322" s="397"/>
      <c r="P322" s="397"/>
      <c r="Q322" s="397"/>
      <c r="R322" s="397"/>
      <c r="S322" s="397"/>
      <c r="T322" s="397"/>
      <c r="U322" s="397"/>
      <c r="V322" s="397"/>
      <c r="W322" s="397"/>
      <c r="X322" s="397"/>
      <c r="Y322" s="397"/>
      <c r="Z322" s="397"/>
      <c r="AA322" s="397"/>
      <c r="AB322" s="414"/>
      <c r="AC322" s="414"/>
      <c r="AD322" s="414"/>
      <c r="AE322" s="414"/>
      <c r="AF322" s="414"/>
      <c r="AG322" s="414"/>
      <c r="AH322" s="414"/>
      <c r="AI322" s="414"/>
      <c r="AJ322" s="414"/>
      <c r="AK322" s="414"/>
      <c r="AL322" s="414"/>
    </row>
    <row r="323" spans="1:38" s="555" customFormat="1" ht="16.5" customHeight="1">
      <c r="A323" s="397"/>
      <c r="B323" s="402" t="str">
        <f>IF('Data invoice'!J279=0,"",'Data invoice'!K279)</f>
        <v/>
      </c>
      <c r="C323" s="402" t="str">
        <f>IF('Data invoice'!K279=0,"",'Data invoice'!L279)</f>
        <v/>
      </c>
      <c r="D323" s="402" t="str">
        <f>IF('Data invoice'!L279=0,"",'Data invoice'!M279)</f>
        <v/>
      </c>
      <c r="E323" s="402" t="str">
        <f>IF('Data invoice'!M279=0,"",'Data invoice'!N279)</f>
        <v/>
      </c>
      <c r="F323" s="402" t="str">
        <f>IF('Data invoice'!N279=0,"",'Data invoice'!O279)</f>
        <v/>
      </c>
      <c r="G323" s="402" t="str">
        <f>IF('Data invoice'!O279=0,"",'Data invoice'!P279)</f>
        <v/>
      </c>
      <c r="H323" s="402" t="str">
        <f>IF('Data invoice'!P279=0,"",'Data invoice'!Q279)</f>
        <v/>
      </c>
      <c r="I323" s="402" t="str">
        <f>IF('Data invoice'!Q279=0,"",'Data invoice'!R279)</f>
        <v/>
      </c>
      <c r="J323" s="438" t="str">
        <f>IF('Data invoice'!R279=0,"",'Data invoice'!S279)</f>
        <v/>
      </c>
      <c r="K323" s="485" t="str">
        <f>IF('Data invoice'!S279=0,"",'Data invoice'!T279)</f>
        <v/>
      </c>
      <c r="L323" s="397"/>
      <c r="M323" s="397"/>
      <c r="N323" s="397"/>
      <c r="O323" s="397"/>
      <c r="P323" s="397"/>
      <c r="Q323" s="397"/>
      <c r="R323" s="397"/>
      <c r="S323" s="397"/>
      <c r="T323" s="397"/>
      <c r="U323" s="397"/>
      <c r="V323" s="397"/>
      <c r="W323" s="397"/>
      <c r="X323" s="397"/>
      <c r="Y323" s="397"/>
      <c r="Z323" s="397"/>
      <c r="AA323" s="397"/>
      <c r="AB323" s="414"/>
      <c r="AC323" s="414"/>
      <c r="AD323" s="414"/>
      <c r="AE323" s="414"/>
      <c r="AF323" s="414"/>
      <c r="AG323" s="414"/>
      <c r="AH323" s="414"/>
      <c r="AI323" s="414"/>
      <c r="AJ323" s="414"/>
      <c r="AK323" s="414"/>
      <c r="AL323" s="414"/>
    </row>
    <row r="324" spans="1:38" s="555" customFormat="1" ht="16.5" customHeight="1">
      <c r="A324" s="397"/>
      <c r="B324" s="402" t="str">
        <f>IF('Data invoice'!J280=0,"",'Data invoice'!K280)</f>
        <v/>
      </c>
      <c r="C324" s="402" t="str">
        <f>IF('Data invoice'!K280=0,"",'Data invoice'!L280)</f>
        <v/>
      </c>
      <c r="D324" s="402" t="str">
        <f>IF('Data invoice'!L280=0,"",'Data invoice'!M280)</f>
        <v/>
      </c>
      <c r="E324" s="402" t="str">
        <f>IF('Data invoice'!M280=0,"",'Data invoice'!N280)</f>
        <v/>
      </c>
      <c r="F324" s="402" t="str">
        <f>IF('Data invoice'!N280=0,"",'Data invoice'!O280)</f>
        <v/>
      </c>
      <c r="G324" s="402" t="str">
        <f>IF('Data invoice'!O280=0,"",'Data invoice'!P280)</f>
        <v/>
      </c>
      <c r="H324" s="402" t="str">
        <f>IF('Data invoice'!P280=0,"",'Data invoice'!Q280)</f>
        <v/>
      </c>
      <c r="I324" s="402" t="str">
        <f>IF('Data invoice'!Q280=0,"",'Data invoice'!R280)</f>
        <v/>
      </c>
      <c r="J324" s="438" t="str">
        <f>IF('Data invoice'!R280=0,"",'Data invoice'!S280)</f>
        <v/>
      </c>
      <c r="K324" s="485" t="str">
        <f>IF('Data invoice'!S280=0,"",'Data invoice'!T280)</f>
        <v/>
      </c>
      <c r="L324" s="397"/>
      <c r="M324" s="397"/>
      <c r="N324" s="397"/>
      <c r="O324" s="397"/>
      <c r="P324" s="397"/>
      <c r="Q324" s="397"/>
      <c r="R324" s="397"/>
      <c r="S324" s="397"/>
      <c r="T324" s="397"/>
      <c r="U324" s="397"/>
      <c r="V324" s="397"/>
      <c r="W324" s="397"/>
      <c r="X324" s="397"/>
      <c r="Y324" s="397"/>
      <c r="Z324" s="397"/>
      <c r="AA324" s="397"/>
      <c r="AB324" s="414"/>
      <c r="AC324" s="414"/>
      <c r="AD324" s="414"/>
      <c r="AE324" s="414"/>
      <c r="AF324" s="414"/>
      <c r="AG324" s="414"/>
      <c r="AH324" s="414"/>
      <c r="AI324" s="414"/>
      <c r="AJ324" s="414"/>
      <c r="AK324" s="414"/>
      <c r="AL324" s="414"/>
    </row>
    <row r="325" spans="1:38" s="555" customFormat="1" ht="16.5" customHeight="1">
      <c r="A325" s="397"/>
      <c r="B325" s="402" t="str">
        <f>IF('Data invoice'!J281=0,"",'Data invoice'!K281)</f>
        <v/>
      </c>
      <c r="C325" s="402" t="str">
        <f>IF('Data invoice'!K281=0,"",'Data invoice'!L281)</f>
        <v/>
      </c>
      <c r="D325" s="402" t="str">
        <f>IF('Data invoice'!L281=0,"",'Data invoice'!M281)</f>
        <v/>
      </c>
      <c r="E325" s="402" t="str">
        <f>IF('Data invoice'!M281=0,"",'Data invoice'!N281)</f>
        <v/>
      </c>
      <c r="F325" s="402" t="str">
        <f>IF('Data invoice'!N281=0,"",'Data invoice'!O281)</f>
        <v/>
      </c>
      <c r="G325" s="402" t="str">
        <f>IF('Data invoice'!O281=0,"",'Data invoice'!P281)</f>
        <v/>
      </c>
      <c r="H325" s="402" t="str">
        <f>IF('Data invoice'!P281=0,"",'Data invoice'!Q281)</f>
        <v/>
      </c>
      <c r="I325" s="402" t="str">
        <f>IF('Data invoice'!Q281=0,"",'Data invoice'!R281)</f>
        <v/>
      </c>
      <c r="J325" s="438" t="str">
        <f>IF('Data invoice'!R281=0,"",'Data invoice'!S281)</f>
        <v/>
      </c>
      <c r="K325" s="485" t="str">
        <f>IF('Data invoice'!S281=0,"",'Data invoice'!T281)</f>
        <v/>
      </c>
      <c r="L325" s="397"/>
      <c r="M325" s="397"/>
      <c r="N325" s="397"/>
      <c r="O325" s="397"/>
      <c r="P325" s="397"/>
      <c r="Q325" s="397"/>
      <c r="R325" s="397"/>
      <c r="S325" s="397"/>
      <c r="T325" s="397"/>
      <c r="U325" s="397"/>
      <c r="V325" s="397"/>
      <c r="W325" s="397"/>
      <c r="X325" s="397"/>
      <c r="Y325" s="397"/>
      <c r="Z325" s="397"/>
      <c r="AA325" s="397"/>
      <c r="AB325" s="414"/>
      <c r="AC325" s="414"/>
      <c r="AD325" s="414"/>
      <c r="AE325" s="414"/>
      <c r="AF325" s="414"/>
      <c r="AG325" s="414"/>
      <c r="AH325" s="414"/>
      <c r="AI325" s="414"/>
      <c r="AJ325" s="414"/>
      <c r="AK325" s="414"/>
      <c r="AL325" s="414"/>
    </row>
    <row r="326" spans="1:38" s="555" customFormat="1" ht="16.5" customHeight="1">
      <c r="A326" s="397"/>
      <c r="B326" s="402" t="str">
        <f>IF('Data invoice'!J282=0,"",'Data invoice'!K282)</f>
        <v/>
      </c>
      <c r="C326" s="402" t="str">
        <f>IF('Data invoice'!K282=0,"",'Data invoice'!L282)</f>
        <v/>
      </c>
      <c r="D326" s="402" t="str">
        <f>IF('Data invoice'!L282=0,"",'Data invoice'!M282)</f>
        <v/>
      </c>
      <c r="E326" s="402" t="str">
        <f>IF('Data invoice'!M282=0,"",'Data invoice'!N282)</f>
        <v/>
      </c>
      <c r="F326" s="402" t="str">
        <f>IF('Data invoice'!N282=0,"",'Data invoice'!O282)</f>
        <v/>
      </c>
      <c r="G326" s="402" t="str">
        <f>IF('Data invoice'!O282=0,"",'Data invoice'!P282)</f>
        <v/>
      </c>
      <c r="H326" s="402" t="str">
        <f>IF('Data invoice'!P282=0,"",'Data invoice'!Q282)</f>
        <v/>
      </c>
      <c r="I326" s="402" t="str">
        <f>IF('Data invoice'!Q282=0,"",'Data invoice'!R282)</f>
        <v/>
      </c>
      <c r="J326" s="438" t="str">
        <f>IF('Data invoice'!R282=0,"",'Data invoice'!S282)</f>
        <v/>
      </c>
      <c r="K326" s="485" t="str">
        <f>IF('Data invoice'!S282=0,"",'Data invoice'!T282)</f>
        <v/>
      </c>
      <c r="L326" s="397"/>
      <c r="M326" s="397"/>
      <c r="N326" s="397"/>
      <c r="O326" s="397"/>
      <c r="P326" s="397"/>
      <c r="Q326" s="397"/>
      <c r="R326" s="397"/>
      <c r="S326" s="397"/>
      <c r="T326" s="397"/>
      <c r="U326" s="397"/>
      <c r="V326" s="397"/>
      <c r="W326" s="397"/>
      <c r="X326" s="397"/>
      <c r="Y326" s="397"/>
      <c r="Z326" s="397"/>
      <c r="AA326" s="397"/>
      <c r="AB326" s="414"/>
      <c r="AC326" s="414"/>
      <c r="AD326" s="414"/>
      <c r="AE326" s="414"/>
      <c r="AF326" s="414"/>
      <c r="AG326" s="414"/>
      <c r="AH326" s="414"/>
      <c r="AI326" s="414"/>
      <c r="AJ326" s="414"/>
      <c r="AK326" s="414"/>
      <c r="AL326" s="414"/>
    </row>
    <row r="327" spans="1:38" s="555" customFormat="1" ht="16.5" customHeight="1">
      <c r="A327" s="397"/>
      <c r="B327" s="402" t="str">
        <f>IF('Data invoice'!J283=0,"",'Data invoice'!K283)</f>
        <v/>
      </c>
      <c r="C327" s="402" t="str">
        <f>IF('Data invoice'!K283=0,"",'Data invoice'!L283)</f>
        <v/>
      </c>
      <c r="D327" s="402" t="str">
        <f>IF('Data invoice'!L283=0,"",'Data invoice'!M283)</f>
        <v/>
      </c>
      <c r="E327" s="402" t="str">
        <f>IF('Data invoice'!M283=0,"",'Data invoice'!N283)</f>
        <v/>
      </c>
      <c r="F327" s="402" t="str">
        <f>IF('Data invoice'!N283=0,"",'Data invoice'!O283)</f>
        <v/>
      </c>
      <c r="G327" s="402" t="str">
        <f>IF('Data invoice'!O283=0,"",'Data invoice'!P283)</f>
        <v/>
      </c>
      <c r="H327" s="402" t="str">
        <f>IF('Data invoice'!P283=0,"",'Data invoice'!Q283)</f>
        <v/>
      </c>
      <c r="I327" s="402" t="str">
        <f>IF('Data invoice'!Q283=0,"",'Data invoice'!R283)</f>
        <v/>
      </c>
      <c r="J327" s="438" t="str">
        <f>IF('Data invoice'!R283=0,"",'Data invoice'!S283)</f>
        <v/>
      </c>
      <c r="K327" s="485" t="str">
        <f>IF('Data invoice'!S283=0,"",'Data invoice'!T283)</f>
        <v/>
      </c>
      <c r="L327" s="397"/>
      <c r="M327" s="397"/>
      <c r="N327" s="397"/>
      <c r="O327" s="397"/>
      <c r="P327" s="397"/>
      <c r="Q327" s="397"/>
      <c r="R327" s="397"/>
      <c r="S327" s="397"/>
      <c r="T327" s="397"/>
      <c r="U327" s="397"/>
      <c r="V327" s="397"/>
      <c r="W327" s="397"/>
      <c r="X327" s="397"/>
      <c r="Y327" s="397"/>
      <c r="Z327" s="397"/>
      <c r="AA327" s="397"/>
      <c r="AB327" s="414"/>
      <c r="AC327" s="414"/>
      <c r="AD327" s="414"/>
      <c r="AE327" s="414"/>
      <c r="AF327" s="414"/>
      <c r="AG327" s="414"/>
      <c r="AH327" s="414"/>
      <c r="AI327" s="414"/>
      <c r="AJ327" s="414"/>
      <c r="AK327" s="414"/>
      <c r="AL327" s="414"/>
    </row>
    <row r="328" spans="1:38" s="555" customFormat="1" ht="16.5" customHeight="1">
      <c r="A328" s="397"/>
      <c r="B328" s="402" t="str">
        <f>IF('Data invoice'!J284=0,"",'Data invoice'!K284)</f>
        <v/>
      </c>
      <c r="C328" s="402" t="str">
        <f>IF('Data invoice'!K284=0,"",'Data invoice'!L284)</f>
        <v/>
      </c>
      <c r="D328" s="402" t="str">
        <f>IF('Data invoice'!L284=0,"",'Data invoice'!M284)</f>
        <v/>
      </c>
      <c r="E328" s="402" t="str">
        <f>IF('Data invoice'!M284=0,"",'Data invoice'!N284)</f>
        <v/>
      </c>
      <c r="F328" s="402" t="str">
        <f>IF('Data invoice'!N284=0,"",'Data invoice'!O284)</f>
        <v/>
      </c>
      <c r="G328" s="402" t="str">
        <f>IF('Data invoice'!O284=0,"",'Data invoice'!P284)</f>
        <v/>
      </c>
      <c r="H328" s="402" t="str">
        <f>IF('Data invoice'!P284=0,"",'Data invoice'!Q284)</f>
        <v/>
      </c>
      <c r="I328" s="402" t="str">
        <f>IF('Data invoice'!Q284=0,"",'Data invoice'!R284)</f>
        <v/>
      </c>
      <c r="J328" s="438" t="str">
        <f>IF('Data invoice'!R284=0,"",'Data invoice'!S284)</f>
        <v/>
      </c>
      <c r="K328" s="485" t="str">
        <f>IF('Data invoice'!S284=0,"",'Data invoice'!T284)</f>
        <v/>
      </c>
      <c r="L328" s="397"/>
      <c r="M328" s="397"/>
      <c r="N328" s="397"/>
      <c r="O328" s="397"/>
      <c r="P328" s="397"/>
      <c r="Q328" s="397"/>
      <c r="R328" s="397"/>
      <c r="S328" s="397"/>
      <c r="T328" s="397"/>
      <c r="U328" s="397"/>
      <c r="V328" s="397"/>
      <c r="W328" s="397"/>
      <c r="X328" s="397"/>
      <c r="Y328" s="397"/>
      <c r="Z328" s="397"/>
      <c r="AA328" s="397"/>
      <c r="AB328" s="414"/>
      <c r="AC328" s="414"/>
      <c r="AD328" s="414"/>
      <c r="AE328" s="414"/>
      <c r="AF328" s="414"/>
      <c r="AG328" s="414"/>
      <c r="AH328" s="414"/>
      <c r="AI328" s="414"/>
      <c r="AJ328" s="414"/>
      <c r="AK328" s="414"/>
      <c r="AL328" s="414"/>
    </row>
    <row r="329" spans="1:38" s="555" customFormat="1" ht="16.5" customHeight="1">
      <c r="A329" s="397"/>
      <c r="B329" s="402" t="str">
        <f>IF('Data invoice'!J285=0,"",'Data invoice'!K285)</f>
        <v/>
      </c>
      <c r="C329" s="402" t="str">
        <f>IF('Data invoice'!K285=0,"",'Data invoice'!L285)</f>
        <v/>
      </c>
      <c r="D329" s="402" t="str">
        <f>IF('Data invoice'!L285=0,"",'Data invoice'!M285)</f>
        <v/>
      </c>
      <c r="E329" s="402" t="str">
        <f>IF('Data invoice'!M285=0,"",'Data invoice'!N285)</f>
        <v/>
      </c>
      <c r="F329" s="402" t="str">
        <f>IF('Data invoice'!N285=0,"",'Data invoice'!O285)</f>
        <v/>
      </c>
      <c r="G329" s="402" t="str">
        <f>IF('Data invoice'!O285=0,"",'Data invoice'!P285)</f>
        <v/>
      </c>
      <c r="H329" s="402" t="str">
        <f>IF('Data invoice'!P285=0,"",'Data invoice'!Q285)</f>
        <v/>
      </c>
      <c r="I329" s="402" t="str">
        <f>IF('Data invoice'!Q285=0,"",'Data invoice'!R285)</f>
        <v/>
      </c>
      <c r="J329" s="438" t="str">
        <f>IF('Data invoice'!R285=0,"",'Data invoice'!S285)</f>
        <v/>
      </c>
      <c r="K329" s="485" t="str">
        <f>IF('Data invoice'!S285=0,"",'Data invoice'!T285)</f>
        <v/>
      </c>
      <c r="L329" s="397"/>
      <c r="M329" s="397"/>
      <c r="N329" s="397"/>
      <c r="O329" s="397"/>
      <c r="P329" s="397"/>
      <c r="Q329" s="397"/>
      <c r="R329" s="397"/>
      <c r="S329" s="397"/>
      <c r="T329" s="397"/>
      <c r="U329" s="397"/>
      <c r="V329" s="397"/>
      <c r="W329" s="397"/>
      <c r="X329" s="397"/>
      <c r="Y329" s="397"/>
      <c r="Z329" s="397"/>
      <c r="AA329" s="397"/>
      <c r="AB329" s="414"/>
      <c r="AC329" s="414"/>
      <c r="AD329" s="414"/>
      <c r="AE329" s="414"/>
      <c r="AF329" s="414"/>
      <c r="AG329" s="414"/>
      <c r="AH329" s="414"/>
      <c r="AI329" s="414"/>
      <c r="AJ329" s="414"/>
      <c r="AK329" s="414"/>
      <c r="AL329" s="414"/>
    </row>
    <row r="330" spans="1:38" s="555" customFormat="1" ht="16.5" customHeight="1">
      <c r="A330" s="397"/>
      <c r="B330" s="402" t="str">
        <f>IF('Data invoice'!J286=0,"",'Data invoice'!K286)</f>
        <v/>
      </c>
      <c r="C330" s="402" t="str">
        <f>IF('Data invoice'!K286=0,"",'Data invoice'!L286)</f>
        <v/>
      </c>
      <c r="D330" s="402" t="str">
        <f>IF('Data invoice'!L286=0,"",'Data invoice'!M286)</f>
        <v/>
      </c>
      <c r="E330" s="402" t="str">
        <f>IF('Data invoice'!M286=0,"",'Data invoice'!N286)</f>
        <v/>
      </c>
      <c r="F330" s="402" t="str">
        <f>IF('Data invoice'!N286=0,"",'Data invoice'!O286)</f>
        <v/>
      </c>
      <c r="G330" s="402" t="str">
        <f>IF('Data invoice'!O286=0,"",'Data invoice'!P286)</f>
        <v/>
      </c>
      <c r="H330" s="402" t="str">
        <f>IF('Data invoice'!P286=0,"",'Data invoice'!Q286)</f>
        <v/>
      </c>
      <c r="I330" s="402" t="str">
        <f>IF('Data invoice'!Q286=0,"",'Data invoice'!R286)</f>
        <v/>
      </c>
      <c r="J330" s="438" t="str">
        <f>IF('Data invoice'!R286=0,"",'Data invoice'!S286)</f>
        <v/>
      </c>
      <c r="K330" s="485" t="str">
        <f>IF('Data invoice'!S286=0,"",'Data invoice'!T286)</f>
        <v/>
      </c>
      <c r="L330" s="397"/>
      <c r="M330" s="397"/>
      <c r="N330" s="397"/>
      <c r="O330" s="397"/>
      <c r="P330" s="397"/>
      <c r="Q330" s="397"/>
      <c r="R330" s="397"/>
      <c r="S330" s="397"/>
      <c r="T330" s="397"/>
      <c r="U330" s="397"/>
      <c r="V330" s="397"/>
      <c r="W330" s="397"/>
      <c r="X330" s="397"/>
      <c r="Y330" s="397"/>
      <c r="Z330" s="397"/>
      <c r="AA330" s="397"/>
      <c r="AB330" s="414"/>
      <c r="AC330" s="414"/>
      <c r="AD330" s="414"/>
      <c r="AE330" s="414"/>
      <c r="AF330" s="414"/>
      <c r="AG330" s="414"/>
      <c r="AH330" s="414"/>
      <c r="AI330" s="414"/>
      <c r="AJ330" s="414"/>
      <c r="AK330" s="414"/>
      <c r="AL330" s="414"/>
    </row>
    <row r="331" spans="1:38" s="555" customFormat="1" ht="16.5" customHeight="1">
      <c r="A331" s="397"/>
      <c r="B331" s="402" t="str">
        <f>IF('Data invoice'!J287=0,"",'Data invoice'!K287)</f>
        <v/>
      </c>
      <c r="C331" s="402" t="str">
        <f>IF('Data invoice'!K287=0,"",'Data invoice'!L287)</f>
        <v/>
      </c>
      <c r="D331" s="402" t="str">
        <f>IF('Data invoice'!L287=0,"",'Data invoice'!M287)</f>
        <v/>
      </c>
      <c r="E331" s="402" t="str">
        <f>IF('Data invoice'!M287=0,"",'Data invoice'!N287)</f>
        <v/>
      </c>
      <c r="F331" s="402" t="str">
        <f>IF('Data invoice'!N287=0,"",'Data invoice'!O287)</f>
        <v/>
      </c>
      <c r="G331" s="402" t="str">
        <f>IF('Data invoice'!O287=0,"",'Data invoice'!P287)</f>
        <v/>
      </c>
      <c r="H331" s="402" t="str">
        <f>IF('Data invoice'!P287=0,"",'Data invoice'!Q287)</f>
        <v/>
      </c>
      <c r="I331" s="402" t="str">
        <f>IF('Data invoice'!Q287=0,"",'Data invoice'!R287)</f>
        <v/>
      </c>
      <c r="J331" s="438" t="str">
        <f>IF('Data invoice'!R287=0,"",'Data invoice'!S287)</f>
        <v/>
      </c>
      <c r="K331" s="485" t="str">
        <f>IF('Data invoice'!S287=0,"",'Data invoice'!T287)</f>
        <v/>
      </c>
      <c r="L331" s="397"/>
      <c r="M331" s="397"/>
      <c r="N331" s="397"/>
      <c r="O331" s="397"/>
      <c r="P331" s="397"/>
      <c r="Q331" s="397"/>
      <c r="R331" s="397"/>
      <c r="S331" s="397"/>
      <c r="T331" s="397"/>
      <c r="U331" s="397"/>
      <c r="V331" s="397"/>
      <c r="W331" s="397"/>
      <c r="X331" s="397"/>
      <c r="Y331" s="397"/>
      <c r="Z331" s="397"/>
      <c r="AA331" s="397"/>
      <c r="AB331" s="414"/>
      <c r="AC331" s="414"/>
      <c r="AD331" s="414"/>
      <c r="AE331" s="414"/>
      <c r="AF331" s="414"/>
      <c r="AG331" s="414"/>
      <c r="AH331" s="414"/>
      <c r="AI331" s="414"/>
      <c r="AJ331" s="414"/>
      <c r="AK331" s="414"/>
      <c r="AL331" s="414"/>
    </row>
    <row r="332" spans="1:38" s="555" customFormat="1" ht="16.5" customHeight="1">
      <c r="A332" s="397"/>
      <c r="B332" s="402" t="str">
        <f>IF('Data invoice'!J288=0,"",'Data invoice'!K288)</f>
        <v/>
      </c>
      <c r="C332" s="402" t="str">
        <f>IF('Data invoice'!K288=0,"",'Data invoice'!L288)</f>
        <v/>
      </c>
      <c r="D332" s="402" t="str">
        <f>IF('Data invoice'!L288=0,"",'Data invoice'!M288)</f>
        <v/>
      </c>
      <c r="E332" s="402" t="str">
        <f>IF('Data invoice'!M288=0,"",'Data invoice'!N288)</f>
        <v/>
      </c>
      <c r="F332" s="402" t="str">
        <f>IF('Data invoice'!N288=0,"",'Data invoice'!O288)</f>
        <v/>
      </c>
      <c r="G332" s="402" t="str">
        <f>IF('Data invoice'!O288=0,"",'Data invoice'!P288)</f>
        <v/>
      </c>
      <c r="H332" s="402" t="str">
        <f>IF('Data invoice'!P288=0,"",'Data invoice'!Q288)</f>
        <v/>
      </c>
      <c r="I332" s="402" t="str">
        <f>IF('Data invoice'!Q288=0,"",'Data invoice'!R288)</f>
        <v/>
      </c>
      <c r="J332" s="438" t="str">
        <f>IF('Data invoice'!R288=0,"",'Data invoice'!S288)</f>
        <v/>
      </c>
      <c r="K332" s="485" t="str">
        <f>IF('Data invoice'!S288=0,"",'Data invoice'!T288)</f>
        <v/>
      </c>
      <c r="L332" s="397"/>
      <c r="M332" s="397"/>
      <c r="N332" s="397"/>
      <c r="O332" s="397"/>
      <c r="P332" s="397"/>
      <c r="Q332" s="397"/>
      <c r="R332" s="397"/>
      <c r="S332" s="397"/>
      <c r="T332" s="397"/>
      <c r="U332" s="397"/>
      <c r="V332" s="397"/>
      <c r="W332" s="397"/>
      <c r="X332" s="397"/>
      <c r="Y332" s="397"/>
      <c r="Z332" s="397"/>
      <c r="AA332" s="397"/>
      <c r="AB332" s="414"/>
      <c r="AC332" s="414"/>
      <c r="AD332" s="414"/>
      <c r="AE332" s="414"/>
      <c r="AF332" s="414"/>
      <c r="AG332" s="414"/>
      <c r="AH332" s="414"/>
      <c r="AI332" s="414"/>
      <c r="AJ332" s="414"/>
      <c r="AK332" s="414"/>
      <c r="AL332" s="414"/>
    </row>
    <row r="333" spans="1:38" s="555" customFormat="1" ht="16.5" customHeight="1">
      <c r="A333" s="397"/>
      <c r="B333" s="402" t="str">
        <f>IF('Data invoice'!J289=0,"",'Data invoice'!K289)</f>
        <v/>
      </c>
      <c r="C333" s="402" t="str">
        <f>IF('Data invoice'!K289=0,"",'Data invoice'!L289)</f>
        <v/>
      </c>
      <c r="D333" s="402" t="str">
        <f>IF('Data invoice'!L289=0,"",'Data invoice'!M289)</f>
        <v/>
      </c>
      <c r="E333" s="402" t="str">
        <f>IF('Data invoice'!M289=0,"",'Data invoice'!N289)</f>
        <v/>
      </c>
      <c r="F333" s="402" t="str">
        <f>IF('Data invoice'!N289=0,"",'Data invoice'!O289)</f>
        <v/>
      </c>
      <c r="G333" s="402" t="str">
        <f>IF('Data invoice'!O289=0,"",'Data invoice'!P289)</f>
        <v/>
      </c>
      <c r="H333" s="402" t="str">
        <f>IF('Data invoice'!P289=0,"",'Data invoice'!Q289)</f>
        <v/>
      </c>
      <c r="I333" s="402" t="str">
        <f>IF('Data invoice'!Q289=0,"",'Data invoice'!R289)</f>
        <v/>
      </c>
      <c r="J333" s="438" t="str">
        <f>IF('Data invoice'!R289=0,"",'Data invoice'!S289)</f>
        <v/>
      </c>
      <c r="K333" s="485" t="str">
        <f>IF('Data invoice'!S289=0,"",'Data invoice'!T289)</f>
        <v/>
      </c>
      <c r="L333" s="397"/>
      <c r="M333" s="397"/>
      <c r="N333" s="397"/>
      <c r="O333" s="397"/>
      <c r="P333" s="397"/>
      <c r="Q333" s="397"/>
      <c r="R333" s="397"/>
      <c r="S333" s="397"/>
      <c r="T333" s="397"/>
      <c r="U333" s="397"/>
      <c r="V333" s="397"/>
      <c r="W333" s="397"/>
      <c r="X333" s="397"/>
      <c r="Y333" s="397"/>
      <c r="Z333" s="397"/>
      <c r="AA333" s="397"/>
      <c r="AB333" s="414"/>
      <c r="AC333" s="414"/>
      <c r="AD333" s="414"/>
      <c r="AE333" s="414"/>
      <c r="AF333" s="414"/>
      <c r="AG333" s="414"/>
      <c r="AH333" s="414"/>
      <c r="AI333" s="414"/>
      <c r="AJ333" s="414"/>
      <c r="AK333" s="414"/>
      <c r="AL333" s="414"/>
    </row>
    <row r="334" spans="1:38" s="555" customFormat="1" ht="16.5" customHeight="1">
      <c r="A334" s="397"/>
      <c r="B334" s="402" t="str">
        <f>IF('Data invoice'!J290=0,"",'Data invoice'!K290)</f>
        <v/>
      </c>
      <c r="C334" s="402" t="str">
        <f>IF('Data invoice'!K290=0,"",'Data invoice'!L290)</f>
        <v/>
      </c>
      <c r="D334" s="402" t="str">
        <f>IF('Data invoice'!L290=0,"",'Data invoice'!M290)</f>
        <v/>
      </c>
      <c r="E334" s="402" t="str">
        <f>IF('Data invoice'!M290=0,"",'Data invoice'!N290)</f>
        <v/>
      </c>
      <c r="F334" s="402" t="str">
        <f>IF('Data invoice'!N290=0,"",'Data invoice'!O290)</f>
        <v/>
      </c>
      <c r="G334" s="402" t="str">
        <f>IF('Data invoice'!O290=0,"",'Data invoice'!P290)</f>
        <v/>
      </c>
      <c r="H334" s="402" t="str">
        <f>IF('Data invoice'!P290=0,"",'Data invoice'!Q290)</f>
        <v/>
      </c>
      <c r="I334" s="402" t="str">
        <f>IF('Data invoice'!Q290=0,"",'Data invoice'!R290)</f>
        <v/>
      </c>
      <c r="J334" s="438" t="str">
        <f>IF('Data invoice'!R290=0,"",'Data invoice'!S290)</f>
        <v/>
      </c>
      <c r="K334" s="485" t="str">
        <f>IF('Data invoice'!S290=0,"",'Data invoice'!T290)</f>
        <v/>
      </c>
      <c r="L334" s="397"/>
      <c r="M334" s="397"/>
      <c r="N334" s="397"/>
      <c r="O334" s="397"/>
      <c r="P334" s="397"/>
      <c r="Q334" s="397"/>
      <c r="R334" s="397"/>
      <c r="S334" s="397"/>
      <c r="T334" s="397"/>
      <c r="U334" s="397"/>
      <c r="V334" s="397"/>
      <c r="W334" s="397"/>
      <c r="X334" s="397"/>
      <c r="Y334" s="397"/>
      <c r="Z334" s="397"/>
      <c r="AA334" s="397"/>
      <c r="AB334" s="414"/>
      <c r="AC334" s="414"/>
      <c r="AD334" s="414"/>
      <c r="AE334" s="414"/>
      <c r="AF334" s="414"/>
      <c r="AG334" s="414"/>
      <c r="AH334" s="414"/>
      <c r="AI334" s="414"/>
      <c r="AJ334" s="414"/>
      <c r="AK334" s="414"/>
      <c r="AL334" s="414"/>
    </row>
    <row r="335" spans="1:38" s="555" customFormat="1" ht="16.5" customHeight="1">
      <c r="A335" s="397"/>
      <c r="B335" s="402" t="str">
        <f>IF('Data invoice'!J291=0,"",'Data invoice'!K291)</f>
        <v/>
      </c>
      <c r="C335" s="402" t="str">
        <f>IF('Data invoice'!K291=0,"",'Data invoice'!L291)</f>
        <v/>
      </c>
      <c r="D335" s="402" t="str">
        <f>IF('Data invoice'!L291=0,"",'Data invoice'!M291)</f>
        <v/>
      </c>
      <c r="E335" s="402" t="str">
        <f>IF('Data invoice'!M291=0,"",'Data invoice'!N291)</f>
        <v/>
      </c>
      <c r="F335" s="402" t="str">
        <f>IF('Data invoice'!N291=0,"",'Data invoice'!O291)</f>
        <v/>
      </c>
      <c r="G335" s="402" t="str">
        <f>IF('Data invoice'!O291=0,"",'Data invoice'!P291)</f>
        <v/>
      </c>
      <c r="H335" s="402" t="str">
        <f>IF('Data invoice'!P291=0,"",'Data invoice'!Q291)</f>
        <v/>
      </c>
      <c r="I335" s="402" t="str">
        <f>IF('Data invoice'!Q291=0,"",'Data invoice'!R291)</f>
        <v/>
      </c>
      <c r="J335" s="438" t="str">
        <f>IF('Data invoice'!R291=0,"",'Data invoice'!S291)</f>
        <v/>
      </c>
      <c r="K335" s="485" t="str">
        <f>IF('Data invoice'!S291=0,"",'Data invoice'!T291)</f>
        <v/>
      </c>
      <c r="L335" s="397"/>
      <c r="M335" s="397"/>
      <c r="N335" s="397"/>
      <c r="O335" s="397"/>
      <c r="P335" s="397"/>
      <c r="Q335" s="397"/>
      <c r="R335" s="397"/>
      <c r="S335" s="397"/>
      <c r="T335" s="397"/>
      <c r="U335" s="397"/>
      <c r="V335" s="397"/>
      <c r="W335" s="397"/>
      <c r="X335" s="397"/>
      <c r="Y335" s="397"/>
      <c r="Z335" s="397"/>
      <c r="AA335" s="397"/>
      <c r="AB335" s="414"/>
      <c r="AC335" s="414"/>
      <c r="AD335" s="414"/>
      <c r="AE335" s="414"/>
      <c r="AF335" s="414"/>
      <c r="AG335" s="414"/>
      <c r="AH335" s="414"/>
      <c r="AI335" s="414"/>
      <c r="AJ335" s="414"/>
      <c r="AK335" s="414"/>
      <c r="AL335" s="414"/>
    </row>
    <row r="336" spans="1:38" s="555" customFormat="1" ht="16.5" customHeight="1">
      <c r="A336" s="397"/>
      <c r="B336" s="402" t="str">
        <f>IF('Data invoice'!J292=0,"",'Data invoice'!K292)</f>
        <v/>
      </c>
      <c r="C336" s="402" t="str">
        <f>IF('Data invoice'!K292=0,"",'Data invoice'!L292)</f>
        <v/>
      </c>
      <c r="D336" s="402" t="str">
        <f>IF('Data invoice'!L292=0,"",'Data invoice'!M292)</f>
        <v/>
      </c>
      <c r="E336" s="402" t="str">
        <f>IF('Data invoice'!M292=0,"",'Data invoice'!N292)</f>
        <v/>
      </c>
      <c r="F336" s="402" t="str">
        <f>IF('Data invoice'!N292=0,"",'Data invoice'!O292)</f>
        <v/>
      </c>
      <c r="G336" s="402" t="str">
        <f>IF('Data invoice'!O292=0,"",'Data invoice'!P292)</f>
        <v/>
      </c>
      <c r="H336" s="402" t="str">
        <f>IF('Data invoice'!P292=0,"",'Data invoice'!Q292)</f>
        <v/>
      </c>
      <c r="I336" s="402" t="str">
        <f>IF('Data invoice'!Q292=0,"",'Data invoice'!R292)</f>
        <v/>
      </c>
      <c r="J336" s="438" t="str">
        <f>IF('Data invoice'!R292=0,"",'Data invoice'!S292)</f>
        <v/>
      </c>
      <c r="K336" s="485" t="str">
        <f>IF('Data invoice'!S292=0,"",'Data invoice'!T292)</f>
        <v/>
      </c>
      <c r="L336" s="397"/>
      <c r="M336" s="397"/>
      <c r="N336" s="397"/>
      <c r="O336" s="397"/>
      <c r="P336" s="397"/>
      <c r="Q336" s="397"/>
      <c r="R336" s="397"/>
      <c r="S336" s="397"/>
      <c r="T336" s="397"/>
      <c r="U336" s="397"/>
      <c r="V336" s="397"/>
      <c r="W336" s="397"/>
      <c r="X336" s="397"/>
      <c r="Y336" s="397"/>
      <c r="Z336" s="397"/>
      <c r="AA336" s="397"/>
      <c r="AB336" s="414"/>
      <c r="AC336" s="414"/>
      <c r="AD336" s="414"/>
      <c r="AE336" s="414"/>
      <c r="AF336" s="414"/>
      <c r="AG336" s="414"/>
      <c r="AH336" s="414"/>
      <c r="AI336" s="414"/>
      <c r="AJ336" s="414"/>
      <c r="AK336" s="414"/>
      <c r="AL336" s="414"/>
    </row>
    <row r="337" spans="1:38" s="555" customFormat="1" ht="16.5" customHeight="1">
      <c r="A337" s="397"/>
      <c r="B337" s="402" t="str">
        <f>IF('Data invoice'!J293=0,"",'Data invoice'!K293)</f>
        <v/>
      </c>
      <c r="C337" s="402" t="str">
        <f>IF('Data invoice'!K293=0,"",'Data invoice'!L293)</f>
        <v/>
      </c>
      <c r="D337" s="402" t="str">
        <f>IF('Data invoice'!L293=0,"",'Data invoice'!M293)</f>
        <v/>
      </c>
      <c r="E337" s="402" t="str">
        <f>IF('Data invoice'!M293=0,"",'Data invoice'!N293)</f>
        <v/>
      </c>
      <c r="F337" s="402" t="str">
        <f>IF('Data invoice'!N293=0,"",'Data invoice'!O293)</f>
        <v/>
      </c>
      <c r="G337" s="402" t="str">
        <f>IF('Data invoice'!O293=0,"",'Data invoice'!P293)</f>
        <v/>
      </c>
      <c r="H337" s="402" t="str">
        <f>IF('Data invoice'!P293=0,"",'Data invoice'!Q293)</f>
        <v/>
      </c>
      <c r="I337" s="402" t="str">
        <f>IF('Data invoice'!Q293=0,"",'Data invoice'!R293)</f>
        <v/>
      </c>
      <c r="J337" s="438" t="str">
        <f>IF('Data invoice'!R293=0,"",'Data invoice'!S293)</f>
        <v/>
      </c>
      <c r="K337" s="485" t="str">
        <f>IF('Data invoice'!S293=0,"",'Data invoice'!T293)</f>
        <v/>
      </c>
      <c r="L337" s="397"/>
      <c r="M337" s="397"/>
      <c r="N337" s="397"/>
      <c r="O337" s="397"/>
      <c r="P337" s="397"/>
      <c r="Q337" s="397"/>
      <c r="R337" s="397"/>
      <c r="S337" s="397"/>
      <c r="T337" s="397"/>
      <c r="U337" s="397"/>
      <c r="V337" s="397"/>
      <c r="W337" s="397"/>
      <c r="X337" s="397"/>
      <c r="Y337" s="397"/>
      <c r="Z337" s="397"/>
      <c r="AA337" s="397"/>
      <c r="AB337" s="414"/>
      <c r="AC337" s="414"/>
      <c r="AD337" s="414"/>
      <c r="AE337" s="414"/>
      <c r="AF337" s="414"/>
      <c r="AG337" s="414"/>
      <c r="AH337" s="414"/>
      <c r="AI337" s="414"/>
      <c r="AJ337" s="414"/>
      <c r="AK337" s="414"/>
      <c r="AL337" s="414"/>
    </row>
    <row r="338" spans="1:38" s="555" customFormat="1" ht="16.5" customHeight="1">
      <c r="A338" s="397"/>
      <c r="B338" s="402" t="str">
        <f>IF('Data invoice'!J294=0,"",'Data invoice'!K294)</f>
        <v/>
      </c>
      <c r="C338" s="402" t="str">
        <f>IF('Data invoice'!K294=0,"",'Data invoice'!L294)</f>
        <v/>
      </c>
      <c r="D338" s="402" t="str">
        <f>IF('Data invoice'!L294=0,"",'Data invoice'!M294)</f>
        <v/>
      </c>
      <c r="E338" s="402" t="str">
        <f>IF('Data invoice'!M294=0,"",'Data invoice'!N294)</f>
        <v/>
      </c>
      <c r="F338" s="402" t="str">
        <f>IF('Data invoice'!N294=0,"",'Data invoice'!O294)</f>
        <v/>
      </c>
      <c r="G338" s="402" t="str">
        <f>IF('Data invoice'!O294=0,"",'Data invoice'!P294)</f>
        <v/>
      </c>
      <c r="H338" s="402" t="str">
        <f>IF('Data invoice'!P294=0,"",'Data invoice'!Q294)</f>
        <v/>
      </c>
      <c r="I338" s="402" t="str">
        <f>IF('Data invoice'!Q294=0,"",'Data invoice'!R294)</f>
        <v/>
      </c>
      <c r="J338" s="438" t="str">
        <f>IF('Data invoice'!R294=0,"",'Data invoice'!S294)</f>
        <v/>
      </c>
      <c r="K338" s="485" t="str">
        <f>IF('Data invoice'!S294=0,"",'Data invoice'!T294)</f>
        <v/>
      </c>
      <c r="L338" s="397"/>
      <c r="M338" s="397"/>
      <c r="N338" s="397"/>
      <c r="O338" s="397"/>
      <c r="P338" s="397"/>
      <c r="Q338" s="397"/>
      <c r="R338" s="397"/>
      <c r="S338" s="397"/>
      <c r="T338" s="397"/>
      <c r="U338" s="397"/>
      <c r="V338" s="397"/>
      <c r="W338" s="397"/>
      <c r="X338" s="397"/>
      <c r="Y338" s="397"/>
      <c r="Z338" s="397"/>
      <c r="AA338" s="397"/>
      <c r="AB338" s="414"/>
      <c r="AC338" s="414"/>
      <c r="AD338" s="414"/>
      <c r="AE338" s="414"/>
      <c r="AF338" s="414"/>
      <c r="AG338" s="414"/>
      <c r="AH338" s="414"/>
      <c r="AI338" s="414"/>
      <c r="AJ338" s="414"/>
      <c r="AK338" s="414"/>
      <c r="AL338" s="414"/>
    </row>
    <row r="339" spans="1:38" s="555" customFormat="1" ht="16.5" customHeight="1">
      <c r="A339" s="397"/>
      <c r="B339" s="402" t="str">
        <f>IF('Data invoice'!J295=0,"",'Data invoice'!K295)</f>
        <v/>
      </c>
      <c r="C339" s="402" t="str">
        <f>IF('Data invoice'!K295=0,"",'Data invoice'!L295)</f>
        <v/>
      </c>
      <c r="D339" s="402" t="str">
        <f>IF('Data invoice'!L295=0,"",'Data invoice'!M295)</f>
        <v/>
      </c>
      <c r="E339" s="402" t="str">
        <f>IF('Data invoice'!M295=0,"",'Data invoice'!N295)</f>
        <v/>
      </c>
      <c r="F339" s="402" t="str">
        <f>IF('Data invoice'!N295=0,"",'Data invoice'!O295)</f>
        <v/>
      </c>
      <c r="G339" s="402" t="str">
        <f>IF('Data invoice'!O295=0,"",'Data invoice'!P295)</f>
        <v/>
      </c>
      <c r="H339" s="402" t="str">
        <f>IF('Data invoice'!P295=0,"",'Data invoice'!Q295)</f>
        <v/>
      </c>
      <c r="I339" s="402" t="str">
        <f>IF('Data invoice'!Q295=0,"",'Data invoice'!R295)</f>
        <v/>
      </c>
      <c r="J339" s="438" t="str">
        <f>IF('Data invoice'!R295=0,"",'Data invoice'!S295)</f>
        <v/>
      </c>
      <c r="K339" s="485" t="str">
        <f>IF('Data invoice'!S295=0,"",'Data invoice'!T295)</f>
        <v/>
      </c>
      <c r="L339" s="397"/>
      <c r="M339" s="397"/>
      <c r="N339" s="397"/>
      <c r="O339" s="397"/>
      <c r="P339" s="397"/>
      <c r="Q339" s="397"/>
      <c r="R339" s="397"/>
      <c r="S339" s="397"/>
      <c r="T339" s="397"/>
      <c r="U339" s="397"/>
      <c r="V339" s="397"/>
      <c r="W339" s="397"/>
      <c r="X339" s="397"/>
      <c r="Y339" s="397"/>
      <c r="Z339" s="397"/>
      <c r="AA339" s="397"/>
      <c r="AB339" s="414"/>
      <c r="AC339" s="414"/>
      <c r="AD339" s="414"/>
      <c r="AE339" s="414"/>
      <c r="AF339" s="414"/>
      <c r="AG339" s="414"/>
      <c r="AH339" s="414"/>
      <c r="AI339" s="414"/>
      <c r="AJ339" s="414"/>
      <c r="AK339" s="414"/>
      <c r="AL339" s="414"/>
    </row>
    <row r="340" spans="1:38" s="555" customFormat="1" ht="16.5" customHeight="1">
      <c r="A340" s="397"/>
      <c r="B340" s="402" t="str">
        <f>IF('Data invoice'!J296=0,"",'Data invoice'!K296)</f>
        <v/>
      </c>
      <c r="C340" s="402" t="str">
        <f>IF('Data invoice'!K296=0,"",'Data invoice'!L296)</f>
        <v/>
      </c>
      <c r="D340" s="402" t="str">
        <f>IF('Data invoice'!L296=0,"",'Data invoice'!M296)</f>
        <v/>
      </c>
      <c r="E340" s="402" t="str">
        <f>IF('Data invoice'!M296=0,"",'Data invoice'!N296)</f>
        <v/>
      </c>
      <c r="F340" s="402" t="str">
        <f>IF('Data invoice'!N296=0,"",'Data invoice'!O296)</f>
        <v/>
      </c>
      <c r="G340" s="402" t="str">
        <f>IF('Data invoice'!O296=0,"",'Data invoice'!P296)</f>
        <v/>
      </c>
      <c r="H340" s="402" t="str">
        <f>IF('Data invoice'!P296=0,"",'Data invoice'!Q296)</f>
        <v/>
      </c>
      <c r="I340" s="402" t="str">
        <f>IF('Data invoice'!Q296=0,"",'Data invoice'!R296)</f>
        <v/>
      </c>
      <c r="J340" s="438" t="str">
        <f>IF('Data invoice'!R296=0,"",'Data invoice'!S296)</f>
        <v/>
      </c>
      <c r="K340" s="485" t="str">
        <f>IF('Data invoice'!S296=0,"",'Data invoice'!T296)</f>
        <v/>
      </c>
      <c r="L340" s="397"/>
      <c r="M340" s="397"/>
      <c r="N340" s="397"/>
      <c r="O340" s="397"/>
      <c r="P340" s="397"/>
      <c r="Q340" s="397"/>
      <c r="R340" s="397"/>
      <c r="S340" s="397"/>
      <c r="T340" s="397"/>
      <c r="U340" s="397"/>
      <c r="V340" s="397"/>
      <c r="W340" s="397"/>
      <c r="X340" s="397"/>
      <c r="Y340" s="397"/>
      <c r="Z340" s="397"/>
      <c r="AA340" s="397"/>
      <c r="AB340" s="414"/>
      <c r="AC340" s="414"/>
      <c r="AD340" s="414"/>
      <c r="AE340" s="414"/>
      <c r="AF340" s="414"/>
      <c r="AG340" s="414"/>
      <c r="AH340" s="414"/>
      <c r="AI340" s="414"/>
      <c r="AJ340" s="414"/>
      <c r="AK340" s="414"/>
      <c r="AL340" s="414"/>
    </row>
    <row r="341" spans="1:38" s="555" customFormat="1" ht="16.5" customHeight="1">
      <c r="A341" s="397"/>
      <c r="B341" s="402" t="str">
        <f>IF('Data invoice'!J297=0,"",'Data invoice'!K297)</f>
        <v/>
      </c>
      <c r="C341" s="402" t="str">
        <f>IF('Data invoice'!K297=0,"",'Data invoice'!L297)</f>
        <v/>
      </c>
      <c r="D341" s="402" t="str">
        <f>IF('Data invoice'!L297=0,"",'Data invoice'!M297)</f>
        <v/>
      </c>
      <c r="E341" s="402" t="str">
        <f>IF('Data invoice'!M297=0,"",'Data invoice'!N297)</f>
        <v/>
      </c>
      <c r="F341" s="402" t="str">
        <f>IF('Data invoice'!N297=0,"",'Data invoice'!O297)</f>
        <v/>
      </c>
      <c r="G341" s="402" t="str">
        <f>IF('Data invoice'!O297=0,"",'Data invoice'!P297)</f>
        <v/>
      </c>
      <c r="H341" s="402" t="str">
        <f>IF('Data invoice'!P297=0,"",'Data invoice'!Q297)</f>
        <v/>
      </c>
      <c r="I341" s="402" t="str">
        <f>IF('Data invoice'!Q297=0,"",'Data invoice'!R297)</f>
        <v/>
      </c>
      <c r="J341" s="438" t="str">
        <f>IF('Data invoice'!R297=0,"",'Data invoice'!S297)</f>
        <v/>
      </c>
      <c r="K341" s="485" t="str">
        <f>IF('Data invoice'!S297=0,"",'Data invoice'!T297)</f>
        <v/>
      </c>
      <c r="L341" s="397"/>
      <c r="M341" s="397"/>
      <c r="N341" s="397"/>
      <c r="O341" s="397"/>
      <c r="P341" s="397"/>
      <c r="Q341" s="397"/>
      <c r="R341" s="397"/>
      <c r="S341" s="397"/>
      <c r="T341" s="397"/>
      <c r="U341" s="397"/>
      <c r="V341" s="397"/>
      <c r="W341" s="397"/>
      <c r="X341" s="397"/>
      <c r="Y341" s="397"/>
      <c r="Z341" s="397"/>
      <c r="AA341" s="397"/>
      <c r="AB341" s="414"/>
      <c r="AC341" s="414"/>
      <c r="AD341" s="414"/>
      <c r="AE341" s="414"/>
      <c r="AF341" s="414"/>
      <c r="AG341" s="414"/>
      <c r="AH341" s="414"/>
      <c r="AI341" s="414"/>
      <c r="AJ341" s="414"/>
      <c r="AK341" s="414"/>
      <c r="AL341" s="414"/>
    </row>
    <row r="342" spans="1:38" s="555" customFormat="1" ht="16.5" customHeight="1">
      <c r="A342" s="397"/>
      <c r="B342" s="402" t="str">
        <f>IF('Data invoice'!J298=0,"",'Data invoice'!K298)</f>
        <v/>
      </c>
      <c r="C342" s="402" t="str">
        <f>IF('Data invoice'!K298=0,"",'Data invoice'!L298)</f>
        <v/>
      </c>
      <c r="D342" s="402" t="str">
        <f>IF('Data invoice'!L298=0,"",'Data invoice'!M298)</f>
        <v/>
      </c>
      <c r="E342" s="402" t="str">
        <f>IF('Data invoice'!M298=0,"",'Data invoice'!N298)</f>
        <v/>
      </c>
      <c r="F342" s="402" t="str">
        <f>IF('Data invoice'!N298=0,"",'Data invoice'!O298)</f>
        <v/>
      </c>
      <c r="G342" s="402" t="str">
        <f>IF('Data invoice'!O298=0,"",'Data invoice'!P298)</f>
        <v/>
      </c>
      <c r="H342" s="402" t="str">
        <f>IF('Data invoice'!P298=0,"",'Data invoice'!Q298)</f>
        <v/>
      </c>
      <c r="I342" s="402" t="str">
        <f>IF('Data invoice'!Q298=0,"",'Data invoice'!R298)</f>
        <v/>
      </c>
      <c r="J342" s="438" t="str">
        <f>IF('Data invoice'!R298=0,"",'Data invoice'!S298)</f>
        <v/>
      </c>
      <c r="K342" s="485" t="str">
        <f>IF('Data invoice'!S298=0,"",'Data invoice'!T298)</f>
        <v/>
      </c>
      <c r="L342" s="397"/>
      <c r="M342" s="397"/>
      <c r="N342" s="397"/>
      <c r="O342" s="397"/>
      <c r="P342" s="397"/>
      <c r="Q342" s="397"/>
      <c r="R342" s="397"/>
      <c r="S342" s="397"/>
      <c r="T342" s="397"/>
      <c r="U342" s="397"/>
      <c r="V342" s="397"/>
      <c r="W342" s="397"/>
      <c r="X342" s="397"/>
      <c r="Y342" s="397"/>
      <c r="Z342" s="397"/>
      <c r="AA342" s="397"/>
      <c r="AB342" s="414"/>
      <c r="AC342" s="414"/>
      <c r="AD342" s="414"/>
      <c r="AE342" s="414"/>
      <c r="AF342" s="414"/>
      <c r="AG342" s="414"/>
      <c r="AH342" s="414"/>
      <c r="AI342" s="414"/>
      <c r="AJ342" s="414"/>
      <c r="AK342" s="414"/>
      <c r="AL342" s="414"/>
    </row>
    <row r="343" spans="1:38" s="555" customFormat="1" ht="16.5" customHeight="1">
      <c r="A343" s="397"/>
      <c r="B343" s="402" t="str">
        <f>IF('Data invoice'!J302=0,"",'Data invoice'!K302)</f>
        <v/>
      </c>
      <c r="C343" s="402" t="str">
        <f>IF('Data invoice'!K302=0,"",'Data invoice'!L302)</f>
        <v/>
      </c>
      <c r="D343" s="402" t="str">
        <f>IF('Data invoice'!L302=0,"",'Data invoice'!M302)</f>
        <v/>
      </c>
      <c r="E343" s="402" t="str">
        <f>IF('Data invoice'!M302=0,"",'Data invoice'!N302)</f>
        <v/>
      </c>
      <c r="F343" s="402" t="str">
        <f>IF('Data invoice'!N302=0,"",'Data invoice'!O302)</f>
        <v/>
      </c>
      <c r="G343" s="402" t="str">
        <f>IF('Data invoice'!O302=0,"",'Data invoice'!P302)</f>
        <v/>
      </c>
      <c r="H343" s="402" t="str">
        <f>IF('Data invoice'!P302=0,"",'Data invoice'!Q302)</f>
        <v/>
      </c>
      <c r="I343" s="402" t="str">
        <f>IF('Data invoice'!Q302=0,"",'Data invoice'!R302)</f>
        <v/>
      </c>
      <c r="J343" s="438" t="str">
        <f>IF('Data invoice'!R302=0,"",'Data invoice'!S302)</f>
        <v/>
      </c>
      <c r="K343" s="485" t="str">
        <f>IF('Data invoice'!S302=0,"",'Data invoice'!T302)</f>
        <v/>
      </c>
      <c r="L343" s="397"/>
      <c r="M343" s="397"/>
      <c r="N343" s="397"/>
      <c r="O343" s="397"/>
      <c r="P343" s="397"/>
      <c r="Q343" s="397"/>
      <c r="R343" s="397"/>
      <c r="S343" s="397"/>
      <c r="T343" s="397"/>
      <c r="U343" s="397"/>
      <c r="V343" s="397"/>
      <c r="W343" s="397"/>
      <c r="X343" s="397"/>
      <c r="Y343" s="397"/>
      <c r="Z343" s="397"/>
      <c r="AA343" s="397"/>
      <c r="AB343" s="414"/>
      <c r="AC343" s="414"/>
      <c r="AD343" s="414"/>
      <c r="AE343" s="414"/>
      <c r="AF343" s="414"/>
      <c r="AG343" s="414"/>
      <c r="AH343" s="414"/>
      <c r="AI343" s="414"/>
      <c r="AJ343" s="414"/>
      <c r="AK343" s="414"/>
      <c r="AL343" s="414"/>
    </row>
    <row r="344" spans="1:38" s="555" customFormat="1" ht="16.5" customHeight="1">
      <c r="A344" s="397"/>
      <c r="B344" s="402" t="str">
        <f>IF('Data invoice'!J303=0,"",'Data invoice'!K303)</f>
        <v/>
      </c>
      <c r="C344" s="402" t="str">
        <f>IF('Data invoice'!K303=0,"",'Data invoice'!L303)</f>
        <v/>
      </c>
      <c r="D344" s="402" t="str">
        <f>IF('Data invoice'!L303=0,"",'Data invoice'!M303)</f>
        <v/>
      </c>
      <c r="E344" s="402" t="str">
        <f>IF('Data invoice'!M303=0,"",'Data invoice'!N303)</f>
        <v/>
      </c>
      <c r="F344" s="402" t="str">
        <f>IF('Data invoice'!N303=0,"",'Data invoice'!O303)</f>
        <v/>
      </c>
      <c r="G344" s="402" t="str">
        <f>IF('Data invoice'!O303=0,"",'Data invoice'!P303)</f>
        <v/>
      </c>
      <c r="H344" s="402" t="str">
        <f>IF('Data invoice'!P303=0,"",'Data invoice'!Q303)</f>
        <v/>
      </c>
      <c r="I344" s="402" t="str">
        <f>IF('Data invoice'!Q303=0,"",'Data invoice'!R303)</f>
        <v/>
      </c>
      <c r="J344" s="438" t="str">
        <f>IF('Data invoice'!R303=0,"",'Data invoice'!S303)</f>
        <v/>
      </c>
      <c r="K344" s="485" t="str">
        <f>IF('Data invoice'!S303=0,"",'Data invoice'!T303)</f>
        <v/>
      </c>
      <c r="L344" s="397"/>
      <c r="M344" s="397"/>
      <c r="N344" s="397"/>
      <c r="O344" s="397"/>
      <c r="P344" s="397"/>
      <c r="Q344" s="397"/>
      <c r="R344" s="397"/>
      <c r="S344" s="397"/>
      <c r="T344" s="397"/>
      <c r="U344" s="397"/>
      <c r="V344" s="397"/>
      <c r="W344" s="397"/>
      <c r="X344" s="397"/>
      <c r="Y344" s="397"/>
      <c r="Z344" s="397"/>
      <c r="AA344" s="397"/>
      <c r="AB344" s="414"/>
      <c r="AC344" s="414"/>
      <c r="AD344" s="414"/>
      <c r="AE344" s="414"/>
      <c r="AF344" s="414"/>
      <c r="AG344" s="414"/>
      <c r="AH344" s="414"/>
      <c r="AI344" s="414"/>
      <c r="AJ344" s="414"/>
      <c r="AK344" s="414"/>
      <c r="AL344" s="414"/>
    </row>
    <row r="345" spans="1:38" s="555" customFormat="1" ht="16.5" customHeight="1">
      <c r="A345" s="397"/>
      <c r="B345" s="402" t="str">
        <f>IF('Data invoice'!J304=0,"",'Data invoice'!K304)</f>
        <v/>
      </c>
      <c r="C345" s="402" t="str">
        <f>IF('Data invoice'!K304=0,"",'Data invoice'!L304)</f>
        <v/>
      </c>
      <c r="D345" s="402" t="str">
        <f>IF('Data invoice'!L304=0,"",'Data invoice'!M304)</f>
        <v/>
      </c>
      <c r="E345" s="402" t="str">
        <f>IF('Data invoice'!M304=0,"",'Data invoice'!N304)</f>
        <v/>
      </c>
      <c r="F345" s="402" t="str">
        <f>IF('Data invoice'!N304=0,"",'Data invoice'!O304)</f>
        <v/>
      </c>
      <c r="G345" s="402" t="str">
        <f>IF('Data invoice'!O304=0,"",'Data invoice'!P304)</f>
        <v/>
      </c>
      <c r="H345" s="402" t="str">
        <f>IF('Data invoice'!P304=0,"",'Data invoice'!Q304)</f>
        <v/>
      </c>
      <c r="I345" s="402" t="str">
        <f>IF('Data invoice'!Q304=0,"",'Data invoice'!R304)</f>
        <v/>
      </c>
      <c r="J345" s="438" t="str">
        <f>IF('Data invoice'!R304=0,"",'Data invoice'!S304)</f>
        <v/>
      </c>
      <c r="K345" s="485" t="str">
        <f>IF('Data invoice'!S304=0,"",'Data invoice'!T304)</f>
        <v/>
      </c>
      <c r="L345" s="397"/>
      <c r="M345" s="397"/>
      <c r="N345" s="397"/>
      <c r="O345" s="397"/>
      <c r="P345" s="397"/>
      <c r="Q345" s="397"/>
      <c r="R345" s="397"/>
      <c r="S345" s="397"/>
      <c r="T345" s="397"/>
      <c r="U345" s="397"/>
      <c r="V345" s="397"/>
      <c r="W345" s="397"/>
      <c r="X345" s="397"/>
      <c r="Y345" s="397"/>
      <c r="Z345" s="397"/>
      <c r="AA345" s="397"/>
      <c r="AB345" s="414"/>
      <c r="AC345" s="414"/>
      <c r="AD345" s="414"/>
      <c r="AE345" s="414"/>
      <c r="AF345" s="414"/>
      <c r="AG345" s="414"/>
      <c r="AH345" s="414"/>
      <c r="AI345" s="414"/>
      <c r="AJ345" s="414"/>
      <c r="AK345" s="414"/>
      <c r="AL345" s="414"/>
    </row>
    <row r="346" spans="1:38" s="555" customFormat="1" ht="16.5" customHeight="1">
      <c r="A346" s="397"/>
      <c r="B346" s="402" t="str">
        <f>IF('Data invoice'!J305=0,"",'Data invoice'!K305)</f>
        <v/>
      </c>
      <c r="C346" s="402" t="str">
        <f>IF('Data invoice'!K305=0,"",'Data invoice'!L305)</f>
        <v/>
      </c>
      <c r="D346" s="402" t="str">
        <f>IF('Data invoice'!L305=0,"",'Data invoice'!M305)</f>
        <v/>
      </c>
      <c r="E346" s="402" t="str">
        <f>IF('Data invoice'!M305=0,"",'Data invoice'!N305)</f>
        <v/>
      </c>
      <c r="F346" s="402" t="str">
        <f>IF('Data invoice'!N305=0,"",'Data invoice'!O305)</f>
        <v/>
      </c>
      <c r="G346" s="402" t="str">
        <f>IF('Data invoice'!O305=0,"",'Data invoice'!P305)</f>
        <v/>
      </c>
      <c r="H346" s="402" t="str">
        <f>IF('Data invoice'!P305=0,"",'Data invoice'!Q305)</f>
        <v/>
      </c>
      <c r="I346" s="402" t="str">
        <f>IF('Data invoice'!Q305=0,"",'Data invoice'!R305)</f>
        <v/>
      </c>
      <c r="J346" s="438" t="str">
        <f>IF('Data invoice'!R305=0,"",'Data invoice'!S305)</f>
        <v/>
      </c>
      <c r="K346" s="485" t="str">
        <f>IF('Data invoice'!S305=0,"",'Data invoice'!T305)</f>
        <v/>
      </c>
      <c r="L346" s="397"/>
      <c r="M346" s="397"/>
      <c r="N346" s="397"/>
      <c r="O346" s="397"/>
      <c r="P346" s="397"/>
      <c r="Q346" s="397"/>
      <c r="R346" s="397"/>
      <c r="S346" s="397"/>
      <c r="T346" s="397"/>
      <c r="U346" s="397"/>
      <c r="V346" s="397"/>
      <c r="W346" s="397"/>
      <c r="X346" s="397"/>
      <c r="Y346" s="397"/>
      <c r="Z346" s="397"/>
      <c r="AA346" s="397"/>
      <c r="AB346" s="414"/>
      <c r="AC346" s="414"/>
      <c r="AD346" s="414"/>
      <c r="AE346" s="414"/>
      <c r="AF346" s="414"/>
      <c r="AG346" s="414"/>
      <c r="AH346" s="414"/>
      <c r="AI346" s="414"/>
      <c r="AJ346" s="414"/>
      <c r="AK346" s="414"/>
      <c r="AL346" s="414"/>
    </row>
    <row r="347" spans="1:38" s="555" customFormat="1" ht="16.5" customHeight="1">
      <c r="A347" s="397"/>
      <c r="B347" s="402" t="str">
        <f>IF('Data invoice'!J306=0,"",'Data invoice'!K306)</f>
        <v/>
      </c>
      <c r="C347" s="402" t="str">
        <f>IF('Data invoice'!K306=0,"",'Data invoice'!L306)</f>
        <v/>
      </c>
      <c r="D347" s="402" t="str">
        <f>IF('Data invoice'!L306=0,"",'Data invoice'!M306)</f>
        <v/>
      </c>
      <c r="E347" s="402" t="str">
        <f>IF('Data invoice'!M306=0,"",'Data invoice'!N306)</f>
        <v/>
      </c>
      <c r="F347" s="402" t="str">
        <f>IF('Data invoice'!N306=0,"",'Data invoice'!O306)</f>
        <v/>
      </c>
      <c r="G347" s="402" t="str">
        <f>IF('Data invoice'!O306=0,"",'Data invoice'!P306)</f>
        <v/>
      </c>
      <c r="H347" s="402" t="str">
        <f>IF('Data invoice'!P306=0,"",'Data invoice'!Q306)</f>
        <v/>
      </c>
      <c r="I347" s="402" t="str">
        <f>IF('Data invoice'!Q306=0,"",'Data invoice'!R306)</f>
        <v/>
      </c>
      <c r="J347" s="438" t="str">
        <f>IF('Data invoice'!R306=0,"",'Data invoice'!S306)</f>
        <v/>
      </c>
      <c r="K347" s="485" t="str">
        <f>IF('Data invoice'!S306=0,"",'Data invoice'!T306)</f>
        <v/>
      </c>
      <c r="L347" s="397"/>
      <c r="M347" s="397"/>
      <c r="N347" s="397"/>
      <c r="O347" s="397"/>
      <c r="P347" s="397"/>
      <c r="Q347" s="397"/>
      <c r="R347" s="397"/>
      <c r="S347" s="397"/>
      <c r="T347" s="397"/>
      <c r="U347" s="397"/>
      <c r="V347" s="397"/>
      <c r="W347" s="397"/>
      <c r="X347" s="397"/>
      <c r="Y347" s="397"/>
      <c r="Z347" s="397"/>
      <c r="AA347" s="397"/>
      <c r="AB347" s="414"/>
      <c r="AC347" s="414"/>
      <c r="AD347" s="414"/>
      <c r="AE347" s="414"/>
      <c r="AF347" s="414"/>
      <c r="AG347" s="414"/>
      <c r="AH347" s="414"/>
      <c r="AI347" s="414"/>
      <c r="AJ347" s="414"/>
      <c r="AK347" s="414"/>
      <c r="AL347" s="414"/>
    </row>
    <row r="348" spans="1:38" s="555" customFormat="1" ht="16.5" customHeight="1">
      <c r="A348" s="397"/>
      <c r="B348" s="402" t="str">
        <f>IF('Data invoice'!J307=0,"",'Data invoice'!K307)</f>
        <v/>
      </c>
      <c r="C348" s="402" t="str">
        <f>IF('Data invoice'!K307=0,"",'Data invoice'!L307)</f>
        <v/>
      </c>
      <c r="D348" s="402" t="str">
        <f>IF('Data invoice'!L307=0,"",'Data invoice'!M307)</f>
        <v/>
      </c>
      <c r="E348" s="402" t="str">
        <f>IF('Data invoice'!M307=0,"",'Data invoice'!N307)</f>
        <v/>
      </c>
      <c r="F348" s="402" t="str">
        <f>IF('Data invoice'!N307=0,"",'Data invoice'!O307)</f>
        <v/>
      </c>
      <c r="G348" s="402" t="str">
        <f>IF('Data invoice'!O307=0,"",'Data invoice'!P307)</f>
        <v/>
      </c>
      <c r="H348" s="402" t="str">
        <f>IF('Data invoice'!P307=0,"",'Data invoice'!Q307)</f>
        <v/>
      </c>
      <c r="I348" s="402" t="str">
        <f>IF('Data invoice'!Q307=0,"",'Data invoice'!R307)</f>
        <v/>
      </c>
      <c r="J348" s="438" t="str">
        <f>IF('Data invoice'!R307=0,"",'Data invoice'!S307)</f>
        <v/>
      </c>
      <c r="K348" s="485" t="str">
        <f>IF('Data invoice'!S307=0,"",'Data invoice'!T307)</f>
        <v/>
      </c>
      <c r="L348" s="397"/>
      <c r="M348" s="397"/>
      <c r="N348" s="397"/>
      <c r="O348" s="397"/>
      <c r="P348" s="397"/>
      <c r="Q348" s="397"/>
      <c r="R348" s="397"/>
      <c r="S348" s="397"/>
      <c r="T348" s="397"/>
      <c r="U348" s="397"/>
      <c r="V348" s="397"/>
      <c r="W348" s="397"/>
      <c r="X348" s="397"/>
      <c r="Y348" s="397"/>
      <c r="Z348" s="397"/>
      <c r="AA348" s="397"/>
      <c r="AB348" s="414"/>
      <c r="AC348" s="414"/>
      <c r="AD348" s="414"/>
      <c r="AE348" s="414"/>
      <c r="AF348" s="414"/>
      <c r="AG348" s="414"/>
      <c r="AH348" s="414"/>
      <c r="AI348" s="414"/>
      <c r="AJ348" s="414"/>
      <c r="AK348" s="414"/>
      <c r="AL348" s="414"/>
    </row>
    <row r="349" spans="1:38" s="555" customFormat="1" ht="16.5" customHeight="1">
      <c r="A349" s="397"/>
      <c r="B349" s="402" t="str">
        <f>IF('Data invoice'!J308=0,"",'Data invoice'!K308)</f>
        <v/>
      </c>
      <c r="C349" s="402" t="str">
        <f>IF('Data invoice'!K308=0,"",'Data invoice'!L308)</f>
        <v/>
      </c>
      <c r="D349" s="402" t="str">
        <f>IF('Data invoice'!L308=0,"",'Data invoice'!M308)</f>
        <v/>
      </c>
      <c r="E349" s="402" t="str">
        <f>IF('Data invoice'!M308=0,"",'Data invoice'!N308)</f>
        <v/>
      </c>
      <c r="F349" s="402" t="str">
        <f>IF('Data invoice'!N308=0,"",'Data invoice'!O308)</f>
        <v/>
      </c>
      <c r="G349" s="402" t="str">
        <f>IF('Data invoice'!O308=0,"",'Data invoice'!P308)</f>
        <v/>
      </c>
      <c r="H349" s="402" t="str">
        <f>IF('Data invoice'!P308=0,"",'Data invoice'!Q308)</f>
        <v/>
      </c>
      <c r="I349" s="402" t="str">
        <f>IF('Data invoice'!Q308=0,"",'Data invoice'!R308)</f>
        <v/>
      </c>
      <c r="J349" s="438" t="str">
        <f>IF('Data invoice'!R308=0,"",'Data invoice'!S308)</f>
        <v/>
      </c>
      <c r="K349" s="485" t="str">
        <f>IF('Data invoice'!S308=0,"",'Data invoice'!T308)</f>
        <v/>
      </c>
      <c r="L349" s="397"/>
      <c r="M349" s="397"/>
      <c r="N349" s="397"/>
      <c r="O349" s="397"/>
      <c r="P349" s="397"/>
      <c r="Q349" s="397"/>
      <c r="R349" s="397"/>
      <c r="S349" s="397"/>
      <c r="T349" s="397"/>
      <c r="U349" s="397"/>
      <c r="V349" s="397"/>
      <c r="W349" s="397"/>
      <c r="X349" s="397"/>
      <c r="Y349" s="397"/>
      <c r="Z349" s="397"/>
      <c r="AA349" s="397"/>
      <c r="AB349" s="414"/>
      <c r="AC349" s="414"/>
      <c r="AD349" s="414"/>
      <c r="AE349" s="414"/>
      <c r="AF349" s="414"/>
      <c r="AG349" s="414"/>
      <c r="AH349" s="414"/>
      <c r="AI349" s="414"/>
      <c r="AJ349" s="414"/>
      <c r="AK349" s="414"/>
      <c r="AL349" s="414"/>
    </row>
    <row r="350" spans="1:38" s="555" customFormat="1" ht="16.5" customHeight="1">
      <c r="A350" s="397"/>
      <c r="B350" s="402" t="str">
        <f>IF('Data invoice'!J309=0,"",'Data invoice'!K309)</f>
        <v/>
      </c>
      <c r="C350" s="402" t="str">
        <f>IF('Data invoice'!K309=0,"",'Data invoice'!L309)</f>
        <v/>
      </c>
      <c r="D350" s="402" t="str">
        <f>IF('Data invoice'!L309=0,"",'Data invoice'!M309)</f>
        <v/>
      </c>
      <c r="E350" s="402" t="str">
        <f>IF('Data invoice'!M309=0,"",'Data invoice'!N309)</f>
        <v/>
      </c>
      <c r="F350" s="402" t="str">
        <f>IF('Data invoice'!N309=0,"",'Data invoice'!O309)</f>
        <v/>
      </c>
      <c r="G350" s="402" t="str">
        <f>IF('Data invoice'!O309=0,"",'Data invoice'!P309)</f>
        <v/>
      </c>
      <c r="H350" s="402" t="str">
        <f>IF('Data invoice'!P309=0,"",'Data invoice'!Q309)</f>
        <v/>
      </c>
      <c r="I350" s="402" t="str">
        <f>IF('Data invoice'!Q309=0,"",'Data invoice'!R309)</f>
        <v/>
      </c>
      <c r="J350" s="438" t="str">
        <f>IF('Data invoice'!R309=0,"",'Data invoice'!S309)</f>
        <v/>
      </c>
      <c r="K350" s="485" t="str">
        <f>IF('Data invoice'!S309=0,"",'Data invoice'!T309)</f>
        <v/>
      </c>
      <c r="L350" s="397"/>
      <c r="M350" s="397"/>
      <c r="N350" s="397"/>
      <c r="O350" s="397"/>
      <c r="P350" s="397"/>
      <c r="Q350" s="397"/>
      <c r="R350" s="397"/>
      <c r="S350" s="397"/>
      <c r="T350" s="397"/>
      <c r="U350" s="397"/>
      <c r="V350" s="397"/>
      <c r="W350" s="397"/>
      <c r="X350" s="397"/>
      <c r="Y350" s="397"/>
      <c r="Z350" s="397"/>
      <c r="AA350" s="397"/>
      <c r="AB350" s="414"/>
      <c r="AC350" s="414"/>
      <c r="AD350" s="414"/>
      <c r="AE350" s="414"/>
      <c r="AF350" s="414"/>
      <c r="AG350" s="414"/>
      <c r="AH350" s="414"/>
      <c r="AI350" s="414"/>
      <c r="AJ350" s="414"/>
      <c r="AK350" s="414"/>
      <c r="AL350" s="414"/>
    </row>
    <row r="351" spans="1:38" s="555" customFormat="1" ht="16.5" customHeight="1">
      <c r="A351" s="397"/>
      <c r="B351" s="402" t="str">
        <f>IF('Data invoice'!J310=0,"",'Data invoice'!K310)</f>
        <v/>
      </c>
      <c r="C351" s="402" t="str">
        <f>IF('Data invoice'!K310=0,"",'Data invoice'!L310)</f>
        <v/>
      </c>
      <c r="D351" s="402" t="str">
        <f>IF('Data invoice'!L310=0,"",'Data invoice'!M310)</f>
        <v/>
      </c>
      <c r="E351" s="402" t="str">
        <f>IF('Data invoice'!M310=0,"",'Data invoice'!N310)</f>
        <v/>
      </c>
      <c r="F351" s="402" t="str">
        <f>IF('Data invoice'!N310=0,"",'Data invoice'!O310)</f>
        <v/>
      </c>
      <c r="G351" s="402" t="str">
        <f>IF('Data invoice'!O310=0,"",'Data invoice'!P310)</f>
        <v/>
      </c>
      <c r="H351" s="402" t="str">
        <f>IF('Data invoice'!P310=0,"",'Data invoice'!Q310)</f>
        <v/>
      </c>
      <c r="I351" s="402" t="str">
        <f>IF('Data invoice'!Q310=0,"",'Data invoice'!R310)</f>
        <v/>
      </c>
      <c r="J351" s="438" t="str">
        <f>IF('Data invoice'!R310=0,"",'Data invoice'!S310)</f>
        <v/>
      </c>
      <c r="K351" s="485" t="str">
        <f>IF('Data invoice'!S310=0,"",'Data invoice'!T310)</f>
        <v/>
      </c>
      <c r="L351" s="397"/>
      <c r="M351" s="397"/>
      <c r="N351" s="397"/>
      <c r="O351" s="397"/>
      <c r="P351" s="397"/>
      <c r="Q351" s="397"/>
      <c r="R351" s="397"/>
      <c r="S351" s="397"/>
      <c r="T351" s="397"/>
      <c r="U351" s="397"/>
      <c r="V351" s="397"/>
      <c r="W351" s="397"/>
      <c r="X351" s="397"/>
      <c r="Y351" s="397"/>
      <c r="Z351" s="397"/>
      <c r="AA351" s="397"/>
      <c r="AB351" s="414"/>
      <c r="AC351" s="414"/>
      <c r="AD351" s="414"/>
      <c r="AE351" s="414"/>
      <c r="AF351" s="414"/>
      <c r="AG351" s="414"/>
      <c r="AH351" s="414"/>
      <c r="AI351" s="414"/>
      <c r="AJ351" s="414"/>
      <c r="AK351" s="414"/>
      <c r="AL351" s="414"/>
    </row>
    <row r="352" spans="1:38" s="555" customFormat="1" ht="16.5" customHeight="1">
      <c r="A352" s="397"/>
      <c r="B352" s="402" t="str">
        <f>IF('Data invoice'!J311=0,"",'Data invoice'!K311)</f>
        <v/>
      </c>
      <c r="C352" s="402" t="str">
        <f>IF('Data invoice'!K311=0,"",'Data invoice'!L311)</f>
        <v/>
      </c>
      <c r="D352" s="402" t="str">
        <f>IF('Data invoice'!L311=0,"",'Data invoice'!M311)</f>
        <v/>
      </c>
      <c r="E352" s="402" t="str">
        <f>IF('Data invoice'!M311=0,"",'Data invoice'!N311)</f>
        <v/>
      </c>
      <c r="F352" s="402" t="str">
        <f>IF('Data invoice'!N311=0,"",'Data invoice'!O311)</f>
        <v/>
      </c>
      <c r="G352" s="402" t="str">
        <f>IF('Data invoice'!O311=0,"",'Data invoice'!P311)</f>
        <v/>
      </c>
      <c r="H352" s="402" t="str">
        <f>IF('Data invoice'!P311=0,"",'Data invoice'!Q311)</f>
        <v/>
      </c>
      <c r="I352" s="402" t="str">
        <f>IF('Data invoice'!Q311=0,"",'Data invoice'!R311)</f>
        <v/>
      </c>
      <c r="J352" s="438" t="str">
        <f>IF('Data invoice'!R311=0,"",'Data invoice'!S311)</f>
        <v/>
      </c>
      <c r="K352" s="485" t="str">
        <f>IF('Data invoice'!S311=0,"",'Data invoice'!T311)</f>
        <v/>
      </c>
      <c r="L352" s="397"/>
      <c r="M352" s="397"/>
      <c r="N352" s="397"/>
      <c r="O352" s="397"/>
      <c r="P352" s="397"/>
      <c r="Q352" s="397"/>
      <c r="R352" s="397"/>
      <c r="S352" s="397"/>
      <c r="T352" s="397"/>
      <c r="U352" s="397"/>
      <c r="V352" s="397"/>
      <c r="W352" s="397"/>
      <c r="X352" s="397"/>
      <c r="Y352" s="397"/>
      <c r="Z352" s="397"/>
      <c r="AA352" s="397"/>
      <c r="AB352" s="414"/>
      <c r="AC352" s="414"/>
      <c r="AD352" s="414"/>
      <c r="AE352" s="414"/>
      <c r="AF352" s="414"/>
      <c r="AG352" s="414"/>
      <c r="AH352" s="414"/>
      <c r="AI352" s="414"/>
      <c r="AJ352" s="414"/>
      <c r="AK352" s="414"/>
      <c r="AL352" s="414"/>
    </row>
    <row r="353" spans="1:38" s="555" customFormat="1" ht="16.5" customHeight="1">
      <c r="A353" s="397"/>
      <c r="B353" s="402" t="str">
        <f>IF('Data invoice'!J312=0,"",'Data invoice'!K312)</f>
        <v/>
      </c>
      <c r="C353" s="402" t="str">
        <f>IF('Data invoice'!K312=0,"",'Data invoice'!L312)</f>
        <v/>
      </c>
      <c r="D353" s="402" t="str">
        <f>IF('Data invoice'!L312=0,"",'Data invoice'!M312)</f>
        <v/>
      </c>
      <c r="E353" s="402" t="str">
        <f>IF('Data invoice'!M312=0,"",'Data invoice'!N312)</f>
        <v/>
      </c>
      <c r="F353" s="402" t="str">
        <f>IF('Data invoice'!N312=0,"",'Data invoice'!O312)</f>
        <v/>
      </c>
      <c r="G353" s="402" t="str">
        <f>IF('Data invoice'!O312=0,"",'Data invoice'!P312)</f>
        <v/>
      </c>
      <c r="H353" s="402" t="str">
        <f>IF('Data invoice'!P312=0,"",'Data invoice'!Q312)</f>
        <v/>
      </c>
      <c r="I353" s="402" t="str">
        <f>IF('Data invoice'!Q312=0,"",'Data invoice'!R312)</f>
        <v/>
      </c>
      <c r="J353" s="438" t="str">
        <f>IF('Data invoice'!R312=0,"",'Data invoice'!S312)</f>
        <v/>
      </c>
      <c r="K353" s="485" t="str">
        <f>IF('Data invoice'!S312=0,"",'Data invoice'!T312)</f>
        <v/>
      </c>
      <c r="L353" s="397"/>
      <c r="M353" s="397"/>
      <c r="N353" s="397"/>
      <c r="O353" s="397"/>
      <c r="P353" s="397"/>
      <c r="Q353" s="397"/>
      <c r="R353" s="397"/>
      <c r="S353" s="397"/>
      <c r="T353" s="397"/>
      <c r="U353" s="397"/>
      <c r="V353" s="397"/>
      <c r="W353" s="397"/>
      <c r="X353" s="397"/>
      <c r="Y353" s="397"/>
      <c r="Z353" s="397"/>
      <c r="AA353" s="397"/>
      <c r="AB353" s="414"/>
      <c r="AC353" s="414"/>
      <c r="AD353" s="414"/>
      <c r="AE353" s="414"/>
      <c r="AF353" s="414"/>
      <c r="AG353" s="414"/>
      <c r="AH353" s="414"/>
      <c r="AI353" s="414"/>
      <c r="AJ353" s="414"/>
      <c r="AK353" s="414"/>
      <c r="AL353" s="414"/>
    </row>
    <row r="354" spans="1:38" s="555" customFormat="1" ht="16.5" customHeight="1">
      <c r="A354" s="397"/>
      <c r="B354" s="402" t="str">
        <f>IF('Data invoice'!J313=0,"",'Data invoice'!K313)</f>
        <v/>
      </c>
      <c r="C354" s="402" t="str">
        <f>IF('Data invoice'!K313=0,"",'Data invoice'!L313)</f>
        <v/>
      </c>
      <c r="D354" s="402" t="str">
        <f>IF('Data invoice'!L313=0,"",'Data invoice'!M313)</f>
        <v/>
      </c>
      <c r="E354" s="402" t="str">
        <f>IF('Data invoice'!M313=0,"",'Data invoice'!N313)</f>
        <v/>
      </c>
      <c r="F354" s="402" t="str">
        <f>IF('Data invoice'!N313=0,"",'Data invoice'!O313)</f>
        <v/>
      </c>
      <c r="G354" s="402" t="str">
        <f>IF('Data invoice'!O313=0,"",'Data invoice'!P313)</f>
        <v/>
      </c>
      <c r="H354" s="402" t="str">
        <f>IF('Data invoice'!P313=0,"",'Data invoice'!Q313)</f>
        <v/>
      </c>
      <c r="I354" s="402" t="str">
        <f>IF('Data invoice'!Q313=0,"",'Data invoice'!R313)</f>
        <v/>
      </c>
      <c r="J354" s="438" t="str">
        <f>IF('Data invoice'!R313=0,"",'Data invoice'!S313)</f>
        <v/>
      </c>
      <c r="K354" s="485" t="str">
        <f>IF('Data invoice'!S313=0,"",'Data invoice'!T313)</f>
        <v/>
      </c>
      <c r="L354" s="397"/>
      <c r="M354" s="397"/>
      <c r="N354" s="397"/>
      <c r="O354" s="397"/>
      <c r="P354" s="397"/>
      <c r="Q354" s="397"/>
      <c r="R354" s="397"/>
      <c r="S354" s="397"/>
      <c r="T354" s="397"/>
      <c r="U354" s="397"/>
      <c r="V354" s="397"/>
      <c r="W354" s="397"/>
      <c r="X354" s="397"/>
      <c r="Y354" s="397"/>
      <c r="Z354" s="397"/>
      <c r="AA354" s="397"/>
      <c r="AB354" s="414"/>
      <c r="AC354" s="414"/>
      <c r="AD354" s="414"/>
      <c r="AE354" s="414"/>
      <c r="AF354" s="414"/>
      <c r="AG354" s="414"/>
      <c r="AH354" s="414"/>
      <c r="AI354" s="414"/>
      <c r="AJ354" s="414"/>
      <c r="AK354" s="414"/>
      <c r="AL354" s="414"/>
    </row>
    <row r="355" spans="1:38" s="555" customFormat="1" ht="16.5" customHeight="1">
      <c r="A355" s="397"/>
      <c r="B355" s="402" t="str">
        <f>IF('Data invoice'!J314=0,"",'Data invoice'!K314)</f>
        <v/>
      </c>
      <c r="C355" s="402" t="str">
        <f>IF('Data invoice'!K314=0,"",'Data invoice'!L314)</f>
        <v/>
      </c>
      <c r="D355" s="402" t="str">
        <f>IF('Data invoice'!L314=0,"",'Data invoice'!M314)</f>
        <v/>
      </c>
      <c r="E355" s="402" t="str">
        <f>IF('Data invoice'!M314=0,"",'Data invoice'!N314)</f>
        <v/>
      </c>
      <c r="F355" s="402" t="str">
        <f>IF('Data invoice'!N314=0,"",'Data invoice'!O314)</f>
        <v/>
      </c>
      <c r="G355" s="402" t="str">
        <f>IF('Data invoice'!O314=0,"",'Data invoice'!P314)</f>
        <v/>
      </c>
      <c r="H355" s="402" t="str">
        <f>IF('Data invoice'!P314=0,"",'Data invoice'!Q314)</f>
        <v/>
      </c>
      <c r="I355" s="402" t="str">
        <f>IF('Data invoice'!Q314=0,"",'Data invoice'!R314)</f>
        <v/>
      </c>
      <c r="J355" s="438" t="str">
        <f>IF('Data invoice'!R314=0,"",'Data invoice'!S314)</f>
        <v/>
      </c>
      <c r="K355" s="485" t="str">
        <f>IF('Data invoice'!S314=0,"",'Data invoice'!T314)</f>
        <v/>
      </c>
      <c r="L355" s="397"/>
      <c r="M355" s="397"/>
      <c r="N355" s="397"/>
      <c r="O355" s="397"/>
      <c r="P355" s="397"/>
      <c r="Q355" s="397"/>
      <c r="R355" s="397"/>
      <c r="S355" s="397"/>
      <c r="T355" s="397"/>
      <c r="U355" s="397"/>
      <c r="V355" s="397"/>
      <c r="W355" s="397"/>
      <c r="X355" s="397"/>
      <c r="Y355" s="397"/>
      <c r="Z355" s="397"/>
      <c r="AA355" s="397"/>
      <c r="AB355" s="414"/>
      <c r="AC355" s="414"/>
      <c r="AD355" s="414"/>
      <c r="AE355" s="414"/>
      <c r="AF355" s="414"/>
      <c r="AG355" s="414"/>
      <c r="AH355" s="414"/>
      <c r="AI355" s="414"/>
      <c r="AJ355" s="414"/>
      <c r="AK355" s="414"/>
      <c r="AL355" s="414"/>
    </row>
    <row r="356" spans="1:38" s="555" customFormat="1" ht="16.5" customHeight="1">
      <c r="A356" s="397"/>
      <c r="B356" s="402" t="str">
        <f>IF('Data invoice'!J315=0,"",'Data invoice'!K315)</f>
        <v/>
      </c>
      <c r="C356" s="402" t="str">
        <f>IF('Data invoice'!K315=0,"",'Data invoice'!L315)</f>
        <v/>
      </c>
      <c r="D356" s="402" t="str">
        <f>IF('Data invoice'!L315=0,"",'Data invoice'!M315)</f>
        <v/>
      </c>
      <c r="E356" s="402" t="str">
        <f>IF('Data invoice'!M315=0,"",'Data invoice'!N315)</f>
        <v/>
      </c>
      <c r="F356" s="402" t="str">
        <f>IF('Data invoice'!N315=0,"",'Data invoice'!O315)</f>
        <v/>
      </c>
      <c r="G356" s="402" t="str">
        <f>IF('Data invoice'!O315=0,"",'Data invoice'!P315)</f>
        <v/>
      </c>
      <c r="H356" s="402" t="str">
        <f>IF('Data invoice'!P315=0,"",'Data invoice'!Q315)</f>
        <v/>
      </c>
      <c r="I356" s="402" t="str">
        <f>IF('Data invoice'!Q315=0,"",'Data invoice'!R315)</f>
        <v/>
      </c>
      <c r="J356" s="438" t="str">
        <f>IF('Data invoice'!R315=0,"",'Data invoice'!S315)</f>
        <v/>
      </c>
      <c r="K356" s="485" t="str">
        <f>IF('Data invoice'!S315=0,"",'Data invoice'!T315)</f>
        <v/>
      </c>
      <c r="L356" s="397"/>
      <c r="M356" s="397"/>
      <c r="N356" s="397"/>
      <c r="O356" s="397"/>
      <c r="P356" s="397"/>
      <c r="Q356" s="397"/>
      <c r="R356" s="397"/>
      <c r="S356" s="397"/>
      <c r="T356" s="397"/>
      <c r="U356" s="397"/>
      <c r="V356" s="397"/>
      <c r="W356" s="397"/>
      <c r="X356" s="397"/>
      <c r="Y356" s="397"/>
      <c r="Z356" s="397"/>
      <c r="AA356" s="397"/>
      <c r="AB356" s="414"/>
      <c r="AC356" s="414"/>
      <c r="AD356" s="414"/>
      <c r="AE356" s="414"/>
      <c r="AF356" s="414"/>
      <c r="AG356" s="414"/>
      <c r="AH356" s="414"/>
      <c r="AI356" s="414"/>
      <c r="AJ356" s="414"/>
      <c r="AK356" s="414"/>
      <c r="AL356" s="414"/>
    </row>
    <row r="357" spans="1:38" s="555" customFormat="1" ht="16.5" customHeight="1">
      <c r="A357" s="397"/>
      <c r="B357" s="402" t="str">
        <f>IF('Data invoice'!J316=0,"",'Data invoice'!K316)</f>
        <v/>
      </c>
      <c r="C357" s="402" t="str">
        <f>IF('Data invoice'!K316=0,"",'Data invoice'!L316)</f>
        <v/>
      </c>
      <c r="D357" s="402" t="str">
        <f>IF('Data invoice'!L316=0,"",'Data invoice'!M316)</f>
        <v/>
      </c>
      <c r="E357" s="402" t="str">
        <f>IF('Data invoice'!M316=0,"",'Data invoice'!N316)</f>
        <v/>
      </c>
      <c r="F357" s="402" t="str">
        <f>IF('Data invoice'!N316=0,"",'Data invoice'!O316)</f>
        <v/>
      </c>
      <c r="G357" s="402" t="str">
        <f>IF('Data invoice'!O316=0,"",'Data invoice'!P316)</f>
        <v/>
      </c>
      <c r="H357" s="402" t="str">
        <f>IF('Data invoice'!P316=0,"",'Data invoice'!Q316)</f>
        <v/>
      </c>
      <c r="I357" s="402" t="str">
        <f>IF('Data invoice'!Q316=0,"",'Data invoice'!R316)</f>
        <v/>
      </c>
      <c r="J357" s="438" t="str">
        <f>IF('Data invoice'!R316=0,"",'Data invoice'!S316)</f>
        <v/>
      </c>
      <c r="K357" s="485" t="str">
        <f>IF('Data invoice'!S316=0,"",'Data invoice'!T316)</f>
        <v/>
      </c>
      <c r="L357" s="397"/>
      <c r="M357" s="397"/>
      <c r="N357" s="397"/>
      <c r="O357" s="397"/>
      <c r="P357" s="397"/>
      <c r="Q357" s="397"/>
      <c r="R357" s="397"/>
      <c r="S357" s="397"/>
      <c r="T357" s="397"/>
      <c r="U357" s="397"/>
      <c r="V357" s="397"/>
      <c r="W357" s="397"/>
      <c r="X357" s="397"/>
      <c r="Y357" s="397"/>
      <c r="Z357" s="397"/>
      <c r="AA357" s="397"/>
      <c r="AB357" s="414"/>
      <c r="AC357" s="414"/>
      <c r="AD357" s="414"/>
      <c r="AE357" s="414"/>
      <c r="AF357" s="414"/>
      <c r="AG357" s="414"/>
      <c r="AH357" s="414"/>
      <c r="AI357" s="414"/>
      <c r="AJ357" s="414"/>
      <c r="AK357" s="414"/>
      <c r="AL357" s="414"/>
    </row>
    <row r="358" spans="1:38" s="555" customFormat="1" ht="16.5" customHeight="1">
      <c r="A358" s="397"/>
      <c r="B358" s="402" t="str">
        <f>IF('Data invoice'!J317=0,"",'Data invoice'!K317)</f>
        <v/>
      </c>
      <c r="C358" s="402" t="str">
        <f>IF('Data invoice'!K317=0,"",'Data invoice'!L317)</f>
        <v/>
      </c>
      <c r="D358" s="402" t="str">
        <f>IF('Data invoice'!L317=0,"",'Data invoice'!M317)</f>
        <v/>
      </c>
      <c r="E358" s="402" t="str">
        <f>IF('Data invoice'!M317=0,"",'Data invoice'!N317)</f>
        <v/>
      </c>
      <c r="F358" s="402" t="str">
        <f>IF('Data invoice'!N317=0,"",'Data invoice'!O317)</f>
        <v/>
      </c>
      <c r="G358" s="402" t="str">
        <f>IF('Data invoice'!O317=0,"",'Data invoice'!P317)</f>
        <v/>
      </c>
      <c r="H358" s="402" t="str">
        <f>IF('Data invoice'!P317=0,"",'Data invoice'!Q317)</f>
        <v/>
      </c>
      <c r="I358" s="402" t="str">
        <f>IF('Data invoice'!Q317=0,"",'Data invoice'!R317)</f>
        <v/>
      </c>
      <c r="J358" s="438" t="str">
        <f>IF('Data invoice'!R317=0,"",'Data invoice'!S317)</f>
        <v/>
      </c>
      <c r="K358" s="485" t="str">
        <f>IF('Data invoice'!S317=0,"",'Data invoice'!T317)</f>
        <v/>
      </c>
      <c r="L358" s="397"/>
      <c r="M358" s="397"/>
      <c r="N358" s="397"/>
      <c r="O358" s="397"/>
      <c r="P358" s="397"/>
      <c r="Q358" s="397"/>
      <c r="R358" s="397"/>
      <c r="S358" s="397"/>
      <c r="T358" s="397"/>
      <c r="U358" s="397"/>
      <c r="V358" s="397"/>
      <c r="W358" s="397"/>
      <c r="X358" s="397"/>
      <c r="Y358" s="397"/>
      <c r="Z358" s="397"/>
      <c r="AA358" s="397"/>
      <c r="AB358" s="414"/>
      <c r="AC358" s="414"/>
      <c r="AD358" s="414"/>
      <c r="AE358" s="414"/>
      <c r="AF358" s="414"/>
      <c r="AG358" s="414"/>
      <c r="AH358" s="414"/>
      <c r="AI358" s="414"/>
      <c r="AJ358" s="414"/>
      <c r="AK358" s="414"/>
      <c r="AL358" s="414"/>
    </row>
    <row r="359" spans="1:38" s="555" customFormat="1" ht="16.5" customHeight="1">
      <c r="A359" s="397"/>
      <c r="B359" s="402" t="str">
        <f>IF('Data invoice'!J318=0,"",'Data invoice'!K318)</f>
        <v/>
      </c>
      <c r="C359" s="402" t="str">
        <f>IF('Data invoice'!K318=0,"",'Data invoice'!L318)</f>
        <v/>
      </c>
      <c r="D359" s="402" t="str">
        <f>IF('Data invoice'!L318=0,"",'Data invoice'!M318)</f>
        <v/>
      </c>
      <c r="E359" s="402" t="str">
        <f>IF('Data invoice'!M318=0,"",'Data invoice'!N318)</f>
        <v/>
      </c>
      <c r="F359" s="402" t="str">
        <f>IF('Data invoice'!N318=0,"",'Data invoice'!O318)</f>
        <v/>
      </c>
      <c r="G359" s="402" t="str">
        <f>IF('Data invoice'!O318=0,"",'Data invoice'!P318)</f>
        <v/>
      </c>
      <c r="H359" s="402" t="str">
        <f>IF('Data invoice'!P318=0,"",'Data invoice'!Q318)</f>
        <v/>
      </c>
      <c r="I359" s="402" t="str">
        <f>IF('Data invoice'!Q318=0,"",'Data invoice'!R318)</f>
        <v/>
      </c>
      <c r="J359" s="438" t="str">
        <f>IF('Data invoice'!R318=0,"",'Data invoice'!S318)</f>
        <v/>
      </c>
      <c r="K359" s="485" t="str">
        <f>IF('Data invoice'!S318=0,"",'Data invoice'!T318)</f>
        <v/>
      </c>
      <c r="L359" s="397"/>
      <c r="M359" s="397"/>
      <c r="N359" s="397"/>
      <c r="O359" s="397"/>
      <c r="P359" s="397"/>
      <c r="Q359" s="397"/>
      <c r="R359" s="397"/>
      <c r="S359" s="397"/>
      <c r="T359" s="397"/>
      <c r="U359" s="397"/>
      <c r="V359" s="397"/>
      <c r="W359" s="397"/>
      <c r="X359" s="397"/>
      <c r="Y359" s="397"/>
      <c r="Z359" s="397"/>
      <c r="AA359" s="397"/>
      <c r="AB359" s="414"/>
      <c r="AC359" s="414"/>
      <c r="AD359" s="414"/>
      <c r="AE359" s="414"/>
      <c r="AF359" s="414"/>
      <c r="AG359" s="414"/>
      <c r="AH359" s="414"/>
      <c r="AI359" s="414"/>
      <c r="AJ359" s="414"/>
      <c r="AK359" s="414"/>
      <c r="AL359" s="414"/>
    </row>
    <row r="360" spans="1:38" s="555" customFormat="1" ht="16.5" customHeight="1">
      <c r="A360" s="397"/>
      <c r="B360" s="402" t="str">
        <f>IF('Data invoice'!J319=0,"",'Data invoice'!K319)</f>
        <v/>
      </c>
      <c r="C360" s="402" t="str">
        <f>IF('Data invoice'!K319=0,"",'Data invoice'!L319)</f>
        <v/>
      </c>
      <c r="D360" s="402" t="str">
        <f>IF('Data invoice'!L319=0,"",'Data invoice'!M319)</f>
        <v/>
      </c>
      <c r="E360" s="402" t="str">
        <f>IF('Data invoice'!M319=0,"",'Data invoice'!N319)</f>
        <v/>
      </c>
      <c r="F360" s="402" t="str">
        <f>IF('Data invoice'!N319=0,"",'Data invoice'!O319)</f>
        <v/>
      </c>
      <c r="G360" s="402" t="str">
        <f>IF('Data invoice'!O319=0,"",'Data invoice'!P319)</f>
        <v/>
      </c>
      <c r="H360" s="402" t="str">
        <f>IF('Data invoice'!P319=0,"",'Data invoice'!Q319)</f>
        <v/>
      </c>
      <c r="I360" s="402" t="str">
        <f>IF('Data invoice'!Q319=0,"",'Data invoice'!R319)</f>
        <v/>
      </c>
      <c r="J360" s="438" t="str">
        <f>IF('Data invoice'!R319=0,"",'Data invoice'!S319)</f>
        <v/>
      </c>
      <c r="K360" s="485" t="str">
        <f>IF('Data invoice'!S319=0,"",'Data invoice'!T319)</f>
        <v/>
      </c>
      <c r="L360" s="397"/>
      <c r="M360" s="397"/>
      <c r="N360" s="397"/>
      <c r="O360" s="397"/>
      <c r="P360" s="397"/>
      <c r="Q360" s="397"/>
      <c r="R360" s="397"/>
      <c r="S360" s="397"/>
      <c r="T360" s="397"/>
      <c r="U360" s="397"/>
      <c r="V360" s="397"/>
      <c r="W360" s="397"/>
      <c r="X360" s="397"/>
      <c r="Y360" s="397"/>
      <c r="Z360" s="397"/>
      <c r="AA360" s="397"/>
      <c r="AB360" s="414"/>
      <c r="AC360" s="414"/>
      <c r="AD360" s="414"/>
      <c r="AE360" s="414"/>
      <c r="AF360" s="414"/>
      <c r="AG360" s="414"/>
      <c r="AH360" s="414"/>
      <c r="AI360" s="414"/>
      <c r="AJ360" s="414"/>
      <c r="AK360" s="414"/>
      <c r="AL360" s="414"/>
    </row>
    <row r="361" spans="1:38" s="555" customFormat="1" ht="16.5" customHeight="1">
      <c r="A361" s="397"/>
      <c r="B361" s="402" t="str">
        <f>IF('Data invoice'!J320=0,"",'Data invoice'!K320)</f>
        <v/>
      </c>
      <c r="C361" s="402" t="str">
        <f>IF('Data invoice'!K320=0,"",'Data invoice'!L320)</f>
        <v/>
      </c>
      <c r="D361" s="402" t="str">
        <f>IF('Data invoice'!L320=0,"",'Data invoice'!M320)</f>
        <v/>
      </c>
      <c r="E361" s="402" t="str">
        <f>IF('Data invoice'!M320=0,"",'Data invoice'!N320)</f>
        <v/>
      </c>
      <c r="F361" s="402" t="str">
        <f>IF('Data invoice'!N320=0,"",'Data invoice'!O320)</f>
        <v/>
      </c>
      <c r="G361" s="402" t="str">
        <f>IF('Data invoice'!O320=0,"",'Data invoice'!P320)</f>
        <v/>
      </c>
      <c r="H361" s="402" t="str">
        <f>IF('Data invoice'!P320=0,"",'Data invoice'!Q320)</f>
        <v/>
      </c>
      <c r="I361" s="402" t="str">
        <f>IF('Data invoice'!Q320=0,"",'Data invoice'!R320)</f>
        <v/>
      </c>
      <c r="J361" s="438" t="str">
        <f>IF('Data invoice'!R320=0,"",'Data invoice'!S320)</f>
        <v/>
      </c>
      <c r="K361" s="485" t="str">
        <f>IF('Data invoice'!S320=0,"",'Data invoice'!T320)</f>
        <v/>
      </c>
      <c r="L361" s="397"/>
      <c r="M361" s="397"/>
      <c r="N361" s="397"/>
      <c r="O361" s="397"/>
      <c r="P361" s="397"/>
      <c r="Q361" s="397"/>
      <c r="R361" s="397"/>
      <c r="S361" s="397"/>
      <c r="T361" s="397"/>
      <c r="U361" s="397"/>
      <c r="V361" s="397"/>
      <c r="W361" s="397"/>
      <c r="X361" s="397"/>
      <c r="Y361" s="397"/>
      <c r="Z361" s="397"/>
      <c r="AA361" s="397"/>
      <c r="AB361" s="414"/>
      <c r="AC361" s="414"/>
      <c r="AD361" s="414"/>
      <c r="AE361" s="414"/>
      <c r="AF361" s="414"/>
      <c r="AG361" s="414"/>
      <c r="AH361" s="414"/>
      <c r="AI361" s="414"/>
      <c r="AJ361" s="414"/>
      <c r="AK361" s="414"/>
      <c r="AL361" s="414"/>
    </row>
    <row r="362" spans="1:38" s="555" customFormat="1" ht="16.5" customHeight="1">
      <c r="A362" s="397"/>
      <c r="B362" s="402" t="str">
        <f>IF('Data invoice'!J321=0,"",'Data invoice'!K321)</f>
        <v/>
      </c>
      <c r="C362" s="402" t="str">
        <f>IF('Data invoice'!K321=0,"",'Data invoice'!L321)</f>
        <v/>
      </c>
      <c r="D362" s="402" t="str">
        <f>IF('Data invoice'!L321=0,"",'Data invoice'!M321)</f>
        <v/>
      </c>
      <c r="E362" s="402" t="str">
        <f>IF('Data invoice'!M321=0,"",'Data invoice'!N321)</f>
        <v/>
      </c>
      <c r="F362" s="402" t="str">
        <f>IF('Data invoice'!N321=0,"",'Data invoice'!O321)</f>
        <v/>
      </c>
      <c r="G362" s="402" t="str">
        <f>IF('Data invoice'!O321=0,"",'Data invoice'!P321)</f>
        <v/>
      </c>
      <c r="H362" s="402" t="str">
        <f>IF('Data invoice'!P321=0,"",'Data invoice'!Q321)</f>
        <v/>
      </c>
      <c r="I362" s="402" t="str">
        <f>IF('Data invoice'!Q321=0,"",'Data invoice'!R321)</f>
        <v/>
      </c>
      <c r="J362" s="438" t="str">
        <f>IF('Data invoice'!R321=0,"",'Data invoice'!S321)</f>
        <v/>
      </c>
      <c r="K362" s="485" t="str">
        <f>IF('Data invoice'!S321=0,"",'Data invoice'!T321)</f>
        <v/>
      </c>
      <c r="L362" s="397"/>
      <c r="M362" s="397"/>
      <c r="N362" s="397"/>
      <c r="O362" s="397"/>
      <c r="P362" s="397"/>
      <c r="Q362" s="397"/>
      <c r="R362" s="397"/>
      <c r="S362" s="397"/>
      <c r="T362" s="397"/>
      <c r="U362" s="397"/>
      <c r="V362" s="397"/>
      <c r="W362" s="397"/>
      <c r="X362" s="397"/>
      <c r="Y362" s="397"/>
      <c r="Z362" s="397"/>
      <c r="AA362" s="397"/>
      <c r="AB362" s="414"/>
      <c r="AC362" s="414"/>
      <c r="AD362" s="414"/>
      <c r="AE362" s="414"/>
      <c r="AF362" s="414"/>
      <c r="AG362" s="414"/>
      <c r="AH362" s="414"/>
      <c r="AI362" s="414"/>
      <c r="AJ362" s="414"/>
      <c r="AK362" s="414"/>
      <c r="AL362" s="414"/>
    </row>
    <row r="363" spans="1:38" s="555" customFormat="1" ht="16.5" customHeight="1">
      <c r="A363" s="397"/>
      <c r="B363" s="402" t="str">
        <f>IF('Data invoice'!J322=0,"",'Data invoice'!K322)</f>
        <v/>
      </c>
      <c r="C363" s="402" t="str">
        <f>IF('Data invoice'!K322=0,"",'Data invoice'!L322)</f>
        <v/>
      </c>
      <c r="D363" s="402" t="str">
        <f>IF('Data invoice'!L322=0,"",'Data invoice'!M322)</f>
        <v/>
      </c>
      <c r="E363" s="402" t="str">
        <f>IF('Data invoice'!M322=0,"",'Data invoice'!N322)</f>
        <v/>
      </c>
      <c r="F363" s="402" t="str">
        <f>IF('Data invoice'!N322=0,"",'Data invoice'!O322)</f>
        <v/>
      </c>
      <c r="G363" s="402" t="str">
        <f>IF('Data invoice'!O322=0,"",'Data invoice'!P322)</f>
        <v/>
      </c>
      <c r="H363" s="402" t="str">
        <f>IF('Data invoice'!P322=0,"",'Data invoice'!Q322)</f>
        <v/>
      </c>
      <c r="I363" s="402" t="str">
        <f>IF('Data invoice'!Q322=0,"",'Data invoice'!R322)</f>
        <v/>
      </c>
      <c r="J363" s="438" t="str">
        <f>IF('Data invoice'!R322=0,"",'Data invoice'!S322)</f>
        <v/>
      </c>
      <c r="K363" s="485" t="str">
        <f>IF('Data invoice'!S322=0,"",'Data invoice'!T322)</f>
        <v/>
      </c>
      <c r="L363" s="397"/>
      <c r="M363" s="397"/>
      <c r="N363" s="397"/>
      <c r="O363" s="397"/>
      <c r="P363" s="397"/>
      <c r="Q363" s="397"/>
      <c r="R363" s="397"/>
      <c r="S363" s="397"/>
      <c r="T363" s="397"/>
      <c r="U363" s="397"/>
      <c r="V363" s="397"/>
      <c r="W363" s="397"/>
      <c r="X363" s="397"/>
      <c r="Y363" s="397"/>
      <c r="Z363" s="397"/>
      <c r="AA363" s="397"/>
      <c r="AB363" s="414"/>
      <c r="AC363" s="414"/>
      <c r="AD363" s="414"/>
      <c r="AE363" s="414"/>
      <c r="AF363" s="414"/>
      <c r="AG363" s="414"/>
      <c r="AH363" s="414"/>
      <c r="AI363" s="414"/>
      <c r="AJ363" s="414"/>
      <c r="AK363" s="414"/>
      <c r="AL363" s="414"/>
    </row>
    <row r="364" spans="1:38" s="555" customFormat="1" ht="16.5" customHeight="1">
      <c r="A364" s="397"/>
      <c r="B364" s="402" t="str">
        <f>IF('Data invoice'!J323=0,"",'Data invoice'!K323)</f>
        <v/>
      </c>
      <c r="C364" s="402" t="str">
        <f>IF('Data invoice'!K323=0,"",'Data invoice'!L323)</f>
        <v/>
      </c>
      <c r="D364" s="402" t="str">
        <f>IF('Data invoice'!L323=0,"",'Data invoice'!M323)</f>
        <v/>
      </c>
      <c r="E364" s="402" t="str">
        <f>IF('Data invoice'!M323=0,"",'Data invoice'!N323)</f>
        <v/>
      </c>
      <c r="F364" s="402" t="str">
        <f>IF('Data invoice'!N323=0,"",'Data invoice'!O323)</f>
        <v/>
      </c>
      <c r="G364" s="402" t="str">
        <f>IF('Data invoice'!O323=0,"",'Data invoice'!P323)</f>
        <v/>
      </c>
      <c r="H364" s="402" t="str">
        <f>IF('Data invoice'!P323=0,"",'Data invoice'!Q323)</f>
        <v/>
      </c>
      <c r="I364" s="402" t="str">
        <f>IF('Data invoice'!Q323=0,"",'Data invoice'!R323)</f>
        <v/>
      </c>
      <c r="J364" s="438" t="str">
        <f>IF('Data invoice'!R323=0,"",'Data invoice'!S323)</f>
        <v/>
      </c>
      <c r="K364" s="485" t="str">
        <f>IF('Data invoice'!S323=0,"",'Data invoice'!T323)</f>
        <v/>
      </c>
      <c r="L364" s="397"/>
      <c r="M364" s="397"/>
      <c r="N364" s="397"/>
      <c r="O364" s="397"/>
      <c r="P364" s="397"/>
      <c r="Q364" s="397"/>
      <c r="R364" s="397"/>
      <c r="S364" s="397"/>
      <c r="T364" s="397"/>
      <c r="U364" s="397"/>
      <c r="V364" s="397"/>
      <c r="W364" s="397"/>
      <c r="X364" s="397"/>
      <c r="Y364" s="397"/>
      <c r="Z364" s="397"/>
      <c r="AA364" s="397"/>
      <c r="AB364" s="414"/>
      <c r="AC364" s="414"/>
      <c r="AD364" s="414"/>
      <c r="AE364" s="414"/>
      <c r="AF364" s="414"/>
      <c r="AG364" s="414"/>
      <c r="AH364" s="414"/>
      <c r="AI364" s="414"/>
      <c r="AJ364" s="414"/>
      <c r="AK364" s="414"/>
      <c r="AL364" s="414"/>
    </row>
    <row r="365" spans="1:38" s="555" customFormat="1" ht="16.5" customHeight="1">
      <c r="A365" s="397"/>
      <c r="B365" s="402" t="str">
        <f>IF('Data invoice'!J324=0,"",'Data invoice'!K324)</f>
        <v/>
      </c>
      <c r="C365" s="402" t="str">
        <f>IF('Data invoice'!K324=0,"",'Data invoice'!L324)</f>
        <v/>
      </c>
      <c r="D365" s="402" t="str">
        <f>IF('Data invoice'!L324=0,"",'Data invoice'!M324)</f>
        <v/>
      </c>
      <c r="E365" s="402" t="str">
        <f>IF('Data invoice'!M324=0,"",'Data invoice'!N324)</f>
        <v/>
      </c>
      <c r="F365" s="402" t="str">
        <f>IF('Data invoice'!N324=0,"",'Data invoice'!O324)</f>
        <v/>
      </c>
      <c r="G365" s="402" t="str">
        <f>IF('Data invoice'!O324=0,"",'Data invoice'!P324)</f>
        <v/>
      </c>
      <c r="H365" s="402" t="str">
        <f>IF('Data invoice'!P324=0,"",'Data invoice'!Q324)</f>
        <v/>
      </c>
      <c r="I365" s="402" t="str">
        <f>IF('Data invoice'!Q324=0,"",'Data invoice'!R324)</f>
        <v/>
      </c>
      <c r="J365" s="438" t="str">
        <f>IF('Data invoice'!R324=0,"",'Data invoice'!S324)</f>
        <v/>
      </c>
      <c r="K365" s="485" t="str">
        <f>IF('Data invoice'!S324=0,"",'Data invoice'!T324)</f>
        <v/>
      </c>
      <c r="L365" s="397"/>
      <c r="M365" s="397"/>
      <c r="N365" s="397"/>
      <c r="O365" s="397"/>
      <c r="P365" s="397"/>
      <c r="Q365" s="397"/>
      <c r="R365" s="397"/>
      <c r="S365" s="397"/>
      <c r="T365" s="397"/>
      <c r="U365" s="397"/>
      <c r="V365" s="397"/>
      <c r="W365" s="397"/>
      <c r="X365" s="397"/>
      <c r="Y365" s="397"/>
      <c r="Z365" s="397"/>
      <c r="AA365" s="397"/>
      <c r="AB365" s="414"/>
      <c r="AC365" s="414"/>
      <c r="AD365" s="414"/>
      <c r="AE365" s="414"/>
      <c r="AF365" s="414"/>
      <c r="AG365" s="414"/>
      <c r="AH365" s="414"/>
      <c r="AI365" s="414"/>
      <c r="AJ365" s="414"/>
      <c r="AK365" s="414"/>
      <c r="AL365" s="414"/>
    </row>
    <row r="366" spans="1:38" s="555" customFormat="1" ht="16.5" customHeight="1">
      <c r="A366" s="397"/>
      <c r="B366" s="402" t="str">
        <f>IF('Data invoice'!J325=0,"",'Data invoice'!K325)</f>
        <v/>
      </c>
      <c r="C366" s="402" t="str">
        <f>IF('Data invoice'!K325=0,"",'Data invoice'!L325)</f>
        <v/>
      </c>
      <c r="D366" s="402" t="str">
        <f>IF('Data invoice'!L325=0,"",'Data invoice'!M325)</f>
        <v/>
      </c>
      <c r="E366" s="402" t="str">
        <f>IF('Data invoice'!M325=0,"",'Data invoice'!N325)</f>
        <v/>
      </c>
      <c r="F366" s="402" t="str">
        <f>IF('Data invoice'!N325=0,"",'Data invoice'!O325)</f>
        <v/>
      </c>
      <c r="G366" s="402" t="str">
        <f>IF('Data invoice'!O325=0,"",'Data invoice'!P325)</f>
        <v/>
      </c>
      <c r="H366" s="402" t="str">
        <f>IF('Data invoice'!P325=0,"",'Data invoice'!Q325)</f>
        <v/>
      </c>
      <c r="I366" s="402" t="str">
        <f>IF('Data invoice'!Q325=0,"",'Data invoice'!R325)</f>
        <v/>
      </c>
      <c r="J366" s="438" t="str">
        <f>IF('Data invoice'!R325=0,"",'Data invoice'!S325)</f>
        <v/>
      </c>
      <c r="K366" s="485" t="str">
        <f>IF('Data invoice'!S325=0,"",'Data invoice'!T325)</f>
        <v/>
      </c>
      <c r="L366" s="397"/>
      <c r="M366" s="397"/>
      <c r="N366" s="397"/>
      <c r="O366" s="397"/>
      <c r="P366" s="397"/>
      <c r="Q366" s="397"/>
      <c r="R366" s="397"/>
      <c r="S366" s="397"/>
      <c r="T366" s="397"/>
      <c r="U366" s="397"/>
      <c r="V366" s="397"/>
      <c r="W366" s="397"/>
      <c r="X366" s="397"/>
      <c r="Y366" s="397"/>
      <c r="Z366" s="397"/>
      <c r="AA366" s="397"/>
      <c r="AB366" s="414"/>
      <c r="AC366" s="414"/>
      <c r="AD366" s="414"/>
      <c r="AE366" s="414"/>
      <c r="AF366" s="414"/>
      <c r="AG366" s="414"/>
      <c r="AH366" s="414"/>
      <c r="AI366" s="414"/>
      <c r="AJ366" s="414"/>
      <c r="AK366" s="414"/>
      <c r="AL366" s="414"/>
    </row>
    <row r="367" spans="1:38" s="555" customFormat="1" ht="16.5" customHeight="1">
      <c r="A367" s="397"/>
      <c r="B367" s="402" t="str">
        <f>IF('Data invoice'!J326=0,"",'Data invoice'!K326)</f>
        <v/>
      </c>
      <c r="C367" s="402" t="str">
        <f>IF('Data invoice'!K326=0,"",'Data invoice'!L326)</f>
        <v/>
      </c>
      <c r="D367" s="402" t="str">
        <f>IF('Data invoice'!L326=0,"",'Data invoice'!M326)</f>
        <v/>
      </c>
      <c r="E367" s="402" t="str">
        <f>IF('Data invoice'!M326=0,"",'Data invoice'!N326)</f>
        <v/>
      </c>
      <c r="F367" s="402" t="str">
        <f>IF('Data invoice'!N326=0,"",'Data invoice'!O326)</f>
        <v/>
      </c>
      <c r="G367" s="402" t="str">
        <f>IF('Data invoice'!O326=0,"",'Data invoice'!P326)</f>
        <v/>
      </c>
      <c r="H367" s="402" t="str">
        <f>IF('Data invoice'!P326=0,"",'Data invoice'!Q326)</f>
        <v/>
      </c>
      <c r="I367" s="402" t="str">
        <f>IF('Data invoice'!Q326=0,"",'Data invoice'!R326)</f>
        <v/>
      </c>
      <c r="J367" s="438" t="str">
        <f>IF('Data invoice'!R326=0,"",'Data invoice'!S326)</f>
        <v/>
      </c>
      <c r="K367" s="485" t="str">
        <f>IF('Data invoice'!S326=0,"",'Data invoice'!T326)</f>
        <v/>
      </c>
      <c r="L367" s="397"/>
      <c r="M367" s="397"/>
      <c r="N367" s="397"/>
      <c r="O367" s="397"/>
      <c r="P367" s="397"/>
      <c r="Q367" s="397"/>
      <c r="R367" s="397"/>
      <c r="S367" s="397"/>
      <c r="T367" s="397"/>
      <c r="U367" s="397"/>
      <c r="V367" s="397"/>
      <c r="W367" s="397"/>
      <c r="X367" s="397"/>
      <c r="Y367" s="397"/>
      <c r="Z367" s="397"/>
      <c r="AA367" s="397"/>
      <c r="AB367" s="414"/>
      <c r="AC367" s="414"/>
      <c r="AD367" s="414"/>
      <c r="AE367" s="414"/>
      <c r="AF367" s="414"/>
      <c r="AG367" s="414"/>
      <c r="AH367" s="414"/>
      <c r="AI367" s="414"/>
      <c r="AJ367" s="414"/>
      <c r="AK367" s="414"/>
      <c r="AL367" s="414"/>
    </row>
    <row r="368" spans="1:38" s="555" customFormat="1" ht="16.5" customHeight="1">
      <c r="A368" s="397"/>
      <c r="B368" s="402" t="str">
        <f>IF('Data invoice'!J327=0,"",'Data invoice'!K327)</f>
        <v/>
      </c>
      <c r="C368" s="402" t="str">
        <f>IF('Data invoice'!K327=0,"",'Data invoice'!L327)</f>
        <v/>
      </c>
      <c r="D368" s="402" t="str">
        <f>IF('Data invoice'!L327=0,"",'Data invoice'!M327)</f>
        <v/>
      </c>
      <c r="E368" s="402" t="str">
        <f>IF('Data invoice'!M327=0,"",'Data invoice'!N327)</f>
        <v/>
      </c>
      <c r="F368" s="402" t="str">
        <f>IF('Data invoice'!N327=0,"",'Data invoice'!O327)</f>
        <v/>
      </c>
      <c r="G368" s="402" t="str">
        <f>IF('Data invoice'!O327=0,"",'Data invoice'!P327)</f>
        <v/>
      </c>
      <c r="H368" s="402" t="str">
        <f>IF('Data invoice'!P327=0,"",'Data invoice'!Q327)</f>
        <v/>
      </c>
      <c r="I368" s="402" t="str">
        <f>IF('Data invoice'!Q327=0,"",'Data invoice'!R327)</f>
        <v/>
      </c>
      <c r="J368" s="438" t="str">
        <f>IF('Data invoice'!R327=0,"",'Data invoice'!S327)</f>
        <v/>
      </c>
      <c r="K368" s="485" t="str">
        <f>IF('Data invoice'!S327=0,"",'Data invoice'!T327)</f>
        <v/>
      </c>
      <c r="L368" s="397"/>
      <c r="M368" s="397"/>
      <c r="N368" s="397"/>
      <c r="O368" s="397"/>
      <c r="P368" s="397"/>
      <c r="Q368" s="397"/>
      <c r="R368" s="397"/>
      <c r="S368" s="397"/>
      <c r="T368" s="397"/>
      <c r="U368" s="397"/>
      <c r="V368" s="397"/>
      <c r="W368" s="397"/>
      <c r="X368" s="397"/>
      <c r="Y368" s="397"/>
      <c r="Z368" s="397"/>
      <c r="AA368" s="397"/>
      <c r="AB368" s="414"/>
      <c r="AC368" s="414"/>
      <c r="AD368" s="414"/>
      <c r="AE368" s="414"/>
      <c r="AF368" s="414"/>
      <c r="AG368" s="414"/>
      <c r="AH368" s="414"/>
      <c r="AI368" s="414"/>
      <c r="AJ368" s="414"/>
      <c r="AK368" s="414"/>
      <c r="AL368" s="414"/>
    </row>
    <row r="369" spans="1:38" s="555" customFormat="1" ht="16.5" customHeight="1">
      <c r="A369" s="397"/>
      <c r="B369" s="402" t="str">
        <f>IF('Data invoice'!J328=0,"",'Data invoice'!K328)</f>
        <v/>
      </c>
      <c r="C369" s="402" t="str">
        <f>IF('Data invoice'!K328=0,"",'Data invoice'!L328)</f>
        <v/>
      </c>
      <c r="D369" s="402" t="str">
        <f>IF('Data invoice'!L328=0,"",'Data invoice'!M328)</f>
        <v/>
      </c>
      <c r="E369" s="402" t="str">
        <f>IF('Data invoice'!M328=0,"",'Data invoice'!N328)</f>
        <v/>
      </c>
      <c r="F369" s="402" t="str">
        <f>IF('Data invoice'!N328=0,"",'Data invoice'!O328)</f>
        <v/>
      </c>
      <c r="G369" s="402" t="str">
        <f>IF('Data invoice'!O328=0,"",'Data invoice'!P328)</f>
        <v/>
      </c>
      <c r="H369" s="402" t="str">
        <f>IF('Data invoice'!P328=0,"",'Data invoice'!Q328)</f>
        <v/>
      </c>
      <c r="I369" s="402" t="str">
        <f>IF('Data invoice'!Q328=0,"",'Data invoice'!R328)</f>
        <v/>
      </c>
      <c r="J369" s="438" t="str">
        <f>IF('Data invoice'!R328=0,"",'Data invoice'!S328)</f>
        <v/>
      </c>
      <c r="K369" s="485" t="str">
        <f>IF('Data invoice'!S328=0,"",'Data invoice'!T328)</f>
        <v/>
      </c>
      <c r="L369" s="397"/>
      <c r="M369" s="397"/>
      <c r="N369" s="397"/>
      <c r="O369" s="397"/>
      <c r="P369" s="397"/>
      <c r="Q369" s="397"/>
      <c r="R369" s="397"/>
      <c r="S369" s="397"/>
      <c r="T369" s="397"/>
      <c r="U369" s="397"/>
      <c r="V369" s="397"/>
      <c r="W369" s="397"/>
      <c r="X369" s="397"/>
      <c r="Y369" s="397"/>
      <c r="Z369" s="397"/>
      <c r="AA369" s="397"/>
      <c r="AB369" s="414"/>
      <c r="AC369" s="414"/>
      <c r="AD369" s="414"/>
      <c r="AE369" s="414"/>
      <c r="AF369" s="414"/>
      <c r="AG369" s="414"/>
      <c r="AH369" s="414"/>
      <c r="AI369" s="414"/>
      <c r="AJ369" s="414"/>
      <c r="AK369" s="414"/>
      <c r="AL369" s="414"/>
    </row>
    <row r="370" spans="1:38" s="555" customFormat="1" ht="16.5" customHeight="1">
      <c r="A370" s="397"/>
      <c r="B370" s="402" t="str">
        <f>IF('Data invoice'!J329=0,"",'Data invoice'!K329)</f>
        <v/>
      </c>
      <c r="C370" s="402" t="str">
        <f>IF('Data invoice'!K329=0,"",'Data invoice'!L329)</f>
        <v/>
      </c>
      <c r="D370" s="402" t="str">
        <f>IF('Data invoice'!L329=0,"",'Data invoice'!M329)</f>
        <v/>
      </c>
      <c r="E370" s="402" t="str">
        <f>IF('Data invoice'!M329=0,"",'Data invoice'!N329)</f>
        <v/>
      </c>
      <c r="F370" s="402" t="str">
        <f>IF('Data invoice'!N329=0,"",'Data invoice'!O329)</f>
        <v/>
      </c>
      <c r="G370" s="402" t="str">
        <f>IF('Data invoice'!O329=0,"",'Data invoice'!P329)</f>
        <v/>
      </c>
      <c r="H370" s="402" t="str">
        <f>IF('Data invoice'!P329=0,"",'Data invoice'!Q329)</f>
        <v/>
      </c>
      <c r="I370" s="402" t="str">
        <f>IF('Data invoice'!Q329=0,"",'Data invoice'!R329)</f>
        <v/>
      </c>
      <c r="J370" s="438" t="str">
        <f>IF('Data invoice'!R329=0,"",'Data invoice'!S329)</f>
        <v/>
      </c>
      <c r="K370" s="485" t="str">
        <f>IF('Data invoice'!S329=0,"",'Data invoice'!T329)</f>
        <v/>
      </c>
      <c r="L370" s="397"/>
      <c r="M370" s="397"/>
      <c r="N370" s="397"/>
      <c r="O370" s="397"/>
      <c r="P370" s="397"/>
      <c r="Q370" s="397"/>
      <c r="R370" s="397"/>
      <c r="S370" s="397"/>
      <c r="T370" s="397"/>
      <c r="U370" s="397"/>
      <c r="V370" s="397"/>
      <c r="W370" s="397"/>
      <c r="X370" s="397"/>
      <c r="Y370" s="397"/>
      <c r="Z370" s="397"/>
      <c r="AA370" s="397"/>
      <c r="AB370" s="414"/>
      <c r="AC370" s="414"/>
      <c r="AD370" s="414"/>
      <c r="AE370" s="414"/>
      <c r="AF370" s="414"/>
      <c r="AG370" s="414"/>
      <c r="AH370" s="414"/>
      <c r="AI370" s="414"/>
      <c r="AJ370" s="414"/>
      <c r="AK370" s="414"/>
      <c r="AL370" s="414"/>
    </row>
    <row r="371" spans="1:38" s="555" customFormat="1" ht="16.5" customHeight="1">
      <c r="A371" s="397"/>
      <c r="B371" s="402" t="str">
        <f>IF('Data invoice'!J330=0,"",'Data invoice'!K330)</f>
        <v/>
      </c>
      <c r="C371" s="402" t="str">
        <f>IF('Data invoice'!K330=0,"",'Data invoice'!L330)</f>
        <v/>
      </c>
      <c r="D371" s="402" t="str">
        <f>IF('Data invoice'!L330=0,"",'Data invoice'!M330)</f>
        <v/>
      </c>
      <c r="E371" s="402" t="str">
        <f>IF('Data invoice'!M330=0,"",'Data invoice'!N330)</f>
        <v/>
      </c>
      <c r="F371" s="402" t="str">
        <f>IF('Data invoice'!N330=0,"",'Data invoice'!O330)</f>
        <v/>
      </c>
      <c r="G371" s="402" t="str">
        <f>IF('Data invoice'!O330=0,"",'Data invoice'!P330)</f>
        <v/>
      </c>
      <c r="H371" s="402" t="str">
        <f>IF('Data invoice'!P330=0,"",'Data invoice'!Q330)</f>
        <v/>
      </c>
      <c r="I371" s="402" t="str">
        <f>IF('Data invoice'!Q330=0,"",'Data invoice'!R330)</f>
        <v/>
      </c>
      <c r="J371" s="438" t="str">
        <f>IF('Data invoice'!R330=0,"",'Data invoice'!S330)</f>
        <v/>
      </c>
      <c r="K371" s="485" t="str">
        <f>IF('Data invoice'!S330=0,"",'Data invoice'!T330)</f>
        <v/>
      </c>
      <c r="L371" s="397"/>
      <c r="M371" s="397"/>
      <c r="N371" s="397"/>
      <c r="O371" s="397"/>
      <c r="P371" s="397"/>
      <c r="Q371" s="397"/>
      <c r="R371" s="397"/>
      <c r="S371" s="397"/>
      <c r="T371" s="397"/>
      <c r="U371" s="397"/>
      <c r="V371" s="397"/>
      <c r="W371" s="397"/>
      <c r="X371" s="397"/>
      <c r="Y371" s="397"/>
      <c r="Z371" s="397"/>
      <c r="AA371" s="397"/>
      <c r="AB371" s="414"/>
      <c r="AC371" s="414"/>
      <c r="AD371" s="414"/>
      <c r="AE371" s="414"/>
      <c r="AF371" s="414"/>
      <c r="AG371" s="414"/>
      <c r="AH371" s="414"/>
      <c r="AI371" s="414"/>
      <c r="AJ371" s="414"/>
      <c r="AK371" s="414"/>
      <c r="AL371" s="414"/>
    </row>
    <row r="372" spans="1:38" s="555" customFormat="1" ht="16.5" customHeight="1">
      <c r="A372" s="397"/>
      <c r="B372" s="402" t="str">
        <f>IF('Data invoice'!J331=0,"",'Data invoice'!K331)</f>
        <v/>
      </c>
      <c r="C372" s="402" t="str">
        <f>IF('Data invoice'!K331=0,"",'Data invoice'!L331)</f>
        <v/>
      </c>
      <c r="D372" s="402" t="str">
        <f>IF('Data invoice'!L331=0,"",'Data invoice'!M331)</f>
        <v/>
      </c>
      <c r="E372" s="402" t="str">
        <f>IF('Data invoice'!M331=0,"",'Data invoice'!N331)</f>
        <v/>
      </c>
      <c r="F372" s="402" t="str">
        <f>IF('Data invoice'!N331=0,"",'Data invoice'!O331)</f>
        <v/>
      </c>
      <c r="G372" s="402" t="str">
        <f>IF('Data invoice'!O331=0,"",'Data invoice'!P331)</f>
        <v/>
      </c>
      <c r="H372" s="402" t="str">
        <f>IF('Data invoice'!P331=0,"",'Data invoice'!Q331)</f>
        <v/>
      </c>
      <c r="I372" s="402" t="str">
        <f>IF('Data invoice'!Q331=0,"",'Data invoice'!R331)</f>
        <v/>
      </c>
      <c r="J372" s="438" t="str">
        <f>IF('Data invoice'!R331=0,"",'Data invoice'!S331)</f>
        <v/>
      </c>
      <c r="K372" s="485" t="str">
        <f>IF('Data invoice'!S331=0,"",'Data invoice'!T331)</f>
        <v/>
      </c>
      <c r="L372" s="397"/>
      <c r="M372" s="397"/>
      <c r="N372" s="397"/>
      <c r="O372" s="397"/>
      <c r="P372" s="397"/>
      <c r="Q372" s="397"/>
      <c r="R372" s="397"/>
      <c r="S372" s="397"/>
      <c r="T372" s="397"/>
      <c r="U372" s="397"/>
      <c r="V372" s="397"/>
      <c r="W372" s="397"/>
      <c r="X372" s="397"/>
      <c r="Y372" s="397"/>
      <c r="Z372" s="397"/>
      <c r="AA372" s="397"/>
      <c r="AB372" s="414"/>
      <c r="AC372" s="414"/>
      <c r="AD372" s="414"/>
      <c r="AE372" s="414"/>
      <c r="AF372" s="414"/>
      <c r="AG372" s="414"/>
      <c r="AH372" s="414"/>
      <c r="AI372" s="414"/>
      <c r="AJ372" s="414"/>
      <c r="AK372" s="414"/>
      <c r="AL372" s="414"/>
    </row>
    <row r="373" spans="1:38" s="555" customFormat="1" ht="16.5" customHeight="1">
      <c r="A373" s="397"/>
      <c r="B373" s="402" t="str">
        <f>IF('Data invoice'!J332=0,"",'Data invoice'!K332)</f>
        <v/>
      </c>
      <c r="C373" s="402" t="str">
        <f>IF('Data invoice'!K332=0,"",'Data invoice'!L332)</f>
        <v/>
      </c>
      <c r="D373" s="402" t="str">
        <f>IF('Data invoice'!L332=0,"",'Data invoice'!M332)</f>
        <v/>
      </c>
      <c r="E373" s="402" t="str">
        <f>IF('Data invoice'!M332=0,"",'Data invoice'!N332)</f>
        <v/>
      </c>
      <c r="F373" s="402" t="str">
        <f>IF('Data invoice'!N332=0,"",'Data invoice'!O332)</f>
        <v/>
      </c>
      <c r="G373" s="402" t="str">
        <f>IF('Data invoice'!O332=0,"",'Data invoice'!P332)</f>
        <v/>
      </c>
      <c r="H373" s="402" t="str">
        <f>IF('Data invoice'!P332=0,"",'Data invoice'!Q332)</f>
        <v/>
      </c>
      <c r="I373" s="402" t="str">
        <f>IF('Data invoice'!Q332=0,"",'Data invoice'!R332)</f>
        <v/>
      </c>
      <c r="J373" s="438" t="str">
        <f>IF('Data invoice'!R332=0,"",'Data invoice'!S332)</f>
        <v/>
      </c>
      <c r="K373" s="485" t="str">
        <f>IF('Data invoice'!S332=0,"",'Data invoice'!T332)</f>
        <v/>
      </c>
      <c r="L373" s="397"/>
      <c r="M373" s="397"/>
      <c r="N373" s="397"/>
      <c r="O373" s="397"/>
      <c r="P373" s="397"/>
      <c r="Q373" s="397"/>
      <c r="R373" s="397"/>
      <c r="S373" s="397"/>
      <c r="T373" s="397"/>
      <c r="U373" s="397"/>
      <c r="V373" s="397"/>
      <c r="W373" s="397"/>
      <c r="X373" s="397"/>
      <c r="Y373" s="397"/>
      <c r="Z373" s="397"/>
      <c r="AA373" s="397"/>
      <c r="AB373" s="414"/>
      <c r="AC373" s="414"/>
      <c r="AD373" s="414"/>
      <c r="AE373" s="414"/>
      <c r="AF373" s="414"/>
      <c r="AG373" s="414"/>
      <c r="AH373" s="414"/>
      <c r="AI373" s="414"/>
      <c r="AJ373" s="414"/>
      <c r="AK373" s="414"/>
      <c r="AL373" s="414"/>
    </row>
    <row r="374" spans="1:38" s="555" customFormat="1" ht="16.5" customHeight="1">
      <c r="A374" s="397"/>
      <c r="B374" s="402" t="str">
        <f>IF('Data invoice'!J333=0,"",'Data invoice'!K333)</f>
        <v/>
      </c>
      <c r="C374" s="402" t="str">
        <f>IF('Data invoice'!K333=0,"",'Data invoice'!L333)</f>
        <v/>
      </c>
      <c r="D374" s="402" t="str">
        <f>IF('Data invoice'!L333=0,"",'Data invoice'!M333)</f>
        <v/>
      </c>
      <c r="E374" s="402" t="str">
        <f>IF('Data invoice'!M333=0,"",'Data invoice'!N333)</f>
        <v/>
      </c>
      <c r="F374" s="402" t="str">
        <f>IF('Data invoice'!N333=0,"",'Data invoice'!O333)</f>
        <v/>
      </c>
      <c r="G374" s="402" t="str">
        <f>IF('Data invoice'!O333=0,"",'Data invoice'!P333)</f>
        <v/>
      </c>
      <c r="H374" s="402" t="str">
        <f>IF('Data invoice'!P333=0,"",'Data invoice'!Q333)</f>
        <v/>
      </c>
      <c r="I374" s="402" t="str">
        <f>IF('Data invoice'!Q333=0,"",'Data invoice'!R333)</f>
        <v/>
      </c>
      <c r="J374" s="438" t="str">
        <f>IF('Data invoice'!R333=0,"",'Data invoice'!S333)</f>
        <v/>
      </c>
      <c r="K374" s="485" t="str">
        <f>IF('Data invoice'!S333=0,"",'Data invoice'!T333)</f>
        <v/>
      </c>
      <c r="L374" s="397"/>
      <c r="M374" s="397"/>
      <c r="N374" s="397"/>
      <c r="O374" s="397"/>
      <c r="P374" s="397"/>
      <c r="Q374" s="397"/>
      <c r="R374" s="397"/>
      <c r="S374" s="397"/>
      <c r="T374" s="397"/>
      <c r="U374" s="397"/>
      <c r="V374" s="397"/>
      <c r="W374" s="397"/>
      <c r="X374" s="397"/>
      <c r="Y374" s="397"/>
      <c r="Z374" s="397"/>
      <c r="AA374" s="397"/>
      <c r="AB374" s="414"/>
      <c r="AC374" s="414"/>
      <c r="AD374" s="414"/>
      <c r="AE374" s="414"/>
      <c r="AF374" s="414"/>
      <c r="AG374" s="414"/>
      <c r="AH374" s="414"/>
      <c r="AI374" s="414"/>
      <c r="AJ374" s="414"/>
      <c r="AK374" s="414"/>
      <c r="AL374" s="414"/>
    </row>
    <row r="375" spans="1:38" s="555" customFormat="1" ht="16.5" customHeight="1">
      <c r="A375" s="397"/>
      <c r="B375" s="402" t="str">
        <f>IF('Data invoice'!J334=0,"",'Data invoice'!K334)</f>
        <v/>
      </c>
      <c r="C375" s="402" t="str">
        <f>IF('Data invoice'!K334=0,"",'Data invoice'!L334)</f>
        <v/>
      </c>
      <c r="D375" s="402" t="str">
        <f>IF('Data invoice'!L334=0,"",'Data invoice'!M334)</f>
        <v/>
      </c>
      <c r="E375" s="402" t="str">
        <f>IF('Data invoice'!M334=0,"",'Data invoice'!N334)</f>
        <v/>
      </c>
      <c r="F375" s="402" t="str">
        <f>IF('Data invoice'!N334=0,"",'Data invoice'!O334)</f>
        <v/>
      </c>
      <c r="G375" s="402" t="str">
        <f>IF('Data invoice'!O334=0,"",'Data invoice'!P334)</f>
        <v/>
      </c>
      <c r="H375" s="402" t="str">
        <f>IF('Data invoice'!P334=0,"",'Data invoice'!Q334)</f>
        <v/>
      </c>
      <c r="I375" s="402" t="str">
        <f>IF('Data invoice'!Q334=0,"",'Data invoice'!R334)</f>
        <v/>
      </c>
      <c r="J375" s="438" t="str">
        <f>IF('Data invoice'!R334=0,"",'Data invoice'!S334)</f>
        <v/>
      </c>
      <c r="K375" s="485" t="str">
        <f>IF('Data invoice'!S334=0,"",'Data invoice'!T334)</f>
        <v/>
      </c>
      <c r="L375" s="397"/>
      <c r="M375" s="397"/>
      <c r="N375" s="397"/>
      <c r="O375" s="397"/>
      <c r="P375" s="397"/>
      <c r="Q375" s="397"/>
      <c r="R375" s="397"/>
      <c r="S375" s="397"/>
      <c r="T375" s="397"/>
      <c r="U375" s="397"/>
      <c r="V375" s="397"/>
      <c r="W375" s="397"/>
      <c r="X375" s="397"/>
      <c r="Y375" s="397"/>
      <c r="Z375" s="397"/>
      <c r="AA375" s="397"/>
      <c r="AB375" s="414"/>
      <c r="AC375" s="414"/>
      <c r="AD375" s="414"/>
      <c r="AE375" s="414"/>
      <c r="AF375" s="414"/>
      <c r="AG375" s="414"/>
      <c r="AH375" s="414"/>
      <c r="AI375" s="414"/>
      <c r="AJ375" s="414"/>
      <c r="AK375" s="414"/>
      <c r="AL375" s="414"/>
    </row>
    <row r="376" spans="1:38" s="555" customFormat="1" ht="16.5" customHeight="1">
      <c r="A376" s="397"/>
      <c r="B376" s="402" t="str">
        <f>IF('Data invoice'!J335=0,"",'Data invoice'!K335)</f>
        <v/>
      </c>
      <c r="C376" s="402" t="str">
        <f>IF('Data invoice'!K335=0,"",'Data invoice'!L335)</f>
        <v/>
      </c>
      <c r="D376" s="402" t="str">
        <f>IF('Data invoice'!L335=0,"",'Data invoice'!M335)</f>
        <v/>
      </c>
      <c r="E376" s="402" t="str">
        <f>IF('Data invoice'!M335=0,"",'Data invoice'!N335)</f>
        <v/>
      </c>
      <c r="F376" s="402" t="str">
        <f>IF('Data invoice'!N335=0,"",'Data invoice'!O335)</f>
        <v/>
      </c>
      <c r="G376" s="402" t="str">
        <f>IF('Data invoice'!O335=0,"",'Data invoice'!P335)</f>
        <v/>
      </c>
      <c r="H376" s="402" t="str">
        <f>IF('Data invoice'!P335=0,"",'Data invoice'!Q335)</f>
        <v/>
      </c>
      <c r="I376" s="402" t="str">
        <f>IF('Data invoice'!Q335=0,"",'Data invoice'!R335)</f>
        <v/>
      </c>
      <c r="J376" s="438" t="str">
        <f>IF('Data invoice'!R335=0,"",'Data invoice'!S335)</f>
        <v/>
      </c>
      <c r="K376" s="485" t="str">
        <f>IF('Data invoice'!S335=0,"",'Data invoice'!T335)</f>
        <v/>
      </c>
      <c r="L376" s="397"/>
      <c r="M376" s="397"/>
      <c r="N376" s="397"/>
      <c r="O376" s="397"/>
      <c r="P376" s="397"/>
      <c r="Q376" s="397"/>
      <c r="R376" s="397"/>
      <c r="S376" s="397"/>
      <c r="T376" s="397"/>
      <c r="U376" s="397"/>
      <c r="V376" s="397"/>
      <c r="W376" s="397"/>
      <c r="X376" s="397"/>
      <c r="Y376" s="397"/>
      <c r="Z376" s="397"/>
      <c r="AA376" s="397"/>
      <c r="AB376" s="414"/>
      <c r="AC376" s="414"/>
      <c r="AD376" s="414"/>
      <c r="AE376" s="414"/>
      <c r="AF376" s="414"/>
      <c r="AG376" s="414"/>
      <c r="AH376" s="414"/>
      <c r="AI376" s="414"/>
      <c r="AJ376" s="414"/>
      <c r="AK376" s="414"/>
      <c r="AL376" s="414"/>
    </row>
    <row r="377" spans="1:38" s="555" customFormat="1" ht="16.5" customHeight="1">
      <c r="A377" s="397"/>
      <c r="B377" s="402" t="str">
        <f>IF('Data invoice'!J336=0,"",'Data invoice'!K336)</f>
        <v/>
      </c>
      <c r="C377" s="402" t="str">
        <f>IF('Data invoice'!K336=0,"",'Data invoice'!L336)</f>
        <v/>
      </c>
      <c r="D377" s="402" t="str">
        <f>IF('Data invoice'!L336=0,"",'Data invoice'!M336)</f>
        <v/>
      </c>
      <c r="E377" s="402" t="str">
        <f>IF('Data invoice'!M336=0,"",'Data invoice'!N336)</f>
        <v/>
      </c>
      <c r="F377" s="402" t="str">
        <f>IF('Data invoice'!N336=0,"",'Data invoice'!O336)</f>
        <v/>
      </c>
      <c r="G377" s="402" t="str">
        <f>IF('Data invoice'!O336=0,"",'Data invoice'!P336)</f>
        <v/>
      </c>
      <c r="H377" s="402" t="str">
        <f>IF('Data invoice'!P336=0,"",'Data invoice'!Q336)</f>
        <v/>
      </c>
      <c r="I377" s="402" t="str">
        <f>IF('Data invoice'!Q336=0,"",'Data invoice'!R336)</f>
        <v/>
      </c>
      <c r="J377" s="438" t="str">
        <f>IF('Data invoice'!R336=0,"",'Data invoice'!S336)</f>
        <v/>
      </c>
      <c r="K377" s="485" t="str">
        <f>IF('Data invoice'!S336=0,"",'Data invoice'!T336)</f>
        <v/>
      </c>
      <c r="L377" s="397"/>
      <c r="M377" s="397"/>
      <c r="N377" s="397"/>
      <c r="O377" s="397"/>
      <c r="P377" s="397"/>
      <c r="Q377" s="397"/>
      <c r="R377" s="397"/>
      <c r="S377" s="397"/>
      <c r="T377" s="397"/>
      <c r="U377" s="397"/>
      <c r="V377" s="397"/>
      <c r="W377" s="397"/>
      <c r="X377" s="397"/>
      <c r="Y377" s="397"/>
      <c r="Z377" s="397"/>
      <c r="AA377" s="397"/>
      <c r="AB377" s="414"/>
      <c r="AC377" s="414"/>
      <c r="AD377" s="414"/>
      <c r="AE377" s="414"/>
      <c r="AF377" s="414"/>
      <c r="AG377" s="414"/>
      <c r="AH377" s="414"/>
      <c r="AI377" s="414"/>
      <c r="AJ377" s="414"/>
      <c r="AK377" s="414"/>
      <c r="AL377" s="414"/>
    </row>
    <row r="378" spans="1:38" s="555" customFormat="1" ht="16.5" customHeight="1">
      <c r="A378" s="397"/>
      <c r="B378" s="402" t="str">
        <f>IF('Data invoice'!J337=0,"",'Data invoice'!K337)</f>
        <v/>
      </c>
      <c r="C378" s="402" t="str">
        <f>IF('Data invoice'!K337=0,"",'Data invoice'!L337)</f>
        <v/>
      </c>
      <c r="D378" s="402" t="str">
        <f>IF('Data invoice'!L337=0,"",'Data invoice'!M337)</f>
        <v/>
      </c>
      <c r="E378" s="402" t="str">
        <f>IF('Data invoice'!M337=0,"",'Data invoice'!N337)</f>
        <v/>
      </c>
      <c r="F378" s="402" t="str">
        <f>IF('Data invoice'!N337=0,"",'Data invoice'!O337)</f>
        <v/>
      </c>
      <c r="G378" s="402" t="str">
        <f>IF('Data invoice'!O337=0,"",'Data invoice'!P337)</f>
        <v/>
      </c>
      <c r="H378" s="402" t="str">
        <f>IF('Data invoice'!P337=0,"",'Data invoice'!Q337)</f>
        <v/>
      </c>
      <c r="I378" s="402" t="str">
        <f>IF('Data invoice'!Q337=0,"",'Data invoice'!R337)</f>
        <v/>
      </c>
      <c r="J378" s="438" t="str">
        <f>IF('Data invoice'!R337=0,"",'Data invoice'!S337)</f>
        <v/>
      </c>
      <c r="K378" s="485" t="str">
        <f>IF('Data invoice'!S337=0,"",'Data invoice'!T337)</f>
        <v/>
      </c>
      <c r="L378" s="397"/>
      <c r="M378" s="397"/>
      <c r="N378" s="397"/>
      <c r="O378" s="397"/>
      <c r="P378" s="397"/>
      <c r="Q378" s="397"/>
      <c r="R378" s="397"/>
      <c r="S378" s="397"/>
      <c r="T378" s="397"/>
      <c r="U378" s="397"/>
      <c r="V378" s="397"/>
      <c r="W378" s="397"/>
      <c r="X378" s="397"/>
      <c r="Y378" s="397"/>
      <c r="Z378" s="397"/>
      <c r="AA378" s="397"/>
      <c r="AB378" s="414"/>
      <c r="AC378" s="414"/>
      <c r="AD378" s="414"/>
      <c r="AE378" s="414"/>
      <c r="AF378" s="414"/>
      <c r="AG378" s="414"/>
      <c r="AH378" s="414"/>
      <c r="AI378" s="414"/>
      <c r="AJ378" s="414"/>
      <c r="AK378" s="414"/>
      <c r="AL378" s="414"/>
    </row>
    <row r="379" spans="1:38" s="555" customFormat="1" ht="16.5" customHeight="1">
      <c r="A379" s="397"/>
      <c r="B379" s="402" t="str">
        <f>IF('Data invoice'!J338=0,"",'Data invoice'!K338)</f>
        <v/>
      </c>
      <c r="C379" s="402" t="str">
        <f>IF('Data invoice'!K338=0,"",'Data invoice'!L338)</f>
        <v/>
      </c>
      <c r="D379" s="402" t="str">
        <f>IF('Data invoice'!L338=0,"",'Data invoice'!M338)</f>
        <v/>
      </c>
      <c r="E379" s="402" t="str">
        <f>IF('Data invoice'!M338=0,"",'Data invoice'!N338)</f>
        <v/>
      </c>
      <c r="F379" s="402" t="str">
        <f>IF('Data invoice'!N338=0,"",'Data invoice'!O338)</f>
        <v/>
      </c>
      <c r="G379" s="402" t="str">
        <f>IF('Data invoice'!O338=0,"",'Data invoice'!P338)</f>
        <v/>
      </c>
      <c r="H379" s="402" t="str">
        <f>IF('Data invoice'!P338=0,"",'Data invoice'!Q338)</f>
        <v/>
      </c>
      <c r="I379" s="402" t="str">
        <f>IF('Data invoice'!Q338=0,"",'Data invoice'!R338)</f>
        <v/>
      </c>
      <c r="J379" s="438" t="str">
        <f>IF('Data invoice'!R338=0,"",'Data invoice'!S338)</f>
        <v/>
      </c>
      <c r="K379" s="485" t="str">
        <f>IF('Data invoice'!S338=0,"",'Data invoice'!T338)</f>
        <v/>
      </c>
      <c r="L379" s="397"/>
      <c r="M379" s="397"/>
      <c r="N379" s="397"/>
      <c r="O379" s="397"/>
      <c r="P379" s="397"/>
      <c r="Q379" s="397"/>
      <c r="R379" s="397"/>
      <c r="S379" s="397"/>
      <c r="T379" s="397"/>
      <c r="U379" s="397"/>
      <c r="V379" s="397"/>
      <c r="W379" s="397"/>
      <c r="X379" s="397"/>
      <c r="Y379" s="397"/>
      <c r="Z379" s="397"/>
      <c r="AA379" s="397"/>
      <c r="AB379" s="414"/>
      <c r="AC379" s="414"/>
      <c r="AD379" s="414"/>
      <c r="AE379" s="414"/>
      <c r="AF379" s="414"/>
      <c r="AG379" s="414"/>
      <c r="AH379" s="414"/>
      <c r="AI379" s="414"/>
      <c r="AJ379" s="414"/>
      <c r="AK379" s="414"/>
      <c r="AL379" s="414"/>
    </row>
    <row r="380" spans="1:38" s="555" customFormat="1" ht="16.5" customHeight="1">
      <c r="A380" s="397"/>
      <c r="B380" s="402" t="str">
        <f>IF('Data invoice'!J339=0,"",'Data invoice'!K339)</f>
        <v/>
      </c>
      <c r="C380" s="402" t="str">
        <f>IF('Data invoice'!K339=0,"",'Data invoice'!L339)</f>
        <v/>
      </c>
      <c r="D380" s="402" t="str">
        <f>IF('Data invoice'!L339=0,"",'Data invoice'!M339)</f>
        <v/>
      </c>
      <c r="E380" s="402" t="str">
        <f>IF('Data invoice'!M339=0,"",'Data invoice'!N339)</f>
        <v/>
      </c>
      <c r="F380" s="402" t="str">
        <f>IF('Data invoice'!N339=0,"",'Data invoice'!O339)</f>
        <v/>
      </c>
      <c r="G380" s="402" t="str">
        <f>IF('Data invoice'!O339=0,"",'Data invoice'!P339)</f>
        <v/>
      </c>
      <c r="H380" s="402" t="str">
        <f>IF('Data invoice'!P339=0,"",'Data invoice'!Q339)</f>
        <v/>
      </c>
      <c r="I380" s="402" t="str">
        <f>IF('Data invoice'!Q339=0,"",'Data invoice'!R339)</f>
        <v/>
      </c>
      <c r="J380" s="438" t="str">
        <f>IF('Data invoice'!R339=0,"",'Data invoice'!S339)</f>
        <v/>
      </c>
      <c r="K380" s="485" t="str">
        <f>IF('Data invoice'!S339=0,"",'Data invoice'!T339)</f>
        <v/>
      </c>
      <c r="L380" s="397"/>
      <c r="M380" s="397"/>
      <c r="N380" s="397"/>
      <c r="O380" s="397"/>
      <c r="P380" s="397"/>
      <c r="Q380" s="397"/>
      <c r="R380" s="397"/>
      <c r="S380" s="397"/>
      <c r="T380" s="397"/>
      <c r="U380" s="397"/>
      <c r="V380" s="397"/>
      <c r="W380" s="397"/>
      <c r="X380" s="397"/>
      <c r="Y380" s="397"/>
      <c r="Z380" s="397"/>
      <c r="AA380" s="397"/>
      <c r="AB380" s="414"/>
      <c r="AC380" s="414"/>
      <c r="AD380" s="414"/>
      <c r="AE380" s="414"/>
      <c r="AF380" s="414"/>
      <c r="AG380" s="414"/>
      <c r="AH380" s="414"/>
      <c r="AI380" s="414"/>
      <c r="AJ380" s="414"/>
      <c r="AK380" s="414"/>
      <c r="AL380" s="414"/>
    </row>
    <row r="381" spans="1:38" s="555" customFormat="1" ht="16.5" customHeight="1">
      <c r="A381" s="397"/>
      <c r="B381" s="402" t="str">
        <f>IF('Data invoice'!J340=0,"",'Data invoice'!K340)</f>
        <v/>
      </c>
      <c r="C381" s="402" t="str">
        <f>IF('Data invoice'!K340=0,"",'Data invoice'!L340)</f>
        <v/>
      </c>
      <c r="D381" s="402" t="str">
        <f>IF('Data invoice'!L340=0,"",'Data invoice'!M340)</f>
        <v/>
      </c>
      <c r="E381" s="402" t="str">
        <f>IF('Data invoice'!M340=0,"",'Data invoice'!N340)</f>
        <v/>
      </c>
      <c r="F381" s="402" t="str">
        <f>IF('Data invoice'!N340=0,"",'Data invoice'!O340)</f>
        <v/>
      </c>
      <c r="G381" s="402" t="str">
        <f>IF('Data invoice'!O340=0,"",'Data invoice'!P340)</f>
        <v/>
      </c>
      <c r="H381" s="402" t="str">
        <f>IF('Data invoice'!P340=0,"",'Data invoice'!Q340)</f>
        <v/>
      </c>
      <c r="I381" s="402" t="str">
        <f>IF('Data invoice'!Q340=0,"",'Data invoice'!R340)</f>
        <v/>
      </c>
      <c r="J381" s="438" t="str">
        <f>IF('Data invoice'!R340=0,"",'Data invoice'!S340)</f>
        <v/>
      </c>
      <c r="K381" s="485" t="str">
        <f>IF('Data invoice'!S340=0,"",'Data invoice'!T340)</f>
        <v/>
      </c>
      <c r="L381" s="397"/>
      <c r="M381" s="397"/>
      <c r="N381" s="397"/>
      <c r="O381" s="397"/>
      <c r="P381" s="397"/>
      <c r="Q381" s="397"/>
      <c r="R381" s="397"/>
      <c r="S381" s="397"/>
      <c r="T381" s="397"/>
      <c r="U381" s="397"/>
      <c r="V381" s="397"/>
      <c r="W381" s="397"/>
      <c r="X381" s="397"/>
      <c r="Y381" s="397"/>
      <c r="Z381" s="397"/>
      <c r="AA381" s="397"/>
      <c r="AB381" s="414"/>
      <c r="AC381" s="414"/>
      <c r="AD381" s="414"/>
      <c r="AE381" s="414"/>
      <c r="AF381" s="414"/>
      <c r="AG381" s="414"/>
      <c r="AH381" s="414"/>
      <c r="AI381" s="414"/>
      <c r="AJ381" s="414"/>
      <c r="AK381" s="414"/>
      <c r="AL381" s="414"/>
    </row>
    <row r="382" spans="1:38" s="555" customFormat="1" ht="16.5" customHeight="1">
      <c r="A382" s="397"/>
      <c r="B382" s="402" t="str">
        <f>IF('Data invoice'!J341=0,"",'Data invoice'!K341)</f>
        <v/>
      </c>
      <c r="C382" s="402" t="str">
        <f>IF('Data invoice'!K341=0,"",'Data invoice'!L341)</f>
        <v/>
      </c>
      <c r="D382" s="402" t="str">
        <f>IF('Data invoice'!L341=0,"",'Data invoice'!M341)</f>
        <v/>
      </c>
      <c r="E382" s="402" t="str">
        <f>IF('Data invoice'!M341=0,"",'Data invoice'!N341)</f>
        <v/>
      </c>
      <c r="F382" s="402" t="str">
        <f>IF('Data invoice'!N341=0,"",'Data invoice'!O341)</f>
        <v/>
      </c>
      <c r="G382" s="402" t="str">
        <f>IF('Data invoice'!O341=0,"",'Data invoice'!P341)</f>
        <v/>
      </c>
      <c r="H382" s="402" t="str">
        <f>IF('Data invoice'!P341=0,"",'Data invoice'!Q341)</f>
        <v/>
      </c>
      <c r="I382" s="402" t="str">
        <f>IF('Data invoice'!Q341=0,"",'Data invoice'!R341)</f>
        <v/>
      </c>
      <c r="J382" s="438" t="str">
        <f>IF('Data invoice'!R341=0,"",'Data invoice'!S341)</f>
        <v/>
      </c>
      <c r="K382" s="485" t="str">
        <f>IF('Data invoice'!S341=0,"",'Data invoice'!T341)</f>
        <v/>
      </c>
      <c r="L382" s="397"/>
      <c r="M382" s="397"/>
      <c r="N382" s="397"/>
      <c r="O382" s="397"/>
      <c r="P382" s="397"/>
      <c r="Q382" s="397"/>
      <c r="R382" s="397"/>
      <c r="S382" s="397"/>
      <c r="T382" s="397"/>
      <c r="U382" s="397"/>
      <c r="V382" s="397"/>
      <c r="W382" s="397"/>
      <c r="X382" s="397"/>
      <c r="Y382" s="397"/>
      <c r="Z382" s="397"/>
      <c r="AA382" s="397"/>
      <c r="AB382" s="414"/>
      <c r="AC382" s="414"/>
      <c r="AD382" s="414"/>
      <c r="AE382" s="414"/>
      <c r="AF382" s="414"/>
      <c r="AG382" s="414"/>
      <c r="AH382" s="414"/>
      <c r="AI382" s="414"/>
      <c r="AJ382" s="414"/>
      <c r="AK382" s="414"/>
      <c r="AL382" s="414"/>
    </row>
    <row r="383" spans="1:38" s="555" customFormat="1" ht="16.5" customHeight="1">
      <c r="A383" s="397"/>
      <c r="B383" s="402" t="str">
        <f>IF('Data invoice'!J342=0,"",'Data invoice'!K342)</f>
        <v/>
      </c>
      <c r="C383" s="402" t="str">
        <f>IF('Data invoice'!K342=0,"",'Data invoice'!L342)</f>
        <v/>
      </c>
      <c r="D383" s="402" t="str">
        <f>IF('Data invoice'!L342=0,"",'Data invoice'!M342)</f>
        <v/>
      </c>
      <c r="E383" s="402" t="str">
        <f>IF('Data invoice'!M342=0,"",'Data invoice'!N342)</f>
        <v/>
      </c>
      <c r="F383" s="402" t="str">
        <f>IF('Data invoice'!N342=0,"",'Data invoice'!O342)</f>
        <v/>
      </c>
      <c r="G383" s="402" t="str">
        <f>IF('Data invoice'!O342=0,"",'Data invoice'!P342)</f>
        <v/>
      </c>
      <c r="H383" s="402" t="str">
        <f>IF('Data invoice'!P342=0,"",'Data invoice'!Q342)</f>
        <v/>
      </c>
      <c r="I383" s="402" t="str">
        <f>IF('Data invoice'!Q342=0,"",'Data invoice'!R342)</f>
        <v/>
      </c>
      <c r="J383" s="438" t="str">
        <f>IF('Data invoice'!R342=0,"",'Data invoice'!S342)</f>
        <v/>
      </c>
      <c r="K383" s="485" t="str">
        <f>IF('Data invoice'!S342=0,"",'Data invoice'!T342)</f>
        <v/>
      </c>
      <c r="L383" s="397"/>
      <c r="M383" s="397"/>
      <c r="N383" s="397"/>
      <c r="O383" s="397"/>
      <c r="P383" s="397"/>
      <c r="Q383" s="397"/>
      <c r="R383" s="397"/>
      <c r="S383" s="397"/>
      <c r="T383" s="397"/>
      <c r="U383" s="397"/>
      <c r="V383" s="397"/>
      <c r="W383" s="397"/>
      <c r="X383" s="397"/>
      <c r="Y383" s="397"/>
      <c r="Z383" s="397"/>
      <c r="AA383" s="397"/>
      <c r="AB383" s="414"/>
      <c r="AC383" s="414"/>
      <c r="AD383" s="414"/>
      <c r="AE383" s="414"/>
      <c r="AF383" s="414"/>
      <c r="AG383" s="414"/>
      <c r="AH383" s="414"/>
      <c r="AI383" s="414"/>
      <c r="AJ383" s="414"/>
      <c r="AK383" s="414"/>
      <c r="AL383" s="414"/>
    </row>
    <row r="384" spans="1:38" s="555" customFormat="1" ht="16.5" customHeight="1">
      <c r="A384" s="397"/>
      <c r="B384" s="402" t="str">
        <f>IF('Data invoice'!J343=0,"",'Data invoice'!K343)</f>
        <v/>
      </c>
      <c r="C384" s="402" t="str">
        <f>IF('Data invoice'!K343=0,"",'Data invoice'!L343)</f>
        <v/>
      </c>
      <c r="D384" s="402" t="str">
        <f>IF('Data invoice'!L343=0,"",'Data invoice'!M343)</f>
        <v/>
      </c>
      <c r="E384" s="402" t="str">
        <f>IF('Data invoice'!M343=0,"",'Data invoice'!N343)</f>
        <v/>
      </c>
      <c r="F384" s="402" t="str">
        <f>IF('Data invoice'!N343=0,"",'Data invoice'!O343)</f>
        <v/>
      </c>
      <c r="G384" s="402" t="str">
        <f>IF('Data invoice'!O343=0,"",'Data invoice'!P343)</f>
        <v/>
      </c>
      <c r="H384" s="402" t="str">
        <f>IF('Data invoice'!P343=0,"",'Data invoice'!Q343)</f>
        <v/>
      </c>
      <c r="I384" s="402" t="str">
        <f>IF('Data invoice'!Q343=0,"",'Data invoice'!R343)</f>
        <v/>
      </c>
      <c r="J384" s="438" t="str">
        <f>IF('Data invoice'!R343=0,"",'Data invoice'!S343)</f>
        <v/>
      </c>
      <c r="K384" s="485" t="str">
        <f>IF('Data invoice'!S343=0,"",'Data invoice'!T343)</f>
        <v/>
      </c>
      <c r="L384" s="397"/>
      <c r="M384" s="397"/>
      <c r="N384" s="397"/>
      <c r="O384" s="397"/>
      <c r="P384" s="397"/>
      <c r="Q384" s="397"/>
      <c r="R384" s="397"/>
      <c r="S384" s="397"/>
      <c r="T384" s="397"/>
      <c r="U384" s="397"/>
      <c r="V384" s="397"/>
      <c r="W384" s="397"/>
      <c r="X384" s="397"/>
      <c r="Y384" s="397"/>
      <c r="Z384" s="397"/>
      <c r="AA384" s="397"/>
      <c r="AB384" s="414"/>
      <c r="AC384" s="414"/>
      <c r="AD384" s="414"/>
      <c r="AE384" s="414"/>
      <c r="AF384" s="414"/>
      <c r="AG384" s="414"/>
      <c r="AH384" s="414"/>
      <c r="AI384" s="414"/>
      <c r="AJ384" s="414"/>
      <c r="AK384" s="414"/>
      <c r="AL384" s="414"/>
    </row>
    <row r="385" spans="1:38" s="555" customFormat="1" ht="16.5" customHeight="1">
      <c r="A385" s="397"/>
      <c r="B385" s="402" t="str">
        <f>IF('Data invoice'!J344=0,"",'Data invoice'!K344)</f>
        <v/>
      </c>
      <c r="C385" s="402" t="str">
        <f>IF('Data invoice'!K344=0,"",'Data invoice'!L344)</f>
        <v/>
      </c>
      <c r="D385" s="402" t="str">
        <f>IF('Data invoice'!L344=0,"",'Data invoice'!M344)</f>
        <v/>
      </c>
      <c r="E385" s="402" t="str">
        <f>IF('Data invoice'!M344=0,"",'Data invoice'!N344)</f>
        <v/>
      </c>
      <c r="F385" s="402" t="str">
        <f>IF('Data invoice'!N344=0,"",'Data invoice'!O344)</f>
        <v/>
      </c>
      <c r="G385" s="402" t="str">
        <f>IF('Data invoice'!O344=0,"",'Data invoice'!P344)</f>
        <v/>
      </c>
      <c r="H385" s="402" t="str">
        <f>IF('Data invoice'!P344=0,"",'Data invoice'!Q344)</f>
        <v/>
      </c>
      <c r="I385" s="402" t="str">
        <f>IF('Data invoice'!Q344=0,"",'Data invoice'!R344)</f>
        <v/>
      </c>
      <c r="J385" s="438" t="str">
        <f>IF('Data invoice'!R344=0,"",'Data invoice'!S344)</f>
        <v/>
      </c>
      <c r="K385" s="485" t="str">
        <f>IF('Data invoice'!S344=0,"",'Data invoice'!T344)</f>
        <v/>
      </c>
      <c r="L385" s="397"/>
      <c r="M385" s="397"/>
      <c r="N385" s="397"/>
      <c r="O385" s="397"/>
      <c r="P385" s="397"/>
      <c r="Q385" s="397"/>
      <c r="R385" s="397"/>
      <c r="S385" s="397"/>
      <c r="T385" s="397"/>
      <c r="U385" s="397"/>
      <c r="V385" s="397"/>
      <c r="W385" s="397"/>
      <c r="X385" s="397"/>
      <c r="Y385" s="397"/>
      <c r="Z385" s="397"/>
      <c r="AA385" s="397"/>
      <c r="AB385" s="414"/>
      <c r="AC385" s="414"/>
      <c r="AD385" s="414"/>
      <c r="AE385" s="414"/>
      <c r="AF385" s="414"/>
      <c r="AG385" s="414"/>
      <c r="AH385" s="414"/>
      <c r="AI385" s="414"/>
      <c r="AJ385" s="414"/>
      <c r="AK385" s="414"/>
      <c r="AL385" s="414"/>
    </row>
    <row r="386" spans="1:38" s="555" customFormat="1" ht="16.5" customHeight="1">
      <c r="A386" s="397"/>
      <c r="B386" s="402" t="str">
        <f>IF('Data invoice'!J345=0,"",'Data invoice'!K345)</f>
        <v/>
      </c>
      <c r="C386" s="402" t="str">
        <f>IF('Data invoice'!K345=0,"",'Data invoice'!L345)</f>
        <v/>
      </c>
      <c r="D386" s="402" t="str">
        <f>IF('Data invoice'!L345=0,"",'Data invoice'!M345)</f>
        <v/>
      </c>
      <c r="E386" s="402" t="str">
        <f>IF('Data invoice'!M345=0,"",'Data invoice'!N345)</f>
        <v/>
      </c>
      <c r="F386" s="402" t="str">
        <f>IF('Data invoice'!N345=0,"",'Data invoice'!O345)</f>
        <v/>
      </c>
      <c r="G386" s="402" t="str">
        <f>IF('Data invoice'!O345=0,"",'Data invoice'!P345)</f>
        <v/>
      </c>
      <c r="H386" s="402" t="str">
        <f>IF('Data invoice'!P345=0,"",'Data invoice'!Q345)</f>
        <v/>
      </c>
      <c r="I386" s="402" t="str">
        <f>IF('Data invoice'!Q345=0,"",'Data invoice'!R345)</f>
        <v/>
      </c>
      <c r="J386" s="438" t="str">
        <f>IF('Data invoice'!R345=0,"",'Data invoice'!S345)</f>
        <v/>
      </c>
      <c r="K386" s="485" t="str">
        <f>IF('Data invoice'!S345=0,"",'Data invoice'!T345)</f>
        <v/>
      </c>
      <c r="L386" s="397"/>
      <c r="M386" s="397"/>
      <c r="N386" s="397"/>
      <c r="O386" s="397"/>
      <c r="P386" s="397"/>
      <c r="Q386" s="397"/>
      <c r="R386" s="397"/>
      <c r="S386" s="397"/>
      <c r="T386" s="397"/>
      <c r="U386" s="397"/>
      <c r="V386" s="397"/>
      <c r="W386" s="397"/>
      <c r="X386" s="397"/>
      <c r="Y386" s="397"/>
      <c r="Z386" s="397"/>
      <c r="AA386" s="397"/>
      <c r="AB386" s="414"/>
      <c r="AC386" s="414"/>
      <c r="AD386" s="414"/>
      <c r="AE386" s="414"/>
      <c r="AF386" s="414"/>
      <c r="AG386" s="414"/>
      <c r="AH386" s="414"/>
      <c r="AI386" s="414"/>
      <c r="AJ386" s="414"/>
      <c r="AK386" s="414"/>
      <c r="AL386" s="414"/>
    </row>
    <row r="387" spans="1:38" s="555" customFormat="1" ht="16.5" customHeight="1">
      <c r="A387" s="397"/>
      <c r="B387" s="402" t="str">
        <f>IF('Data invoice'!J346=0,"",'Data invoice'!K346)</f>
        <v/>
      </c>
      <c r="C387" s="402" t="str">
        <f>IF('Data invoice'!K346=0,"",'Data invoice'!L346)</f>
        <v/>
      </c>
      <c r="D387" s="402" t="str">
        <f>IF('Data invoice'!L346=0,"",'Data invoice'!M346)</f>
        <v/>
      </c>
      <c r="E387" s="402" t="str">
        <f>IF('Data invoice'!M346=0,"",'Data invoice'!N346)</f>
        <v/>
      </c>
      <c r="F387" s="402" t="str">
        <f>IF('Data invoice'!N346=0,"",'Data invoice'!O346)</f>
        <v/>
      </c>
      <c r="G387" s="402" t="str">
        <f>IF('Data invoice'!O346=0,"",'Data invoice'!P346)</f>
        <v/>
      </c>
      <c r="H387" s="402" t="str">
        <f>IF('Data invoice'!P346=0,"",'Data invoice'!Q346)</f>
        <v/>
      </c>
      <c r="I387" s="402" t="str">
        <f>IF('Data invoice'!Q346=0,"",'Data invoice'!R346)</f>
        <v/>
      </c>
      <c r="J387" s="438" t="str">
        <f>IF('Data invoice'!R346=0,"",'Data invoice'!S346)</f>
        <v/>
      </c>
      <c r="K387" s="485" t="str">
        <f>IF('Data invoice'!S346=0,"",'Data invoice'!T346)</f>
        <v/>
      </c>
      <c r="L387" s="397"/>
      <c r="M387" s="397"/>
      <c r="N387" s="397"/>
      <c r="O387" s="397"/>
      <c r="P387" s="397"/>
      <c r="Q387" s="397"/>
      <c r="R387" s="397"/>
      <c r="S387" s="397"/>
      <c r="T387" s="397"/>
      <c r="U387" s="397"/>
      <c r="V387" s="397"/>
      <c r="W387" s="397"/>
      <c r="X387" s="397"/>
      <c r="Y387" s="397"/>
      <c r="Z387" s="397"/>
      <c r="AA387" s="397"/>
      <c r="AB387" s="414"/>
      <c r="AC387" s="414"/>
      <c r="AD387" s="414"/>
      <c r="AE387" s="414"/>
      <c r="AF387" s="414"/>
      <c r="AG387" s="414"/>
      <c r="AH387" s="414"/>
      <c r="AI387" s="414"/>
      <c r="AJ387" s="414"/>
      <c r="AK387" s="414"/>
      <c r="AL387" s="414"/>
    </row>
    <row r="388" spans="1:38" s="555" customFormat="1" ht="16.5" customHeight="1">
      <c r="A388" s="397"/>
      <c r="B388" s="402" t="str">
        <f>IF('Data invoice'!J347=0,"",'Data invoice'!K347)</f>
        <v/>
      </c>
      <c r="C388" s="402" t="str">
        <f>IF('Data invoice'!K347=0,"",'Data invoice'!L347)</f>
        <v/>
      </c>
      <c r="D388" s="402" t="str">
        <f>IF('Data invoice'!L347=0,"",'Data invoice'!M347)</f>
        <v/>
      </c>
      <c r="E388" s="402" t="str">
        <f>IF('Data invoice'!M347=0,"",'Data invoice'!N347)</f>
        <v/>
      </c>
      <c r="F388" s="402" t="str">
        <f>IF('Data invoice'!N347=0,"",'Data invoice'!O347)</f>
        <v/>
      </c>
      <c r="G388" s="402" t="str">
        <f>IF('Data invoice'!O347=0,"",'Data invoice'!P347)</f>
        <v/>
      </c>
      <c r="H388" s="402" t="str">
        <f>IF('Data invoice'!P347=0,"",'Data invoice'!Q347)</f>
        <v/>
      </c>
      <c r="I388" s="402" t="str">
        <f>IF('Data invoice'!Q347=0,"",'Data invoice'!R347)</f>
        <v/>
      </c>
      <c r="J388" s="438" t="str">
        <f>IF('Data invoice'!R347=0,"",'Data invoice'!S347)</f>
        <v/>
      </c>
      <c r="K388" s="485" t="str">
        <f>IF('Data invoice'!S347=0,"",'Data invoice'!T347)</f>
        <v/>
      </c>
      <c r="L388" s="397"/>
      <c r="M388" s="397"/>
      <c r="N388" s="397"/>
      <c r="O388" s="397"/>
      <c r="P388" s="397"/>
      <c r="Q388" s="397"/>
      <c r="R388" s="397"/>
      <c r="S388" s="397"/>
      <c r="T388" s="397"/>
      <c r="U388" s="397"/>
      <c r="V388" s="397"/>
      <c r="W388" s="397"/>
      <c r="X388" s="397"/>
      <c r="Y388" s="397"/>
      <c r="Z388" s="397"/>
      <c r="AA388" s="397"/>
      <c r="AB388" s="414"/>
      <c r="AC388" s="414"/>
      <c r="AD388" s="414"/>
      <c r="AE388" s="414"/>
      <c r="AF388" s="414"/>
      <c r="AG388" s="414"/>
      <c r="AH388" s="414"/>
      <c r="AI388" s="414"/>
      <c r="AJ388" s="414"/>
      <c r="AK388" s="414"/>
      <c r="AL388" s="414"/>
    </row>
    <row r="389" spans="1:38" s="555" customFormat="1" ht="16.5" customHeight="1">
      <c r="A389" s="397"/>
      <c r="B389" s="402" t="str">
        <f>IF('Data invoice'!J348=0,"",'Data invoice'!K348)</f>
        <v/>
      </c>
      <c r="C389" s="402" t="str">
        <f>IF('Data invoice'!K348=0,"",'Data invoice'!L348)</f>
        <v/>
      </c>
      <c r="D389" s="402" t="str">
        <f>IF('Data invoice'!L348=0,"",'Data invoice'!M348)</f>
        <v/>
      </c>
      <c r="E389" s="402" t="str">
        <f>IF('Data invoice'!M348=0,"",'Data invoice'!N348)</f>
        <v/>
      </c>
      <c r="F389" s="402" t="str">
        <f>IF('Data invoice'!N348=0,"",'Data invoice'!O348)</f>
        <v/>
      </c>
      <c r="G389" s="402" t="str">
        <f>IF('Data invoice'!O348=0,"",'Data invoice'!P348)</f>
        <v/>
      </c>
      <c r="H389" s="402" t="str">
        <f>IF('Data invoice'!P348=0,"",'Data invoice'!Q348)</f>
        <v/>
      </c>
      <c r="I389" s="402" t="str">
        <f>IF('Data invoice'!Q348=0,"",'Data invoice'!R348)</f>
        <v/>
      </c>
      <c r="J389" s="438" t="str">
        <f>IF('Data invoice'!R348=0,"",'Data invoice'!S348)</f>
        <v/>
      </c>
      <c r="K389" s="485" t="str">
        <f>IF('Data invoice'!S348=0,"",'Data invoice'!T348)</f>
        <v/>
      </c>
      <c r="L389" s="397"/>
      <c r="M389" s="397"/>
      <c r="N389" s="397"/>
      <c r="O389" s="397"/>
      <c r="P389" s="397"/>
      <c r="Q389" s="397"/>
      <c r="R389" s="397"/>
      <c r="S389" s="397"/>
      <c r="T389" s="397"/>
      <c r="U389" s="397"/>
      <c r="V389" s="397"/>
      <c r="W389" s="397"/>
      <c r="X389" s="397"/>
      <c r="Y389" s="397"/>
      <c r="Z389" s="397"/>
      <c r="AA389" s="397"/>
      <c r="AB389" s="414"/>
      <c r="AC389" s="414"/>
      <c r="AD389" s="414"/>
      <c r="AE389" s="414"/>
      <c r="AF389" s="414"/>
      <c r="AG389" s="414"/>
      <c r="AH389" s="414"/>
      <c r="AI389" s="414"/>
      <c r="AJ389" s="414"/>
      <c r="AK389" s="414"/>
      <c r="AL389" s="414"/>
    </row>
    <row r="390" spans="1:38" s="555" customFormat="1" ht="16.5" customHeight="1">
      <c r="A390" s="397"/>
      <c r="B390" s="402" t="str">
        <f>IF('Data invoice'!J349=0,"",'Data invoice'!K349)</f>
        <v/>
      </c>
      <c r="C390" s="402" t="str">
        <f>IF('Data invoice'!K349=0,"",'Data invoice'!L349)</f>
        <v/>
      </c>
      <c r="D390" s="402" t="str">
        <f>IF('Data invoice'!L349=0,"",'Data invoice'!M349)</f>
        <v/>
      </c>
      <c r="E390" s="402" t="str">
        <f>IF('Data invoice'!M349=0,"",'Data invoice'!N349)</f>
        <v/>
      </c>
      <c r="F390" s="402" t="str">
        <f>IF('Data invoice'!N349=0,"",'Data invoice'!O349)</f>
        <v/>
      </c>
      <c r="G390" s="402" t="str">
        <f>IF('Data invoice'!O349=0,"",'Data invoice'!P349)</f>
        <v/>
      </c>
      <c r="H390" s="402" t="str">
        <f>IF('Data invoice'!P349=0,"",'Data invoice'!Q349)</f>
        <v/>
      </c>
      <c r="I390" s="402" t="str">
        <f>IF('Data invoice'!Q349=0,"",'Data invoice'!R349)</f>
        <v/>
      </c>
      <c r="J390" s="438" t="str">
        <f>IF('Data invoice'!R349=0,"",'Data invoice'!S349)</f>
        <v/>
      </c>
      <c r="K390" s="485" t="str">
        <f>IF('Data invoice'!S349=0,"",'Data invoice'!T349)</f>
        <v/>
      </c>
      <c r="L390" s="397"/>
      <c r="M390" s="397"/>
      <c r="N390" s="397"/>
      <c r="O390" s="397"/>
      <c r="P390" s="397"/>
      <c r="Q390" s="397"/>
      <c r="R390" s="397"/>
      <c r="S390" s="397"/>
      <c r="T390" s="397"/>
      <c r="U390" s="397"/>
      <c r="V390" s="397"/>
      <c r="W390" s="397"/>
      <c r="X390" s="397"/>
      <c r="Y390" s="397"/>
      <c r="Z390" s="397"/>
      <c r="AA390" s="397"/>
      <c r="AB390" s="414"/>
      <c r="AC390" s="414"/>
      <c r="AD390" s="414"/>
      <c r="AE390" s="414"/>
      <c r="AF390" s="414"/>
      <c r="AG390" s="414"/>
      <c r="AH390" s="414"/>
      <c r="AI390" s="414"/>
      <c r="AJ390" s="414"/>
      <c r="AK390" s="414"/>
      <c r="AL390" s="414"/>
    </row>
    <row r="391" spans="1:38" s="555" customFormat="1" ht="16.5" customHeight="1">
      <c r="A391" s="397"/>
      <c r="B391" s="402" t="str">
        <f>IF('Data invoice'!J350=0,"",'Data invoice'!K350)</f>
        <v/>
      </c>
      <c r="C391" s="402" t="str">
        <f>IF('Data invoice'!K350=0,"",'Data invoice'!L350)</f>
        <v/>
      </c>
      <c r="D391" s="402" t="str">
        <f>IF('Data invoice'!L350=0,"",'Data invoice'!M350)</f>
        <v/>
      </c>
      <c r="E391" s="402" t="str">
        <f>IF('Data invoice'!M350=0,"",'Data invoice'!N350)</f>
        <v/>
      </c>
      <c r="F391" s="402" t="str">
        <f>IF('Data invoice'!N350=0,"",'Data invoice'!O350)</f>
        <v/>
      </c>
      <c r="G391" s="402" t="str">
        <f>IF('Data invoice'!O350=0,"",'Data invoice'!P350)</f>
        <v/>
      </c>
      <c r="H391" s="402" t="str">
        <f>IF('Data invoice'!P350=0,"",'Data invoice'!Q350)</f>
        <v/>
      </c>
      <c r="I391" s="402" t="str">
        <f>IF('Data invoice'!Q350=0,"",'Data invoice'!R350)</f>
        <v/>
      </c>
      <c r="J391" s="438" t="str">
        <f>IF('Data invoice'!R350=0,"",'Data invoice'!S350)</f>
        <v/>
      </c>
      <c r="K391" s="485" t="str">
        <f>IF('Data invoice'!S350=0,"",'Data invoice'!T350)</f>
        <v/>
      </c>
      <c r="L391" s="397"/>
      <c r="M391" s="397"/>
      <c r="N391" s="397"/>
      <c r="O391" s="397"/>
      <c r="P391" s="397"/>
      <c r="Q391" s="397"/>
      <c r="R391" s="397"/>
      <c r="S391" s="397"/>
      <c r="T391" s="397"/>
      <c r="U391" s="397"/>
      <c r="V391" s="397"/>
      <c r="W391" s="397"/>
      <c r="X391" s="397"/>
      <c r="Y391" s="397"/>
      <c r="Z391" s="397"/>
      <c r="AA391" s="397"/>
      <c r="AB391" s="414"/>
      <c r="AC391" s="414"/>
      <c r="AD391" s="414"/>
      <c r="AE391" s="414"/>
      <c r="AF391" s="414"/>
      <c r="AG391" s="414"/>
      <c r="AH391" s="414"/>
      <c r="AI391" s="414"/>
      <c r="AJ391" s="414"/>
      <c r="AK391" s="414"/>
      <c r="AL391" s="414"/>
    </row>
    <row r="392" spans="1:38" s="555" customFormat="1" ht="16.5" customHeight="1">
      <c r="A392" s="397"/>
      <c r="B392" s="402" t="str">
        <f>IF('Data invoice'!J351=0,"",'Data invoice'!K351)</f>
        <v/>
      </c>
      <c r="C392" s="402" t="str">
        <f>IF('Data invoice'!K351=0,"",'Data invoice'!L351)</f>
        <v/>
      </c>
      <c r="D392" s="402" t="str">
        <f>IF('Data invoice'!L351=0,"",'Data invoice'!M351)</f>
        <v/>
      </c>
      <c r="E392" s="402" t="str">
        <f>IF('Data invoice'!M351=0,"",'Data invoice'!N351)</f>
        <v/>
      </c>
      <c r="F392" s="402" t="str">
        <f>IF('Data invoice'!N351=0,"",'Data invoice'!O351)</f>
        <v/>
      </c>
      <c r="G392" s="402" t="str">
        <f>IF('Data invoice'!O351=0,"",'Data invoice'!P351)</f>
        <v/>
      </c>
      <c r="H392" s="402" t="str">
        <f>IF('Data invoice'!P351=0,"",'Data invoice'!Q351)</f>
        <v/>
      </c>
      <c r="I392" s="402" t="str">
        <f>IF('Data invoice'!Q351=0,"",'Data invoice'!R351)</f>
        <v/>
      </c>
      <c r="J392" s="438" t="str">
        <f>IF('Data invoice'!R351=0,"",'Data invoice'!S351)</f>
        <v/>
      </c>
      <c r="K392" s="485" t="str">
        <f>IF('Data invoice'!S351=0,"",'Data invoice'!T351)</f>
        <v/>
      </c>
      <c r="L392" s="397"/>
      <c r="M392" s="397"/>
      <c r="N392" s="397"/>
      <c r="O392" s="397"/>
      <c r="P392" s="397"/>
      <c r="Q392" s="397"/>
      <c r="R392" s="397"/>
      <c r="S392" s="397"/>
      <c r="T392" s="397"/>
      <c r="U392" s="397"/>
      <c r="V392" s="397"/>
      <c r="W392" s="397"/>
      <c r="X392" s="397"/>
      <c r="Y392" s="397"/>
      <c r="Z392" s="397"/>
      <c r="AA392" s="397"/>
      <c r="AB392" s="414"/>
      <c r="AC392" s="414"/>
      <c r="AD392" s="414"/>
      <c r="AE392" s="414"/>
      <c r="AF392" s="414"/>
      <c r="AG392" s="414"/>
      <c r="AH392" s="414"/>
      <c r="AI392" s="414"/>
      <c r="AJ392" s="414"/>
      <c r="AK392" s="414"/>
      <c r="AL392" s="414"/>
    </row>
    <row r="393" spans="1:38" s="555" customFormat="1" ht="16.5" customHeight="1">
      <c r="A393" s="397"/>
      <c r="B393" s="402" t="str">
        <f>IF('Data invoice'!J352=0,"",'Data invoice'!K352)</f>
        <v/>
      </c>
      <c r="C393" s="402" t="str">
        <f>IF('Data invoice'!K352=0,"",'Data invoice'!L352)</f>
        <v/>
      </c>
      <c r="D393" s="402" t="str">
        <f>IF('Data invoice'!L352=0,"",'Data invoice'!M352)</f>
        <v/>
      </c>
      <c r="E393" s="402" t="str">
        <f>IF('Data invoice'!M352=0,"",'Data invoice'!N352)</f>
        <v/>
      </c>
      <c r="F393" s="402" t="str">
        <f>IF('Data invoice'!N352=0,"",'Data invoice'!O352)</f>
        <v/>
      </c>
      <c r="G393" s="402" t="str">
        <f>IF('Data invoice'!O352=0,"",'Data invoice'!P352)</f>
        <v/>
      </c>
      <c r="H393" s="402" t="str">
        <f>IF('Data invoice'!P352=0,"",'Data invoice'!Q352)</f>
        <v/>
      </c>
      <c r="I393" s="402" t="str">
        <f>IF('Data invoice'!Q352=0,"",'Data invoice'!R352)</f>
        <v/>
      </c>
      <c r="J393" s="438" t="str">
        <f>IF('Data invoice'!R352=0,"",'Data invoice'!S352)</f>
        <v/>
      </c>
      <c r="K393" s="485" t="str">
        <f>IF('Data invoice'!S352=0,"",'Data invoice'!T352)</f>
        <v/>
      </c>
      <c r="L393" s="397"/>
      <c r="M393" s="397"/>
      <c r="N393" s="397"/>
      <c r="O393" s="397"/>
      <c r="P393" s="397"/>
      <c r="Q393" s="397"/>
      <c r="R393" s="397"/>
      <c r="S393" s="397"/>
      <c r="T393" s="397"/>
      <c r="U393" s="397"/>
      <c r="V393" s="397"/>
      <c r="W393" s="397"/>
      <c r="X393" s="397"/>
      <c r="Y393" s="397"/>
      <c r="Z393" s="397"/>
      <c r="AA393" s="397"/>
      <c r="AB393" s="414"/>
      <c r="AC393" s="414"/>
      <c r="AD393" s="414"/>
      <c r="AE393" s="414"/>
      <c r="AF393" s="414"/>
      <c r="AG393" s="414"/>
      <c r="AH393" s="414"/>
      <c r="AI393" s="414"/>
      <c r="AJ393" s="414"/>
      <c r="AK393" s="414"/>
      <c r="AL393" s="414"/>
    </row>
    <row r="394" spans="1:38" s="555" customFormat="1" ht="16.5" customHeight="1">
      <c r="A394" s="397"/>
      <c r="B394" s="402" t="str">
        <f>IF('Data invoice'!J353=0,"",'Data invoice'!K353)</f>
        <v/>
      </c>
      <c r="C394" s="402" t="str">
        <f>IF('Data invoice'!K353=0,"",'Data invoice'!L353)</f>
        <v/>
      </c>
      <c r="D394" s="402" t="str">
        <f>IF('Data invoice'!L353=0,"",'Data invoice'!M353)</f>
        <v/>
      </c>
      <c r="E394" s="402" t="str">
        <f>IF('Data invoice'!M353=0,"",'Data invoice'!N353)</f>
        <v/>
      </c>
      <c r="F394" s="402" t="str">
        <f>IF('Data invoice'!N353=0,"",'Data invoice'!O353)</f>
        <v/>
      </c>
      <c r="G394" s="402" t="str">
        <f>IF('Data invoice'!O353=0,"",'Data invoice'!P353)</f>
        <v/>
      </c>
      <c r="H394" s="402" t="str">
        <f>IF('Data invoice'!P353=0,"",'Data invoice'!Q353)</f>
        <v/>
      </c>
      <c r="I394" s="402" t="str">
        <f>IF('Data invoice'!Q353=0,"",'Data invoice'!R353)</f>
        <v/>
      </c>
      <c r="J394" s="438" t="str">
        <f>IF('Data invoice'!R353=0,"",'Data invoice'!S353)</f>
        <v/>
      </c>
      <c r="K394" s="485" t="str">
        <f>IF('Data invoice'!S353=0,"",'Data invoice'!T353)</f>
        <v/>
      </c>
      <c r="L394" s="397"/>
      <c r="M394" s="397"/>
      <c r="N394" s="397"/>
      <c r="O394" s="397"/>
      <c r="P394" s="397"/>
      <c r="Q394" s="397"/>
      <c r="R394" s="397"/>
      <c r="S394" s="397"/>
      <c r="T394" s="397"/>
      <c r="U394" s="397"/>
      <c r="V394" s="397"/>
      <c r="W394" s="397"/>
      <c r="X394" s="397"/>
      <c r="Y394" s="397"/>
      <c r="Z394" s="397"/>
      <c r="AA394" s="397"/>
      <c r="AB394" s="414"/>
      <c r="AC394" s="414"/>
      <c r="AD394" s="414"/>
      <c r="AE394" s="414"/>
      <c r="AF394" s="414"/>
      <c r="AG394" s="414"/>
      <c r="AH394" s="414"/>
      <c r="AI394" s="414"/>
      <c r="AJ394" s="414"/>
      <c r="AK394" s="414"/>
      <c r="AL394" s="414"/>
    </row>
    <row r="395" spans="1:38" s="555" customFormat="1" ht="16.5" customHeight="1">
      <c r="A395" s="397"/>
      <c r="B395" s="402" t="str">
        <f>IF('Data invoice'!J354=0,"",'Data invoice'!K354)</f>
        <v/>
      </c>
      <c r="C395" s="402" t="str">
        <f>IF('Data invoice'!K354=0,"",'Data invoice'!L354)</f>
        <v/>
      </c>
      <c r="D395" s="402" t="str">
        <f>IF('Data invoice'!L354=0,"",'Data invoice'!M354)</f>
        <v/>
      </c>
      <c r="E395" s="402" t="str">
        <f>IF('Data invoice'!M354=0,"",'Data invoice'!N354)</f>
        <v/>
      </c>
      <c r="F395" s="402" t="str">
        <f>IF('Data invoice'!N354=0,"",'Data invoice'!O354)</f>
        <v/>
      </c>
      <c r="G395" s="402" t="str">
        <f>IF('Data invoice'!O354=0,"",'Data invoice'!P354)</f>
        <v/>
      </c>
      <c r="H395" s="402" t="str">
        <f>IF('Data invoice'!P354=0,"",'Data invoice'!Q354)</f>
        <v/>
      </c>
      <c r="I395" s="402" t="str">
        <f>IF('Data invoice'!Q354=0,"",'Data invoice'!R354)</f>
        <v/>
      </c>
      <c r="J395" s="438" t="str">
        <f>IF('Data invoice'!R354=0,"",'Data invoice'!S354)</f>
        <v/>
      </c>
      <c r="K395" s="485" t="str">
        <f>IF('Data invoice'!S354=0,"",'Data invoice'!T354)</f>
        <v/>
      </c>
      <c r="L395" s="397"/>
      <c r="M395" s="397"/>
      <c r="N395" s="397"/>
      <c r="O395" s="397"/>
      <c r="P395" s="397"/>
      <c r="Q395" s="397"/>
      <c r="R395" s="397"/>
      <c r="S395" s="397"/>
      <c r="T395" s="397"/>
      <c r="U395" s="397"/>
      <c r="V395" s="397"/>
      <c r="W395" s="397"/>
      <c r="X395" s="397"/>
      <c r="Y395" s="397"/>
      <c r="Z395" s="397"/>
      <c r="AA395" s="397"/>
      <c r="AB395" s="414"/>
      <c r="AC395" s="414"/>
      <c r="AD395" s="414"/>
      <c r="AE395" s="414"/>
      <c r="AF395" s="414"/>
      <c r="AG395" s="414"/>
      <c r="AH395" s="414"/>
      <c r="AI395" s="414"/>
      <c r="AJ395" s="414"/>
      <c r="AK395" s="414"/>
      <c r="AL395" s="414"/>
    </row>
    <row r="396" spans="1:38" s="555" customFormat="1" ht="16.5" customHeight="1">
      <c r="A396" s="397"/>
      <c r="B396" s="402" t="str">
        <f>IF('Data invoice'!J355=0,"",'Data invoice'!K355)</f>
        <v/>
      </c>
      <c r="C396" s="402" t="str">
        <f>IF('Data invoice'!K355=0,"",'Data invoice'!L355)</f>
        <v/>
      </c>
      <c r="D396" s="402" t="str">
        <f>IF('Data invoice'!L355=0,"",'Data invoice'!M355)</f>
        <v/>
      </c>
      <c r="E396" s="402" t="str">
        <f>IF('Data invoice'!M355=0,"",'Data invoice'!N355)</f>
        <v/>
      </c>
      <c r="F396" s="402" t="str">
        <f>IF('Data invoice'!N355=0,"",'Data invoice'!O355)</f>
        <v/>
      </c>
      <c r="G396" s="402" t="str">
        <f>IF('Data invoice'!O355=0,"",'Data invoice'!P355)</f>
        <v/>
      </c>
      <c r="H396" s="402" t="str">
        <f>IF('Data invoice'!P355=0,"",'Data invoice'!Q355)</f>
        <v/>
      </c>
      <c r="I396" s="402" t="str">
        <f>IF('Data invoice'!Q355=0,"",'Data invoice'!R355)</f>
        <v/>
      </c>
      <c r="J396" s="438" t="str">
        <f>IF('Data invoice'!R355=0,"",'Data invoice'!S355)</f>
        <v/>
      </c>
      <c r="K396" s="485" t="str">
        <f>IF('Data invoice'!S355=0,"",'Data invoice'!T355)</f>
        <v/>
      </c>
      <c r="L396" s="397"/>
      <c r="M396" s="397"/>
      <c r="N396" s="397"/>
      <c r="O396" s="397"/>
      <c r="P396" s="397"/>
      <c r="Q396" s="397"/>
      <c r="R396" s="397"/>
      <c r="S396" s="397"/>
      <c r="T396" s="397"/>
      <c r="U396" s="397"/>
      <c r="V396" s="397"/>
      <c r="W396" s="397"/>
      <c r="X396" s="397"/>
      <c r="Y396" s="397"/>
      <c r="Z396" s="397"/>
      <c r="AA396" s="397"/>
      <c r="AB396" s="414"/>
      <c r="AC396" s="414"/>
      <c r="AD396" s="414"/>
      <c r="AE396" s="414"/>
      <c r="AF396" s="414"/>
      <c r="AG396" s="414"/>
      <c r="AH396" s="414"/>
      <c r="AI396" s="414"/>
      <c r="AJ396" s="414"/>
      <c r="AK396" s="414"/>
      <c r="AL396" s="414"/>
    </row>
    <row r="397" spans="1:38" s="555" customFormat="1" ht="16.5" customHeight="1">
      <c r="A397" s="397"/>
      <c r="B397" s="402" t="str">
        <f>IF('Data invoice'!J356=0,"",'Data invoice'!K356)</f>
        <v/>
      </c>
      <c r="C397" s="402" t="str">
        <f>IF('Data invoice'!K356=0,"",'Data invoice'!L356)</f>
        <v/>
      </c>
      <c r="D397" s="402" t="str">
        <f>IF('Data invoice'!L356=0,"",'Data invoice'!M356)</f>
        <v/>
      </c>
      <c r="E397" s="402" t="str">
        <f>IF('Data invoice'!M356=0,"",'Data invoice'!N356)</f>
        <v/>
      </c>
      <c r="F397" s="402" t="str">
        <f>IF('Data invoice'!N356=0,"",'Data invoice'!O356)</f>
        <v/>
      </c>
      <c r="G397" s="402" t="str">
        <f>IF('Data invoice'!O356=0,"",'Data invoice'!P356)</f>
        <v/>
      </c>
      <c r="H397" s="402" t="str">
        <f>IF('Data invoice'!P356=0,"",'Data invoice'!Q356)</f>
        <v/>
      </c>
      <c r="I397" s="402" t="str">
        <f>IF('Data invoice'!Q356=0,"",'Data invoice'!R356)</f>
        <v/>
      </c>
      <c r="J397" s="438" t="str">
        <f>IF('Data invoice'!R356=0,"",'Data invoice'!S356)</f>
        <v/>
      </c>
      <c r="K397" s="485" t="str">
        <f>IF('Data invoice'!S356=0,"",'Data invoice'!T356)</f>
        <v/>
      </c>
      <c r="L397" s="397"/>
      <c r="M397" s="397"/>
      <c r="N397" s="397"/>
      <c r="O397" s="397"/>
      <c r="P397" s="397"/>
      <c r="Q397" s="397"/>
      <c r="R397" s="397"/>
      <c r="S397" s="397"/>
      <c r="T397" s="397"/>
      <c r="U397" s="397"/>
      <c r="V397" s="397"/>
      <c r="W397" s="397"/>
      <c r="X397" s="397"/>
      <c r="Y397" s="397"/>
      <c r="Z397" s="397"/>
      <c r="AA397" s="397"/>
      <c r="AB397" s="414"/>
      <c r="AC397" s="414"/>
      <c r="AD397" s="414"/>
      <c r="AE397" s="414"/>
      <c r="AF397" s="414"/>
      <c r="AG397" s="414"/>
      <c r="AH397" s="414"/>
      <c r="AI397" s="414"/>
      <c r="AJ397" s="414"/>
      <c r="AK397" s="414"/>
      <c r="AL397" s="414"/>
    </row>
    <row r="398" spans="1:38" s="555" customFormat="1" ht="16.5" customHeight="1">
      <c r="A398" s="397"/>
      <c r="B398" s="402" t="str">
        <f>IF('Data invoice'!J357=0,"",'Data invoice'!K357)</f>
        <v/>
      </c>
      <c r="C398" s="402" t="str">
        <f>IF('Data invoice'!K357=0,"",'Data invoice'!L357)</f>
        <v/>
      </c>
      <c r="D398" s="402" t="str">
        <f>IF('Data invoice'!L357=0,"",'Data invoice'!M357)</f>
        <v/>
      </c>
      <c r="E398" s="402" t="str">
        <f>IF('Data invoice'!M357=0,"",'Data invoice'!N357)</f>
        <v/>
      </c>
      <c r="F398" s="402" t="str">
        <f>IF('Data invoice'!N357=0,"",'Data invoice'!O357)</f>
        <v/>
      </c>
      <c r="G398" s="402" t="str">
        <f>IF('Data invoice'!O357=0,"",'Data invoice'!P357)</f>
        <v/>
      </c>
      <c r="H398" s="402" t="str">
        <f>IF('Data invoice'!P357=0,"",'Data invoice'!Q357)</f>
        <v/>
      </c>
      <c r="I398" s="402" t="str">
        <f>IF('Data invoice'!Q357=0,"",'Data invoice'!R357)</f>
        <v/>
      </c>
      <c r="J398" s="438" t="str">
        <f>IF('Data invoice'!R357=0,"",'Data invoice'!S357)</f>
        <v/>
      </c>
      <c r="K398" s="485" t="str">
        <f>IF('Data invoice'!S357=0,"",'Data invoice'!T357)</f>
        <v/>
      </c>
      <c r="L398" s="397"/>
      <c r="M398" s="397"/>
      <c r="N398" s="397"/>
      <c r="O398" s="397"/>
      <c r="P398" s="397"/>
      <c r="Q398" s="397"/>
      <c r="R398" s="397"/>
      <c r="S398" s="397"/>
      <c r="T398" s="397"/>
      <c r="U398" s="397"/>
      <c r="V398" s="397"/>
      <c r="W398" s="397"/>
      <c r="X398" s="397"/>
      <c r="Y398" s="397"/>
      <c r="Z398" s="397"/>
      <c r="AA398" s="397"/>
      <c r="AB398" s="414"/>
      <c r="AC398" s="414"/>
      <c r="AD398" s="414"/>
      <c r="AE398" s="414"/>
      <c r="AF398" s="414"/>
      <c r="AG398" s="414"/>
      <c r="AH398" s="414"/>
      <c r="AI398" s="414"/>
      <c r="AJ398" s="414"/>
      <c r="AK398" s="414"/>
      <c r="AL398" s="414"/>
    </row>
    <row r="399" spans="1:38" s="555" customFormat="1" ht="16.5" customHeight="1">
      <c r="A399" s="397"/>
      <c r="B399" s="402" t="str">
        <f>IF('Data invoice'!J358=0,"",'Data invoice'!K358)</f>
        <v/>
      </c>
      <c r="C399" s="402" t="str">
        <f>IF('Data invoice'!K358=0,"",'Data invoice'!L358)</f>
        <v/>
      </c>
      <c r="D399" s="402" t="str">
        <f>IF('Data invoice'!L358=0,"",'Data invoice'!M358)</f>
        <v/>
      </c>
      <c r="E399" s="402" t="str">
        <f>IF('Data invoice'!M358=0,"",'Data invoice'!N358)</f>
        <v/>
      </c>
      <c r="F399" s="402" t="str">
        <f>IF('Data invoice'!N358=0,"",'Data invoice'!O358)</f>
        <v/>
      </c>
      <c r="G399" s="402" t="str">
        <f>IF('Data invoice'!O358=0,"",'Data invoice'!P358)</f>
        <v/>
      </c>
      <c r="H399" s="402" t="str">
        <f>IF('Data invoice'!P358=0,"",'Data invoice'!Q358)</f>
        <v/>
      </c>
      <c r="I399" s="402" t="str">
        <f>IF('Data invoice'!Q358=0,"",'Data invoice'!R358)</f>
        <v/>
      </c>
      <c r="J399" s="438" t="str">
        <f>IF('Data invoice'!R358=0,"",'Data invoice'!S358)</f>
        <v/>
      </c>
      <c r="K399" s="485" t="str">
        <f>IF('Data invoice'!S358=0,"",'Data invoice'!T358)</f>
        <v/>
      </c>
      <c r="L399" s="397"/>
      <c r="M399" s="397"/>
      <c r="N399" s="397"/>
      <c r="O399" s="397"/>
      <c r="P399" s="397"/>
      <c r="Q399" s="397"/>
      <c r="R399" s="397"/>
      <c r="S399" s="397"/>
      <c r="T399" s="397"/>
      <c r="U399" s="397"/>
      <c r="V399" s="397"/>
      <c r="W399" s="397"/>
      <c r="X399" s="397"/>
      <c r="Y399" s="397"/>
      <c r="Z399" s="397"/>
      <c r="AA399" s="397"/>
      <c r="AB399" s="414"/>
      <c r="AC399" s="414"/>
      <c r="AD399" s="414"/>
      <c r="AE399" s="414"/>
      <c r="AF399" s="414"/>
      <c r="AG399" s="414"/>
      <c r="AH399" s="414"/>
      <c r="AI399" s="414"/>
      <c r="AJ399" s="414"/>
      <c r="AK399" s="414"/>
      <c r="AL399" s="414"/>
    </row>
    <row r="400" spans="1:38" s="555" customFormat="1" ht="16.5" customHeight="1">
      <c r="A400" s="397"/>
      <c r="B400" s="402" t="str">
        <f>IF('Data invoice'!J359=0,"",'Data invoice'!K359)</f>
        <v/>
      </c>
      <c r="C400" s="402" t="str">
        <f>IF('Data invoice'!K359=0,"",'Data invoice'!L359)</f>
        <v/>
      </c>
      <c r="D400" s="402" t="str">
        <f>IF('Data invoice'!L359=0,"",'Data invoice'!M359)</f>
        <v/>
      </c>
      <c r="E400" s="402" t="str">
        <f>IF('Data invoice'!M359=0,"",'Data invoice'!N359)</f>
        <v/>
      </c>
      <c r="F400" s="402" t="str">
        <f>IF('Data invoice'!N359=0,"",'Data invoice'!O359)</f>
        <v/>
      </c>
      <c r="G400" s="402" t="str">
        <f>IF('Data invoice'!O359=0,"",'Data invoice'!P359)</f>
        <v/>
      </c>
      <c r="H400" s="402" t="str">
        <f>IF('Data invoice'!P359=0,"",'Data invoice'!Q359)</f>
        <v/>
      </c>
      <c r="I400" s="402" t="str">
        <f>IF('Data invoice'!Q359=0,"",'Data invoice'!R359)</f>
        <v/>
      </c>
      <c r="J400" s="438" t="str">
        <f>IF('Data invoice'!R359=0,"",'Data invoice'!S359)</f>
        <v/>
      </c>
      <c r="K400" s="485" t="str">
        <f>IF('Data invoice'!S359=0,"",'Data invoice'!T359)</f>
        <v/>
      </c>
      <c r="L400" s="397"/>
      <c r="M400" s="397"/>
      <c r="N400" s="397"/>
      <c r="O400" s="397"/>
      <c r="P400" s="397"/>
      <c r="Q400" s="397"/>
      <c r="R400" s="397"/>
      <c r="S400" s="397"/>
      <c r="T400" s="397"/>
      <c r="U400" s="397"/>
      <c r="V400" s="397"/>
      <c r="W400" s="397"/>
      <c r="X400" s="397"/>
      <c r="Y400" s="397"/>
      <c r="Z400" s="397"/>
      <c r="AA400" s="397"/>
      <c r="AB400" s="414"/>
      <c r="AC400" s="414"/>
      <c r="AD400" s="414"/>
      <c r="AE400" s="414"/>
      <c r="AF400" s="414"/>
      <c r="AG400" s="414"/>
      <c r="AH400" s="414"/>
      <c r="AI400" s="414"/>
      <c r="AJ400" s="414"/>
      <c r="AK400" s="414"/>
      <c r="AL400" s="414"/>
    </row>
    <row r="401" spans="1:38" s="555" customFormat="1" ht="16.5" customHeight="1">
      <c r="A401" s="397"/>
      <c r="B401" s="402" t="str">
        <f>IF('Data invoice'!J360=0,"",'Data invoice'!K360)</f>
        <v/>
      </c>
      <c r="C401" s="402" t="str">
        <f>IF('Data invoice'!K360=0,"",'Data invoice'!L360)</f>
        <v/>
      </c>
      <c r="D401" s="402" t="str">
        <f>IF('Data invoice'!L360=0,"",'Data invoice'!M360)</f>
        <v/>
      </c>
      <c r="E401" s="402" t="str">
        <f>IF('Data invoice'!M360=0,"",'Data invoice'!N360)</f>
        <v/>
      </c>
      <c r="F401" s="402" t="str">
        <f>IF('Data invoice'!N360=0,"",'Data invoice'!O360)</f>
        <v/>
      </c>
      <c r="G401" s="402" t="str">
        <f>IF('Data invoice'!O360=0,"",'Data invoice'!P360)</f>
        <v/>
      </c>
      <c r="H401" s="402" t="str">
        <f>IF('Data invoice'!P360=0,"",'Data invoice'!Q360)</f>
        <v/>
      </c>
      <c r="I401" s="402" t="str">
        <f>IF('Data invoice'!Q360=0,"",'Data invoice'!R360)</f>
        <v/>
      </c>
      <c r="J401" s="438" t="str">
        <f>IF('Data invoice'!R360=0,"",'Data invoice'!S360)</f>
        <v/>
      </c>
      <c r="K401" s="485" t="str">
        <f>IF('Data invoice'!S360=0,"",'Data invoice'!T360)</f>
        <v/>
      </c>
      <c r="L401" s="397"/>
      <c r="M401" s="397"/>
      <c r="N401" s="397"/>
      <c r="O401" s="397"/>
      <c r="P401" s="397"/>
      <c r="Q401" s="397"/>
      <c r="R401" s="397"/>
      <c r="S401" s="397"/>
      <c r="T401" s="397"/>
      <c r="U401" s="397"/>
      <c r="V401" s="397"/>
      <c r="W401" s="397"/>
      <c r="X401" s="397"/>
      <c r="Y401" s="397"/>
      <c r="Z401" s="397"/>
      <c r="AA401" s="397"/>
      <c r="AB401" s="414"/>
      <c r="AC401" s="414"/>
      <c r="AD401" s="414"/>
      <c r="AE401" s="414"/>
      <c r="AF401" s="414"/>
      <c r="AG401" s="414"/>
      <c r="AH401" s="414"/>
      <c r="AI401" s="414"/>
      <c r="AJ401" s="414"/>
      <c r="AK401" s="414"/>
      <c r="AL401" s="414"/>
    </row>
    <row r="402" spans="1:38" s="555" customFormat="1" ht="16.5" customHeight="1">
      <c r="A402" s="397"/>
      <c r="B402" s="402" t="str">
        <f>IF('Data invoice'!J361=0,"",'Data invoice'!K361)</f>
        <v/>
      </c>
      <c r="C402" s="402" t="str">
        <f>IF('Data invoice'!K361=0,"",'Data invoice'!L361)</f>
        <v/>
      </c>
      <c r="D402" s="402" t="str">
        <f>IF('Data invoice'!L361=0,"",'Data invoice'!M361)</f>
        <v/>
      </c>
      <c r="E402" s="402" t="str">
        <f>IF('Data invoice'!M361=0,"",'Data invoice'!N361)</f>
        <v/>
      </c>
      <c r="F402" s="402" t="str">
        <f>IF('Data invoice'!N361=0,"",'Data invoice'!O361)</f>
        <v/>
      </c>
      <c r="G402" s="402" t="str">
        <f>IF('Data invoice'!O361=0,"",'Data invoice'!P361)</f>
        <v/>
      </c>
      <c r="H402" s="402" t="str">
        <f>IF('Data invoice'!P361=0,"",'Data invoice'!Q361)</f>
        <v/>
      </c>
      <c r="I402" s="402" t="str">
        <f>IF('Data invoice'!Q361=0,"",'Data invoice'!R361)</f>
        <v/>
      </c>
      <c r="J402" s="438" t="str">
        <f>IF('Data invoice'!R361=0,"",'Data invoice'!S361)</f>
        <v/>
      </c>
      <c r="K402" s="485" t="str">
        <f>IF('Data invoice'!S361=0,"",'Data invoice'!T361)</f>
        <v/>
      </c>
      <c r="L402" s="397"/>
      <c r="M402" s="397"/>
      <c r="N402" s="397"/>
      <c r="O402" s="397"/>
      <c r="P402" s="397"/>
      <c r="Q402" s="397"/>
      <c r="R402" s="397"/>
      <c r="S402" s="397"/>
      <c r="T402" s="397"/>
      <c r="U402" s="397"/>
      <c r="V402" s="397"/>
      <c r="W402" s="397"/>
      <c r="X402" s="397"/>
      <c r="Y402" s="397"/>
      <c r="Z402" s="397"/>
      <c r="AA402" s="397"/>
      <c r="AB402" s="414"/>
      <c r="AC402" s="414"/>
      <c r="AD402" s="414"/>
      <c r="AE402" s="414"/>
      <c r="AF402" s="414"/>
      <c r="AG402" s="414"/>
      <c r="AH402" s="414"/>
      <c r="AI402" s="414"/>
      <c r="AJ402" s="414"/>
      <c r="AK402" s="414"/>
      <c r="AL402" s="414"/>
    </row>
    <row r="403" spans="1:38" s="555" customFormat="1" ht="16.5" customHeight="1">
      <c r="A403" s="397"/>
      <c r="B403" s="402" t="str">
        <f>IF('Data invoice'!J362=0,"",'Data invoice'!K362)</f>
        <v/>
      </c>
      <c r="C403" s="402" t="str">
        <f>IF('Data invoice'!K362=0,"",'Data invoice'!L362)</f>
        <v/>
      </c>
      <c r="D403" s="402" t="str">
        <f>IF('Data invoice'!L362=0,"",'Data invoice'!M362)</f>
        <v/>
      </c>
      <c r="E403" s="402" t="str">
        <f>IF('Data invoice'!M362=0,"",'Data invoice'!N362)</f>
        <v/>
      </c>
      <c r="F403" s="402" t="str">
        <f>IF('Data invoice'!N362=0,"",'Data invoice'!O362)</f>
        <v/>
      </c>
      <c r="G403" s="402" t="str">
        <f>IF('Data invoice'!O362=0,"",'Data invoice'!P362)</f>
        <v/>
      </c>
      <c r="H403" s="402" t="str">
        <f>IF('Data invoice'!P362=0,"",'Data invoice'!Q362)</f>
        <v/>
      </c>
      <c r="I403" s="402" t="str">
        <f>IF('Data invoice'!Q362=0,"",'Data invoice'!R362)</f>
        <v/>
      </c>
      <c r="J403" s="438" t="str">
        <f>IF('Data invoice'!R362=0,"",'Data invoice'!S362)</f>
        <v/>
      </c>
      <c r="K403" s="485" t="str">
        <f>IF('Data invoice'!S362=0,"",'Data invoice'!T362)</f>
        <v/>
      </c>
      <c r="L403" s="397"/>
      <c r="M403" s="397"/>
      <c r="N403" s="397"/>
      <c r="O403" s="397"/>
      <c r="P403" s="397"/>
      <c r="Q403" s="397"/>
      <c r="R403" s="397"/>
      <c r="S403" s="397"/>
      <c r="T403" s="397"/>
      <c r="U403" s="397"/>
      <c r="V403" s="397"/>
      <c r="W403" s="397"/>
      <c r="X403" s="397"/>
      <c r="Y403" s="397"/>
      <c r="Z403" s="397"/>
      <c r="AA403" s="397"/>
      <c r="AB403" s="414"/>
      <c r="AC403" s="414"/>
      <c r="AD403" s="414"/>
      <c r="AE403" s="414"/>
      <c r="AF403" s="414"/>
      <c r="AG403" s="414"/>
      <c r="AH403" s="414"/>
      <c r="AI403" s="414"/>
      <c r="AJ403" s="414"/>
      <c r="AK403" s="414"/>
      <c r="AL403" s="414"/>
    </row>
    <row r="404" spans="1:38" s="555" customFormat="1" ht="16.5" customHeight="1">
      <c r="A404" s="397"/>
      <c r="B404" s="402" t="str">
        <f>IF('Data invoice'!J363=0,"",'Data invoice'!K363)</f>
        <v/>
      </c>
      <c r="C404" s="402" t="str">
        <f>IF('Data invoice'!K363=0,"",'Data invoice'!L363)</f>
        <v/>
      </c>
      <c r="D404" s="402" t="str">
        <f>IF('Data invoice'!L363=0,"",'Data invoice'!M363)</f>
        <v/>
      </c>
      <c r="E404" s="402" t="str">
        <f>IF('Data invoice'!M363=0,"",'Data invoice'!N363)</f>
        <v/>
      </c>
      <c r="F404" s="402" t="str">
        <f>IF('Data invoice'!N363=0,"",'Data invoice'!O363)</f>
        <v/>
      </c>
      <c r="G404" s="402" t="str">
        <f>IF('Data invoice'!O363=0,"",'Data invoice'!P363)</f>
        <v/>
      </c>
      <c r="H404" s="402" t="str">
        <f>IF('Data invoice'!P363=0,"",'Data invoice'!Q363)</f>
        <v/>
      </c>
      <c r="I404" s="402" t="str">
        <f>IF('Data invoice'!Q363=0,"",'Data invoice'!R363)</f>
        <v/>
      </c>
      <c r="J404" s="438" t="str">
        <f>IF('Data invoice'!R363=0,"",'Data invoice'!S363)</f>
        <v/>
      </c>
      <c r="K404" s="485" t="str">
        <f>IF('Data invoice'!S363=0,"",'Data invoice'!T363)</f>
        <v/>
      </c>
      <c r="L404" s="397"/>
      <c r="M404" s="397"/>
      <c r="N404" s="397"/>
      <c r="O404" s="397"/>
      <c r="P404" s="397"/>
      <c r="Q404" s="397"/>
      <c r="R404" s="397"/>
      <c r="S404" s="397"/>
      <c r="T404" s="397"/>
      <c r="U404" s="397"/>
      <c r="V404" s="397"/>
      <c r="W404" s="397"/>
      <c r="X404" s="397"/>
      <c r="Y404" s="397"/>
      <c r="Z404" s="397"/>
      <c r="AA404" s="397"/>
      <c r="AB404" s="414"/>
      <c r="AC404" s="414"/>
      <c r="AD404" s="414"/>
      <c r="AE404" s="414"/>
      <c r="AF404" s="414"/>
      <c r="AG404" s="414"/>
      <c r="AH404" s="414"/>
      <c r="AI404" s="414"/>
      <c r="AJ404" s="414"/>
      <c r="AK404" s="414"/>
      <c r="AL404" s="414"/>
    </row>
    <row r="405" spans="1:38" s="555" customFormat="1" ht="16.5" customHeight="1">
      <c r="A405" s="397"/>
      <c r="B405" s="397"/>
      <c r="C405" s="397"/>
      <c r="D405" s="397"/>
      <c r="E405" s="397"/>
      <c r="F405" s="412"/>
      <c r="G405" s="412"/>
      <c r="H405" s="397"/>
      <c r="I405" s="397"/>
      <c r="J405" s="413"/>
      <c r="K405" s="398"/>
      <c r="L405" s="397"/>
      <c r="M405" s="397"/>
      <c r="N405" s="397"/>
      <c r="O405" s="397"/>
      <c r="P405" s="397"/>
      <c r="Q405" s="397"/>
      <c r="R405" s="397"/>
      <c r="S405" s="397"/>
      <c r="T405" s="397"/>
      <c r="U405" s="397"/>
      <c r="V405" s="397"/>
      <c r="W405" s="397"/>
      <c r="X405" s="397"/>
      <c r="Y405" s="397"/>
      <c r="Z405" s="397"/>
      <c r="AA405" s="397"/>
      <c r="AB405" s="414"/>
      <c r="AC405" s="414"/>
      <c r="AD405" s="414"/>
      <c r="AE405" s="414"/>
      <c r="AF405" s="414"/>
      <c r="AG405" s="414"/>
      <c r="AH405" s="414"/>
      <c r="AI405" s="414"/>
      <c r="AJ405" s="414"/>
      <c r="AK405" s="414"/>
      <c r="AL405" s="414"/>
    </row>
    <row r="406" spans="1:38" s="555" customFormat="1" ht="16.5" customHeight="1">
      <c r="A406" s="397"/>
      <c r="B406" s="397"/>
      <c r="C406" s="397"/>
      <c r="D406" s="397"/>
      <c r="E406" s="397"/>
      <c r="F406" s="412"/>
      <c r="G406" s="412"/>
      <c r="H406" s="397"/>
      <c r="I406" s="397"/>
      <c r="J406" s="413"/>
      <c r="K406" s="398"/>
      <c r="L406" s="397"/>
      <c r="M406" s="397"/>
      <c r="N406" s="397"/>
      <c r="O406" s="397"/>
      <c r="P406" s="397"/>
      <c r="Q406" s="397"/>
      <c r="R406" s="397"/>
      <c r="S406" s="397"/>
      <c r="T406" s="397"/>
      <c r="U406" s="397"/>
      <c r="V406" s="397"/>
      <c r="W406" s="397"/>
      <c r="X406" s="397"/>
      <c r="Y406" s="397"/>
      <c r="Z406" s="397"/>
      <c r="AA406" s="397"/>
      <c r="AB406" s="414"/>
      <c r="AC406" s="414"/>
      <c r="AD406" s="414"/>
      <c r="AE406" s="414"/>
      <c r="AF406" s="414"/>
      <c r="AG406" s="414"/>
      <c r="AH406" s="414"/>
      <c r="AI406" s="414"/>
      <c r="AJ406" s="414"/>
      <c r="AK406" s="414"/>
      <c r="AL406" s="414"/>
    </row>
    <row r="407" spans="1:38" s="555" customFormat="1" ht="16.5" customHeight="1">
      <c r="A407" s="397"/>
      <c r="B407" s="397"/>
      <c r="C407" s="397"/>
      <c r="D407" s="397"/>
      <c r="E407" s="397"/>
      <c r="F407" s="412"/>
      <c r="G407" s="412"/>
      <c r="H407" s="397"/>
      <c r="I407" s="397"/>
      <c r="J407" s="413"/>
      <c r="K407" s="398"/>
      <c r="L407" s="397"/>
      <c r="M407" s="397"/>
      <c r="N407" s="397"/>
      <c r="O407" s="397"/>
      <c r="P407" s="397"/>
      <c r="Q407" s="397"/>
      <c r="R407" s="397"/>
      <c r="S407" s="397"/>
      <c r="T407" s="397"/>
      <c r="U407" s="397"/>
      <c r="V407" s="397"/>
      <c r="W407" s="397"/>
      <c r="X407" s="397"/>
      <c r="Y407" s="397"/>
      <c r="Z407" s="397"/>
      <c r="AA407" s="397"/>
      <c r="AB407" s="414"/>
      <c r="AC407" s="414"/>
      <c r="AD407" s="414"/>
      <c r="AE407" s="414"/>
      <c r="AF407" s="414"/>
      <c r="AG407" s="414"/>
      <c r="AH407" s="414"/>
      <c r="AI407" s="414"/>
      <c r="AJ407" s="414"/>
      <c r="AK407" s="414"/>
      <c r="AL407" s="414"/>
    </row>
    <row r="408" spans="1:38" s="555" customFormat="1" ht="16.5" customHeight="1">
      <c r="A408" s="397"/>
      <c r="B408" s="397"/>
      <c r="C408" s="397"/>
      <c r="D408" s="397"/>
      <c r="E408" s="397"/>
      <c r="F408" s="412"/>
      <c r="G408" s="412"/>
      <c r="H408" s="397"/>
      <c r="I408" s="397"/>
      <c r="J408" s="413"/>
      <c r="K408" s="398"/>
      <c r="L408" s="397"/>
      <c r="M408" s="397"/>
      <c r="N408" s="397"/>
      <c r="O408" s="397"/>
      <c r="P408" s="397"/>
      <c r="Q408" s="397"/>
      <c r="R408" s="397"/>
      <c r="S408" s="397"/>
      <c r="T408" s="397"/>
      <c r="U408" s="397"/>
      <c r="V408" s="397"/>
      <c r="W408" s="397"/>
      <c r="X408" s="397"/>
      <c r="Y408" s="397"/>
      <c r="Z408" s="397"/>
      <c r="AA408" s="397"/>
      <c r="AB408" s="414"/>
      <c r="AC408" s="414"/>
      <c r="AD408" s="414"/>
      <c r="AE408" s="414"/>
      <c r="AF408" s="414"/>
      <c r="AG408" s="414"/>
      <c r="AH408" s="414"/>
      <c r="AI408" s="414"/>
      <c r="AJ408" s="414"/>
      <c r="AK408" s="414"/>
      <c r="AL408" s="414"/>
    </row>
    <row r="409" spans="1:38" s="555" customFormat="1" ht="16.5" customHeight="1">
      <c r="A409" s="397"/>
      <c r="B409" s="397"/>
      <c r="C409" s="397"/>
      <c r="D409" s="397"/>
      <c r="E409" s="397"/>
      <c r="F409" s="412"/>
      <c r="G409" s="412"/>
      <c r="H409" s="397"/>
      <c r="I409" s="397"/>
      <c r="J409" s="413"/>
      <c r="K409" s="398"/>
      <c r="L409" s="397"/>
      <c r="M409" s="397"/>
      <c r="N409" s="397"/>
      <c r="O409" s="397"/>
      <c r="P409" s="397"/>
      <c r="Q409" s="397"/>
      <c r="R409" s="397"/>
      <c r="S409" s="397"/>
      <c r="T409" s="397"/>
      <c r="U409" s="397"/>
      <c r="V409" s="397"/>
      <c r="W409" s="397"/>
      <c r="X409" s="397"/>
      <c r="Y409" s="397"/>
      <c r="Z409" s="397"/>
      <c r="AA409" s="397"/>
      <c r="AB409" s="414"/>
      <c r="AC409" s="414"/>
      <c r="AD409" s="414"/>
      <c r="AE409" s="414"/>
      <c r="AF409" s="414"/>
      <c r="AG409" s="414"/>
      <c r="AH409" s="414"/>
      <c r="AI409" s="414"/>
      <c r="AJ409" s="414"/>
      <c r="AK409" s="414"/>
      <c r="AL409" s="414"/>
    </row>
    <row r="410" spans="1:38" s="555" customFormat="1" ht="16.5" customHeight="1">
      <c r="A410" s="397"/>
      <c r="B410" s="397"/>
      <c r="C410" s="397"/>
      <c r="D410" s="397"/>
      <c r="E410" s="397"/>
      <c r="F410" s="412"/>
      <c r="G410" s="412"/>
      <c r="H410" s="397"/>
      <c r="I410" s="397"/>
      <c r="J410" s="413"/>
      <c r="K410" s="398"/>
      <c r="L410" s="397"/>
      <c r="M410" s="397"/>
      <c r="N410" s="397"/>
      <c r="O410" s="397"/>
      <c r="P410" s="397"/>
      <c r="Q410" s="397"/>
      <c r="R410" s="397"/>
      <c r="S410" s="397"/>
      <c r="T410" s="397"/>
      <c r="U410" s="397"/>
      <c r="V410" s="397"/>
      <c r="W410" s="397"/>
      <c r="X410" s="397"/>
      <c r="Y410" s="397"/>
      <c r="Z410" s="397"/>
      <c r="AA410" s="397"/>
      <c r="AB410" s="414"/>
      <c r="AC410" s="414"/>
      <c r="AD410" s="414"/>
      <c r="AE410" s="414"/>
      <c r="AF410" s="414"/>
      <c r="AG410" s="414"/>
      <c r="AH410" s="414"/>
      <c r="AI410" s="414"/>
      <c r="AJ410" s="414"/>
      <c r="AK410" s="414"/>
      <c r="AL410" s="414"/>
    </row>
    <row r="411" spans="1:38" s="555" customFormat="1" ht="16.5" customHeight="1">
      <c r="A411" s="397"/>
      <c r="B411" s="397"/>
      <c r="C411" s="397"/>
      <c r="D411" s="397"/>
      <c r="E411" s="397"/>
      <c r="F411" s="412"/>
      <c r="G411" s="412"/>
      <c r="H411" s="397"/>
      <c r="I411" s="397"/>
      <c r="J411" s="413"/>
      <c r="K411" s="398"/>
      <c r="L411" s="397"/>
      <c r="M411" s="397"/>
      <c r="N411" s="397"/>
      <c r="O411" s="397"/>
      <c r="P411" s="397"/>
      <c r="Q411" s="397"/>
      <c r="R411" s="397"/>
      <c r="S411" s="397"/>
      <c r="T411" s="397"/>
      <c r="U411" s="397"/>
      <c r="V411" s="397"/>
      <c r="W411" s="397"/>
      <c r="X411" s="397"/>
      <c r="Y411" s="397"/>
      <c r="Z411" s="397"/>
      <c r="AA411" s="397"/>
      <c r="AB411" s="414"/>
      <c r="AC411" s="414"/>
      <c r="AD411" s="414"/>
      <c r="AE411" s="414"/>
      <c r="AF411" s="414"/>
      <c r="AG411" s="414"/>
      <c r="AH411" s="414"/>
      <c r="AI411" s="414"/>
      <c r="AJ411" s="414"/>
      <c r="AK411" s="414"/>
      <c r="AL411" s="414"/>
    </row>
    <row r="412" spans="1:38" s="555" customFormat="1" ht="16.5" customHeight="1">
      <c r="A412" s="397"/>
      <c r="B412" s="397"/>
      <c r="C412" s="397"/>
      <c r="D412" s="397"/>
      <c r="E412" s="397"/>
      <c r="F412" s="412"/>
      <c r="G412" s="412"/>
      <c r="H412" s="397"/>
      <c r="I412" s="397"/>
      <c r="J412" s="413"/>
      <c r="K412" s="398"/>
      <c r="L412" s="397"/>
      <c r="M412" s="397"/>
      <c r="N412" s="397"/>
      <c r="O412" s="397"/>
      <c r="P412" s="397"/>
      <c r="Q412" s="397"/>
      <c r="R412" s="397"/>
      <c r="S412" s="397"/>
      <c r="T412" s="397"/>
      <c r="U412" s="397"/>
      <c r="V412" s="397"/>
      <c r="W412" s="397"/>
      <c r="X412" s="397"/>
      <c r="Y412" s="397"/>
      <c r="Z412" s="397"/>
      <c r="AA412" s="397"/>
      <c r="AB412" s="414"/>
      <c r="AC412" s="414"/>
      <c r="AD412" s="414"/>
      <c r="AE412" s="414"/>
      <c r="AF412" s="414"/>
      <c r="AG412" s="414"/>
      <c r="AH412" s="414"/>
      <c r="AI412" s="414"/>
      <c r="AJ412" s="414"/>
      <c r="AK412" s="414"/>
      <c r="AL412" s="414"/>
    </row>
    <row r="413" spans="1:38" s="555" customFormat="1" ht="16.5" customHeight="1">
      <c r="A413" s="397"/>
      <c r="B413" s="397"/>
      <c r="C413" s="397"/>
      <c r="D413" s="397"/>
      <c r="E413" s="397"/>
      <c r="F413" s="412"/>
      <c r="G413" s="412"/>
      <c r="H413" s="397"/>
      <c r="I413" s="397"/>
      <c r="J413" s="413"/>
      <c r="K413" s="398"/>
      <c r="L413" s="397"/>
      <c r="M413" s="397"/>
      <c r="N413" s="397"/>
      <c r="O413" s="397"/>
      <c r="P413" s="397"/>
      <c r="Q413" s="397"/>
      <c r="R413" s="397"/>
      <c r="S413" s="397"/>
      <c r="T413" s="397"/>
      <c r="U413" s="397"/>
      <c r="V413" s="397"/>
      <c r="W413" s="397"/>
      <c r="X413" s="397"/>
      <c r="Y413" s="397"/>
      <c r="Z413" s="397"/>
      <c r="AA413" s="397"/>
      <c r="AB413" s="414"/>
      <c r="AC413" s="414"/>
      <c r="AD413" s="414"/>
      <c r="AE413" s="414"/>
      <c r="AF413" s="414"/>
      <c r="AG413" s="414"/>
      <c r="AH413" s="414"/>
      <c r="AI413" s="414"/>
      <c r="AJ413" s="414"/>
      <c r="AK413" s="414"/>
      <c r="AL413" s="414"/>
    </row>
    <row r="414" spans="1:38" s="555" customFormat="1" ht="16.5" customHeight="1">
      <c r="A414" s="397"/>
      <c r="B414" s="397"/>
      <c r="C414" s="397"/>
      <c r="D414" s="397"/>
      <c r="E414" s="397"/>
      <c r="F414" s="412"/>
      <c r="G414" s="412"/>
      <c r="H414" s="397"/>
      <c r="I414" s="397"/>
      <c r="J414" s="413"/>
      <c r="K414" s="398"/>
      <c r="L414" s="397"/>
      <c r="M414" s="397"/>
      <c r="N414" s="397"/>
      <c r="O414" s="397"/>
      <c r="P414" s="397"/>
      <c r="Q414" s="397"/>
      <c r="R414" s="397"/>
      <c r="S414" s="397"/>
      <c r="T414" s="397"/>
      <c r="U414" s="397"/>
      <c r="V414" s="397"/>
      <c r="W414" s="397"/>
      <c r="X414" s="397"/>
      <c r="Y414" s="397"/>
      <c r="Z414" s="397"/>
      <c r="AA414" s="397"/>
      <c r="AB414" s="414"/>
      <c r="AC414" s="414"/>
      <c r="AD414" s="414"/>
      <c r="AE414" s="414"/>
      <c r="AF414" s="414"/>
      <c r="AG414" s="414"/>
      <c r="AH414" s="414"/>
      <c r="AI414" s="414"/>
      <c r="AJ414" s="414"/>
      <c r="AK414" s="414"/>
      <c r="AL414" s="414"/>
    </row>
    <row r="415" spans="1:38" s="555" customFormat="1" ht="16.5" customHeight="1">
      <c r="A415" s="397"/>
      <c r="B415" s="397"/>
      <c r="C415" s="397"/>
      <c r="D415" s="397"/>
      <c r="E415" s="397"/>
      <c r="F415" s="412"/>
      <c r="G415" s="412"/>
      <c r="H415" s="397"/>
      <c r="I415" s="397"/>
      <c r="J415" s="413"/>
      <c r="K415" s="398"/>
      <c r="L415" s="397"/>
      <c r="M415" s="397"/>
      <c r="N415" s="397"/>
      <c r="O415" s="397"/>
      <c r="P415" s="397"/>
      <c r="Q415" s="397"/>
      <c r="R415" s="397"/>
      <c r="S415" s="397"/>
      <c r="T415" s="397"/>
      <c r="U415" s="397"/>
      <c r="V415" s="397"/>
      <c r="W415" s="397"/>
      <c r="X415" s="397"/>
      <c r="Y415" s="397"/>
      <c r="Z415" s="397"/>
      <c r="AA415" s="397"/>
      <c r="AB415" s="414"/>
      <c r="AC415" s="414"/>
      <c r="AD415" s="414"/>
      <c r="AE415" s="414"/>
      <c r="AF415" s="414"/>
      <c r="AG415" s="414"/>
      <c r="AH415" s="414"/>
      <c r="AI415" s="414"/>
      <c r="AJ415" s="414"/>
      <c r="AK415" s="414"/>
      <c r="AL415" s="414"/>
    </row>
    <row r="416" spans="1:38" s="555" customFormat="1" ht="16.5" customHeight="1">
      <c r="A416" s="397"/>
      <c r="B416" s="397"/>
      <c r="C416" s="397"/>
      <c r="D416" s="397"/>
      <c r="E416" s="397"/>
      <c r="F416" s="412"/>
      <c r="G416" s="412"/>
      <c r="H416" s="397"/>
      <c r="I416" s="397"/>
      <c r="J416" s="413"/>
      <c r="K416" s="398"/>
      <c r="L416" s="397"/>
      <c r="M416" s="397"/>
      <c r="N416" s="397"/>
      <c r="O416" s="397"/>
      <c r="P416" s="397"/>
      <c r="Q416" s="397"/>
      <c r="R416" s="397"/>
      <c r="S416" s="397"/>
      <c r="T416" s="397"/>
      <c r="U416" s="397"/>
      <c r="V416" s="397"/>
      <c r="W416" s="397"/>
      <c r="X416" s="397"/>
      <c r="Y416" s="397"/>
      <c r="Z416" s="397"/>
      <c r="AA416" s="397"/>
      <c r="AB416" s="414"/>
      <c r="AC416" s="414"/>
      <c r="AD416" s="414"/>
      <c r="AE416" s="414"/>
      <c r="AF416" s="414"/>
      <c r="AG416" s="414"/>
      <c r="AH416" s="414"/>
      <c r="AI416" s="414"/>
      <c r="AJ416" s="414"/>
      <c r="AK416" s="414"/>
      <c r="AL416" s="414"/>
    </row>
    <row r="417" spans="1:38" s="555" customFormat="1" ht="16.5" customHeight="1">
      <c r="A417" s="397"/>
      <c r="B417" s="397"/>
      <c r="C417" s="397"/>
      <c r="D417" s="397"/>
      <c r="E417" s="397"/>
      <c r="F417" s="412"/>
      <c r="G417" s="412"/>
      <c r="H417" s="397"/>
      <c r="I417" s="397"/>
      <c r="J417" s="413"/>
      <c r="K417" s="398"/>
      <c r="L417" s="397"/>
      <c r="M417" s="397"/>
      <c r="N417" s="397"/>
      <c r="O417" s="397"/>
      <c r="P417" s="397"/>
      <c r="Q417" s="397"/>
      <c r="R417" s="397"/>
      <c r="S417" s="397"/>
      <c r="T417" s="397"/>
      <c r="U417" s="397"/>
      <c r="V417" s="397"/>
      <c r="W417" s="397"/>
      <c r="X417" s="397"/>
      <c r="Y417" s="397"/>
      <c r="Z417" s="397"/>
      <c r="AA417" s="397"/>
      <c r="AB417" s="414"/>
      <c r="AC417" s="414"/>
      <c r="AD417" s="414"/>
      <c r="AE417" s="414"/>
      <c r="AF417" s="414"/>
      <c r="AG417" s="414"/>
      <c r="AH417" s="414"/>
      <c r="AI417" s="414"/>
      <c r="AJ417" s="414"/>
      <c r="AK417" s="414"/>
      <c r="AL417" s="414"/>
    </row>
    <row r="418" spans="1:38" s="555" customFormat="1" ht="16.5" customHeight="1">
      <c r="A418" s="397"/>
      <c r="B418" s="397"/>
      <c r="C418" s="397"/>
      <c r="D418" s="397"/>
      <c r="E418" s="397"/>
      <c r="F418" s="412"/>
      <c r="G418" s="412"/>
      <c r="H418" s="397"/>
      <c r="I418" s="397"/>
      <c r="J418" s="413"/>
      <c r="K418" s="398"/>
      <c r="L418" s="397"/>
      <c r="M418" s="397"/>
      <c r="N418" s="397"/>
      <c r="O418" s="397"/>
      <c r="P418" s="397"/>
      <c r="Q418" s="397"/>
      <c r="R418" s="397"/>
      <c r="S418" s="397"/>
      <c r="T418" s="397"/>
      <c r="U418" s="397"/>
      <c r="V418" s="397"/>
      <c r="W418" s="397"/>
      <c r="X418" s="397"/>
      <c r="Y418" s="397"/>
      <c r="Z418" s="397"/>
      <c r="AA418" s="397"/>
      <c r="AB418" s="414"/>
      <c r="AC418" s="414"/>
      <c r="AD418" s="414"/>
      <c r="AE418" s="414"/>
      <c r="AF418" s="414"/>
      <c r="AG418" s="414"/>
      <c r="AH418" s="414"/>
      <c r="AI418" s="414"/>
      <c r="AJ418" s="414"/>
      <c r="AK418" s="414"/>
      <c r="AL418" s="414"/>
    </row>
    <row r="419" spans="1:38" s="555" customFormat="1" ht="16.5" customHeight="1">
      <c r="A419" s="397"/>
      <c r="B419" s="397"/>
      <c r="C419" s="397"/>
      <c r="D419" s="397"/>
      <c r="E419" s="397"/>
      <c r="F419" s="412"/>
      <c r="G419" s="412"/>
      <c r="H419" s="397"/>
      <c r="I419" s="397"/>
      <c r="J419" s="413"/>
      <c r="K419" s="398"/>
      <c r="L419" s="397"/>
      <c r="M419" s="397"/>
      <c r="N419" s="397"/>
      <c r="O419" s="397"/>
      <c r="P419" s="397"/>
      <c r="Q419" s="397"/>
      <c r="R419" s="397"/>
      <c r="S419" s="397"/>
      <c r="T419" s="397"/>
      <c r="U419" s="397"/>
      <c r="V419" s="397"/>
      <c r="W419" s="397"/>
      <c r="X419" s="397"/>
      <c r="Y419" s="397"/>
      <c r="Z419" s="397"/>
      <c r="AA419" s="397"/>
      <c r="AB419" s="414"/>
      <c r="AC419" s="414"/>
      <c r="AD419" s="414"/>
      <c r="AE419" s="414"/>
      <c r="AF419" s="414"/>
      <c r="AG419" s="414"/>
      <c r="AH419" s="414"/>
      <c r="AI419" s="414"/>
      <c r="AJ419" s="414"/>
      <c r="AK419" s="414"/>
      <c r="AL419" s="414"/>
    </row>
    <row r="420" spans="1:38" s="555" customFormat="1" ht="16.5" customHeight="1">
      <c r="A420" s="397"/>
      <c r="B420" s="397"/>
      <c r="C420" s="397"/>
      <c r="D420" s="397"/>
      <c r="E420" s="397"/>
      <c r="F420" s="412"/>
      <c r="G420" s="412"/>
      <c r="H420" s="397"/>
      <c r="I420" s="397"/>
      <c r="J420" s="413"/>
      <c r="K420" s="398"/>
      <c r="L420" s="397"/>
      <c r="M420" s="397"/>
      <c r="N420" s="397"/>
      <c r="O420" s="397"/>
      <c r="P420" s="397"/>
      <c r="Q420" s="397"/>
      <c r="R420" s="397"/>
      <c r="S420" s="397"/>
      <c r="T420" s="397"/>
      <c r="U420" s="397"/>
      <c r="V420" s="397"/>
      <c r="W420" s="397"/>
      <c r="X420" s="397"/>
      <c r="Y420" s="397"/>
      <c r="Z420" s="397"/>
      <c r="AA420" s="397"/>
      <c r="AB420" s="414"/>
      <c r="AC420" s="414"/>
      <c r="AD420" s="414"/>
      <c r="AE420" s="414"/>
      <c r="AF420" s="414"/>
      <c r="AG420" s="414"/>
      <c r="AH420" s="414"/>
      <c r="AI420" s="414"/>
      <c r="AJ420" s="414"/>
      <c r="AK420" s="414"/>
      <c r="AL420" s="414"/>
    </row>
    <row r="421" spans="1:38" s="555" customFormat="1" ht="16.5" customHeight="1">
      <c r="A421" s="397"/>
      <c r="B421" s="397"/>
      <c r="C421" s="397"/>
      <c r="D421" s="397"/>
      <c r="E421" s="397"/>
      <c r="F421" s="412"/>
      <c r="G421" s="412"/>
      <c r="H421" s="397"/>
      <c r="I421" s="397"/>
      <c r="J421" s="413"/>
      <c r="K421" s="398"/>
      <c r="L421" s="397"/>
      <c r="M421" s="397"/>
      <c r="N421" s="397"/>
      <c r="O421" s="397"/>
      <c r="P421" s="397"/>
      <c r="Q421" s="397"/>
      <c r="R421" s="397"/>
      <c r="S421" s="397"/>
      <c r="T421" s="397"/>
      <c r="U421" s="397"/>
      <c r="V421" s="397"/>
      <c r="W421" s="397"/>
      <c r="X421" s="397"/>
      <c r="Y421" s="397"/>
      <c r="Z421" s="397"/>
      <c r="AA421" s="397"/>
      <c r="AB421" s="414"/>
      <c r="AC421" s="414"/>
      <c r="AD421" s="414"/>
      <c r="AE421" s="414"/>
      <c r="AF421" s="414"/>
      <c r="AG421" s="414"/>
      <c r="AH421" s="414"/>
      <c r="AI421" s="414"/>
      <c r="AJ421" s="414"/>
      <c r="AK421" s="414"/>
      <c r="AL421" s="414"/>
    </row>
    <row r="422" spans="1:38" s="555" customFormat="1" ht="16.5" customHeight="1">
      <c r="A422" s="397"/>
      <c r="B422" s="397"/>
      <c r="C422" s="397"/>
      <c r="D422" s="397"/>
      <c r="E422" s="397"/>
      <c r="F422" s="412"/>
      <c r="G422" s="412"/>
      <c r="H422" s="397"/>
      <c r="I422" s="397"/>
      <c r="J422" s="413"/>
      <c r="K422" s="398"/>
      <c r="L422" s="397"/>
      <c r="M422" s="397"/>
      <c r="N422" s="397"/>
      <c r="O422" s="397"/>
      <c r="P422" s="397"/>
      <c r="Q422" s="397"/>
      <c r="R422" s="397"/>
      <c r="S422" s="397"/>
      <c r="T422" s="397"/>
      <c r="U422" s="397"/>
      <c r="V422" s="397"/>
      <c r="W422" s="397"/>
      <c r="X422" s="397"/>
      <c r="Y422" s="397"/>
      <c r="Z422" s="397"/>
      <c r="AA422" s="397"/>
      <c r="AB422" s="414"/>
      <c r="AC422" s="414"/>
      <c r="AD422" s="414"/>
      <c r="AE422" s="414"/>
      <c r="AF422" s="414"/>
      <c r="AG422" s="414"/>
      <c r="AH422" s="414"/>
      <c r="AI422" s="414"/>
      <c r="AJ422" s="414"/>
      <c r="AK422" s="414"/>
      <c r="AL422" s="414"/>
    </row>
    <row r="423" spans="1:38" s="555" customFormat="1" ht="16.5" customHeight="1">
      <c r="A423" s="397"/>
      <c r="B423" s="397"/>
      <c r="C423" s="397"/>
      <c r="D423" s="397"/>
      <c r="E423" s="397"/>
      <c r="F423" s="412"/>
      <c r="G423" s="412"/>
      <c r="H423" s="397"/>
      <c r="I423" s="397"/>
      <c r="J423" s="413"/>
      <c r="K423" s="398"/>
      <c r="L423" s="397"/>
      <c r="M423" s="397"/>
      <c r="N423" s="397"/>
      <c r="O423" s="397"/>
      <c r="P423" s="397"/>
      <c r="Q423" s="397"/>
      <c r="R423" s="397"/>
      <c r="S423" s="397"/>
      <c r="T423" s="397"/>
      <c r="U423" s="397"/>
      <c r="V423" s="397"/>
      <c r="W423" s="397"/>
      <c r="X423" s="397"/>
      <c r="Y423" s="397"/>
      <c r="Z423" s="397"/>
      <c r="AA423" s="397"/>
      <c r="AB423" s="414"/>
      <c r="AC423" s="414"/>
      <c r="AD423" s="414"/>
      <c r="AE423" s="414"/>
      <c r="AF423" s="414"/>
      <c r="AG423" s="414"/>
      <c r="AH423" s="414"/>
      <c r="AI423" s="414"/>
      <c r="AJ423" s="414"/>
      <c r="AK423" s="414"/>
      <c r="AL423" s="414"/>
    </row>
    <row r="424" spans="1:38" s="555" customFormat="1" ht="16.5" customHeight="1">
      <c r="A424" s="397"/>
      <c r="B424" s="397"/>
      <c r="C424" s="397"/>
      <c r="D424" s="397"/>
      <c r="E424" s="397"/>
      <c r="F424" s="412"/>
      <c r="G424" s="412"/>
      <c r="H424" s="397"/>
      <c r="I424" s="397"/>
      <c r="J424" s="413"/>
      <c r="K424" s="398"/>
      <c r="L424" s="397"/>
      <c r="M424" s="397"/>
      <c r="N424" s="397"/>
      <c r="O424" s="397"/>
      <c r="P424" s="397"/>
      <c r="Q424" s="397"/>
      <c r="R424" s="397"/>
      <c r="S424" s="397"/>
      <c r="T424" s="397"/>
      <c r="U424" s="397"/>
      <c r="V424" s="397"/>
      <c r="W424" s="397"/>
      <c r="X424" s="397"/>
      <c r="Y424" s="397"/>
      <c r="Z424" s="397"/>
      <c r="AA424" s="397"/>
      <c r="AB424" s="414"/>
      <c r="AC424" s="414"/>
      <c r="AD424" s="414"/>
      <c r="AE424" s="414"/>
      <c r="AF424" s="414"/>
      <c r="AG424" s="414"/>
      <c r="AH424" s="414"/>
      <c r="AI424" s="414"/>
      <c r="AJ424" s="414"/>
      <c r="AK424" s="414"/>
      <c r="AL424" s="414"/>
    </row>
    <row r="425" spans="1:38" s="555" customFormat="1" ht="16.5" customHeight="1">
      <c r="A425" s="397"/>
      <c r="B425" s="397"/>
      <c r="C425" s="397"/>
      <c r="D425" s="397"/>
      <c r="E425" s="397"/>
      <c r="F425" s="412"/>
      <c r="G425" s="412"/>
      <c r="H425" s="397"/>
      <c r="I425" s="397"/>
      <c r="J425" s="413"/>
      <c r="K425" s="398"/>
      <c r="L425" s="397"/>
      <c r="M425" s="397"/>
      <c r="N425" s="397"/>
      <c r="O425" s="397"/>
      <c r="P425" s="397"/>
      <c r="Q425" s="397"/>
      <c r="R425" s="397"/>
      <c r="S425" s="397"/>
      <c r="T425" s="397"/>
      <c r="U425" s="397"/>
      <c r="V425" s="397"/>
      <c r="W425" s="397"/>
      <c r="X425" s="397"/>
      <c r="Y425" s="397"/>
      <c r="Z425" s="397"/>
      <c r="AA425" s="397"/>
      <c r="AB425" s="414"/>
      <c r="AC425" s="414"/>
      <c r="AD425" s="414"/>
      <c r="AE425" s="414"/>
      <c r="AF425" s="414"/>
      <c r="AG425" s="414"/>
      <c r="AH425" s="414"/>
      <c r="AI425" s="414"/>
      <c r="AJ425" s="414"/>
      <c r="AK425" s="414"/>
      <c r="AL425" s="414"/>
    </row>
    <row r="426" spans="1:38" s="555" customFormat="1" ht="16.5" customHeight="1">
      <c r="A426" s="397"/>
      <c r="B426" s="397"/>
      <c r="C426" s="397"/>
      <c r="D426" s="397"/>
      <c r="E426" s="397"/>
      <c r="F426" s="412"/>
      <c r="G426" s="412"/>
      <c r="H426" s="397"/>
      <c r="I426" s="397"/>
      <c r="J426" s="413"/>
      <c r="K426" s="398"/>
      <c r="L426" s="397"/>
      <c r="M426" s="397"/>
      <c r="N426" s="397"/>
      <c r="O426" s="397"/>
      <c r="P426" s="397"/>
      <c r="Q426" s="397"/>
      <c r="R426" s="397"/>
      <c r="S426" s="397"/>
      <c r="T426" s="397"/>
      <c r="U426" s="397"/>
      <c r="V426" s="397"/>
      <c r="W426" s="397"/>
      <c r="X426" s="397"/>
      <c r="Y426" s="397"/>
      <c r="Z426" s="397"/>
      <c r="AA426" s="397"/>
      <c r="AB426" s="414"/>
      <c r="AC426" s="414"/>
      <c r="AD426" s="414"/>
      <c r="AE426" s="414"/>
      <c r="AF426" s="414"/>
      <c r="AG426" s="414"/>
      <c r="AH426" s="414"/>
      <c r="AI426" s="414"/>
      <c r="AJ426" s="414"/>
      <c r="AK426" s="414"/>
      <c r="AL426" s="414"/>
    </row>
    <row r="427" spans="1:38" s="555" customFormat="1" ht="16.5" customHeight="1">
      <c r="A427" s="397"/>
      <c r="B427" s="397"/>
      <c r="C427" s="397"/>
      <c r="D427" s="397"/>
      <c r="E427" s="397"/>
      <c r="F427" s="412"/>
      <c r="G427" s="412"/>
      <c r="H427" s="397"/>
      <c r="I427" s="397"/>
      <c r="J427" s="413"/>
      <c r="K427" s="398"/>
      <c r="L427" s="397"/>
      <c r="M427" s="397"/>
      <c r="N427" s="397"/>
      <c r="O427" s="397"/>
      <c r="P427" s="397"/>
      <c r="Q427" s="397"/>
      <c r="R427" s="397"/>
      <c r="S427" s="397"/>
      <c r="T427" s="397"/>
      <c r="U427" s="397"/>
      <c r="V427" s="397"/>
      <c r="W427" s="397"/>
      <c r="X427" s="397"/>
      <c r="Y427" s="397"/>
      <c r="Z427" s="397"/>
      <c r="AA427" s="397"/>
      <c r="AB427" s="414"/>
      <c r="AC427" s="414"/>
      <c r="AD427" s="414"/>
      <c r="AE427" s="414"/>
      <c r="AF427" s="414"/>
      <c r="AG427" s="414"/>
      <c r="AH427" s="414"/>
      <c r="AI427" s="414"/>
      <c r="AJ427" s="414"/>
      <c r="AK427" s="414"/>
      <c r="AL427" s="414"/>
    </row>
    <row r="428" spans="1:38" s="555" customFormat="1" ht="16.5" customHeight="1">
      <c r="A428" s="397"/>
      <c r="B428" s="397"/>
      <c r="C428" s="397"/>
      <c r="D428" s="397"/>
      <c r="E428" s="397"/>
      <c r="F428" s="412"/>
      <c r="G428" s="412"/>
      <c r="H428" s="397"/>
      <c r="I428" s="397"/>
      <c r="J428" s="413"/>
      <c r="K428" s="398"/>
      <c r="L428" s="397"/>
      <c r="M428" s="397"/>
      <c r="N428" s="397"/>
      <c r="O428" s="397"/>
      <c r="P428" s="397"/>
      <c r="Q428" s="397"/>
      <c r="R428" s="397"/>
      <c r="S428" s="397"/>
      <c r="T428" s="397"/>
      <c r="U428" s="397"/>
      <c r="V428" s="397"/>
      <c r="W428" s="397"/>
      <c r="X428" s="397"/>
      <c r="Y428" s="397"/>
      <c r="Z428" s="397"/>
      <c r="AA428" s="397"/>
      <c r="AB428" s="414"/>
      <c r="AC428" s="414"/>
      <c r="AD428" s="414"/>
      <c r="AE428" s="414"/>
      <c r="AF428" s="414"/>
      <c r="AG428" s="414"/>
      <c r="AH428" s="414"/>
      <c r="AI428" s="414"/>
      <c r="AJ428" s="414"/>
      <c r="AK428" s="414"/>
      <c r="AL428" s="414"/>
    </row>
    <row r="429" spans="1:38" s="555" customFormat="1" ht="16.5" customHeight="1">
      <c r="A429" s="397"/>
      <c r="B429" s="397"/>
      <c r="C429" s="397"/>
      <c r="D429" s="397"/>
      <c r="E429" s="397"/>
      <c r="F429" s="412"/>
      <c r="G429" s="412"/>
      <c r="H429" s="397"/>
      <c r="I429" s="397"/>
      <c r="J429" s="413"/>
      <c r="K429" s="398"/>
      <c r="L429" s="397"/>
      <c r="M429" s="397"/>
      <c r="N429" s="397"/>
      <c r="O429" s="397"/>
      <c r="P429" s="397"/>
      <c r="Q429" s="397"/>
      <c r="R429" s="397"/>
      <c r="S429" s="397"/>
      <c r="T429" s="397"/>
      <c r="U429" s="397"/>
      <c r="V429" s="397"/>
      <c r="W429" s="397"/>
      <c r="X429" s="397"/>
      <c r="Y429" s="397"/>
      <c r="Z429" s="397"/>
      <c r="AA429" s="397"/>
      <c r="AB429" s="414"/>
      <c r="AC429" s="414"/>
      <c r="AD429" s="414"/>
      <c r="AE429" s="414"/>
      <c r="AF429" s="414"/>
      <c r="AG429" s="414"/>
      <c r="AH429" s="414"/>
      <c r="AI429" s="414"/>
      <c r="AJ429" s="414"/>
      <c r="AK429" s="414"/>
      <c r="AL429" s="414"/>
    </row>
    <row r="430" spans="1:38" s="555" customFormat="1" ht="16.5" customHeight="1">
      <c r="A430" s="397"/>
      <c r="B430" s="397"/>
      <c r="C430" s="397"/>
      <c r="D430" s="397"/>
      <c r="E430" s="397"/>
      <c r="F430" s="412"/>
      <c r="G430" s="412"/>
      <c r="H430" s="397"/>
      <c r="I430" s="397"/>
      <c r="J430" s="413"/>
      <c r="K430" s="398"/>
      <c r="L430" s="397"/>
      <c r="M430" s="397"/>
      <c r="N430" s="397"/>
      <c r="O430" s="397"/>
      <c r="P430" s="397"/>
      <c r="Q430" s="397"/>
      <c r="R430" s="397"/>
      <c r="S430" s="397"/>
      <c r="T430" s="397"/>
      <c r="U430" s="397"/>
      <c r="V430" s="397"/>
      <c r="W430" s="397"/>
      <c r="X430" s="397"/>
      <c r="Y430" s="397"/>
      <c r="Z430" s="397"/>
      <c r="AA430" s="397"/>
      <c r="AB430" s="414"/>
      <c r="AC430" s="414"/>
      <c r="AD430" s="414"/>
      <c r="AE430" s="414"/>
      <c r="AF430" s="414"/>
      <c r="AG430" s="414"/>
      <c r="AH430" s="414"/>
      <c r="AI430" s="414"/>
      <c r="AJ430" s="414"/>
      <c r="AK430" s="414"/>
      <c r="AL430" s="414"/>
    </row>
    <row r="431" spans="1:38" s="555" customFormat="1" ht="16.5" customHeight="1">
      <c r="A431" s="397"/>
      <c r="B431" s="397"/>
      <c r="C431" s="397"/>
      <c r="D431" s="397"/>
      <c r="E431" s="397"/>
      <c r="F431" s="412"/>
      <c r="G431" s="412"/>
      <c r="H431" s="397"/>
      <c r="I431" s="397"/>
      <c r="J431" s="413"/>
      <c r="K431" s="398"/>
      <c r="L431" s="397"/>
      <c r="M431" s="397"/>
      <c r="N431" s="397"/>
      <c r="O431" s="397"/>
      <c r="P431" s="397"/>
      <c r="Q431" s="397"/>
      <c r="R431" s="397"/>
      <c r="S431" s="397"/>
      <c r="T431" s="397"/>
      <c r="U431" s="397"/>
      <c r="V431" s="397"/>
      <c r="W431" s="397"/>
      <c r="X431" s="397"/>
      <c r="Y431" s="397"/>
      <c r="Z431" s="397"/>
      <c r="AA431" s="397"/>
      <c r="AB431" s="414"/>
      <c r="AC431" s="414"/>
      <c r="AD431" s="414"/>
      <c r="AE431" s="414"/>
      <c r="AF431" s="414"/>
      <c r="AG431" s="414"/>
      <c r="AH431" s="414"/>
      <c r="AI431" s="414"/>
      <c r="AJ431" s="414"/>
      <c r="AK431" s="414"/>
      <c r="AL431" s="414"/>
    </row>
    <row r="432" spans="1:38" s="555" customFormat="1" ht="16.5" customHeight="1">
      <c r="A432" s="397"/>
      <c r="B432" s="397"/>
      <c r="C432" s="397"/>
      <c r="D432" s="397"/>
      <c r="E432" s="397"/>
      <c r="F432" s="412"/>
      <c r="G432" s="412"/>
      <c r="H432" s="397"/>
      <c r="I432" s="397"/>
      <c r="J432" s="413"/>
      <c r="K432" s="398"/>
      <c r="L432" s="397"/>
      <c r="M432" s="397"/>
      <c r="N432" s="397"/>
      <c r="O432" s="397"/>
      <c r="P432" s="397"/>
      <c r="Q432" s="397"/>
      <c r="R432" s="397"/>
      <c r="S432" s="397"/>
      <c r="T432" s="397"/>
      <c r="U432" s="397"/>
      <c r="V432" s="397"/>
      <c r="W432" s="397"/>
      <c r="X432" s="397"/>
      <c r="Y432" s="397"/>
      <c r="Z432" s="397"/>
      <c r="AA432" s="397"/>
      <c r="AB432" s="414"/>
      <c r="AC432" s="414"/>
      <c r="AD432" s="414"/>
      <c r="AE432" s="414"/>
      <c r="AF432" s="414"/>
      <c r="AG432" s="414"/>
      <c r="AH432" s="414"/>
      <c r="AI432" s="414"/>
      <c r="AJ432" s="414"/>
      <c r="AK432" s="414"/>
      <c r="AL432" s="414"/>
    </row>
    <row r="433" spans="1:38" s="555" customFormat="1" ht="16.5" customHeight="1">
      <c r="A433" s="397"/>
      <c r="B433" s="397"/>
      <c r="C433" s="397"/>
      <c r="D433" s="397"/>
      <c r="E433" s="397"/>
      <c r="F433" s="412"/>
      <c r="G433" s="412"/>
      <c r="H433" s="397"/>
      <c r="I433" s="397"/>
      <c r="J433" s="413"/>
      <c r="K433" s="398"/>
      <c r="L433" s="397"/>
      <c r="M433" s="397"/>
      <c r="N433" s="397"/>
      <c r="O433" s="397"/>
      <c r="P433" s="397"/>
      <c r="Q433" s="397"/>
      <c r="R433" s="397"/>
      <c r="S433" s="397"/>
      <c r="T433" s="397"/>
      <c r="U433" s="397"/>
      <c r="V433" s="397"/>
      <c r="W433" s="397"/>
      <c r="X433" s="397"/>
      <c r="Y433" s="397"/>
      <c r="Z433" s="397"/>
      <c r="AA433" s="397"/>
      <c r="AB433" s="414"/>
      <c r="AC433" s="414"/>
      <c r="AD433" s="414"/>
      <c r="AE433" s="414"/>
      <c r="AF433" s="414"/>
      <c r="AG433" s="414"/>
      <c r="AH433" s="414"/>
      <c r="AI433" s="414"/>
      <c r="AJ433" s="414"/>
      <c r="AK433" s="414"/>
      <c r="AL433" s="414"/>
    </row>
    <row r="434" spans="1:38" s="555" customFormat="1" ht="16.5" customHeight="1">
      <c r="A434" s="397"/>
      <c r="B434" s="397"/>
      <c r="C434" s="397"/>
      <c r="D434" s="397"/>
      <c r="E434" s="397"/>
      <c r="F434" s="412"/>
      <c r="G434" s="412"/>
      <c r="H434" s="397"/>
      <c r="I434" s="397"/>
      <c r="J434" s="413"/>
      <c r="K434" s="398"/>
      <c r="L434" s="397"/>
      <c r="M434" s="397"/>
      <c r="N434" s="397"/>
      <c r="O434" s="397"/>
      <c r="P434" s="397"/>
      <c r="Q434" s="397"/>
      <c r="R434" s="397"/>
      <c r="S434" s="397"/>
      <c r="T434" s="397"/>
      <c r="U434" s="397"/>
      <c r="V434" s="397"/>
      <c r="W434" s="397"/>
      <c r="X434" s="397"/>
      <c r="Y434" s="397"/>
      <c r="Z434" s="397"/>
      <c r="AA434" s="397"/>
      <c r="AB434" s="414"/>
      <c r="AC434" s="414"/>
      <c r="AD434" s="414"/>
      <c r="AE434" s="414"/>
      <c r="AF434" s="414"/>
      <c r="AG434" s="414"/>
      <c r="AH434" s="414"/>
      <c r="AI434" s="414"/>
      <c r="AJ434" s="414"/>
      <c r="AK434" s="414"/>
      <c r="AL434" s="414"/>
    </row>
    <row r="435" spans="1:38" s="555" customFormat="1" ht="16.5" customHeight="1">
      <c r="A435" s="397"/>
      <c r="B435" s="397"/>
      <c r="C435" s="397"/>
      <c r="D435" s="397"/>
      <c r="E435" s="397"/>
      <c r="F435" s="412"/>
      <c r="G435" s="412"/>
      <c r="H435" s="397"/>
      <c r="I435" s="397"/>
      <c r="J435" s="413"/>
      <c r="K435" s="398"/>
      <c r="L435" s="397"/>
      <c r="M435" s="397"/>
      <c r="N435" s="397"/>
      <c r="O435" s="397"/>
      <c r="P435" s="397"/>
      <c r="Q435" s="397"/>
      <c r="R435" s="397"/>
      <c r="S435" s="397"/>
      <c r="T435" s="397"/>
      <c r="U435" s="397"/>
      <c r="V435" s="397"/>
      <c r="W435" s="397"/>
      <c r="X435" s="397"/>
      <c r="Y435" s="397"/>
      <c r="Z435" s="397"/>
      <c r="AA435" s="397"/>
      <c r="AB435" s="414"/>
      <c r="AC435" s="414"/>
      <c r="AD435" s="414"/>
      <c r="AE435" s="414"/>
      <c r="AF435" s="414"/>
      <c r="AG435" s="414"/>
      <c r="AH435" s="414"/>
      <c r="AI435" s="414"/>
      <c r="AJ435" s="414"/>
      <c r="AK435" s="414"/>
      <c r="AL435" s="414"/>
    </row>
    <row r="436" spans="1:38" s="555" customFormat="1" ht="16.5" customHeight="1">
      <c r="A436" s="397"/>
      <c r="B436" s="397"/>
      <c r="C436" s="397"/>
      <c r="D436" s="397"/>
      <c r="E436" s="397"/>
      <c r="F436" s="412"/>
      <c r="G436" s="412"/>
      <c r="H436" s="397"/>
      <c r="I436" s="397"/>
      <c r="J436" s="413"/>
      <c r="K436" s="398"/>
      <c r="L436" s="397"/>
      <c r="M436" s="397"/>
      <c r="N436" s="397"/>
      <c r="O436" s="397"/>
      <c r="P436" s="397"/>
      <c r="Q436" s="397"/>
      <c r="R436" s="397"/>
      <c r="S436" s="397"/>
      <c r="T436" s="397"/>
      <c r="U436" s="397"/>
      <c r="V436" s="397"/>
      <c r="W436" s="397"/>
      <c r="X436" s="397"/>
      <c r="Y436" s="397"/>
      <c r="Z436" s="397"/>
      <c r="AA436" s="397"/>
      <c r="AB436" s="414"/>
      <c r="AC436" s="414"/>
      <c r="AD436" s="414"/>
      <c r="AE436" s="414"/>
      <c r="AF436" s="414"/>
      <c r="AG436" s="414"/>
      <c r="AH436" s="414"/>
      <c r="AI436" s="414"/>
      <c r="AJ436" s="414"/>
      <c r="AK436" s="414"/>
      <c r="AL436" s="414"/>
    </row>
    <row r="437" spans="1:38" s="555" customFormat="1" ht="16.5" customHeight="1">
      <c r="A437" s="397"/>
      <c r="B437" s="397"/>
      <c r="C437" s="397"/>
      <c r="D437" s="397"/>
      <c r="E437" s="397"/>
      <c r="F437" s="412"/>
      <c r="G437" s="412"/>
      <c r="H437" s="397"/>
      <c r="I437" s="397"/>
      <c r="J437" s="413"/>
      <c r="K437" s="398"/>
      <c r="L437" s="397"/>
      <c r="M437" s="397"/>
      <c r="N437" s="397"/>
      <c r="O437" s="397"/>
      <c r="P437" s="397"/>
      <c r="Q437" s="397"/>
      <c r="R437" s="397"/>
      <c r="S437" s="397"/>
      <c r="T437" s="397"/>
      <c r="U437" s="397"/>
      <c r="V437" s="397"/>
      <c r="W437" s="397"/>
      <c r="X437" s="397"/>
      <c r="Y437" s="397"/>
      <c r="Z437" s="397"/>
      <c r="AA437" s="397"/>
      <c r="AB437" s="414"/>
      <c r="AC437" s="414"/>
      <c r="AD437" s="414"/>
      <c r="AE437" s="414"/>
      <c r="AF437" s="414"/>
      <c r="AG437" s="414"/>
      <c r="AH437" s="414"/>
      <c r="AI437" s="414"/>
      <c r="AJ437" s="414"/>
      <c r="AK437" s="414"/>
      <c r="AL437" s="414"/>
    </row>
    <row r="438" spans="1:38" s="555" customFormat="1" ht="16.5" customHeight="1">
      <c r="A438" s="397"/>
      <c r="B438" s="397"/>
      <c r="C438" s="397"/>
      <c r="D438" s="397"/>
      <c r="E438" s="397"/>
      <c r="F438" s="412"/>
      <c r="G438" s="412"/>
      <c r="H438" s="397"/>
      <c r="I438" s="397"/>
      <c r="J438" s="413"/>
      <c r="K438" s="398"/>
      <c r="L438" s="397"/>
      <c r="M438" s="397"/>
      <c r="N438" s="397"/>
      <c r="O438" s="397"/>
      <c r="P438" s="397"/>
      <c r="Q438" s="397"/>
      <c r="R438" s="397"/>
      <c r="S438" s="397"/>
      <c r="T438" s="397"/>
      <c r="U438" s="397"/>
      <c r="V438" s="397"/>
      <c r="W438" s="397"/>
      <c r="X438" s="397"/>
      <c r="Y438" s="397"/>
      <c r="Z438" s="397"/>
      <c r="AA438" s="397"/>
      <c r="AB438" s="414"/>
      <c r="AC438" s="414"/>
      <c r="AD438" s="414"/>
      <c r="AE438" s="414"/>
      <c r="AF438" s="414"/>
      <c r="AG438" s="414"/>
      <c r="AH438" s="414"/>
      <c r="AI438" s="414"/>
      <c r="AJ438" s="414"/>
      <c r="AK438" s="414"/>
      <c r="AL438" s="414"/>
    </row>
    <row r="439" spans="1:38" s="555" customFormat="1" ht="16.5" customHeight="1">
      <c r="A439" s="397"/>
      <c r="B439" s="397"/>
      <c r="C439" s="397"/>
      <c r="D439" s="397"/>
      <c r="E439" s="397"/>
      <c r="F439" s="412"/>
      <c r="G439" s="412"/>
      <c r="H439" s="397"/>
      <c r="I439" s="397"/>
      <c r="J439" s="413"/>
      <c r="K439" s="398"/>
      <c r="L439" s="397"/>
      <c r="M439" s="397"/>
      <c r="N439" s="397"/>
      <c r="O439" s="397"/>
      <c r="P439" s="397"/>
      <c r="Q439" s="397"/>
      <c r="R439" s="397"/>
      <c r="S439" s="397"/>
      <c r="T439" s="397"/>
      <c r="U439" s="397"/>
      <c r="V439" s="397"/>
      <c r="W439" s="397"/>
      <c r="X439" s="397"/>
      <c r="Y439" s="397"/>
      <c r="Z439" s="397"/>
      <c r="AA439" s="397"/>
      <c r="AB439" s="414"/>
      <c r="AC439" s="414"/>
      <c r="AD439" s="414"/>
      <c r="AE439" s="414"/>
      <c r="AF439" s="414"/>
      <c r="AG439" s="414"/>
      <c r="AH439" s="414"/>
      <c r="AI439" s="414"/>
      <c r="AJ439" s="414"/>
      <c r="AK439" s="414"/>
      <c r="AL439" s="414"/>
    </row>
    <row r="440" spans="1:38" s="555" customFormat="1" ht="16.5" customHeight="1">
      <c r="A440" s="397"/>
      <c r="B440" s="397"/>
      <c r="C440" s="397"/>
      <c r="D440" s="397"/>
      <c r="E440" s="397"/>
      <c r="F440" s="412"/>
      <c r="G440" s="412"/>
      <c r="H440" s="397"/>
      <c r="I440" s="397"/>
      <c r="J440" s="413"/>
      <c r="K440" s="398"/>
      <c r="L440" s="397"/>
      <c r="M440" s="397"/>
      <c r="N440" s="397"/>
      <c r="O440" s="397"/>
      <c r="P440" s="397"/>
      <c r="Q440" s="397"/>
      <c r="R440" s="397"/>
      <c r="S440" s="397"/>
      <c r="T440" s="397"/>
      <c r="U440" s="397"/>
      <c r="V440" s="397"/>
      <c r="W440" s="397"/>
      <c r="X440" s="397"/>
      <c r="Y440" s="397"/>
      <c r="Z440" s="397"/>
      <c r="AA440" s="397"/>
      <c r="AB440" s="414"/>
      <c r="AC440" s="414"/>
      <c r="AD440" s="414"/>
      <c r="AE440" s="414"/>
      <c r="AF440" s="414"/>
      <c r="AG440" s="414"/>
      <c r="AH440" s="414"/>
      <c r="AI440" s="414"/>
      <c r="AJ440" s="414"/>
      <c r="AK440" s="414"/>
      <c r="AL440" s="414"/>
    </row>
    <row r="441" spans="1:38" s="555" customFormat="1" ht="16.5" customHeight="1">
      <c r="A441" s="397"/>
      <c r="B441" s="397"/>
      <c r="C441" s="397"/>
      <c r="D441" s="397"/>
      <c r="E441" s="397"/>
      <c r="F441" s="412"/>
      <c r="G441" s="412"/>
      <c r="H441" s="397"/>
      <c r="I441" s="397"/>
      <c r="J441" s="413"/>
      <c r="K441" s="398"/>
      <c r="L441" s="397"/>
      <c r="M441" s="397"/>
      <c r="N441" s="397"/>
      <c r="O441" s="397"/>
      <c r="P441" s="397"/>
      <c r="Q441" s="397"/>
      <c r="R441" s="397"/>
      <c r="S441" s="397"/>
      <c r="T441" s="397"/>
      <c r="U441" s="397"/>
      <c r="V441" s="397"/>
      <c r="W441" s="397"/>
      <c r="X441" s="397"/>
      <c r="Y441" s="397"/>
      <c r="Z441" s="397"/>
      <c r="AA441" s="397"/>
      <c r="AB441" s="414"/>
      <c r="AC441" s="414"/>
      <c r="AD441" s="414"/>
      <c r="AE441" s="414"/>
      <c r="AF441" s="414"/>
      <c r="AG441" s="414"/>
      <c r="AH441" s="414"/>
      <c r="AI441" s="414"/>
      <c r="AJ441" s="414"/>
      <c r="AK441" s="414"/>
      <c r="AL441" s="414"/>
    </row>
    <row r="442" spans="1:38" s="555" customFormat="1" ht="16.5" customHeight="1">
      <c r="A442" s="397"/>
      <c r="B442" s="397"/>
      <c r="C442" s="397"/>
      <c r="D442" s="397"/>
      <c r="E442" s="397"/>
      <c r="F442" s="412"/>
      <c r="G442" s="412"/>
      <c r="H442" s="397"/>
      <c r="I442" s="397"/>
      <c r="J442" s="413"/>
      <c r="K442" s="398"/>
      <c r="L442" s="397"/>
      <c r="M442" s="397"/>
      <c r="N442" s="397"/>
      <c r="O442" s="397"/>
      <c r="P442" s="397"/>
      <c r="Q442" s="397"/>
      <c r="R442" s="397"/>
      <c r="S442" s="397"/>
      <c r="T442" s="397"/>
      <c r="U442" s="397"/>
      <c r="V442" s="397"/>
      <c r="W442" s="397"/>
      <c r="X442" s="397"/>
      <c r="Y442" s="397"/>
      <c r="Z442" s="397"/>
      <c r="AA442" s="397"/>
      <c r="AB442" s="414"/>
      <c r="AC442" s="414"/>
      <c r="AD442" s="414"/>
      <c r="AE442" s="414"/>
      <c r="AF442" s="414"/>
      <c r="AG442" s="414"/>
      <c r="AH442" s="414"/>
      <c r="AI442" s="414"/>
      <c r="AJ442" s="414"/>
      <c r="AK442" s="414"/>
      <c r="AL442" s="414"/>
    </row>
    <row r="443" spans="1:38" s="555" customFormat="1" ht="16.5" customHeight="1">
      <c r="A443" s="397"/>
      <c r="B443" s="397"/>
      <c r="C443" s="397"/>
      <c r="D443" s="397"/>
      <c r="E443" s="397"/>
      <c r="F443" s="412"/>
      <c r="G443" s="412"/>
      <c r="H443" s="397"/>
      <c r="I443" s="397"/>
      <c r="J443" s="413"/>
      <c r="K443" s="398"/>
      <c r="L443" s="397"/>
      <c r="M443" s="397"/>
      <c r="N443" s="397"/>
      <c r="O443" s="397"/>
      <c r="P443" s="397"/>
      <c r="Q443" s="397"/>
      <c r="R443" s="397"/>
      <c r="S443" s="397"/>
      <c r="T443" s="397"/>
      <c r="U443" s="397"/>
      <c r="V443" s="397"/>
      <c r="W443" s="397"/>
      <c r="X443" s="397"/>
      <c r="Y443" s="397"/>
      <c r="Z443" s="397"/>
      <c r="AA443" s="397"/>
      <c r="AB443" s="414"/>
      <c r="AC443" s="414"/>
      <c r="AD443" s="414"/>
      <c r="AE443" s="414"/>
      <c r="AF443" s="414"/>
      <c r="AG443" s="414"/>
      <c r="AH443" s="414"/>
      <c r="AI443" s="414"/>
      <c r="AJ443" s="414"/>
      <c r="AK443" s="414"/>
      <c r="AL443" s="414"/>
    </row>
    <row r="444" spans="1:38" s="555" customFormat="1" ht="16.5" customHeight="1">
      <c r="A444" s="397"/>
      <c r="B444" s="397"/>
      <c r="C444" s="397"/>
      <c r="D444" s="397"/>
      <c r="E444" s="397"/>
      <c r="F444" s="412"/>
      <c r="G444" s="412"/>
      <c r="H444" s="397"/>
      <c r="I444" s="397"/>
      <c r="J444" s="413"/>
      <c r="K444" s="398"/>
      <c r="L444" s="397"/>
      <c r="M444" s="397"/>
      <c r="N444" s="397"/>
      <c r="O444" s="397"/>
      <c r="P444" s="397"/>
      <c r="Q444" s="397"/>
      <c r="R444" s="397"/>
      <c r="S444" s="397"/>
      <c r="T444" s="397"/>
      <c r="U444" s="397"/>
      <c r="V444" s="397"/>
      <c r="W444" s="397"/>
      <c r="X444" s="397"/>
      <c r="Y444" s="397"/>
      <c r="Z444" s="397"/>
      <c r="AA444" s="397"/>
      <c r="AB444" s="414"/>
      <c r="AC444" s="414"/>
      <c r="AD444" s="414"/>
      <c r="AE444" s="414"/>
      <c r="AF444" s="414"/>
      <c r="AG444" s="414"/>
      <c r="AH444" s="414"/>
      <c r="AI444" s="414"/>
      <c r="AJ444" s="414"/>
      <c r="AK444" s="414"/>
      <c r="AL444" s="414"/>
    </row>
    <row r="445" spans="1:38" s="555" customFormat="1" ht="16.5" customHeight="1">
      <c r="A445" s="397"/>
      <c r="B445" s="397"/>
      <c r="C445" s="397"/>
      <c r="D445" s="397"/>
      <c r="E445" s="397"/>
      <c r="F445" s="412"/>
      <c r="G445" s="412"/>
      <c r="H445" s="397"/>
      <c r="I445" s="397"/>
      <c r="J445" s="413"/>
      <c r="K445" s="398"/>
      <c r="L445" s="397"/>
      <c r="M445" s="397"/>
      <c r="N445" s="397"/>
      <c r="O445" s="397"/>
      <c r="P445" s="397"/>
      <c r="Q445" s="397"/>
      <c r="R445" s="397"/>
      <c r="S445" s="397"/>
      <c r="T445" s="397"/>
      <c r="U445" s="397"/>
      <c r="V445" s="397"/>
      <c r="W445" s="397"/>
      <c r="X445" s="397"/>
      <c r="Y445" s="397"/>
      <c r="Z445" s="397"/>
      <c r="AA445" s="397"/>
      <c r="AB445" s="414"/>
      <c r="AC445" s="414"/>
      <c r="AD445" s="414"/>
      <c r="AE445" s="414"/>
      <c r="AF445" s="414"/>
      <c r="AG445" s="414"/>
      <c r="AH445" s="414"/>
      <c r="AI445" s="414"/>
      <c r="AJ445" s="414"/>
      <c r="AK445" s="414"/>
      <c r="AL445" s="414"/>
    </row>
    <row r="446" spans="1:38" s="555" customFormat="1" ht="16.5" customHeight="1">
      <c r="A446" s="397"/>
      <c r="B446" s="397"/>
      <c r="C446" s="397"/>
      <c r="D446" s="397"/>
      <c r="E446" s="397"/>
      <c r="F446" s="412"/>
      <c r="G446" s="412"/>
      <c r="H446" s="397"/>
      <c r="I446" s="397"/>
      <c r="J446" s="413"/>
      <c r="K446" s="398"/>
      <c r="L446" s="397"/>
      <c r="M446" s="397"/>
      <c r="N446" s="397"/>
      <c r="O446" s="397"/>
      <c r="P446" s="397"/>
      <c r="Q446" s="397"/>
      <c r="R446" s="397"/>
      <c r="S446" s="397"/>
      <c r="T446" s="397"/>
      <c r="U446" s="397"/>
      <c r="V446" s="397"/>
      <c r="W446" s="397"/>
      <c r="X446" s="397"/>
      <c r="Y446" s="397"/>
      <c r="Z446" s="397"/>
      <c r="AA446" s="397"/>
      <c r="AB446" s="414"/>
      <c r="AC446" s="414"/>
      <c r="AD446" s="414"/>
      <c r="AE446" s="414"/>
      <c r="AF446" s="414"/>
      <c r="AG446" s="414"/>
      <c r="AH446" s="414"/>
      <c r="AI446" s="414"/>
      <c r="AJ446" s="414"/>
      <c r="AK446" s="414"/>
      <c r="AL446" s="414"/>
    </row>
    <row r="447" spans="1:38" s="555" customFormat="1" ht="16.5" customHeight="1">
      <c r="A447" s="397"/>
      <c r="B447" s="397"/>
      <c r="C447" s="397"/>
      <c r="D447" s="397"/>
      <c r="E447" s="397"/>
      <c r="F447" s="412"/>
      <c r="G447" s="412"/>
      <c r="H447" s="397"/>
      <c r="I447" s="397"/>
      <c r="J447" s="413"/>
      <c r="K447" s="398"/>
      <c r="L447" s="397"/>
      <c r="M447" s="397"/>
      <c r="N447" s="397"/>
      <c r="O447" s="397"/>
      <c r="P447" s="397"/>
      <c r="Q447" s="397"/>
      <c r="R447" s="397"/>
      <c r="S447" s="397"/>
      <c r="T447" s="397"/>
      <c r="U447" s="397"/>
      <c r="V447" s="397"/>
      <c r="W447" s="397"/>
      <c r="X447" s="397"/>
      <c r="Y447" s="397"/>
      <c r="Z447" s="397"/>
      <c r="AA447" s="397"/>
      <c r="AB447" s="414"/>
      <c r="AC447" s="414"/>
      <c r="AD447" s="414"/>
      <c r="AE447" s="414"/>
      <c r="AF447" s="414"/>
      <c r="AG447" s="414"/>
      <c r="AH447" s="414"/>
      <c r="AI447" s="414"/>
      <c r="AJ447" s="414"/>
      <c r="AK447" s="414"/>
      <c r="AL447" s="414"/>
    </row>
    <row r="448" spans="1:38" s="555" customFormat="1" ht="16.5" customHeight="1">
      <c r="A448" s="397"/>
      <c r="B448" s="397"/>
      <c r="C448" s="397"/>
      <c r="D448" s="397"/>
      <c r="E448" s="397"/>
      <c r="F448" s="412"/>
      <c r="G448" s="412"/>
      <c r="H448" s="397"/>
      <c r="I448" s="397"/>
      <c r="J448" s="413"/>
      <c r="K448" s="398"/>
      <c r="L448" s="397"/>
      <c r="M448" s="397"/>
      <c r="N448" s="397"/>
      <c r="O448" s="397"/>
      <c r="P448" s="397"/>
      <c r="Q448" s="397"/>
      <c r="R448" s="397"/>
      <c r="S448" s="397"/>
      <c r="T448" s="397"/>
      <c r="U448" s="397"/>
      <c r="V448" s="397"/>
      <c r="W448" s="397"/>
      <c r="X448" s="397"/>
      <c r="Y448" s="397"/>
      <c r="Z448" s="397"/>
      <c r="AA448" s="397"/>
      <c r="AB448" s="414"/>
      <c r="AC448" s="414"/>
      <c r="AD448" s="414"/>
      <c r="AE448" s="414"/>
      <c r="AF448" s="414"/>
      <c r="AG448" s="414"/>
      <c r="AH448" s="414"/>
      <c r="AI448" s="414"/>
      <c r="AJ448" s="414"/>
      <c r="AK448" s="414"/>
      <c r="AL448" s="414"/>
    </row>
    <row r="449" spans="1:38" s="555" customFormat="1" ht="16.5" customHeight="1">
      <c r="A449" s="397"/>
      <c r="B449" s="397"/>
      <c r="C449" s="397"/>
      <c r="D449" s="397"/>
      <c r="E449" s="397"/>
      <c r="F449" s="412"/>
      <c r="G449" s="412"/>
      <c r="H449" s="397"/>
      <c r="I449" s="397"/>
      <c r="J449" s="413"/>
      <c r="K449" s="398"/>
      <c r="L449" s="397"/>
      <c r="M449" s="397"/>
      <c r="N449" s="397"/>
      <c r="O449" s="397"/>
      <c r="P449" s="397"/>
      <c r="Q449" s="397"/>
      <c r="R449" s="397"/>
      <c r="S449" s="397"/>
      <c r="T449" s="397"/>
      <c r="U449" s="397"/>
      <c r="V449" s="397"/>
      <c r="W449" s="397"/>
      <c r="X449" s="397"/>
      <c r="Y449" s="397"/>
      <c r="Z449" s="397"/>
      <c r="AA449" s="397"/>
      <c r="AB449" s="414"/>
      <c r="AC449" s="414"/>
      <c r="AD449" s="414"/>
      <c r="AE449" s="414"/>
      <c r="AF449" s="414"/>
      <c r="AG449" s="414"/>
      <c r="AH449" s="414"/>
      <c r="AI449" s="414"/>
      <c r="AJ449" s="414"/>
      <c r="AK449" s="414"/>
      <c r="AL449" s="414"/>
    </row>
    <row r="450" spans="1:38" s="555" customFormat="1" ht="16.5" customHeight="1">
      <c r="A450" s="397"/>
      <c r="B450" s="397"/>
      <c r="C450" s="397"/>
      <c r="D450" s="397"/>
      <c r="E450" s="397"/>
      <c r="F450" s="412"/>
      <c r="G450" s="412"/>
      <c r="H450" s="397"/>
      <c r="I450" s="397"/>
      <c r="J450" s="413"/>
      <c r="K450" s="398"/>
      <c r="L450" s="397"/>
      <c r="M450" s="397"/>
      <c r="N450" s="397"/>
      <c r="O450" s="397"/>
      <c r="P450" s="397"/>
      <c r="Q450" s="397"/>
      <c r="R450" s="397"/>
      <c r="S450" s="397"/>
      <c r="T450" s="397"/>
      <c r="U450" s="397"/>
      <c r="V450" s="397"/>
      <c r="W450" s="397"/>
      <c r="X450" s="397"/>
      <c r="Y450" s="397"/>
      <c r="Z450" s="397"/>
      <c r="AA450" s="397"/>
      <c r="AB450" s="414"/>
      <c r="AC450" s="414"/>
      <c r="AD450" s="414"/>
      <c r="AE450" s="414"/>
      <c r="AF450" s="414"/>
      <c r="AG450" s="414"/>
      <c r="AH450" s="414"/>
      <c r="AI450" s="414"/>
      <c r="AJ450" s="414"/>
      <c r="AK450" s="414"/>
      <c r="AL450" s="414"/>
    </row>
    <row r="451" spans="1:38" s="555" customFormat="1" ht="16.5" customHeight="1">
      <c r="A451" s="397"/>
      <c r="B451" s="397"/>
      <c r="C451" s="397"/>
      <c r="D451" s="397"/>
      <c r="E451" s="397"/>
      <c r="F451" s="412"/>
      <c r="G451" s="412"/>
      <c r="H451" s="397"/>
      <c r="I451" s="397"/>
      <c r="J451" s="413"/>
      <c r="K451" s="398"/>
      <c r="L451" s="397"/>
      <c r="M451" s="397"/>
      <c r="N451" s="397"/>
      <c r="O451" s="397"/>
      <c r="P451" s="397"/>
      <c r="Q451" s="397"/>
      <c r="R451" s="397"/>
      <c r="S451" s="397"/>
      <c r="T451" s="397"/>
      <c r="U451" s="397"/>
      <c r="V451" s="397"/>
      <c r="W451" s="397"/>
      <c r="X451" s="397"/>
      <c r="Y451" s="397"/>
      <c r="Z451" s="397"/>
      <c r="AA451" s="397"/>
      <c r="AB451" s="414"/>
      <c r="AC451" s="414"/>
      <c r="AD451" s="414"/>
      <c r="AE451" s="414"/>
      <c r="AF451" s="414"/>
      <c r="AG451" s="414"/>
      <c r="AH451" s="414"/>
      <c r="AI451" s="414"/>
      <c r="AJ451" s="414"/>
      <c r="AK451" s="414"/>
      <c r="AL451" s="414"/>
    </row>
    <row r="452" spans="1:38" s="555" customFormat="1" ht="16.5" customHeight="1">
      <c r="A452" s="397"/>
      <c r="B452" s="397"/>
      <c r="C452" s="397"/>
      <c r="D452" s="397"/>
      <c r="E452" s="397"/>
      <c r="F452" s="412"/>
      <c r="G452" s="412"/>
      <c r="H452" s="397"/>
      <c r="I452" s="397"/>
      <c r="J452" s="413"/>
      <c r="K452" s="398"/>
      <c r="L452" s="397"/>
      <c r="M452" s="397"/>
      <c r="N452" s="397"/>
      <c r="O452" s="397"/>
      <c r="P452" s="397"/>
      <c r="Q452" s="397"/>
      <c r="R452" s="397"/>
      <c r="S452" s="397"/>
      <c r="T452" s="397"/>
      <c r="U452" s="397"/>
      <c r="V452" s="397"/>
      <c r="W452" s="397"/>
      <c r="X452" s="397"/>
      <c r="Y452" s="397"/>
      <c r="Z452" s="397"/>
      <c r="AA452" s="397"/>
      <c r="AB452" s="414"/>
      <c r="AC452" s="414"/>
      <c r="AD452" s="414"/>
      <c r="AE452" s="414"/>
      <c r="AF452" s="414"/>
      <c r="AG452" s="414"/>
      <c r="AH452" s="414"/>
      <c r="AI452" s="414"/>
      <c r="AJ452" s="414"/>
      <c r="AK452" s="414"/>
      <c r="AL452" s="414"/>
    </row>
    <row r="453" spans="1:38" s="555" customFormat="1" ht="16.5" customHeight="1">
      <c r="A453" s="397"/>
      <c r="B453" s="397"/>
      <c r="C453" s="397"/>
      <c r="D453" s="397"/>
      <c r="E453" s="397"/>
      <c r="F453" s="412"/>
      <c r="G453" s="412"/>
      <c r="H453" s="397"/>
      <c r="I453" s="397"/>
      <c r="J453" s="413"/>
      <c r="K453" s="398"/>
      <c r="L453" s="397"/>
      <c r="M453" s="397"/>
      <c r="N453" s="397"/>
      <c r="O453" s="397"/>
      <c r="P453" s="397"/>
      <c r="Q453" s="397"/>
      <c r="R453" s="397"/>
      <c r="S453" s="397"/>
      <c r="T453" s="397"/>
      <c r="U453" s="397"/>
      <c r="V453" s="397"/>
      <c r="W453" s="397"/>
      <c r="X453" s="397"/>
      <c r="Y453" s="397"/>
      <c r="Z453" s="397"/>
      <c r="AA453" s="397"/>
      <c r="AB453" s="414"/>
      <c r="AC453" s="414"/>
      <c r="AD453" s="414"/>
      <c r="AE453" s="414"/>
      <c r="AF453" s="414"/>
      <c r="AG453" s="414"/>
      <c r="AH453" s="414"/>
      <c r="AI453" s="414"/>
      <c r="AJ453" s="414"/>
      <c r="AK453" s="414"/>
      <c r="AL453" s="414"/>
    </row>
    <row r="454" spans="1:38" s="555" customFormat="1" ht="16.5" customHeight="1">
      <c r="A454" s="397"/>
      <c r="B454" s="397"/>
      <c r="C454" s="397"/>
      <c r="D454" s="397"/>
      <c r="E454" s="397"/>
      <c r="F454" s="412"/>
      <c r="G454" s="412"/>
      <c r="H454" s="397"/>
      <c r="I454" s="397"/>
      <c r="J454" s="413"/>
      <c r="K454" s="398"/>
      <c r="L454" s="397"/>
      <c r="M454" s="397"/>
      <c r="N454" s="397"/>
      <c r="O454" s="397"/>
      <c r="P454" s="397"/>
      <c r="Q454" s="397"/>
      <c r="R454" s="397"/>
      <c r="S454" s="397"/>
      <c r="T454" s="397"/>
      <c r="U454" s="397"/>
      <c r="V454" s="397"/>
      <c r="W454" s="397"/>
      <c r="X454" s="397"/>
      <c r="Y454" s="397"/>
      <c r="Z454" s="397"/>
      <c r="AA454" s="397"/>
      <c r="AB454" s="414"/>
      <c r="AC454" s="414"/>
      <c r="AD454" s="414"/>
      <c r="AE454" s="414"/>
      <c r="AF454" s="414"/>
      <c r="AG454" s="414"/>
      <c r="AH454" s="414"/>
      <c r="AI454" s="414"/>
      <c r="AJ454" s="414"/>
      <c r="AK454" s="414"/>
      <c r="AL454" s="414"/>
    </row>
    <row r="455" spans="1:38" s="555" customFormat="1" ht="16.5" customHeight="1">
      <c r="A455" s="397"/>
      <c r="B455" s="397"/>
      <c r="C455" s="397"/>
      <c r="D455" s="397"/>
      <c r="E455" s="397"/>
      <c r="F455" s="412"/>
      <c r="G455" s="412"/>
      <c r="H455" s="397"/>
      <c r="I455" s="397"/>
      <c r="J455" s="413"/>
      <c r="K455" s="398"/>
      <c r="L455" s="397"/>
      <c r="M455" s="397"/>
      <c r="N455" s="397"/>
      <c r="O455" s="397"/>
      <c r="P455" s="397"/>
      <c r="Q455" s="397"/>
      <c r="R455" s="397"/>
      <c r="S455" s="397"/>
      <c r="T455" s="397"/>
      <c r="U455" s="397"/>
      <c r="V455" s="397"/>
      <c r="W455" s="397"/>
      <c r="X455" s="397"/>
      <c r="Y455" s="397"/>
      <c r="Z455" s="397"/>
      <c r="AA455" s="397"/>
      <c r="AB455" s="414"/>
      <c r="AC455" s="414"/>
      <c r="AD455" s="414"/>
      <c r="AE455" s="414"/>
      <c r="AF455" s="414"/>
      <c r="AG455" s="414"/>
      <c r="AH455" s="414"/>
      <c r="AI455" s="414"/>
      <c r="AJ455" s="414"/>
      <c r="AK455" s="414"/>
      <c r="AL455" s="414"/>
    </row>
    <row r="456" spans="1:38" s="555" customFormat="1" ht="16.5" customHeight="1">
      <c r="A456" s="397"/>
      <c r="B456" s="397"/>
      <c r="C456" s="397"/>
      <c r="D456" s="397"/>
      <c r="E456" s="397"/>
      <c r="F456" s="412"/>
      <c r="G456" s="412"/>
      <c r="H456" s="397"/>
      <c r="I456" s="397"/>
      <c r="J456" s="413"/>
      <c r="K456" s="398"/>
      <c r="L456" s="397"/>
      <c r="M456" s="397"/>
      <c r="N456" s="397"/>
      <c r="O456" s="397"/>
      <c r="P456" s="397"/>
      <c r="Q456" s="397"/>
      <c r="R456" s="397"/>
      <c r="S456" s="397"/>
      <c r="T456" s="397"/>
      <c r="U456" s="397"/>
      <c r="V456" s="397"/>
      <c r="W456" s="397"/>
      <c r="X456" s="397"/>
      <c r="Y456" s="397"/>
      <c r="Z456" s="397"/>
      <c r="AA456" s="397"/>
      <c r="AB456" s="414"/>
      <c r="AC456" s="414"/>
      <c r="AD456" s="414"/>
      <c r="AE456" s="414"/>
      <c r="AF456" s="414"/>
      <c r="AG456" s="414"/>
      <c r="AH456" s="414"/>
      <c r="AI456" s="414"/>
      <c r="AJ456" s="414"/>
      <c r="AK456" s="414"/>
      <c r="AL456" s="414"/>
    </row>
    <row r="457" spans="1:38" s="555" customFormat="1" ht="16.5" customHeight="1">
      <c r="A457" s="397"/>
      <c r="B457" s="397"/>
      <c r="C457" s="397"/>
      <c r="D457" s="397"/>
      <c r="E457" s="397"/>
      <c r="F457" s="412"/>
      <c r="G457" s="412"/>
      <c r="H457" s="397"/>
      <c r="I457" s="397"/>
      <c r="J457" s="413"/>
      <c r="K457" s="398"/>
      <c r="L457" s="397"/>
      <c r="M457" s="397"/>
      <c r="N457" s="397"/>
      <c r="O457" s="397"/>
      <c r="P457" s="397"/>
      <c r="Q457" s="397"/>
      <c r="R457" s="397"/>
      <c r="S457" s="397"/>
      <c r="T457" s="397"/>
      <c r="U457" s="397"/>
      <c r="V457" s="397"/>
      <c r="W457" s="397"/>
      <c r="X457" s="397"/>
      <c r="Y457" s="397"/>
      <c r="Z457" s="397"/>
      <c r="AA457" s="397"/>
      <c r="AB457" s="414"/>
      <c r="AC457" s="414"/>
      <c r="AD457" s="414"/>
      <c r="AE457" s="414"/>
      <c r="AF457" s="414"/>
      <c r="AG457" s="414"/>
      <c r="AH457" s="414"/>
      <c r="AI457" s="414"/>
      <c r="AJ457" s="414"/>
      <c r="AK457" s="414"/>
      <c r="AL457" s="414"/>
    </row>
    <row r="458" spans="1:38" s="555" customFormat="1" ht="16.5" customHeight="1">
      <c r="A458" s="397"/>
      <c r="B458" s="397"/>
      <c r="C458" s="397"/>
      <c r="D458" s="397"/>
      <c r="E458" s="397"/>
      <c r="F458" s="412"/>
      <c r="G458" s="412"/>
      <c r="H458" s="397"/>
      <c r="I458" s="397"/>
      <c r="J458" s="413"/>
      <c r="K458" s="398"/>
      <c r="L458" s="397"/>
      <c r="M458" s="397"/>
      <c r="N458" s="397"/>
      <c r="O458" s="397"/>
      <c r="P458" s="397"/>
      <c r="Q458" s="397"/>
      <c r="R458" s="397"/>
      <c r="S458" s="397"/>
      <c r="T458" s="397"/>
      <c r="U458" s="397"/>
      <c r="V458" s="397"/>
      <c r="W458" s="397"/>
      <c r="X458" s="397"/>
      <c r="Y458" s="397"/>
      <c r="Z458" s="397"/>
      <c r="AA458" s="397"/>
      <c r="AB458" s="414"/>
      <c r="AC458" s="414"/>
      <c r="AD458" s="414"/>
      <c r="AE458" s="414"/>
      <c r="AF458" s="414"/>
      <c r="AG458" s="414"/>
      <c r="AH458" s="414"/>
      <c r="AI458" s="414"/>
      <c r="AJ458" s="414"/>
      <c r="AK458" s="414"/>
      <c r="AL458" s="414"/>
    </row>
    <row r="459" spans="1:38" s="555" customFormat="1" ht="16.5" customHeight="1">
      <c r="A459" s="397"/>
      <c r="B459" s="397"/>
      <c r="C459" s="397"/>
      <c r="D459" s="397"/>
      <c r="E459" s="397"/>
      <c r="F459" s="412"/>
      <c r="G459" s="412"/>
      <c r="H459" s="397"/>
      <c r="I459" s="397"/>
      <c r="J459" s="413"/>
      <c r="K459" s="398"/>
      <c r="L459" s="397"/>
      <c r="M459" s="397"/>
      <c r="N459" s="397"/>
      <c r="O459" s="397"/>
      <c r="P459" s="397"/>
      <c r="Q459" s="397"/>
      <c r="R459" s="397"/>
      <c r="S459" s="397"/>
      <c r="T459" s="397"/>
      <c r="U459" s="397"/>
      <c r="V459" s="397"/>
      <c r="W459" s="397"/>
      <c r="X459" s="397"/>
      <c r="Y459" s="397"/>
      <c r="Z459" s="397"/>
      <c r="AA459" s="397"/>
      <c r="AB459" s="414"/>
      <c r="AC459" s="414"/>
      <c r="AD459" s="414"/>
      <c r="AE459" s="414"/>
      <c r="AF459" s="414"/>
      <c r="AG459" s="414"/>
      <c r="AH459" s="414"/>
      <c r="AI459" s="414"/>
      <c r="AJ459" s="414"/>
      <c r="AK459" s="414"/>
      <c r="AL459" s="414"/>
    </row>
    <row r="460" spans="1:38" s="555" customFormat="1" ht="16.5" customHeight="1">
      <c r="A460" s="397"/>
      <c r="B460" s="397"/>
      <c r="C460" s="397"/>
      <c r="D460" s="397"/>
      <c r="E460" s="397"/>
      <c r="F460" s="412"/>
      <c r="G460" s="412"/>
      <c r="H460" s="397"/>
      <c r="I460" s="397"/>
      <c r="J460" s="413"/>
      <c r="K460" s="398"/>
      <c r="L460" s="397"/>
      <c r="M460" s="397"/>
      <c r="N460" s="397"/>
      <c r="O460" s="397"/>
      <c r="P460" s="397"/>
      <c r="Q460" s="397"/>
      <c r="R460" s="397"/>
      <c r="S460" s="397"/>
      <c r="T460" s="397"/>
      <c r="U460" s="397"/>
      <c r="V460" s="397"/>
      <c r="W460" s="397"/>
      <c r="X460" s="397"/>
      <c r="Y460" s="397"/>
      <c r="Z460" s="397"/>
      <c r="AA460" s="397"/>
      <c r="AB460" s="414"/>
      <c r="AC460" s="414"/>
      <c r="AD460" s="414"/>
      <c r="AE460" s="414"/>
      <c r="AF460" s="414"/>
      <c r="AG460" s="414"/>
      <c r="AH460" s="414"/>
      <c r="AI460" s="414"/>
      <c r="AJ460" s="414"/>
      <c r="AK460" s="414"/>
      <c r="AL460" s="414"/>
    </row>
    <row r="461" spans="1:38" s="555" customFormat="1" ht="16.5" customHeight="1">
      <c r="A461" s="397"/>
      <c r="B461" s="397"/>
      <c r="C461" s="397"/>
      <c r="D461" s="397"/>
      <c r="E461" s="397"/>
      <c r="F461" s="412"/>
      <c r="G461" s="412"/>
      <c r="H461" s="397"/>
      <c r="I461" s="397"/>
      <c r="J461" s="413"/>
      <c r="K461" s="398"/>
      <c r="L461" s="397"/>
      <c r="M461" s="397"/>
      <c r="N461" s="397"/>
      <c r="O461" s="397"/>
      <c r="P461" s="397"/>
      <c r="Q461" s="397"/>
      <c r="R461" s="397"/>
      <c r="S461" s="397"/>
      <c r="T461" s="397"/>
      <c r="U461" s="397"/>
      <c r="V461" s="397"/>
      <c r="W461" s="397"/>
      <c r="X461" s="397"/>
      <c r="Y461" s="397"/>
      <c r="Z461" s="397"/>
      <c r="AA461" s="397"/>
      <c r="AB461" s="414"/>
      <c r="AC461" s="414"/>
      <c r="AD461" s="414"/>
      <c r="AE461" s="414"/>
      <c r="AF461" s="414"/>
      <c r="AG461" s="414"/>
      <c r="AH461" s="414"/>
      <c r="AI461" s="414"/>
      <c r="AJ461" s="414"/>
      <c r="AK461" s="414"/>
      <c r="AL461" s="414"/>
    </row>
    <row r="462" spans="1:38" s="555" customFormat="1" ht="16.5" customHeight="1">
      <c r="A462" s="397"/>
      <c r="B462" s="397"/>
      <c r="C462" s="397"/>
      <c r="D462" s="397"/>
      <c r="E462" s="397"/>
      <c r="F462" s="412"/>
      <c r="G462" s="412"/>
      <c r="H462" s="397"/>
      <c r="I462" s="397"/>
      <c r="J462" s="413"/>
      <c r="K462" s="398"/>
      <c r="L462" s="397"/>
      <c r="M462" s="397"/>
      <c r="N462" s="397"/>
      <c r="O462" s="397"/>
      <c r="P462" s="397"/>
      <c r="Q462" s="397"/>
      <c r="R462" s="397"/>
      <c r="S462" s="397"/>
      <c r="T462" s="397"/>
      <c r="U462" s="397"/>
      <c r="V462" s="397"/>
      <c r="W462" s="397"/>
      <c r="X462" s="397"/>
      <c r="Y462" s="397"/>
      <c r="Z462" s="397"/>
      <c r="AA462" s="397"/>
      <c r="AB462" s="414"/>
      <c r="AC462" s="414"/>
      <c r="AD462" s="414"/>
      <c r="AE462" s="414"/>
      <c r="AF462" s="414"/>
      <c r="AG462" s="414"/>
      <c r="AH462" s="414"/>
      <c r="AI462" s="414"/>
      <c r="AJ462" s="414"/>
      <c r="AK462" s="414"/>
      <c r="AL462" s="414"/>
    </row>
    <row r="463" spans="1:38" s="555" customFormat="1" ht="16.5" customHeight="1">
      <c r="A463" s="397"/>
      <c r="B463" s="397"/>
      <c r="C463" s="397"/>
      <c r="D463" s="397"/>
      <c r="E463" s="397"/>
      <c r="F463" s="412"/>
      <c r="G463" s="412"/>
      <c r="H463" s="397"/>
      <c r="I463" s="397"/>
      <c r="J463" s="413"/>
      <c r="K463" s="398"/>
      <c r="L463" s="397"/>
      <c r="M463" s="397"/>
      <c r="N463" s="397"/>
      <c r="O463" s="397"/>
      <c r="P463" s="397"/>
      <c r="Q463" s="397"/>
      <c r="R463" s="397"/>
      <c r="S463" s="397"/>
      <c r="T463" s="397"/>
      <c r="U463" s="397"/>
      <c r="V463" s="397"/>
      <c r="W463" s="397"/>
      <c r="X463" s="397"/>
      <c r="Y463" s="397"/>
      <c r="Z463" s="397"/>
      <c r="AA463" s="397"/>
      <c r="AB463" s="414"/>
      <c r="AC463" s="414"/>
      <c r="AD463" s="414"/>
      <c r="AE463" s="414"/>
      <c r="AF463" s="414"/>
      <c r="AG463" s="414"/>
      <c r="AH463" s="414"/>
      <c r="AI463" s="414"/>
      <c r="AJ463" s="414"/>
      <c r="AK463" s="414"/>
      <c r="AL463" s="414"/>
    </row>
    <row r="464" spans="1:38" s="555" customFormat="1" ht="16.5" customHeight="1">
      <c r="A464" s="397"/>
      <c r="B464" s="397"/>
      <c r="C464" s="397"/>
      <c r="D464" s="397"/>
      <c r="E464" s="397"/>
      <c r="F464" s="412"/>
      <c r="G464" s="412"/>
      <c r="H464" s="397"/>
      <c r="I464" s="397"/>
      <c r="J464" s="413"/>
      <c r="K464" s="398"/>
      <c r="L464" s="397"/>
      <c r="M464" s="397"/>
      <c r="N464" s="397"/>
      <c r="O464" s="397"/>
      <c r="P464" s="397"/>
      <c r="Q464" s="397"/>
      <c r="R464" s="397"/>
      <c r="S464" s="397"/>
      <c r="T464" s="397"/>
      <c r="U464" s="397"/>
      <c r="V464" s="397"/>
      <c r="W464" s="397"/>
      <c r="X464" s="397"/>
      <c r="Y464" s="397"/>
      <c r="Z464" s="397"/>
      <c r="AA464" s="397"/>
      <c r="AB464" s="414"/>
      <c r="AC464" s="414"/>
      <c r="AD464" s="414"/>
      <c r="AE464" s="414"/>
      <c r="AF464" s="414"/>
      <c r="AG464" s="414"/>
      <c r="AH464" s="414"/>
      <c r="AI464" s="414"/>
      <c r="AJ464" s="414"/>
      <c r="AK464" s="414"/>
      <c r="AL464" s="414"/>
    </row>
    <row r="465" spans="1:38" s="555" customFormat="1" ht="16.5" customHeight="1">
      <c r="A465" s="397"/>
      <c r="B465" s="397"/>
      <c r="C465" s="397"/>
      <c r="D465" s="397"/>
      <c r="E465" s="397"/>
      <c r="F465" s="412"/>
      <c r="G465" s="412"/>
      <c r="H465" s="397"/>
      <c r="I465" s="397"/>
      <c r="J465" s="413"/>
      <c r="K465" s="398"/>
      <c r="L465" s="397"/>
      <c r="M465" s="397"/>
      <c r="N465" s="397"/>
      <c r="O465" s="397"/>
      <c r="P465" s="397"/>
      <c r="Q465" s="397"/>
      <c r="R465" s="397"/>
      <c r="S465" s="397"/>
      <c r="T465" s="397"/>
      <c r="U465" s="397"/>
      <c r="V465" s="397"/>
      <c r="W465" s="397"/>
      <c r="X465" s="397"/>
      <c r="Y465" s="397"/>
      <c r="Z465" s="397"/>
      <c r="AA465" s="397"/>
      <c r="AB465" s="414"/>
      <c r="AC465" s="414"/>
      <c r="AD465" s="414"/>
      <c r="AE465" s="414"/>
      <c r="AF465" s="414"/>
      <c r="AG465" s="414"/>
      <c r="AH465" s="414"/>
      <c r="AI465" s="414"/>
      <c r="AJ465" s="414"/>
      <c r="AK465" s="414"/>
      <c r="AL465" s="414"/>
    </row>
    <row r="466" spans="1:38" s="555" customFormat="1" ht="16.5" customHeight="1">
      <c r="A466" s="397"/>
      <c r="B466" s="397"/>
      <c r="C466" s="397"/>
      <c r="D466" s="397"/>
      <c r="E466" s="397"/>
      <c r="F466" s="412"/>
      <c r="G466" s="412"/>
      <c r="H466" s="397"/>
      <c r="I466" s="397"/>
      <c r="J466" s="413"/>
      <c r="K466" s="398"/>
      <c r="L466" s="397"/>
      <c r="M466" s="397"/>
      <c r="N466" s="397"/>
      <c r="O466" s="397"/>
      <c r="P466" s="397"/>
      <c r="Q466" s="397"/>
      <c r="R466" s="397"/>
      <c r="S466" s="397"/>
      <c r="T466" s="397"/>
      <c r="U466" s="397"/>
      <c r="V466" s="397"/>
      <c r="W466" s="397"/>
      <c r="X466" s="397"/>
      <c r="Y466" s="397"/>
      <c r="Z466" s="397"/>
      <c r="AA466" s="397"/>
      <c r="AB466" s="414"/>
      <c r="AC466" s="414"/>
      <c r="AD466" s="414"/>
      <c r="AE466" s="414"/>
      <c r="AF466" s="414"/>
      <c r="AG466" s="414"/>
      <c r="AH466" s="414"/>
      <c r="AI466" s="414"/>
      <c r="AJ466" s="414"/>
      <c r="AK466" s="414"/>
      <c r="AL466" s="414"/>
    </row>
    <row r="467" spans="1:38" s="555" customFormat="1" ht="16.5" customHeight="1">
      <c r="A467" s="397"/>
      <c r="B467" s="397"/>
      <c r="C467" s="397"/>
      <c r="D467" s="397"/>
      <c r="E467" s="397"/>
      <c r="F467" s="412"/>
      <c r="G467" s="412"/>
      <c r="H467" s="397"/>
      <c r="I467" s="397"/>
      <c r="J467" s="413"/>
      <c r="K467" s="398"/>
      <c r="L467" s="397"/>
      <c r="M467" s="397"/>
      <c r="N467" s="397"/>
      <c r="O467" s="397"/>
      <c r="P467" s="397"/>
      <c r="Q467" s="397"/>
      <c r="R467" s="397"/>
      <c r="S467" s="397"/>
      <c r="T467" s="397"/>
      <c r="U467" s="397"/>
      <c r="V467" s="397"/>
      <c r="W467" s="397"/>
      <c r="X467" s="397"/>
      <c r="Y467" s="397"/>
      <c r="Z467" s="397"/>
      <c r="AA467" s="397"/>
      <c r="AB467" s="414"/>
      <c r="AC467" s="414"/>
      <c r="AD467" s="414"/>
      <c r="AE467" s="414"/>
      <c r="AF467" s="414"/>
      <c r="AG467" s="414"/>
      <c r="AH467" s="414"/>
      <c r="AI467" s="414"/>
      <c r="AJ467" s="414"/>
      <c r="AK467" s="414"/>
      <c r="AL467" s="414"/>
    </row>
    <row r="468" spans="1:38" s="555" customFormat="1" ht="16.5" customHeight="1">
      <c r="A468" s="397"/>
      <c r="B468" s="397"/>
      <c r="C468" s="397"/>
      <c r="D468" s="397"/>
      <c r="E468" s="397"/>
      <c r="F468" s="412"/>
      <c r="G468" s="412"/>
      <c r="H468" s="397"/>
      <c r="I468" s="397"/>
      <c r="J468" s="413"/>
      <c r="K468" s="398"/>
      <c r="L468" s="397"/>
      <c r="M468" s="397"/>
      <c r="N468" s="397"/>
      <c r="O468" s="397"/>
      <c r="P468" s="397"/>
      <c r="Q468" s="397"/>
      <c r="R468" s="397"/>
      <c r="S468" s="397"/>
      <c r="T468" s="397"/>
      <c r="U468" s="397"/>
      <c r="V468" s="397"/>
      <c r="W468" s="397"/>
      <c r="X468" s="397"/>
      <c r="Y468" s="397"/>
      <c r="Z468" s="397"/>
      <c r="AA468" s="397"/>
      <c r="AB468" s="414"/>
      <c r="AC468" s="414"/>
      <c r="AD468" s="414"/>
      <c r="AE468" s="414"/>
      <c r="AF468" s="414"/>
      <c r="AG468" s="414"/>
      <c r="AH468" s="414"/>
      <c r="AI468" s="414"/>
      <c r="AJ468" s="414"/>
      <c r="AK468" s="414"/>
      <c r="AL468" s="414"/>
    </row>
    <row r="469" spans="1:38" s="555" customFormat="1" ht="16.5" customHeight="1">
      <c r="A469" s="397"/>
      <c r="B469" s="397"/>
      <c r="C469" s="397"/>
      <c r="D469" s="397"/>
      <c r="E469" s="397"/>
      <c r="F469" s="412"/>
      <c r="G469" s="412"/>
      <c r="H469" s="397"/>
      <c r="I469" s="397"/>
      <c r="J469" s="413"/>
      <c r="K469" s="398"/>
      <c r="L469" s="397"/>
      <c r="M469" s="397"/>
      <c r="N469" s="397"/>
      <c r="O469" s="397"/>
      <c r="S469" s="397"/>
      <c r="T469" s="397"/>
      <c r="U469" s="397"/>
      <c r="V469" s="397"/>
      <c r="W469" s="397"/>
      <c r="X469" s="397"/>
      <c r="Y469" s="397"/>
      <c r="Z469" s="397"/>
      <c r="AA469" s="397"/>
      <c r="AB469" s="414"/>
      <c r="AC469" s="414"/>
      <c r="AD469" s="414"/>
      <c r="AE469" s="414"/>
      <c r="AF469" s="414"/>
      <c r="AG469" s="414"/>
      <c r="AH469" s="414"/>
      <c r="AI469" s="414"/>
      <c r="AJ469" s="414"/>
      <c r="AK469" s="414"/>
      <c r="AL469" s="414"/>
    </row>
    <row r="470" spans="1:38" s="555" customFormat="1" ht="16.5" customHeight="1">
      <c r="A470" s="397"/>
      <c r="B470" s="397"/>
      <c r="C470" s="397"/>
      <c r="D470" s="397"/>
      <c r="E470" s="397"/>
      <c r="F470" s="412"/>
      <c r="G470" s="412"/>
      <c r="H470" s="397"/>
      <c r="I470" s="397"/>
      <c r="J470" s="413"/>
      <c r="K470" s="398"/>
      <c r="L470" s="397"/>
      <c r="M470" s="397"/>
      <c r="N470" s="397"/>
      <c r="O470" s="397"/>
      <c r="S470" s="397"/>
      <c r="T470" s="397"/>
      <c r="U470" s="397"/>
      <c r="V470" s="397"/>
      <c r="W470" s="397"/>
      <c r="X470" s="397"/>
      <c r="Y470" s="397"/>
      <c r="Z470" s="397"/>
      <c r="AA470" s="397"/>
      <c r="AB470" s="414"/>
      <c r="AC470" s="414"/>
      <c r="AD470" s="414"/>
      <c r="AE470" s="414"/>
      <c r="AF470" s="414"/>
      <c r="AG470" s="414"/>
      <c r="AH470" s="414"/>
      <c r="AI470" s="414"/>
      <c r="AJ470" s="414"/>
      <c r="AK470" s="414"/>
      <c r="AL470" s="414"/>
    </row>
    <row r="471" spans="1:38" s="555" customFormat="1" ht="16.5" customHeight="1">
      <c r="A471" s="397"/>
      <c r="B471" s="397"/>
      <c r="C471" s="397"/>
      <c r="D471" s="397"/>
      <c r="E471" s="397"/>
      <c r="F471" s="412"/>
      <c r="G471" s="412"/>
      <c r="H471" s="397"/>
      <c r="I471" s="397"/>
      <c r="J471" s="413"/>
      <c r="K471" s="398"/>
      <c r="L471" s="397"/>
      <c r="M471" s="397"/>
      <c r="S471" s="397"/>
      <c r="T471" s="397"/>
      <c r="U471" s="397"/>
      <c r="V471" s="397"/>
      <c r="W471" s="397"/>
      <c r="X471" s="397"/>
      <c r="Y471" s="397"/>
      <c r="Z471" s="397"/>
      <c r="AA471" s="397"/>
      <c r="AB471" s="414"/>
      <c r="AC471" s="414"/>
      <c r="AD471" s="414"/>
      <c r="AE471" s="414"/>
      <c r="AF471" s="414"/>
      <c r="AG471" s="414"/>
      <c r="AH471" s="414"/>
      <c r="AI471" s="414"/>
      <c r="AJ471" s="414"/>
      <c r="AK471" s="414"/>
      <c r="AL471" s="414"/>
    </row>
    <row r="472" spans="1:38" s="555" customFormat="1" ht="16.5" customHeight="1">
      <c r="A472" s="397"/>
      <c r="B472" s="397"/>
      <c r="C472" s="397"/>
      <c r="D472" s="397"/>
      <c r="E472" s="397"/>
      <c r="F472" s="412"/>
      <c r="G472" s="412"/>
      <c r="H472" s="397"/>
      <c r="I472" s="397"/>
      <c r="J472" s="413"/>
      <c r="K472" s="398"/>
      <c r="L472" s="397"/>
      <c r="M472" s="397"/>
      <c r="S472" s="397"/>
      <c r="T472" s="397"/>
      <c r="U472" s="397"/>
      <c r="V472" s="397"/>
      <c r="W472" s="397"/>
      <c r="X472" s="397"/>
      <c r="Y472" s="397"/>
      <c r="Z472" s="397"/>
      <c r="AA472" s="397"/>
      <c r="AB472" s="414"/>
      <c r="AC472" s="414"/>
      <c r="AD472" s="414"/>
      <c r="AE472" s="414"/>
      <c r="AF472" s="414"/>
      <c r="AG472" s="414"/>
      <c r="AH472" s="414"/>
      <c r="AI472" s="414"/>
      <c r="AJ472" s="414"/>
      <c r="AK472" s="414"/>
      <c r="AL472" s="414"/>
    </row>
    <row r="473" spans="1:38" s="555" customFormat="1" ht="16.5" customHeight="1">
      <c r="A473" s="397"/>
      <c r="B473" s="397"/>
      <c r="C473" s="397"/>
      <c r="D473" s="397"/>
      <c r="E473" s="397"/>
      <c r="F473" s="412"/>
      <c r="G473" s="412"/>
      <c r="H473" s="397"/>
      <c r="I473" s="397"/>
      <c r="J473" s="413"/>
      <c r="K473" s="398"/>
      <c r="L473" s="397"/>
      <c r="M473" s="397"/>
      <c r="U473" s="397"/>
      <c r="V473" s="397"/>
      <c r="W473" s="397"/>
      <c r="X473" s="397"/>
      <c r="Y473" s="397"/>
      <c r="Z473" s="397"/>
      <c r="AA473" s="397"/>
      <c r="AB473" s="414"/>
      <c r="AC473" s="414"/>
      <c r="AD473" s="414"/>
      <c r="AE473" s="414"/>
      <c r="AF473" s="414"/>
      <c r="AG473" s="414"/>
      <c r="AH473" s="414"/>
      <c r="AI473" s="414"/>
      <c r="AJ473" s="414"/>
      <c r="AK473" s="414"/>
      <c r="AL473" s="414"/>
    </row>
    <row r="474" spans="1:38" s="555" customFormat="1" ht="16.5" customHeight="1">
      <c r="A474" s="397"/>
      <c r="B474" s="397"/>
      <c r="C474" s="397"/>
      <c r="D474" s="397"/>
      <c r="E474" s="397"/>
      <c r="F474" s="412"/>
      <c r="G474" s="412"/>
      <c r="H474" s="397"/>
      <c r="I474" s="397"/>
      <c r="J474" s="413"/>
      <c r="K474" s="398"/>
      <c r="L474" s="397"/>
      <c r="M474" s="397"/>
      <c r="U474" s="397"/>
      <c r="V474" s="397"/>
      <c r="W474" s="397"/>
      <c r="X474" s="397"/>
      <c r="Y474" s="397"/>
      <c r="Z474" s="397"/>
      <c r="AA474" s="397"/>
      <c r="AB474" s="414"/>
      <c r="AC474" s="414"/>
      <c r="AD474" s="414"/>
      <c r="AE474" s="414"/>
      <c r="AF474" s="414"/>
      <c r="AG474" s="414"/>
      <c r="AH474" s="414"/>
      <c r="AI474" s="414"/>
      <c r="AJ474" s="414"/>
      <c r="AK474" s="414"/>
      <c r="AL474" s="414"/>
    </row>
    <row r="475" spans="1:38" s="555" customFormat="1" ht="16.5" customHeight="1">
      <c r="A475" s="397"/>
      <c r="B475" s="397"/>
      <c r="C475" s="397"/>
      <c r="D475" s="397"/>
      <c r="E475" s="397"/>
      <c r="F475" s="412"/>
      <c r="G475" s="412"/>
      <c r="H475" s="397"/>
      <c r="I475" s="397"/>
      <c r="J475" s="413"/>
      <c r="K475" s="398"/>
      <c r="L475" s="397"/>
      <c r="M475" s="397"/>
      <c r="U475" s="397"/>
      <c r="V475" s="397"/>
      <c r="W475" s="397"/>
      <c r="X475" s="397"/>
      <c r="Y475" s="397"/>
      <c r="Z475" s="397"/>
      <c r="AA475" s="397"/>
      <c r="AB475" s="414"/>
      <c r="AC475" s="414"/>
      <c r="AD475" s="414"/>
      <c r="AE475" s="414"/>
      <c r="AF475" s="414"/>
      <c r="AG475" s="414"/>
      <c r="AH475" s="414"/>
      <c r="AI475" s="414"/>
      <c r="AJ475" s="414"/>
      <c r="AK475" s="414"/>
      <c r="AL475" s="414"/>
    </row>
    <row r="476" spans="1:38" s="555" customFormat="1" ht="16.5" customHeight="1">
      <c r="A476" s="397"/>
      <c r="B476" s="397"/>
      <c r="C476" s="397"/>
      <c r="D476" s="397"/>
      <c r="E476" s="397"/>
      <c r="F476" s="412"/>
      <c r="G476" s="412"/>
      <c r="H476" s="397"/>
      <c r="I476" s="397"/>
      <c r="J476" s="413"/>
      <c r="K476" s="398"/>
      <c r="L476" s="397"/>
      <c r="M476" s="397"/>
      <c r="U476" s="397"/>
      <c r="V476" s="397"/>
      <c r="W476" s="397"/>
      <c r="X476" s="397"/>
      <c r="Y476" s="397"/>
      <c r="Z476" s="397"/>
      <c r="AA476" s="397"/>
      <c r="AB476" s="414"/>
      <c r="AC476" s="414"/>
      <c r="AD476" s="414"/>
      <c r="AE476" s="414"/>
      <c r="AF476" s="414"/>
      <c r="AG476" s="414"/>
      <c r="AH476" s="414"/>
      <c r="AI476" s="414"/>
      <c r="AJ476" s="414"/>
      <c r="AK476" s="414"/>
      <c r="AL476" s="414"/>
    </row>
    <row r="477" spans="1:38" s="555" customFormat="1" ht="16.5" customHeight="1">
      <c r="A477" s="397"/>
      <c r="B477" s="397"/>
      <c r="C477" s="397"/>
      <c r="D477" s="397"/>
      <c r="E477" s="397"/>
      <c r="F477" s="412"/>
      <c r="G477" s="412"/>
      <c r="H477" s="397"/>
      <c r="I477" s="397"/>
      <c r="J477" s="413"/>
      <c r="K477" s="398"/>
      <c r="L477" s="397"/>
      <c r="U477" s="397"/>
      <c r="V477" s="397"/>
      <c r="W477" s="397"/>
      <c r="X477" s="397"/>
      <c r="Y477" s="397"/>
      <c r="Z477" s="397"/>
      <c r="AA477" s="397"/>
      <c r="AB477" s="414"/>
      <c r="AC477" s="414"/>
      <c r="AD477" s="414"/>
      <c r="AE477" s="414"/>
      <c r="AF477" s="414"/>
      <c r="AG477" s="414"/>
      <c r="AH477" s="414"/>
      <c r="AI477" s="414"/>
      <c r="AJ477" s="414"/>
      <c r="AK477" s="414"/>
      <c r="AL477" s="414"/>
    </row>
    <row r="478" spans="1:38" s="555" customFormat="1" ht="16.5" customHeight="1">
      <c r="A478" s="397"/>
      <c r="B478" s="397"/>
      <c r="C478" s="397"/>
      <c r="D478" s="397"/>
      <c r="E478" s="397"/>
      <c r="F478" s="412"/>
      <c r="G478" s="412"/>
      <c r="H478" s="397"/>
      <c r="I478" s="397"/>
      <c r="J478" s="413"/>
      <c r="K478" s="398"/>
      <c r="L478" s="397"/>
      <c r="U478" s="397"/>
      <c r="V478" s="397"/>
      <c r="W478" s="397"/>
      <c r="X478" s="397"/>
      <c r="Y478" s="397"/>
      <c r="Z478" s="397"/>
      <c r="AA478" s="397"/>
      <c r="AB478" s="414"/>
      <c r="AC478" s="414"/>
      <c r="AD478" s="414"/>
      <c r="AE478" s="414"/>
      <c r="AF478" s="414"/>
      <c r="AG478" s="414"/>
      <c r="AH478" s="414"/>
      <c r="AI478" s="414"/>
      <c r="AJ478" s="414"/>
      <c r="AK478" s="414"/>
      <c r="AL478" s="414"/>
    </row>
    <row r="479" spans="1:38" s="555" customFormat="1" ht="16.5" customHeight="1">
      <c r="A479" s="397"/>
      <c r="B479" s="397"/>
      <c r="C479" s="397"/>
      <c r="D479" s="397"/>
      <c r="E479" s="397"/>
      <c r="F479" s="412"/>
      <c r="G479" s="412"/>
      <c r="H479" s="397"/>
      <c r="I479" s="397"/>
      <c r="J479" s="413"/>
      <c r="K479" s="398"/>
      <c r="L479" s="397"/>
      <c r="U479" s="397"/>
      <c r="V479" s="397"/>
      <c r="W479" s="397"/>
      <c r="X479" s="397"/>
      <c r="Y479" s="397"/>
      <c r="Z479" s="397"/>
      <c r="AA479" s="397"/>
      <c r="AB479" s="414"/>
      <c r="AC479" s="414"/>
      <c r="AD479" s="414"/>
      <c r="AE479" s="414"/>
      <c r="AF479" s="414"/>
      <c r="AG479" s="414"/>
      <c r="AH479" s="414"/>
      <c r="AI479" s="414"/>
      <c r="AJ479" s="414"/>
      <c r="AK479" s="414"/>
      <c r="AL479" s="414"/>
    </row>
    <row r="480" spans="1:38" s="555" customFormat="1" ht="16.5" customHeight="1">
      <c r="A480" s="397"/>
      <c r="B480" s="397"/>
      <c r="C480" s="397"/>
      <c r="D480" s="397"/>
      <c r="E480" s="397"/>
      <c r="F480" s="412"/>
      <c r="G480" s="412"/>
      <c r="H480" s="397"/>
      <c r="I480" s="397"/>
      <c r="J480" s="413"/>
      <c r="K480" s="398"/>
      <c r="L480" s="397"/>
      <c r="U480" s="397"/>
      <c r="V480" s="397"/>
      <c r="W480" s="397"/>
      <c r="X480" s="397"/>
      <c r="Y480" s="397"/>
      <c r="Z480" s="397"/>
      <c r="AA480" s="397"/>
      <c r="AB480" s="414"/>
      <c r="AC480" s="414"/>
      <c r="AD480" s="414"/>
      <c r="AE480" s="414"/>
      <c r="AF480" s="414"/>
      <c r="AG480" s="414"/>
      <c r="AH480" s="414"/>
      <c r="AI480" s="414"/>
      <c r="AJ480" s="414"/>
      <c r="AK480" s="414"/>
      <c r="AL480" s="414"/>
    </row>
    <row r="481" spans="1:38" s="555" customFormat="1" ht="16.5" customHeight="1">
      <c r="A481" s="397"/>
      <c r="B481" s="397"/>
      <c r="C481" s="397"/>
      <c r="D481" s="397"/>
      <c r="E481" s="397"/>
      <c r="F481" s="412"/>
      <c r="G481" s="412"/>
      <c r="H481" s="397"/>
      <c r="I481" s="397"/>
      <c r="J481" s="413"/>
      <c r="K481" s="398"/>
      <c r="L481" s="397"/>
      <c r="U481" s="397"/>
      <c r="V481" s="397"/>
      <c r="W481" s="397"/>
      <c r="X481" s="397"/>
      <c r="Y481" s="397"/>
      <c r="Z481" s="397"/>
      <c r="AA481" s="397"/>
      <c r="AB481" s="414"/>
      <c r="AC481" s="414"/>
      <c r="AD481" s="414"/>
      <c r="AE481" s="414"/>
      <c r="AF481" s="414"/>
      <c r="AG481" s="414"/>
      <c r="AH481" s="414"/>
      <c r="AI481" s="414"/>
      <c r="AJ481" s="414"/>
      <c r="AK481" s="414"/>
      <c r="AL481" s="414"/>
    </row>
    <row r="482" spans="1:38" s="555" customFormat="1" ht="16.5" customHeight="1">
      <c r="A482" s="397"/>
      <c r="J482" s="447"/>
      <c r="K482" s="398"/>
      <c r="L482" s="397"/>
      <c r="U482" s="397"/>
      <c r="V482" s="397"/>
      <c r="W482" s="397"/>
      <c r="X482" s="397"/>
      <c r="Y482" s="397"/>
      <c r="Z482" s="397"/>
      <c r="AA482" s="397"/>
      <c r="AB482" s="414"/>
      <c r="AC482" s="414"/>
      <c r="AD482" s="414"/>
      <c r="AE482" s="414"/>
      <c r="AF482" s="414"/>
      <c r="AG482" s="414"/>
      <c r="AH482" s="414"/>
      <c r="AI482" s="414"/>
      <c r="AJ482" s="414"/>
      <c r="AK482" s="414"/>
      <c r="AL482" s="414"/>
    </row>
    <row r="483" spans="1:38" s="555" customFormat="1" ht="15.75" customHeight="1">
      <c r="A483" s="397"/>
      <c r="J483" s="447"/>
      <c r="K483" s="398"/>
    </row>
    <row r="484" spans="1:38" s="555" customFormat="1" ht="15.75" customHeight="1">
      <c r="A484" s="397"/>
      <c r="J484" s="447"/>
      <c r="K484" s="398"/>
    </row>
    <row r="485" spans="1:38" s="555" customFormat="1" ht="15.75" customHeight="1">
      <c r="J485" s="447"/>
      <c r="K485" s="447"/>
    </row>
    <row r="486" spans="1:38" s="555" customFormat="1" ht="15.75" customHeight="1">
      <c r="J486" s="447"/>
      <c r="K486" s="447"/>
    </row>
    <row r="487" spans="1:38" s="555" customFormat="1" ht="15.75" customHeight="1">
      <c r="J487" s="447"/>
      <c r="K487" s="447"/>
    </row>
    <row r="488" spans="1:38" s="555" customFormat="1" ht="15.75" customHeight="1">
      <c r="J488" s="447"/>
      <c r="K488" s="447"/>
    </row>
    <row r="489" spans="1:38" s="555" customFormat="1" ht="15.75" customHeight="1">
      <c r="J489" s="447"/>
      <c r="K489" s="447"/>
    </row>
    <row r="490" spans="1:38" s="555" customFormat="1" ht="15.75" customHeight="1">
      <c r="J490" s="447"/>
      <c r="K490" s="447"/>
    </row>
    <row r="491" spans="1:38" s="555" customFormat="1" ht="15.75" customHeight="1">
      <c r="J491" s="447"/>
      <c r="K491" s="447"/>
    </row>
    <row r="492" spans="1:38" s="555" customFormat="1" ht="15.75" customHeight="1">
      <c r="J492" s="447"/>
      <c r="K492" s="447"/>
    </row>
    <row r="493" spans="1:38" s="555" customFormat="1" ht="15.75" customHeight="1">
      <c r="J493" s="447"/>
      <c r="K493" s="447"/>
    </row>
    <row r="494" spans="1:38" s="555" customFormat="1" ht="15.75" customHeight="1">
      <c r="J494" s="447"/>
      <c r="K494" s="447"/>
    </row>
    <row r="495" spans="1:38" s="555" customFormat="1" ht="15.75" customHeight="1">
      <c r="J495" s="447"/>
      <c r="K495" s="447"/>
    </row>
    <row r="496" spans="1:38" s="555" customFormat="1" ht="15.75" customHeight="1">
      <c r="J496" s="447"/>
      <c r="K496" s="447"/>
    </row>
    <row r="497" spans="10:11" s="555" customFormat="1" ht="15.75" customHeight="1">
      <c r="J497" s="447"/>
      <c r="K497" s="447"/>
    </row>
    <row r="498" spans="10:11" s="555" customFormat="1" ht="15.75" customHeight="1">
      <c r="J498" s="447"/>
      <c r="K498" s="447"/>
    </row>
    <row r="499" spans="10:11" s="555" customFormat="1" ht="15.75" customHeight="1">
      <c r="J499" s="447"/>
      <c r="K499" s="447"/>
    </row>
    <row r="500" spans="10:11" s="555" customFormat="1" ht="15.75" customHeight="1">
      <c r="J500" s="447"/>
      <c r="K500" s="447"/>
    </row>
    <row r="501" spans="10:11" s="555" customFormat="1" ht="15.75" customHeight="1">
      <c r="J501" s="447"/>
      <c r="K501" s="447"/>
    </row>
    <row r="502" spans="10:11" s="555" customFormat="1" ht="15.75" customHeight="1">
      <c r="J502" s="447"/>
      <c r="K502" s="447"/>
    </row>
    <row r="503" spans="10:11" s="555" customFormat="1" ht="15.75" customHeight="1">
      <c r="J503" s="447"/>
      <c r="K503" s="447"/>
    </row>
    <row r="504" spans="10:11" s="555" customFormat="1" ht="15.75" customHeight="1">
      <c r="J504" s="447"/>
      <c r="K504" s="447"/>
    </row>
    <row r="505" spans="10:11" s="555" customFormat="1" ht="15.75" customHeight="1">
      <c r="J505" s="447"/>
      <c r="K505" s="447"/>
    </row>
    <row r="506" spans="10:11" s="555" customFormat="1" ht="15.75" customHeight="1">
      <c r="J506" s="447"/>
      <c r="K506" s="447"/>
    </row>
    <row r="507" spans="10:11" s="555" customFormat="1" ht="15.75" customHeight="1">
      <c r="J507" s="447"/>
      <c r="K507" s="447"/>
    </row>
    <row r="508" spans="10:11" s="555" customFormat="1" ht="15.75" customHeight="1">
      <c r="J508" s="447"/>
      <c r="K508" s="447"/>
    </row>
    <row r="509" spans="10:11" s="555" customFormat="1" ht="15.75" customHeight="1">
      <c r="J509" s="447"/>
      <c r="K509" s="447"/>
    </row>
    <row r="510" spans="10:11" s="555" customFormat="1" ht="15.75" customHeight="1">
      <c r="J510" s="447"/>
      <c r="K510" s="447"/>
    </row>
    <row r="511" spans="10:11" s="555" customFormat="1" ht="15.75" customHeight="1">
      <c r="J511" s="447"/>
      <c r="K511" s="447"/>
    </row>
    <row r="512" spans="10:11" s="555" customFormat="1" ht="15.75" customHeight="1">
      <c r="J512" s="447"/>
      <c r="K512" s="447"/>
    </row>
    <row r="513" spans="10:11" s="555" customFormat="1" ht="15.75" customHeight="1">
      <c r="J513" s="447"/>
      <c r="K513" s="447"/>
    </row>
    <row r="514" spans="10:11" s="555" customFormat="1" ht="15.75" customHeight="1">
      <c r="J514" s="447"/>
      <c r="K514" s="447"/>
    </row>
    <row r="515" spans="10:11" s="555" customFormat="1" ht="15.75" customHeight="1">
      <c r="J515" s="447"/>
      <c r="K515" s="447"/>
    </row>
    <row r="516" spans="10:11" s="555" customFormat="1" ht="15.75" customHeight="1">
      <c r="J516" s="447"/>
      <c r="K516" s="447"/>
    </row>
    <row r="517" spans="10:11" s="555" customFormat="1" ht="15.75" customHeight="1">
      <c r="J517" s="447"/>
      <c r="K517" s="447"/>
    </row>
    <row r="518" spans="10:11" s="555" customFormat="1" ht="15.75" customHeight="1">
      <c r="J518" s="447"/>
      <c r="K518" s="447"/>
    </row>
    <row r="519" spans="10:11" s="555" customFormat="1" ht="15.75" customHeight="1">
      <c r="J519" s="447"/>
      <c r="K519" s="447"/>
    </row>
    <row r="520" spans="10:11" s="555" customFormat="1" ht="15.75" customHeight="1">
      <c r="J520" s="447"/>
      <c r="K520" s="447"/>
    </row>
    <row r="521" spans="10:11" s="555" customFormat="1" ht="15.75" customHeight="1">
      <c r="J521" s="447"/>
      <c r="K521" s="447"/>
    </row>
    <row r="522" spans="10:11" s="555" customFormat="1" ht="15.75" customHeight="1">
      <c r="J522" s="447"/>
      <c r="K522" s="447"/>
    </row>
    <row r="523" spans="10:11" s="555" customFormat="1" ht="15.75" customHeight="1">
      <c r="J523" s="447"/>
      <c r="K523" s="447"/>
    </row>
    <row r="524" spans="10:11" s="555" customFormat="1" ht="15.75" customHeight="1">
      <c r="J524" s="447"/>
      <c r="K524" s="447"/>
    </row>
    <row r="525" spans="10:11" s="555" customFormat="1" ht="15.75" customHeight="1">
      <c r="J525" s="447"/>
      <c r="K525" s="447"/>
    </row>
    <row r="526" spans="10:11" s="555" customFormat="1" ht="15.75" customHeight="1">
      <c r="J526" s="447"/>
      <c r="K526" s="447"/>
    </row>
    <row r="527" spans="10:11" s="555" customFormat="1" ht="15.75" customHeight="1">
      <c r="J527" s="447"/>
      <c r="K527" s="447"/>
    </row>
    <row r="528" spans="10:11" s="555" customFormat="1" ht="15.75" customHeight="1">
      <c r="J528" s="447"/>
      <c r="K528" s="447"/>
    </row>
    <row r="529" spans="10:11" s="555" customFormat="1" ht="15.75" customHeight="1">
      <c r="J529" s="447"/>
      <c r="K529" s="447"/>
    </row>
    <row r="530" spans="10:11" s="555" customFormat="1" ht="15.75" customHeight="1">
      <c r="J530" s="447"/>
      <c r="K530" s="447"/>
    </row>
    <row r="531" spans="10:11" s="555" customFormat="1" ht="15.75" customHeight="1">
      <c r="J531" s="447"/>
      <c r="K531" s="447"/>
    </row>
    <row r="532" spans="10:11" s="555" customFormat="1" ht="15.75" customHeight="1">
      <c r="J532" s="447"/>
      <c r="K532" s="447"/>
    </row>
    <row r="533" spans="10:11" s="555" customFormat="1" ht="15.75" customHeight="1">
      <c r="J533" s="447"/>
      <c r="K533" s="447"/>
    </row>
    <row r="534" spans="10:11" s="555" customFormat="1" ht="15.75" customHeight="1">
      <c r="J534" s="447"/>
      <c r="K534" s="447"/>
    </row>
    <row r="535" spans="10:11" s="555" customFormat="1" ht="15.75" customHeight="1">
      <c r="J535" s="447"/>
      <c r="K535" s="447"/>
    </row>
    <row r="536" spans="10:11" s="555" customFormat="1" ht="15.75" customHeight="1">
      <c r="J536" s="447"/>
      <c r="K536" s="447"/>
    </row>
    <row r="537" spans="10:11" s="555" customFormat="1" ht="15.75" customHeight="1">
      <c r="J537" s="447"/>
      <c r="K537" s="447"/>
    </row>
    <row r="538" spans="10:11" s="555" customFormat="1" ht="15.75" customHeight="1">
      <c r="J538" s="447"/>
      <c r="K538" s="447"/>
    </row>
    <row r="539" spans="10:11" s="555" customFormat="1" ht="15.75" customHeight="1">
      <c r="J539" s="447"/>
      <c r="K539" s="447"/>
    </row>
    <row r="540" spans="10:11" s="555" customFormat="1" ht="15.75" customHeight="1">
      <c r="J540" s="447"/>
      <c r="K540" s="447"/>
    </row>
    <row r="541" spans="10:11" s="555" customFormat="1" ht="15.75" customHeight="1">
      <c r="J541" s="447"/>
      <c r="K541" s="447"/>
    </row>
    <row r="542" spans="10:11" s="555" customFormat="1" ht="15.75" customHeight="1">
      <c r="J542" s="447"/>
      <c r="K542" s="447"/>
    </row>
    <row r="543" spans="10:11" s="555" customFormat="1" ht="15.75" customHeight="1">
      <c r="J543" s="447"/>
      <c r="K543" s="447"/>
    </row>
    <row r="544" spans="10:11" s="555" customFormat="1" ht="15.75" customHeight="1">
      <c r="J544" s="447"/>
      <c r="K544" s="447"/>
    </row>
    <row r="545" spans="10:11" s="555" customFormat="1" ht="15.75" customHeight="1">
      <c r="J545" s="447"/>
      <c r="K545" s="447"/>
    </row>
    <row r="546" spans="10:11" s="555" customFormat="1" ht="15.75" customHeight="1">
      <c r="J546" s="447"/>
      <c r="K546" s="447"/>
    </row>
    <row r="547" spans="10:11" s="555" customFormat="1" ht="15.75" customHeight="1">
      <c r="J547" s="447"/>
      <c r="K547" s="447"/>
    </row>
    <row r="548" spans="10:11" s="555" customFormat="1" ht="15.75" customHeight="1">
      <c r="J548" s="447"/>
      <c r="K548" s="447"/>
    </row>
    <row r="549" spans="10:11" s="555" customFormat="1" ht="15.75" customHeight="1">
      <c r="J549" s="447"/>
      <c r="K549" s="447"/>
    </row>
    <row r="550" spans="10:11" s="555" customFormat="1" ht="15.75" customHeight="1">
      <c r="J550" s="447"/>
      <c r="K550" s="447"/>
    </row>
    <row r="551" spans="10:11" s="555" customFormat="1" ht="15.75" customHeight="1">
      <c r="J551" s="447"/>
      <c r="K551" s="447"/>
    </row>
    <row r="552" spans="10:11" s="555" customFormat="1" ht="15.75" customHeight="1">
      <c r="J552" s="447"/>
      <c r="K552" s="447"/>
    </row>
    <row r="553" spans="10:11" s="555" customFormat="1" ht="15.75" customHeight="1">
      <c r="J553" s="447"/>
      <c r="K553" s="447"/>
    </row>
    <row r="554" spans="10:11" s="555" customFormat="1" ht="15.75" customHeight="1">
      <c r="J554" s="447"/>
      <c r="K554" s="447"/>
    </row>
    <row r="555" spans="10:11" s="555" customFormat="1" ht="15.75" customHeight="1">
      <c r="J555" s="447"/>
      <c r="K555" s="447"/>
    </row>
    <row r="556" spans="10:11" s="555" customFormat="1" ht="15.75" customHeight="1">
      <c r="J556" s="447"/>
      <c r="K556" s="447"/>
    </row>
    <row r="557" spans="10:11" s="555" customFormat="1" ht="15.75" customHeight="1">
      <c r="J557" s="447"/>
      <c r="K557" s="447"/>
    </row>
    <row r="558" spans="10:11" s="555" customFormat="1" ht="15.75" customHeight="1">
      <c r="J558" s="447"/>
      <c r="K558" s="447"/>
    </row>
    <row r="559" spans="10:11" s="555" customFormat="1" ht="15.75" customHeight="1">
      <c r="J559" s="447"/>
      <c r="K559" s="447"/>
    </row>
    <row r="560" spans="10:11" s="555" customFormat="1" ht="15.75" customHeight="1">
      <c r="J560" s="447"/>
      <c r="K560" s="447"/>
    </row>
    <row r="561" spans="10:11" s="555" customFormat="1" ht="15.75" customHeight="1">
      <c r="J561" s="447"/>
      <c r="K561" s="447"/>
    </row>
    <row r="562" spans="10:11" s="555" customFormat="1" ht="15.75" customHeight="1">
      <c r="J562" s="447"/>
      <c r="K562" s="447"/>
    </row>
    <row r="563" spans="10:11" s="555" customFormat="1" ht="15.75" customHeight="1">
      <c r="J563" s="447"/>
      <c r="K563" s="447"/>
    </row>
    <row r="564" spans="10:11" s="555" customFormat="1" ht="15.75" customHeight="1">
      <c r="J564" s="447"/>
      <c r="K564" s="447"/>
    </row>
    <row r="565" spans="10:11" s="555" customFormat="1" ht="15.75" customHeight="1">
      <c r="J565" s="447"/>
      <c r="K565" s="447"/>
    </row>
    <row r="566" spans="10:11" s="555" customFormat="1" ht="15.75" customHeight="1">
      <c r="J566" s="447"/>
      <c r="K566" s="447"/>
    </row>
    <row r="567" spans="10:11" s="555" customFormat="1" ht="15.75" customHeight="1">
      <c r="J567" s="447"/>
      <c r="K567" s="447"/>
    </row>
    <row r="568" spans="10:11" s="555" customFormat="1" ht="15.75" customHeight="1">
      <c r="J568" s="447"/>
      <c r="K568" s="447"/>
    </row>
    <row r="569" spans="10:11" s="555" customFormat="1" ht="15.75" customHeight="1">
      <c r="J569" s="447"/>
      <c r="K569" s="447"/>
    </row>
    <row r="570" spans="10:11" s="555" customFormat="1" ht="15.75" customHeight="1">
      <c r="J570" s="447"/>
      <c r="K570" s="447"/>
    </row>
    <row r="571" spans="10:11" s="555" customFormat="1" ht="15.75" customHeight="1">
      <c r="J571" s="447"/>
      <c r="K571" s="447"/>
    </row>
    <row r="572" spans="10:11" s="555" customFormat="1" ht="15.75" customHeight="1">
      <c r="J572" s="447"/>
      <c r="K572" s="447"/>
    </row>
    <row r="573" spans="10:11" s="555" customFormat="1" ht="15.75" customHeight="1">
      <c r="J573" s="447"/>
      <c r="K573" s="447"/>
    </row>
    <row r="574" spans="10:11" s="555" customFormat="1" ht="15.75" customHeight="1">
      <c r="J574" s="447"/>
      <c r="K574" s="447"/>
    </row>
    <row r="575" spans="10:11" s="555" customFormat="1" ht="15.75" customHeight="1">
      <c r="J575" s="447"/>
      <c r="K575" s="447"/>
    </row>
    <row r="576" spans="10:11" s="555" customFormat="1" ht="15.75" customHeight="1">
      <c r="J576" s="447"/>
      <c r="K576" s="447"/>
    </row>
    <row r="577" spans="10:11" s="555" customFormat="1" ht="15.75" customHeight="1">
      <c r="J577" s="447"/>
      <c r="K577" s="447"/>
    </row>
    <row r="578" spans="10:11" s="555" customFormat="1" ht="15.75" customHeight="1">
      <c r="J578" s="447"/>
      <c r="K578" s="447"/>
    </row>
    <row r="579" spans="10:11" s="555" customFormat="1" ht="15.75" customHeight="1">
      <c r="J579" s="447"/>
      <c r="K579" s="447"/>
    </row>
    <row r="580" spans="10:11" s="555" customFormat="1" ht="15.75" customHeight="1">
      <c r="J580" s="447"/>
      <c r="K580" s="447"/>
    </row>
    <row r="581" spans="10:11" s="555" customFormat="1" ht="15.75" customHeight="1">
      <c r="J581" s="447"/>
      <c r="K581" s="447"/>
    </row>
    <row r="582" spans="10:11" s="555" customFormat="1" ht="15.75" customHeight="1">
      <c r="J582" s="447"/>
      <c r="K582" s="447"/>
    </row>
    <row r="583" spans="10:11" s="555" customFormat="1" ht="15.75" customHeight="1">
      <c r="J583" s="447"/>
      <c r="K583" s="447"/>
    </row>
    <row r="584" spans="10:11" s="555" customFormat="1" ht="15.75" customHeight="1">
      <c r="J584" s="447"/>
      <c r="K584" s="447"/>
    </row>
    <row r="585" spans="10:11" s="555" customFormat="1" ht="15.75" customHeight="1">
      <c r="J585" s="447"/>
      <c r="K585" s="447"/>
    </row>
    <row r="586" spans="10:11" s="555" customFormat="1" ht="15.75" customHeight="1">
      <c r="J586" s="447"/>
      <c r="K586" s="447"/>
    </row>
    <row r="587" spans="10:11" s="555" customFormat="1" ht="15.75" customHeight="1">
      <c r="J587" s="447"/>
      <c r="K587" s="447"/>
    </row>
    <row r="588" spans="10:11" s="555" customFormat="1" ht="15.75" customHeight="1">
      <c r="J588" s="447"/>
      <c r="K588" s="447"/>
    </row>
    <row r="589" spans="10:11" s="555" customFormat="1" ht="15.75" customHeight="1">
      <c r="J589" s="447"/>
      <c r="K589" s="447"/>
    </row>
    <row r="590" spans="10:11" s="555" customFormat="1" ht="15.75" customHeight="1">
      <c r="J590" s="447"/>
      <c r="K590" s="447"/>
    </row>
    <row r="591" spans="10:11" s="555" customFormat="1" ht="15.75" customHeight="1">
      <c r="J591" s="447"/>
      <c r="K591" s="447"/>
    </row>
    <row r="592" spans="10:11" s="555" customFormat="1" ht="15.75" customHeight="1">
      <c r="J592" s="447"/>
      <c r="K592" s="447"/>
    </row>
    <row r="593" spans="10:11" s="555" customFormat="1" ht="15.75" customHeight="1">
      <c r="J593" s="447"/>
      <c r="K593" s="447"/>
    </row>
    <row r="594" spans="10:11" s="555" customFormat="1" ht="15.75" customHeight="1">
      <c r="J594" s="447"/>
      <c r="K594" s="447"/>
    </row>
    <row r="595" spans="10:11" s="555" customFormat="1" ht="15.75" customHeight="1">
      <c r="J595" s="447"/>
      <c r="K595" s="447"/>
    </row>
    <row r="596" spans="10:11" s="555" customFormat="1" ht="15.75" customHeight="1">
      <c r="J596" s="447"/>
      <c r="K596" s="447"/>
    </row>
    <row r="597" spans="10:11" s="555" customFormat="1" ht="15.75" customHeight="1">
      <c r="J597" s="447"/>
      <c r="K597" s="447"/>
    </row>
    <row r="598" spans="10:11" s="555" customFormat="1" ht="15.75" customHeight="1">
      <c r="J598" s="447"/>
      <c r="K598" s="447"/>
    </row>
    <row r="599" spans="10:11" s="555" customFormat="1" ht="15.75" customHeight="1">
      <c r="J599" s="447"/>
      <c r="K599" s="447"/>
    </row>
    <row r="600" spans="10:11" s="555" customFormat="1" ht="15.75" customHeight="1">
      <c r="J600" s="447"/>
      <c r="K600" s="447"/>
    </row>
    <row r="601" spans="10:11" s="555" customFormat="1" ht="15.75" customHeight="1">
      <c r="J601" s="447"/>
      <c r="K601" s="447"/>
    </row>
    <row r="602" spans="10:11" s="555" customFormat="1" ht="15.75" customHeight="1">
      <c r="J602" s="447"/>
      <c r="K602" s="447"/>
    </row>
    <row r="603" spans="10:11" s="555" customFormat="1" ht="15.75" customHeight="1">
      <c r="J603" s="447"/>
      <c r="K603" s="447"/>
    </row>
    <row r="604" spans="10:11" s="555" customFormat="1" ht="15.75" customHeight="1">
      <c r="J604" s="447"/>
      <c r="K604" s="447"/>
    </row>
    <row r="605" spans="10:11" s="555" customFormat="1" ht="15.75" customHeight="1">
      <c r="J605" s="447"/>
      <c r="K605" s="447"/>
    </row>
    <row r="606" spans="10:11" s="555" customFormat="1" ht="15.75" customHeight="1">
      <c r="J606" s="447"/>
      <c r="K606" s="447"/>
    </row>
    <row r="607" spans="10:11" s="555" customFormat="1" ht="15.75" customHeight="1">
      <c r="J607" s="447"/>
      <c r="K607" s="447"/>
    </row>
    <row r="608" spans="10:11" s="555" customFormat="1" ht="15.75" customHeight="1">
      <c r="J608" s="447"/>
      <c r="K608" s="447"/>
    </row>
    <row r="609" spans="10:11" s="555" customFormat="1" ht="15.75" customHeight="1">
      <c r="J609" s="447"/>
      <c r="K609" s="447"/>
    </row>
    <row r="610" spans="10:11" s="555" customFormat="1" ht="15.75" customHeight="1">
      <c r="J610" s="447"/>
      <c r="K610" s="447"/>
    </row>
    <row r="611" spans="10:11" s="555" customFormat="1" ht="15.75" customHeight="1">
      <c r="J611" s="447"/>
      <c r="K611" s="447"/>
    </row>
    <row r="612" spans="10:11" s="555" customFormat="1" ht="15.75" customHeight="1">
      <c r="J612" s="447"/>
      <c r="K612" s="447"/>
    </row>
    <row r="613" spans="10:11" s="555" customFormat="1" ht="15.75" customHeight="1">
      <c r="J613" s="447"/>
      <c r="K613" s="447"/>
    </row>
    <row r="614" spans="10:11" s="555" customFormat="1" ht="15.75" customHeight="1">
      <c r="J614" s="447"/>
      <c r="K614" s="447"/>
    </row>
    <row r="615" spans="10:11" s="555" customFormat="1" ht="15.75" customHeight="1">
      <c r="J615" s="447"/>
      <c r="K615" s="447"/>
    </row>
    <row r="616" spans="10:11" s="555" customFormat="1" ht="15.75" customHeight="1">
      <c r="J616" s="447"/>
      <c r="K616" s="447"/>
    </row>
    <row r="617" spans="10:11" s="555" customFormat="1" ht="15.75" customHeight="1">
      <c r="J617" s="447"/>
      <c r="K617" s="447"/>
    </row>
    <row r="618" spans="10:11" s="555" customFormat="1" ht="15.75" customHeight="1">
      <c r="J618" s="447"/>
      <c r="K618" s="447"/>
    </row>
    <row r="619" spans="10:11" s="555" customFormat="1" ht="15.75" customHeight="1">
      <c r="J619" s="447"/>
      <c r="K619" s="447"/>
    </row>
    <row r="620" spans="10:11" s="555" customFormat="1" ht="15.75" customHeight="1">
      <c r="J620" s="447"/>
      <c r="K620" s="447"/>
    </row>
    <row r="621" spans="10:11" s="555" customFormat="1" ht="15.75" customHeight="1">
      <c r="J621" s="447"/>
      <c r="K621" s="447"/>
    </row>
    <row r="622" spans="10:11" s="555" customFormat="1" ht="15.75" customHeight="1">
      <c r="J622" s="447"/>
      <c r="K622" s="447"/>
    </row>
    <row r="623" spans="10:11" s="555" customFormat="1" ht="15.75" customHeight="1">
      <c r="J623" s="447"/>
      <c r="K623" s="447"/>
    </row>
    <row r="624" spans="10:11" s="555" customFormat="1" ht="15.75" customHeight="1">
      <c r="J624" s="447"/>
      <c r="K624" s="447"/>
    </row>
    <row r="625" spans="10:11" s="555" customFormat="1" ht="15.75" customHeight="1">
      <c r="J625" s="447"/>
      <c r="K625" s="447"/>
    </row>
    <row r="626" spans="10:11" s="555" customFormat="1" ht="15.75" customHeight="1">
      <c r="J626" s="447"/>
      <c r="K626" s="447"/>
    </row>
    <row r="627" spans="10:11" s="555" customFormat="1" ht="15.75" customHeight="1">
      <c r="J627" s="447"/>
      <c r="K627" s="447"/>
    </row>
    <row r="628" spans="10:11" s="555" customFormat="1" ht="15.75" customHeight="1">
      <c r="J628" s="447"/>
      <c r="K628" s="447"/>
    </row>
    <row r="629" spans="10:11" s="555" customFormat="1" ht="15.75" customHeight="1">
      <c r="J629" s="447"/>
      <c r="K629" s="447"/>
    </row>
    <row r="630" spans="10:11" s="555" customFormat="1" ht="15.75" customHeight="1">
      <c r="J630" s="447"/>
      <c r="K630" s="447"/>
    </row>
    <row r="631" spans="10:11" s="555" customFormat="1" ht="15.75" customHeight="1">
      <c r="J631" s="447"/>
      <c r="K631" s="447"/>
    </row>
    <row r="632" spans="10:11" s="555" customFormat="1" ht="15.75" customHeight="1">
      <c r="J632" s="447"/>
      <c r="K632" s="447"/>
    </row>
    <row r="633" spans="10:11" s="555" customFormat="1" ht="15.75" customHeight="1">
      <c r="J633" s="447"/>
      <c r="K633" s="447"/>
    </row>
    <row r="634" spans="10:11" s="555" customFormat="1" ht="15.75" customHeight="1">
      <c r="J634" s="447"/>
      <c r="K634" s="447"/>
    </row>
    <row r="635" spans="10:11" s="555" customFormat="1" ht="15.75" customHeight="1">
      <c r="J635" s="447"/>
      <c r="K635" s="447"/>
    </row>
    <row r="636" spans="10:11" s="555" customFormat="1" ht="15.75" customHeight="1">
      <c r="J636" s="447"/>
      <c r="K636" s="447"/>
    </row>
    <row r="637" spans="10:11" s="555" customFormat="1" ht="15.75" customHeight="1">
      <c r="J637" s="447"/>
      <c r="K637" s="447"/>
    </row>
    <row r="638" spans="10:11" s="555" customFormat="1" ht="15.75" customHeight="1">
      <c r="J638" s="447"/>
      <c r="K638" s="447"/>
    </row>
    <row r="639" spans="10:11" s="555" customFormat="1" ht="15.75" customHeight="1">
      <c r="J639" s="447"/>
      <c r="K639" s="447"/>
    </row>
    <row r="640" spans="10:11" s="555" customFormat="1" ht="15.75" customHeight="1">
      <c r="J640" s="447"/>
      <c r="K640" s="447"/>
    </row>
    <row r="641" spans="10:11" s="555" customFormat="1" ht="15.75" customHeight="1">
      <c r="J641" s="447"/>
      <c r="K641" s="447"/>
    </row>
    <row r="642" spans="10:11" s="555" customFormat="1" ht="15.75" customHeight="1">
      <c r="J642" s="447"/>
      <c r="K642" s="447"/>
    </row>
    <row r="643" spans="10:11" s="555" customFormat="1" ht="15.75" customHeight="1">
      <c r="J643" s="447"/>
      <c r="K643" s="447"/>
    </row>
    <row r="644" spans="10:11" s="555" customFormat="1" ht="15.75" customHeight="1">
      <c r="J644" s="447"/>
      <c r="K644" s="447"/>
    </row>
    <row r="645" spans="10:11" s="555" customFormat="1" ht="15.75" customHeight="1">
      <c r="J645" s="447"/>
      <c r="K645" s="447"/>
    </row>
    <row r="646" spans="10:11" s="555" customFormat="1" ht="15.75" customHeight="1">
      <c r="J646" s="447"/>
      <c r="K646" s="447"/>
    </row>
    <row r="647" spans="10:11" s="555" customFormat="1" ht="15.75" customHeight="1">
      <c r="J647" s="447"/>
      <c r="K647" s="447"/>
    </row>
    <row r="648" spans="10:11" s="555" customFormat="1" ht="15.75" customHeight="1">
      <c r="J648" s="447"/>
      <c r="K648" s="447"/>
    </row>
    <row r="649" spans="10:11" s="555" customFormat="1" ht="15.75" customHeight="1">
      <c r="J649" s="447"/>
      <c r="K649" s="447"/>
    </row>
    <row r="650" spans="10:11" s="555" customFormat="1" ht="15.75" customHeight="1">
      <c r="J650" s="447"/>
      <c r="K650" s="447"/>
    </row>
    <row r="651" spans="10:11" s="555" customFormat="1" ht="15.75" customHeight="1">
      <c r="J651" s="447"/>
      <c r="K651" s="447"/>
    </row>
    <row r="652" spans="10:11" s="555" customFormat="1" ht="15.75" customHeight="1">
      <c r="J652" s="447"/>
      <c r="K652" s="447"/>
    </row>
    <row r="653" spans="10:11" s="555" customFormat="1" ht="15.75" customHeight="1">
      <c r="J653" s="447"/>
      <c r="K653" s="447"/>
    </row>
    <row r="654" spans="10:11" s="555" customFormat="1" ht="15.75" customHeight="1">
      <c r="J654" s="447"/>
      <c r="K654" s="447"/>
    </row>
    <row r="655" spans="10:11" s="555" customFormat="1" ht="15.75" customHeight="1">
      <c r="J655" s="447"/>
      <c r="K655" s="447"/>
    </row>
    <row r="656" spans="10:11" s="555" customFormat="1" ht="15.75" customHeight="1">
      <c r="J656" s="447"/>
      <c r="K656" s="447"/>
    </row>
    <row r="657" spans="10:11" s="555" customFormat="1" ht="15.75" customHeight="1">
      <c r="J657" s="447"/>
      <c r="K657" s="447"/>
    </row>
    <row r="658" spans="10:11" s="555" customFormat="1" ht="15.75" customHeight="1">
      <c r="J658" s="447"/>
      <c r="K658" s="447"/>
    </row>
    <row r="659" spans="10:11" s="555" customFormat="1" ht="15.75" customHeight="1">
      <c r="J659" s="447"/>
      <c r="K659" s="447"/>
    </row>
    <row r="660" spans="10:11" s="555" customFormat="1" ht="15.75" customHeight="1">
      <c r="J660" s="447"/>
      <c r="K660" s="447"/>
    </row>
    <row r="661" spans="10:11" s="555" customFormat="1" ht="15.75" customHeight="1">
      <c r="J661" s="447"/>
      <c r="K661" s="447"/>
    </row>
    <row r="662" spans="10:11" s="555" customFormat="1" ht="15.75" customHeight="1">
      <c r="J662" s="447"/>
      <c r="K662" s="447"/>
    </row>
    <row r="663" spans="10:11" s="555" customFormat="1" ht="15.75" customHeight="1">
      <c r="J663" s="447"/>
      <c r="K663" s="447"/>
    </row>
    <row r="664" spans="10:11" s="555" customFormat="1" ht="15.75" customHeight="1">
      <c r="J664" s="447"/>
      <c r="K664" s="447"/>
    </row>
    <row r="665" spans="10:11" s="555" customFormat="1" ht="15.75" customHeight="1">
      <c r="J665" s="447"/>
      <c r="K665" s="447"/>
    </row>
    <row r="666" spans="10:11" s="555" customFormat="1" ht="15.75" customHeight="1">
      <c r="J666" s="447"/>
      <c r="K666" s="447"/>
    </row>
    <row r="667" spans="10:11" s="555" customFormat="1" ht="15.75" customHeight="1">
      <c r="J667" s="447"/>
      <c r="K667" s="447"/>
    </row>
    <row r="668" spans="10:11" s="555" customFormat="1" ht="15.75" customHeight="1">
      <c r="J668" s="447"/>
      <c r="K668" s="447"/>
    </row>
    <row r="669" spans="10:11" s="555" customFormat="1" ht="15.75" customHeight="1">
      <c r="J669" s="447"/>
      <c r="K669" s="447"/>
    </row>
    <row r="670" spans="10:11" s="555" customFormat="1" ht="15.75" customHeight="1">
      <c r="J670" s="447"/>
      <c r="K670" s="447"/>
    </row>
    <row r="671" spans="10:11" s="555" customFormat="1" ht="15.75" customHeight="1">
      <c r="J671" s="447"/>
      <c r="K671" s="447"/>
    </row>
    <row r="672" spans="10:11" s="555" customFormat="1" ht="15.75" customHeight="1">
      <c r="J672" s="447"/>
      <c r="K672" s="447"/>
    </row>
    <row r="673" spans="10:14" s="555" customFormat="1" ht="15.75" customHeight="1">
      <c r="J673" s="447"/>
      <c r="K673" s="447"/>
    </row>
    <row r="674" spans="10:14" s="555" customFormat="1" ht="15.75" customHeight="1">
      <c r="J674" s="447"/>
      <c r="K674" s="447"/>
    </row>
    <row r="675" spans="10:14" s="555" customFormat="1" ht="15.75" customHeight="1">
      <c r="J675" s="447"/>
      <c r="K675" s="447"/>
    </row>
    <row r="676" spans="10:14" s="555" customFormat="1" ht="15.75" customHeight="1">
      <c r="J676" s="447"/>
      <c r="K676" s="447"/>
    </row>
    <row r="677" spans="10:14" s="555" customFormat="1" ht="15.75" customHeight="1">
      <c r="J677" s="447"/>
      <c r="K677" s="447"/>
    </row>
    <row r="678" spans="10:14" s="555" customFormat="1" ht="15.75" customHeight="1">
      <c r="J678" s="447"/>
      <c r="K678" s="447"/>
    </row>
    <row r="679" spans="10:14" s="555" customFormat="1" ht="15.75" customHeight="1">
      <c r="J679" s="447"/>
      <c r="K679" s="447"/>
    </row>
    <row r="680" spans="10:14" s="555" customFormat="1" ht="15.75" customHeight="1">
      <c r="J680" s="447"/>
      <c r="K680" s="447"/>
    </row>
    <row r="681" spans="10:14" s="555" customFormat="1" ht="15.75" customHeight="1">
      <c r="J681" s="447"/>
      <c r="K681" s="447"/>
    </row>
    <row r="682" spans="10:14" s="555" customFormat="1" ht="15.75" customHeight="1">
      <c r="J682" s="447"/>
      <c r="K682" s="447"/>
    </row>
    <row r="683" spans="10:14" s="555" customFormat="1" ht="15.75" customHeight="1">
      <c r="J683" s="447"/>
      <c r="K683" s="447"/>
    </row>
    <row r="684" spans="10:14" s="555" customFormat="1" ht="15.75" customHeight="1">
      <c r="J684" s="447"/>
      <c r="K684" s="447"/>
    </row>
    <row r="685" spans="10:14" s="555" customFormat="1" ht="15.75" customHeight="1">
      <c r="J685" s="447"/>
      <c r="K685" s="447"/>
    </row>
    <row r="686" spans="10:14" s="555" customFormat="1" ht="15.75" customHeight="1">
      <c r="J686" s="447"/>
      <c r="K686" s="447"/>
    </row>
    <row r="687" spans="10:14" s="555" customFormat="1" ht="15.75" customHeight="1">
      <c r="J687" s="447"/>
      <c r="K687" s="447"/>
    </row>
    <row r="688" spans="10:14" s="555" customFormat="1" ht="15.75" customHeight="1">
      <c r="J688" s="447"/>
      <c r="K688" s="447"/>
      <c r="N688" s="393"/>
    </row>
    <row r="689" spans="2:14" s="555" customFormat="1" ht="15.75" customHeight="1">
      <c r="J689" s="447"/>
      <c r="K689" s="447"/>
      <c r="N689" s="393"/>
    </row>
    <row r="690" spans="2:14" s="555" customFormat="1" ht="15.75" customHeight="1">
      <c r="J690" s="447"/>
      <c r="K690" s="447"/>
      <c r="M690" s="393"/>
      <c r="N690" s="393"/>
    </row>
    <row r="691" spans="2:14" s="555" customFormat="1" ht="15.75" customHeight="1">
      <c r="J691" s="447"/>
      <c r="K691" s="447"/>
      <c r="M691" s="393"/>
      <c r="N691" s="393"/>
    </row>
    <row r="692" spans="2:14" s="555" customFormat="1" ht="15.75" customHeight="1">
      <c r="J692" s="447"/>
      <c r="K692" s="447"/>
      <c r="M692" s="393"/>
      <c r="N692" s="393"/>
    </row>
    <row r="693" spans="2:14" s="555" customFormat="1" ht="15.75" customHeight="1">
      <c r="J693" s="447"/>
      <c r="K693" s="447"/>
      <c r="M693" s="393"/>
      <c r="N693" s="393"/>
    </row>
    <row r="694" spans="2:14" s="555" customFormat="1" ht="15.75" customHeight="1">
      <c r="J694" s="447"/>
      <c r="K694" s="447"/>
      <c r="M694" s="393"/>
      <c r="N694" s="393"/>
    </row>
    <row r="695" spans="2:14" s="555" customFormat="1" ht="15.75" customHeight="1">
      <c r="B695" s="393"/>
      <c r="C695" s="393"/>
      <c r="D695" s="393"/>
      <c r="E695" s="393"/>
      <c r="F695" s="393"/>
      <c r="G695" s="393"/>
      <c r="H695" s="393"/>
      <c r="I695" s="393"/>
      <c r="J695" s="194"/>
      <c r="K695" s="447"/>
      <c r="M695" s="393"/>
      <c r="N695" s="393"/>
    </row>
    <row r="696" spans="2:14" ht="15.75" customHeight="1"/>
    <row r="697" spans="2:14" ht="15.75" customHeight="1"/>
    <row r="698" spans="2:14" ht="15.75" customHeight="1"/>
    <row r="699" spans="2:14" ht="15.75" customHeight="1"/>
    <row r="700" spans="2:14" ht="15.75" customHeight="1"/>
    <row r="701" spans="2:14" ht="15.75" customHeight="1"/>
    <row r="702" spans="2:14" ht="15.75" customHeight="1"/>
    <row r="703" spans="2:14" ht="15.75" customHeight="1"/>
    <row r="704" spans="2:1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sheetProtection selectLockedCells="1"/>
  <mergeCells count="5">
    <mergeCell ref="B38:E38"/>
    <mergeCell ref="B39:J48"/>
    <mergeCell ref="B49:J49"/>
    <mergeCell ref="H2:J2"/>
    <mergeCell ref="M4:M8"/>
  </mergeCells>
  <phoneticPr fontId="32" type="noConversion"/>
  <hyperlinks>
    <hyperlink ref="B49" r:id="rId1" xr:uid="{00000000-0004-0000-0000-000000000000}"/>
    <hyperlink ref="B8" r:id="rId2" xr:uid="{7F1EFCD0-6936-B94E-9069-61B827659483}"/>
  </hyperlinks>
  <pageMargins left="0.25" right="0.25"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dimension ref="A1:AV1101"/>
  <sheetViews>
    <sheetView zoomScaleNormal="70" workbookViewId="0">
      <pane ySplit="1" topLeftCell="A2" activePane="bottomLeft" state="frozen"/>
      <selection pane="bottomLeft" activeCell="F202" sqref="F202:F207"/>
    </sheetView>
  </sheetViews>
  <sheetFormatPr baseColWidth="10" defaultColWidth="12.69921875" defaultRowHeight="19.95" customHeight="1"/>
  <cols>
    <col min="1" max="1" width="12.69921875" style="86"/>
    <col min="2" max="2" width="10.5" style="86" customWidth="1"/>
    <col min="3" max="3" width="12.5" style="77" customWidth="1"/>
    <col min="4" max="4" width="7.19921875" style="77" customWidth="1"/>
    <col min="5" max="5" width="8.19921875" style="77" customWidth="1"/>
    <col min="6" max="6" width="10.69921875" style="173" customWidth="1"/>
    <col min="7" max="9" width="8.19921875" style="77" customWidth="1"/>
    <col min="10" max="10" width="14.69921875" style="77" customWidth="1"/>
    <col min="11" max="11" width="17.19921875" style="77" customWidth="1"/>
    <col min="12" max="12" width="16.69921875" style="77" customWidth="1"/>
    <col min="13" max="13" width="9.5" style="77" customWidth="1"/>
    <col min="14" max="15" width="7.5" style="77" customWidth="1"/>
    <col min="16" max="16" width="11.19921875" style="77" customWidth="1"/>
    <col min="17" max="17" width="10.69921875" style="77" customWidth="1"/>
    <col min="18" max="18" width="6.5" style="77" customWidth="1"/>
    <col min="19" max="19" width="10.69921875" style="173" customWidth="1"/>
    <col min="20" max="20" width="10.69921875" style="77" customWidth="1"/>
    <col min="21" max="23" width="12.69921875" style="77"/>
    <col min="24" max="24" width="16.69921875" style="77" customWidth="1"/>
    <col min="25" max="28" width="12.69921875" style="77"/>
    <col min="29" max="29" width="21.19921875" style="77" customWidth="1"/>
    <col min="30" max="30" width="14.5" style="163" customWidth="1"/>
    <col min="31" max="31" width="12.69921875" style="77"/>
    <col min="32" max="32" width="13.19921875" style="302" bestFit="1" customWidth="1"/>
    <col min="33" max="33" width="12.69921875" style="87"/>
    <col min="34" max="16384" width="12.69921875" style="77"/>
  </cols>
  <sheetData>
    <row r="1" spans="1:34" s="83" customFormat="1" ht="46.2" customHeight="1">
      <c r="A1" s="124"/>
      <c r="B1" s="83" t="s">
        <v>364</v>
      </c>
      <c r="C1" s="83" t="s">
        <v>365</v>
      </c>
      <c r="D1" s="83" t="s">
        <v>1181</v>
      </c>
      <c r="E1" s="83" t="s">
        <v>367</v>
      </c>
      <c r="F1" s="125" t="s">
        <v>16</v>
      </c>
      <c r="J1" s="126" t="s">
        <v>1186</v>
      </c>
      <c r="K1" s="126" t="s">
        <v>818</v>
      </c>
      <c r="L1" s="126" t="s">
        <v>126</v>
      </c>
      <c r="M1" s="126" t="s">
        <v>36</v>
      </c>
      <c r="N1" s="126" t="s">
        <v>746</v>
      </c>
      <c r="O1" s="126" t="s">
        <v>1188</v>
      </c>
      <c r="P1" s="126" t="s">
        <v>37</v>
      </c>
      <c r="Q1" s="126" t="s">
        <v>38</v>
      </c>
      <c r="R1" s="126" t="s">
        <v>14</v>
      </c>
      <c r="S1" s="127" t="s">
        <v>16</v>
      </c>
      <c r="T1" s="127" t="str">
        <f>Summary!P12</f>
        <v>EUR</v>
      </c>
      <c r="X1" s="128" t="s">
        <v>13</v>
      </c>
      <c r="Y1" s="129" t="s">
        <v>14</v>
      </c>
      <c r="Z1" s="129" t="s">
        <v>15</v>
      </c>
      <c r="AA1" s="130" t="s">
        <v>16</v>
      </c>
      <c r="AB1" s="373"/>
      <c r="AC1" s="374"/>
      <c r="AD1" s="372"/>
      <c r="AE1" s="131"/>
      <c r="AF1" s="297"/>
      <c r="AG1" s="116"/>
      <c r="AH1" s="99"/>
    </row>
    <row r="2" spans="1:34" ht="19.95" customHeight="1">
      <c r="A2" s="86" t="str">
        <f>IF(D2=0,"",1)</f>
        <v/>
      </c>
      <c r="B2" s="132">
        <f>SUM($A$2:A2)</f>
        <v>0</v>
      </c>
      <c r="C2" s="133" t="str">
        <f>'Agripp Holds PU'!A8</f>
        <v>HU074</v>
      </c>
      <c r="D2" s="133">
        <f>IF(VLOOKUP(C2,'Agripp Holds PU'!$A$8:$AA$1011,26,0)="",0,VLOOKUP(C2,'Agripp Holds PU'!$A$8:$AA$1011,26,0))</f>
        <v>0</v>
      </c>
      <c r="E2" s="133">
        <v>1</v>
      </c>
      <c r="F2" s="134">
        <f>IF(VLOOKUP(C2,'Agripp Holds PU'!$A$8:$AC$1011,28,0)="",0,VLOOKUP(C2,'Agripp Holds PU'!$A$8:$AC$1011,28,0))</f>
        <v>0</v>
      </c>
      <c r="G2" s="135"/>
      <c r="H2" s="135"/>
      <c r="I2" s="135"/>
      <c r="J2" s="133" t="str">
        <f t="shared" ref="J2:J33" si="0">IF(ISERROR(VLOOKUP($E2,$B$2:$D$577,2,0)),"",VLOOKUP($E2,$B$2:$D$577,2,0))</f>
        <v/>
      </c>
      <c r="K2" s="133" t="str">
        <f t="shared" ref="K2:K33" si="1">IF(ISERROR(VLOOKUP($J2,TableauDatanew,4,0)),"",VLOOKUP($J2,TableauDatanew,4,0))</f>
        <v/>
      </c>
      <c r="L2" s="133" t="str">
        <f t="shared" ref="L2:L33" si="2">IF(ISERROR(VLOOKUP($J2,TableauDatanew,5,0)),"",VLOOKUP($J2,TableauDatanew,5,0))</f>
        <v/>
      </c>
      <c r="M2" s="133" t="str">
        <f t="shared" ref="M2:M33" si="3">IF(ISERROR(VLOOKUP($J2,TableauDatanew,6,0)),"",VLOOKUP($J2,TableauDatanew,6,0))</f>
        <v/>
      </c>
      <c r="N2" s="133" t="str">
        <f t="shared" ref="N2:N33" si="4">IF(ISERROR(VLOOKUP($J2,TableauDatanew,13,0)),"",VLOOKUP($J2,TableauDatanew,13,0))</f>
        <v/>
      </c>
      <c r="O2" s="133" t="str">
        <f t="shared" ref="O2:O33" si="5">IF(ISERROR(VLOOKUP($J2,TableauDatanew,11,0)),"",VLOOKUP($J2,TableauDatanew,11,0))</f>
        <v/>
      </c>
      <c r="P2" s="133" t="str">
        <f t="shared" ref="P2:P33" si="6">IF(ISERROR(VLOOKUP($J2,TableauDatanew,8,0)),"",VLOOKUP($J2,TableauDatanew,8,0))</f>
        <v/>
      </c>
      <c r="Q2" s="133" t="str">
        <f t="shared" ref="Q2:Q33" si="7">IF(ISERROR(VLOOKUP($J2,TableauDatanew,10,0)),"",VLOOKUP($J2,TableauDatanew,10,0))</f>
        <v/>
      </c>
      <c r="R2" s="133" t="str">
        <f t="shared" ref="R2:R33" si="8">IF(ISERROR(VLOOKUP(J2,C:D,2,0)),"",VLOOKUP(J2,C:D,2,0))</f>
        <v/>
      </c>
      <c r="S2" s="133" t="str">
        <f t="shared" ref="S2:S33" si="9">IF(ISERROR(VLOOKUP(J2,C:F,4,0)),"",VLOOKUP(J2,C:F,4,0))</f>
        <v/>
      </c>
      <c r="T2" s="133" t="str">
        <f>IF(S2="","",$T$1)</f>
        <v/>
      </c>
      <c r="X2" s="136" t="s">
        <v>19</v>
      </c>
      <c r="Y2" s="137" t="s">
        <v>14</v>
      </c>
      <c r="Z2" s="137" t="s">
        <v>15</v>
      </c>
      <c r="AA2" s="138" t="str">
        <f>Summary!P12</f>
        <v>EUR</v>
      </c>
      <c r="AB2" s="121"/>
      <c r="AC2" s="375"/>
      <c r="AD2" s="164"/>
      <c r="AE2" s="96"/>
      <c r="AF2" s="298"/>
    </row>
    <row r="3" spans="1:34" ht="19.95" customHeight="1">
      <c r="A3" s="86" t="str">
        <f t="shared" ref="A3:A66" si="10">IF(D3=0,"",1)</f>
        <v/>
      </c>
      <c r="B3" s="132">
        <f>SUM($A$2:A3)</f>
        <v>0</v>
      </c>
      <c r="C3" s="133" t="str">
        <f>'Agripp Holds PU'!A9</f>
        <v>HU075</v>
      </c>
      <c r="D3" s="133">
        <f>IF(VLOOKUP(C3,'Agripp Holds PU'!$A$8:$AA$1011,26,0)="",0,VLOOKUP(C3,'Agripp Holds PU'!$A$8:$AA$1011,26,0))</f>
        <v>0</v>
      </c>
      <c r="E3" s="133">
        <v>2</v>
      </c>
      <c r="F3" s="134">
        <f>IF(VLOOKUP(C3,'Agripp Holds PU'!$A$8:$AC$1011,28,0)="",0,VLOOKUP(C3,'Agripp Holds PU'!$A$8:$AC$1011,28,0))</f>
        <v>0</v>
      </c>
      <c r="G3" s="135"/>
      <c r="H3" s="135"/>
      <c r="I3" s="135"/>
      <c r="J3" s="133" t="str">
        <f t="shared" si="0"/>
        <v/>
      </c>
      <c r="K3" s="133" t="str">
        <f t="shared" si="1"/>
        <v/>
      </c>
      <c r="L3" s="133" t="str">
        <f t="shared" si="2"/>
        <v/>
      </c>
      <c r="M3" s="133" t="str">
        <f t="shared" si="3"/>
        <v/>
      </c>
      <c r="N3" s="133" t="str">
        <f t="shared" si="4"/>
        <v/>
      </c>
      <c r="O3" s="133" t="str">
        <f t="shared" si="5"/>
        <v/>
      </c>
      <c r="P3" s="133" t="str">
        <f t="shared" si="6"/>
        <v/>
      </c>
      <c r="Q3" s="133" t="str">
        <f t="shared" si="7"/>
        <v/>
      </c>
      <c r="R3" s="133" t="str">
        <f t="shared" si="8"/>
        <v/>
      </c>
      <c r="S3" s="134" t="str">
        <f t="shared" si="9"/>
        <v/>
      </c>
      <c r="T3" s="133" t="str">
        <f t="shared" ref="T3:T66" si="11">IF(S3="","",$T$1)</f>
        <v/>
      </c>
      <c r="X3" s="139" t="s">
        <v>795</v>
      </c>
      <c r="Y3" s="140">
        <f>'Agripp Holds PU'!G2</f>
        <v>0</v>
      </c>
      <c r="Z3" s="140">
        <f>'Agripp Holds PU'!H2</f>
        <v>0</v>
      </c>
      <c r="AA3" s="147">
        <f>'Agripp Holds PU'!I2</f>
        <v>0</v>
      </c>
      <c r="AB3" s="110"/>
      <c r="AC3" s="376"/>
      <c r="AD3" s="111"/>
      <c r="AE3" s="102"/>
      <c r="AF3" s="299"/>
      <c r="AG3" s="116"/>
    </row>
    <row r="4" spans="1:34" ht="19.95" customHeight="1">
      <c r="A4" s="86" t="str">
        <f t="shared" si="10"/>
        <v/>
      </c>
      <c r="B4" s="132">
        <f>SUM($A$2:A4)</f>
        <v>0</v>
      </c>
      <c r="C4" s="133" t="str">
        <f>'Agripp Holds PU'!A10</f>
        <v>HU076</v>
      </c>
      <c r="D4" s="133">
        <f>IF(VLOOKUP(C4,'Agripp Holds PU'!$A$8:$AA$1011,26,0)="",0,VLOOKUP(C4,'Agripp Holds PU'!$A$8:$AA$1011,26,0))</f>
        <v>0</v>
      </c>
      <c r="E4" s="133">
        <v>3</v>
      </c>
      <c r="F4" s="134">
        <f>IF(VLOOKUP(C4,'Agripp Holds PU'!$A$8:$AC$1011,28,0)="",0,VLOOKUP(C4,'Agripp Holds PU'!$A$8:$AC$1011,28,0))</f>
        <v>0</v>
      </c>
      <c r="G4" s="135"/>
      <c r="H4" s="135"/>
      <c r="I4" s="135"/>
      <c r="J4" s="133" t="str">
        <f t="shared" si="0"/>
        <v/>
      </c>
      <c r="K4" s="133" t="str">
        <f t="shared" si="1"/>
        <v/>
      </c>
      <c r="L4" s="133" t="str">
        <f t="shared" si="2"/>
        <v/>
      </c>
      <c r="M4" s="133" t="str">
        <f t="shared" si="3"/>
        <v/>
      </c>
      <c r="N4" s="133" t="str">
        <f t="shared" si="4"/>
        <v/>
      </c>
      <c r="O4" s="133" t="str">
        <f t="shared" si="5"/>
        <v/>
      </c>
      <c r="P4" s="133" t="str">
        <f t="shared" si="6"/>
        <v/>
      </c>
      <c r="Q4" s="133" t="str">
        <f t="shared" si="7"/>
        <v/>
      </c>
      <c r="R4" s="133" t="str">
        <f t="shared" si="8"/>
        <v/>
      </c>
      <c r="S4" s="134" t="str">
        <f t="shared" si="9"/>
        <v/>
      </c>
      <c r="T4" s="133" t="str">
        <f t="shared" si="11"/>
        <v/>
      </c>
      <c r="X4" s="139" t="s">
        <v>20</v>
      </c>
      <c r="Y4" s="140">
        <f>'Agripp Holds PE'!G2</f>
        <v>0</v>
      </c>
      <c r="Z4" s="140">
        <f>'Agripp Holds PE'!H2</f>
        <v>0</v>
      </c>
      <c r="AA4" s="147">
        <f>'Agripp Holds PE'!I2</f>
        <v>0</v>
      </c>
      <c r="AB4" s="110"/>
      <c r="AC4" s="376"/>
      <c r="AD4" s="111"/>
      <c r="AE4" s="102"/>
      <c r="AF4" s="299"/>
      <c r="AG4" s="116"/>
    </row>
    <row r="5" spans="1:34" ht="19.95" customHeight="1">
      <c r="A5" s="86" t="str">
        <f t="shared" si="10"/>
        <v/>
      </c>
      <c r="B5" s="132">
        <f>SUM($A$2:A5)</f>
        <v>0</v>
      </c>
      <c r="C5" s="133" t="str">
        <f>'Agripp Holds PU'!A11</f>
        <v>HU077</v>
      </c>
      <c r="D5" s="133">
        <f>IF(VLOOKUP(C5,'Agripp Holds PU'!$A$8:$AA$1011,26,0)="",0,VLOOKUP(C5,'Agripp Holds PU'!$A$8:$AA$1011,26,0))</f>
        <v>0</v>
      </c>
      <c r="E5" s="133">
        <v>4</v>
      </c>
      <c r="F5" s="134">
        <f>IF(VLOOKUP(C5,'Agripp Holds PU'!$A$8:$AC$1011,28,0)="",0,VLOOKUP(C5,'Agripp Holds PU'!$A$8:$AC$1011,28,0))</f>
        <v>0</v>
      </c>
      <c r="G5" s="135"/>
      <c r="H5" s="135"/>
      <c r="I5" s="135"/>
      <c r="J5" s="133" t="str">
        <f t="shared" si="0"/>
        <v/>
      </c>
      <c r="K5" s="133" t="str">
        <f t="shared" si="1"/>
        <v/>
      </c>
      <c r="L5" s="133" t="str">
        <f t="shared" si="2"/>
        <v/>
      </c>
      <c r="M5" s="133" t="str">
        <f t="shared" si="3"/>
        <v/>
      </c>
      <c r="N5" s="133" t="str">
        <f t="shared" si="4"/>
        <v/>
      </c>
      <c r="O5" s="133" t="str">
        <f t="shared" si="5"/>
        <v/>
      </c>
      <c r="P5" s="133" t="str">
        <f t="shared" si="6"/>
        <v/>
      </c>
      <c r="Q5" s="133" t="str">
        <f t="shared" si="7"/>
        <v/>
      </c>
      <c r="R5" s="133" t="str">
        <f t="shared" si="8"/>
        <v/>
      </c>
      <c r="S5" s="134" t="str">
        <f t="shared" si="9"/>
        <v/>
      </c>
      <c r="T5" s="133" t="str">
        <f t="shared" si="11"/>
        <v/>
      </c>
      <c r="X5" s="142" t="s">
        <v>18</v>
      </c>
      <c r="Y5" s="143">
        <f>SUM(Y3:Y4)</f>
        <v>0</v>
      </c>
      <c r="Z5" s="143">
        <f>SUM(Z3:Z4)</f>
        <v>0</v>
      </c>
      <c r="AA5" s="519">
        <f>SUM(AA3:AA4)</f>
        <v>0</v>
      </c>
      <c r="AB5" s="110"/>
      <c r="AC5" s="376"/>
      <c r="AD5" s="111"/>
      <c r="AE5" s="102"/>
      <c r="AF5" s="299"/>
      <c r="AG5" s="116"/>
    </row>
    <row r="6" spans="1:34" ht="19.95" customHeight="1">
      <c r="A6" s="86" t="str">
        <f t="shared" si="10"/>
        <v/>
      </c>
      <c r="B6" s="132">
        <f>SUM($A$2:A6)</f>
        <v>0</v>
      </c>
      <c r="C6" s="133" t="str">
        <f>'Agripp Holds PU'!A12</f>
        <v>HU078</v>
      </c>
      <c r="D6" s="133">
        <f>IF(VLOOKUP(C6,'Agripp Holds PU'!$A$8:$AA$1011,26,0)="",0,VLOOKUP(C6,'Agripp Holds PU'!$A$8:$AA$1011,26,0))</f>
        <v>0</v>
      </c>
      <c r="E6" s="133">
        <v>5</v>
      </c>
      <c r="F6" s="134">
        <f>IF(VLOOKUP(C6,'Agripp Holds PU'!$A$8:$AC$1011,28,0)="",0,VLOOKUP(C6,'Agripp Holds PU'!$A$8:$AC$1011,28,0))</f>
        <v>0</v>
      </c>
      <c r="G6" s="135"/>
      <c r="H6" s="135"/>
      <c r="I6" s="135"/>
      <c r="J6" s="133" t="str">
        <f t="shared" si="0"/>
        <v/>
      </c>
      <c r="K6" s="133" t="str">
        <f t="shared" si="1"/>
        <v/>
      </c>
      <c r="L6" s="133" t="str">
        <f t="shared" si="2"/>
        <v/>
      </c>
      <c r="M6" s="133" t="str">
        <f t="shared" si="3"/>
        <v/>
      </c>
      <c r="N6" s="133" t="str">
        <f t="shared" si="4"/>
        <v/>
      </c>
      <c r="O6" s="133" t="str">
        <f t="shared" si="5"/>
        <v/>
      </c>
      <c r="P6" s="133" t="str">
        <f t="shared" si="6"/>
        <v/>
      </c>
      <c r="Q6" s="133" t="str">
        <f t="shared" si="7"/>
        <v/>
      </c>
      <c r="R6" s="133" t="str">
        <f t="shared" si="8"/>
        <v/>
      </c>
      <c r="S6" s="134" t="str">
        <f t="shared" si="9"/>
        <v/>
      </c>
      <c r="T6" s="133" t="str">
        <f t="shared" si="11"/>
        <v/>
      </c>
      <c r="X6" s="145"/>
      <c r="Y6" s="146"/>
      <c r="Z6" s="146"/>
      <c r="AA6" s="141"/>
      <c r="AB6" s="110"/>
      <c r="AC6" s="376"/>
      <c r="AD6" s="111"/>
      <c r="AE6" s="102"/>
      <c r="AF6" s="299"/>
      <c r="AG6" s="116"/>
    </row>
    <row r="7" spans="1:34" ht="19.95" customHeight="1">
      <c r="A7" s="86" t="str">
        <f t="shared" si="10"/>
        <v/>
      </c>
      <c r="B7" s="132">
        <f>SUM($A$2:A7)</f>
        <v>0</v>
      </c>
      <c r="C7" s="133" t="str">
        <f>'Agripp Holds PU'!A13</f>
        <v>HU079</v>
      </c>
      <c r="D7" s="133">
        <f>IF(VLOOKUP(C7,'Agripp Holds PU'!$A$8:$AA$1011,26,0)="",0,VLOOKUP(C7,'Agripp Holds PU'!$A$8:$AA$1011,26,0))</f>
        <v>0</v>
      </c>
      <c r="E7" s="133">
        <v>6</v>
      </c>
      <c r="F7" s="134">
        <f>IF(VLOOKUP(C7,'Agripp Holds PU'!$A$8:$AC$1011,28,0)="",0,VLOOKUP(C7,'Agripp Holds PU'!$A$8:$AC$1011,28,0))</f>
        <v>0</v>
      </c>
      <c r="G7" s="135"/>
      <c r="H7" s="135"/>
      <c r="I7" s="135"/>
      <c r="J7" s="133" t="str">
        <f t="shared" si="0"/>
        <v/>
      </c>
      <c r="K7" s="133" t="str">
        <f t="shared" si="1"/>
        <v/>
      </c>
      <c r="L7" s="133" t="str">
        <f t="shared" si="2"/>
        <v/>
      </c>
      <c r="M7" s="133" t="str">
        <f t="shared" si="3"/>
        <v/>
      </c>
      <c r="N7" s="133" t="str">
        <f t="shared" si="4"/>
        <v/>
      </c>
      <c r="O7" s="133" t="str">
        <f t="shared" si="5"/>
        <v/>
      </c>
      <c r="P7" s="133" t="str">
        <f t="shared" si="6"/>
        <v/>
      </c>
      <c r="Q7" s="133" t="str">
        <f t="shared" si="7"/>
        <v/>
      </c>
      <c r="R7" s="133" t="str">
        <f t="shared" si="8"/>
        <v/>
      </c>
      <c r="S7" s="134" t="str">
        <f t="shared" si="9"/>
        <v/>
      </c>
      <c r="T7" s="133" t="str">
        <f t="shared" si="11"/>
        <v/>
      </c>
      <c r="X7" s="136" t="s">
        <v>23</v>
      </c>
      <c r="Y7" s="149"/>
      <c r="Z7" s="149" t="s">
        <v>1184</v>
      </c>
      <c r="AA7" s="150" t="str">
        <f>Summary!P12</f>
        <v>EUR</v>
      </c>
      <c r="AB7" s="110"/>
      <c r="AC7" s="376"/>
      <c r="AD7" s="111"/>
      <c r="AE7" s="102"/>
      <c r="AF7" s="299"/>
    </row>
    <row r="8" spans="1:34" ht="19.95" customHeight="1">
      <c r="A8" s="86" t="str">
        <f t="shared" si="10"/>
        <v/>
      </c>
      <c r="B8" s="132">
        <f>SUM($A$2:A8)</f>
        <v>0</v>
      </c>
      <c r="C8" s="133" t="str">
        <f>'Agripp Holds PU'!A14</f>
        <v>HU080</v>
      </c>
      <c r="D8" s="133">
        <f>IF(VLOOKUP(C8,'Agripp Holds PU'!$A$8:$AA$1011,26,0)="",0,VLOOKUP(C8,'Agripp Holds PU'!$A$8:$AA$1011,26,0))</f>
        <v>0</v>
      </c>
      <c r="E8" s="133">
        <v>7</v>
      </c>
      <c r="F8" s="134">
        <f>IF(VLOOKUP(C8,'Agripp Holds PU'!$A$8:$AC$1011,28,0)="",0,VLOOKUP(C8,'Agripp Holds PU'!$A$8:$AC$1011,28,0))</f>
        <v>0</v>
      </c>
      <c r="G8" s="135"/>
      <c r="H8" s="135"/>
      <c r="I8" s="135"/>
      <c r="J8" s="133" t="str">
        <f t="shared" si="0"/>
        <v/>
      </c>
      <c r="K8" s="133" t="str">
        <f t="shared" si="1"/>
        <v/>
      </c>
      <c r="L8" s="133" t="str">
        <f t="shared" si="2"/>
        <v/>
      </c>
      <c r="M8" s="133" t="str">
        <f t="shared" si="3"/>
        <v/>
      </c>
      <c r="N8" s="133" t="str">
        <f t="shared" si="4"/>
        <v/>
      </c>
      <c r="O8" s="133" t="str">
        <f t="shared" si="5"/>
        <v/>
      </c>
      <c r="P8" s="133" t="str">
        <f t="shared" si="6"/>
        <v/>
      </c>
      <c r="Q8" s="133" t="str">
        <f t="shared" si="7"/>
        <v/>
      </c>
      <c r="R8" s="133" t="str">
        <f t="shared" si="8"/>
        <v/>
      </c>
      <c r="S8" s="134" t="str">
        <f t="shared" si="9"/>
        <v/>
      </c>
      <c r="T8" s="133" t="str">
        <f t="shared" si="11"/>
        <v/>
      </c>
      <c r="X8" s="151" t="s">
        <v>1140</v>
      </c>
      <c r="Y8" s="152">
        <v>0</v>
      </c>
      <c r="Z8" s="153">
        <f>'Agripp Fiberglass Macros'!F2</f>
        <v>0</v>
      </c>
      <c r="AA8" s="154">
        <f>'Agripp Fiberglass Macros'!G2</f>
        <v>0</v>
      </c>
      <c r="AB8" s="377"/>
      <c r="AC8" s="378"/>
      <c r="AD8" s="110"/>
      <c r="AE8" s="107"/>
      <c r="AF8" s="300"/>
    </row>
    <row r="9" spans="1:34" ht="19.95" customHeight="1">
      <c r="A9" s="86" t="str">
        <f t="shared" si="10"/>
        <v/>
      </c>
      <c r="B9" s="132">
        <f>SUM($A$2:A9)</f>
        <v>0</v>
      </c>
      <c r="C9" s="133" t="str">
        <f>'Agripp Holds PU'!A15</f>
        <v>HU081</v>
      </c>
      <c r="D9" s="133">
        <f>IF(VLOOKUP(C9,'Agripp Holds PU'!$A$8:$AA$1011,26,0)="",0,VLOOKUP(C9,'Agripp Holds PU'!$A$8:$AA$1011,26,0))</f>
        <v>0</v>
      </c>
      <c r="E9" s="133">
        <v>8</v>
      </c>
      <c r="F9" s="134">
        <f>IF(VLOOKUP(C9,'Agripp Holds PU'!$A$8:$AC$1011,28,0)="",0,VLOOKUP(C9,'Agripp Holds PU'!$A$8:$AC$1011,28,0))</f>
        <v>0</v>
      </c>
      <c r="G9" s="135"/>
      <c r="H9" s="135"/>
      <c r="I9" s="135"/>
      <c r="J9" s="133" t="str">
        <f t="shared" si="0"/>
        <v/>
      </c>
      <c r="K9" s="133" t="str">
        <f t="shared" si="1"/>
        <v/>
      </c>
      <c r="L9" s="133" t="str">
        <f t="shared" si="2"/>
        <v/>
      </c>
      <c r="M9" s="133" t="str">
        <f t="shared" si="3"/>
        <v/>
      </c>
      <c r="N9" s="133" t="str">
        <f t="shared" si="4"/>
        <v/>
      </c>
      <c r="O9" s="133" t="str">
        <f t="shared" si="5"/>
        <v/>
      </c>
      <c r="P9" s="133" t="str">
        <f t="shared" si="6"/>
        <v/>
      </c>
      <c r="Q9" s="133" t="str">
        <f t="shared" si="7"/>
        <v/>
      </c>
      <c r="R9" s="133" t="str">
        <f t="shared" si="8"/>
        <v/>
      </c>
      <c r="S9" s="134" t="str">
        <f t="shared" si="9"/>
        <v/>
      </c>
      <c r="T9" s="133" t="str">
        <f t="shared" si="11"/>
        <v/>
      </c>
      <c r="X9" s="139" t="s">
        <v>1141</v>
      </c>
      <c r="Y9" s="146">
        <v>0</v>
      </c>
      <c r="Z9" s="156">
        <f>'Agripp Fiberglass Macros'!F3</f>
        <v>0</v>
      </c>
      <c r="AA9" s="157">
        <f>'Agripp Fiberglass Macros'!G3</f>
        <v>0</v>
      </c>
      <c r="AB9" s="115"/>
      <c r="AC9" s="378"/>
      <c r="AD9" s="148"/>
      <c r="AE9" s="102"/>
      <c r="AF9" s="299"/>
    </row>
    <row r="10" spans="1:34" ht="19.95" customHeight="1">
      <c r="A10" s="86" t="str">
        <f t="shared" si="10"/>
        <v/>
      </c>
      <c r="B10" s="132">
        <f>SUM($A$2:A10)</f>
        <v>0</v>
      </c>
      <c r="C10" s="133" t="str">
        <f>'Agripp Holds PU'!A16</f>
        <v>HU082</v>
      </c>
      <c r="D10" s="133">
        <f>IF(VLOOKUP(C10,'Agripp Holds PU'!$A$8:$AA$1011,26,0)="",0,VLOOKUP(C10,'Agripp Holds PU'!$A$8:$AA$1011,26,0))</f>
        <v>0</v>
      </c>
      <c r="E10" s="133">
        <v>9</v>
      </c>
      <c r="F10" s="134">
        <f>IF(VLOOKUP(C10,'Agripp Holds PU'!$A$8:$AC$1011,28,0)="",0,VLOOKUP(C10,'Agripp Holds PU'!$A$8:$AC$1011,28,0))</f>
        <v>0</v>
      </c>
      <c r="G10" s="135"/>
      <c r="H10" s="135"/>
      <c r="I10" s="135"/>
      <c r="J10" s="133" t="str">
        <f t="shared" si="0"/>
        <v/>
      </c>
      <c r="K10" s="133" t="str">
        <f t="shared" si="1"/>
        <v/>
      </c>
      <c r="L10" s="133" t="str">
        <f t="shared" si="2"/>
        <v/>
      </c>
      <c r="M10" s="133" t="str">
        <f t="shared" si="3"/>
        <v/>
      </c>
      <c r="N10" s="133" t="str">
        <f t="shared" si="4"/>
        <v/>
      </c>
      <c r="O10" s="133" t="str">
        <f t="shared" si="5"/>
        <v/>
      </c>
      <c r="P10" s="133" t="str">
        <f t="shared" si="6"/>
        <v/>
      </c>
      <c r="Q10" s="133" t="str">
        <f t="shared" si="7"/>
        <v/>
      </c>
      <c r="R10" s="133" t="str">
        <f t="shared" si="8"/>
        <v/>
      </c>
      <c r="S10" s="134" t="str">
        <f t="shared" si="9"/>
        <v/>
      </c>
      <c r="T10" s="133" t="str">
        <f t="shared" si="11"/>
        <v/>
      </c>
      <c r="X10" s="158" t="s">
        <v>18</v>
      </c>
      <c r="Y10" s="143">
        <v>0</v>
      </c>
      <c r="Z10" s="143">
        <f>SUM(Z8:Z9)</f>
        <v>0</v>
      </c>
      <c r="AA10" s="144">
        <f>SUM(AA8:AA9)</f>
        <v>0</v>
      </c>
      <c r="AB10" s="123"/>
      <c r="AC10" s="379"/>
      <c r="AD10" s="380"/>
      <c r="AE10" s="102"/>
      <c r="AF10" s="299"/>
    </row>
    <row r="11" spans="1:34" ht="19.95" customHeight="1">
      <c r="A11" s="86" t="str">
        <f t="shared" si="10"/>
        <v/>
      </c>
      <c r="B11" s="132">
        <f>SUM($A$2:A11)</f>
        <v>0</v>
      </c>
      <c r="C11" s="133" t="str">
        <f>'Agripp Holds PU'!A17</f>
        <v>HU083</v>
      </c>
      <c r="D11" s="133">
        <f>IF(VLOOKUP(C11,'Agripp Holds PU'!$A$8:$AA$1011,26,0)="",0,VLOOKUP(C11,'Agripp Holds PU'!$A$8:$AA$1011,26,0))</f>
        <v>0</v>
      </c>
      <c r="E11" s="133">
        <v>10</v>
      </c>
      <c r="F11" s="134">
        <f>IF(VLOOKUP(C11,'Agripp Holds PU'!$A$8:$AC$1011,28,0)="",0,VLOOKUP(C11,'Agripp Holds PU'!$A$8:$AC$1011,28,0))</f>
        <v>0</v>
      </c>
      <c r="G11" s="135"/>
      <c r="H11" s="135"/>
      <c r="I11" s="135"/>
      <c r="J11" s="133" t="str">
        <f t="shared" si="0"/>
        <v/>
      </c>
      <c r="K11" s="133" t="str">
        <f t="shared" si="1"/>
        <v/>
      </c>
      <c r="L11" s="133" t="str">
        <f t="shared" si="2"/>
        <v/>
      </c>
      <c r="M11" s="133" t="str">
        <f t="shared" si="3"/>
        <v/>
      </c>
      <c r="N11" s="133" t="str">
        <f t="shared" si="4"/>
        <v/>
      </c>
      <c r="O11" s="133" t="str">
        <f t="shared" si="5"/>
        <v/>
      </c>
      <c r="P11" s="133" t="str">
        <f t="shared" si="6"/>
        <v/>
      </c>
      <c r="Q11" s="133" t="str">
        <f t="shared" si="7"/>
        <v/>
      </c>
      <c r="R11" s="133" t="str">
        <f t="shared" si="8"/>
        <v/>
      </c>
      <c r="S11" s="134" t="str">
        <f t="shared" si="9"/>
        <v/>
      </c>
      <c r="T11" s="133" t="str">
        <f t="shared" si="11"/>
        <v/>
      </c>
      <c r="X11" s="145"/>
      <c r="Y11" s="146"/>
      <c r="Z11" s="146"/>
      <c r="AA11" s="141"/>
      <c r="AB11" s="110"/>
      <c r="AC11" s="376"/>
      <c r="AD11" s="148"/>
      <c r="AE11" s="102"/>
      <c r="AF11" s="299"/>
      <c r="AG11" s="116"/>
    </row>
    <row r="12" spans="1:34" ht="19.95" customHeight="1">
      <c r="A12" s="86" t="str">
        <f t="shared" si="10"/>
        <v/>
      </c>
      <c r="B12" s="132">
        <f>SUM($A$2:A12)</f>
        <v>0</v>
      </c>
      <c r="C12" s="133" t="str">
        <f>'Agripp Holds PU'!A18</f>
        <v>HU084</v>
      </c>
      <c r="D12" s="133">
        <f>IF(VLOOKUP(C12,'Agripp Holds PU'!$A$8:$AA$1011,26,0)="",0,VLOOKUP(C12,'Agripp Holds PU'!$A$8:$AA$1011,26,0))</f>
        <v>0</v>
      </c>
      <c r="E12" s="133">
        <v>11</v>
      </c>
      <c r="F12" s="134">
        <f>IF(VLOOKUP(C12,'Agripp Holds PU'!$A$8:$AC$1011,28,0)="",0,VLOOKUP(C12,'Agripp Holds PU'!$A$8:$AC$1011,28,0))</f>
        <v>0</v>
      </c>
      <c r="G12" s="135"/>
      <c r="H12" s="135"/>
      <c r="I12" s="135"/>
      <c r="J12" s="133" t="str">
        <f t="shared" si="0"/>
        <v/>
      </c>
      <c r="K12" s="133" t="str">
        <f t="shared" si="1"/>
        <v/>
      </c>
      <c r="L12" s="133" t="str">
        <f t="shared" si="2"/>
        <v/>
      </c>
      <c r="M12" s="133" t="str">
        <f t="shared" si="3"/>
        <v/>
      </c>
      <c r="N12" s="133" t="str">
        <f t="shared" si="4"/>
        <v/>
      </c>
      <c r="O12" s="133" t="str">
        <f t="shared" si="5"/>
        <v/>
      </c>
      <c r="P12" s="133" t="str">
        <f t="shared" si="6"/>
        <v/>
      </c>
      <c r="Q12" s="133" t="str">
        <f t="shared" si="7"/>
        <v/>
      </c>
      <c r="R12" s="133" t="str">
        <f t="shared" si="8"/>
        <v/>
      </c>
      <c r="S12" s="134" t="str">
        <f t="shared" si="9"/>
        <v/>
      </c>
      <c r="T12" s="133" t="str">
        <f t="shared" si="11"/>
        <v/>
      </c>
      <c r="X12" s="136" t="s">
        <v>24</v>
      </c>
      <c r="Z12" s="149" t="s">
        <v>1184</v>
      </c>
      <c r="AA12" s="150" t="str">
        <f>Summary!P12</f>
        <v>EUR</v>
      </c>
      <c r="AB12" s="110"/>
      <c r="AC12" s="376"/>
      <c r="AD12" s="148"/>
      <c r="AE12" s="102"/>
      <c r="AF12" s="299"/>
    </row>
    <row r="13" spans="1:34" ht="19.95" customHeight="1">
      <c r="A13" s="86" t="str">
        <f t="shared" si="10"/>
        <v/>
      </c>
      <c r="B13" s="132">
        <f>SUM($A$2:A13)</f>
        <v>0</v>
      </c>
      <c r="C13" s="133" t="str">
        <f>'Agripp Holds PU'!A19</f>
        <v>HU085</v>
      </c>
      <c r="D13" s="133">
        <f>IF(VLOOKUP(C13,'Agripp Holds PU'!$A$8:$AA$1011,26,0)="",0,VLOOKUP(C13,'Agripp Holds PU'!$A$8:$AA$1011,26,0))</f>
        <v>0</v>
      </c>
      <c r="E13" s="133">
        <v>12</v>
      </c>
      <c r="F13" s="134">
        <f>IF(VLOOKUP(C13,'Agripp Holds PU'!$A$8:$AC$1011,28,0)="",0,VLOOKUP(C13,'Agripp Holds PU'!$A$8:$AC$1011,28,0))</f>
        <v>0</v>
      </c>
      <c r="G13" s="135"/>
      <c r="H13" s="135"/>
      <c r="I13" s="135"/>
      <c r="J13" s="133" t="str">
        <f t="shared" si="0"/>
        <v/>
      </c>
      <c r="K13" s="133" t="str">
        <f t="shared" si="1"/>
        <v/>
      </c>
      <c r="L13" s="133" t="str">
        <f t="shared" si="2"/>
        <v/>
      </c>
      <c r="M13" s="133" t="str">
        <f t="shared" si="3"/>
        <v/>
      </c>
      <c r="N13" s="133" t="str">
        <f t="shared" si="4"/>
        <v/>
      </c>
      <c r="O13" s="133" t="str">
        <f t="shared" si="5"/>
        <v/>
      </c>
      <c r="P13" s="133" t="str">
        <f t="shared" si="6"/>
        <v/>
      </c>
      <c r="Q13" s="133" t="str">
        <f t="shared" si="7"/>
        <v/>
      </c>
      <c r="R13" s="133" t="str">
        <f t="shared" si="8"/>
        <v/>
      </c>
      <c r="S13" s="134" t="str">
        <f t="shared" si="9"/>
        <v/>
      </c>
      <c r="T13" s="133" t="str">
        <f t="shared" si="11"/>
        <v/>
      </c>
      <c r="X13" s="151" t="s">
        <v>1140</v>
      </c>
      <c r="Z13" s="159">
        <f ca="1">'Agripp Woods'!G2</f>
        <v>0</v>
      </c>
      <c r="AA13" s="155">
        <f>'Agripp Woods'!H2</f>
        <v>0</v>
      </c>
      <c r="AB13" s="377"/>
      <c r="AC13" s="378"/>
      <c r="AD13" s="148"/>
      <c r="AE13" s="107"/>
      <c r="AF13" s="300"/>
    </row>
    <row r="14" spans="1:34" ht="19.95" customHeight="1">
      <c r="A14" s="86" t="str">
        <f t="shared" si="10"/>
        <v/>
      </c>
      <c r="B14" s="132">
        <f>SUM($A$2:A14)</f>
        <v>0</v>
      </c>
      <c r="C14" s="133" t="str">
        <f>'Agripp Holds PU'!A20</f>
        <v>HU086</v>
      </c>
      <c r="D14" s="133">
        <f>IF(VLOOKUP(C14,'Agripp Holds PU'!$A$8:$AA$1011,26,0)="",0,VLOOKUP(C14,'Agripp Holds PU'!$A$8:$AA$1011,26,0))</f>
        <v>0</v>
      </c>
      <c r="E14" s="133">
        <v>13</v>
      </c>
      <c r="F14" s="134">
        <f>IF(VLOOKUP(C14,'Agripp Holds PU'!$A$8:$AC$1011,28,0)="",0,VLOOKUP(C14,'Agripp Holds PU'!$A$8:$AC$1011,28,0))</f>
        <v>0</v>
      </c>
      <c r="G14" s="135"/>
      <c r="H14" s="135"/>
      <c r="I14" s="135"/>
      <c r="J14" s="133" t="str">
        <f t="shared" si="0"/>
        <v/>
      </c>
      <c r="K14" s="133" t="str">
        <f t="shared" si="1"/>
        <v/>
      </c>
      <c r="L14" s="133" t="str">
        <f t="shared" si="2"/>
        <v/>
      </c>
      <c r="M14" s="133" t="str">
        <f t="shared" si="3"/>
        <v/>
      </c>
      <c r="N14" s="133" t="str">
        <f t="shared" si="4"/>
        <v/>
      </c>
      <c r="O14" s="133" t="str">
        <f t="shared" si="5"/>
        <v/>
      </c>
      <c r="P14" s="133" t="str">
        <f t="shared" si="6"/>
        <v/>
      </c>
      <c r="Q14" s="133" t="str">
        <f t="shared" si="7"/>
        <v/>
      </c>
      <c r="R14" s="133" t="str">
        <f t="shared" si="8"/>
        <v/>
      </c>
      <c r="S14" s="134" t="str">
        <f t="shared" si="9"/>
        <v/>
      </c>
      <c r="T14" s="133" t="str">
        <f t="shared" si="11"/>
        <v/>
      </c>
      <c r="X14" s="139" t="s">
        <v>1141</v>
      </c>
      <c r="Z14" s="140">
        <v>0</v>
      </c>
      <c r="AA14" s="141">
        <f>'Agripp Woods'!H3</f>
        <v>0</v>
      </c>
      <c r="AB14" s="115"/>
      <c r="AC14" s="378"/>
      <c r="AD14" s="148"/>
      <c r="AE14" s="102"/>
      <c r="AF14" s="299"/>
    </row>
    <row r="15" spans="1:34" ht="19.95" customHeight="1">
      <c r="A15" s="86" t="str">
        <f t="shared" si="10"/>
        <v/>
      </c>
      <c r="B15" s="132">
        <f>SUM($A$2:A15)</f>
        <v>0</v>
      </c>
      <c r="C15" s="133" t="str">
        <f>'Agripp Holds PU'!A21</f>
        <v>HU087</v>
      </c>
      <c r="D15" s="133">
        <f>IF(VLOOKUP(C15,'Agripp Holds PU'!$A$8:$AA$1011,26,0)="",0,VLOOKUP(C15,'Agripp Holds PU'!$A$8:$AA$1011,26,0))</f>
        <v>0</v>
      </c>
      <c r="E15" s="133">
        <v>14</v>
      </c>
      <c r="F15" s="134">
        <f>IF(VLOOKUP(C15,'Agripp Holds PU'!$A$8:$AC$1011,28,0)="",0,VLOOKUP(C15,'Agripp Holds PU'!$A$8:$AC$1011,28,0))</f>
        <v>0</v>
      </c>
      <c r="G15" s="135"/>
      <c r="H15" s="135"/>
      <c r="I15" s="135"/>
      <c r="J15" s="133" t="str">
        <f t="shared" si="0"/>
        <v/>
      </c>
      <c r="K15" s="133" t="str">
        <f t="shared" si="1"/>
        <v/>
      </c>
      <c r="L15" s="133" t="str">
        <f t="shared" si="2"/>
        <v/>
      </c>
      <c r="M15" s="133" t="str">
        <f t="shared" si="3"/>
        <v/>
      </c>
      <c r="N15" s="133" t="str">
        <f t="shared" si="4"/>
        <v/>
      </c>
      <c r="O15" s="133" t="str">
        <f t="shared" si="5"/>
        <v/>
      </c>
      <c r="P15" s="133" t="str">
        <f t="shared" si="6"/>
        <v/>
      </c>
      <c r="Q15" s="133" t="str">
        <f t="shared" si="7"/>
        <v/>
      </c>
      <c r="R15" s="133" t="str">
        <f t="shared" si="8"/>
        <v/>
      </c>
      <c r="S15" s="134" t="str">
        <f t="shared" si="9"/>
        <v/>
      </c>
      <c r="T15" s="133" t="str">
        <f t="shared" si="11"/>
        <v/>
      </c>
      <c r="X15" s="158" t="s">
        <v>18</v>
      </c>
      <c r="Z15" s="143">
        <f ca="1">SUM(Z13:Z14)</f>
        <v>0</v>
      </c>
      <c r="AA15" s="144">
        <f>SUM(AA13:AA14)</f>
        <v>0</v>
      </c>
      <c r="AB15" s="123"/>
      <c r="AC15" s="379"/>
      <c r="AD15" s="380"/>
      <c r="AE15" s="102"/>
      <c r="AF15" s="299"/>
    </row>
    <row r="16" spans="1:34" ht="19.95" customHeight="1">
      <c r="A16" s="86" t="str">
        <f t="shared" si="10"/>
        <v/>
      </c>
      <c r="B16" s="132">
        <f>SUM($A$2:A16)</f>
        <v>0</v>
      </c>
      <c r="C16" s="133" t="str">
        <f>'Agripp Holds PU'!A22</f>
        <v>HU088</v>
      </c>
      <c r="D16" s="133">
        <f>IF(VLOOKUP(C16,'Agripp Holds PU'!$A$8:$AA$1011,26,0)="",0,VLOOKUP(C16,'Agripp Holds PU'!$A$8:$AA$1011,26,0))</f>
        <v>0</v>
      </c>
      <c r="E16" s="133">
        <v>15</v>
      </c>
      <c r="F16" s="134">
        <f>IF(VLOOKUP(C16,'Agripp Holds PU'!$A$8:$AC$1011,28,0)="",0,VLOOKUP(C16,'Agripp Holds PU'!$A$8:$AC$1011,28,0))</f>
        <v>0</v>
      </c>
      <c r="G16" s="135"/>
      <c r="H16" s="135"/>
      <c r="I16" s="135"/>
      <c r="J16" s="133" t="str">
        <f t="shared" si="0"/>
        <v/>
      </c>
      <c r="K16" s="133" t="str">
        <f t="shared" si="1"/>
        <v/>
      </c>
      <c r="L16" s="133" t="str">
        <f t="shared" si="2"/>
        <v/>
      </c>
      <c r="M16" s="133" t="str">
        <f t="shared" si="3"/>
        <v/>
      </c>
      <c r="N16" s="133" t="str">
        <f t="shared" si="4"/>
        <v/>
      </c>
      <c r="O16" s="133" t="str">
        <f t="shared" si="5"/>
        <v/>
      </c>
      <c r="P16" s="133" t="str">
        <f t="shared" si="6"/>
        <v/>
      </c>
      <c r="Q16" s="133" t="str">
        <f t="shared" si="7"/>
        <v/>
      </c>
      <c r="R16" s="133" t="str">
        <f t="shared" si="8"/>
        <v/>
      </c>
      <c r="S16" s="134" t="str">
        <f t="shared" si="9"/>
        <v/>
      </c>
      <c r="T16" s="133" t="str">
        <f t="shared" si="11"/>
        <v/>
      </c>
      <c r="X16" s="160"/>
      <c r="Y16" s="160"/>
      <c r="Z16" s="160"/>
      <c r="AA16" s="160"/>
      <c r="AB16" s="110"/>
      <c r="AC16" s="376"/>
      <c r="AD16" s="148"/>
      <c r="AE16" s="102"/>
      <c r="AF16" s="299"/>
      <c r="AG16" s="116"/>
    </row>
    <row r="17" spans="1:32" ht="19.95" customHeight="1">
      <c r="A17" s="86" t="str">
        <f t="shared" si="10"/>
        <v/>
      </c>
      <c r="B17" s="132">
        <f>SUM($A$2:A17)</f>
        <v>0</v>
      </c>
      <c r="C17" s="133" t="str">
        <f>'Agripp Holds PU'!A23</f>
        <v>HU089</v>
      </c>
      <c r="D17" s="133">
        <f>IF(VLOOKUP(C17,'Agripp Holds PU'!$A$8:$AA$1011,26,0)="",0,VLOOKUP(C17,'Agripp Holds PU'!$A$8:$AA$1011,26,0))</f>
        <v>0</v>
      </c>
      <c r="E17" s="133">
        <v>16</v>
      </c>
      <c r="F17" s="134">
        <f>IF(VLOOKUP(C17,'Agripp Holds PU'!$A$8:$AC$1011,28,0)="",0,VLOOKUP(C17,'Agripp Holds PU'!$A$8:$AC$1011,28,0))</f>
        <v>0</v>
      </c>
      <c r="G17" s="135"/>
      <c r="H17" s="135"/>
      <c r="I17" s="135"/>
      <c r="J17" s="133" t="str">
        <f t="shared" si="0"/>
        <v/>
      </c>
      <c r="K17" s="133" t="str">
        <f t="shared" si="1"/>
        <v/>
      </c>
      <c r="L17" s="133" t="str">
        <f t="shared" si="2"/>
        <v/>
      </c>
      <c r="M17" s="133" t="str">
        <f t="shared" si="3"/>
        <v/>
      </c>
      <c r="N17" s="133" t="str">
        <f t="shared" si="4"/>
        <v/>
      </c>
      <c r="O17" s="133" t="str">
        <f t="shared" si="5"/>
        <v/>
      </c>
      <c r="P17" s="133" t="str">
        <f t="shared" si="6"/>
        <v/>
      </c>
      <c r="Q17" s="133" t="str">
        <f t="shared" si="7"/>
        <v/>
      </c>
      <c r="R17" s="133" t="str">
        <f t="shared" si="8"/>
        <v/>
      </c>
      <c r="S17" s="134" t="str">
        <f t="shared" si="9"/>
        <v/>
      </c>
      <c r="T17" s="133" t="str">
        <f t="shared" si="11"/>
        <v/>
      </c>
      <c r="AB17" s="110"/>
      <c r="AC17" s="376"/>
      <c r="AD17" s="148"/>
      <c r="AE17" s="102"/>
      <c r="AF17" s="299"/>
    </row>
    <row r="18" spans="1:32" ht="19.95" customHeight="1">
      <c r="A18" s="86" t="str">
        <f t="shared" si="10"/>
        <v/>
      </c>
      <c r="B18" s="132">
        <f>SUM($A$2:A18)</f>
        <v>0</v>
      </c>
      <c r="C18" s="133" t="str">
        <f>'Agripp Holds PU'!A24</f>
        <v>HU090</v>
      </c>
      <c r="D18" s="133">
        <f>IF(VLOOKUP(C18,'Agripp Holds PU'!$A$8:$AA$1011,26,0)="",0,VLOOKUP(C18,'Agripp Holds PU'!$A$8:$AA$1011,26,0))</f>
        <v>0</v>
      </c>
      <c r="E18" s="133">
        <v>17</v>
      </c>
      <c r="F18" s="134">
        <f>IF(VLOOKUP(C18,'Agripp Holds PU'!$A$8:$AC$1011,28,0)="",0,VLOOKUP(C18,'Agripp Holds PU'!$A$8:$AC$1011,28,0))</f>
        <v>0</v>
      </c>
      <c r="G18" s="135"/>
      <c r="H18" s="135"/>
      <c r="I18" s="135"/>
      <c r="J18" s="133" t="str">
        <f t="shared" si="0"/>
        <v/>
      </c>
      <c r="K18" s="133" t="str">
        <f t="shared" si="1"/>
        <v/>
      </c>
      <c r="L18" s="133" t="str">
        <f t="shared" si="2"/>
        <v/>
      </c>
      <c r="M18" s="133" t="str">
        <f t="shared" si="3"/>
        <v/>
      </c>
      <c r="N18" s="133" t="str">
        <f t="shared" si="4"/>
        <v/>
      </c>
      <c r="O18" s="133" t="str">
        <f t="shared" si="5"/>
        <v/>
      </c>
      <c r="P18" s="133" t="str">
        <f t="shared" si="6"/>
        <v/>
      </c>
      <c r="Q18" s="133" t="str">
        <f t="shared" si="7"/>
        <v/>
      </c>
      <c r="R18" s="133" t="str">
        <f t="shared" si="8"/>
        <v/>
      </c>
      <c r="S18" s="134" t="str">
        <f t="shared" si="9"/>
        <v/>
      </c>
      <c r="T18" s="133" t="str">
        <f t="shared" si="11"/>
        <v/>
      </c>
      <c r="X18" s="306" t="s">
        <v>841</v>
      </c>
      <c r="Y18" s="307"/>
      <c r="Z18" s="307"/>
      <c r="AA18" s="308"/>
      <c r="AB18" s="377"/>
      <c r="AC18" s="378"/>
      <c r="AD18" s="148"/>
      <c r="AE18" s="103"/>
      <c r="AF18" s="301"/>
    </row>
    <row r="19" spans="1:32" ht="19.95" customHeight="1">
      <c r="A19" s="86" t="str">
        <f t="shared" si="10"/>
        <v/>
      </c>
      <c r="B19" s="132">
        <f>SUM($A$2:A19)</f>
        <v>0</v>
      </c>
      <c r="C19" s="133" t="str">
        <f>'Agripp Holds PU'!A25</f>
        <v>HU091</v>
      </c>
      <c r="D19" s="133">
        <f>IF(VLOOKUP(C19,'Agripp Holds PU'!$A$8:$AA$1011,26,0)="",0,VLOOKUP(C19,'Agripp Holds PU'!$A$8:$AA$1011,26,0))</f>
        <v>0</v>
      </c>
      <c r="E19" s="133">
        <v>18</v>
      </c>
      <c r="F19" s="134">
        <f>IF(VLOOKUP(C19,'Agripp Holds PU'!$A$8:$AC$1011,28,0)="",0,VLOOKUP(C19,'Agripp Holds PU'!$A$8:$AC$1011,28,0))</f>
        <v>0</v>
      </c>
      <c r="G19" s="135"/>
      <c r="H19" s="135"/>
      <c r="I19" s="135"/>
      <c r="J19" s="133" t="str">
        <f t="shared" si="0"/>
        <v/>
      </c>
      <c r="K19" s="133" t="str">
        <f t="shared" si="1"/>
        <v/>
      </c>
      <c r="L19" s="133" t="str">
        <f t="shared" si="2"/>
        <v/>
      </c>
      <c r="M19" s="133" t="str">
        <f t="shared" si="3"/>
        <v/>
      </c>
      <c r="N19" s="133" t="str">
        <f t="shared" si="4"/>
        <v/>
      </c>
      <c r="O19" s="133" t="str">
        <f t="shared" si="5"/>
        <v/>
      </c>
      <c r="P19" s="133" t="str">
        <f t="shared" si="6"/>
        <v/>
      </c>
      <c r="Q19" s="133" t="str">
        <f t="shared" si="7"/>
        <v/>
      </c>
      <c r="R19" s="133" t="str">
        <f t="shared" si="8"/>
        <v/>
      </c>
      <c r="S19" s="134" t="str">
        <f t="shared" si="9"/>
        <v/>
      </c>
      <c r="T19" s="133" t="str">
        <f t="shared" si="11"/>
        <v/>
      </c>
      <c r="X19" s="309" t="s">
        <v>1193</v>
      </c>
      <c r="Y19" s="214">
        <f>'Agripp Holds PU'!G4</f>
        <v>0</v>
      </c>
      <c r="Z19" s="214">
        <v>0</v>
      </c>
      <c r="AA19" s="310"/>
      <c r="AB19" s="97"/>
      <c r="AC19" s="97"/>
      <c r="AD19" s="111"/>
      <c r="AE19" s="162"/>
      <c r="AF19" s="301"/>
    </row>
    <row r="20" spans="1:32" ht="19.95" customHeight="1">
      <c r="A20" s="86" t="str">
        <f t="shared" si="10"/>
        <v/>
      </c>
      <c r="B20" s="132">
        <f>SUM($A$2:A20)</f>
        <v>0</v>
      </c>
      <c r="C20" s="133" t="str">
        <f>'Agripp Holds PU'!A26</f>
        <v>HU092</v>
      </c>
      <c r="D20" s="133">
        <f>IF(VLOOKUP(C20,'Agripp Holds PU'!$A$8:$AA$1011,26,0)="",0,VLOOKUP(C20,'Agripp Holds PU'!$A$8:$AA$1011,26,0))</f>
        <v>0</v>
      </c>
      <c r="E20" s="133">
        <v>19</v>
      </c>
      <c r="F20" s="134">
        <f>IF(VLOOKUP(C20,'Agripp Holds PU'!$A$8:$AC$1011,28,0)="",0,VLOOKUP(C20,'Agripp Holds PU'!$A$8:$AC$1011,28,0))</f>
        <v>0</v>
      </c>
      <c r="G20" s="135"/>
      <c r="H20" s="135"/>
      <c r="I20" s="135"/>
      <c r="J20" s="133" t="str">
        <f t="shared" si="0"/>
        <v/>
      </c>
      <c r="K20" s="133" t="str">
        <f t="shared" si="1"/>
        <v/>
      </c>
      <c r="L20" s="133" t="str">
        <f t="shared" si="2"/>
        <v/>
      </c>
      <c r="M20" s="133" t="str">
        <f t="shared" si="3"/>
        <v/>
      </c>
      <c r="N20" s="133" t="str">
        <f t="shared" si="4"/>
        <v/>
      </c>
      <c r="O20" s="133" t="str">
        <f t="shared" si="5"/>
        <v/>
      </c>
      <c r="P20" s="133" t="str">
        <f t="shared" si="6"/>
        <v/>
      </c>
      <c r="Q20" s="133" t="str">
        <f t="shared" si="7"/>
        <v/>
      </c>
      <c r="R20" s="133" t="str">
        <f t="shared" si="8"/>
        <v/>
      </c>
      <c r="S20" s="134" t="str">
        <f t="shared" si="9"/>
        <v/>
      </c>
      <c r="T20" s="133" t="str">
        <f t="shared" si="11"/>
        <v/>
      </c>
      <c r="X20" s="309" t="s">
        <v>1194</v>
      </c>
      <c r="Y20" s="214">
        <f>'Agripp Holds PE'!G4</f>
        <v>0</v>
      </c>
      <c r="Z20" s="214">
        <f>Y19+Y20</f>
        <v>0</v>
      </c>
      <c r="AA20" s="310"/>
      <c r="AC20" s="102"/>
      <c r="AD20" s="111"/>
      <c r="AE20" s="162"/>
      <c r="AF20" s="301"/>
    </row>
    <row r="21" spans="1:32" ht="19.95" customHeight="1">
      <c r="A21" s="86" t="str">
        <f t="shared" si="10"/>
        <v/>
      </c>
      <c r="B21" s="132">
        <f>SUM($A$2:A21)</f>
        <v>0</v>
      </c>
      <c r="C21" s="133" t="str">
        <f>'Agripp Holds PU'!A27</f>
        <v>HU093</v>
      </c>
      <c r="D21" s="133">
        <f>IF(VLOOKUP(C21,'Agripp Holds PU'!$A$8:$AA$1011,26,0)="",0,VLOOKUP(C21,'Agripp Holds PU'!$A$8:$AA$1011,26,0))</f>
        <v>0</v>
      </c>
      <c r="E21" s="133">
        <v>20</v>
      </c>
      <c r="F21" s="134">
        <f>IF(VLOOKUP(C21,'Agripp Holds PU'!$A$8:$AC$1011,28,0)="",0,VLOOKUP(C21,'Agripp Holds PU'!$A$8:$AC$1011,28,0))</f>
        <v>0</v>
      </c>
      <c r="G21" s="135"/>
      <c r="H21" s="135"/>
      <c r="I21" s="135"/>
      <c r="J21" s="133" t="str">
        <f t="shared" si="0"/>
        <v/>
      </c>
      <c r="K21" s="133" t="str">
        <f t="shared" si="1"/>
        <v/>
      </c>
      <c r="L21" s="133" t="str">
        <f t="shared" si="2"/>
        <v/>
      </c>
      <c r="M21" s="133" t="str">
        <f t="shared" si="3"/>
        <v/>
      </c>
      <c r="N21" s="133" t="str">
        <f t="shared" si="4"/>
        <v/>
      </c>
      <c r="O21" s="133" t="str">
        <f t="shared" si="5"/>
        <v/>
      </c>
      <c r="P21" s="133" t="str">
        <f t="shared" si="6"/>
        <v/>
      </c>
      <c r="Q21" s="133" t="str">
        <f t="shared" si="7"/>
        <v/>
      </c>
      <c r="R21" s="133" t="str">
        <f t="shared" si="8"/>
        <v/>
      </c>
      <c r="S21" s="134" t="str">
        <f t="shared" si="9"/>
        <v/>
      </c>
      <c r="T21" s="133" t="str">
        <f t="shared" si="11"/>
        <v/>
      </c>
      <c r="X21" s="311" t="s">
        <v>18</v>
      </c>
      <c r="Y21" s="312"/>
      <c r="Z21" s="312">
        <f>Z20</f>
        <v>0</v>
      </c>
      <c r="AA21" s="313" t="s">
        <v>1195</v>
      </c>
      <c r="AB21" s="120"/>
      <c r="AC21" s="160"/>
      <c r="AD21" s="161"/>
      <c r="AE21" s="162"/>
      <c r="AF21" s="301"/>
    </row>
    <row r="22" spans="1:32" ht="19.95" customHeight="1">
      <c r="A22" s="86" t="str">
        <f t="shared" si="10"/>
        <v/>
      </c>
      <c r="B22" s="132">
        <f>SUM($A$2:A22)</f>
        <v>0</v>
      </c>
      <c r="C22" s="133" t="str">
        <f>'Agripp Holds PU'!A28</f>
        <v>HU094</v>
      </c>
      <c r="D22" s="133">
        <f>IF(VLOOKUP(C22,'Agripp Holds PU'!$A$8:$AA$1011,26,0)="",0,VLOOKUP(C22,'Agripp Holds PU'!$A$8:$AA$1011,26,0))</f>
        <v>0</v>
      </c>
      <c r="E22" s="133">
        <v>21</v>
      </c>
      <c r="F22" s="134">
        <f>IF(VLOOKUP(C22,'Agripp Holds PU'!$A$8:$AC$1011,28,0)="",0,VLOOKUP(C22,'Agripp Holds PU'!$A$8:$AC$1011,28,0))</f>
        <v>0</v>
      </c>
      <c r="G22" s="135"/>
      <c r="H22" s="135"/>
      <c r="I22" s="135"/>
      <c r="J22" s="133" t="str">
        <f t="shared" si="0"/>
        <v/>
      </c>
      <c r="K22" s="133" t="str">
        <f t="shared" si="1"/>
        <v/>
      </c>
      <c r="L22" s="133" t="str">
        <f t="shared" si="2"/>
        <v/>
      </c>
      <c r="M22" s="133" t="str">
        <f t="shared" si="3"/>
        <v/>
      </c>
      <c r="N22" s="133" t="str">
        <f t="shared" si="4"/>
        <v/>
      </c>
      <c r="O22" s="133" t="str">
        <f t="shared" si="5"/>
        <v/>
      </c>
      <c r="P22" s="133" t="str">
        <f t="shared" si="6"/>
        <v/>
      </c>
      <c r="Q22" s="133" t="str">
        <f t="shared" si="7"/>
        <v/>
      </c>
      <c r="R22" s="133" t="str">
        <f t="shared" si="8"/>
        <v/>
      </c>
      <c r="S22" s="134" t="str">
        <f t="shared" si="9"/>
        <v/>
      </c>
      <c r="T22" s="133" t="str">
        <f t="shared" si="11"/>
        <v/>
      </c>
      <c r="X22" s="95"/>
      <c r="Y22" s="116"/>
      <c r="Z22" s="116"/>
      <c r="AA22" s="115"/>
      <c r="AB22" s="120"/>
      <c r="AC22" s="160"/>
      <c r="AD22" s="161"/>
      <c r="AE22" s="162"/>
      <c r="AF22" s="301"/>
    </row>
    <row r="23" spans="1:32" ht="19.95" customHeight="1">
      <c r="A23" s="86" t="str">
        <f t="shared" si="10"/>
        <v/>
      </c>
      <c r="B23" s="132">
        <f>SUM($A$2:A23)</f>
        <v>0</v>
      </c>
      <c r="C23" s="133" t="str">
        <f>'Agripp Holds PU'!A29</f>
        <v>HU095</v>
      </c>
      <c r="D23" s="133">
        <f>IF(VLOOKUP(C23,'Agripp Holds PU'!$A$8:$AA$1011,26,0)="",0,VLOOKUP(C23,'Agripp Holds PU'!$A$8:$AA$1011,26,0))</f>
        <v>0</v>
      </c>
      <c r="E23" s="133">
        <v>22</v>
      </c>
      <c r="F23" s="134">
        <f>IF(VLOOKUP(C23,'Agripp Holds PU'!$A$8:$AC$1011,28,0)="",0,VLOOKUP(C23,'Agripp Holds PU'!$A$8:$AC$1011,28,0))</f>
        <v>0</v>
      </c>
      <c r="G23" s="135"/>
      <c r="H23" s="135"/>
      <c r="I23" s="135"/>
      <c r="J23" s="133" t="str">
        <f t="shared" si="0"/>
        <v/>
      </c>
      <c r="K23" s="133" t="str">
        <f t="shared" si="1"/>
        <v/>
      </c>
      <c r="L23" s="133" t="str">
        <f t="shared" si="2"/>
        <v/>
      </c>
      <c r="M23" s="133" t="str">
        <f t="shared" si="3"/>
        <v/>
      </c>
      <c r="N23" s="133" t="str">
        <f t="shared" si="4"/>
        <v/>
      </c>
      <c r="O23" s="133" t="str">
        <f t="shared" si="5"/>
        <v/>
      </c>
      <c r="P23" s="133" t="str">
        <f t="shared" si="6"/>
        <v/>
      </c>
      <c r="Q23" s="133" t="str">
        <f t="shared" si="7"/>
        <v/>
      </c>
      <c r="R23" s="133" t="str">
        <f t="shared" si="8"/>
        <v/>
      </c>
      <c r="S23" s="134" t="str">
        <f t="shared" si="9"/>
        <v/>
      </c>
      <c r="T23" s="133" t="str">
        <f t="shared" si="11"/>
        <v/>
      </c>
      <c r="X23" s="314" t="s">
        <v>1196</v>
      </c>
      <c r="Y23" s="315" t="s">
        <v>795</v>
      </c>
      <c r="Z23" s="315" t="s">
        <v>1197</v>
      </c>
      <c r="AA23" s="315" t="s">
        <v>20</v>
      </c>
      <c r="AB23" s="316" t="s">
        <v>1198</v>
      </c>
      <c r="AC23" s="572" t="s">
        <v>23</v>
      </c>
      <c r="AD23" s="572" t="s">
        <v>1383</v>
      </c>
      <c r="AE23" s="162"/>
      <c r="AF23" s="301"/>
    </row>
    <row r="24" spans="1:32" ht="19.95" customHeight="1">
      <c r="A24" s="86" t="str">
        <f t="shared" si="10"/>
        <v/>
      </c>
      <c r="B24" s="132">
        <f>SUM($A$2:A24)</f>
        <v>0</v>
      </c>
      <c r="C24" s="133" t="str">
        <f>'Agripp Holds PU'!A30</f>
        <v>HU096</v>
      </c>
      <c r="D24" s="133">
        <f>IF(VLOOKUP(C24,'Agripp Holds PU'!$A$8:$AA$1011,26,0)="",0,VLOOKUP(C24,'Agripp Holds PU'!$A$8:$AA$1011,26,0))</f>
        <v>0</v>
      </c>
      <c r="E24" s="133">
        <v>23</v>
      </c>
      <c r="F24" s="134">
        <f>IF(VLOOKUP(C24,'Agripp Holds PU'!$A$8:$AC$1011,28,0)="",0,VLOOKUP(C24,'Agripp Holds PU'!$A$8:$AC$1011,28,0))</f>
        <v>0</v>
      </c>
      <c r="G24" s="135"/>
      <c r="H24" s="135"/>
      <c r="I24" s="135"/>
      <c r="J24" s="133" t="str">
        <f t="shared" si="0"/>
        <v/>
      </c>
      <c r="K24" s="133" t="str">
        <f t="shared" si="1"/>
        <v/>
      </c>
      <c r="L24" s="133" t="str">
        <f t="shared" si="2"/>
        <v/>
      </c>
      <c r="M24" s="133" t="str">
        <f t="shared" si="3"/>
        <v/>
      </c>
      <c r="N24" s="133" t="str">
        <f t="shared" si="4"/>
        <v/>
      </c>
      <c r="O24" s="133" t="str">
        <f t="shared" si="5"/>
        <v/>
      </c>
      <c r="P24" s="133" t="str">
        <f t="shared" si="6"/>
        <v/>
      </c>
      <c r="Q24" s="133" t="str">
        <f t="shared" si="7"/>
        <v/>
      </c>
      <c r="R24" s="133" t="str">
        <f t="shared" si="8"/>
        <v/>
      </c>
      <c r="S24" s="134" t="str">
        <f t="shared" si="9"/>
        <v/>
      </c>
      <c r="T24" s="133" t="str">
        <f t="shared" si="11"/>
        <v/>
      </c>
      <c r="X24" s="302" t="s">
        <v>290</v>
      </c>
      <c r="Y24" s="295">
        <f>SUMIFS($R:$R,$L:$L,X24,$N:$N,$Y$23)</f>
        <v>0</v>
      </c>
      <c r="Z24" s="296">
        <f>SUMIFS($S:$S,$L:$L,X24,$N:$N,$Y$23)</f>
        <v>0</v>
      </c>
      <c r="AA24" s="295">
        <f>SUMIFS($R:$R,$L:$L,X24,$N:$N,$AA$23)</f>
        <v>0</v>
      </c>
      <c r="AB24" s="305">
        <f>SUMIFS($S:$S,$L:$L,X24,$N:$N,$AA$23)</f>
        <v>0</v>
      </c>
      <c r="AC24" s="644">
        <v>0</v>
      </c>
      <c r="AD24" s="627">
        <v>0</v>
      </c>
      <c r="AF24" s="301"/>
    </row>
    <row r="25" spans="1:32" ht="19.95" customHeight="1">
      <c r="A25" s="86" t="str">
        <f t="shared" si="10"/>
        <v/>
      </c>
      <c r="B25" s="132">
        <f>SUM($A$2:A25)</f>
        <v>0</v>
      </c>
      <c r="C25" s="133" t="str">
        <f>'Agripp Holds PU'!A31</f>
        <v>HU097</v>
      </c>
      <c r="D25" s="133">
        <f>IF(VLOOKUP(C25,'Agripp Holds PU'!$A$8:$AA$1011,26,0)="",0,VLOOKUP(C25,'Agripp Holds PU'!$A$8:$AA$1011,26,0))</f>
        <v>0</v>
      </c>
      <c r="E25" s="133">
        <v>24</v>
      </c>
      <c r="F25" s="134">
        <f>IF(VLOOKUP(C25,'Agripp Holds PU'!$A$8:$AC$1011,28,0)="",0,VLOOKUP(C25,'Agripp Holds PU'!$A$8:$AC$1011,28,0))</f>
        <v>0</v>
      </c>
      <c r="G25" s="135"/>
      <c r="H25" s="135"/>
      <c r="I25" s="135"/>
      <c r="J25" s="133" t="str">
        <f t="shared" si="0"/>
        <v/>
      </c>
      <c r="K25" s="133" t="str">
        <f t="shared" si="1"/>
        <v/>
      </c>
      <c r="L25" s="133" t="str">
        <f t="shared" si="2"/>
        <v/>
      </c>
      <c r="M25" s="133" t="str">
        <f t="shared" si="3"/>
        <v/>
      </c>
      <c r="N25" s="133" t="str">
        <f t="shared" si="4"/>
        <v/>
      </c>
      <c r="O25" s="133" t="str">
        <f t="shared" si="5"/>
        <v/>
      </c>
      <c r="P25" s="133" t="str">
        <f t="shared" si="6"/>
        <v/>
      </c>
      <c r="Q25" s="133" t="str">
        <f t="shared" si="7"/>
        <v/>
      </c>
      <c r="R25" s="133" t="str">
        <f t="shared" si="8"/>
        <v/>
      </c>
      <c r="S25" s="134" t="str">
        <f t="shared" si="9"/>
        <v/>
      </c>
      <c r="T25" s="133" t="str">
        <f t="shared" si="11"/>
        <v/>
      </c>
      <c r="X25" s="302" t="s">
        <v>251</v>
      </c>
      <c r="Y25" s="295">
        <f>SUMIFS($R:$R,$L:$L,X25,$N:$N,$Y$23)</f>
        <v>0</v>
      </c>
      <c r="Z25" s="296">
        <f>SUMIFS($S:$S,$L:$L,X25,$N:$N,$Y$23)</f>
        <v>0</v>
      </c>
      <c r="AA25" s="295">
        <f>SUMIFS($R:$R,$L:$L,X25,$N:$N,$AA$23)</f>
        <v>0</v>
      </c>
      <c r="AB25" s="305">
        <f>SUMIFS($S:$S,$L:$L,X25,$N:$N,$AA$23)</f>
        <v>0</v>
      </c>
      <c r="AC25" s="116">
        <v>0</v>
      </c>
      <c r="AD25" s="627">
        <v>0</v>
      </c>
    </row>
    <row r="26" spans="1:32" ht="19.95" customHeight="1">
      <c r="A26" s="86" t="str">
        <f t="shared" si="10"/>
        <v/>
      </c>
      <c r="B26" s="132">
        <f>SUM($A$2:A26)</f>
        <v>0</v>
      </c>
      <c r="C26" s="133" t="str">
        <f>'Agripp Holds PU'!A32</f>
        <v>HU098</v>
      </c>
      <c r="D26" s="133">
        <f>IF(VLOOKUP(C26,'Agripp Holds PU'!$A$8:$AA$1011,26,0)="",0,VLOOKUP(C26,'Agripp Holds PU'!$A$8:$AA$1011,26,0))</f>
        <v>0</v>
      </c>
      <c r="E26" s="133">
        <v>25</v>
      </c>
      <c r="F26" s="134">
        <f>IF(VLOOKUP(C26,'Agripp Holds PU'!$A$8:$AC$1011,28,0)="",0,VLOOKUP(C26,'Agripp Holds PU'!$A$8:$AC$1011,28,0))</f>
        <v>0</v>
      </c>
      <c r="G26" s="135"/>
      <c r="H26" s="135"/>
      <c r="I26" s="135"/>
      <c r="J26" s="133" t="str">
        <f t="shared" si="0"/>
        <v/>
      </c>
      <c r="K26" s="133" t="str">
        <f t="shared" si="1"/>
        <v/>
      </c>
      <c r="L26" s="133" t="str">
        <f t="shared" si="2"/>
        <v/>
      </c>
      <c r="M26" s="133" t="str">
        <f t="shared" si="3"/>
        <v/>
      </c>
      <c r="N26" s="133" t="str">
        <f t="shared" si="4"/>
        <v/>
      </c>
      <c r="O26" s="133" t="str">
        <f t="shared" si="5"/>
        <v/>
      </c>
      <c r="P26" s="133" t="str">
        <f t="shared" si="6"/>
        <v/>
      </c>
      <c r="Q26" s="133" t="str">
        <f t="shared" si="7"/>
        <v/>
      </c>
      <c r="R26" s="133" t="str">
        <f t="shared" si="8"/>
        <v/>
      </c>
      <c r="S26" s="134" t="str">
        <f t="shared" si="9"/>
        <v/>
      </c>
      <c r="T26" s="133" t="str">
        <f t="shared" si="11"/>
        <v/>
      </c>
      <c r="X26" s="302" t="s">
        <v>43</v>
      </c>
      <c r="Y26" s="295">
        <f>SUMIFS($R:$R,$L:$L,X26,$N:$N,$Y$23)</f>
        <v>0</v>
      </c>
      <c r="Z26" s="296">
        <f>SUMIFS($S:$S,$L:$L,X26,$N:$N,$Y$23)</f>
        <v>0</v>
      </c>
      <c r="AA26" s="295">
        <f>SUMIFS($R:$R,$L:$L,X26,$N:$N,$AA$23)</f>
        <v>0</v>
      </c>
      <c r="AB26" s="305">
        <f>SUMIFS($S:$S,$L:$L,X26,$N:$N,$AA$23)</f>
        <v>0</v>
      </c>
      <c r="AC26" s="116">
        <f>'Agripp Fiberglass Macros'!F2</f>
        <v>0</v>
      </c>
      <c r="AD26" s="115">
        <f>'Agripp Fiberglass Macros'!H5</f>
        <v>0</v>
      </c>
      <c r="AE26" s="131"/>
    </row>
    <row r="27" spans="1:32" ht="19.95" customHeight="1">
      <c r="A27" s="86" t="str">
        <f t="shared" si="10"/>
        <v/>
      </c>
      <c r="B27" s="132">
        <f>SUM($A$2:A27)</f>
        <v>0</v>
      </c>
      <c r="C27" s="133" t="str">
        <f>'Agripp Holds PU'!A33</f>
        <v>HU099</v>
      </c>
      <c r="D27" s="133">
        <f>IF(VLOOKUP(C27,'Agripp Holds PU'!$A$8:$AA$1011,26,0)="",0,VLOOKUP(C27,'Agripp Holds PU'!$A$8:$AA$1011,26,0))</f>
        <v>0</v>
      </c>
      <c r="E27" s="133">
        <v>26</v>
      </c>
      <c r="F27" s="134">
        <f>IF(VLOOKUP(C27,'Agripp Holds PU'!$A$8:$AC$1011,28,0)="",0,VLOOKUP(C27,'Agripp Holds PU'!$A$8:$AC$1011,28,0))</f>
        <v>0</v>
      </c>
      <c r="G27" s="135"/>
      <c r="H27" s="135"/>
      <c r="I27" s="135"/>
      <c r="J27" s="133" t="str">
        <f t="shared" si="0"/>
        <v/>
      </c>
      <c r="K27" s="133" t="str">
        <f t="shared" si="1"/>
        <v/>
      </c>
      <c r="L27" s="133" t="str">
        <f t="shared" si="2"/>
        <v/>
      </c>
      <c r="M27" s="133" t="str">
        <f t="shared" si="3"/>
        <v/>
      </c>
      <c r="N27" s="133" t="str">
        <f t="shared" si="4"/>
        <v/>
      </c>
      <c r="O27" s="133" t="str">
        <f t="shared" si="5"/>
        <v/>
      </c>
      <c r="P27" s="133" t="str">
        <f t="shared" si="6"/>
        <v/>
      </c>
      <c r="Q27" s="133" t="str">
        <f t="shared" si="7"/>
        <v/>
      </c>
      <c r="R27" s="133" t="str">
        <f t="shared" si="8"/>
        <v/>
      </c>
      <c r="S27" s="134" t="str">
        <f t="shared" si="9"/>
        <v/>
      </c>
      <c r="T27" s="133" t="str">
        <f t="shared" si="11"/>
        <v/>
      </c>
      <c r="X27" s="302" t="s">
        <v>840</v>
      </c>
      <c r="Y27" s="295">
        <f>SUMIFS($R:$R,$L:$L,X27,$N:$N,$Y$23)</f>
        <v>0</v>
      </c>
      <c r="Z27" s="296">
        <f>SUMIFS($S:$S,$L:$L,X27,$N:$N,$Y$23)</f>
        <v>0</v>
      </c>
      <c r="AA27" s="295">
        <v>0</v>
      </c>
      <c r="AB27" s="305">
        <f>SUMIFS($S:$S,$L:$L,X27,$N:$N,$AA$23)</f>
        <v>0</v>
      </c>
      <c r="AC27" s="116">
        <f>'Agripp Fiberglass Macros'!F3</f>
        <v>0</v>
      </c>
      <c r="AD27" s="627">
        <v>0</v>
      </c>
      <c r="AE27" s="573"/>
      <c r="AF27" s="297"/>
    </row>
    <row r="28" spans="1:32" ht="19.95" customHeight="1">
      <c r="A28" s="86" t="str">
        <f t="shared" si="10"/>
        <v/>
      </c>
      <c r="B28" s="132">
        <f>SUM($A$2:A28)</f>
        <v>0</v>
      </c>
      <c r="C28" s="133" t="str">
        <f>'Agripp Holds PU'!A34</f>
        <v>HU100</v>
      </c>
      <c r="D28" s="133">
        <f>IF(VLOOKUP(C28,'Agripp Holds PU'!$A$8:$AA$1011,26,0)="",0,VLOOKUP(C28,'Agripp Holds PU'!$A$8:$AA$1011,26,0))</f>
        <v>0</v>
      </c>
      <c r="E28" s="133">
        <v>27</v>
      </c>
      <c r="F28" s="134">
        <f>IF(VLOOKUP(C28,'Agripp Holds PU'!$A$8:$AC$1011,28,0)="",0,VLOOKUP(C28,'Agripp Holds PU'!$A$8:$AC$1011,28,0))</f>
        <v>0</v>
      </c>
      <c r="G28" s="135"/>
      <c r="H28" s="135"/>
      <c r="I28" s="135"/>
      <c r="J28" s="133" t="str">
        <f t="shared" si="0"/>
        <v/>
      </c>
      <c r="K28" s="133" t="str">
        <f t="shared" si="1"/>
        <v/>
      </c>
      <c r="L28" s="133" t="str">
        <f t="shared" si="2"/>
        <v/>
      </c>
      <c r="M28" s="133" t="str">
        <f t="shared" si="3"/>
        <v/>
      </c>
      <c r="N28" s="133" t="str">
        <f t="shared" si="4"/>
        <v/>
      </c>
      <c r="O28" s="133" t="str">
        <f t="shared" si="5"/>
        <v/>
      </c>
      <c r="P28" s="133" t="str">
        <f t="shared" si="6"/>
        <v/>
      </c>
      <c r="Q28" s="133" t="str">
        <f t="shared" si="7"/>
        <v/>
      </c>
      <c r="R28" s="133" t="str">
        <f t="shared" si="8"/>
        <v/>
      </c>
      <c r="S28" s="134" t="str">
        <f t="shared" si="9"/>
        <v/>
      </c>
      <c r="T28" s="133" t="str">
        <f t="shared" si="11"/>
        <v/>
      </c>
      <c r="X28" s="317" t="s">
        <v>18</v>
      </c>
      <c r="Y28" s="318">
        <f t="shared" ref="Y28:AD28" si="12">SUM(Y24:Y27)</f>
        <v>0</v>
      </c>
      <c r="Z28" s="319">
        <f t="shared" si="12"/>
        <v>0</v>
      </c>
      <c r="AA28" s="318">
        <f t="shared" si="12"/>
        <v>0</v>
      </c>
      <c r="AB28" s="320">
        <f t="shared" si="12"/>
        <v>0</v>
      </c>
      <c r="AC28" s="577">
        <f t="shared" si="12"/>
        <v>0</v>
      </c>
      <c r="AD28" s="320">
        <f t="shared" si="12"/>
        <v>0</v>
      </c>
      <c r="AE28" s="574"/>
      <c r="AF28" s="303"/>
    </row>
    <row r="29" spans="1:32" ht="19.95" customHeight="1">
      <c r="A29" s="86" t="str">
        <f t="shared" si="10"/>
        <v/>
      </c>
      <c r="B29" s="132">
        <f>SUM($A$2:A29)</f>
        <v>0</v>
      </c>
      <c r="C29" s="133" t="str">
        <f>'Agripp Holds PU'!A35</f>
        <v>HU101</v>
      </c>
      <c r="D29" s="133">
        <f>IF(VLOOKUP(C29,'Agripp Holds PU'!$A$8:$AA$1011,26,0)="",0,VLOOKUP(C29,'Agripp Holds PU'!$A$8:$AA$1011,26,0))</f>
        <v>0</v>
      </c>
      <c r="E29" s="133">
        <v>28</v>
      </c>
      <c r="F29" s="134">
        <f>IF(VLOOKUP(C29,'Agripp Holds PU'!$A$8:$AC$1011,28,0)="",0,VLOOKUP(C29,'Agripp Holds PU'!$A$8:$AC$1011,28,0))</f>
        <v>0</v>
      </c>
      <c r="G29" s="135"/>
      <c r="H29" s="135"/>
      <c r="I29" s="135"/>
      <c r="J29" s="133" t="str">
        <f t="shared" si="0"/>
        <v/>
      </c>
      <c r="K29" s="133" t="str">
        <f t="shared" si="1"/>
        <v/>
      </c>
      <c r="L29" s="133" t="str">
        <f t="shared" si="2"/>
        <v/>
      </c>
      <c r="M29" s="133" t="str">
        <f t="shared" si="3"/>
        <v/>
      </c>
      <c r="N29" s="133" t="str">
        <f t="shared" si="4"/>
        <v/>
      </c>
      <c r="O29" s="133" t="str">
        <f t="shared" si="5"/>
        <v/>
      </c>
      <c r="P29" s="133" t="str">
        <f t="shared" si="6"/>
        <v/>
      </c>
      <c r="Q29" s="133" t="str">
        <f t="shared" si="7"/>
        <v/>
      </c>
      <c r="R29" s="133" t="str">
        <f t="shared" si="8"/>
        <v/>
      </c>
      <c r="S29" s="134" t="str">
        <f t="shared" si="9"/>
        <v/>
      </c>
      <c r="T29" s="133" t="str">
        <f t="shared" si="11"/>
        <v/>
      </c>
      <c r="AE29" s="574"/>
      <c r="AF29" s="297"/>
    </row>
    <row r="30" spans="1:32" ht="19.95" customHeight="1">
      <c r="A30" s="86" t="str">
        <f t="shared" si="10"/>
        <v/>
      </c>
      <c r="B30" s="132">
        <f>SUM($A$2:A30)</f>
        <v>0</v>
      </c>
      <c r="C30" s="133" t="str">
        <f>'Agripp Holds PU'!A36</f>
        <v>HU102</v>
      </c>
      <c r="D30" s="133">
        <f>IF(VLOOKUP(C30,'Agripp Holds PU'!$A$8:$AA$1011,26,0)="",0,VLOOKUP(C30,'Agripp Holds PU'!$A$8:$AA$1011,26,0))</f>
        <v>0</v>
      </c>
      <c r="E30" s="133">
        <v>29</v>
      </c>
      <c r="F30" s="134">
        <f>IF(VLOOKUP(C30,'Agripp Holds PU'!$A$8:$AC$1011,28,0)="",0,VLOOKUP(C30,'Agripp Holds PU'!$A$8:$AC$1011,28,0))</f>
        <v>0</v>
      </c>
      <c r="G30" s="135"/>
      <c r="H30" s="135"/>
      <c r="I30" s="135"/>
      <c r="J30" s="133" t="str">
        <f t="shared" si="0"/>
        <v/>
      </c>
      <c r="K30" s="133" t="str">
        <f t="shared" si="1"/>
        <v/>
      </c>
      <c r="L30" s="133" t="str">
        <f t="shared" si="2"/>
        <v/>
      </c>
      <c r="M30" s="133" t="str">
        <f t="shared" si="3"/>
        <v/>
      </c>
      <c r="N30" s="133" t="str">
        <f t="shared" si="4"/>
        <v/>
      </c>
      <c r="O30" s="133" t="str">
        <f t="shared" si="5"/>
        <v/>
      </c>
      <c r="P30" s="133" t="str">
        <f t="shared" si="6"/>
        <v/>
      </c>
      <c r="Q30" s="133" t="str">
        <f t="shared" si="7"/>
        <v/>
      </c>
      <c r="R30" s="133" t="str">
        <f t="shared" si="8"/>
        <v/>
      </c>
      <c r="S30" s="134" t="str">
        <f t="shared" si="9"/>
        <v/>
      </c>
      <c r="T30" s="133" t="str">
        <f t="shared" si="11"/>
        <v/>
      </c>
      <c r="Y30" s="95"/>
      <c r="Z30" s="95"/>
      <c r="AA30" s="95"/>
      <c r="AE30" s="574"/>
      <c r="AF30" s="297"/>
    </row>
    <row r="31" spans="1:32" ht="19.95" customHeight="1">
      <c r="A31" s="86" t="str">
        <f t="shared" si="10"/>
        <v/>
      </c>
      <c r="B31" s="132">
        <f>SUM($A$2:A31)</f>
        <v>0</v>
      </c>
      <c r="C31" s="133" t="str">
        <f>'Agripp Holds PU'!A37</f>
        <v>HU103</v>
      </c>
      <c r="D31" s="133">
        <f>IF(VLOOKUP(C31,'Agripp Holds PU'!$A$8:$AA$1011,26,0)="",0,VLOOKUP(C31,'Agripp Holds PU'!$A$8:$AA$1011,26,0))</f>
        <v>0</v>
      </c>
      <c r="E31" s="133">
        <v>30</v>
      </c>
      <c r="F31" s="134">
        <f>IF(VLOOKUP(C31,'Agripp Holds PU'!$A$8:$AC$1011,28,0)="",0,VLOOKUP(C31,'Agripp Holds PU'!$A$8:$AC$1011,28,0))</f>
        <v>0</v>
      </c>
      <c r="G31" s="135"/>
      <c r="H31" s="135"/>
      <c r="I31" s="135"/>
      <c r="J31" s="133" t="str">
        <f t="shared" si="0"/>
        <v/>
      </c>
      <c r="K31" s="133" t="str">
        <f t="shared" si="1"/>
        <v/>
      </c>
      <c r="L31" s="133" t="str">
        <f t="shared" si="2"/>
        <v/>
      </c>
      <c r="M31" s="133" t="str">
        <f t="shared" si="3"/>
        <v/>
      </c>
      <c r="N31" s="133" t="str">
        <f t="shared" si="4"/>
        <v/>
      </c>
      <c r="O31" s="133" t="str">
        <f t="shared" si="5"/>
        <v/>
      </c>
      <c r="P31" s="133" t="str">
        <f t="shared" si="6"/>
        <v/>
      </c>
      <c r="Q31" s="133" t="str">
        <f t="shared" si="7"/>
        <v/>
      </c>
      <c r="R31" s="133" t="str">
        <f t="shared" si="8"/>
        <v/>
      </c>
      <c r="S31" s="134" t="str">
        <f t="shared" si="9"/>
        <v/>
      </c>
      <c r="T31" s="133" t="str">
        <f t="shared" si="11"/>
        <v/>
      </c>
      <c r="AE31" s="574"/>
      <c r="AF31" s="297"/>
    </row>
    <row r="32" spans="1:32" ht="19.95" customHeight="1">
      <c r="A32" s="86" t="str">
        <f t="shared" si="10"/>
        <v/>
      </c>
      <c r="B32" s="132">
        <f>SUM($A$2:A32)</f>
        <v>0</v>
      </c>
      <c r="C32" s="133" t="str">
        <f>'Agripp Holds PU'!A38</f>
        <v>HU104</v>
      </c>
      <c r="D32" s="133">
        <f>IF(VLOOKUP(C32,'Agripp Holds PU'!$A$8:$AA$1011,26,0)="",0,VLOOKUP(C32,'Agripp Holds PU'!$A$8:$AA$1011,26,0))</f>
        <v>0</v>
      </c>
      <c r="E32" s="133">
        <v>31</v>
      </c>
      <c r="F32" s="134">
        <f>IF(VLOOKUP(C32,'Agripp Holds PU'!$A$8:$AC$1011,28,0)="",0,VLOOKUP(C32,'Agripp Holds PU'!$A$8:$AC$1011,28,0))</f>
        <v>0</v>
      </c>
      <c r="G32" s="135"/>
      <c r="H32" s="135"/>
      <c r="I32" s="135"/>
      <c r="J32" s="133" t="str">
        <f t="shared" si="0"/>
        <v/>
      </c>
      <c r="K32" s="133" t="str">
        <f t="shared" si="1"/>
        <v/>
      </c>
      <c r="L32" s="133" t="str">
        <f t="shared" si="2"/>
        <v/>
      </c>
      <c r="M32" s="133" t="str">
        <f t="shared" si="3"/>
        <v/>
      </c>
      <c r="N32" s="133" t="str">
        <f t="shared" si="4"/>
        <v/>
      </c>
      <c r="O32" s="133" t="str">
        <f t="shared" si="5"/>
        <v/>
      </c>
      <c r="P32" s="133" t="str">
        <f t="shared" si="6"/>
        <v/>
      </c>
      <c r="Q32" s="133" t="str">
        <f t="shared" si="7"/>
        <v/>
      </c>
      <c r="R32" s="133" t="str">
        <f t="shared" si="8"/>
        <v/>
      </c>
      <c r="S32" s="134" t="str">
        <f t="shared" si="9"/>
        <v/>
      </c>
      <c r="T32" s="133" t="str">
        <f t="shared" si="11"/>
        <v/>
      </c>
      <c r="AE32" s="574"/>
      <c r="AF32" s="297"/>
    </row>
    <row r="33" spans="1:32" ht="19.95" customHeight="1">
      <c r="A33" s="86" t="str">
        <f t="shared" si="10"/>
        <v/>
      </c>
      <c r="B33" s="132">
        <f>SUM($A$2:A33)</f>
        <v>0</v>
      </c>
      <c r="C33" s="133" t="str">
        <f>'Agripp Holds PU'!A39</f>
        <v>HU105</v>
      </c>
      <c r="D33" s="133">
        <f>IF(VLOOKUP(C33,'Agripp Holds PU'!$A$8:$AA$1011,26,0)="",0,VLOOKUP(C33,'Agripp Holds PU'!$A$8:$AA$1011,26,0))</f>
        <v>0</v>
      </c>
      <c r="E33" s="133">
        <v>32</v>
      </c>
      <c r="F33" s="134">
        <f>IF(VLOOKUP(C33,'Agripp Holds PU'!$A$8:$AC$1011,28,0)="",0,VLOOKUP(C33,'Agripp Holds PU'!$A$8:$AC$1011,28,0))</f>
        <v>0</v>
      </c>
      <c r="G33" s="135"/>
      <c r="H33" s="135"/>
      <c r="I33" s="135"/>
      <c r="J33" s="133" t="str">
        <f t="shared" si="0"/>
        <v/>
      </c>
      <c r="K33" s="133" t="str">
        <f t="shared" si="1"/>
        <v/>
      </c>
      <c r="L33" s="133" t="str">
        <f t="shared" si="2"/>
        <v/>
      </c>
      <c r="M33" s="133" t="str">
        <f t="shared" si="3"/>
        <v/>
      </c>
      <c r="N33" s="133" t="str">
        <f t="shared" si="4"/>
        <v/>
      </c>
      <c r="O33" s="133" t="str">
        <f t="shared" si="5"/>
        <v/>
      </c>
      <c r="P33" s="133" t="str">
        <f t="shared" si="6"/>
        <v/>
      </c>
      <c r="Q33" s="133" t="str">
        <f t="shared" si="7"/>
        <v/>
      </c>
      <c r="R33" s="133" t="str">
        <f t="shared" si="8"/>
        <v/>
      </c>
      <c r="S33" s="134" t="str">
        <f t="shared" si="9"/>
        <v/>
      </c>
      <c r="T33" s="133" t="str">
        <f t="shared" si="11"/>
        <v/>
      </c>
      <c r="AC33" s="575"/>
      <c r="AD33" s="576"/>
      <c r="AE33" s="575"/>
      <c r="AF33" s="297"/>
    </row>
    <row r="34" spans="1:32" ht="19.95" customHeight="1">
      <c r="A34" s="86" t="str">
        <f t="shared" si="10"/>
        <v/>
      </c>
      <c r="B34" s="132">
        <f>SUM($A$2:A34)</f>
        <v>0</v>
      </c>
      <c r="C34" s="133" t="str">
        <f>'Agripp Holds PU'!A40</f>
        <v>HU106</v>
      </c>
      <c r="D34" s="133">
        <f>IF(VLOOKUP(C34,'Agripp Holds PU'!$A$8:$AA$1011,26,0)="",0,VLOOKUP(C34,'Agripp Holds PU'!$A$8:$AA$1011,26,0))</f>
        <v>0</v>
      </c>
      <c r="E34" s="133">
        <v>33</v>
      </c>
      <c r="F34" s="134">
        <f>IF(VLOOKUP(C34,'Agripp Holds PU'!$A$8:$AC$1011,28,0)="",0,VLOOKUP(C34,'Agripp Holds PU'!$A$8:$AC$1011,28,0))</f>
        <v>0</v>
      </c>
      <c r="G34" s="135"/>
      <c r="H34" s="135"/>
      <c r="I34" s="135"/>
      <c r="J34" s="133" t="str">
        <f t="shared" ref="J34:J65" si="13">IF(ISERROR(VLOOKUP($E34,$B$2:$D$577,2,0)),"",VLOOKUP($E34,$B$2:$D$577,2,0))</f>
        <v/>
      </c>
      <c r="K34" s="133" t="str">
        <f t="shared" ref="K34:K65" si="14">IF(ISERROR(VLOOKUP($J34,TableauDatanew,4,0)),"",VLOOKUP($J34,TableauDatanew,4,0))</f>
        <v/>
      </c>
      <c r="L34" s="133" t="str">
        <f t="shared" ref="L34:L65" si="15">IF(ISERROR(VLOOKUP($J34,TableauDatanew,5,0)),"",VLOOKUP($J34,TableauDatanew,5,0))</f>
        <v/>
      </c>
      <c r="M34" s="133" t="str">
        <f t="shared" ref="M34:M65" si="16">IF(ISERROR(VLOOKUP($J34,TableauDatanew,6,0)),"",VLOOKUP($J34,TableauDatanew,6,0))</f>
        <v/>
      </c>
      <c r="N34" s="133" t="str">
        <f t="shared" ref="N34:N65" si="17">IF(ISERROR(VLOOKUP($J34,TableauDatanew,13,0)),"",VLOOKUP($J34,TableauDatanew,13,0))</f>
        <v/>
      </c>
      <c r="O34" s="133" t="str">
        <f t="shared" ref="O34:O65" si="18">IF(ISERROR(VLOOKUP($J34,TableauDatanew,11,0)),"",VLOOKUP($J34,TableauDatanew,11,0))</f>
        <v/>
      </c>
      <c r="P34" s="133" t="str">
        <f t="shared" ref="P34:P65" si="19">IF(ISERROR(VLOOKUP($J34,TableauDatanew,8,0)),"",VLOOKUP($J34,TableauDatanew,8,0))</f>
        <v/>
      </c>
      <c r="Q34" s="133" t="str">
        <f t="shared" ref="Q34:Q65" si="20">IF(ISERROR(VLOOKUP($J34,TableauDatanew,10,0)),"",VLOOKUP($J34,TableauDatanew,10,0))</f>
        <v/>
      </c>
      <c r="R34" s="133" t="str">
        <f t="shared" ref="R34:R65" si="21">IF(ISERROR(VLOOKUP(J34,C:D,2,0)),"",VLOOKUP(J34,C:D,2,0))</f>
        <v/>
      </c>
      <c r="S34" s="134" t="str">
        <f t="shared" ref="S34:S65" si="22">IF(ISERROR(VLOOKUP(J34,C:F,4,0)),"",VLOOKUP(J34,C:F,4,0))</f>
        <v/>
      </c>
      <c r="T34" s="133" t="str">
        <f t="shared" si="11"/>
        <v/>
      </c>
      <c r="AB34" s="95"/>
      <c r="AC34" s="95"/>
      <c r="AD34" s="165"/>
      <c r="AE34" s="575"/>
    </row>
    <row r="35" spans="1:32" ht="19.95" customHeight="1">
      <c r="A35" s="86" t="str">
        <f t="shared" si="10"/>
        <v/>
      </c>
      <c r="B35" s="132">
        <f>SUM($A$2:A35)</f>
        <v>0</v>
      </c>
      <c r="C35" s="133" t="str">
        <f>'Agripp Holds PU'!A41</f>
        <v>HU107</v>
      </c>
      <c r="D35" s="133">
        <f>IF(VLOOKUP(C35,'Agripp Holds PU'!$A$8:$AA$1011,26,0)="",0,VLOOKUP(C35,'Agripp Holds PU'!$A$8:$AA$1011,26,0))</f>
        <v>0</v>
      </c>
      <c r="E35" s="133">
        <v>34</v>
      </c>
      <c r="F35" s="134">
        <f>IF(VLOOKUP(C35,'Agripp Holds PU'!$A$8:$AC$1011,28,0)="",0,VLOOKUP(C35,'Agripp Holds PU'!$A$8:$AC$1011,28,0))</f>
        <v>0</v>
      </c>
      <c r="G35" s="135"/>
      <c r="H35" s="135"/>
      <c r="I35" s="135"/>
      <c r="J35" s="133" t="str">
        <f t="shared" si="13"/>
        <v/>
      </c>
      <c r="K35" s="133" t="str">
        <f t="shared" si="14"/>
        <v/>
      </c>
      <c r="L35" s="133" t="str">
        <f t="shared" si="15"/>
        <v/>
      </c>
      <c r="M35" s="133" t="str">
        <f t="shared" si="16"/>
        <v/>
      </c>
      <c r="N35" s="133" t="str">
        <f t="shared" si="17"/>
        <v/>
      </c>
      <c r="O35" s="133" t="str">
        <f t="shared" si="18"/>
        <v/>
      </c>
      <c r="P35" s="133" t="str">
        <f t="shared" si="19"/>
        <v/>
      </c>
      <c r="Q35" s="133" t="str">
        <f t="shared" si="20"/>
        <v/>
      </c>
      <c r="R35" s="133" t="str">
        <f t="shared" si="21"/>
        <v/>
      </c>
      <c r="S35" s="134" t="str">
        <f t="shared" si="22"/>
        <v/>
      </c>
      <c r="T35" s="133" t="str">
        <f t="shared" si="11"/>
        <v/>
      </c>
      <c r="AC35" s="95"/>
      <c r="AD35" s="165"/>
      <c r="AE35" s="95"/>
    </row>
    <row r="36" spans="1:32" ht="19.95" customHeight="1">
      <c r="A36" s="86" t="str">
        <f t="shared" si="10"/>
        <v/>
      </c>
      <c r="B36" s="132">
        <f>SUM($A$2:A36)</f>
        <v>0</v>
      </c>
      <c r="C36" s="133" t="str">
        <f>'Agripp Holds PU'!A42</f>
        <v>HU108</v>
      </c>
      <c r="D36" s="133">
        <f>IF(VLOOKUP(C36,'Agripp Holds PU'!$A$8:$AA$1011,26,0)="",0,VLOOKUP(C36,'Agripp Holds PU'!$A$8:$AA$1011,26,0))</f>
        <v>0</v>
      </c>
      <c r="E36" s="133">
        <v>35</v>
      </c>
      <c r="F36" s="134">
        <f>IF(VLOOKUP(C36,'Agripp Holds PU'!$A$8:$AC$1011,28,0)="",0,VLOOKUP(C36,'Agripp Holds PU'!$A$8:$AC$1011,28,0))</f>
        <v>0</v>
      </c>
      <c r="G36" s="135"/>
      <c r="H36" s="135"/>
      <c r="I36" s="135"/>
      <c r="J36" s="133" t="str">
        <f t="shared" si="13"/>
        <v/>
      </c>
      <c r="K36" s="133" t="str">
        <f t="shared" si="14"/>
        <v/>
      </c>
      <c r="L36" s="133" t="str">
        <f t="shared" si="15"/>
        <v/>
      </c>
      <c r="M36" s="133" t="str">
        <f t="shared" si="16"/>
        <v/>
      </c>
      <c r="N36" s="133" t="str">
        <f t="shared" si="17"/>
        <v/>
      </c>
      <c r="O36" s="133" t="str">
        <f t="shared" si="18"/>
        <v/>
      </c>
      <c r="P36" s="133" t="str">
        <f t="shared" si="19"/>
        <v/>
      </c>
      <c r="Q36" s="133" t="str">
        <f t="shared" si="20"/>
        <v/>
      </c>
      <c r="R36" s="133" t="str">
        <f t="shared" si="21"/>
        <v/>
      </c>
      <c r="S36" s="134" t="str">
        <f t="shared" si="22"/>
        <v/>
      </c>
      <c r="T36" s="133" t="str">
        <f t="shared" si="11"/>
        <v/>
      </c>
      <c r="AC36" s="95"/>
      <c r="AD36" s="165"/>
      <c r="AE36" s="95"/>
    </row>
    <row r="37" spans="1:32" ht="19.95" customHeight="1">
      <c r="A37" s="86" t="str">
        <f t="shared" si="10"/>
        <v/>
      </c>
      <c r="B37" s="132">
        <f>SUM($A$2:A37)</f>
        <v>0</v>
      </c>
      <c r="C37" s="133" t="str">
        <f>'Agripp Holds PU'!A43</f>
        <v>HU109</v>
      </c>
      <c r="D37" s="133">
        <f>IF(VLOOKUP(C37,'Agripp Holds PU'!$A$8:$AA$1011,26,0)="",0,VLOOKUP(C37,'Agripp Holds PU'!$A$8:$AA$1011,26,0))</f>
        <v>0</v>
      </c>
      <c r="E37" s="133">
        <v>36</v>
      </c>
      <c r="F37" s="134">
        <f>IF(VLOOKUP(C37,'Agripp Holds PU'!$A$8:$AC$1011,28,0)="",0,VLOOKUP(C37,'Agripp Holds PU'!$A$8:$AC$1011,28,0))</f>
        <v>0</v>
      </c>
      <c r="G37" s="135"/>
      <c r="H37" s="135"/>
      <c r="I37" s="135"/>
      <c r="J37" s="133" t="str">
        <f t="shared" si="13"/>
        <v/>
      </c>
      <c r="K37" s="133" t="str">
        <f t="shared" si="14"/>
        <v/>
      </c>
      <c r="L37" s="133" t="str">
        <f t="shared" si="15"/>
        <v/>
      </c>
      <c r="M37" s="133" t="str">
        <f t="shared" si="16"/>
        <v/>
      </c>
      <c r="N37" s="133" t="str">
        <f t="shared" si="17"/>
        <v/>
      </c>
      <c r="O37" s="133" t="str">
        <f t="shared" si="18"/>
        <v/>
      </c>
      <c r="P37" s="133" t="str">
        <f t="shared" si="19"/>
        <v/>
      </c>
      <c r="Q37" s="133" t="str">
        <f t="shared" si="20"/>
        <v/>
      </c>
      <c r="R37" s="133" t="str">
        <f t="shared" si="21"/>
        <v/>
      </c>
      <c r="S37" s="134" t="str">
        <f t="shared" si="22"/>
        <v/>
      </c>
      <c r="T37" s="133" t="str">
        <f t="shared" si="11"/>
        <v/>
      </c>
    </row>
    <row r="38" spans="1:32" ht="19.95" customHeight="1">
      <c r="A38" s="86" t="str">
        <f t="shared" si="10"/>
        <v/>
      </c>
      <c r="B38" s="132">
        <f>SUM($A$2:A38)</f>
        <v>0</v>
      </c>
      <c r="C38" s="133" t="str">
        <f>'Agripp Holds PU'!A44</f>
        <v>HU110</v>
      </c>
      <c r="D38" s="133">
        <f>IF(VLOOKUP(C38,'Agripp Holds PU'!$A$8:$AA$1011,26,0)="",0,VLOOKUP(C38,'Agripp Holds PU'!$A$8:$AA$1011,26,0))</f>
        <v>0</v>
      </c>
      <c r="E38" s="133">
        <v>37</v>
      </c>
      <c r="F38" s="134">
        <f>IF(VLOOKUP(C38,'Agripp Holds PU'!$A$8:$AC$1011,28,0)="",0,VLOOKUP(C38,'Agripp Holds PU'!$A$8:$AC$1011,28,0))</f>
        <v>0</v>
      </c>
      <c r="G38" s="135"/>
      <c r="H38" s="135"/>
      <c r="I38" s="135"/>
      <c r="J38" s="133" t="str">
        <f t="shared" si="13"/>
        <v/>
      </c>
      <c r="K38" s="133" t="str">
        <f t="shared" si="14"/>
        <v/>
      </c>
      <c r="L38" s="133" t="str">
        <f t="shared" si="15"/>
        <v/>
      </c>
      <c r="M38" s="133" t="str">
        <f t="shared" si="16"/>
        <v/>
      </c>
      <c r="N38" s="133" t="str">
        <f t="shared" si="17"/>
        <v/>
      </c>
      <c r="O38" s="133" t="str">
        <f t="shared" si="18"/>
        <v/>
      </c>
      <c r="P38" s="133" t="str">
        <f t="shared" si="19"/>
        <v/>
      </c>
      <c r="Q38" s="133" t="str">
        <f t="shared" si="20"/>
        <v/>
      </c>
      <c r="R38" s="133" t="str">
        <f t="shared" si="21"/>
        <v/>
      </c>
      <c r="S38" s="134" t="str">
        <f t="shared" si="22"/>
        <v/>
      </c>
      <c r="T38" s="133" t="str">
        <f t="shared" si="11"/>
        <v/>
      </c>
    </row>
    <row r="39" spans="1:32" ht="19.95" customHeight="1">
      <c r="A39" s="86" t="str">
        <f t="shared" si="10"/>
        <v/>
      </c>
      <c r="B39" s="132">
        <f>SUM($A$2:A39)</f>
        <v>0</v>
      </c>
      <c r="C39" s="133" t="str">
        <f>'Agripp Holds PU'!A45</f>
        <v>HU111</v>
      </c>
      <c r="D39" s="133">
        <f>IF(VLOOKUP(C39,'Agripp Holds PU'!$A$8:$AA$1011,26,0)="",0,VLOOKUP(C39,'Agripp Holds PU'!$A$8:$AA$1011,26,0))</f>
        <v>0</v>
      </c>
      <c r="E39" s="133">
        <v>38</v>
      </c>
      <c r="F39" s="134">
        <f>IF(VLOOKUP(C39,'Agripp Holds PU'!$A$8:$AC$1011,28,0)="",0,VLOOKUP(C39,'Agripp Holds PU'!$A$8:$AC$1011,28,0))</f>
        <v>0</v>
      </c>
      <c r="G39" s="135"/>
      <c r="H39" s="135"/>
      <c r="I39" s="135"/>
      <c r="J39" s="133" t="str">
        <f t="shared" si="13"/>
        <v/>
      </c>
      <c r="K39" s="133" t="str">
        <f t="shared" si="14"/>
        <v/>
      </c>
      <c r="L39" s="133" t="str">
        <f t="shared" si="15"/>
        <v/>
      </c>
      <c r="M39" s="133" t="str">
        <f t="shared" si="16"/>
        <v/>
      </c>
      <c r="N39" s="133" t="str">
        <f t="shared" si="17"/>
        <v/>
      </c>
      <c r="O39" s="133" t="str">
        <f t="shared" si="18"/>
        <v/>
      </c>
      <c r="P39" s="133" t="str">
        <f t="shared" si="19"/>
        <v/>
      </c>
      <c r="Q39" s="133" t="str">
        <f t="shared" si="20"/>
        <v/>
      </c>
      <c r="R39" s="133" t="str">
        <f t="shared" si="21"/>
        <v/>
      </c>
      <c r="S39" s="134" t="str">
        <f t="shared" si="22"/>
        <v/>
      </c>
      <c r="T39" s="133" t="str">
        <f t="shared" si="11"/>
        <v/>
      </c>
    </row>
    <row r="40" spans="1:32" ht="19.95" customHeight="1">
      <c r="A40" s="86" t="str">
        <f t="shared" si="10"/>
        <v/>
      </c>
      <c r="B40" s="132">
        <f>SUM($A$2:A40)</f>
        <v>0</v>
      </c>
      <c r="C40" s="133" t="str">
        <f>'Agripp Holds PU'!A46</f>
        <v>HU112</v>
      </c>
      <c r="D40" s="133">
        <f>IF(VLOOKUP(C40,'Agripp Holds PU'!$A$8:$AA$1011,26,0)="",0,VLOOKUP(C40,'Agripp Holds PU'!$A$8:$AA$1011,26,0))</f>
        <v>0</v>
      </c>
      <c r="E40" s="133">
        <v>39</v>
      </c>
      <c r="F40" s="134">
        <f>IF(VLOOKUP(C40,'Agripp Holds PU'!$A$8:$AC$1011,28,0)="",0,VLOOKUP(C40,'Agripp Holds PU'!$A$8:$AC$1011,28,0))</f>
        <v>0</v>
      </c>
      <c r="G40" s="135"/>
      <c r="H40" s="135"/>
      <c r="I40" s="135"/>
      <c r="J40" s="133" t="str">
        <f t="shared" si="13"/>
        <v/>
      </c>
      <c r="K40" s="133" t="str">
        <f t="shared" si="14"/>
        <v/>
      </c>
      <c r="L40" s="133" t="str">
        <f t="shared" si="15"/>
        <v/>
      </c>
      <c r="M40" s="133" t="str">
        <f t="shared" si="16"/>
        <v/>
      </c>
      <c r="N40" s="133" t="str">
        <f t="shared" si="17"/>
        <v/>
      </c>
      <c r="O40" s="133" t="str">
        <f t="shared" si="18"/>
        <v/>
      </c>
      <c r="P40" s="133" t="str">
        <f t="shared" si="19"/>
        <v/>
      </c>
      <c r="Q40" s="133" t="str">
        <f t="shared" si="20"/>
        <v/>
      </c>
      <c r="R40" s="133" t="str">
        <f t="shared" si="21"/>
        <v/>
      </c>
      <c r="S40" s="134" t="str">
        <f t="shared" si="22"/>
        <v/>
      </c>
      <c r="T40" s="133" t="str">
        <f t="shared" si="11"/>
        <v/>
      </c>
    </row>
    <row r="41" spans="1:32" ht="19.95" customHeight="1">
      <c r="A41" s="86" t="str">
        <f t="shared" si="10"/>
        <v/>
      </c>
      <c r="B41" s="132">
        <f>SUM($A$2:A41)</f>
        <v>0</v>
      </c>
      <c r="C41" s="133" t="str">
        <f>'Agripp Holds PU'!A47</f>
        <v>HU113</v>
      </c>
      <c r="D41" s="133">
        <f>IF(VLOOKUP(C41,'Agripp Holds PU'!$A$8:$AA$1011,26,0)="",0,VLOOKUP(C41,'Agripp Holds PU'!$A$8:$AA$1011,26,0))</f>
        <v>0</v>
      </c>
      <c r="E41" s="133">
        <v>40</v>
      </c>
      <c r="F41" s="134">
        <f>IF(VLOOKUP(C41,'Agripp Holds PU'!$A$8:$AC$1011,28,0)="",0,VLOOKUP(C41,'Agripp Holds PU'!$A$8:$AC$1011,28,0))</f>
        <v>0</v>
      </c>
      <c r="G41" s="135"/>
      <c r="H41" s="135"/>
      <c r="I41" s="135"/>
      <c r="J41" s="133" t="str">
        <f t="shared" si="13"/>
        <v/>
      </c>
      <c r="K41" s="133" t="str">
        <f t="shared" si="14"/>
        <v/>
      </c>
      <c r="L41" s="133" t="str">
        <f t="shared" si="15"/>
        <v/>
      </c>
      <c r="M41" s="133" t="str">
        <f t="shared" si="16"/>
        <v/>
      </c>
      <c r="N41" s="133" t="str">
        <f t="shared" si="17"/>
        <v/>
      </c>
      <c r="O41" s="133" t="str">
        <f t="shared" si="18"/>
        <v/>
      </c>
      <c r="P41" s="133" t="str">
        <f t="shared" si="19"/>
        <v/>
      </c>
      <c r="Q41" s="133" t="str">
        <f t="shared" si="20"/>
        <v/>
      </c>
      <c r="R41" s="133" t="str">
        <f t="shared" si="21"/>
        <v/>
      </c>
      <c r="S41" s="134" t="str">
        <f t="shared" si="22"/>
        <v/>
      </c>
      <c r="T41" s="133" t="str">
        <f t="shared" si="11"/>
        <v/>
      </c>
    </row>
    <row r="42" spans="1:32" ht="19.95" customHeight="1">
      <c r="A42" s="86" t="str">
        <f t="shared" si="10"/>
        <v/>
      </c>
      <c r="B42" s="132">
        <f>SUM($A$2:A42)</f>
        <v>0</v>
      </c>
      <c r="C42" s="133" t="str">
        <f>'Agripp Holds PU'!A48</f>
        <v>HU114</v>
      </c>
      <c r="D42" s="133">
        <f>IF(VLOOKUP(C42,'Agripp Holds PU'!$A$8:$AA$1011,26,0)="",0,VLOOKUP(C42,'Agripp Holds PU'!$A$8:$AA$1011,26,0))</f>
        <v>0</v>
      </c>
      <c r="E42" s="133">
        <v>41</v>
      </c>
      <c r="F42" s="134">
        <f>IF(VLOOKUP(C42,'Agripp Holds PU'!$A$8:$AC$1011,28,0)="",0,VLOOKUP(C42,'Agripp Holds PU'!$A$8:$AC$1011,28,0))</f>
        <v>0</v>
      </c>
      <c r="G42" s="135"/>
      <c r="H42" s="135"/>
      <c r="I42" s="135"/>
      <c r="J42" s="133" t="str">
        <f t="shared" si="13"/>
        <v/>
      </c>
      <c r="K42" s="133" t="str">
        <f t="shared" si="14"/>
        <v/>
      </c>
      <c r="L42" s="133" t="str">
        <f t="shared" si="15"/>
        <v/>
      </c>
      <c r="M42" s="133" t="str">
        <f t="shared" si="16"/>
        <v/>
      </c>
      <c r="N42" s="133" t="str">
        <f t="shared" si="17"/>
        <v/>
      </c>
      <c r="O42" s="133" t="str">
        <f t="shared" si="18"/>
        <v/>
      </c>
      <c r="P42" s="133" t="str">
        <f t="shared" si="19"/>
        <v/>
      </c>
      <c r="Q42" s="133" t="str">
        <f t="shared" si="20"/>
        <v/>
      </c>
      <c r="R42" s="133" t="str">
        <f t="shared" si="21"/>
        <v/>
      </c>
      <c r="S42" s="134" t="str">
        <f t="shared" si="22"/>
        <v/>
      </c>
      <c r="T42" s="133" t="str">
        <f t="shared" si="11"/>
        <v/>
      </c>
    </row>
    <row r="43" spans="1:32" ht="19.95" customHeight="1">
      <c r="A43" s="86" t="str">
        <f t="shared" si="10"/>
        <v/>
      </c>
      <c r="B43" s="132">
        <f>SUM($A$2:A43)</f>
        <v>0</v>
      </c>
      <c r="C43" s="133" t="str">
        <f>'Agripp Holds PU'!A49</f>
        <v>HU115</v>
      </c>
      <c r="D43" s="133">
        <f>IF(VLOOKUP(C43,'Agripp Holds PU'!$A$8:$AA$1011,26,0)="",0,VLOOKUP(C43,'Agripp Holds PU'!$A$8:$AA$1011,26,0))</f>
        <v>0</v>
      </c>
      <c r="E43" s="133">
        <v>42</v>
      </c>
      <c r="F43" s="134">
        <f>IF(VLOOKUP(C43,'Agripp Holds PU'!$A$8:$AC$1011,28,0)="",0,VLOOKUP(C43,'Agripp Holds PU'!$A$8:$AC$1011,28,0))</f>
        <v>0</v>
      </c>
      <c r="G43" s="135"/>
      <c r="H43" s="135"/>
      <c r="I43" s="135"/>
      <c r="J43" s="133" t="str">
        <f t="shared" si="13"/>
        <v/>
      </c>
      <c r="K43" s="133" t="str">
        <f t="shared" si="14"/>
        <v/>
      </c>
      <c r="L43" s="133" t="str">
        <f t="shared" si="15"/>
        <v/>
      </c>
      <c r="M43" s="133" t="str">
        <f t="shared" si="16"/>
        <v/>
      </c>
      <c r="N43" s="133" t="str">
        <f t="shared" si="17"/>
        <v/>
      </c>
      <c r="O43" s="133" t="str">
        <f t="shared" si="18"/>
        <v/>
      </c>
      <c r="P43" s="133" t="str">
        <f t="shared" si="19"/>
        <v/>
      </c>
      <c r="Q43" s="133" t="str">
        <f t="shared" si="20"/>
        <v/>
      </c>
      <c r="R43" s="133" t="str">
        <f t="shared" si="21"/>
        <v/>
      </c>
      <c r="S43" s="134" t="str">
        <f t="shared" si="22"/>
        <v/>
      </c>
      <c r="T43" s="133" t="str">
        <f t="shared" si="11"/>
        <v/>
      </c>
    </row>
    <row r="44" spans="1:32" ht="19.95" customHeight="1">
      <c r="A44" s="86" t="str">
        <f t="shared" si="10"/>
        <v/>
      </c>
      <c r="B44" s="132">
        <f>SUM($A$2:A44)</f>
        <v>0</v>
      </c>
      <c r="C44" s="133" t="str">
        <f>'Agripp Holds PU'!A50</f>
        <v>HU116</v>
      </c>
      <c r="D44" s="133">
        <f>IF(VLOOKUP(C44,'Agripp Holds PU'!$A$8:$AA$1011,26,0)="",0,VLOOKUP(C44,'Agripp Holds PU'!$A$8:$AA$1011,26,0))</f>
        <v>0</v>
      </c>
      <c r="E44" s="133">
        <v>43</v>
      </c>
      <c r="F44" s="134">
        <f>IF(VLOOKUP(C44,'Agripp Holds PU'!$A$8:$AC$1011,28,0)="",0,VLOOKUP(C44,'Agripp Holds PU'!$A$8:$AC$1011,28,0))</f>
        <v>0</v>
      </c>
      <c r="G44" s="135"/>
      <c r="H44" s="135"/>
      <c r="I44" s="135"/>
      <c r="J44" s="133" t="str">
        <f t="shared" si="13"/>
        <v/>
      </c>
      <c r="K44" s="133" t="str">
        <f t="shared" si="14"/>
        <v/>
      </c>
      <c r="L44" s="133" t="str">
        <f t="shared" si="15"/>
        <v/>
      </c>
      <c r="M44" s="133" t="str">
        <f t="shared" si="16"/>
        <v/>
      </c>
      <c r="N44" s="133" t="str">
        <f t="shared" si="17"/>
        <v/>
      </c>
      <c r="O44" s="133" t="str">
        <f t="shared" si="18"/>
        <v/>
      </c>
      <c r="P44" s="133" t="str">
        <f t="shared" si="19"/>
        <v/>
      </c>
      <c r="Q44" s="133" t="str">
        <f t="shared" si="20"/>
        <v/>
      </c>
      <c r="R44" s="133" t="str">
        <f t="shared" si="21"/>
        <v/>
      </c>
      <c r="S44" s="134" t="str">
        <f t="shared" si="22"/>
        <v/>
      </c>
      <c r="T44" s="133" t="str">
        <f t="shared" si="11"/>
        <v/>
      </c>
    </row>
    <row r="45" spans="1:32" ht="19.95" customHeight="1">
      <c r="A45" s="86" t="str">
        <f t="shared" si="10"/>
        <v/>
      </c>
      <c r="B45" s="132">
        <f>SUM($A$2:A45)</f>
        <v>0</v>
      </c>
      <c r="C45" s="133" t="str">
        <f>'Agripp Holds PU'!A51</f>
        <v>HU117</v>
      </c>
      <c r="D45" s="133">
        <f>IF(VLOOKUP(C45,'Agripp Holds PU'!$A$8:$AA$1011,26,0)="",0,VLOOKUP(C45,'Agripp Holds PU'!$A$8:$AA$1011,26,0))</f>
        <v>0</v>
      </c>
      <c r="E45" s="133">
        <v>44</v>
      </c>
      <c r="F45" s="134">
        <f>IF(VLOOKUP(C45,'Agripp Holds PU'!$A$8:$AC$1011,28,0)="",0,VLOOKUP(C45,'Agripp Holds PU'!$A$8:$AC$1011,28,0))</f>
        <v>0</v>
      </c>
      <c r="G45" s="135"/>
      <c r="H45" s="135"/>
      <c r="I45" s="135"/>
      <c r="J45" s="133" t="str">
        <f t="shared" si="13"/>
        <v/>
      </c>
      <c r="K45" s="133" t="str">
        <f t="shared" si="14"/>
        <v/>
      </c>
      <c r="L45" s="133" t="str">
        <f t="shared" si="15"/>
        <v/>
      </c>
      <c r="M45" s="133" t="str">
        <f t="shared" si="16"/>
        <v/>
      </c>
      <c r="N45" s="133" t="str">
        <f t="shared" si="17"/>
        <v/>
      </c>
      <c r="O45" s="133" t="str">
        <f t="shared" si="18"/>
        <v/>
      </c>
      <c r="P45" s="133" t="str">
        <f t="shared" si="19"/>
        <v/>
      </c>
      <c r="Q45" s="133" t="str">
        <f t="shared" si="20"/>
        <v/>
      </c>
      <c r="R45" s="133" t="str">
        <f t="shared" si="21"/>
        <v/>
      </c>
      <c r="S45" s="134" t="str">
        <f t="shared" si="22"/>
        <v/>
      </c>
      <c r="T45" s="133" t="str">
        <f t="shared" si="11"/>
        <v/>
      </c>
    </row>
    <row r="46" spans="1:32" ht="19.95" customHeight="1">
      <c r="A46" s="86" t="str">
        <f t="shared" si="10"/>
        <v/>
      </c>
      <c r="B46" s="132">
        <f>SUM($A$2:A46)</f>
        <v>0</v>
      </c>
      <c r="C46" s="133" t="str">
        <f>'Agripp Holds PU'!A52</f>
        <v>HU118</v>
      </c>
      <c r="D46" s="133">
        <f>IF(VLOOKUP(C46,'Agripp Holds PU'!$A$8:$AA$1011,26,0)="",0,VLOOKUP(C46,'Agripp Holds PU'!$A$8:$AA$1011,26,0))</f>
        <v>0</v>
      </c>
      <c r="E46" s="133">
        <v>45</v>
      </c>
      <c r="F46" s="134">
        <f>IF(VLOOKUP(C46,'Agripp Holds PU'!$A$8:$AC$1011,28,0)="",0,VLOOKUP(C46,'Agripp Holds PU'!$A$8:$AC$1011,28,0))</f>
        <v>0</v>
      </c>
      <c r="G46" s="135"/>
      <c r="H46" s="135"/>
      <c r="I46" s="135"/>
      <c r="J46" s="133" t="str">
        <f t="shared" si="13"/>
        <v/>
      </c>
      <c r="K46" s="133" t="str">
        <f t="shared" si="14"/>
        <v/>
      </c>
      <c r="L46" s="133" t="str">
        <f t="shared" si="15"/>
        <v/>
      </c>
      <c r="M46" s="133" t="str">
        <f t="shared" si="16"/>
        <v/>
      </c>
      <c r="N46" s="133" t="str">
        <f t="shared" si="17"/>
        <v/>
      </c>
      <c r="O46" s="133" t="str">
        <f t="shared" si="18"/>
        <v/>
      </c>
      <c r="P46" s="133" t="str">
        <f t="shared" si="19"/>
        <v/>
      </c>
      <c r="Q46" s="133" t="str">
        <f t="shared" si="20"/>
        <v/>
      </c>
      <c r="R46" s="133" t="str">
        <f t="shared" si="21"/>
        <v/>
      </c>
      <c r="S46" s="134" t="str">
        <f t="shared" si="22"/>
        <v/>
      </c>
      <c r="T46" s="133" t="str">
        <f t="shared" si="11"/>
        <v/>
      </c>
    </row>
    <row r="47" spans="1:32" ht="19.95" customHeight="1">
      <c r="A47" s="86" t="str">
        <f t="shared" si="10"/>
        <v/>
      </c>
      <c r="B47" s="132">
        <f>SUM($A$2:A47)</f>
        <v>0</v>
      </c>
      <c r="C47" s="133" t="str">
        <f>'Agripp Holds PU'!A53</f>
        <v>HU119</v>
      </c>
      <c r="D47" s="133">
        <f>IF(VLOOKUP(C47,'Agripp Holds PU'!$A$8:$AA$1011,26,0)="",0,VLOOKUP(C47,'Agripp Holds PU'!$A$8:$AA$1011,26,0))</f>
        <v>0</v>
      </c>
      <c r="E47" s="133">
        <v>46</v>
      </c>
      <c r="F47" s="134">
        <f>IF(VLOOKUP(C47,'Agripp Holds PU'!$A$8:$AC$1011,28,0)="",0,VLOOKUP(C47,'Agripp Holds PU'!$A$8:$AC$1011,28,0))</f>
        <v>0</v>
      </c>
      <c r="G47" s="135"/>
      <c r="H47" s="135"/>
      <c r="I47" s="135"/>
      <c r="J47" s="133" t="str">
        <f t="shared" si="13"/>
        <v/>
      </c>
      <c r="K47" s="133" t="str">
        <f t="shared" si="14"/>
        <v/>
      </c>
      <c r="L47" s="133" t="str">
        <f t="shared" si="15"/>
        <v/>
      </c>
      <c r="M47" s="133" t="str">
        <f t="shared" si="16"/>
        <v/>
      </c>
      <c r="N47" s="133" t="str">
        <f t="shared" si="17"/>
        <v/>
      </c>
      <c r="O47" s="133" t="str">
        <f t="shared" si="18"/>
        <v/>
      </c>
      <c r="P47" s="133" t="str">
        <f t="shared" si="19"/>
        <v/>
      </c>
      <c r="Q47" s="133" t="str">
        <f t="shared" si="20"/>
        <v/>
      </c>
      <c r="R47" s="133" t="str">
        <f t="shared" si="21"/>
        <v/>
      </c>
      <c r="S47" s="134" t="str">
        <f t="shared" si="22"/>
        <v/>
      </c>
      <c r="T47" s="133" t="str">
        <f t="shared" si="11"/>
        <v/>
      </c>
    </row>
    <row r="48" spans="1:32" ht="19.95" customHeight="1">
      <c r="A48" s="86" t="str">
        <f t="shared" si="10"/>
        <v/>
      </c>
      <c r="B48" s="132">
        <f>SUM($A$2:A48)</f>
        <v>0</v>
      </c>
      <c r="C48" s="133" t="str">
        <f>'Agripp Holds PU'!A54</f>
        <v>HU120</v>
      </c>
      <c r="D48" s="133">
        <f>IF(VLOOKUP(C48,'Agripp Holds PU'!$A$8:$AA$1011,26,0)="",0,VLOOKUP(C48,'Agripp Holds PU'!$A$8:$AA$1011,26,0))</f>
        <v>0</v>
      </c>
      <c r="E48" s="133">
        <v>47</v>
      </c>
      <c r="F48" s="134">
        <f>IF(VLOOKUP(C48,'Agripp Holds PU'!$A$8:$AC$1011,28,0)="",0,VLOOKUP(C48,'Agripp Holds PU'!$A$8:$AC$1011,28,0))</f>
        <v>0</v>
      </c>
      <c r="G48" s="135"/>
      <c r="H48" s="135"/>
      <c r="I48" s="135"/>
      <c r="J48" s="133" t="str">
        <f t="shared" si="13"/>
        <v/>
      </c>
      <c r="K48" s="133" t="str">
        <f t="shared" si="14"/>
        <v/>
      </c>
      <c r="L48" s="133" t="str">
        <f t="shared" si="15"/>
        <v/>
      </c>
      <c r="M48" s="133" t="str">
        <f t="shared" si="16"/>
        <v/>
      </c>
      <c r="N48" s="133" t="str">
        <f t="shared" si="17"/>
        <v/>
      </c>
      <c r="O48" s="133" t="str">
        <f t="shared" si="18"/>
        <v/>
      </c>
      <c r="P48" s="133" t="str">
        <f t="shared" si="19"/>
        <v/>
      </c>
      <c r="Q48" s="133" t="str">
        <f t="shared" si="20"/>
        <v/>
      </c>
      <c r="R48" s="133" t="str">
        <f t="shared" si="21"/>
        <v/>
      </c>
      <c r="S48" s="134" t="str">
        <f t="shared" si="22"/>
        <v/>
      </c>
      <c r="T48" s="133" t="str">
        <f t="shared" si="11"/>
        <v/>
      </c>
    </row>
    <row r="49" spans="1:20" ht="19.95" customHeight="1">
      <c r="A49" s="86" t="str">
        <f t="shared" si="10"/>
        <v/>
      </c>
      <c r="B49" s="132">
        <f>SUM($A$2:A49)</f>
        <v>0</v>
      </c>
      <c r="C49" s="133" t="str">
        <f>'Agripp Holds PU'!A55</f>
        <v>HU121</v>
      </c>
      <c r="D49" s="133">
        <f>IF(VLOOKUP(C49,'Agripp Holds PU'!$A$8:$AA$1011,26,0)="",0,VLOOKUP(C49,'Agripp Holds PU'!$A$8:$AA$1011,26,0))</f>
        <v>0</v>
      </c>
      <c r="E49" s="133">
        <v>48</v>
      </c>
      <c r="F49" s="134">
        <f>IF(VLOOKUP(C49,'Agripp Holds PU'!$A$8:$AC$1011,28,0)="",0,VLOOKUP(C49,'Agripp Holds PU'!$A$8:$AC$1011,28,0))</f>
        <v>0</v>
      </c>
      <c r="G49" s="135"/>
      <c r="H49" s="135"/>
      <c r="I49" s="135"/>
      <c r="J49" s="133" t="str">
        <f t="shared" si="13"/>
        <v/>
      </c>
      <c r="K49" s="133" t="str">
        <f t="shared" si="14"/>
        <v/>
      </c>
      <c r="L49" s="133" t="str">
        <f t="shared" si="15"/>
        <v/>
      </c>
      <c r="M49" s="133" t="str">
        <f t="shared" si="16"/>
        <v/>
      </c>
      <c r="N49" s="133" t="str">
        <f t="shared" si="17"/>
        <v/>
      </c>
      <c r="O49" s="133" t="str">
        <f t="shared" si="18"/>
        <v/>
      </c>
      <c r="P49" s="133" t="str">
        <f t="shared" si="19"/>
        <v/>
      </c>
      <c r="Q49" s="133" t="str">
        <f t="shared" si="20"/>
        <v/>
      </c>
      <c r="R49" s="133" t="str">
        <f t="shared" si="21"/>
        <v/>
      </c>
      <c r="S49" s="134" t="str">
        <f t="shared" si="22"/>
        <v/>
      </c>
      <c r="T49" s="133" t="str">
        <f t="shared" si="11"/>
        <v/>
      </c>
    </row>
    <row r="50" spans="1:20" ht="19.95" customHeight="1">
      <c r="A50" s="86" t="str">
        <f t="shared" si="10"/>
        <v/>
      </c>
      <c r="B50" s="132">
        <f>SUM($A$2:A50)</f>
        <v>0</v>
      </c>
      <c r="C50" s="133" t="str">
        <f>'Agripp Holds PU'!A56</f>
        <v>HU122</v>
      </c>
      <c r="D50" s="133">
        <f>IF(VLOOKUP(C50,'Agripp Holds PU'!$A$8:$AA$1011,26,0)="",0,VLOOKUP(C50,'Agripp Holds PU'!$A$8:$AA$1011,26,0))</f>
        <v>0</v>
      </c>
      <c r="E50" s="133">
        <v>49</v>
      </c>
      <c r="F50" s="134">
        <f>IF(VLOOKUP(C50,'Agripp Holds PU'!$A$8:$AC$1011,28,0)="",0,VLOOKUP(C50,'Agripp Holds PU'!$A$8:$AC$1011,28,0))</f>
        <v>0</v>
      </c>
      <c r="G50" s="135"/>
      <c r="H50" s="135"/>
      <c r="I50" s="135"/>
      <c r="J50" s="133" t="str">
        <f t="shared" si="13"/>
        <v/>
      </c>
      <c r="K50" s="133" t="str">
        <f t="shared" si="14"/>
        <v/>
      </c>
      <c r="L50" s="133" t="str">
        <f t="shared" si="15"/>
        <v/>
      </c>
      <c r="M50" s="133" t="str">
        <f t="shared" si="16"/>
        <v/>
      </c>
      <c r="N50" s="133" t="str">
        <f t="shared" si="17"/>
        <v/>
      </c>
      <c r="O50" s="133" t="str">
        <f t="shared" si="18"/>
        <v/>
      </c>
      <c r="P50" s="133" t="str">
        <f t="shared" si="19"/>
        <v/>
      </c>
      <c r="Q50" s="133" t="str">
        <f t="shared" si="20"/>
        <v/>
      </c>
      <c r="R50" s="133" t="str">
        <f t="shared" si="21"/>
        <v/>
      </c>
      <c r="S50" s="134" t="str">
        <f t="shared" si="22"/>
        <v/>
      </c>
      <c r="T50" s="133" t="str">
        <f t="shared" si="11"/>
        <v/>
      </c>
    </row>
    <row r="51" spans="1:20" ht="19.95" customHeight="1">
      <c r="A51" s="86" t="str">
        <f t="shared" si="10"/>
        <v/>
      </c>
      <c r="B51" s="132">
        <f>SUM($A$2:A51)</f>
        <v>0</v>
      </c>
      <c r="C51" s="133" t="str">
        <f>'Agripp Holds PU'!A57</f>
        <v>HU123</v>
      </c>
      <c r="D51" s="133">
        <f>IF(VLOOKUP(C51,'Agripp Holds PU'!$A$8:$AA$1011,26,0)="",0,VLOOKUP(C51,'Agripp Holds PU'!$A$8:$AA$1011,26,0))</f>
        <v>0</v>
      </c>
      <c r="E51" s="133">
        <v>50</v>
      </c>
      <c r="F51" s="134">
        <f>IF(VLOOKUP(C51,'Agripp Holds PU'!$A$8:$AC$1011,28,0)="",0,VLOOKUP(C51,'Agripp Holds PU'!$A$8:$AC$1011,28,0))</f>
        <v>0</v>
      </c>
      <c r="G51" s="135"/>
      <c r="H51" s="135"/>
      <c r="I51" s="135"/>
      <c r="J51" s="133" t="str">
        <f t="shared" si="13"/>
        <v/>
      </c>
      <c r="K51" s="133" t="str">
        <f t="shared" si="14"/>
        <v/>
      </c>
      <c r="L51" s="133" t="str">
        <f t="shared" si="15"/>
        <v/>
      </c>
      <c r="M51" s="133" t="str">
        <f t="shared" si="16"/>
        <v/>
      </c>
      <c r="N51" s="133" t="str">
        <f t="shared" si="17"/>
        <v/>
      </c>
      <c r="O51" s="133" t="str">
        <f t="shared" si="18"/>
        <v/>
      </c>
      <c r="P51" s="133" t="str">
        <f t="shared" si="19"/>
        <v/>
      </c>
      <c r="Q51" s="133" t="str">
        <f t="shared" si="20"/>
        <v/>
      </c>
      <c r="R51" s="133" t="str">
        <f t="shared" si="21"/>
        <v/>
      </c>
      <c r="S51" s="134" t="str">
        <f t="shared" si="22"/>
        <v/>
      </c>
      <c r="T51" s="133" t="str">
        <f t="shared" si="11"/>
        <v/>
      </c>
    </row>
    <row r="52" spans="1:20" ht="19.95" customHeight="1">
      <c r="A52" s="86" t="str">
        <f t="shared" si="10"/>
        <v/>
      </c>
      <c r="B52" s="132">
        <f>SUM($A$2:A52)</f>
        <v>0</v>
      </c>
      <c r="C52" s="133" t="str">
        <f>'Agripp Holds PU'!A58</f>
        <v>HU124</v>
      </c>
      <c r="D52" s="133">
        <f>IF(VLOOKUP(C52,'Agripp Holds PU'!$A$8:$AA$1011,26,0)="",0,VLOOKUP(C52,'Agripp Holds PU'!$A$8:$AA$1011,26,0))</f>
        <v>0</v>
      </c>
      <c r="E52" s="133">
        <v>51</v>
      </c>
      <c r="F52" s="134">
        <f>IF(VLOOKUP(C52,'Agripp Holds PU'!$A$8:$AC$1011,28,0)="",0,VLOOKUP(C52,'Agripp Holds PU'!$A$8:$AC$1011,28,0))</f>
        <v>0</v>
      </c>
      <c r="G52" s="135"/>
      <c r="H52" s="135"/>
      <c r="I52" s="135"/>
      <c r="J52" s="133" t="str">
        <f t="shared" si="13"/>
        <v/>
      </c>
      <c r="K52" s="133" t="str">
        <f t="shared" si="14"/>
        <v/>
      </c>
      <c r="L52" s="133" t="str">
        <f t="shared" si="15"/>
        <v/>
      </c>
      <c r="M52" s="133" t="str">
        <f t="shared" si="16"/>
        <v/>
      </c>
      <c r="N52" s="133" t="str">
        <f t="shared" si="17"/>
        <v/>
      </c>
      <c r="O52" s="133" t="str">
        <f t="shared" si="18"/>
        <v/>
      </c>
      <c r="P52" s="133" t="str">
        <f t="shared" si="19"/>
        <v/>
      </c>
      <c r="Q52" s="133" t="str">
        <f t="shared" si="20"/>
        <v/>
      </c>
      <c r="R52" s="133" t="str">
        <f t="shared" si="21"/>
        <v/>
      </c>
      <c r="S52" s="134" t="str">
        <f t="shared" si="22"/>
        <v/>
      </c>
      <c r="T52" s="133" t="str">
        <f t="shared" si="11"/>
        <v/>
      </c>
    </row>
    <row r="53" spans="1:20" ht="19.95" customHeight="1">
      <c r="A53" s="86" t="str">
        <f t="shared" si="10"/>
        <v/>
      </c>
      <c r="B53" s="132">
        <f>SUM($A$2:A53)</f>
        <v>0</v>
      </c>
      <c r="C53" s="133" t="str">
        <f>'Agripp Holds PU'!A59</f>
        <v>HU125</v>
      </c>
      <c r="D53" s="133">
        <f>IF(VLOOKUP(C53,'Agripp Holds PU'!$A$8:$AA$1011,26,0)="",0,VLOOKUP(C53,'Agripp Holds PU'!$A$8:$AA$1011,26,0))</f>
        <v>0</v>
      </c>
      <c r="E53" s="133">
        <v>52</v>
      </c>
      <c r="F53" s="134">
        <f>IF(VLOOKUP(C53,'Agripp Holds PU'!$A$8:$AC$1011,28,0)="",0,VLOOKUP(C53,'Agripp Holds PU'!$A$8:$AC$1011,28,0))</f>
        <v>0</v>
      </c>
      <c r="G53" s="135"/>
      <c r="H53" s="135"/>
      <c r="I53" s="135"/>
      <c r="J53" s="133" t="str">
        <f t="shared" si="13"/>
        <v/>
      </c>
      <c r="K53" s="133" t="str">
        <f t="shared" si="14"/>
        <v/>
      </c>
      <c r="L53" s="133" t="str">
        <f t="shared" si="15"/>
        <v/>
      </c>
      <c r="M53" s="133" t="str">
        <f t="shared" si="16"/>
        <v/>
      </c>
      <c r="N53" s="133" t="str">
        <f t="shared" si="17"/>
        <v/>
      </c>
      <c r="O53" s="133" t="str">
        <f t="shared" si="18"/>
        <v/>
      </c>
      <c r="P53" s="133" t="str">
        <f t="shared" si="19"/>
        <v/>
      </c>
      <c r="Q53" s="133" t="str">
        <f t="shared" si="20"/>
        <v/>
      </c>
      <c r="R53" s="133" t="str">
        <f t="shared" si="21"/>
        <v/>
      </c>
      <c r="S53" s="134" t="str">
        <f t="shared" si="22"/>
        <v/>
      </c>
      <c r="T53" s="133" t="str">
        <f t="shared" si="11"/>
        <v/>
      </c>
    </row>
    <row r="54" spans="1:20" ht="19.95" customHeight="1">
      <c r="A54" s="86" t="str">
        <f t="shared" si="10"/>
        <v/>
      </c>
      <c r="B54" s="132">
        <f>SUM($A$2:A54)</f>
        <v>0</v>
      </c>
      <c r="C54" s="133" t="str">
        <f>'Agripp Holds PU'!A60</f>
        <v>HU126</v>
      </c>
      <c r="D54" s="133">
        <f>IF(VLOOKUP(C54,'Agripp Holds PU'!$A$8:$AA$1011,26,0)="",0,VLOOKUP(C54,'Agripp Holds PU'!$A$8:$AA$1011,26,0))</f>
        <v>0</v>
      </c>
      <c r="E54" s="133">
        <v>53</v>
      </c>
      <c r="F54" s="134">
        <f>IF(VLOOKUP(C54,'Agripp Holds PU'!$A$8:$AC$1011,28,0)="",0,VLOOKUP(C54,'Agripp Holds PU'!$A$8:$AC$1011,28,0))</f>
        <v>0</v>
      </c>
      <c r="G54" s="135"/>
      <c r="H54" s="135"/>
      <c r="I54" s="135"/>
      <c r="J54" s="133" t="str">
        <f t="shared" si="13"/>
        <v/>
      </c>
      <c r="K54" s="133" t="str">
        <f t="shared" si="14"/>
        <v/>
      </c>
      <c r="L54" s="133" t="str">
        <f t="shared" si="15"/>
        <v/>
      </c>
      <c r="M54" s="133" t="str">
        <f t="shared" si="16"/>
        <v/>
      </c>
      <c r="N54" s="133" t="str">
        <f t="shared" si="17"/>
        <v/>
      </c>
      <c r="O54" s="133" t="str">
        <f t="shared" si="18"/>
        <v/>
      </c>
      <c r="P54" s="133" t="str">
        <f t="shared" si="19"/>
        <v/>
      </c>
      <c r="Q54" s="133" t="str">
        <f t="shared" si="20"/>
        <v/>
      </c>
      <c r="R54" s="133" t="str">
        <f t="shared" si="21"/>
        <v/>
      </c>
      <c r="S54" s="134" t="str">
        <f t="shared" si="22"/>
        <v/>
      </c>
      <c r="T54" s="133" t="str">
        <f t="shared" si="11"/>
        <v/>
      </c>
    </row>
    <row r="55" spans="1:20" ht="19.95" customHeight="1">
      <c r="A55" s="86" t="str">
        <f t="shared" si="10"/>
        <v/>
      </c>
      <c r="B55" s="132">
        <f>SUM($A$2:A55)</f>
        <v>0</v>
      </c>
      <c r="C55" s="133" t="str">
        <f>'Agripp Holds PU'!A61</f>
        <v>HU127</v>
      </c>
      <c r="D55" s="133">
        <f>IF(VLOOKUP(C55,'Agripp Holds PU'!$A$8:$AA$1011,26,0)="",0,VLOOKUP(C55,'Agripp Holds PU'!$A$8:$AA$1011,26,0))</f>
        <v>0</v>
      </c>
      <c r="E55" s="133">
        <v>54</v>
      </c>
      <c r="F55" s="134">
        <f>IF(VLOOKUP(C55,'Agripp Holds PU'!$A$8:$AC$1011,28,0)="",0,VLOOKUP(C55,'Agripp Holds PU'!$A$8:$AC$1011,28,0))</f>
        <v>0</v>
      </c>
      <c r="G55" s="135"/>
      <c r="H55" s="135"/>
      <c r="I55" s="135"/>
      <c r="J55" s="133" t="str">
        <f t="shared" si="13"/>
        <v/>
      </c>
      <c r="K55" s="133" t="str">
        <f t="shared" si="14"/>
        <v/>
      </c>
      <c r="L55" s="133" t="str">
        <f t="shared" si="15"/>
        <v/>
      </c>
      <c r="M55" s="133" t="str">
        <f t="shared" si="16"/>
        <v/>
      </c>
      <c r="N55" s="133" t="str">
        <f t="shared" si="17"/>
        <v/>
      </c>
      <c r="O55" s="133" t="str">
        <f t="shared" si="18"/>
        <v/>
      </c>
      <c r="P55" s="133" t="str">
        <f t="shared" si="19"/>
        <v/>
      </c>
      <c r="Q55" s="133" t="str">
        <f t="shared" si="20"/>
        <v/>
      </c>
      <c r="R55" s="133" t="str">
        <f t="shared" si="21"/>
        <v/>
      </c>
      <c r="S55" s="134" t="str">
        <f t="shared" si="22"/>
        <v/>
      </c>
      <c r="T55" s="133" t="str">
        <f t="shared" si="11"/>
        <v/>
      </c>
    </row>
    <row r="56" spans="1:20" ht="19.95" customHeight="1">
      <c r="A56" s="86" t="str">
        <f t="shared" si="10"/>
        <v/>
      </c>
      <c r="B56" s="132">
        <f>SUM($A$2:A56)</f>
        <v>0</v>
      </c>
      <c r="C56" s="133" t="str">
        <f>'Agripp Holds PU'!A62</f>
        <v>HU128</v>
      </c>
      <c r="D56" s="133">
        <f>IF(VLOOKUP(C56,'Agripp Holds PU'!$A$8:$AA$1011,26,0)="",0,VLOOKUP(C56,'Agripp Holds PU'!$A$8:$AA$1011,26,0))</f>
        <v>0</v>
      </c>
      <c r="E56" s="133">
        <v>55</v>
      </c>
      <c r="F56" s="134">
        <f>IF(VLOOKUP(C56,'Agripp Holds PU'!$A$8:$AC$1011,28,0)="",0,VLOOKUP(C56,'Agripp Holds PU'!$A$8:$AC$1011,28,0))</f>
        <v>0</v>
      </c>
      <c r="G56" s="135"/>
      <c r="H56" s="135"/>
      <c r="I56" s="135"/>
      <c r="J56" s="133" t="str">
        <f t="shared" si="13"/>
        <v/>
      </c>
      <c r="K56" s="133" t="str">
        <f t="shared" si="14"/>
        <v/>
      </c>
      <c r="L56" s="133" t="str">
        <f t="shared" si="15"/>
        <v/>
      </c>
      <c r="M56" s="133" t="str">
        <f t="shared" si="16"/>
        <v/>
      </c>
      <c r="N56" s="133" t="str">
        <f t="shared" si="17"/>
        <v/>
      </c>
      <c r="O56" s="133" t="str">
        <f t="shared" si="18"/>
        <v/>
      </c>
      <c r="P56" s="133" t="str">
        <f t="shared" si="19"/>
        <v/>
      </c>
      <c r="Q56" s="133" t="str">
        <f t="shared" si="20"/>
        <v/>
      </c>
      <c r="R56" s="133" t="str">
        <f t="shared" si="21"/>
        <v/>
      </c>
      <c r="S56" s="134" t="str">
        <f t="shared" si="22"/>
        <v/>
      </c>
      <c r="T56" s="133" t="str">
        <f t="shared" si="11"/>
        <v/>
      </c>
    </row>
    <row r="57" spans="1:20" ht="19.95" customHeight="1">
      <c r="A57" s="86" t="str">
        <f t="shared" si="10"/>
        <v/>
      </c>
      <c r="B57" s="132">
        <f>SUM($A$2:A57)</f>
        <v>0</v>
      </c>
      <c r="C57" s="133" t="str">
        <f>'Agripp Holds PU'!A63</f>
        <v>HU129</v>
      </c>
      <c r="D57" s="133">
        <f>IF(VLOOKUP(C57,'Agripp Holds PU'!$A$8:$AA$1011,26,0)="",0,VLOOKUP(C57,'Agripp Holds PU'!$A$8:$AA$1011,26,0))</f>
        <v>0</v>
      </c>
      <c r="E57" s="133">
        <v>56</v>
      </c>
      <c r="F57" s="134">
        <f>IF(VLOOKUP(C57,'Agripp Holds PU'!$A$8:$AC$1011,28,0)="",0,VLOOKUP(C57,'Agripp Holds PU'!$A$8:$AC$1011,28,0))</f>
        <v>0</v>
      </c>
      <c r="G57" s="135"/>
      <c r="H57" s="135"/>
      <c r="I57" s="135"/>
      <c r="J57" s="133" t="str">
        <f t="shared" si="13"/>
        <v/>
      </c>
      <c r="K57" s="133" t="str">
        <f t="shared" si="14"/>
        <v/>
      </c>
      <c r="L57" s="133" t="str">
        <f t="shared" si="15"/>
        <v/>
      </c>
      <c r="M57" s="133" t="str">
        <f t="shared" si="16"/>
        <v/>
      </c>
      <c r="N57" s="133" t="str">
        <f t="shared" si="17"/>
        <v/>
      </c>
      <c r="O57" s="133" t="str">
        <f t="shared" si="18"/>
        <v/>
      </c>
      <c r="P57" s="133" t="str">
        <f t="shared" si="19"/>
        <v/>
      </c>
      <c r="Q57" s="133" t="str">
        <f t="shared" si="20"/>
        <v/>
      </c>
      <c r="R57" s="133" t="str">
        <f t="shared" si="21"/>
        <v/>
      </c>
      <c r="S57" s="134" t="str">
        <f t="shared" si="22"/>
        <v/>
      </c>
      <c r="T57" s="133" t="str">
        <f t="shared" si="11"/>
        <v/>
      </c>
    </row>
    <row r="58" spans="1:20" ht="19.95" customHeight="1">
      <c r="A58" s="86" t="str">
        <f t="shared" si="10"/>
        <v/>
      </c>
      <c r="B58" s="132">
        <f>SUM($A$2:A58)</f>
        <v>0</v>
      </c>
      <c r="C58" s="133" t="str">
        <f>'Agripp Holds PU'!A64</f>
        <v>HU130</v>
      </c>
      <c r="D58" s="133">
        <f>IF(VLOOKUP(C58,'Agripp Holds PU'!$A$8:$AA$1011,26,0)="",0,VLOOKUP(C58,'Agripp Holds PU'!$A$8:$AA$1011,26,0))</f>
        <v>0</v>
      </c>
      <c r="E58" s="133">
        <v>57</v>
      </c>
      <c r="F58" s="134">
        <f>IF(VLOOKUP(C58,'Agripp Holds PU'!$A$8:$AC$1011,28,0)="",0,VLOOKUP(C58,'Agripp Holds PU'!$A$8:$AC$1011,28,0))</f>
        <v>0</v>
      </c>
      <c r="G58" s="135"/>
      <c r="H58" s="135"/>
      <c r="I58" s="135"/>
      <c r="J58" s="133" t="str">
        <f t="shared" si="13"/>
        <v/>
      </c>
      <c r="K58" s="133" t="str">
        <f t="shared" si="14"/>
        <v/>
      </c>
      <c r="L58" s="133" t="str">
        <f t="shared" si="15"/>
        <v/>
      </c>
      <c r="M58" s="133" t="str">
        <f t="shared" si="16"/>
        <v/>
      </c>
      <c r="N58" s="133" t="str">
        <f t="shared" si="17"/>
        <v/>
      </c>
      <c r="O58" s="133" t="str">
        <f t="shared" si="18"/>
        <v/>
      </c>
      <c r="P58" s="133" t="str">
        <f t="shared" si="19"/>
        <v/>
      </c>
      <c r="Q58" s="133" t="str">
        <f t="shared" si="20"/>
        <v/>
      </c>
      <c r="R58" s="133" t="str">
        <f t="shared" si="21"/>
        <v/>
      </c>
      <c r="S58" s="134" t="str">
        <f t="shared" si="22"/>
        <v/>
      </c>
      <c r="T58" s="133" t="str">
        <f t="shared" si="11"/>
        <v/>
      </c>
    </row>
    <row r="59" spans="1:20" ht="19.95" customHeight="1">
      <c r="A59" s="86" t="str">
        <f t="shared" si="10"/>
        <v/>
      </c>
      <c r="B59" s="132">
        <f>SUM($A$2:A59)</f>
        <v>0</v>
      </c>
      <c r="C59" s="133" t="str">
        <f>'Agripp Holds PU'!A65</f>
        <v>HU131</v>
      </c>
      <c r="D59" s="133">
        <f>IF(VLOOKUP(C59,'Agripp Holds PU'!$A$8:$AA$1011,26,0)="",0,VLOOKUP(C59,'Agripp Holds PU'!$A$8:$AA$1011,26,0))</f>
        <v>0</v>
      </c>
      <c r="E59" s="133">
        <v>58</v>
      </c>
      <c r="F59" s="134">
        <f>IF(VLOOKUP(C59,'Agripp Holds PU'!$A$8:$AC$1011,28,0)="",0,VLOOKUP(C59,'Agripp Holds PU'!$A$8:$AC$1011,28,0))</f>
        <v>0</v>
      </c>
      <c r="G59" s="135"/>
      <c r="H59" s="135"/>
      <c r="I59" s="135"/>
      <c r="J59" s="133" t="str">
        <f t="shared" si="13"/>
        <v/>
      </c>
      <c r="K59" s="133" t="str">
        <f t="shared" si="14"/>
        <v/>
      </c>
      <c r="L59" s="133" t="str">
        <f t="shared" si="15"/>
        <v/>
      </c>
      <c r="M59" s="133" t="str">
        <f t="shared" si="16"/>
        <v/>
      </c>
      <c r="N59" s="133" t="str">
        <f t="shared" si="17"/>
        <v/>
      </c>
      <c r="O59" s="133" t="str">
        <f t="shared" si="18"/>
        <v/>
      </c>
      <c r="P59" s="133" t="str">
        <f t="shared" si="19"/>
        <v/>
      </c>
      <c r="Q59" s="133" t="str">
        <f t="shared" si="20"/>
        <v/>
      </c>
      <c r="R59" s="133" t="str">
        <f t="shared" si="21"/>
        <v/>
      </c>
      <c r="S59" s="134" t="str">
        <f t="shared" si="22"/>
        <v/>
      </c>
      <c r="T59" s="133" t="str">
        <f t="shared" si="11"/>
        <v/>
      </c>
    </row>
    <row r="60" spans="1:20" ht="19.95" customHeight="1">
      <c r="A60" s="86" t="str">
        <f t="shared" si="10"/>
        <v/>
      </c>
      <c r="B60" s="132">
        <f>SUM($A$2:A60)</f>
        <v>0</v>
      </c>
      <c r="C60" s="133" t="str">
        <f>'Agripp Holds PU'!A66</f>
        <v>HU132</v>
      </c>
      <c r="D60" s="133">
        <f>IF(VLOOKUP(C60,'Agripp Holds PU'!$A$8:$AA$1011,26,0)="",0,VLOOKUP(C60,'Agripp Holds PU'!$A$8:$AA$1011,26,0))</f>
        <v>0</v>
      </c>
      <c r="E60" s="133">
        <v>59</v>
      </c>
      <c r="F60" s="134">
        <f>IF(VLOOKUP(C60,'Agripp Holds PU'!$A$8:$AC$1011,28,0)="",0,VLOOKUP(C60,'Agripp Holds PU'!$A$8:$AC$1011,28,0))</f>
        <v>0</v>
      </c>
      <c r="G60" s="135"/>
      <c r="H60" s="135"/>
      <c r="I60" s="135"/>
      <c r="J60" s="133" t="str">
        <f t="shared" si="13"/>
        <v/>
      </c>
      <c r="K60" s="133" t="str">
        <f t="shared" si="14"/>
        <v/>
      </c>
      <c r="L60" s="133" t="str">
        <f t="shared" si="15"/>
        <v/>
      </c>
      <c r="M60" s="133" t="str">
        <f t="shared" si="16"/>
        <v/>
      </c>
      <c r="N60" s="133" t="str">
        <f t="shared" si="17"/>
        <v/>
      </c>
      <c r="O60" s="133" t="str">
        <f t="shared" si="18"/>
        <v/>
      </c>
      <c r="P60" s="133" t="str">
        <f t="shared" si="19"/>
        <v/>
      </c>
      <c r="Q60" s="133" t="str">
        <f t="shared" si="20"/>
        <v/>
      </c>
      <c r="R60" s="133" t="str">
        <f t="shared" si="21"/>
        <v/>
      </c>
      <c r="S60" s="134" t="str">
        <f t="shared" si="22"/>
        <v/>
      </c>
      <c r="T60" s="133" t="str">
        <f t="shared" si="11"/>
        <v/>
      </c>
    </row>
    <row r="61" spans="1:20" ht="19.95" customHeight="1">
      <c r="A61" s="86" t="str">
        <f t="shared" si="10"/>
        <v/>
      </c>
      <c r="B61" s="132">
        <f>SUM($A$2:A61)</f>
        <v>0</v>
      </c>
      <c r="C61" s="133" t="str">
        <f>'Agripp Holds PU'!A67</f>
        <v>HU133</v>
      </c>
      <c r="D61" s="133">
        <f>IF(VLOOKUP(C61,'Agripp Holds PU'!$A$8:$AA$1011,26,0)="",0,VLOOKUP(C61,'Agripp Holds PU'!$A$8:$AA$1011,26,0))</f>
        <v>0</v>
      </c>
      <c r="E61" s="133">
        <v>60</v>
      </c>
      <c r="F61" s="134">
        <f>IF(VLOOKUP(C61,'Agripp Holds PU'!$A$8:$AC$1011,28,0)="",0,VLOOKUP(C61,'Agripp Holds PU'!$A$8:$AC$1011,28,0))</f>
        <v>0</v>
      </c>
      <c r="G61" s="135"/>
      <c r="H61" s="135"/>
      <c r="I61" s="135"/>
      <c r="J61" s="133" t="str">
        <f t="shared" si="13"/>
        <v/>
      </c>
      <c r="K61" s="133" t="str">
        <f t="shared" si="14"/>
        <v/>
      </c>
      <c r="L61" s="133" t="str">
        <f t="shared" si="15"/>
        <v/>
      </c>
      <c r="M61" s="133" t="str">
        <f t="shared" si="16"/>
        <v/>
      </c>
      <c r="N61" s="133" t="str">
        <f t="shared" si="17"/>
        <v/>
      </c>
      <c r="O61" s="133" t="str">
        <f t="shared" si="18"/>
        <v/>
      </c>
      <c r="P61" s="133" t="str">
        <f t="shared" si="19"/>
        <v/>
      </c>
      <c r="Q61" s="133" t="str">
        <f t="shared" si="20"/>
        <v/>
      </c>
      <c r="R61" s="133" t="str">
        <f t="shared" si="21"/>
        <v/>
      </c>
      <c r="S61" s="134" t="str">
        <f t="shared" si="22"/>
        <v/>
      </c>
      <c r="T61" s="133" t="str">
        <f t="shared" si="11"/>
        <v/>
      </c>
    </row>
    <row r="62" spans="1:20" ht="19.95" customHeight="1">
      <c r="A62" s="86" t="str">
        <f t="shared" si="10"/>
        <v/>
      </c>
      <c r="B62" s="132">
        <f>SUM($A$2:A62)</f>
        <v>0</v>
      </c>
      <c r="C62" s="133" t="str">
        <f>'Agripp Holds PU'!A68</f>
        <v>HU134</v>
      </c>
      <c r="D62" s="133">
        <f>IF(VLOOKUP(C62,'Agripp Holds PU'!$A$8:$AA$1011,26,0)="",0,VLOOKUP(C62,'Agripp Holds PU'!$A$8:$AA$1011,26,0))</f>
        <v>0</v>
      </c>
      <c r="E62" s="133">
        <v>61</v>
      </c>
      <c r="F62" s="134">
        <f>IF(VLOOKUP(C62,'Agripp Holds PU'!$A$8:$AC$1011,28,0)="",0,VLOOKUP(C62,'Agripp Holds PU'!$A$8:$AC$1011,28,0))</f>
        <v>0</v>
      </c>
      <c r="G62" s="135"/>
      <c r="H62" s="135"/>
      <c r="I62" s="135"/>
      <c r="J62" s="133" t="str">
        <f t="shared" si="13"/>
        <v/>
      </c>
      <c r="K62" s="133" t="str">
        <f t="shared" si="14"/>
        <v/>
      </c>
      <c r="L62" s="133" t="str">
        <f t="shared" si="15"/>
        <v/>
      </c>
      <c r="M62" s="133" t="str">
        <f t="shared" si="16"/>
        <v/>
      </c>
      <c r="N62" s="133" t="str">
        <f t="shared" si="17"/>
        <v/>
      </c>
      <c r="O62" s="133" t="str">
        <f t="shared" si="18"/>
        <v/>
      </c>
      <c r="P62" s="133" t="str">
        <f t="shared" si="19"/>
        <v/>
      </c>
      <c r="Q62" s="133" t="str">
        <f t="shared" si="20"/>
        <v/>
      </c>
      <c r="R62" s="133" t="str">
        <f t="shared" si="21"/>
        <v/>
      </c>
      <c r="S62" s="134" t="str">
        <f t="shared" si="22"/>
        <v/>
      </c>
      <c r="T62" s="133" t="str">
        <f t="shared" si="11"/>
        <v/>
      </c>
    </row>
    <row r="63" spans="1:20" ht="19.95" customHeight="1">
      <c r="A63" s="86" t="str">
        <f t="shared" si="10"/>
        <v/>
      </c>
      <c r="B63" s="132">
        <f>SUM($A$2:A63)</f>
        <v>0</v>
      </c>
      <c r="C63" s="133" t="str">
        <f>'Agripp Holds PU'!A69</f>
        <v>HU135</v>
      </c>
      <c r="D63" s="133">
        <f>IF(VLOOKUP(C63,'Agripp Holds PU'!$A$8:$AA$1011,26,0)="",0,VLOOKUP(C63,'Agripp Holds PU'!$A$8:$AA$1011,26,0))</f>
        <v>0</v>
      </c>
      <c r="E63" s="133">
        <v>62</v>
      </c>
      <c r="F63" s="134">
        <f>IF(VLOOKUP(C63,'Agripp Holds PU'!$A$8:$AC$1011,28,0)="",0,VLOOKUP(C63,'Agripp Holds PU'!$A$8:$AC$1011,28,0))</f>
        <v>0</v>
      </c>
      <c r="G63" s="135"/>
      <c r="H63" s="135"/>
      <c r="I63" s="135"/>
      <c r="J63" s="133" t="str">
        <f t="shared" si="13"/>
        <v/>
      </c>
      <c r="K63" s="133" t="str">
        <f t="shared" si="14"/>
        <v/>
      </c>
      <c r="L63" s="133" t="str">
        <f t="shared" si="15"/>
        <v/>
      </c>
      <c r="M63" s="133" t="str">
        <f t="shared" si="16"/>
        <v/>
      </c>
      <c r="N63" s="133" t="str">
        <f t="shared" si="17"/>
        <v/>
      </c>
      <c r="O63" s="133" t="str">
        <f t="shared" si="18"/>
        <v/>
      </c>
      <c r="P63" s="133" t="str">
        <f t="shared" si="19"/>
        <v/>
      </c>
      <c r="Q63" s="133" t="str">
        <f t="shared" si="20"/>
        <v/>
      </c>
      <c r="R63" s="133" t="str">
        <f t="shared" si="21"/>
        <v/>
      </c>
      <c r="S63" s="134" t="str">
        <f t="shared" si="22"/>
        <v/>
      </c>
      <c r="T63" s="133" t="str">
        <f t="shared" si="11"/>
        <v/>
      </c>
    </row>
    <row r="64" spans="1:20" ht="19.95" customHeight="1">
      <c r="A64" s="86" t="str">
        <f t="shared" si="10"/>
        <v/>
      </c>
      <c r="B64" s="132">
        <f>SUM($A$2:A64)</f>
        <v>0</v>
      </c>
      <c r="C64" s="133" t="str">
        <f>'Agripp Holds PU'!A70</f>
        <v>HU136</v>
      </c>
      <c r="D64" s="133">
        <f>IF(VLOOKUP(C64,'Agripp Holds PU'!$A$8:$AA$1011,26,0)="",0,VLOOKUP(C64,'Agripp Holds PU'!$A$8:$AA$1011,26,0))</f>
        <v>0</v>
      </c>
      <c r="E64" s="133">
        <v>63</v>
      </c>
      <c r="F64" s="134">
        <f>IF(VLOOKUP(C64,'Agripp Holds PU'!$A$8:$AC$1011,28,0)="",0,VLOOKUP(C64,'Agripp Holds PU'!$A$8:$AC$1011,28,0))</f>
        <v>0</v>
      </c>
      <c r="G64" s="135"/>
      <c r="H64" s="135"/>
      <c r="I64" s="135"/>
      <c r="J64" s="133" t="str">
        <f t="shared" si="13"/>
        <v/>
      </c>
      <c r="K64" s="133" t="str">
        <f t="shared" si="14"/>
        <v/>
      </c>
      <c r="L64" s="133" t="str">
        <f t="shared" si="15"/>
        <v/>
      </c>
      <c r="M64" s="133" t="str">
        <f t="shared" si="16"/>
        <v/>
      </c>
      <c r="N64" s="133" t="str">
        <f t="shared" si="17"/>
        <v/>
      </c>
      <c r="O64" s="133" t="str">
        <f t="shared" si="18"/>
        <v/>
      </c>
      <c r="P64" s="133" t="str">
        <f t="shared" si="19"/>
        <v/>
      </c>
      <c r="Q64" s="133" t="str">
        <f t="shared" si="20"/>
        <v/>
      </c>
      <c r="R64" s="133" t="str">
        <f t="shared" si="21"/>
        <v/>
      </c>
      <c r="S64" s="134" t="str">
        <f t="shared" si="22"/>
        <v/>
      </c>
      <c r="T64" s="133" t="str">
        <f t="shared" si="11"/>
        <v/>
      </c>
    </row>
    <row r="65" spans="1:20" ht="19.95" customHeight="1">
      <c r="A65" s="86" t="str">
        <f t="shared" si="10"/>
        <v/>
      </c>
      <c r="B65" s="132">
        <f>SUM($A$2:A65)</f>
        <v>0</v>
      </c>
      <c r="C65" s="133" t="str">
        <f>'Agripp Holds PU'!A71</f>
        <v>HU137</v>
      </c>
      <c r="D65" s="133">
        <f>IF(VLOOKUP(C65,'Agripp Holds PU'!$A$8:$AA$1011,26,0)="",0,VLOOKUP(C65,'Agripp Holds PU'!$A$8:$AA$1011,26,0))</f>
        <v>0</v>
      </c>
      <c r="E65" s="133">
        <v>64</v>
      </c>
      <c r="F65" s="134">
        <f>IF(VLOOKUP(C65,'Agripp Holds PU'!$A$8:$AC$1011,28,0)="",0,VLOOKUP(C65,'Agripp Holds PU'!$A$8:$AC$1011,28,0))</f>
        <v>0</v>
      </c>
      <c r="G65" s="135"/>
      <c r="H65" s="135"/>
      <c r="I65" s="135"/>
      <c r="J65" s="133" t="str">
        <f t="shared" si="13"/>
        <v/>
      </c>
      <c r="K65" s="133" t="str">
        <f t="shared" si="14"/>
        <v/>
      </c>
      <c r="L65" s="133" t="str">
        <f t="shared" si="15"/>
        <v/>
      </c>
      <c r="M65" s="133" t="str">
        <f t="shared" si="16"/>
        <v/>
      </c>
      <c r="N65" s="133" t="str">
        <f t="shared" si="17"/>
        <v/>
      </c>
      <c r="O65" s="133" t="str">
        <f t="shared" si="18"/>
        <v/>
      </c>
      <c r="P65" s="133" t="str">
        <f t="shared" si="19"/>
        <v/>
      </c>
      <c r="Q65" s="133" t="str">
        <f t="shared" si="20"/>
        <v/>
      </c>
      <c r="R65" s="133" t="str">
        <f t="shared" si="21"/>
        <v/>
      </c>
      <c r="S65" s="134" t="str">
        <f t="shared" si="22"/>
        <v/>
      </c>
      <c r="T65" s="133" t="str">
        <f t="shared" si="11"/>
        <v/>
      </c>
    </row>
    <row r="66" spans="1:20" ht="19.95" customHeight="1">
      <c r="A66" s="86" t="str">
        <f t="shared" si="10"/>
        <v/>
      </c>
      <c r="B66" s="132">
        <f>SUM($A$2:A66)</f>
        <v>0</v>
      </c>
      <c r="C66" s="133" t="str">
        <f>'Agripp Holds PU'!A72</f>
        <v>HU138</v>
      </c>
      <c r="D66" s="133">
        <f>IF(VLOOKUP(C66,'Agripp Holds PU'!$A$8:$AA$1011,26,0)="",0,VLOOKUP(C66,'Agripp Holds PU'!$A$8:$AA$1011,26,0))</f>
        <v>0</v>
      </c>
      <c r="E66" s="133">
        <v>65</v>
      </c>
      <c r="F66" s="134">
        <f>IF(VLOOKUP(C66,'Agripp Holds PU'!$A$8:$AC$1011,28,0)="",0,VLOOKUP(C66,'Agripp Holds PU'!$A$8:$AC$1011,28,0))</f>
        <v>0</v>
      </c>
      <c r="G66" s="135"/>
      <c r="H66" s="135"/>
      <c r="I66" s="135"/>
      <c r="J66" s="133" t="str">
        <f t="shared" ref="J66:J97" si="23">IF(ISERROR(VLOOKUP($E66,$B$2:$D$577,2,0)),"",VLOOKUP($E66,$B$2:$D$577,2,0))</f>
        <v/>
      </c>
      <c r="K66" s="133" t="str">
        <f t="shared" ref="K66:K97" si="24">IF(ISERROR(VLOOKUP($J66,TableauDatanew,4,0)),"",VLOOKUP($J66,TableauDatanew,4,0))</f>
        <v/>
      </c>
      <c r="L66" s="133" t="str">
        <f t="shared" ref="L66:L97" si="25">IF(ISERROR(VLOOKUP($J66,TableauDatanew,5,0)),"",VLOOKUP($J66,TableauDatanew,5,0))</f>
        <v/>
      </c>
      <c r="M66" s="133" t="str">
        <f t="shared" ref="M66:M97" si="26">IF(ISERROR(VLOOKUP($J66,TableauDatanew,6,0)),"",VLOOKUP($J66,TableauDatanew,6,0))</f>
        <v/>
      </c>
      <c r="N66" s="133" t="str">
        <f t="shared" ref="N66:N97" si="27">IF(ISERROR(VLOOKUP($J66,TableauDatanew,13,0)),"",VLOOKUP($J66,TableauDatanew,13,0))</f>
        <v/>
      </c>
      <c r="O66" s="133" t="str">
        <f t="shared" ref="O66:O97" si="28">IF(ISERROR(VLOOKUP($J66,TableauDatanew,11,0)),"",VLOOKUP($J66,TableauDatanew,11,0))</f>
        <v/>
      </c>
      <c r="P66" s="133" t="str">
        <f t="shared" ref="P66:P97" si="29">IF(ISERROR(VLOOKUP($J66,TableauDatanew,8,0)),"",VLOOKUP($J66,TableauDatanew,8,0))</f>
        <v/>
      </c>
      <c r="Q66" s="133" t="str">
        <f t="shared" ref="Q66:Q97" si="30">IF(ISERROR(VLOOKUP($J66,TableauDatanew,10,0)),"",VLOOKUP($J66,TableauDatanew,10,0))</f>
        <v/>
      </c>
      <c r="R66" s="133" t="str">
        <f t="shared" ref="R66:R97" si="31">IF(ISERROR(VLOOKUP(J66,C:D,2,0)),"",VLOOKUP(J66,C:D,2,0))</f>
        <v/>
      </c>
      <c r="S66" s="134" t="str">
        <f t="shared" ref="S66:S97" si="32">IF(ISERROR(VLOOKUP(J66,C:F,4,0)),"",VLOOKUP(J66,C:F,4,0))</f>
        <v/>
      </c>
      <c r="T66" s="133" t="str">
        <f t="shared" si="11"/>
        <v/>
      </c>
    </row>
    <row r="67" spans="1:20" ht="19.95" customHeight="1">
      <c r="A67" s="86" t="str">
        <f t="shared" ref="A67:A130" si="33">IF(D67=0,"",1)</f>
        <v/>
      </c>
      <c r="B67" s="132">
        <f>SUM($A$2:A67)</f>
        <v>0</v>
      </c>
      <c r="C67" s="133" t="str">
        <f>'Agripp Holds PU'!A73</f>
        <v>HU139</v>
      </c>
      <c r="D67" s="133">
        <f>IF(VLOOKUP(C67,'Agripp Holds PU'!$A$8:$AA$1011,26,0)="",0,VLOOKUP(C67,'Agripp Holds PU'!$A$8:$AA$1011,26,0))</f>
        <v>0</v>
      </c>
      <c r="E67" s="133">
        <v>66</v>
      </c>
      <c r="F67" s="134">
        <f>IF(VLOOKUP(C67,'Agripp Holds PU'!$A$8:$AC$1011,28,0)="",0,VLOOKUP(C67,'Agripp Holds PU'!$A$8:$AC$1011,28,0))</f>
        <v>0</v>
      </c>
      <c r="G67" s="135"/>
      <c r="H67" s="135"/>
      <c r="I67" s="135"/>
      <c r="J67" s="133" t="str">
        <f t="shared" si="23"/>
        <v/>
      </c>
      <c r="K67" s="133" t="str">
        <f t="shared" si="24"/>
        <v/>
      </c>
      <c r="L67" s="133" t="str">
        <f t="shared" si="25"/>
        <v/>
      </c>
      <c r="M67" s="133" t="str">
        <f t="shared" si="26"/>
        <v/>
      </c>
      <c r="N67" s="133" t="str">
        <f t="shared" si="27"/>
        <v/>
      </c>
      <c r="O67" s="133" t="str">
        <f t="shared" si="28"/>
        <v/>
      </c>
      <c r="P67" s="133" t="str">
        <f t="shared" si="29"/>
        <v/>
      </c>
      <c r="Q67" s="133" t="str">
        <f t="shared" si="30"/>
        <v/>
      </c>
      <c r="R67" s="133" t="str">
        <f t="shared" si="31"/>
        <v/>
      </c>
      <c r="S67" s="134" t="str">
        <f t="shared" si="32"/>
        <v/>
      </c>
      <c r="T67" s="133" t="str">
        <f t="shared" ref="T67:T130" si="34">IF(S67="","",$T$1)</f>
        <v/>
      </c>
    </row>
    <row r="68" spans="1:20" ht="19.95" customHeight="1">
      <c r="A68" s="86" t="str">
        <f t="shared" si="33"/>
        <v/>
      </c>
      <c r="B68" s="132">
        <f>SUM($A$2:A68)</f>
        <v>0</v>
      </c>
      <c r="C68" s="133" t="str">
        <f>'Agripp Holds PU'!A74</f>
        <v>HU140</v>
      </c>
      <c r="D68" s="133">
        <f>IF(VLOOKUP(C68,'Agripp Holds PU'!$A$8:$AA$1011,26,0)="",0,VLOOKUP(C68,'Agripp Holds PU'!$A$8:$AA$1011,26,0))</f>
        <v>0</v>
      </c>
      <c r="E68" s="133">
        <v>67</v>
      </c>
      <c r="F68" s="134">
        <f>IF(VLOOKUP(C68,'Agripp Holds PU'!$A$8:$AC$1011,28,0)="",0,VLOOKUP(C68,'Agripp Holds PU'!$A$8:$AC$1011,28,0))</f>
        <v>0</v>
      </c>
      <c r="G68" s="135"/>
      <c r="H68" s="135"/>
      <c r="I68" s="135"/>
      <c r="J68" s="133" t="str">
        <f t="shared" si="23"/>
        <v/>
      </c>
      <c r="K68" s="133" t="str">
        <f t="shared" si="24"/>
        <v/>
      </c>
      <c r="L68" s="133" t="str">
        <f t="shared" si="25"/>
        <v/>
      </c>
      <c r="M68" s="133" t="str">
        <f t="shared" si="26"/>
        <v/>
      </c>
      <c r="N68" s="133" t="str">
        <f t="shared" si="27"/>
        <v/>
      </c>
      <c r="O68" s="133" t="str">
        <f t="shared" si="28"/>
        <v/>
      </c>
      <c r="P68" s="133" t="str">
        <f t="shared" si="29"/>
        <v/>
      </c>
      <c r="Q68" s="133" t="str">
        <f t="shared" si="30"/>
        <v/>
      </c>
      <c r="R68" s="133" t="str">
        <f t="shared" si="31"/>
        <v/>
      </c>
      <c r="S68" s="134" t="str">
        <f t="shared" si="32"/>
        <v/>
      </c>
      <c r="T68" s="133" t="str">
        <f t="shared" si="34"/>
        <v/>
      </c>
    </row>
    <row r="69" spans="1:20" ht="19.95" customHeight="1">
      <c r="A69" s="86" t="str">
        <f t="shared" si="33"/>
        <v/>
      </c>
      <c r="B69" s="132">
        <f>SUM($A$2:A69)</f>
        <v>0</v>
      </c>
      <c r="C69" s="133" t="str">
        <f>'Agripp Holds PU'!A75</f>
        <v>HU141</v>
      </c>
      <c r="D69" s="133">
        <f>IF(VLOOKUP(C69,'Agripp Holds PU'!$A$8:$AA$1011,26,0)="",0,VLOOKUP(C69,'Agripp Holds PU'!$A$8:$AA$1011,26,0))</f>
        <v>0</v>
      </c>
      <c r="E69" s="133">
        <v>68</v>
      </c>
      <c r="F69" s="134">
        <f>IF(VLOOKUP(C69,'Agripp Holds PU'!$A$8:$AC$1011,28,0)="",0,VLOOKUP(C69,'Agripp Holds PU'!$A$8:$AC$1011,28,0))</f>
        <v>0</v>
      </c>
      <c r="G69" s="135"/>
      <c r="H69" s="135"/>
      <c r="I69" s="135"/>
      <c r="J69" s="133" t="str">
        <f t="shared" si="23"/>
        <v/>
      </c>
      <c r="K69" s="133" t="str">
        <f t="shared" si="24"/>
        <v/>
      </c>
      <c r="L69" s="133" t="str">
        <f t="shared" si="25"/>
        <v/>
      </c>
      <c r="M69" s="133" t="str">
        <f t="shared" si="26"/>
        <v/>
      </c>
      <c r="N69" s="133" t="str">
        <f t="shared" si="27"/>
        <v/>
      </c>
      <c r="O69" s="133" t="str">
        <f t="shared" si="28"/>
        <v/>
      </c>
      <c r="P69" s="133" t="str">
        <f t="shared" si="29"/>
        <v/>
      </c>
      <c r="Q69" s="133" t="str">
        <f t="shared" si="30"/>
        <v/>
      </c>
      <c r="R69" s="133" t="str">
        <f t="shared" si="31"/>
        <v/>
      </c>
      <c r="S69" s="134" t="str">
        <f t="shared" si="32"/>
        <v/>
      </c>
      <c r="T69" s="133" t="str">
        <f t="shared" si="34"/>
        <v/>
      </c>
    </row>
    <row r="70" spans="1:20" ht="19.95" customHeight="1">
      <c r="A70" s="86" t="str">
        <f t="shared" si="33"/>
        <v/>
      </c>
      <c r="B70" s="132">
        <f>SUM($A$2:A70)</f>
        <v>0</v>
      </c>
      <c r="C70" s="133" t="str">
        <f>'Agripp Holds PU'!A76</f>
        <v>HU142</v>
      </c>
      <c r="D70" s="133">
        <f>IF(VLOOKUP(C70,'Agripp Holds PU'!$A$8:$AA$1011,26,0)="",0,VLOOKUP(C70,'Agripp Holds PU'!$A$8:$AA$1011,26,0))</f>
        <v>0</v>
      </c>
      <c r="E70" s="133">
        <v>69</v>
      </c>
      <c r="F70" s="134">
        <f>IF(VLOOKUP(C70,'Agripp Holds PU'!$A$8:$AC$1011,28,0)="",0,VLOOKUP(C70,'Agripp Holds PU'!$A$8:$AC$1011,28,0))</f>
        <v>0</v>
      </c>
      <c r="G70" s="135"/>
      <c r="H70" s="135"/>
      <c r="I70" s="135"/>
      <c r="J70" s="133" t="str">
        <f t="shared" si="23"/>
        <v/>
      </c>
      <c r="K70" s="133" t="str">
        <f t="shared" si="24"/>
        <v/>
      </c>
      <c r="L70" s="133" t="str">
        <f t="shared" si="25"/>
        <v/>
      </c>
      <c r="M70" s="133" t="str">
        <f t="shared" si="26"/>
        <v/>
      </c>
      <c r="N70" s="133" t="str">
        <f t="shared" si="27"/>
        <v/>
      </c>
      <c r="O70" s="133" t="str">
        <f t="shared" si="28"/>
        <v/>
      </c>
      <c r="P70" s="133" t="str">
        <f t="shared" si="29"/>
        <v/>
      </c>
      <c r="Q70" s="133" t="str">
        <f t="shared" si="30"/>
        <v/>
      </c>
      <c r="R70" s="133" t="str">
        <f t="shared" si="31"/>
        <v/>
      </c>
      <c r="S70" s="134" t="str">
        <f t="shared" si="32"/>
        <v/>
      </c>
      <c r="T70" s="133" t="str">
        <f t="shared" si="34"/>
        <v/>
      </c>
    </row>
    <row r="71" spans="1:20" ht="19.95" customHeight="1">
      <c r="A71" s="86" t="str">
        <f t="shared" si="33"/>
        <v/>
      </c>
      <c r="B71" s="132">
        <f>SUM($A$2:A71)</f>
        <v>0</v>
      </c>
      <c r="C71" s="133" t="str">
        <f>'Agripp Holds PU'!A77</f>
        <v>HU143</v>
      </c>
      <c r="D71" s="133">
        <f>IF(VLOOKUP(C71,'Agripp Holds PU'!$A$8:$AA$1011,26,0)="",0,VLOOKUP(C71,'Agripp Holds PU'!$A$8:$AA$1011,26,0))</f>
        <v>0</v>
      </c>
      <c r="E71" s="133">
        <v>70</v>
      </c>
      <c r="F71" s="134">
        <f>IF(VLOOKUP(C71,'Agripp Holds PU'!$A$8:$AC$1011,28,0)="",0,VLOOKUP(C71,'Agripp Holds PU'!$A$8:$AC$1011,28,0))</f>
        <v>0</v>
      </c>
      <c r="G71" s="135"/>
      <c r="H71" s="135"/>
      <c r="I71" s="135"/>
      <c r="J71" s="133" t="str">
        <f t="shared" si="23"/>
        <v/>
      </c>
      <c r="K71" s="133" t="str">
        <f t="shared" si="24"/>
        <v/>
      </c>
      <c r="L71" s="133" t="str">
        <f t="shared" si="25"/>
        <v/>
      </c>
      <c r="M71" s="133" t="str">
        <f t="shared" si="26"/>
        <v/>
      </c>
      <c r="N71" s="133" t="str">
        <f t="shared" si="27"/>
        <v/>
      </c>
      <c r="O71" s="133" t="str">
        <f t="shared" si="28"/>
        <v/>
      </c>
      <c r="P71" s="133" t="str">
        <f t="shared" si="29"/>
        <v/>
      </c>
      <c r="Q71" s="133" t="str">
        <f t="shared" si="30"/>
        <v/>
      </c>
      <c r="R71" s="133" t="str">
        <f t="shared" si="31"/>
        <v/>
      </c>
      <c r="S71" s="134" t="str">
        <f t="shared" si="32"/>
        <v/>
      </c>
      <c r="T71" s="133" t="str">
        <f t="shared" si="34"/>
        <v/>
      </c>
    </row>
    <row r="72" spans="1:20" ht="19.95" customHeight="1">
      <c r="A72" s="86" t="str">
        <f t="shared" si="33"/>
        <v/>
      </c>
      <c r="B72" s="132">
        <f>SUM($A$2:A72)</f>
        <v>0</v>
      </c>
      <c r="C72" s="133" t="str">
        <f>'Agripp Holds PU'!A78</f>
        <v>HU144</v>
      </c>
      <c r="D72" s="133">
        <f>IF(VLOOKUP(C72,'Agripp Holds PU'!$A$8:$AA$1011,26,0)="",0,VLOOKUP(C72,'Agripp Holds PU'!$A$8:$AA$1011,26,0))</f>
        <v>0</v>
      </c>
      <c r="E72" s="133">
        <v>71</v>
      </c>
      <c r="F72" s="134">
        <f>IF(VLOOKUP(C72,'Agripp Holds PU'!$A$8:$AC$1011,28,0)="",0,VLOOKUP(C72,'Agripp Holds PU'!$A$8:$AC$1011,28,0))</f>
        <v>0</v>
      </c>
      <c r="G72" s="135"/>
      <c r="H72" s="135"/>
      <c r="I72" s="135"/>
      <c r="J72" s="133" t="str">
        <f t="shared" si="23"/>
        <v/>
      </c>
      <c r="K72" s="133" t="str">
        <f t="shared" si="24"/>
        <v/>
      </c>
      <c r="L72" s="133" t="str">
        <f t="shared" si="25"/>
        <v/>
      </c>
      <c r="M72" s="133" t="str">
        <f t="shared" si="26"/>
        <v/>
      </c>
      <c r="N72" s="133" t="str">
        <f t="shared" si="27"/>
        <v/>
      </c>
      <c r="O72" s="133" t="str">
        <f t="shared" si="28"/>
        <v/>
      </c>
      <c r="P72" s="133" t="str">
        <f t="shared" si="29"/>
        <v/>
      </c>
      <c r="Q72" s="133" t="str">
        <f t="shared" si="30"/>
        <v/>
      </c>
      <c r="R72" s="133" t="str">
        <f t="shared" si="31"/>
        <v/>
      </c>
      <c r="S72" s="134" t="str">
        <f t="shared" si="32"/>
        <v/>
      </c>
      <c r="T72" s="133" t="str">
        <f t="shared" si="34"/>
        <v/>
      </c>
    </row>
    <row r="73" spans="1:20" ht="19.95" customHeight="1">
      <c r="A73" s="86" t="str">
        <f t="shared" si="33"/>
        <v/>
      </c>
      <c r="B73" s="132">
        <f>SUM($A$2:A73)</f>
        <v>0</v>
      </c>
      <c r="C73" s="133" t="str">
        <f>'Agripp Holds PU'!A79</f>
        <v>HU145</v>
      </c>
      <c r="D73" s="133">
        <f>IF(VLOOKUP(C73,'Agripp Holds PU'!$A$8:$AA$1011,26,0)="",0,VLOOKUP(C73,'Agripp Holds PU'!$A$8:$AA$1011,26,0))</f>
        <v>0</v>
      </c>
      <c r="E73" s="133">
        <v>72</v>
      </c>
      <c r="F73" s="134">
        <f>IF(VLOOKUP(C73,'Agripp Holds PU'!$A$8:$AC$1011,28,0)="",0,VLOOKUP(C73,'Agripp Holds PU'!$A$8:$AC$1011,28,0))</f>
        <v>0</v>
      </c>
      <c r="G73" s="135"/>
      <c r="H73" s="135"/>
      <c r="I73" s="135"/>
      <c r="J73" s="133" t="str">
        <f t="shared" si="23"/>
        <v/>
      </c>
      <c r="K73" s="133" t="str">
        <f t="shared" si="24"/>
        <v/>
      </c>
      <c r="L73" s="133" t="str">
        <f t="shared" si="25"/>
        <v/>
      </c>
      <c r="M73" s="133" t="str">
        <f t="shared" si="26"/>
        <v/>
      </c>
      <c r="N73" s="133" t="str">
        <f t="shared" si="27"/>
        <v/>
      </c>
      <c r="O73" s="133" t="str">
        <f t="shared" si="28"/>
        <v/>
      </c>
      <c r="P73" s="133" t="str">
        <f t="shared" si="29"/>
        <v/>
      </c>
      <c r="Q73" s="133" t="str">
        <f t="shared" si="30"/>
        <v/>
      </c>
      <c r="R73" s="133" t="str">
        <f t="shared" si="31"/>
        <v/>
      </c>
      <c r="S73" s="134" t="str">
        <f t="shared" si="32"/>
        <v/>
      </c>
      <c r="T73" s="133" t="str">
        <f t="shared" si="34"/>
        <v/>
      </c>
    </row>
    <row r="74" spans="1:20" ht="19.95" customHeight="1">
      <c r="A74" s="86" t="str">
        <f t="shared" si="33"/>
        <v/>
      </c>
      <c r="B74" s="132">
        <f>SUM($A$2:A74)</f>
        <v>0</v>
      </c>
      <c r="C74" s="133" t="str">
        <f>'Agripp Holds PU'!A80</f>
        <v>HU146</v>
      </c>
      <c r="D74" s="133">
        <f>IF(VLOOKUP(C74,'Agripp Holds PU'!$A$8:$AA$1011,26,0)="",0,VLOOKUP(C74,'Agripp Holds PU'!$A$8:$AA$1011,26,0))</f>
        <v>0</v>
      </c>
      <c r="E74" s="133">
        <v>73</v>
      </c>
      <c r="F74" s="134">
        <f>IF(VLOOKUP(C74,'Agripp Holds PU'!$A$8:$AC$1011,28,0)="",0,VLOOKUP(C74,'Agripp Holds PU'!$A$8:$AC$1011,28,0))</f>
        <v>0</v>
      </c>
      <c r="G74" s="135"/>
      <c r="H74" s="135"/>
      <c r="I74" s="135"/>
      <c r="J74" s="133" t="str">
        <f t="shared" si="23"/>
        <v/>
      </c>
      <c r="K74" s="133" t="str">
        <f t="shared" si="24"/>
        <v/>
      </c>
      <c r="L74" s="133" t="str">
        <f t="shared" si="25"/>
        <v/>
      </c>
      <c r="M74" s="133" t="str">
        <f t="shared" si="26"/>
        <v/>
      </c>
      <c r="N74" s="133" t="str">
        <f t="shared" si="27"/>
        <v/>
      </c>
      <c r="O74" s="133" t="str">
        <f t="shared" si="28"/>
        <v/>
      </c>
      <c r="P74" s="133" t="str">
        <f t="shared" si="29"/>
        <v/>
      </c>
      <c r="Q74" s="133" t="str">
        <f t="shared" si="30"/>
        <v/>
      </c>
      <c r="R74" s="133" t="str">
        <f t="shared" si="31"/>
        <v/>
      </c>
      <c r="S74" s="134" t="str">
        <f t="shared" si="32"/>
        <v/>
      </c>
      <c r="T74" s="133" t="str">
        <f t="shared" si="34"/>
        <v/>
      </c>
    </row>
    <row r="75" spans="1:20" ht="19.95" customHeight="1">
      <c r="A75" s="86" t="str">
        <f t="shared" si="33"/>
        <v/>
      </c>
      <c r="B75" s="132">
        <f>SUM($A$2:A75)</f>
        <v>0</v>
      </c>
      <c r="C75" s="133" t="str">
        <f>'Agripp Holds PU'!A81</f>
        <v>HU147</v>
      </c>
      <c r="D75" s="133">
        <f>IF(VLOOKUP(C75,'Agripp Holds PU'!$A$8:$AA$1011,26,0)="",0,VLOOKUP(C75,'Agripp Holds PU'!$A$8:$AA$1011,26,0))</f>
        <v>0</v>
      </c>
      <c r="E75" s="133">
        <v>74</v>
      </c>
      <c r="F75" s="134">
        <f>IF(VLOOKUP(C75,'Agripp Holds PU'!$A$8:$AC$1011,28,0)="",0,VLOOKUP(C75,'Agripp Holds PU'!$A$8:$AC$1011,28,0))</f>
        <v>0</v>
      </c>
      <c r="G75" s="135"/>
      <c r="H75" s="135"/>
      <c r="I75" s="135"/>
      <c r="J75" s="133" t="str">
        <f t="shared" si="23"/>
        <v/>
      </c>
      <c r="K75" s="133" t="str">
        <f t="shared" si="24"/>
        <v/>
      </c>
      <c r="L75" s="133" t="str">
        <f t="shared" si="25"/>
        <v/>
      </c>
      <c r="M75" s="133" t="str">
        <f t="shared" si="26"/>
        <v/>
      </c>
      <c r="N75" s="133" t="str">
        <f t="shared" si="27"/>
        <v/>
      </c>
      <c r="O75" s="133" t="str">
        <f t="shared" si="28"/>
        <v/>
      </c>
      <c r="P75" s="133" t="str">
        <f t="shared" si="29"/>
        <v/>
      </c>
      <c r="Q75" s="133" t="str">
        <f t="shared" si="30"/>
        <v/>
      </c>
      <c r="R75" s="133" t="str">
        <f t="shared" si="31"/>
        <v/>
      </c>
      <c r="S75" s="134" t="str">
        <f t="shared" si="32"/>
        <v/>
      </c>
      <c r="T75" s="133" t="str">
        <f t="shared" si="34"/>
        <v/>
      </c>
    </row>
    <row r="76" spans="1:20" ht="19.95" customHeight="1">
      <c r="A76" s="86" t="str">
        <f t="shared" si="33"/>
        <v/>
      </c>
      <c r="B76" s="132">
        <f>SUM($A$2:A76)</f>
        <v>0</v>
      </c>
      <c r="C76" s="133" t="str">
        <f>'Agripp Holds PU'!A82</f>
        <v>HU148</v>
      </c>
      <c r="D76" s="133">
        <f>IF(VLOOKUP(C76,'Agripp Holds PU'!$A$8:$AA$1011,26,0)="",0,VLOOKUP(C76,'Agripp Holds PU'!$A$8:$AA$1011,26,0))</f>
        <v>0</v>
      </c>
      <c r="E76" s="133">
        <v>75</v>
      </c>
      <c r="F76" s="134">
        <f>IF(VLOOKUP(C76,'Agripp Holds PU'!$A$8:$AC$1011,28,0)="",0,VLOOKUP(C76,'Agripp Holds PU'!$A$8:$AC$1011,28,0))</f>
        <v>0</v>
      </c>
      <c r="G76" s="135"/>
      <c r="H76" s="135"/>
      <c r="I76" s="135"/>
      <c r="J76" s="133" t="str">
        <f t="shared" si="23"/>
        <v/>
      </c>
      <c r="K76" s="133" t="str">
        <f t="shared" si="24"/>
        <v/>
      </c>
      <c r="L76" s="133" t="str">
        <f t="shared" si="25"/>
        <v/>
      </c>
      <c r="M76" s="133" t="str">
        <f t="shared" si="26"/>
        <v/>
      </c>
      <c r="N76" s="133" t="str">
        <f t="shared" si="27"/>
        <v/>
      </c>
      <c r="O76" s="133" t="str">
        <f t="shared" si="28"/>
        <v/>
      </c>
      <c r="P76" s="133" t="str">
        <f t="shared" si="29"/>
        <v/>
      </c>
      <c r="Q76" s="133" t="str">
        <f t="shared" si="30"/>
        <v/>
      </c>
      <c r="R76" s="133" t="str">
        <f t="shared" si="31"/>
        <v/>
      </c>
      <c r="S76" s="134" t="str">
        <f t="shared" si="32"/>
        <v/>
      </c>
      <c r="T76" s="133" t="str">
        <f t="shared" si="34"/>
        <v/>
      </c>
    </row>
    <row r="77" spans="1:20" ht="19.95" customHeight="1">
      <c r="A77" s="86" t="str">
        <f t="shared" si="33"/>
        <v/>
      </c>
      <c r="B77" s="132">
        <f>SUM($A$2:A77)</f>
        <v>0</v>
      </c>
      <c r="C77" s="133" t="str">
        <f>'Agripp Holds PU'!A83</f>
        <v>HU149</v>
      </c>
      <c r="D77" s="133">
        <f>IF(VLOOKUP(C77,'Agripp Holds PU'!$A$8:$AA$1011,26,0)="",0,VLOOKUP(C77,'Agripp Holds PU'!$A$8:$AA$1011,26,0))</f>
        <v>0</v>
      </c>
      <c r="E77" s="133">
        <v>76</v>
      </c>
      <c r="F77" s="134">
        <f>IF(VLOOKUP(C77,'Agripp Holds PU'!$A$8:$AC$1011,28,0)="",0,VLOOKUP(C77,'Agripp Holds PU'!$A$8:$AC$1011,28,0))</f>
        <v>0</v>
      </c>
      <c r="G77" s="135"/>
      <c r="H77" s="135"/>
      <c r="I77" s="135"/>
      <c r="J77" s="133" t="str">
        <f t="shared" si="23"/>
        <v/>
      </c>
      <c r="K77" s="133" t="str">
        <f t="shared" si="24"/>
        <v/>
      </c>
      <c r="L77" s="133" t="str">
        <f t="shared" si="25"/>
        <v/>
      </c>
      <c r="M77" s="133" t="str">
        <f t="shared" si="26"/>
        <v/>
      </c>
      <c r="N77" s="133" t="str">
        <f t="shared" si="27"/>
        <v/>
      </c>
      <c r="O77" s="133" t="str">
        <f t="shared" si="28"/>
        <v/>
      </c>
      <c r="P77" s="133" t="str">
        <f t="shared" si="29"/>
        <v/>
      </c>
      <c r="Q77" s="133" t="str">
        <f t="shared" si="30"/>
        <v/>
      </c>
      <c r="R77" s="133" t="str">
        <f t="shared" si="31"/>
        <v/>
      </c>
      <c r="S77" s="134" t="str">
        <f t="shared" si="32"/>
        <v/>
      </c>
      <c r="T77" s="133" t="str">
        <f t="shared" si="34"/>
        <v/>
      </c>
    </row>
    <row r="78" spans="1:20" ht="19.95" customHeight="1">
      <c r="A78" s="86" t="str">
        <f t="shared" si="33"/>
        <v/>
      </c>
      <c r="B78" s="132">
        <f>SUM($A$2:A78)</f>
        <v>0</v>
      </c>
      <c r="C78" s="133" t="str">
        <f>'Agripp Holds PU'!A84</f>
        <v>HU150</v>
      </c>
      <c r="D78" s="133">
        <f>IF(VLOOKUP(C78,'Agripp Holds PU'!$A$8:$AA$1011,26,0)="",0,VLOOKUP(C78,'Agripp Holds PU'!$A$8:$AA$1011,26,0))</f>
        <v>0</v>
      </c>
      <c r="E78" s="133">
        <v>77</v>
      </c>
      <c r="F78" s="134">
        <f>IF(VLOOKUP(C78,'Agripp Holds PU'!$A$8:$AC$1011,28,0)="",0,VLOOKUP(C78,'Agripp Holds PU'!$A$8:$AC$1011,28,0))</f>
        <v>0</v>
      </c>
      <c r="G78" s="135"/>
      <c r="H78" s="135"/>
      <c r="I78" s="135"/>
      <c r="J78" s="133" t="str">
        <f t="shared" si="23"/>
        <v/>
      </c>
      <c r="K78" s="133" t="str">
        <f t="shared" si="24"/>
        <v/>
      </c>
      <c r="L78" s="133" t="str">
        <f t="shared" si="25"/>
        <v/>
      </c>
      <c r="M78" s="133" t="str">
        <f t="shared" si="26"/>
        <v/>
      </c>
      <c r="N78" s="133" t="str">
        <f t="shared" si="27"/>
        <v/>
      </c>
      <c r="O78" s="133" t="str">
        <f t="shared" si="28"/>
        <v/>
      </c>
      <c r="P78" s="133" t="str">
        <f t="shared" si="29"/>
        <v/>
      </c>
      <c r="Q78" s="133" t="str">
        <f t="shared" si="30"/>
        <v/>
      </c>
      <c r="R78" s="133" t="str">
        <f t="shared" si="31"/>
        <v/>
      </c>
      <c r="S78" s="134" t="str">
        <f t="shared" si="32"/>
        <v/>
      </c>
      <c r="T78" s="133" t="str">
        <f t="shared" si="34"/>
        <v/>
      </c>
    </row>
    <row r="79" spans="1:20" ht="19.95" customHeight="1">
      <c r="A79" s="86" t="str">
        <f t="shared" si="33"/>
        <v/>
      </c>
      <c r="B79" s="132">
        <f>SUM($A$2:A79)</f>
        <v>0</v>
      </c>
      <c r="C79" s="133" t="str">
        <f>'Agripp Holds PU'!A85</f>
        <v>HU151</v>
      </c>
      <c r="D79" s="133">
        <f>IF(VLOOKUP(C79,'Agripp Holds PU'!$A$8:$AA$1011,26,0)="",0,VLOOKUP(C79,'Agripp Holds PU'!$A$8:$AA$1011,26,0))</f>
        <v>0</v>
      </c>
      <c r="E79" s="133">
        <v>78</v>
      </c>
      <c r="F79" s="134">
        <f>IF(VLOOKUP(C79,'Agripp Holds PU'!$A$8:$AC$1011,28,0)="",0,VLOOKUP(C79,'Agripp Holds PU'!$A$8:$AC$1011,28,0))</f>
        <v>0</v>
      </c>
      <c r="G79" s="135"/>
      <c r="H79" s="135"/>
      <c r="I79" s="135"/>
      <c r="J79" s="133" t="str">
        <f t="shared" si="23"/>
        <v/>
      </c>
      <c r="K79" s="133" t="str">
        <f t="shared" si="24"/>
        <v/>
      </c>
      <c r="L79" s="133" t="str">
        <f t="shared" si="25"/>
        <v/>
      </c>
      <c r="M79" s="133" t="str">
        <f t="shared" si="26"/>
        <v/>
      </c>
      <c r="N79" s="133" t="str">
        <f t="shared" si="27"/>
        <v/>
      </c>
      <c r="O79" s="133" t="str">
        <f t="shared" si="28"/>
        <v/>
      </c>
      <c r="P79" s="133" t="str">
        <f t="shared" si="29"/>
        <v/>
      </c>
      <c r="Q79" s="133" t="str">
        <f t="shared" si="30"/>
        <v/>
      </c>
      <c r="R79" s="133" t="str">
        <f t="shared" si="31"/>
        <v/>
      </c>
      <c r="S79" s="134" t="str">
        <f t="shared" si="32"/>
        <v/>
      </c>
      <c r="T79" s="133" t="str">
        <f t="shared" si="34"/>
        <v/>
      </c>
    </row>
    <row r="80" spans="1:20" ht="19.95" customHeight="1">
      <c r="A80" s="86" t="str">
        <f t="shared" si="33"/>
        <v/>
      </c>
      <c r="B80" s="132">
        <f>SUM($A$2:A80)</f>
        <v>0</v>
      </c>
      <c r="C80" s="133" t="str">
        <f>'Agripp Holds PU'!A86</f>
        <v>HU152</v>
      </c>
      <c r="D80" s="133">
        <f>IF(VLOOKUP(C80,'Agripp Holds PU'!$A$8:$AA$1011,26,0)="",0,VLOOKUP(C80,'Agripp Holds PU'!$A$8:$AA$1011,26,0))</f>
        <v>0</v>
      </c>
      <c r="E80" s="133">
        <v>79</v>
      </c>
      <c r="F80" s="134">
        <f>IF(VLOOKUP(C80,'Agripp Holds PU'!$A$8:$AC$1011,28,0)="",0,VLOOKUP(C80,'Agripp Holds PU'!$A$8:$AC$1011,28,0))</f>
        <v>0</v>
      </c>
      <c r="G80" s="135"/>
      <c r="H80" s="135"/>
      <c r="I80" s="135"/>
      <c r="J80" s="133" t="str">
        <f t="shared" si="23"/>
        <v/>
      </c>
      <c r="K80" s="133" t="str">
        <f t="shared" si="24"/>
        <v/>
      </c>
      <c r="L80" s="133" t="str">
        <f t="shared" si="25"/>
        <v/>
      </c>
      <c r="M80" s="133" t="str">
        <f t="shared" si="26"/>
        <v/>
      </c>
      <c r="N80" s="133" t="str">
        <f t="shared" si="27"/>
        <v/>
      </c>
      <c r="O80" s="133" t="str">
        <f t="shared" si="28"/>
        <v/>
      </c>
      <c r="P80" s="133" t="str">
        <f t="shared" si="29"/>
        <v/>
      </c>
      <c r="Q80" s="133" t="str">
        <f t="shared" si="30"/>
        <v/>
      </c>
      <c r="R80" s="133" t="str">
        <f t="shared" si="31"/>
        <v/>
      </c>
      <c r="S80" s="134" t="str">
        <f t="shared" si="32"/>
        <v/>
      </c>
      <c r="T80" s="133" t="str">
        <f t="shared" si="34"/>
        <v/>
      </c>
    </row>
    <row r="81" spans="1:20" ht="19.95" customHeight="1">
      <c r="A81" s="86" t="str">
        <f t="shared" si="33"/>
        <v/>
      </c>
      <c r="B81" s="132">
        <f>SUM($A$2:A81)</f>
        <v>0</v>
      </c>
      <c r="C81" s="133" t="str">
        <f>'Agripp Holds PU'!A87</f>
        <v>HU153</v>
      </c>
      <c r="D81" s="133">
        <f>IF(VLOOKUP(C81,'Agripp Holds PU'!$A$8:$AA$1011,26,0)="",0,VLOOKUP(C81,'Agripp Holds PU'!$A$8:$AA$1011,26,0))</f>
        <v>0</v>
      </c>
      <c r="E81" s="133">
        <v>80</v>
      </c>
      <c r="F81" s="134">
        <f>IF(VLOOKUP(C81,'Agripp Holds PU'!$A$8:$AC$1011,28,0)="",0,VLOOKUP(C81,'Agripp Holds PU'!$A$8:$AC$1011,28,0))</f>
        <v>0</v>
      </c>
      <c r="G81" s="135"/>
      <c r="H81" s="135"/>
      <c r="I81" s="135"/>
      <c r="J81" s="133" t="str">
        <f t="shared" si="23"/>
        <v/>
      </c>
      <c r="K81" s="133" t="str">
        <f t="shared" si="24"/>
        <v/>
      </c>
      <c r="L81" s="133" t="str">
        <f t="shared" si="25"/>
        <v/>
      </c>
      <c r="M81" s="133" t="str">
        <f t="shared" si="26"/>
        <v/>
      </c>
      <c r="N81" s="133" t="str">
        <f t="shared" si="27"/>
        <v/>
      </c>
      <c r="O81" s="133" t="str">
        <f t="shared" si="28"/>
        <v/>
      </c>
      <c r="P81" s="133" t="str">
        <f t="shared" si="29"/>
        <v/>
      </c>
      <c r="Q81" s="133" t="str">
        <f t="shared" si="30"/>
        <v/>
      </c>
      <c r="R81" s="133" t="str">
        <f t="shared" si="31"/>
        <v/>
      </c>
      <c r="S81" s="134" t="str">
        <f t="shared" si="32"/>
        <v/>
      </c>
      <c r="T81" s="133" t="str">
        <f t="shared" si="34"/>
        <v/>
      </c>
    </row>
    <row r="82" spans="1:20" ht="19.95" customHeight="1">
      <c r="A82" s="86" t="str">
        <f t="shared" si="33"/>
        <v/>
      </c>
      <c r="B82" s="132">
        <f>SUM($A$2:A82)</f>
        <v>0</v>
      </c>
      <c r="C82" s="133" t="str">
        <f>'Agripp Holds PU'!A88</f>
        <v>HU154</v>
      </c>
      <c r="D82" s="133">
        <f>IF(VLOOKUP(C82,'Agripp Holds PU'!$A$8:$AA$1011,26,0)="",0,VLOOKUP(C82,'Agripp Holds PU'!$A$8:$AA$1011,26,0))</f>
        <v>0</v>
      </c>
      <c r="E82" s="133">
        <v>81</v>
      </c>
      <c r="F82" s="134">
        <f>IF(VLOOKUP(C82,'Agripp Holds PU'!$A$8:$AC$1011,28,0)="",0,VLOOKUP(C82,'Agripp Holds PU'!$A$8:$AC$1011,28,0))</f>
        <v>0</v>
      </c>
      <c r="G82" s="135"/>
      <c r="H82" s="135"/>
      <c r="I82" s="135"/>
      <c r="J82" s="133" t="str">
        <f t="shared" si="23"/>
        <v/>
      </c>
      <c r="K82" s="133" t="str">
        <f t="shared" si="24"/>
        <v/>
      </c>
      <c r="L82" s="133" t="str">
        <f t="shared" si="25"/>
        <v/>
      </c>
      <c r="M82" s="133" t="str">
        <f t="shared" si="26"/>
        <v/>
      </c>
      <c r="N82" s="133" t="str">
        <f t="shared" si="27"/>
        <v/>
      </c>
      <c r="O82" s="133" t="str">
        <f t="shared" si="28"/>
        <v/>
      </c>
      <c r="P82" s="133" t="str">
        <f t="shared" si="29"/>
        <v/>
      </c>
      <c r="Q82" s="133" t="str">
        <f t="shared" si="30"/>
        <v/>
      </c>
      <c r="R82" s="133" t="str">
        <f t="shared" si="31"/>
        <v/>
      </c>
      <c r="S82" s="134" t="str">
        <f t="shared" si="32"/>
        <v/>
      </c>
      <c r="T82" s="133" t="str">
        <f t="shared" si="34"/>
        <v/>
      </c>
    </row>
    <row r="83" spans="1:20" ht="19.95" customHeight="1">
      <c r="A83" s="86" t="str">
        <f t="shared" si="33"/>
        <v/>
      </c>
      <c r="B83" s="132">
        <f>SUM($A$2:A83)</f>
        <v>0</v>
      </c>
      <c r="C83" s="133" t="str">
        <f>'Agripp Holds PU'!A89</f>
        <v>HU155</v>
      </c>
      <c r="D83" s="133">
        <f>IF(VLOOKUP(C83,'Agripp Holds PU'!$A$8:$AA$1011,26,0)="",0,VLOOKUP(C83,'Agripp Holds PU'!$A$8:$AA$1011,26,0))</f>
        <v>0</v>
      </c>
      <c r="E83" s="133">
        <v>82</v>
      </c>
      <c r="F83" s="134">
        <f>IF(VLOOKUP(C83,'Agripp Holds PU'!$A$8:$AC$1011,28,0)="",0,VLOOKUP(C83,'Agripp Holds PU'!$A$8:$AC$1011,28,0))</f>
        <v>0</v>
      </c>
      <c r="G83" s="135"/>
      <c r="H83" s="135"/>
      <c r="I83" s="135"/>
      <c r="J83" s="133" t="str">
        <f t="shared" si="23"/>
        <v/>
      </c>
      <c r="K83" s="133" t="str">
        <f t="shared" si="24"/>
        <v/>
      </c>
      <c r="L83" s="133" t="str">
        <f t="shared" si="25"/>
        <v/>
      </c>
      <c r="M83" s="133" t="str">
        <f t="shared" si="26"/>
        <v/>
      </c>
      <c r="N83" s="133" t="str">
        <f t="shared" si="27"/>
        <v/>
      </c>
      <c r="O83" s="133" t="str">
        <f t="shared" si="28"/>
        <v/>
      </c>
      <c r="P83" s="133" t="str">
        <f t="shared" si="29"/>
        <v/>
      </c>
      <c r="Q83" s="133" t="str">
        <f t="shared" si="30"/>
        <v/>
      </c>
      <c r="R83" s="133" t="str">
        <f t="shared" si="31"/>
        <v/>
      </c>
      <c r="S83" s="134" t="str">
        <f t="shared" si="32"/>
        <v/>
      </c>
      <c r="T83" s="133" t="str">
        <f t="shared" si="34"/>
        <v/>
      </c>
    </row>
    <row r="84" spans="1:20" ht="19.95" customHeight="1">
      <c r="A84" s="86" t="str">
        <f t="shared" si="33"/>
        <v/>
      </c>
      <c r="B84" s="132">
        <f>SUM($A$2:A84)</f>
        <v>0</v>
      </c>
      <c r="C84" s="133" t="str">
        <f>'Agripp Holds PU'!A90</f>
        <v>HU156</v>
      </c>
      <c r="D84" s="133">
        <f>IF(VLOOKUP(C84,'Agripp Holds PU'!$A$8:$AA$1011,26,0)="",0,VLOOKUP(C84,'Agripp Holds PU'!$A$8:$AA$1011,26,0))</f>
        <v>0</v>
      </c>
      <c r="E84" s="133">
        <v>83</v>
      </c>
      <c r="F84" s="134">
        <f>IF(VLOOKUP(C84,'Agripp Holds PU'!$A$8:$AC$1011,28,0)="",0,VLOOKUP(C84,'Agripp Holds PU'!$A$8:$AC$1011,28,0))</f>
        <v>0</v>
      </c>
      <c r="G84" s="135"/>
      <c r="H84" s="135"/>
      <c r="I84" s="135"/>
      <c r="J84" s="133" t="str">
        <f t="shared" si="23"/>
        <v/>
      </c>
      <c r="K84" s="133" t="str">
        <f t="shared" si="24"/>
        <v/>
      </c>
      <c r="L84" s="133" t="str">
        <f t="shared" si="25"/>
        <v/>
      </c>
      <c r="M84" s="133" t="str">
        <f t="shared" si="26"/>
        <v/>
      </c>
      <c r="N84" s="133" t="str">
        <f t="shared" si="27"/>
        <v/>
      </c>
      <c r="O84" s="133" t="str">
        <f t="shared" si="28"/>
        <v/>
      </c>
      <c r="P84" s="133" t="str">
        <f t="shared" si="29"/>
        <v/>
      </c>
      <c r="Q84" s="133" t="str">
        <f t="shared" si="30"/>
        <v/>
      </c>
      <c r="R84" s="133" t="str">
        <f t="shared" si="31"/>
        <v/>
      </c>
      <c r="S84" s="134" t="str">
        <f t="shared" si="32"/>
        <v/>
      </c>
      <c r="T84" s="133" t="str">
        <f t="shared" si="34"/>
        <v/>
      </c>
    </row>
    <row r="85" spans="1:20" ht="19.95" customHeight="1">
      <c r="A85" s="86" t="str">
        <f t="shared" si="33"/>
        <v/>
      </c>
      <c r="B85" s="132">
        <f>SUM($A$2:A85)</f>
        <v>0</v>
      </c>
      <c r="C85" s="133" t="str">
        <f>'Agripp Holds PU'!A91</f>
        <v>HU157</v>
      </c>
      <c r="D85" s="133">
        <f>IF(VLOOKUP(C85,'Agripp Holds PU'!$A$8:$AA$1011,26,0)="",0,VLOOKUP(C85,'Agripp Holds PU'!$A$8:$AA$1011,26,0))</f>
        <v>0</v>
      </c>
      <c r="E85" s="133">
        <v>84</v>
      </c>
      <c r="F85" s="134">
        <f>IF(VLOOKUP(C85,'Agripp Holds PU'!$A$8:$AC$1011,28,0)="",0,VLOOKUP(C85,'Agripp Holds PU'!$A$8:$AC$1011,28,0))</f>
        <v>0</v>
      </c>
      <c r="G85" s="135"/>
      <c r="H85" s="135"/>
      <c r="I85" s="135"/>
      <c r="J85" s="133" t="str">
        <f t="shared" si="23"/>
        <v/>
      </c>
      <c r="K85" s="133" t="str">
        <f t="shared" si="24"/>
        <v/>
      </c>
      <c r="L85" s="133" t="str">
        <f t="shared" si="25"/>
        <v/>
      </c>
      <c r="M85" s="133" t="str">
        <f t="shared" si="26"/>
        <v/>
      </c>
      <c r="N85" s="133" t="str">
        <f t="shared" si="27"/>
        <v/>
      </c>
      <c r="O85" s="133" t="str">
        <f t="shared" si="28"/>
        <v/>
      </c>
      <c r="P85" s="133" t="str">
        <f t="shared" si="29"/>
        <v/>
      </c>
      <c r="Q85" s="133" t="str">
        <f t="shared" si="30"/>
        <v/>
      </c>
      <c r="R85" s="133" t="str">
        <f t="shared" si="31"/>
        <v/>
      </c>
      <c r="S85" s="134" t="str">
        <f t="shared" si="32"/>
        <v/>
      </c>
      <c r="T85" s="133" t="str">
        <f t="shared" si="34"/>
        <v/>
      </c>
    </row>
    <row r="86" spans="1:20" ht="19.95" customHeight="1">
      <c r="A86" s="86" t="str">
        <f t="shared" si="33"/>
        <v/>
      </c>
      <c r="B86" s="132">
        <f>SUM($A$2:A86)</f>
        <v>0</v>
      </c>
      <c r="C86" s="133" t="str">
        <f>'Agripp Holds PU'!A92</f>
        <v>HU158</v>
      </c>
      <c r="D86" s="133">
        <f>IF(VLOOKUP(C86,'Agripp Holds PU'!$A$8:$AA$1011,26,0)="",0,VLOOKUP(C86,'Agripp Holds PU'!$A$8:$AA$1011,26,0))</f>
        <v>0</v>
      </c>
      <c r="E86" s="133">
        <v>85</v>
      </c>
      <c r="F86" s="134">
        <f>IF(VLOOKUP(C86,'Agripp Holds PU'!$A$8:$AC$1011,28,0)="",0,VLOOKUP(C86,'Agripp Holds PU'!$A$8:$AC$1011,28,0))</f>
        <v>0</v>
      </c>
      <c r="G86" s="135"/>
      <c r="H86" s="135"/>
      <c r="I86" s="135"/>
      <c r="J86" s="133" t="str">
        <f t="shared" si="23"/>
        <v/>
      </c>
      <c r="K86" s="133" t="str">
        <f t="shared" si="24"/>
        <v/>
      </c>
      <c r="L86" s="133" t="str">
        <f t="shared" si="25"/>
        <v/>
      </c>
      <c r="M86" s="133" t="str">
        <f t="shared" si="26"/>
        <v/>
      </c>
      <c r="N86" s="133" t="str">
        <f t="shared" si="27"/>
        <v/>
      </c>
      <c r="O86" s="133" t="str">
        <f t="shared" si="28"/>
        <v/>
      </c>
      <c r="P86" s="133" t="str">
        <f t="shared" si="29"/>
        <v/>
      </c>
      <c r="Q86" s="133" t="str">
        <f t="shared" si="30"/>
        <v/>
      </c>
      <c r="R86" s="133" t="str">
        <f t="shared" si="31"/>
        <v/>
      </c>
      <c r="S86" s="134" t="str">
        <f t="shared" si="32"/>
        <v/>
      </c>
      <c r="T86" s="133" t="str">
        <f t="shared" si="34"/>
        <v/>
      </c>
    </row>
    <row r="87" spans="1:20" ht="19.95" customHeight="1">
      <c r="A87" s="86" t="str">
        <f t="shared" si="33"/>
        <v/>
      </c>
      <c r="B87" s="132">
        <f>SUM($A$2:A87)</f>
        <v>0</v>
      </c>
      <c r="C87" s="133" t="str">
        <f>'Agripp Holds PU'!A93</f>
        <v>HU159</v>
      </c>
      <c r="D87" s="133">
        <f>IF(VLOOKUP(C87,'Agripp Holds PU'!$A$8:$AA$1011,26,0)="",0,VLOOKUP(C87,'Agripp Holds PU'!$A$8:$AA$1011,26,0))</f>
        <v>0</v>
      </c>
      <c r="E87" s="133">
        <v>86</v>
      </c>
      <c r="F87" s="134">
        <f>IF(VLOOKUP(C87,'Agripp Holds PU'!$A$8:$AC$1011,28,0)="",0,VLOOKUP(C87,'Agripp Holds PU'!$A$8:$AC$1011,28,0))</f>
        <v>0</v>
      </c>
      <c r="G87" s="135"/>
      <c r="H87" s="135"/>
      <c r="I87" s="135"/>
      <c r="J87" s="133" t="str">
        <f t="shared" si="23"/>
        <v/>
      </c>
      <c r="K87" s="133" t="str">
        <f t="shared" si="24"/>
        <v/>
      </c>
      <c r="L87" s="133" t="str">
        <f t="shared" si="25"/>
        <v/>
      </c>
      <c r="M87" s="133" t="str">
        <f t="shared" si="26"/>
        <v/>
      </c>
      <c r="N87" s="133" t="str">
        <f t="shared" si="27"/>
        <v/>
      </c>
      <c r="O87" s="133" t="str">
        <f t="shared" si="28"/>
        <v/>
      </c>
      <c r="P87" s="133" t="str">
        <f t="shared" si="29"/>
        <v/>
      </c>
      <c r="Q87" s="133" t="str">
        <f t="shared" si="30"/>
        <v/>
      </c>
      <c r="R87" s="133" t="str">
        <f t="shared" si="31"/>
        <v/>
      </c>
      <c r="S87" s="134" t="str">
        <f t="shared" si="32"/>
        <v/>
      </c>
      <c r="T87" s="133" t="str">
        <f t="shared" si="34"/>
        <v/>
      </c>
    </row>
    <row r="88" spans="1:20" ht="19.95" customHeight="1">
      <c r="A88" s="86" t="str">
        <f t="shared" si="33"/>
        <v/>
      </c>
      <c r="B88" s="132">
        <f>SUM($A$2:A88)</f>
        <v>0</v>
      </c>
      <c r="C88" s="133" t="str">
        <f>'Agripp Holds PU'!A94</f>
        <v>HU160</v>
      </c>
      <c r="D88" s="133">
        <f>IF(VLOOKUP(C88,'Agripp Holds PU'!$A$8:$AA$1011,26,0)="",0,VLOOKUP(C88,'Agripp Holds PU'!$A$8:$AA$1011,26,0))</f>
        <v>0</v>
      </c>
      <c r="E88" s="133">
        <v>87</v>
      </c>
      <c r="F88" s="134">
        <f>IF(VLOOKUP(C88,'Agripp Holds PU'!$A$8:$AC$1011,28,0)="",0,VLOOKUP(C88,'Agripp Holds PU'!$A$8:$AC$1011,28,0))</f>
        <v>0</v>
      </c>
      <c r="G88" s="135"/>
      <c r="H88" s="135"/>
      <c r="I88" s="135"/>
      <c r="J88" s="133" t="str">
        <f t="shared" si="23"/>
        <v/>
      </c>
      <c r="K88" s="133" t="str">
        <f t="shared" si="24"/>
        <v/>
      </c>
      <c r="L88" s="133" t="str">
        <f t="shared" si="25"/>
        <v/>
      </c>
      <c r="M88" s="133" t="str">
        <f t="shared" si="26"/>
        <v/>
      </c>
      <c r="N88" s="133" t="str">
        <f t="shared" si="27"/>
        <v/>
      </c>
      <c r="O88" s="133" t="str">
        <f t="shared" si="28"/>
        <v/>
      </c>
      <c r="P88" s="133" t="str">
        <f t="shared" si="29"/>
        <v/>
      </c>
      <c r="Q88" s="133" t="str">
        <f t="shared" si="30"/>
        <v/>
      </c>
      <c r="R88" s="133" t="str">
        <f t="shared" si="31"/>
        <v/>
      </c>
      <c r="S88" s="134" t="str">
        <f t="shared" si="32"/>
        <v/>
      </c>
      <c r="T88" s="133" t="str">
        <f t="shared" si="34"/>
        <v/>
      </c>
    </row>
    <row r="89" spans="1:20" ht="19.95" customHeight="1">
      <c r="A89" s="86" t="str">
        <f t="shared" si="33"/>
        <v/>
      </c>
      <c r="B89" s="132">
        <f>SUM($A$2:A89)</f>
        <v>0</v>
      </c>
      <c r="C89" s="133" t="str">
        <f>'Agripp Holds PU'!A95</f>
        <v>HU161</v>
      </c>
      <c r="D89" s="133">
        <f>IF(VLOOKUP(C89,'Agripp Holds PU'!$A$8:$AA$1011,26,0)="",0,VLOOKUP(C89,'Agripp Holds PU'!$A$8:$AA$1011,26,0))</f>
        <v>0</v>
      </c>
      <c r="E89" s="133">
        <v>88</v>
      </c>
      <c r="F89" s="134">
        <f>IF(VLOOKUP(C89,'Agripp Holds PU'!$A$8:$AC$1011,28,0)="",0,VLOOKUP(C89,'Agripp Holds PU'!$A$8:$AC$1011,28,0))</f>
        <v>0</v>
      </c>
      <c r="G89" s="135"/>
      <c r="H89" s="135"/>
      <c r="I89" s="135"/>
      <c r="J89" s="133" t="str">
        <f t="shared" si="23"/>
        <v/>
      </c>
      <c r="K89" s="133" t="str">
        <f t="shared" si="24"/>
        <v/>
      </c>
      <c r="L89" s="133" t="str">
        <f t="shared" si="25"/>
        <v/>
      </c>
      <c r="M89" s="133" t="str">
        <f t="shared" si="26"/>
        <v/>
      </c>
      <c r="N89" s="133" t="str">
        <f t="shared" si="27"/>
        <v/>
      </c>
      <c r="O89" s="133" t="str">
        <f t="shared" si="28"/>
        <v/>
      </c>
      <c r="P89" s="133" t="str">
        <f t="shared" si="29"/>
        <v/>
      </c>
      <c r="Q89" s="133" t="str">
        <f t="shared" si="30"/>
        <v/>
      </c>
      <c r="R89" s="133" t="str">
        <f t="shared" si="31"/>
        <v/>
      </c>
      <c r="S89" s="134" t="str">
        <f t="shared" si="32"/>
        <v/>
      </c>
      <c r="T89" s="133" t="str">
        <f t="shared" si="34"/>
        <v/>
      </c>
    </row>
    <row r="90" spans="1:20" ht="19.95" customHeight="1">
      <c r="A90" s="86" t="str">
        <f t="shared" si="33"/>
        <v/>
      </c>
      <c r="B90" s="132">
        <f>SUM($A$2:A90)</f>
        <v>0</v>
      </c>
      <c r="C90" s="133" t="str">
        <f>'Agripp Holds PU'!A96</f>
        <v>HU162</v>
      </c>
      <c r="D90" s="133">
        <f>IF(VLOOKUP(C90,'Agripp Holds PU'!$A$8:$AA$1011,26,0)="",0,VLOOKUP(C90,'Agripp Holds PU'!$A$8:$AA$1011,26,0))</f>
        <v>0</v>
      </c>
      <c r="E90" s="133">
        <v>89</v>
      </c>
      <c r="F90" s="134">
        <f>IF(VLOOKUP(C90,'Agripp Holds PU'!$A$8:$AC$1011,28,0)="",0,VLOOKUP(C90,'Agripp Holds PU'!$A$8:$AC$1011,28,0))</f>
        <v>0</v>
      </c>
      <c r="G90" s="135"/>
      <c r="H90" s="135"/>
      <c r="I90" s="135"/>
      <c r="J90" s="133" t="str">
        <f t="shared" si="23"/>
        <v/>
      </c>
      <c r="K90" s="133" t="str">
        <f t="shared" si="24"/>
        <v/>
      </c>
      <c r="L90" s="133" t="str">
        <f t="shared" si="25"/>
        <v/>
      </c>
      <c r="M90" s="133" t="str">
        <f t="shared" si="26"/>
        <v/>
      </c>
      <c r="N90" s="133" t="str">
        <f t="shared" si="27"/>
        <v/>
      </c>
      <c r="O90" s="133" t="str">
        <f t="shared" si="28"/>
        <v/>
      </c>
      <c r="P90" s="133" t="str">
        <f t="shared" si="29"/>
        <v/>
      </c>
      <c r="Q90" s="133" t="str">
        <f t="shared" si="30"/>
        <v/>
      </c>
      <c r="R90" s="133" t="str">
        <f t="shared" si="31"/>
        <v/>
      </c>
      <c r="S90" s="134" t="str">
        <f t="shared" si="32"/>
        <v/>
      </c>
      <c r="T90" s="133" t="str">
        <f t="shared" si="34"/>
        <v/>
      </c>
    </row>
    <row r="91" spans="1:20" ht="19.95" customHeight="1">
      <c r="A91" s="86" t="str">
        <f t="shared" si="33"/>
        <v/>
      </c>
      <c r="B91" s="132">
        <f>SUM($A$2:A91)</f>
        <v>0</v>
      </c>
      <c r="C91" s="133" t="str">
        <f>'Agripp Holds PU'!A97</f>
        <v>HU163</v>
      </c>
      <c r="D91" s="133">
        <f>IF(VLOOKUP(C91,'Agripp Holds PU'!$A$8:$AA$1011,26,0)="",0,VLOOKUP(C91,'Agripp Holds PU'!$A$8:$AA$1011,26,0))</f>
        <v>0</v>
      </c>
      <c r="E91" s="133">
        <v>90</v>
      </c>
      <c r="F91" s="134">
        <f>IF(VLOOKUP(C91,'Agripp Holds PU'!$A$8:$AC$1011,28,0)="",0,VLOOKUP(C91,'Agripp Holds PU'!$A$8:$AC$1011,28,0))</f>
        <v>0</v>
      </c>
      <c r="G91" s="135"/>
      <c r="H91" s="135"/>
      <c r="I91" s="135"/>
      <c r="J91" s="133" t="str">
        <f t="shared" si="23"/>
        <v/>
      </c>
      <c r="K91" s="133" t="str">
        <f t="shared" si="24"/>
        <v/>
      </c>
      <c r="L91" s="133" t="str">
        <f t="shared" si="25"/>
        <v/>
      </c>
      <c r="M91" s="133" t="str">
        <f t="shared" si="26"/>
        <v/>
      </c>
      <c r="N91" s="133" t="str">
        <f t="shared" si="27"/>
        <v/>
      </c>
      <c r="O91" s="133" t="str">
        <f t="shared" si="28"/>
        <v/>
      </c>
      <c r="P91" s="133" t="str">
        <f t="shared" si="29"/>
        <v/>
      </c>
      <c r="Q91" s="133" t="str">
        <f t="shared" si="30"/>
        <v/>
      </c>
      <c r="R91" s="133" t="str">
        <f t="shared" si="31"/>
        <v/>
      </c>
      <c r="S91" s="134" t="str">
        <f t="shared" si="32"/>
        <v/>
      </c>
      <c r="T91" s="133" t="str">
        <f t="shared" si="34"/>
        <v/>
      </c>
    </row>
    <row r="92" spans="1:20" ht="19.95" customHeight="1">
      <c r="A92" s="86" t="str">
        <f t="shared" si="33"/>
        <v/>
      </c>
      <c r="B92" s="132">
        <f>SUM($A$2:A92)</f>
        <v>0</v>
      </c>
      <c r="C92" s="133" t="str">
        <f>'Agripp Holds PU'!A98</f>
        <v>HU164</v>
      </c>
      <c r="D92" s="133">
        <f>IF(VLOOKUP(C92,'Agripp Holds PU'!$A$8:$AA$1011,26,0)="",0,VLOOKUP(C92,'Agripp Holds PU'!$A$8:$AA$1011,26,0))</f>
        <v>0</v>
      </c>
      <c r="E92" s="133">
        <v>91</v>
      </c>
      <c r="F92" s="134">
        <f>IF(VLOOKUP(C92,'Agripp Holds PU'!$A$8:$AC$1011,28,0)="",0,VLOOKUP(C92,'Agripp Holds PU'!$A$8:$AC$1011,28,0))</f>
        <v>0</v>
      </c>
      <c r="G92" s="135"/>
      <c r="H92" s="135"/>
      <c r="I92" s="135"/>
      <c r="J92" s="133" t="str">
        <f t="shared" si="23"/>
        <v/>
      </c>
      <c r="K92" s="133" t="str">
        <f t="shared" si="24"/>
        <v/>
      </c>
      <c r="L92" s="133" t="str">
        <f t="shared" si="25"/>
        <v/>
      </c>
      <c r="M92" s="133" t="str">
        <f t="shared" si="26"/>
        <v/>
      </c>
      <c r="N92" s="133" t="str">
        <f t="shared" si="27"/>
        <v/>
      </c>
      <c r="O92" s="133" t="str">
        <f t="shared" si="28"/>
        <v/>
      </c>
      <c r="P92" s="133" t="str">
        <f t="shared" si="29"/>
        <v/>
      </c>
      <c r="Q92" s="133" t="str">
        <f t="shared" si="30"/>
        <v/>
      </c>
      <c r="R92" s="133" t="str">
        <f t="shared" si="31"/>
        <v/>
      </c>
      <c r="S92" s="134" t="str">
        <f t="shared" si="32"/>
        <v/>
      </c>
      <c r="T92" s="133" t="str">
        <f t="shared" si="34"/>
        <v/>
      </c>
    </row>
    <row r="93" spans="1:20" ht="19.95" customHeight="1">
      <c r="A93" s="86" t="str">
        <f t="shared" si="33"/>
        <v/>
      </c>
      <c r="B93" s="132">
        <f>SUM($A$2:A93)</f>
        <v>0</v>
      </c>
      <c r="C93" s="133" t="str">
        <f>'Agripp Holds PU'!A99</f>
        <v>HU165</v>
      </c>
      <c r="D93" s="133">
        <f>IF(VLOOKUP(C93,'Agripp Holds PU'!$A$8:$AA$1011,26,0)="",0,VLOOKUP(C93,'Agripp Holds PU'!$A$8:$AA$1011,26,0))</f>
        <v>0</v>
      </c>
      <c r="E93" s="133">
        <v>92</v>
      </c>
      <c r="F93" s="134">
        <f>IF(VLOOKUP(C93,'Agripp Holds PU'!$A$8:$AC$1011,28,0)="",0,VLOOKUP(C93,'Agripp Holds PU'!$A$8:$AC$1011,28,0))</f>
        <v>0</v>
      </c>
      <c r="G93" s="135"/>
      <c r="H93" s="135"/>
      <c r="I93" s="135"/>
      <c r="J93" s="133" t="str">
        <f t="shared" si="23"/>
        <v/>
      </c>
      <c r="K93" s="133" t="str">
        <f t="shared" si="24"/>
        <v/>
      </c>
      <c r="L93" s="133" t="str">
        <f t="shared" si="25"/>
        <v/>
      </c>
      <c r="M93" s="133" t="str">
        <f t="shared" si="26"/>
        <v/>
      </c>
      <c r="N93" s="133" t="str">
        <f t="shared" si="27"/>
        <v/>
      </c>
      <c r="O93" s="133" t="str">
        <f t="shared" si="28"/>
        <v/>
      </c>
      <c r="P93" s="133" t="str">
        <f t="shared" si="29"/>
        <v/>
      </c>
      <c r="Q93" s="133" t="str">
        <f t="shared" si="30"/>
        <v/>
      </c>
      <c r="R93" s="133" t="str">
        <f t="shared" si="31"/>
        <v/>
      </c>
      <c r="S93" s="134" t="str">
        <f t="shared" si="32"/>
        <v/>
      </c>
      <c r="T93" s="133" t="str">
        <f t="shared" si="34"/>
        <v/>
      </c>
    </row>
    <row r="94" spans="1:20" ht="19.95" customHeight="1">
      <c r="A94" s="86" t="str">
        <f t="shared" si="33"/>
        <v/>
      </c>
      <c r="B94" s="132">
        <f>SUM($A$2:A94)</f>
        <v>0</v>
      </c>
      <c r="C94" s="133" t="str">
        <f>'Agripp Holds PU'!A100</f>
        <v>HU166</v>
      </c>
      <c r="D94" s="133">
        <f>IF(VLOOKUP(C94,'Agripp Holds PU'!$A$8:$AA$1011,26,0)="",0,VLOOKUP(C94,'Agripp Holds PU'!$A$8:$AA$1011,26,0))</f>
        <v>0</v>
      </c>
      <c r="E94" s="133">
        <v>93</v>
      </c>
      <c r="F94" s="134">
        <f>IF(VLOOKUP(C94,'Agripp Holds PU'!$A$8:$AC$1011,28,0)="",0,VLOOKUP(C94,'Agripp Holds PU'!$A$8:$AC$1011,28,0))</f>
        <v>0</v>
      </c>
      <c r="G94" s="135"/>
      <c r="H94" s="135"/>
      <c r="I94" s="135"/>
      <c r="J94" s="133" t="str">
        <f t="shared" si="23"/>
        <v/>
      </c>
      <c r="K94" s="133" t="str">
        <f t="shared" si="24"/>
        <v/>
      </c>
      <c r="L94" s="133" t="str">
        <f t="shared" si="25"/>
        <v/>
      </c>
      <c r="M94" s="133" t="str">
        <f t="shared" si="26"/>
        <v/>
      </c>
      <c r="N94" s="133" t="str">
        <f t="shared" si="27"/>
        <v/>
      </c>
      <c r="O94" s="133" t="str">
        <f t="shared" si="28"/>
        <v/>
      </c>
      <c r="P94" s="133" t="str">
        <f t="shared" si="29"/>
        <v/>
      </c>
      <c r="Q94" s="133" t="str">
        <f t="shared" si="30"/>
        <v/>
      </c>
      <c r="R94" s="133" t="str">
        <f t="shared" si="31"/>
        <v/>
      </c>
      <c r="S94" s="134" t="str">
        <f t="shared" si="32"/>
        <v/>
      </c>
      <c r="T94" s="133" t="str">
        <f t="shared" si="34"/>
        <v/>
      </c>
    </row>
    <row r="95" spans="1:20" ht="19.95" customHeight="1">
      <c r="A95" s="86" t="str">
        <f t="shared" si="33"/>
        <v/>
      </c>
      <c r="B95" s="132">
        <f>SUM($A$2:A95)</f>
        <v>0</v>
      </c>
      <c r="C95" s="133" t="str">
        <f>'Agripp Holds PU'!A101</f>
        <v>HU167</v>
      </c>
      <c r="D95" s="133">
        <f>IF(VLOOKUP(C95,'Agripp Holds PU'!$A$8:$AA$1011,26,0)="",0,VLOOKUP(C95,'Agripp Holds PU'!$A$8:$AA$1011,26,0))</f>
        <v>0</v>
      </c>
      <c r="E95" s="133">
        <v>94</v>
      </c>
      <c r="F95" s="134">
        <f>IF(VLOOKUP(C95,'Agripp Holds PU'!$A$8:$AC$1011,28,0)="",0,VLOOKUP(C95,'Agripp Holds PU'!$A$8:$AC$1011,28,0))</f>
        <v>0</v>
      </c>
      <c r="G95" s="135"/>
      <c r="H95" s="135"/>
      <c r="I95" s="135"/>
      <c r="J95" s="133" t="str">
        <f t="shared" si="23"/>
        <v/>
      </c>
      <c r="K95" s="133" t="str">
        <f t="shared" si="24"/>
        <v/>
      </c>
      <c r="L95" s="133" t="str">
        <f t="shared" si="25"/>
        <v/>
      </c>
      <c r="M95" s="133" t="str">
        <f t="shared" si="26"/>
        <v/>
      </c>
      <c r="N95" s="133" t="str">
        <f t="shared" si="27"/>
        <v/>
      </c>
      <c r="O95" s="133" t="str">
        <f t="shared" si="28"/>
        <v/>
      </c>
      <c r="P95" s="133" t="str">
        <f t="shared" si="29"/>
        <v/>
      </c>
      <c r="Q95" s="133" t="str">
        <f t="shared" si="30"/>
        <v/>
      </c>
      <c r="R95" s="133" t="str">
        <f t="shared" si="31"/>
        <v/>
      </c>
      <c r="S95" s="134" t="str">
        <f t="shared" si="32"/>
        <v/>
      </c>
      <c r="T95" s="133" t="str">
        <f t="shared" si="34"/>
        <v/>
      </c>
    </row>
    <row r="96" spans="1:20" ht="19.95" customHeight="1">
      <c r="A96" s="86" t="str">
        <f t="shared" si="33"/>
        <v/>
      </c>
      <c r="B96" s="132">
        <f>SUM($A$2:A96)</f>
        <v>0</v>
      </c>
      <c r="C96" s="133" t="str">
        <f>'Agripp Holds PU'!A102</f>
        <v>HU168</v>
      </c>
      <c r="D96" s="133">
        <f>IF(VLOOKUP(C96,'Agripp Holds PU'!$A$8:$AA$1011,26,0)="",0,VLOOKUP(C96,'Agripp Holds PU'!$A$8:$AA$1011,26,0))</f>
        <v>0</v>
      </c>
      <c r="E96" s="133">
        <v>95</v>
      </c>
      <c r="F96" s="134">
        <f>IF(VLOOKUP(C96,'Agripp Holds PU'!$A$8:$AC$1011,28,0)="",0,VLOOKUP(C96,'Agripp Holds PU'!$A$8:$AC$1011,28,0))</f>
        <v>0</v>
      </c>
      <c r="G96" s="135"/>
      <c r="H96" s="135"/>
      <c r="I96" s="135"/>
      <c r="J96" s="133" t="str">
        <f t="shared" si="23"/>
        <v/>
      </c>
      <c r="K96" s="133" t="str">
        <f t="shared" si="24"/>
        <v/>
      </c>
      <c r="L96" s="133" t="str">
        <f t="shared" si="25"/>
        <v/>
      </c>
      <c r="M96" s="133" t="str">
        <f t="shared" si="26"/>
        <v/>
      </c>
      <c r="N96" s="133" t="str">
        <f t="shared" si="27"/>
        <v/>
      </c>
      <c r="O96" s="133" t="str">
        <f t="shared" si="28"/>
        <v/>
      </c>
      <c r="P96" s="133" t="str">
        <f t="shared" si="29"/>
        <v/>
      </c>
      <c r="Q96" s="133" t="str">
        <f t="shared" si="30"/>
        <v/>
      </c>
      <c r="R96" s="133" t="str">
        <f t="shared" si="31"/>
        <v/>
      </c>
      <c r="S96" s="134" t="str">
        <f t="shared" si="32"/>
        <v/>
      </c>
      <c r="T96" s="133" t="str">
        <f t="shared" si="34"/>
        <v/>
      </c>
    </row>
    <row r="97" spans="1:20" ht="19.95" customHeight="1">
      <c r="A97" s="86" t="str">
        <f t="shared" si="33"/>
        <v/>
      </c>
      <c r="B97" s="132">
        <f>SUM($A$2:A97)</f>
        <v>0</v>
      </c>
      <c r="C97" s="133" t="str">
        <f>'Agripp Holds PU'!A103</f>
        <v>HU169</v>
      </c>
      <c r="D97" s="133">
        <f>IF(VLOOKUP(C97,'Agripp Holds PU'!$A$8:$AA$1011,26,0)="",0,VLOOKUP(C97,'Agripp Holds PU'!$A$8:$AA$1011,26,0))</f>
        <v>0</v>
      </c>
      <c r="E97" s="133">
        <v>96</v>
      </c>
      <c r="F97" s="134">
        <f>IF(VLOOKUP(C97,'Agripp Holds PU'!$A$8:$AC$1011,28,0)="",0,VLOOKUP(C97,'Agripp Holds PU'!$A$8:$AC$1011,28,0))</f>
        <v>0</v>
      </c>
      <c r="G97" s="135"/>
      <c r="H97" s="135"/>
      <c r="I97" s="135"/>
      <c r="J97" s="133" t="str">
        <f t="shared" si="23"/>
        <v/>
      </c>
      <c r="K97" s="133" t="str">
        <f t="shared" si="24"/>
        <v/>
      </c>
      <c r="L97" s="133" t="str">
        <f t="shared" si="25"/>
        <v/>
      </c>
      <c r="M97" s="133" t="str">
        <f t="shared" si="26"/>
        <v/>
      </c>
      <c r="N97" s="133" t="str">
        <f t="shared" si="27"/>
        <v/>
      </c>
      <c r="O97" s="133" t="str">
        <f t="shared" si="28"/>
        <v/>
      </c>
      <c r="P97" s="133" t="str">
        <f t="shared" si="29"/>
        <v/>
      </c>
      <c r="Q97" s="133" t="str">
        <f t="shared" si="30"/>
        <v/>
      </c>
      <c r="R97" s="133" t="str">
        <f t="shared" si="31"/>
        <v/>
      </c>
      <c r="S97" s="134" t="str">
        <f t="shared" si="32"/>
        <v/>
      </c>
      <c r="T97" s="133" t="str">
        <f t="shared" si="34"/>
        <v/>
      </c>
    </row>
    <row r="98" spans="1:20" ht="19.95" customHeight="1">
      <c r="A98" s="86" t="str">
        <f t="shared" si="33"/>
        <v/>
      </c>
      <c r="B98" s="132">
        <f>SUM($A$2:A98)</f>
        <v>0</v>
      </c>
      <c r="C98" s="133" t="str">
        <f>'Agripp Holds PU'!A104</f>
        <v>HU170</v>
      </c>
      <c r="D98" s="133">
        <f>IF(VLOOKUP(C98,'Agripp Holds PU'!$A$8:$AA$1011,26,0)="",0,VLOOKUP(C98,'Agripp Holds PU'!$A$8:$AA$1011,26,0))</f>
        <v>0</v>
      </c>
      <c r="E98" s="133">
        <v>97</v>
      </c>
      <c r="F98" s="134">
        <f>IF(VLOOKUP(C98,'Agripp Holds PU'!$A$8:$AC$1011,28,0)="",0,VLOOKUP(C98,'Agripp Holds PU'!$A$8:$AC$1011,28,0))</f>
        <v>0</v>
      </c>
      <c r="G98" s="135"/>
      <c r="H98" s="135"/>
      <c r="I98" s="135"/>
      <c r="J98" s="133" t="str">
        <f t="shared" ref="J98:J129" si="35">IF(ISERROR(VLOOKUP($E98,$B$2:$D$577,2,0)),"",VLOOKUP($E98,$B$2:$D$577,2,0))</f>
        <v/>
      </c>
      <c r="K98" s="133" t="str">
        <f t="shared" ref="K98:K129" si="36">IF(ISERROR(VLOOKUP($J98,TableauDatanew,4,0)),"",VLOOKUP($J98,TableauDatanew,4,0))</f>
        <v/>
      </c>
      <c r="L98" s="133" t="str">
        <f t="shared" ref="L98:L129" si="37">IF(ISERROR(VLOOKUP($J98,TableauDatanew,5,0)),"",VLOOKUP($J98,TableauDatanew,5,0))</f>
        <v/>
      </c>
      <c r="M98" s="133" t="str">
        <f t="shared" ref="M98:M129" si="38">IF(ISERROR(VLOOKUP($J98,TableauDatanew,6,0)),"",VLOOKUP($J98,TableauDatanew,6,0))</f>
        <v/>
      </c>
      <c r="N98" s="133" t="str">
        <f t="shared" ref="N98:N129" si="39">IF(ISERROR(VLOOKUP($J98,TableauDatanew,13,0)),"",VLOOKUP($J98,TableauDatanew,13,0))</f>
        <v/>
      </c>
      <c r="O98" s="133" t="str">
        <f t="shared" ref="O98:O129" si="40">IF(ISERROR(VLOOKUP($J98,TableauDatanew,11,0)),"",VLOOKUP($J98,TableauDatanew,11,0))</f>
        <v/>
      </c>
      <c r="P98" s="133" t="str">
        <f t="shared" ref="P98:P129" si="41">IF(ISERROR(VLOOKUP($J98,TableauDatanew,8,0)),"",VLOOKUP($J98,TableauDatanew,8,0))</f>
        <v/>
      </c>
      <c r="Q98" s="133" t="str">
        <f t="shared" ref="Q98:Q129" si="42">IF(ISERROR(VLOOKUP($J98,TableauDatanew,10,0)),"",VLOOKUP($J98,TableauDatanew,10,0))</f>
        <v/>
      </c>
      <c r="R98" s="133" t="str">
        <f t="shared" ref="R98:R129" si="43">IF(ISERROR(VLOOKUP(J98,C:D,2,0)),"",VLOOKUP(J98,C:D,2,0))</f>
        <v/>
      </c>
      <c r="S98" s="134" t="str">
        <f t="shared" ref="S98:S129" si="44">IF(ISERROR(VLOOKUP(J98,C:F,4,0)),"",VLOOKUP(J98,C:F,4,0))</f>
        <v/>
      </c>
      <c r="T98" s="133" t="str">
        <f t="shared" si="34"/>
        <v/>
      </c>
    </row>
    <row r="99" spans="1:20" ht="19.95" customHeight="1">
      <c r="A99" s="86" t="str">
        <f t="shared" si="33"/>
        <v/>
      </c>
      <c r="B99" s="132">
        <f>SUM($A$2:A99)</f>
        <v>0</v>
      </c>
      <c r="C99" s="133" t="str">
        <f>'Agripp Holds PU'!A105</f>
        <v>HU171</v>
      </c>
      <c r="D99" s="133">
        <f>IF(VLOOKUP(C99,'Agripp Holds PU'!$A$8:$AA$1011,26,0)="",0,VLOOKUP(C99,'Agripp Holds PU'!$A$8:$AA$1011,26,0))</f>
        <v>0</v>
      </c>
      <c r="E99" s="133">
        <v>98</v>
      </c>
      <c r="F99" s="134">
        <f>IF(VLOOKUP(C99,'Agripp Holds PU'!$A$8:$AC$1011,28,0)="",0,VLOOKUP(C99,'Agripp Holds PU'!$A$8:$AC$1011,28,0))</f>
        <v>0</v>
      </c>
      <c r="G99" s="135"/>
      <c r="H99" s="135"/>
      <c r="I99" s="135"/>
      <c r="J99" s="133" t="str">
        <f t="shared" si="35"/>
        <v/>
      </c>
      <c r="K99" s="133" t="str">
        <f t="shared" si="36"/>
        <v/>
      </c>
      <c r="L99" s="133" t="str">
        <f t="shared" si="37"/>
        <v/>
      </c>
      <c r="M99" s="133" t="str">
        <f t="shared" si="38"/>
        <v/>
      </c>
      <c r="N99" s="133" t="str">
        <f t="shared" si="39"/>
        <v/>
      </c>
      <c r="O99" s="133" t="str">
        <f t="shared" si="40"/>
        <v/>
      </c>
      <c r="P99" s="133" t="str">
        <f t="shared" si="41"/>
        <v/>
      </c>
      <c r="Q99" s="133" t="str">
        <f t="shared" si="42"/>
        <v/>
      </c>
      <c r="R99" s="133" t="str">
        <f t="shared" si="43"/>
        <v/>
      </c>
      <c r="S99" s="134" t="str">
        <f t="shared" si="44"/>
        <v/>
      </c>
      <c r="T99" s="133" t="str">
        <f t="shared" si="34"/>
        <v/>
      </c>
    </row>
    <row r="100" spans="1:20" ht="19.95" customHeight="1">
      <c r="A100" s="86" t="str">
        <f t="shared" si="33"/>
        <v/>
      </c>
      <c r="B100" s="132">
        <f>SUM($A$2:A100)</f>
        <v>0</v>
      </c>
      <c r="C100" s="133" t="str">
        <f>'Agripp Holds PU'!A106</f>
        <v>HU172</v>
      </c>
      <c r="D100" s="133">
        <f>IF(VLOOKUP(C100,'Agripp Holds PU'!$A$8:$AA$1011,26,0)="",0,VLOOKUP(C100,'Agripp Holds PU'!$A$8:$AA$1011,26,0))</f>
        <v>0</v>
      </c>
      <c r="E100" s="133">
        <v>99</v>
      </c>
      <c r="F100" s="134">
        <f>IF(VLOOKUP(C100,'Agripp Holds PU'!$A$8:$AC$1011,28,0)="",0,VLOOKUP(C100,'Agripp Holds PU'!$A$8:$AC$1011,28,0))</f>
        <v>0</v>
      </c>
      <c r="G100" s="135"/>
      <c r="H100" s="135"/>
      <c r="I100" s="135"/>
      <c r="J100" s="133" t="str">
        <f t="shared" si="35"/>
        <v/>
      </c>
      <c r="K100" s="133" t="str">
        <f t="shared" si="36"/>
        <v/>
      </c>
      <c r="L100" s="133" t="str">
        <f t="shared" si="37"/>
        <v/>
      </c>
      <c r="M100" s="133" t="str">
        <f t="shared" si="38"/>
        <v/>
      </c>
      <c r="N100" s="133" t="str">
        <f t="shared" si="39"/>
        <v/>
      </c>
      <c r="O100" s="133" t="str">
        <f t="shared" si="40"/>
        <v/>
      </c>
      <c r="P100" s="133" t="str">
        <f t="shared" si="41"/>
        <v/>
      </c>
      <c r="Q100" s="133" t="str">
        <f t="shared" si="42"/>
        <v/>
      </c>
      <c r="R100" s="133" t="str">
        <f t="shared" si="43"/>
        <v/>
      </c>
      <c r="S100" s="134" t="str">
        <f t="shared" si="44"/>
        <v/>
      </c>
      <c r="T100" s="133" t="str">
        <f t="shared" si="34"/>
        <v/>
      </c>
    </row>
    <row r="101" spans="1:20" ht="19.95" customHeight="1">
      <c r="A101" s="86" t="str">
        <f t="shared" si="33"/>
        <v/>
      </c>
      <c r="B101" s="132">
        <f>SUM($A$2:A101)</f>
        <v>0</v>
      </c>
      <c r="C101" s="133" t="str">
        <f>'Agripp Holds PU'!A107</f>
        <v>HU173</v>
      </c>
      <c r="D101" s="133">
        <f>IF(VLOOKUP(C101,'Agripp Holds PU'!$A$8:$AA$1011,26,0)="",0,VLOOKUP(C101,'Agripp Holds PU'!$A$8:$AA$1011,26,0))</f>
        <v>0</v>
      </c>
      <c r="E101" s="133">
        <v>100</v>
      </c>
      <c r="F101" s="134">
        <f>IF(VLOOKUP(C101,'Agripp Holds PU'!$A$8:$AC$1011,28,0)="",0,VLOOKUP(C101,'Agripp Holds PU'!$A$8:$AC$1011,28,0))</f>
        <v>0</v>
      </c>
      <c r="G101" s="135"/>
      <c r="H101" s="135"/>
      <c r="I101" s="135"/>
      <c r="J101" s="133" t="str">
        <f t="shared" si="35"/>
        <v/>
      </c>
      <c r="K101" s="133" t="str">
        <f t="shared" si="36"/>
        <v/>
      </c>
      <c r="L101" s="133" t="str">
        <f t="shared" si="37"/>
        <v/>
      </c>
      <c r="M101" s="133" t="str">
        <f t="shared" si="38"/>
        <v/>
      </c>
      <c r="N101" s="133" t="str">
        <f t="shared" si="39"/>
        <v/>
      </c>
      <c r="O101" s="133" t="str">
        <f t="shared" si="40"/>
        <v/>
      </c>
      <c r="P101" s="133" t="str">
        <f t="shared" si="41"/>
        <v/>
      </c>
      <c r="Q101" s="133" t="str">
        <f t="shared" si="42"/>
        <v/>
      </c>
      <c r="R101" s="133" t="str">
        <f t="shared" si="43"/>
        <v/>
      </c>
      <c r="S101" s="134" t="str">
        <f t="shared" si="44"/>
        <v/>
      </c>
      <c r="T101" s="133" t="str">
        <f t="shared" si="34"/>
        <v/>
      </c>
    </row>
    <row r="102" spans="1:20" ht="19.95" customHeight="1">
      <c r="A102" s="86" t="str">
        <f t="shared" si="33"/>
        <v/>
      </c>
      <c r="B102" s="132">
        <f>SUM($A$2:A102)</f>
        <v>0</v>
      </c>
      <c r="C102" s="133" t="str">
        <f>'Agripp Holds PU'!A108</f>
        <v>HU174</v>
      </c>
      <c r="D102" s="133">
        <f>IF(VLOOKUP(C102,'Agripp Holds PU'!$A$8:$AA$1011,26,0)="",0,VLOOKUP(C102,'Agripp Holds PU'!$A$8:$AA$1011,26,0))</f>
        <v>0</v>
      </c>
      <c r="E102" s="133">
        <v>101</v>
      </c>
      <c r="F102" s="134">
        <f>IF(VLOOKUP(C102,'Agripp Holds PU'!$A$8:$AC$1011,28,0)="",0,VLOOKUP(C102,'Agripp Holds PU'!$A$8:$AC$1011,28,0))</f>
        <v>0</v>
      </c>
      <c r="G102" s="135"/>
      <c r="H102" s="135"/>
      <c r="I102" s="135"/>
      <c r="J102" s="133" t="str">
        <f t="shared" si="35"/>
        <v/>
      </c>
      <c r="K102" s="133" t="str">
        <f t="shared" si="36"/>
        <v/>
      </c>
      <c r="L102" s="133" t="str">
        <f t="shared" si="37"/>
        <v/>
      </c>
      <c r="M102" s="133" t="str">
        <f t="shared" si="38"/>
        <v/>
      </c>
      <c r="N102" s="133" t="str">
        <f t="shared" si="39"/>
        <v/>
      </c>
      <c r="O102" s="133" t="str">
        <f t="shared" si="40"/>
        <v/>
      </c>
      <c r="P102" s="133" t="str">
        <f t="shared" si="41"/>
        <v/>
      </c>
      <c r="Q102" s="133" t="str">
        <f t="shared" si="42"/>
        <v/>
      </c>
      <c r="R102" s="133" t="str">
        <f t="shared" si="43"/>
        <v/>
      </c>
      <c r="S102" s="134" t="str">
        <f t="shared" si="44"/>
        <v/>
      </c>
      <c r="T102" s="133" t="str">
        <f t="shared" si="34"/>
        <v/>
      </c>
    </row>
    <row r="103" spans="1:20" ht="19.95" customHeight="1">
      <c r="A103" s="86" t="str">
        <f t="shared" si="33"/>
        <v/>
      </c>
      <c r="B103" s="132">
        <f>SUM($A$2:A103)</f>
        <v>0</v>
      </c>
      <c r="C103" s="133" t="str">
        <f>'Agripp Holds PU'!A109</f>
        <v>HU175</v>
      </c>
      <c r="D103" s="133">
        <f>IF(VLOOKUP(C103,'Agripp Holds PU'!$A$8:$AA$1011,26,0)="",0,VLOOKUP(C103,'Agripp Holds PU'!$A$8:$AA$1011,26,0))</f>
        <v>0</v>
      </c>
      <c r="E103" s="133">
        <v>102</v>
      </c>
      <c r="F103" s="134">
        <f>IF(VLOOKUP(C103,'Agripp Holds PU'!$A$8:$AC$1011,28,0)="",0,VLOOKUP(C103,'Agripp Holds PU'!$A$8:$AC$1011,28,0))</f>
        <v>0</v>
      </c>
      <c r="G103" s="135"/>
      <c r="H103" s="135"/>
      <c r="I103" s="135"/>
      <c r="J103" s="133" t="str">
        <f t="shared" si="35"/>
        <v/>
      </c>
      <c r="K103" s="133" t="str">
        <f t="shared" si="36"/>
        <v/>
      </c>
      <c r="L103" s="133" t="str">
        <f t="shared" si="37"/>
        <v/>
      </c>
      <c r="M103" s="133" t="str">
        <f t="shared" si="38"/>
        <v/>
      </c>
      <c r="N103" s="133" t="str">
        <f t="shared" si="39"/>
        <v/>
      </c>
      <c r="O103" s="133" t="str">
        <f t="shared" si="40"/>
        <v/>
      </c>
      <c r="P103" s="133" t="str">
        <f t="shared" si="41"/>
        <v/>
      </c>
      <c r="Q103" s="133" t="str">
        <f t="shared" si="42"/>
        <v/>
      </c>
      <c r="R103" s="133" t="str">
        <f t="shared" si="43"/>
        <v/>
      </c>
      <c r="S103" s="134" t="str">
        <f t="shared" si="44"/>
        <v/>
      </c>
      <c r="T103" s="133" t="str">
        <f t="shared" si="34"/>
        <v/>
      </c>
    </row>
    <row r="104" spans="1:20" ht="19.95" customHeight="1">
      <c r="A104" s="86" t="str">
        <f t="shared" si="33"/>
        <v/>
      </c>
      <c r="B104" s="132">
        <f>SUM($A$2:A104)</f>
        <v>0</v>
      </c>
      <c r="C104" s="133" t="str">
        <f>'Agripp Holds PU'!A110</f>
        <v>HU176</v>
      </c>
      <c r="D104" s="133">
        <f>IF(VLOOKUP(C104,'Agripp Holds PU'!$A$8:$AA$1011,26,0)="",0,VLOOKUP(C104,'Agripp Holds PU'!$A$8:$AA$1011,26,0))</f>
        <v>0</v>
      </c>
      <c r="E104" s="133">
        <v>103</v>
      </c>
      <c r="F104" s="134">
        <f>IF(VLOOKUP(C104,'Agripp Holds PU'!$A$8:$AC$1011,28,0)="",0,VLOOKUP(C104,'Agripp Holds PU'!$A$8:$AC$1011,28,0))</f>
        <v>0</v>
      </c>
      <c r="G104" s="135"/>
      <c r="H104" s="135"/>
      <c r="I104" s="135"/>
      <c r="J104" s="133" t="str">
        <f t="shared" si="35"/>
        <v/>
      </c>
      <c r="K104" s="133" t="str">
        <f t="shared" si="36"/>
        <v/>
      </c>
      <c r="L104" s="133" t="str">
        <f t="shared" si="37"/>
        <v/>
      </c>
      <c r="M104" s="133" t="str">
        <f t="shared" si="38"/>
        <v/>
      </c>
      <c r="N104" s="133" t="str">
        <f t="shared" si="39"/>
        <v/>
      </c>
      <c r="O104" s="133" t="str">
        <f t="shared" si="40"/>
        <v/>
      </c>
      <c r="P104" s="133" t="str">
        <f t="shared" si="41"/>
        <v/>
      </c>
      <c r="Q104" s="133" t="str">
        <f t="shared" si="42"/>
        <v/>
      </c>
      <c r="R104" s="133" t="str">
        <f t="shared" si="43"/>
        <v/>
      </c>
      <c r="S104" s="134" t="str">
        <f t="shared" si="44"/>
        <v/>
      </c>
      <c r="T104" s="133" t="str">
        <f t="shared" si="34"/>
        <v/>
      </c>
    </row>
    <row r="105" spans="1:20" ht="19.95" customHeight="1">
      <c r="A105" s="86" t="str">
        <f t="shared" si="33"/>
        <v/>
      </c>
      <c r="B105" s="132">
        <f>SUM($A$2:A105)</f>
        <v>0</v>
      </c>
      <c r="C105" s="133" t="str">
        <f>'Agripp Holds PU'!A111</f>
        <v>HU177</v>
      </c>
      <c r="D105" s="133">
        <f>IF(VLOOKUP(C105,'Agripp Holds PU'!$A$8:$AA$1011,26,0)="",0,VLOOKUP(C105,'Agripp Holds PU'!$A$8:$AA$1011,26,0))</f>
        <v>0</v>
      </c>
      <c r="E105" s="133">
        <v>104</v>
      </c>
      <c r="F105" s="134">
        <f>IF(VLOOKUP(C105,'Agripp Holds PU'!$A$8:$AC$1011,28,0)="",0,VLOOKUP(C105,'Agripp Holds PU'!$A$8:$AC$1011,28,0))</f>
        <v>0</v>
      </c>
      <c r="G105" s="135"/>
      <c r="H105" s="135"/>
      <c r="I105" s="135"/>
      <c r="J105" s="133" t="str">
        <f t="shared" si="35"/>
        <v/>
      </c>
      <c r="K105" s="133" t="str">
        <f t="shared" si="36"/>
        <v/>
      </c>
      <c r="L105" s="133" t="str">
        <f t="shared" si="37"/>
        <v/>
      </c>
      <c r="M105" s="133" t="str">
        <f t="shared" si="38"/>
        <v/>
      </c>
      <c r="N105" s="133" t="str">
        <f t="shared" si="39"/>
        <v/>
      </c>
      <c r="O105" s="133" t="str">
        <f t="shared" si="40"/>
        <v/>
      </c>
      <c r="P105" s="133" t="str">
        <f t="shared" si="41"/>
        <v/>
      </c>
      <c r="Q105" s="133" t="str">
        <f t="shared" si="42"/>
        <v/>
      </c>
      <c r="R105" s="133" t="str">
        <f t="shared" si="43"/>
        <v/>
      </c>
      <c r="S105" s="134" t="str">
        <f t="shared" si="44"/>
        <v/>
      </c>
      <c r="T105" s="133" t="str">
        <f t="shared" si="34"/>
        <v/>
      </c>
    </row>
    <row r="106" spans="1:20" ht="19.95" customHeight="1">
      <c r="A106" s="86" t="str">
        <f t="shared" si="33"/>
        <v/>
      </c>
      <c r="B106" s="132">
        <f>SUM($A$2:A106)</f>
        <v>0</v>
      </c>
      <c r="C106" s="133" t="str">
        <f>'Agripp Holds PU'!A112</f>
        <v>HU178</v>
      </c>
      <c r="D106" s="133">
        <f>IF(VLOOKUP(C106,'Agripp Holds PU'!$A$8:$AA$1011,26,0)="",0,VLOOKUP(C106,'Agripp Holds PU'!$A$8:$AA$1011,26,0))</f>
        <v>0</v>
      </c>
      <c r="E106" s="133">
        <v>105</v>
      </c>
      <c r="F106" s="134">
        <f>IF(VLOOKUP(C106,'Agripp Holds PU'!$A$8:$AC$1011,28,0)="",0,VLOOKUP(C106,'Agripp Holds PU'!$A$8:$AC$1011,28,0))</f>
        <v>0</v>
      </c>
      <c r="G106" s="135"/>
      <c r="H106" s="135"/>
      <c r="I106" s="135"/>
      <c r="J106" s="133" t="str">
        <f t="shared" si="35"/>
        <v/>
      </c>
      <c r="K106" s="133" t="str">
        <f t="shared" si="36"/>
        <v/>
      </c>
      <c r="L106" s="133" t="str">
        <f t="shared" si="37"/>
        <v/>
      </c>
      <c r="M106" s="133" t="str">
        <f t="shared" si="38"/>
        <v/>
      </c>
      <c r="N106" s="133" t="str">
        <f t="shared" si="39"/>
        <v/>
      </c>
      <c r="O106" s="133" t="str">
        <f t="shared" si="40"/>
        <v/>
      </c>
      <c r="P106" s="133" t="str">
        <f t="shared" si="41"/>
        <v/>
      </c>
      <c r="Q106" s="133" t="str">
        <f t="shared" si="42"/>
        <v/>
      </c>
      <c r="R106" s="133" t="str">
        <f t="shared" si="43"/>
        <v/>
      </c>
      <c r="S106" s="134" t="str">
        <f t="shared" si="44"/>
        <v/>
      </c>
      <c r="T106" s="133" t="str">
        <f t="shared" si="34"/>
        <v/>
      </c>
    </row>
    <row r="107" spans="1:20" ht="19.95" customHeight="1">
      <c r="A107" s="86" t="str">
        <f t="shared" si="33"/>
        <v/>
      </c>
      <c r="B107" s="132">
        <f>SUM($A$2:A107)</f>
        <v>0</v>
      </c>
      <c r="C107" s="133" t="str">
        <f>'Agripp Holds PU'!A113</f>
        <v>HU179</v>
      </c>
      <c r="D107" s="133">
        <f>IF(VLOOKUP(C107,'Agripp Holds PU'!$A$8:$AA$1011,26,0)="",0,VLOOKUP(C107,'Agripp Holds PU'!$A$8:$AA$1011,26,0))</f>
        <v>0</v>
      </c>
      <c r="E107" s="133">
        <v>106</v>
      </c>
      <c r="F107" s="134">
        <f>IF(VLOOKUP(C107,'Agripp Holds PU'!$A$8:$AC$1011,28,0)="",0,VLOOKUP(C107,'Agripp Holds PU'!$A$8:$AC$1011,28,0))</f>
        <v>0</v>
      </c>
      <c r="G107" s="135"/>
      <c r="H107" s="135"/>
      <c r="I107" s="135"/>
      <c r="J107" s="133" t="str">
        <f t="shared" si="35"/>
        <v/>
      </c>
      <c r="K107" s="133" t="str">
        <f t="shared" si="36"/>
        <v/>
      </c>
      <c r="L107" s="133" t="str">
        <f t="shared" si="37"/>
        <v/>
      </c>
      <c r="M107" s="133" t="str">
        <f t="shared" si="38"/>
        <v/>
      </c>
      <c r="N107" s="133" t="str">
        <f t="shared" si="39"/>
        <v/>
      </c>
      <c r="O107" s="133" t="str">
        <f t="shared" si="40"/>
        <v/>
      </c>
      <c r="P107" s="133" t="str">
        <f t="shared" si="41"/>
        <v/>
      </c>
      <c r="Q107" s="133" t="str">
        <f t="shared" si="42"/>
        <v/>
      </c>
      <c r="R107" s="133" t="str">
        <f t="shared" si="43"/>
        <v/>
      </c>
      <c r="S107" s="134" t="str">
        <f t="shared" si="44"/>
        <v/>
      </c>
      <c r="T107" s="133" t="str">
        <f t="shared" si="34"/>
        <v/>
      </c>
    </row>
    <row r="108" spans="1:20" ht="19.95" customHeight="1">
      <c r="A108" s="86" t="str">
        <f t="shared" si="33"/>
        <v/>
      </c>
      <c r="B108" s="132">
        <f>SUM($A$2:A108)</f>
        <v>0</v>
      </c>
      <c r="C108" s="133" t="str">
        <f>'Agripp Holds PU'!A114</f>
        <v>HU180</v>
      </c>
      <c r="D108" s="133">
        <f>IF(VLOOKUP(C108,'Agripp Holds PU'!$A$8:$AA$1011,26,0)="",0,VLOOKUP(C108,'Agripp Holds PU'!$A$8:$AA$1011,26,0))</f>
        <v>0</v>
      </c>
      <c r="E108" s="133">
        <v>107</v>
      </c>
      <c r="F108" s="134">
        <f>IF(VLOOKUP(C108,'Agripp Holds PU'!$A$8:$AC$1011,28,0)="",0,VLOOKUP(C108,'Agripp Holds PU'!$A$8:$AC$1011,28,0))</f>
        <v>0</v>
      </c>
      <c r="G108" s="135"/>
      <c r="H108" s="135"/>
      <c r="I108" s="135"/>
      <c r="J108" s="133" t="str">
        <f t="shared" si="35"/>
        <v/>
      </c>
      <c r="K108" s="133" t="str">
        <f t="shared" si="36"/>
        <v/>
      </c>
      <c r="L108" s="133" t="str">
        <f t="shared" si="37"/>
        <v/>
      </c>
      <c r="M108" s="133" t="str">
        <f t="shared" si="38"/>
        <v/>
      </c>
      <c r="N108" s="133" t="str">
        <f t="shared" si="39"/>
        <v/>
      </c>
      <c r="O108" s="133" t="str">
        <f t="shared" si="40"/>
        <v/>
      </c>
      <c r="P108" s="133" t="str">
        <f t="shared" si="41"/>
        <v/>
      </c>
      <c r="Q108" s="133" t="str">
        <f t="shared" si="42"/>
        <v/>
      </c>
      <c r="R108" s="133" t="str">
        <f t="shared" si="43"/>
        <v/>
      </c>
      <c r="S108" s="134" t="str">
        <f t="shared" si="44"/>
        <v/>
      </c>
      <c r="T108" s="133" t="str">
        <f t="shared" si="34"/>
        <v/>
      </c>
    </row>
    <row r="109" spans="1:20" ht="19.95" customHeight="1">
      <c r="A109" s="86" t="str">
        <f t="shared" si="33"/>
        <v/>
      </c>
      <c r="B109" s="132">
        <f>SUM($A$2:A109)</f>
        <v>0</v>
      </c>
      <c r="C109" s="133" t="str">
        <f>'Agripp Holds PU'!A115</f>
        <v>HU198</v>
      </c>
      <c r="D109" s="133">
        <f>IF(VLOOKUP(C109,'Agripp Holds PU'!$A$8:$AA$1011,26,0)="",0,VLOOKUP(C109,'Agripp Holds PU'!$A$8:$AA$1011,26,0))</f>
        <v>0</v>
      </c>
      <c r="E109" s="133">
        <v>108</v>
      </c>
      <c r="F109" s="134">
        <f>IF(VLOOKUP(C109,'Agripp Holds PU'!$A$8:$AC$1011,28,0)="",0,VLOOKUP(C109,'Agripp Holds PU'!$A$8:$AC$1011,28,0))</f>
        <v>0</v>
      </c>
      <c r="G109" s="135"/>
      <c r="H109" s="135"/>
      <c r="I109" s="135"/>
      <c r="J109" s="133" t="str">
        <f t="shared" si="35"/>
        <v/>
      </c>
      <c r="K109" s="133" t="str">
        <f t="shared" si="36"/>
        <v/>
      </c>
      <c r="L109" s="133" t="str">
        <f t="shared" si="37"/>
        <v/>
      </c>
      <c r="M109" s="133" t="str">
        <f t="shared" si="38"/>
        <v/>
      </c>
      <c r="N109" s="133" t="str">
        <f t="shared" si="39"/>
        <v/>
      </c>
      <c r="O109" s="133" t="str">
        <f t="shared" si="40"/>
        <v/>
      </c>
      <c r="P109" s="133" t="str">
        <f t="shared" si="41"/>
        <v/>
      </c>
      <c r="Q109" s="133" t="str">
        <f t="shared" si="42"/>
        <v/>
      </c>
      <c r="R109" s="133" t="str">
        <f t="shared" si="43"/>
        <v/>
      </c>
      <c r="S109" s="134" t="str">
        <f t="shared" si="44"/>
        <v/>
      </c>
      <c r="T109" s="133" t="str">
        <f t="shared" si="34"/>
        <v/>
      </c>
    </row>
    <row r="110" spans="1:20" ht="19.95" customHeight="1">
      <c r="A110" s="86" t="str">
        <f t="shared" si="33"/>
        <v/>
      </c>
      <c r="B110" s="132">
        <f>SUM($A$2:A110)</f>
        <v>0</v>
      </c>
      <c r="C110" s="133" t="str">
        <f>'Agripp Holds PU'!A116</f>
        <v>HU199</v>
      </c>
      <c r="D110" s="133">
        <f>IF(VLOOKUP(C110,'Agripp Holds PU'!$A$8:$AA$1011,26,0)="",0,VLOOKUP(C110,'Agripp Holds PU'!$A$8:$AA$1011,26,0))</f>
        <v>0</v>
      </c>
      <c r="E110" s="133">
        <v>109</v>
      </c>
      <c r="F110" s="134">
        <f>IF(VLOOKUP(C110,'Agripp Holds PU'!$A$8:$AC$1011,28,0)="",0,VLOOKUP(C110,'Agripp Holds PU'!$A$8:$AC$1011,28,0))</f>
        <v>0</v>
      </c>
      <c r="G110" s="135"/>
      <c r="H110" s="135"/>
      <c r="I110" s="135"/>
      <c r="J110" s="133" t="str">
        <f t="shared" si="35"/>
        <v/>
      </c>
      <c r="K110" s="133" t="str">
        <f t="shared" si="36"/>
        <v/>
      </c>
      <c r="L110" s="133" t="str">
        <f t="shared" si="37"/>
        <v/>
      </c>
      <c r="M110" s="133" t="str">
        <f t="shared" si="38"/>
        <v/>
      </c>
      <c r="N110" s="133" t="str">
        <f t="shared" si="39"/>
        <v/>
      </c>
      <c r="O110" s="133" t="str">
        <f t="shared" si="40"/>
        <v/>
      </c>
      <c r="P110" s="133" t="str">
        <f t="shared" si="41"/>
        <v/>
      </c>
      <c r="Q110" s="133" t="str">
        <f t="shared" si="42"/>
        <v/>
      </c>
      <c r="R110" s="133" t="str">
        <f t="shared" si="43"/>
        <v/>
      </c>
      <c r="S110" s="134" t="str">
        <f t="shared" si="44"/>
        <v/>
      </c>
      <c r="T110" s="133" t="str">
        <f t="shared" si="34"/>
        <v/>
      </c>
    </row>
    <row r="111" spans="1:20" ht="19.95" customHeight="1">
      <c r="A111" s="86" t="str">
        <f t="shared" si="33"/>
        <v/>
      </c>
      <c r="B111" s="132">
        <f>SUM($A$2:A111)</f>
        <v>0</v>
      </c>
      <c r="C111" s="133" t="str">
        <f>'Agripp Holds PU'!A117</f>
        <v>HU200</v>
      </c>
      <c r="D111" s="133">
        <f>IF(VLOOKUP(C111,'Agripp Holds PU'!$A$8:$AA$1011,26,0)="",0,VLOOKUP(C111,'Agripp Holds PU'!$A$8:$AA$1011,26,0))</f>
        <v>0</v>
      </c>
      <c r="E111" s="133">
        <v>110</v>
      </c>
      <c r="F111" s="134">
        <f>IF(VLOOKUP(C111,'Agripp Holds PU'!$A$8:$AC$1011,28,0)="",0,VLOOKUP(C111,'Agripp Holds PU'!$A$8:$AC$1011,28,0))</f>
        <v>0</v>
      </c>
      <c r="G111" s="135"/>
      <c r="H111" s="135"/>
      <c r="I111" s="135"/>
      <c r="J111" s="133" t="str">
        <f t="shared" si="35"/>
        <v/>
      </c>
      <c r="K111" s="133" t="str">
        <f t="shared" si="36"/>
        <v/>
      </c>
      <c r="L111" s="133" t="str">
        <f t="shared" si="37"/>
        <v/>
      </c>
      <c r="M111" s="133" t="str">
        <f t="shared" si="38"/>
        <v/>
      </c>
      <c r="N111" s="133" t="str">
        <f t="shared" si="39"/>
        <v/>
      </c>
      <c r="O111" s="133" t="str">
        <f t="shared" si="40"/>
        <v/>
      </c>
      <c r="P111" s="133" t="str">
        <f t="shared" si="41"/>
        <v/>
      </c>
      <c r="Q111" s="133" t="str">
        <f t="shared" si="42"/>
        <v/>
      </c>
      <c r="R111" s="133" t="str">
        <f t="shared" si="43"/>
        <v/>
      </c>
      <c r="S111" s="134" t="str">
        <f t="shared" si="44"/>
        <v/>
      </c>
      <c r="T111" s="133" t="str">
        <f t="shared" si="34"/>
        <v/>
      </c>
    </row>
    <row r="112" spans="1:20" ht="19.95" customHeight="1">
      <c r="A112" s="86" t="str">
        <f t="shared" si="33"/>
        <v/>
      </c>
      <c r="B112" s="132">
        <f>SUM($A$2:A112)</f>
        <v>0</v>
      </c>
      <c r="C112" s="133" t="str">
        <f>'Agripp Holds PU'!A118</f>
        <v>HU181</v>
      </c>
      <c r="D112" s="133">
        <f>IF(VLOOKUP(C112,'Agripp Holds PU'!$A$8:$AA$1011,26,0)="",0,VLOOKUP(C112,'Agripp Holds PU'!$A$8:$AA$1011,26,0))</f>
        <v>0</v>
      </c>
      <c r="E112" s="133">
        <v>111</v>
      </c>
      <c r="F112" s="134">
        <f>IF(VLOOKUP(C112,'Agripp Holds PU'!$A$8:$AC$1011,28,0)="",0,VLOOKUP(C112,'Agripp Holds PU'!$A$8:$AC$1011,28,0))</f>
        <v>0</v>
      </c>
      <c r="G112" s="135"/>
      <c r="H112" s="135"/>
      <c r="I112" s="135"/>
      <c r="J112" s="133" t="str">
        <f t="shared" si="35"/>
        <v/>
      </c>
      <c r="K112" s="133" t="str">
        <f t="shared" si="36"/>
        <v/>
      </c>
      <c r="L112" s="133" t="str">
        <f t="shared" si="37"/>
        <v/>
      </c>
      <c r="M112" s="133" t="str">
        <f t="shared" si="38"/>
        <v/>
      </c>
      <c r="N112" s="133" t="str">
        <f t="shared" si="39"/>
        <v/>
      </c>
      <c r="O112" s="133" t="str">
        <f t="shared" si="40"/>
        <v/>
      </c>
      <c r="P112" s="133" t="str">
        <f t="shared" si="41"/>
        <v/>
      </c>
      <c r="Q112" s="133" t="str">
        <f t="shared" si="42"/>
        <v/>
      </c>
      <c r="R112" s="133" t="str">
        <f t="shared" si="43"/>
        <v/>
      </c>
      <c r="S112" s="134" t="str">
        <f t="shared" si="44"/>
        <v/>
      </c>
      <c r="T112" s="133" t="str">
        <f t="shared" si="34"/>
        <v/>
      </c>
    </row>
    <row r="113" spans="1:20" ht="19.95" customHeight="1">
      <c r="A113" s="86" t="str">
        <f t="shared" si="33"/>
        <v/>
      </c>
      <c r="B113" s="132">
        <f>SUM($A$2:A113)</f>
        <v>0</v>
      </c>
      <c r="C113" s="133" t="str">
        <f>'Agripp Holds PU'!A119</f>
        <v>HU182</v>
      </c>
      <c r="D113" s="133">
        <f>IF(VLOOKUP(C113,'Agripp Holds PU'!$A$8:$AA$1011,26,0)="",0,VLOOKUP(C113,'Agripp Holds PU'!$A$8:$AA$1011,26,0))</f>
        <v>0</v>
      </c>
      <c r="E113" s="133">
        <v>112</v>
      </c>
      <c r="F113" s="134">
        <f>IF(VLOOKUP(C113,'Agripp Holds PU'!$A$8:$AC$1011,28,0)="",0,VLOOKUP(C113,'Agripp Holds PU'!$A$8:$AC$1011,28,0))</f>
        <v>0</v>
      </c>
      <c r="G113" s="135"/>
      <c r="H113" s="135"/>
      <c r="I113" s="135"/>
      <c r="J113" s="133" t="str">
        <f t="shared" si="35"/>
        <v/>
      </c>
      <c r="K113" s="133" t="str">
        <f t="shared" si="36"/>
        <v/>
      </c>
      <c r="L113" s="133" t="str">
        <f t="shared" si="37"/>
        <v/>
      </c>
      <c r="M113" s="133" t="str">
        <f t="shared" si="38"/>
        <v/>
      </c>
      <c r="N113" s="133" t="str">
        <f t="shared" si="39"/>
        <v/>
      </c>
      <c r="O113" s="133" t="str">
        <f t="shared" si="40"/>
        <v/>
      </c>
      <c r="P113" s="133" t="str">
        <f t="shared" si="41"/>
        <v/>
      </c>
      <c r="Q113" s="133" t="str">
        <f t="shared" si="42"/>
        <v/>
      </c>
      <c r="R113" s="133" t="str">
        <f t="shared" si="43"/>
        <v/>
      </c>
      <c r="S113" s="134" t="str">
        <f t="shared" si="44"/>
        <v/>
      </c>
      <c r="T113" s="133" t="str">
        <f t="shared" si="34"/>
        <v/>
      </c>
    </row>
    <row r="114" spans="1:20" ht="19.95" customHeight="1">
      <c r="A114" s="86" t="str">
        <f t="shared" si="33"/>
        <v/>
      </c>
      <c r="B114" s="132">
        <f>SUM($A$2:A114)</f>
        <v>0</v>
      </c>
      <c r="C114" s="133" t="str">
        <f>'Agripp Holds PU'!A120</f>
        <v>HU183</v>
      </c>
      <c r="D114" s="133">
        <f>IF(VLOOKUP(C114,'Agripp Holds PU'!$A$8:$AA$1011,26,0)="",0,VLOOKUP(C114,'Agripp Holds PU'!$A$8:$AA$1011,26,0))</f>
        <v>0</v>
      </c>
      <c r="E114" s="133">
        <v>113</v>
      </c>
      <c r="F114" s="134">
        <f>IF(VLOOKUP(C114,'Agripp Holds PU'!$A$8:$AC$1011,28,0)="",0,VLOOKUP(C114,'Agripp Holds PU'!$A$8:$AC$1011,28,0))</f>
        <v>0</v>
      </c>
      <c r="G114" s="135"/>
      <c r="H114" s="135"/>
      <c r="I114" s="135"/>
      <c r="J114" s="133" t="str">
        <f t="shared" si="35"/>
        <v/>
      </c>
      <c r="K114" s="133" t="str">
        <f t="shared" si="36"/>
        <v/>
      </c>
      <c r="L114" s="133" t="str">
        <f t="shared" si="37"/>
        <v/>
      </c>
      <c r="M114" s="133" t="str">
        <f t="shared" si="38"/>
        <v/>
      </c>
      <c r="N114" s="133" t="str">
        <f t="shared" si="39"/>
        <v/>
      </c>
      <c r="O114" s="133" t="str">
        <f t="shared" si="40"/>
        <v/>
      </c>
      <c r="P114" s="133" t="str">
        <f t="shared" si="41"/>
        <v/>
      </c>
      <c r="Q114" s="133" t="str">
        <f t="shared" si="42"/>
        <v/>
      </c>
      <c r="R114" s="133" t="str">
        <f t="shared" si="43"/>
        <v/>
      </c>
      <c r="S114" s="134" t="str">
        <f t="shared" si="44"/>
        <v/>
      </c>
      <c r="T114" s="133" t="str">
        <f t="shared" si="34"/>
        <v/>
      </c>
    </row>
    <row r="115" spans="1:20" ht="19.95" customHeight="1">
      <c r="A115" s="86" t="str">
        <f t="shared" si="33"/>
        <v/>
      </c>
      <c r="B115" s="132">
        <f>SUM($A$2:A115)</f>
        <v>0</v>
      </c>
      <c r="C115" s="133" t="str">
        <f>'Agripp Holds PU'!A121</f>
        <v>HU184</v>
      </c>
      <c r="D115" s="133">
        <f>IF(VLOOKUP(C115,'Agripp Holds PU'!$A$8:$AA$1011,26,0)="",0,VLOOKUP(C115,'Agripp Holds PU'!$A$8:$AA$1011,26,0))</f>
        <v>0</v>
      </c>
      <c r="E115" s="133">
        <v>114</v>
      </c>
      <c r="F115" s="134">
        <f>IF(VLOOKUP(C115,'Agripp Holds PU'!$A$8:$AC$1011,28,0)="",0,VLOOKUP(C115,'Agripp Holds PU'!$A$8:$AC$1011,28,0))</f>
        <v>0</v>
      </c>
      <c r="G115" s="135"/>
      <c r="H115" s="135"/>
      <c r="I115" s="135"/>
      <c r="J115" s="133" t="str">
        <f t="shared" si="35"/>
        <v/>
      </c>
      <c r="K115" s="133" t="str">
        <f t="shared" si="36"/>
        <v/>
      </c>
      <c r="L115" s="133" t="str">
        <f t="shared" si="37"/>
        <v/>
      </c>
      <c r="M115" s="133" t="str">
        <f t="shared" si="38"/>
        <v/>
      </c>
      <c r="N115" s="133" t="str">
        <f t="shared" si="39"/>
        <v/>
      </c>
      <c r="O115" s="133" t="str">
        <f t="shared" si="40"/>
        <v/>
      </c>
      <c r="P115" s="133" t="str">
        <f t="shared" si="41"/>
        <v/>
      </c>
      <c r="Q115" s="133" t="str">
        <f t="shared" si="42"/>
        <v/>
      </c>
      <c r="R115" s="133" t="str">
        <f t="shared" si="43"/>
        <v/>
      </c>
      <c r="S115" s="134" t="str">
        <f t="shared" si="44"/>
        <v/>
      </c>
      <c r="T115" s="133" t="str">
        <f t="shared" si="34"/>
        <v/>
      </c>
    </row>
    <row r="116" spans="1:20" ht="19.95" customHeight="1">
      <c r="A116" s="86" t="str">
        <f t="shared" si="33"/>
        <v/>
      </c>
      <c r="B116" s="132">
        <f>SUM($A$2:A116)</f>
        <v>0</v>
      </c>
      <c r="C116" s="133" t="str">
        <f>'Agripp Holds PU'!A122</f>
        <v>HU185</v>
      </c>
      <c r="D116" s="133">
        <f>IF(VLOOKUP(C116,'Agripp Holds PU'!$A$8:$AA$1011,26,0)="",0,VLOOKUP(C116,'Agripp Holds PU'!$A$8:$AA$1011,26,0))</f>
        <v>0</v>
      </c>
      <c r="E116" s="133">
        <v>115</v>
      </c>
      <c r="F116" s="134">
        <f>IF(VLOOKUP(C116,'Agripp Holds PU'!$A$8:$AC$1011,28,0)="",0,VLOOKUP(C116,'Agripp Holds PU'!$A$8:$AC$1011,28,0))</f>
        <v>0</v>
      </c>
      <c r="G116" s="135"/>
      <c r="H116" s="135"/>
      <c r="I116" s="135"/>
      <c r="J116" s="133" t="str">
        <f t="shared" si="35"/>
        <v/>
      </c>
      <c r="K116" s="133" t="str">
        <f t="shared" si="36"/>
        <v/>
      </c>
      <c r="L116" s="133" t="str">
        <f t="shared" si="37"/>
        <v/>
      </c>
      <c r="M116" s="133" t="str">
        <f t="shared" si="38"/>
        <v/>
      </c>
      <c r="N116" s="133" t="str">
        <f t="shared" si="39"/>
        <v/>
      </c>
      <c r="O116" s="133" t="str">
        <f t="shared" si="40"/>
        <v/>
      </c>
      <c r="P116" s="133" t="str">
        <f t="shared" si="41"/>
        <v/>
      </c>
      <c r="Q116" s="133" t="str">
        <f t="shared" si="42"/>
        <v/>
      </c>
      <c r="R116" s="133" t="str">
        <f t="shared" si="43"/>
        <v/>
      </c>
      <c r="S116" s="134" t="str">
        <f t="shared" si="44"/>
        <v/>
      </c>
      <c r="T116" s="133" t="str">
        <f t="shared" si="34"/>
        <v/>
      </c>
    </row>
    <row r="117" spans="1:20" ht="19.95" customHeight="1">
      <c r="A117" s="86" t="str">
        <f t="shared" si="33"/>
        <v/>
      </c>
      <c r="B117" s="132">
        <f>SUM($A$2:A117)</f>
        <v>0</v>
      </c>
      <c r="C117" s="133" t="str">
        <f>'Agripp Holds PU'!A123</f>
        <v>HU186</v>
      </c>
      <c r="D117" s="133">
        <f>IF(VLOOKUP(C117,'Agripp Holds PU'!$A$8:$AA$1011,26,0)="",0,VLOOKUP(C117,'Agripp Holds PU'!$A$8:$AA$1011,26,0))</f>
        <v>0</v>
      </c>
      <c r="E117" s="133">
        <v>116</v>
      </c>
      <c r="F117" s="134">
        <f>IF(VLOOKUP(C117,'Agripp Holds PU'!$A$8:$AC$1011,28,0)="",0,VLOOKUP(C117,'Agripp Holds PU'!$A$8:$AC$1011,28,0))</f>
        <v>0</v>
      </c>
      <c r="G117" s="135"/>
      <c r="H117" s="135"/>
      <c r="I117" s="135"/>
      <c r="J117" s="133" t="str">
        <f t="shared" si="35"/>
        <v/>
      </c>
      <c r="K117" s="133" t="str">
        <f t="shared" si="36"/>
        <v/>
      </c>
      <c r="L117" s="133" t="str">
        <f t="shared" si="37"/>
        <v/>
      </c>
      <c r="M117" s="133" t="str">
        <f t="shared" si="38"/>
        <v/>
      </c>
      <c r="N117" s="133" t="str">
        <f t="shared" si="39"/>
        <v/>
      </c>
      <c r="O117" s="133" t="str">
        <f t="shared" si="40"/>
        <v/>
      </c>
      <c r="P117" s="133" t="str">
        <f t="shared" si="41"/>
        <v/>
      </c>
      <c r="Q117" s="133" t="str">
        <f t="shared" si="42"/>
        <v/>
      </c>
      <c r="R117" s="133" t="str">
        <f t="shared" si="43"/>
        <v/>
      </c>
      <c r="S117" s="134" t="str">
        <f t="shared" si="44"/>
        <v/>
      </c>
      <c r="T117" s="133" t="str">
        <f t="shared" si="34"/>
        <v/>
      </c>
    </row>
    <row r="118" spans="1:20" ht="19.95" customHeight="1">
      <c r="A118" s="86" t="str">
        <f t="shared" si="33"/>
        <v/>
      </c>
      <c r="B118" s="132">
        <f>SUM($A$2:A118)</f>
        <v>0</v>
      </c>
      <c r="C118" s="133" t="str">
        <f>'Agripp Holds PU'!A124</f>
        <v>HU187</v>
      </c>
      <c r="D118" s="133">
        <f>IF(VLOOKUP(C118,'Agripp Holds PU'!$A$8:$AA$1011,26,0)="",0,VLOOKUP(C118,'Agripp Holds PU'!$A$8:$AA$1011,26,0))</f>
        <v>0</v>
      </c>
      <c r="E118" s="133">
        <v>117</v>
      </c>
      <c r="F118" s="134">
        <f>IF(VLOOKUP(C118,'Agripp Holds PU'!$A$8:$AC$1011,28,0)="",0,VLOOKUP(C118,'Agripp Holds PU'!$A$8:$AC$1011,28,0))</f>
        <v>0</v>
      </c>
      <c r="G118" s="135"/>
      <c r="H118" s="135"/>
      <c r="I118" s="135"/>
      <c r="J118" s="133" t="str">
        <f t="shared" si="35"/>
        <v/>
      </c>
      <c r="K118" s="133" t="str">
        <f t="shared" si="36"/>
        <v/>
      </c>
      <c r="L118" s="133" t="str">
        <f t="shared" si="37"/>
        <v/>
      </c>
      <c r="M118" s="133" t="str">
        <f t="shared" si="38"/>
        <v/>
      </c>
      <c r="N118" s="133" t="str">
        <f t="shared" si="39"/>
        <v/>
      </c>
      <c r="O118" s="133" t="str">
        <f t="shared" si="40"/>
        <v/>
      </c>
      <c r="P118" s="133" t="str">
        <f t="shared" si="41"/>
        <v/>
      </c>
      <c r="Q118" s="133" t="str">
        <f t="shared" si="42"/>
        <v/>
      </c>
      <c r="R118" s="133" t="str">
        <f t="shared" si="43"/>
        <v/>
      </c>
      <c r="S118" s="134" t="str">
        <f t="shared" si="44"/>
        <v/>
      </c>
      <c r="T118" s="133" t="str">
        <f t="shared" si="34"/>
        <v/>
      </c>
    </row>
    <row r="119" spans="1:20" ht="19.95" customHeight="1">
      <c r="A119" s="86" t="str">
        <f t="shared" si="33"/>
        <v/>
      </c>
      <c r="B119" s="132">
        <f>SUM($A$2:A119)</f>
        <v>0</v>
      </c>
      <c r="C119" s="133" t="str">
        <f>'Agripp Holds PU'!A125</f>
        <v>HU188</v>
      </c>
      <c r="D119" s="133">
        <f>IF(VLOOKUP(C119,'Agripp Holds PU'!$A$8:$AA$1011,26,0)="",0,VLOOKUP(C119,'Agripp Holds PU'!$A$8:$AA$1011,26,0))</f>
        <v>0</v>
      </c>
      <c r="E119" s="133">
        <v>118</v>
      </c>
      <c r="F119" s="134">
        <f>IF(VLOOKUP(C119,'Agripp Holds PU'!$A$8:$AC$1011,28,0)="",0,VLOOKUP(C119,'Agripp Holds PU'!$A$8:$AC$1011,28,0))</f>
        <v>0</v>
      </c>
      <c r="G119" s="135"/>
      <c r="H119" s="135"/>
      <c r="I119" s="135"/>
      <c r="J119" s="133" t="str">
        <f t="shared" si="35"/>
        <v/>
      </c>
      <c r="K119" s="133" t="str">
        <f t="shared" si="36"/>
        <v/>
      </c>
      <c r="L119" s="133" t="str">
        <f t="shared" si="37"/>
        <v/>
      </c>
      <c r="M119" s="133" t="str">
        <f t="shared" si="38"/>
        <v/>
      </c>
      <c r="N119" s="133" t="str">
        <f t="shared" si="39"/>
        <v/>
      </c>
      <c r="O119" s="133" t="str">
        <f t="shared" si="40"/>
        <v/>
      </c>
      <c r="P119" s="133" t="str">
        <f t="shared" si="41"/>
        <v/>
      </c>
      <c r="Q119" s="133" t="str">
        <f t="shared" si="42"/>
        <v/>
      </c>
      <c r="R119" s="133" t="str">
        <f t="shared" si="43"/>
        <v/>
      </c>
      <c r="S119" s="134" t="str">
        <f t="shared" si="44"/>
        <v/>
      </c>
      <c r="T119" s="133" t="str">
        <f t="shared" si="34"/>
        <v/>
      </c>
    </row>
    <row r="120" spans="1:20" ht="19.95" customHeight="1">
      <c r="A120" s="86" t="str">
        <f t="shared" si="33"/>
        <v/>
      </c>
      <c r="B120" s="132">
        <f>SUM($A$2:A120)</f>
        <v>0</v>
      </c>
      <c r="C120" s="133" t="str">
        <f>'Agripp Holds PU'!A126</f>
        <v>HU189</v>
      </c>
      <c r="D120" s="133">
        <f>IF(VLOOKUP(C120,'Agripp Holds PU'!$A$8:$AA$1011,26,0)="",0,VLOOKUP(C120,'Agripp Holds PU'!$A$8:$AA$1011,26,0))</f>
        <v>0</v>
      </c>
      <c r="E120" s="133">
        <v>119</v>
      </c>
      <c r="F120" s="134">
        <f>IF(VLOOKUP(C120,'Agripp Holds PU'!$A$8:$AC$1011,28,0)="",0,VLOOKUP(C120,'Agripp Holds PU'!$A$8:$AC$1011,28,0))</f>
        <v>0</v>
      </c>
      <c r="G120" s="135"/>
      <c r="H120" s="135"/>
      <c r="I120" s="135"/>
      <c r="J120" s="133" t="str">
        <f t="shared" si="35"/>
        <v/>
      </c>
      <c r="K120" s="133" t="str">
        <f t="shared" si="36"/>
        <v/>
      </c>
      <c r="L120" s="133" t="str">
        <f t="shared" si="37"/>
        <v/>
      </c>
      <c r="M120" s="133" t="str">
        <f t="shared" si="38"/>
        <v/>
      </c>
      <c r="N120" s="133" t="str">
        <f t="shared" si="39"/>
        <v/>
      </c>
      <c r="O120" s="133" t="str">
        <f t="shared" si="40"/>
        <v/>
      </c>
      <c r="P120" s="133" t="str">
        <f t="shared" si="41"/>
        <v/>
      </c>
      <c r="Q120" s="133" t="str">
        <f t="shared" si="42"/>
        <v/>
      </c>
      <c r="R120" s="133" t="str">
        <f t="shared" si="43"/>
        <v/>
      </c>
      <c r="S120" s="134" t="str">
        <f t="shared" si="44"/>
        <v/>
      </c>
      <c r="T120" s="133" t="str">
        <f t="shared" si="34"/>
        <v/>
      </c>
    </row>
    <row r="121" spans="1:20" ht="19.95" customHeight="1">
      <c r="A121" s="86" t="str">
        <f t="shared" si="33"/>
        <v/>
      </c>
      <c r="B121" s="132">
        <f>SUM($A$2:A121)</f>
        <v>0</v>
      </c>
      <c r="C121" s="133" t="str">
        <f>'Agripp Holds PU'!A127</f>
        <v>HU190</v>
      </c>
      <c r="D121" s="133">
        <f>IF(VLOOKUP(C121,'Agripp Holds PU'!$A$8:$AA$1011,26,0)="",0,VLOOKUP(C121,'Agripp Holds PU'!$A$8:$AA$1011,26,0))</f>
        <v>0</v>
      </c>
      <c r="E121" s="133">
        <v>120</v>
      </c>
      <c r="F121" s="134">
        <f>IF(VLOOKUP(C121,'Agripp Holds PU'!$A$8:$AC$1011,28,0)="",0,VLOOKUP(C121,'Agripp Holds PU'!$A$8:$AC$1011,28,0))</f>
        <v>0</v>
      </c>
      <c r="G121" s="135"/>
      <c r="H121" s="135"/>
      <c r="I121" s="135"/>
      <c r="J121" s="133" t="str">
        <f t="shared" si="35"/>
        <v/>
      </c>
      <c r="K121" s="133" t="str">
        <f t="shared" si="36"/>
        <v/>
      </c>
      <c r="L121" s="133" t="str">
        <f t="shared" si="37"/>
        <v/>
      </c>
      <c r="M121" s="133" t="str">
        <f t="shared" si="38"/>
        <v/>
      </c>
      <c r="N121" s="133" t="str">
        <f t="shared" si="39"/>
        <v/>
      </c>
      <c r="O121" s="133" t="str">
        <f t="shared" si="40"/>
        <v/>
      </c>
      <c r="P121" s="133" t="str">
        <f t="shared" si="41"/>
        <v/>
      </c>
      <c r="Q121" s="133" t="str">
        <f t="shared" si="42"/>
        <v/>
      </c>
      <c r="R121" s="133" t="str">
        <f t="shared" si="43"/>
        <v/>
      </c>
      <c r="S121" s="134" t="str">
        <f t="shared" si="44"/>
        <v/>
      </c>
      <c r="T121" s="133" t="str">
        <f t="shared" si="34"/>
        <v/>
      </c>
    </row>
    <row r="122" spans="1:20" ht="19.95" customHeight="1">
      <c r="A122" s="86" t="str">
        <f t="shared" si="33"/>
        <v/>
      </c>
      <c r="B122" s="132">
        <f>SUM($A$2:A122)</f>
        <v>0</v>
      </c>
      <c r="C122" s="133" t="str">
        <f>'Agripp Holds PU'!A128</f>
        <v>HU191</v>
      </c>
      <c r="D122" s="133">
        <f>IF(VLOOKUP(C122,'Agripp Holds PU'!$A$8:$AA$1011,26,0)="",0,VLOOKUP(C122,'Agripp Holds PU'!$A$8:$AA$1011,26,0))</f>
        <v>0</v>
      </c>
      <c r="E122" s="133">
        <v>121</v>
      </c>
      <c r="F122" s="134">
        <f>IF(VLOOKUP(C122,'Agripp Holds PU'!$A$8:$AC$1011,28,0)="",0,VLOOKUP(C122,'Agripp Holds PU'!$A$8:$AC$1011,28,0))</f>
        <v>0</v>
      </c>
      <c r="G122" s="135"/>
      <c r="H122" s="135"/>
      <c r="I122" s="135"/>
      <c r="J122" s="133" t="str">
        <f t="shared" si="35"/>
        <v/>
      </c>
      <c r="K122" s="133" t="str">
        <f t="shared" si="36"/>
        <v/>
      </c>
      <c r="L122" s="133" t="str">
        <f t="shared" si="37"/>
        <v/>
      </c>
      <c r="M122" s="133" t="str">
        <f t="shared" si="38"/>
        <v/>
      </c>
      <c r="N122" s="133" t="str">
        <f t="shared" si="39"/>
        <v/>
      </c>
      <c r="O122" s="133" t="str">
        <f t="shared" si="40"/>
        <v/>
      </c>
      <c r="P122" s="133" t="str">
        <f t="shared" si="41"/>
        <v/>
      </c>
      <c r="Q122" s="133" t="str">
        <f t="shared" si="42"/>
        <v/>
      </c>
      <c r="R122" s="133" t="str">
        <f t="shared" si="43"/>
        <v/>
      </c>
      <c r="S122" s="134" t="str">
        <f t="shared" si="44"/>
        <v/>
      </c>
      <c r="T122" s="133" t="str">
        <f t="shared" si="34"/>
        <v/>
      </c>
    </row>
    <row r="123" spans="1:20" ht="19.95" customHeight="1">
      <c r="A123" s="86" t="str">
        <f t="shared" si="33"/>
        <v/>
      </c>
      <c r="B123" s="132">
        <f>SUM($A$2:A123)</f>
        <v>0</v>
      </c>
      <c r="C123" s="133" t="str">
        <f>'Agripp Holds PU'!A129</f>
        <v>HU192</v>
      </c>
      <c r="D123" s="133">
        <f>IF(VLOOKUP(C123,'Agripp Holds PU'!$A$8:$AA$1011,26,0)="",0,VLOOKUP(C123,'Agripp Holds PU'!$A$8:$AA$1011,26,0))</f>
        <v>0</v>
      </c>
      <c r="E123" s="133">
        <v>122</v>
      </c>
      <c r="F123" s="134">
        <f>IF(VLOOKUP(C123,'Agripp Holds PU'!$A$8:$AC$1011,28,0)="",0,VLOOKUP(C123,'Agripp Holds PU'!$A$8:$AC$1011,28,0))</f>
        <v>0</v>
      </c>
      <c r="G123" s="135"/>
      <c r="H123" s="135"/>
      <c r="I123" s="135"/>
      <c r="J123" s="133" t="str">
        <f t="shared" si="35"/>
        <v/>
      </c>
      <c r="K123" s="133" t="str">
        <f t="shared" si="36"/>
        <v/>
      </c>
      <c r="L123" s="133" t="str">
        <f t="shared" si="37"/>
        <v/>
      </c>
      <c r="M123" s="133" t="str">
        <f t="shared" si="38"/>
        <v/>
      </c>
      <c r="N123" s="133" t="str">
        <f t="shared" si="39"/>
        <v/>
      </c>
      <c r="O123" s="133" t="str">
        <f t="shared" si="40"/>
        <v/>
      </c>
      <c r="P123" s="133" t="str">
        <f t="shared" si="41"/>
        <v/>
      </c>
      <c r="Q123" s="133" t="str">
        <f t="shared" si="42"/>
        <v/>
      </c>
      <c r="R123" s="133" t="str">
        <f t="shared" si="43"/>
        <v/>
      </c>
      <c r="S123" s="134" t="str">
        <f t="shared" si="44"/>
        <v/>
      </c>
      <c r="T123" s="133" t="str">
        <f t="shared" si="34"/>
        <v/>
      </c>
    </row>
    <row r="124" spans="1:20" ht="19.95" customHeight="1">
      <c r="A124" s="86" t="str">
        <f t="shared" si="33"/>
        <v/>
      </c>
      <c r="B124" s="132">
        <f>SUM($A$2:A124)</f>
        <v>0</v>
      </c>
      <c r="C124" s="133" t="str">
        <f>'Agripp Holds PU'!A130</f>
        <v>HU193</v>
      </c>
      <c r="D124" s="133">
        <f>IF(VLOOKUP(C124,'Agripp Holds PU'!$A$8:$AA$1011,26,0)="",0,VLOOKUP(C124,'Agripp Holds PU'!$A$8:$AA$1011,26,0))</f>
        <v>0</v>
      </c>
      <c r="E124" s="133">
        <v>123</v>
      </c>
      <c r="F124" s="134">
        <f>IF(VLOOKUP(C124,'Agripp Holds PU'!$A$8:$AC$1011,28,0)="",0,VLOOKUP(C124,'Agripp Holds PU'!$A$8:$AC$1011,28,0))</f>
        <v>0</v>
      </c>
      <c r="G124" s="135"/>
      <c r="H124" s="135"/>
      <c r="I124" s="135"/>
      <c r="J124" s="133" t="str">
        <f t="shared" si="35"/>
        <v/>
      </c>
      <c r="K124" s="133" t="str">
        <f t="shared" si="36"/>
        <v/>
      </c>
      <c r="L124" s="133" t="str">
        <f t="shared" si="37"/>
        <v/>
      </c>
      <c r="M124" s="133" t="str">
        <f t="shared" si="38"/>
        <v/>
      </c>
      <c r="N124" s="133" t="str">
        <f t="shared" si="39"/>
        <v/>
      </c>
      <c r="O124" s="133" t="str">
        <f t="shared" si="40"/>
        <v/>
      </c>
      <c r="P124" s="133" t="str">
        <f t="shared" si="41"/>
        <v/>
      </c>
      <c r="Q124" s="133" t="str">
        <f t="shared" si="42"/>
        <v/>
      </c>
      <c r="R124" s="133" t="str">
        <f t="shared" si="43"/>
        <v/>
      </c>
      <c r="S124" s="134" t="str">
        <f t="shared" si="44"/>
        <v/>
      </c>
      <c r="T124" s="133" t="str">
        <f t="shared" si="34"/>
        <v/>
      </c>
    </row>
    <row r="125" spans="1:20" ht="19.95" customHeight="1">
      <c r="A125" s="86" t="str">
        <f t="shared" si="33"/>
        <v/>
      </c>
      <c r="B125" s="132">
        <f>SUM($A$2:A125)</f>
        <v>0</v>
      </c>
      <c r="C125" s="133" t="str">
        <f>'Agripp Holds PU'!A131</f>
        <v>HU194</v>
      </c>
      <c r="D125" s="133">
        <f>IF(VLOOKUP(C125,'Agripp Holds PU'!$A$8:$AA$1011,26,0)="",0,VLOOKUP(C125,'Agripp Holds PU'!$A$8:$AA$1011,26,0))</f>
        <v>0</v>
      </c>
      <c r="E125" s="133">
        <v>124</v>
      </c>
      <c r="F125" s="134">
        <f>IF(VLOOKUP(C125,'Agripp Holds PU'!$A$8:$AC$1011,28,0)="",0,VLOOKUP(C125,'Agripp Holds PU'!$A$8:$AC$1011,28,0))</f>
        <v>0</v>
      </c>
      <c r="G125" s="135"/>
      <c r="H125" s="135"/>
      <c r="I125" s="135"/>
      <c r="J125" s="133" t="str">
        <f t="shared" si="35"/>
        <v/>
      </c>
      <c r="K125" s="133" t="str">
        <f t="shared" si="36"/>
        <v/>
      </c>
      <c r="L125" s="133" t="str">
        <f t="shared" si="37"/>
        <v/>
      </c>
      <c r="M125" s="133" t="str">
        <f t="shared" si="38"/>
        <v/>
      </c>
      <c r="N125" s="133" t="str">
        <f t="shared" si="39"/>
        <v/>
      </c>
      <c r="O125" s="133" t="str">
        <f t="shared" si="40"/>
        <v/>
      </c>
      <c r="P125" s="133" t="str">
        <f t="shared" si="41"/>
        <v/>
      </c>
      <c r="Q125" s="133" t="str">
        <f t="shared" si="42"/>
        <v/>
      </c>
      <c r="R125" s="133" t="str">
        <f t="shared" si="43"/>
        <v/>
      </c>
      <c r="S125" s="134" t="str">
        <f t="shared" si="44"/>
        <v/>
      </c>
      <c r="T125" s="133" t="str">
        <f t="shared" si="34"/>
        <v/>
      </c>
    </row>
    <row r="126" spans="1:20" ht="19.95" customHeight="1">
      <c r="A126" s="86" t="str">
        <f t="shared" si="33"/>
        <v/>
      </c>
      <c r="B126" s="132">
        <f>SUM($A$2:A126)</f>
        <v>0</v>
      </c>
      <c r="C126" s="133" t="str">
        <f>'Agripp Holds PU'!A132</f>
        <v>HU195</v>
      </c>
      <c r="D126" s="133">
        <f>IF(VLOOKUP(C126,'Agripp Holds PU'!$A$8:$AA$1011,26,0)="",0,VLOOKUP(C126,'Agripp Holds PU'!$A$8:$AA$1011,26,0))</f>
        <v>0</v>
      </c>
      <c r="E126" s="133">
        <v>125</v>
      </c>
      <c r="F126" s="134">
        <f>IF(VLOOKUP(C126,'Agripp Holds PU'!$A$8:$AC$1011,28,0)="",0,VLOOKUP(C126,'Agripp Holds PU'!$A$8:$AC$1011,28,0))</f>
        <v>0</v>
      </c>
      <c r="G126" s="135"/>
      <c r="H126" s="135"/>
      <c r="I126" s="135"/>
      <c r="J126" s="133" t="str">
        <f t="shared" si="35"/>
        <v/>
      </c>
      <c r="K126" s="133" t="str">
        <f t="shared" si="36"/>
        <v/>
      </c>
      <c r="L126" s="133" t="str">
        <f t="shared" si="37"/>
        <v/>
      </c>
      <c r="M126" s="133" t="str">
        <f t="shared" si="38"/>
        <v/>
      </c>
      <c r="N126" s="133" t="str">
        <f t="shared" si="39"/>
        <v/>
      </c>
      <c r="O126" s="133" t="str">
        <f t="shared" si="40"/>
        <v/>
      </c>
      <c r="P126" s="133" t="str">
        <f t="shared" si="41"/>
        <v/>
      </c>
      <c r="Q126" s="133" t="str">
        <f t="shared" si="42"/>
        <v/>
      </c>
      <c r="R126" s="133" t="str">
        <f t="shared" si="43"/>
        <v/>
      </c>
      <c r="S126" s="134" t="str">
        <f t="shared" si="44"/>
        <v/>
      </c>
      <c r="T126" s="133" t="str">
        <f t="shared" si="34"/>
        <v/>
      </c>
    </row>
    <row r="127" spans="1:20" ht="19.95" customHeight="1">
      <c r="A127" s="86" t="str">
        <f t="shared" si="33"/>
        <v/>
      </c>
      <c r="B127" s="132">
        <f>SUM($A$2:A127)</f>
        <v>0</v>
      </c>
      <c r="C127" s="133" t="str">
        <f>'Agripp Holds PU'!A133</f>
        <v>HU196</v>
      </c>
      <c r="D127" s="133">
        <f>IF(VLOOKUP(C127,'Agripp Holds PU'!$A$8:$AA$1011,26,0)="",0,VLOOKUP(C127,'Agripp Holds PU'!$A$8:$AA$1011,26,0))</f>
        <v>0</v>
      </c>
      <c r="E127" s="133">
        <v>126</v>
      </c>
      <c r="F127" s="134">
        <f>IF(VLOOKUP(C127,'Agripp Holds PU'!$A$8:$AC$1011,28,0)="",0,VLOOKUP(C127,'Agripp Holds PU'!$A$8:$AC$1011,28,0))</f>
        <v>0</v>
      </c>
      <c r="G127" s="135"/>
      <c r="H127" s="135"/>
      <c r="I127" s="135"/>
      <c r="J127" s="133" t="str">
        <f t="shared" si="35"/>
        <v/>
      </c>
      <c r="K127" s="133" t="str">
        <f t="shared" si="36"/>
        <v/>
      </c>
      <c r="L127" s="133" t="str">
        <f t="shared" si="37"/>
        <v/>
      </c>
      <c r="M127" s="133" t="str">
        <f t="shared" si="38"/>
        <v/>
      </c>
      <c r="N127" s="133" t="str">
        <f t="shared" si="39"/>
        <v/>
      </c>
      <c r="O127" s="133" t="str">
        <f t="shared" si="40"/>
        <v/>
      </c>
      <c r="P127" s="133" t="str">
        <f t="shared" si="41"/>
        <v/>
      </c>
      <c r="Q127" s="133" t="str">
        <f t="shared" si="42"/>
        <v/>
      </c>
      <c r="R127" s="133" t="str">
        <f t="shared" si="43"/>
        <v/>
      </c>
      <c r="S127" s="134" t="str">
        <f t="shared" si="44"/>
        <v/>
      </c>
      <c r="T127" s="133" t="str">
        <f t="shared" si="34"/>
        <v/>
      </c>
    </row>
    <row r="128" spans="1:20" ht="19.95" customHeight="1">
      <c r="A128" s="86" t="str">
        <f t="shared" si="33"/>
        <v/>
      </c>
      <c r="B128" s="132">
        <f>SUM($A$2:A128)</f>
        <v>0</v>
      </c>
      <c r="C128" s="133" t="str">
        <f>'Agripp Holds PU'!A134</f>
        <v>HU197</v>
      </c>
      <c r="D128" s="133">
        <f>IF(VLOOKUP(C128,'Agripp Holds PU'!$A$8:$AA$1011,26,0)="",0,VLOOKUP(C128,'Agripp Holds PU'!$A$8:$AA$1011,26,0))</f>
        <v>0</v>
      </c>
      <c r="E128" s="133">
        <v>127</v>
      </c>
      <c r="F128" s="134">
        <f>IF(VLOOKUP(C128,'Agripp Holds PU'!$A$8:$AC$1011,28,0)="",0,VLOOKUP(C128,'Agripp Holds PU'!$A$8:$AC$1011,28,0))</f>
        <v>0</v>
      </c>
      <c r="G128" s="135"/>
      <c r="H128" s="135"/>
      <c r="I128" s="135"/>
      <c r="J128" s="133" t="str">
        <f t="shared" si="35"/>
        <v/>
      </c>
      <c r="K128" s="133" t="str">
        <f t="shared" si="36"/>
        <v/>
      </c>
      <c r="L128" s="133" t="str">
        <f t="shared" si="37"/>
        <v/>
      </c>
      <c r="M128" s="133" t="str">
        <f t="shared" si="38"/>
        <v/>
      </c>
      <c r="N128" s="133" t="str">
        <f t="shared" si="39"/>
        <v/>
      </c>
      <c r="O128" s="133" t="str">
        <f t="shared" si="40"/>
        <v/>
      </c>
      <c r="P128" s="133" t="str">
        <f t="shared" si="41"/>
        <v/>
      </c>
      <c r="Q128" s="133" t="str">
        <f t="shared" si="42"/>
        <v/>
      </c>
      <c r="R128" s="133" t="str">
        <f t="shared" si="43"/>
        <v/>
      </c>
      <c r="S128" s="134" t="str">
        <f t="shared" si="44"/>
        <v/>
      </c>
      <c r="T128" s="133" t="str">
        <f t="shared" si="34"/>
        <v/>
      </c>
    </row>
    <row r="129" spans="1:20" ht="19.95" customHeight="1">
      <c r="A129" s="86" t="str">
        <f t="shared" si="33"/>
        <v/>
      </c>
      <c r="B129" s="132">
        <f>SUM($A$2:A129)</f>
        <v>0</v>
      </c>
      <c r="C129" s="133" t="str">
        <f>'Agripp Holds PU'!A135</f>
        <v>HU201</v>
      </c>
      <c r="D129" s="133">
        <f>IF(VLOOKUP(C129,'Agripp Holds PU'!$A$8:$AA$1011,26,0)="",0,VLOOKUP(C129,'Agripp Holds PU'!$A$8:$AA$1011,26,0))</f>
        <v>0</v>
      </c>
      <c r="E129" s="133">
        <v>128</v>
      </c>
      <c r="F129" s="134">
        <f>IF(VLOOKUP(C129,'Agripp Holds PU'!$A$8:$AC$1011,28,0)="",0,VLOOKUP(C129,'Agripp Holds PU'!$A$8:$AC$1011,28,0))</f>
        <v>0</v>
      </c>
      <c r="G129" s="135"/>
      <c r="H129" s="135"/>
      <c r="I129" s="135"/>
      <c r="J129" s="133" t="str">
        <f t="shared" si="35"/>
        <v/>
      </c>
      <c r="K129" s="133" t="str">
        <f t="shared" si="36"/>
        <v/>
      </c>
      <c r="L129" s="133" t="str">
        <f t="shared" si="37"/>
        <v/>
      </c>
      <c r="M129" s="133" t="str">
        <f t="shared" si="38"/>
        <v/>
      </c>
      <c r="N129" s="133" t="str">
        <f t="shared" si="39"/>
        <v/>
      </c>
      <c r="O129" s="133" t="str">
        <f t="shared" si="40"/>
        <v/>
      </c>
      <c r="P129" s="133" t="str">
        <f t="shared" si="41"/>
        <v/>
      </c>
      <c r="Q129" s="133" t="str">
        <f t="shared" si="42"/>
        <v/>
      </c>
      <c r="R129" s="133" t="str">
        <f t="shared" si="43"/>
        <v/>
      </c>
      <c r="S129" s="134" t="str">
        <f t="shared" si="44"/>
        <v/>
      </c>
      <c r="T129" s="133" t="str">
        <f t="shared" si="34"/>
        <v/>
      </c>
    </row>
    <row r="130" spans="1:20" ht="19.95" customHeight="1">
      <c r="A130" s="86" t="str">
        <f t="shared" si="33"/>
        <v/>
      </c>
      <c r="B130" s="132">
        <f>SUM($A$2:A130)</f>
        <v>0</v>
      </c>
      <c r="C130" s="133" t="str">
        <f>'Agripp Holds PU'!A136</f>
        <v>HU038</v>
      </c>
      <c r="D130" s="133">
        <f>IF(VLOOKUP(C130,'Agripp Holds PU'!$A$8:$AA$1011,26,0)="",0,VLOOKUP(C130,'Agripp Holds PU'!$A$8:$AA$1011,26,0))</f>
        <v>0</v>
      </c>
      <c r="E130" s="133">
        <v>129</v>
      </c>
      <c r="F130" s="134">
        <f>IF(VLOOKUP(C130,'Agripp Holds PU'!$A$8:$AC$1011,28,0)="",0,VLOOKUP(C130,'Agripp Holds PU'!$A$8:$AC$1011,28,0))</f>
        <v>0</v>
      </c>
      <c r="G130" s="135"/>
      <c r="H130" s="135"/>
      <c r="I130" s="135"/>
      <c r="J130" s="133" t="str">
        <f t="shared" ref="J130:J161" si="45">IF(ISERROR(VLOOKUP($E130,$B$2:$D$577,2,0)),"",VLOOKUP($E130,$B$2:$D$577,2,0))</f>
        <v/>
      </c>
      <c r="K130" s="133" t="str">
        <f t="shared" ref="K130:K161" si="46">IF(ISERROR(VLOOKUP($J130,TableauDatanew,4,0)),"",VLOOKUP($J130,TableauDatanew,4,0))</f>
        <v/>
      </c>
      <c r="L130" s="133" t="str">
        <f t="shared" ref="L130:L161" si="47">IF(ISERROR(VLOOKUP($J130,TableauDatanew,5,0)),"",VLOOKUP($J130,TableauDatanew,5,0))</f>
        <v/>
      </c>
      <c r="M130" s="133" t="str">
        <f t="shared" ref="M130:M161" si="48">IF(ISERROR(VLOOKUP($J130,TableauDatanew,6,0)),"",VLOOKUP($J130,TableauDatanew,6,0))</f>
        <v/>
      </c>
      <c r="N130" s="133" t="str">
        <f t="shared" ref="N130:N161" si="49">IF(ISERROR(VLOOKUP($J130,TableauDatanew,13,0)),"",VLOOKUP($J130,TableauDatanew,13,0))</f>
        <v/>
      </c>
      <c r="O130" s="133" t="str">
        <f t="shared" ref="O130:O161" si="50">IF(ISERROR(VLOOKUP($J130,TableauDatanew,11,0)),"",VLOOKUP($J130,TableauDatanew,11,0))</f>
        <v/>
      </c>
      <c r="P130" s="133" t="str">
        <f t="shared" ref="P130:P161" si="51">IF(ISERROR(VLOOKUP($J130,TableauDatanew,8,0)),"",VLOOKUP($J130,TableauDatanew,8,0))</f>
        <v/>
      </c>
      <c r="Q130" s="133" t="str">
        <f t="shared" ref="Q130:Q161" si="52">IF(ISERROR(VLOOKUP($J130,TableauDatanew,10,0)),"",VLOOKUP($J130,TableauDatanew,10,0))</f>
        <v/>
      </c>
      <c r="R130" s="133" t="str">
        <f t="shared" ref="R130:R161" si="53">IF(ISERROR(VLOOKUP(J130,C:D,2,0)),"",VLOOKUP(J130,C:D,2,0))</f>
        <v/>
      </c>
      <c r="S130" s="134" t="str">
        <f t="shared" ref="S130:S161" si="54">IF(ISERROR(VLOOKUP(J130,C:F,4,0)),"",VLOOKUP(J130,C:F,4,0))</f>
        <v/>
      </c>
      <c r="T130" s="133" t="str">
        <f t="shared" si="34"/>
        <v/>
      </c>
    </row>
    <row r="131" spans="1:20" ht="19.95" customHeight="1">
      <c r="A131" s="86" t="str">
        <f t="shared" ref="A131:A194" si="55">IF(D131=0,"",1)</f>
        <v/>
      </c>
      <c r="B131" s="132">
        <f>SUM($A$2:A131)</f>
        <v>0</v>
      </c>
      <c r="C131" s="133" t="str">
        <f>'Agripp Holds PU'!A137</f>
        <v>HU039</v>
      </c>
      <c r="D131" s="133">
        <f>IF(VLOOKUP(C131,'Agripp Holds PU'!$A$8:$AA$1011,26,0)="",0,VLOOKUP(C131,'Agripp Holds PU'!$A$8:$AA$1011,26,0))</f>
        <v>0</v>
      </c>
      <c r="E131" s="133">
        <v>130</v>
      </c>
      <c r="F131" s="134">
        <f>IF(VLOOKUP(C131,'Agripp Holds PU'!$A$8:$AC$1011,28,0)="",0,VLOOKUP(C131,'Agripp Holds PU'!$A$8:$AC$1011,28,0))</f>
        <v>0</v>
      </c>
      <c r="G131" s="135"/>
      <c r="H131" s="135"/>
      <c r="I131" s="135"/>
      <c r="J131" s="133" t="str">
        <f t="shared" si="45"/>
        <v/>
      </c>
      <c r="K131" s="133" t="str">
        <f t="shared" si="46"/>
        <v/>
      </c>
      <c r="L131" s="133" t="str">
        <f t="shared" si="47"/>
        <v/>
      </c>
      <c r="M131" s="133" t="str">
        <f t="shared" si="48"/>
        <v/>
      </c>
      <c r="N131" s="133" t="str">
        <f t="shared" si="49"/>
        <v/>
      </c>
      <c r="O131" s="133" t="str">
        <f t="shared" si="50"/>
        <v/>
      </c>
      <c r="P131" s="133" t="str">
        <f t="shared" si="51"/>
        <v/>
      </c>
      <c r="Q131" s="133" t="str">
        <f t="shared" si="52"/>
        <v/>
      </c>
      <c r="R131" s="133" t="str">
        <f t="shared" si="53"/>
        <v/>
      </c>
      <c r="S131" s="134" t="str">
        <f t="shared" si="54"/>
        <v/>
      </c>
      <c r="T131" s="133" t="str">
        <f t="shared" ref="T131:T194" si="56">IF(S131="","",$T$1)</f>
        <v/>
      </c>
    </row>
    <row r="132" spans="1:20" ht="19.95" customHeight="1">
      <c r="A132" s="86" t="str">
        <f t="shared" si="55"/>
        <v/>
      </c>
      <c r="B132" s="132">
        <f>SUM($A$2:A132)</f>
        <v>0</v>
      </c>
      <c r="C132" s="133" t="str">
        <f>'Agripp Holds PU'!A138</f>
        <v>HU040</v>
      </c>
      <c r="D132" s="133">
        <f>IF(VLOOKUP(C132,'Agripp Holds PU'!$A$8:$AA$1011,26,0)="",0,VLOOKUP(C132,'Agripp Holds PU'!$A$8:$AA$1011,26,0))</f>
        <v>0</v>
      </c>
      <c r="E132" s="133">
        <v>131</v>
      </c>
      <c r="F132" s="134">
        <f>IF(VLOOKUP(C132,'Agripp Holds PU'!$A$8:$AC$1011,28,0)="",0,VLOOKUP(C132,'Agripp Holds PU'!$A$8:$AC$1011,28,0))</f>
        <v>0</v>
      </c>
      <c r="G132" s="135"/>
      <c r="H132" s="135"/>
      <c r="I132" s="135"/>
      <c r="J132" s="133" t="str">
        <f t="shared" si="45"/>
        <v/>
      </c>
      <c r="K132" s="133" t="str">
        <f t="shared" si="46"/>
        <v/>
      </c>
      <c r="L132" s="133" t="str">
        <f t="shared" si="47"/>
        <v/>
      </c>
      <c r="M132" s="133" t="str">
        <f t="shared" si="48"/>
        <v/>
      </c>
      <c r="N132" s="133" t="str">
        <f t="shared" si="49"/>
        <v/>
      </c>
      <c r="O132" s="133" t="str">
        <f t="shared" si="50"/>
        <v/>
      </c>
      <c r="P132" s="133" t="str">
        <f t="shared" si="51"/>
        <v/>
      </c>
      <c r="Q132" s="133" t="str">
        <f t="shared" si="52"/>
        <v/>
      </c>
      <c r="R132" s="133" t="str">
        <f t="shared" si="53"/>
        <v/>
      </c>
      <c r="S132" s="134" t="str">
        <f t="shared" si="54"/>
        <v/>
      </c>
      <c r="T132" s="133" t="str">
        <f t="shared" si="56"/>
        <v/>
      </c>
    </row>
    <row r="133" spans="1:20" ht="19.95" customHeight="1">
      <c r="A133" s="86" t="str">
        <f t="shared" si="55"/>
        <v/>
      </c>
      <c r="B133" s="132">
        <f>SUM($A$2:A133)</f>
        <v>0</v>
      </c>
      <c r="C133" s="133" t="str">
        <f>'Agripp Holds PU'!A139</f>
        <v>HU041</v>
      </c>
      <c r="D133" s="133">
        <f>IF(VLOOKUP(C133,'Agripp Holds PU'!$A$8:$AA$1011,26,0)="",0,VLOOKUP(C133,'Agripp Holds PU'!$A$8:$AA$1011,26,0))</f>
        <v>0</v>
      </c>
      <c r="E133" s="133">
        <v>132</v>
      </c>
      <c r="F133" s="134">
        <f>IF(VLOOKUP(C133,'Agripp Holds PU'!$A$8:$AC$1011,28,0)="",0,VLOOKUP(C133,'Agripp Holds PU'!$A$8:$AC$1011,28,0))</f>
        <v>0</v>
      </c>
      <c r="G133" s="135"/>
      <c r="H133" s="135"/>
      <c r="I133" s="135"/>
      <c r="J133" s="133" t="str">
        <f t="shared" si="45"/>
        <v/>
      </c>
      <c r="K133" s="133" t="str">
        <f t="shared" si="46"/>
        <v/>
      </c>
      <c r="L133" s="133" t="str">
        <f t="shared" si="47"/>
        <v/>
      </c>
      <c r="M133" s="133" t="str">
        <f t="shared" si="48"/>
        <v/>
      </c>
      <c r="N133" s="133" t="str">
        <f t="shared" si="49"/>
        <v/>
      </c>
      <c r="O133" s="133" t="str">
        <f t="shared" si="50"/>
        <v/>
      </c>
      <c r="P133" s="133" t="str">
        <f t="shared" si="51"/>
        <v/>
      </c>
      <c r="Q133" s="133" t="str">
        <f t="shared" si="52"/>
        <v/>
      </c>
      <c r="R133" s="133" t="str">
        <f t="shared" si="53"/>
        <v/>
      </c>
      <c r="S133" s="134" t="str">
        <f t="shared" si="54"/>
        <v/>
      </c>
      <c r="T133" s="133" t="str">
        <f t="shared" si="56"/>
        <v/>
      </c>
    </row>
    <row r="134" spans="1:20" ht="19.95" customHeight="1">
      <c r="A134" s="86" t="str">
        <f t="shared" si="55"/>
        <v/>
      </c>
      <c r="B134" s="132">
        <f>SUM($A$2:A134)</f>
        <v>0</v>
      </c>
      <c r="C134" s="133" t="str">
        <f>'Agripp Holds PU'!A140</f>
        <v>HU042</v>
      </c>
      <c r="D134" s="133">
        <f>IF(VLOOKUP(C134,'Agripp Holds PU'!$A$8:$AA$1011,26,0)="",0,VLOOKUP(C134,'Agripp Holds PU'!$A$8:$AA$1011,26,0))</f>
        <v>0</v>
      </c>
      <c r="E134" s="133">
        <v>133</v>
      </c>
      <c r="F134" s="134">
        <f>IF(VLOOKUP(C134,'Agripp Holds PU'!$A$8:$AC$1011,28,0)="",0,VLOOKUP(C134,'Agripp Holds PU'!$A$8:$AC$1011,28,0))</f>
        <v>0</v>
      </c>
      <c r="G134" s="135"/>
      <c r="H134" s="135"/>
      <c r="I134" s="135"/>
      <c r="J134" s="133" t="str">
        <f t="shared" si="45"/>
        <v/>
      </c>
      <c r="K134" s="133" t="str">
        <f t="shared" si="46"/>
        <v/>
      </c>
      <c r="L134" s="133" t="str">
        <f t="shared" si="47"/>
        <v/>
      </c>
      <c r="M134" s="133" t="str">
        <f t="shared" si="48"/>
        <v/>
      </c>
      <c r="N134" s="133" t="str">
        <f t="shared" si="49"/>
        <v/>
      </c>
      <c r="O134" s="133" t="str">
        <f t="shared" si="50"/>
        <v/>
      </c>
      <c r="P134" s="133" t="str">
        <f t="shared" si="51"/>
        <v/>
      </c>
      <c r="Q134" s="133" t="str">
        <f t="shared" si="52"/>
        <v/>
      </c>
      <c r="R134" s="133" t="str">
        <f t="shared" si="53"/>
        <v/>
      </c>
      <c r="S134" s="134" t="str">
        <f t="shared" si="54"/>
        <v/>
      </c>
      <c r="T134" s="133" t="str">
        <f t="shared" si="56"/>
        <v/>
      </c>
    </row>
    <row r="135" spans="1:20" ht="19.95" customHeight="1">
      <c r="A135" s="86" t="str">
        <f t="shared" si="55"/>
        <v/>
      </c>
      <c r="B135" s="132">
        <f>SUM($A$2:A135)</f>
        <v>0</v>
      </c>
      <c r="C135" s="133" t="str">
        <f>'Agripp Holds PU'!A141</f>
        <v>HU043</v>
      </c>
      <c r="D135" s="133">
        <f>IF(VLOOKUP(C135,'Agripp Holds PU'!$A$8:$AA$1011,26,0)="",0,VLOOKUP(C135,'Agripp Holds PU'!$A$8:$AA$1011,26,0))</f>
        <v>0</v>
      </c>
      <c r="E135" s="133">
        <v>134</v>
      </c>
      <c r="F135" s="134">
        <f>IF(VLOOKUP(C135,'Agripp Holds PU'!$A$8:$AC$1011,28,0)="",0,VLOOKUP(C135,'Agripp Holds PU'!$A$8:$AC$1011,28,0))</f>
        <v>0</v>
      </c>
      <c r="G135" s="135"/>
      <c r="H135" s="135"/>
      <c r="I135" s="135"/>
      <c r="J135" s="133" t="str">
        <f t="shared" si="45"/>
        <v/>
      </c>
      <c r="K135" s="133" t="str">
        <f t="shared" si="46"/>
        <v/>
      </c>
      <c r="L135" s="133" t="str">
        <f t="shared" si="47"/>
        <v/>
      </c>
      <c r="M135" s="133" t="str">
        <f t="shared" si="48"/>
        <v/>
      </c>
      <c r="N135" s="133" t="str">
        <f t="shared" si="49"/>
        <v/>
      </c>
      <c r="O135" s="133" t="str">
        <f t="shared" si="50"/>
        <v/>
      </c>
      <c r="P135" s="133" t="str">
        <f t="shared" si="51"/>
        <v/>
      </c>
      <c r="Q135" s="133" t="str">
        <f t="shared" si="52"/>
        <v/>
      </c>
      <c r="R135" s="133" t="str">
        <f t="shared" si="53"/>
        <v/>
      </c>
      <c r="S135" s="134" t="str">
        <f t="shared" si="54"/>
        <v/>
      </c>
      <c r="T135" s="133" t="str">
        <f t="shared" si="56"/>
        <v/>
      </c>
    </row>
    <row r="136" spans="1:20" ht="19.95" customHeight="1">
      <c r="A136" s="86" t="str">
        <f t="shared" si="55"/>
        <v/>
      </c>
      <c r="B136" s="132">
        <f>SUM($A$2:A136)</f>
        <v>0</v>
      </c>
      <c r="C136" s="133" t="str">
        <f>'Agripp Holds PU'!A142</f>
        <v>HU044</v>
      </c>
      <c r="D136" s="133">
        <f>IF(VLOOKUP(C136,'Agripp Holds PU'!$A$8:$AA$1011,26,0)="",0,VLOOKUP(C136,'Agripp Holds PU'!$A$8:$AA$1011,26,0))</f>
        <v>0</v>
      </c>
      <c r="E136" s="133">
        <v>135</v>
      </c>
      <c r="F136" s="134">
        <f>IF(VLOOKUP(C136,'Agripp Holds PU'!$A$8:$AC$1011,28,0)="",0,VLOOKUP(C136,'Agripp Holds PU'!$A$8:$AC$1011,28,0))</f>
        <v>0</v>
      </c>
      <c r="G136" s="135"/>
      <c r="H136" s="135"/>
      <c r="I136" s="135"/>
      <c r="J136" s="133" t="str">
        <f t="shared" si="45"/>
        <v/>
      </c>
      <c r="K136" s="133" t="str">
        <f t="shared" si="46"/>
        <v/>
      </c>
      <c r="L136" s="133" t="str">
        <f t="shared" si="47"/>
        <v/>
      </c>
      <c r="M136" s="133" t="str">
        <f t="shared" si="48"/>
        <v/>
      </c>
      <c r="N136" s="133" t="str">
        <f t="shared" si="49"/>
        <v/>
      </c>
      <c r="O136" s="133" t="str">
        <f t="shared" si="50"/>
        <v/>
      </c>
      <c r="P136" s="133" t="str">
        <f t="shared" si="51"/>
        <v/>
      </c>
      <c r="Q136" s="133" t="str">
        <f t="shared" si="52"/>
        <v/>
      </c>
      <c r="R136" s="133" t="str">
        <f t="shared" si="53"/>
        <v/>
      </c>
      <c r="S136" s="134" t="str">
        <f t="shared" si="54"/>
        <v/>
      </c>
      <c r="T136" s="133" t="str">
        <f t="shared" si="56"/>
        <v/>
      </c>
    </row>
    <row r="137" spans="1:20" ht="19.95" customHeight="1">
      <c r="A137" s="86" t="str">
        <f t="shared" si="55"/>
        <v/>
      </c>
      <c r="B137" s="132">
        <f>SUM($A$2:A137)</f>
        <v>0</v>
      </c>
      <c r="C137" s="133" t="str">
        <f>'Agripp Holds PU'!A143</f>
        <v>HU045</v>
      </c>
      <c r="D137" s="133">
        <f>IF(VLOOKUP(C137,'Agripp Holds PU'!$A$8:$AA$1011,26,0)="",0,VLOOKUP(C137,'Agripp Holds PU'!$A$8:$AA$1011,26,0))</f>
        <v>0</v>
      </c>
      <c r="E137" s="133">
        <v>136</v>
      </c>
      <c r="F137" s="134">
        <f>IF(VLOOKUP(C137,'Agripp Holds PU'!$A$8:$AC$1011,28,0)="",0,VLOOKUP(C137,'Agripp Holds PU'!$A$8:$AC$1011,28,0))</f>
        <v>0</v>
      </c>
      <c r="G137" s="135"/>
      <c r="H137" s="135"/>
      <c r="I137" s="135"/>
      <c r="J137" s="133" t="str">
        <f t="shared" si="45"/>
        <v/>
      </c>
      <c r="K137" s="133" t="str">
        <f t="shared" si="46"/>
        <v/>
      </c>
      <c r="L137" s="133" t="str">
        <f t="shared" si="47"/>
        <v/>
      </c>
      <c r="M137" s="133" t="str">
        <f t="shared" si="48"/>
        <v/>
      </c>
      <c r="N137" s="133" t="str">
        <f t="shared" si="49"/>
        <v/>
      </c>
      <c r="O137" s="133" t="str">
        <f t="shared" si="50"/>
        <v/>
      </c>
      <c r="P137" s="133" t="str">
        <f t="shared" si="51"/>
        <v/>
      </c>
      <c r="Q137" s="133" t="str">
        <f t="shared" si="52"/>
        <v/>
      </c>
      <c r="R137" s="133" t="str">
        <f t="shared" si="53"/>
        <v/>
      </c>
      <c r="S137" s="134" t="str">
        <f t="shared" si="54"/>
        <v/>
      </c>
      <c r="T137" s="133" t="str">
        <f t="shared" si="56"/>
        <v/>
      </c>
    </row>
    <row r="138" spans="1:20" ht="19.95" customHeight="1">
      <c r="A138" s="86" t="str">
        <f t="shared" si="55"/>
        <v/>
      </c>
      <c r="B138" s="132">
        <f>SUM($A$2:A138)</f>
        <v>0</v>
      </c>
      <c r="C138" s="133" t="str">
        <f>'Agripp Holds PU'!A144</f>
        <v>HU046</v>
      </c>
      <c r="D138" s="133">
        <f>IF(VLOOKUP(C138,'Agripp Holds PU'!$A$8:$AA$1011,26,0)="",0,VLOOKUP(C138,'Agripp Holds PU'!$A$8:$AA$1011,26,0))</f>
        <v>0</v>
      </c>
      <c r="E138" s="133">
        <v>137</v>
      </c>
      <c r="F138" s="134">
        <f>IF(VLOOKUP(C138,'Agripp Holds PU'!$A$8:$AC$1011,28,0)="",0,VLOOKUP(C138,'Agripp Holds PU'!$A$8:$AC$1011,28,0))</f>
        <v>0</v>
      </c>
      <c r="G138" s="135"/>
      <c r="H138" s="135"/>
      <c r="I138" s="135"/>
      <c r="J138" s="133" t="str">
        <f t="shared" si="45"/>
        <v/>
      </c>
      <c r="K138" s="133" t="str">
        <f t="shared" si="46"/>
        <v/>
      </c>
      <c r="L138" s="133" t="str">
        <f t="shared" si="47"/>
        <v/>
      </c>
      <c r="M138" s="133" t="str">
        <f t="shared" si="48"/>
        <v/>
      </c>
      <c r="N138" s="133" t="str">
        <f t="shared" si="49"/>
        <v/>
      </c>
      <c r="O138" s="133" t="str">
        <f t="shared" si="50"/>
        <v/>
      </c>
      <c r="P138" s="133" t="str">
        <f t="shared" si="51"/>
        <v/>
      </c>
      <c r="Q138" s="133" t="str">
        <f t="shared" si="52"/>
        <v/>
      </c>
      <c r="R138" s="133" t="str">
        <f t="shared" si="53"/>
        <v/>
      </c>
      <c r="S138" s="134" t="str">
        <f t="shared" si="54"/>
        <v/>
      </c>
      <c r="T138" s="133" t="str">
        <f t="shared" si="56"/>
        <v/>
      </c>
    </row>
    <row r="139" spans="1:20" ht="19.95" customHeight="1">
      <c r="A139" s="86" t="str">
        <f t="shared" si="55"/>
        <v/>
      </c>
      <c r="B139" s="132">
        <f>SUM($A$2:A139)</f>
        <v>0</v>
      </c>
      <c r="C139" s="133" t="str">
        <f>'Agripp Holds PU'!A145</f>
        <v>HU047</v>
      </c>
      <c r="D139" s="133">
        <f>IF(VLOOKUP(C139,'Agripp Holds PU'!$A$8:$AA$1011,26,0)="",0,VLOOKUP(C139,'Agripp Holds PU'!$A$8:$AA$1011,26,0))</f>
        <v>0</v>
      </c>
      <c r="E139" s="133">
        <v>138</v>
      </c>
      <c r="F139" s="134">
        <f>IF(VLOOKUP(C139,'Agripp Holds PU'!$A$8:$AC$1011,28,0)="",0,VLOOKUP(C139,'Agripp Holds PU'!$A$8:$AC$1011,28,0))</f>
        <v>0</v>
      </c>
      <c r="G139" s="135"/>
      <c r="H139" s="135"/>
      <c r="I139" s="135"/>
      <c r="J139" s="133" t="str">
        <f t="shared" si="45"/>
        <v/>
      </c>
      <c r="K139" s="133" t="str">
        <f t="shared" si="46"/>
        <v/>
      </c>
      <c r="L139" s="133" t="str">
        <f t="shared" si="47"/>
        <v/>
      </c>
      <c r="M139" s="133" t="str">
        <f t="shared" si="48"/>
        <v/>
      </c>
      <c r="N139" s="133" t="str">
        <f t="shared" si="49"/>
        <v/>
      </c>
      <c r="O139" s="133" t="str">
        <f t="shared" si="50"/>
        <v/>
      </c>
      <c r="P139" s="133" t="str">
        <f t="shared" si="51"/>
        <v/>
      </c>
      <c r="Q139" s="133" t="str">
        <f t="shared" si="52"/>
        <v/>
      </c>
      <c r="R139" s="133" t="str">
        <f t="shared" si="53"/>
        <v/>
      </c>
      <c r="S139" s="134" t="str">
        <f t="shared" si="54"/>
        <v/>
      </c>
      <c r="T139" s="133" t="str">
        <f t="shared" si="56"/>
        <v/>
      </c>
    </row>
    <row r="140" spans="1:20" ht="19.95" customHeight="1">
      <c r="A140" s="86" t="str">
        <f t="shared" si="55"/>
        <v/>
      </c>
      <c r="B140" s="132">
        <f>SUM($A$2:A140)</f>
        <v>0</v>
      </c>
      <c r="C140" s="133" t="str">
        <f>'Agripp Holds PU'!A146</f>
        <v>HU048</v>
      </c>
      <c r="D140" s="133">
        <f>IF(VLOOKUP(C140,'Agripp Holds PU'!$A$8:$AA$1011,26,0)="",0,VLOOKUP(C140,'Agripp Holds PU'!$A$8:$AA$1011,26,0))</f>
        <v>0</v>
      </c>
      <c r="E140" s="133">
        <v>139</v>
      </c>
      <c r="F140" s="134">
        <f>IF(VLOOKUP(C140,'Agripp Holds PU'!$A$8:$AC$1011,28,0)="",0,VLOOKUP(C140,'Agripp Holds PU'!$A$8:$AC$1011,28,0))</f>
        <v>0</v>
      </c>
      <c r="G140" s="135"/>
      <c r="H140" s="135"/>
      <c r="I140" s="135"/>
      <c r="J140" s="133" t="str">
        <f t="shared" si="45"/>
        <v/>
      </c>
      <c r="K140" s="133" t="str">
        <f t="shared" si="46"/>
        <v/>
      </c>
      <c r="L140" s="133" t="str">
        <f t="shared" si="47"/>
        <v/>
      </c>
      <c r="M140" s="133" t="str">
        <f t="shared" si="48"/>
        <v/>
      </c>
      <c r="N140" s="133" t="str">
        <f t="shared" si="49"/>
        <v/>
      </c>
      <c r="O140" s="133" t="str">
        <f t="shared" si="50"/>
        <v/>
      </c>
      <c r="P140" s="133" t="str">
        <f t="shared" si="51"/>
        <v/>
      </c>
      <c r="Q140" s="133" t="str">
        <f t="shared" si="52"/>
        <v/>
      </c>
      <c r="R140" s="133" t="str">
        <f t="shared" si="53"/>
        <v/>
      </c>
      <c r="S140" s="134" t="str">
        <f t="shared" si="54"/>
        <v/>
      </c>
      <c r="T140" s="133" t="str">
        <f t="shared" si="56"/>
        <v/>
      </c>
    </row>
    <row r="141" spans="1:20" ht="19.95" customHeight="1">
      <c r="A141" s="86" t="str">
        <f t="shared" si="55"/>
        <v/>
      </c>
      <c r="B141" s="132">
        <f>SUM($A$2:A141)</f>
        <v>0</v>
      </c>
      <c r="C141" s="133" t="str">
        <f>'Agripp Holds PU'!A147</f>
        <v>HU049</v>
      </c>
      <c r="D141" s="133">
        <f>IF(VLOOKUP(C141,'Agripp Holds PU'!$A$8:$AA$1011,26,0)="",0,VLOOKUP(C141,'Agripp Holds PU'!$A$8:$AA$1011,26,0))</f>
        <v>0</v>
      </c>
      <c r="E141" s="133">
        <v>140</v>
      </c>
      <c r="F141" s="134">
        <f>IF(VLOOKUP(C141,'Agripp Holds PU'!$A$8:$AC$1011,28,0)="",0,VLOOKUP(C141,'Agripp Holds PU'!$A$8:$AC$1011,28,0))</f>
        <v>0</v>
      </c>
      <c r="G141" s="135"/>
      <c r="H141" s="135"/>
      <c r="I141" s="135"/>
      <c r="J141" s="133" t="str">
        <f t="shared" si="45"/>
        <v/>
      </c>
      <c r="K141" s="133" t="str">
        <f t="shared" si="46"/>
        <v/>
      </c>
      <c r="L141" s="133" t="str">
        <f t="shared" si="47"/>
        <v/>
      </c>
      <c r="M141" s="133" t="str">
        <f t="shared" si="48"/>
        <v/>
      </c>
      <c r="N141" s="133" t="str">
        <f t="shared" si="49"/>
        <v/>
      </c>
      <c r="O141" s="133" t="str">
        <f t="shared" si="50"/>
        <v/>
      </c>
      <c r="P141" s="133" t="str">
        <f t="shared" si="51"/>
        <v/>
      </c>
      <c r="Q141" s="133" t="str">
        <f t="shared" si="52"/>
        <v/>
      </c>
      <c r="R141" s="133" t="str">
        <f t="shared" si="53"/>
        <v/>
      </c>
      <c r="S141" s="134" t="str">
        <f t="shared" si="54"/>
        <v/>
      </c>
      <c r="T141" s="133" t="str">
        <f t="shared" si="56"/>
        <v/>
      </c>
    </row>
    <row r="142" spans="1:20" ht="19.95" customHeight="1">
      <c r="A142" s="86" t="str">
        <f t="shared" si="55"/>
        <v/>
      </c>
      <c r="B142" s="132">
        <f>SUM($A$2:A142)</f>
        <v>0</v>
      </c>
      <c r="C142" s="133" t="str">
        <f>'Agripp Holds PU'!A148</f>
        <v>HU050</v>
      </c>
      <c r="D142" s="133">
        <f>IF(VLOOKUP(C142,'Agripp Holds PU'!$A$8:$AA$1011,26,0)="",0,VLOOKUP(C142,'Agripp Holds PU'!$A$8:$AA$1011,26,0))</f>
        <v>0</v>
      </c>
      <c r="E142" s="133">
        <v>141</v>
      </c>
      <c r="F142" s="134">
        <f>IF(VLOOKUP(C142,'Agripp Holds PU'!$A$8:$AC$1011,28,0)="",0,VLOOKUP(C142,'Agripp Holds PU'!$A$8:$AC$1011,28,0))</f>
        <v>0</v>
      </c>
      <c r="G142" s="135"/>
      <c r="H142" s="135"/>
      <c r="I142" s="135"/>
      <c r="J142" s="133" t="str">
        <f t="shared" si="45"/>
        <v/>
      </c>
      <c r="K142" s="133" t="str">
        <f t="shared" si="46"/>
        <v/>
      </c>
      <c r="L142" s="133" t="str">
        <f t="shared" si="47"/>
        <v/>
      </c>
      <c r="M142" s="133" t="str">
        <f t="shared" si="48"/>
        <v/>
      </c>
      <c r="N142" s="133" t="str">
        <f t="shared" si="49"/>
        <v/>
      </c>
      <c r="O142" s="133" t="str">
        <f t="shared" si="50"/>
        <v/>
      </c>
      <c r="P142" s="133" t="str">
        <f t="shared" si="51"/>
        <v/>
      </c>
      <c r="Q142" s="133" t="str">
        <f t="shared" si="52"/>
        <v/>
      </c>
      <c r="R142" s="133" t="str">
        <f t="shared" si="53"/>
        <v/>
      </c>
      <c r="S142" s="134" t="str">
        <f t="shared" si="54"/>
        <v/>
      </c>
      <c r="T142" s="133" t="str">
        <f t="shared" si="56"/>
        <v/>
      </c>
    </row>
    <row r="143" spans="1:20" ht="19.95" customHeight="1">
      <c r="A143" s="86" t="str">
        <f t="shared" si="55"/>
        <v/>
      </c>
      <c r="B143" s="132">
        <f>SUM($A$2:A143)</f>
        <v>0</v>
      </c>
      <c r="C143" s="133" t="str">
        <f>'Agripp Holds PU'!A149</f>
        <v>HU051</v>
      </c>
      <c r="D143" s="133">
        <f>IF(VLOOKUP(C143,'Agripp Holds PU'!$A$8:$AA$1011,26,0)="",0,VLOOKUP(C143,'Agripp Holds PU'!$A$8:$AA$1011,26,0))</f>
        <v>0</v>
      </c>
      <c r="E143" s="133">
        <v>142</v>
      </c>
      <c r="F143" s="134">
        <f>IF(VLOOKUP(C143,'Agripp Holds PU'!$A$8:$AC$1011,28,0)="",0,VLOOKUP(C143,'Agripp Holds PU'!$A$8:$AC$1011,28,0))</f>
        <v>0</v>
      </c>
      <c r="G143" s="135"/>
      <c r="H143" s="135"/>
      <c r="I143" s="135"/>
      <c r="J143" s="133" t="str">
        <f t="shared" si="45"/>
        <v/>
      </c>
      <c r="K143" s="133" t="str">
        <f t="shared" si="46"/>
        <v/>
      </c>
      <c r="L143" s="133" t="str">
        <f t="shared" si="47"/>
        <v/>
      </c>
      <c r="M143" s="133" t="str">
        <f t="shared" si="48"/>
        <v/>
      </c>
      <c r="N143" s="133" t="str">
        <f t="shared" si="49"/>
        <v/>
      </c>
      <c r="O143" s="133" t="str">
        <f t="shared" si="50"/>
        <v/>
      </c>
      <c r="P143" s="133" t="str">
        <f t="shared" si="51"/>
        <v/>
      </c>
      <c r="Q143" s="133" t="str">
        <f t="shared" si="52"/>
        <v/>
      </c>
      <c r="R143" s="133" t="str">
        <f t="shared" si="53"/>
        <v/>
      </c>
      <c r="S143" s="134" t="str">
        <f t="shared" si="54"/>
        <v/>
      </c>
      <c r="T143" s="133" t="str">
        <f t="shared" si="56"/>
        <v/>
      </c>
    </row>
    <row r="144" spans="1:20" ht="19.95" customHeight="1">
      <c r="A144" s="86" t="str">
        <f t="shared" si="55"/>
        <v/>
      </c>
      <c r="B144" s="132">
        <f>SUM($A$2:A144)</f>
        <v>0</v>
      </c>
      <c r="C144" s="133" t="str">
        <f>'Agripp Holds PU'!A150</f>
        <v>HU052</v>
      </c>
      <c r="D144" s="133">
        <f>IF(VLOOKUP(C144,'Agripp Holds PU'!$A$8:$AA$1011,26,0)="",0,VLOOKUP(C144,'Agripp Holds PU'!$A$8:$AA$1011,26,0))</f>
        <v>0</v>
      </c>
      <c r="E144" s="133">
        <v>143</v>
      </c>
      <c r="F144" s="134">
        <f>IF(VLOOKUP(C144,'Agripp Holds PU'!$A$8:$AC$1011,28,0)="",0,VLOOKUP(C144,'Agripp Holds PU'!$A$8:$AC$1011,28,0))</f>
        <v>0</v>
      </c>
      <c r="G144" s="135"/>
      <c r="H144" s="135"/>
      <c r="I144" s="135"/>
      <c r="J144" s="133" t="str">
        <f t="shared" si="45"/>
        <v/>
      </c>
      <c r="K144" s="133" t="str">
        <f t="shared" si="46"/>
        <v/>
      </c>
      <c r="L144" s="133" t="str">
        <f t="shared" si="47"/>
        <v/>
      </c>
      <c r="M144" s="133" t="str">
        <f t="shared" si="48"/>
        <v/>
      </c>
      <c r="N144" s="133" t="str">
        <f t="shared" si="49"/>
        <v/>
      </c>
      <c r="O144" s="133" t="str">
        <f t="shared" si="50"/>
        <v/>
      </c>
      <c r="P144" s="133" t="str">
        <f t="shared" si="51"/>
        <v/>
      </c>
      <c r="Q144" s="133" t="str">
        <f t="shared" si="52"/>
        <v/>
      </c>
      <c r="R144" s="133" t="str">
        <f t="shared" si="53"/>
        <v/>
      </c>
      <c r="S144" s="134" t="str">
        <f t="shared" si="54"/>
        <v/>
      </c>
      <c r="T144" s="133" t="str">
        <f t="shared" si="56"/>
        <v/>
      </c>
    </row>
    <row r="145" spans="1:20" ht="19.95" customHeight="1">
      <c r="A145" s="86" t="str">
        <f t="shared" si="55"/>
        <v/>
      </c>
      <c r="B145" s="132">
        <f>SUM($A$2:A145)</f>
        <v>0</v>
      </c>
      <c r="C145" s="133" t="str">
        <f>'Agripp Holds PU'!A151</f>
        <v>HU053</v>
      </c>
      <c r="D145" s="133">
        <f>IF(VLOOKUP(C145,'Agripp Holds PU'!$A$8:$AA$1011,26,0)="",0,VLOOKUP(C145,'Agripp Holds PU'!$A$8:$AA$1011,26,0))</f>
        <v>0</v>
      </c>
      <c r="E145" s="133">
        <v>144</v>
      </c>
      <c r="F145" s="134">
        <f>IF(VLOOKUP(C145,'Agripp Holds PU'!$A$8:$AC$1011,28,0)="",0,VLOOKUP(C145,'Agripp Holds PU'!$A$8:$AC$1011,28,0))</f>
        <v>0</v>
      </c>
      <c r="G145" s="135"/>
      <c r="H145" s="135"/>
      <c r="I145" s="135"/>
      <c r="J145" s="133" t="str">
        <f t="shared" si="45"/>
        <v/>
      </c>
      <c r="K145" s="133" t="str">
        <f t="shared" si="46"/>
        <v/>
      </c>
      <c r="L145" s="133" t="str">
        <f t="shared" si="47"/>
        <v/>
      </c>
      <c r="M145" s="133" t="str">
        <f t="shared" si="48"/>
        <v/>
      </c>
      <c r="N145" s="133" t="str">
        <f t="shared" si="49"/>
        <v/>
      </c>
      <c r="O145" s="133" t="str">
        <f t="shared" si="50"/>
        <v/>
      </c>
      <c r="P145" s="133" t="str">
        <f t="shared" si="51"/>
        <v/>
      </c>
      <c r="Q145" s="133" t="str">
        <f t="shared" si="52"/>
        <v/>
      </c>
      <c r="R145" s="133" t="str">
        <f t="shared" si="53"/>
        <v/>
      </c>
      <c r="S145" s="134" t="str">
        <f t="shared" si="54"/>
        <v/>
      </c>
      <c r="T145" s="133" t="str">
        <f t="shared" si="56"/>
        <v/>
      </c>
    </row>
    <row r="146" spans="1:20" ht="19.95" customHeight="1">
      <c r="A146" s="86" t="str">
        <f t="shared" si="55"/>
        <v/>
      </c>
      <c r="B146" s="132">
        <f>SUM($A$2:A146)</f>
        <v>0</v>
      </c>
      <c r="C146" s="133" t="str">
        <f>'Agripp Holds PU'!A152</f>
        <v>HU054</v>
      </c>
      <c r="D146" s="133">
        <f>IF(VLOOKUP(C146,'Agripp Holds PU'!$A$8:$AA$1011,26,0)="",0,VLOOKUP(C146,'Agripp Holds PU'!$A$8:$AA$1011,26,0))</f>
        <v>0</v>
      </c>
      <c r="E146" s="133">
        <v>145</v>
      </c>
      <c r="F146" s="134">
        <f>IF(VLOOKUP(C146,'Agripp Holds PU'!$A$8:$AC$1011,28,0)="",0,VLOOKUP(C146,'Agripp Holds PU'!$A$8:$AC$1011,28,0))</f>
        <v>0</v>
      </c>
      <c r="G146" s="135"/>
      <c r="H146" s="135"/>
      <c r="I146" s="135"/>
      <c r="J146" s="133" t="str">
        <f t="shared" si="45"/>
        <v/>
      </c>
      <c r="K146" s="133" t="str">
        <f t="shared" si="46"/>
        <v/>
      </c>
      <c r="L146" s="133" t="str">
        <f t="shared" si="47"/>
        <v/>
      </c>
      <c r="M146" s="133" t="str">
        <f t="shared" si="48"/>
        <v/>
      </c>
      <c r="N146" s="133" t="str">
        <f t="shared" si="49"/>
        <v/>
      </c>
      <c r="O146" s="133" t="str">
        <f t="shared" si="50"/>
        <v/>
      </c>
      <c r="P146" s="133" t="str">
        <f t="shared" si="51"/>
        <v/>
      </c>
      <c r="Q146" s="133" t="str">
        <f t="shared" si="52"/>
        <v/>
      </c>
      <c r="R146" s="133" t="str">
        <f t="shared" si="53"/>
        <v/>
      </c>
      <c r="S146" s="134" t="str">
        <f t="shared" si="54"/>
        <v/>
      </c>
      <c r="T146" s="133" t="str">
        <f t="shared" si="56"/>
        <v/>
      </c>
    </row>
    <row r="147" spans="1:20" ht="19.95" customHeight="1">
      <c r="A147" s="86" t="str">
        <f t="shared" si="55"/>
        <v/>
      </c>
      <c r="B147" s="132">
        <f>SUM($A$2:A147)</f>
        <v>0</v>
      </c>
      <c r="C147" s="133" t="str">
        <f>'Agripp Holds PU'!A153</f>
        <v>HU055</v>
      </c>
      <c r="D147" s="133">
        <f>IF(VLOOKUP(C147,'Agripp Holds PU'!$A$8:$AA$1011,26,0)="",0,VLOOKUP(C147,'Agripp Holds PU'!$A$8:$AA$1011,26,0))</f>
        <v>0</v>
      </c>
      <c r="E147" s="133">
        <v>146</v>
      </c>
      <c r="F147" s="134">
        <f>IF(VLOOKUP(C147,'Agripp Holds PU'!$A$8:$AC$1011,28,0)="",0,VLOOKUP(C147,'Agripp Holds PU'!$A$8:$AC$1011,28,0))</f>
        <v>0</v>
      </c>
      <c r="G147" s="135"/>
      <c r="H147" s="135"/>
      <c r="I147" s="135"/>
      <c r="J147" s="133" t="str">
        <f t="shared" si="45"/>
        <v/>
      </c>
      <c r="K147" s="133" t="str">
        <f t="shared" si="46"/>
        <v/>
      </c>
      <c r="L147" s="133" t="str">
        <f t="shared" si="47"/>
        <v/>
      </c>
      <c r="M147" s="133" t="str">
        <f t="shared" si="48"/>
        <v/>
      </c>
      <c r="N147" s="133" t="str">
        <f t="shared" si="49"/>
        <v/>
      </c>
      <c r="O147" s="133" t="str">
        <f t="shared" si="50"/>
        <v/>
      </c>
      <c r="P147" s="133" t="str">
        <f t="shared" si="51"/>
        <v/>
      </c>
      <c r="Q147" s="133" t="str">
        <f t="shared" si="52"/>
        <v/>
      </c>
      <c r="R147" s="133" t="str">
        <f t="shared" si="53"/>
        <v/>
      </c>
      <c r="S147" s="134" t="str">
        <f t="shared" si="54"/>
        <v/>
      </c>
      <c r="T147" s="133" t="str">
        <f t="shared" si="56"/>
        <v/>
      </c>
    </row>
    <row r="148" spans="1:20" ht="19.95" customHeight="1">
      <c r="A148" s="86" t="str">
        <f t="shared" si="55"/>
        <v/>
      </c>
      <c r="B148" s="132">
        <f>SUM($A$2:A148)</f>
        <v>0</v>
      </c>
      <c r="C148" s="133" t="str">
        <f>'Agripp Holds PU'!A154</f>
        <v>HU056</v>
      </c>
      <c r="D148" s="133">
        <f>IF(VLOOKUP(C148,'Agripp Holds PU'!$A$8:$AA$1011,26,0)="",0,VLOOKUP(C148,'Agripp Holds PU'!$A$8:$AA$1011,26,0))</f>
        <v>0</v>
      </c>
      <c r="E148" s="133">
        <v>147</v>
      </c>
      <c r="F148" s="134">
        <f>IF(VLOOKUP(C148,'Agripp Holds PU'!$A$8:$AC$1011,28,0)="",0,VLOOKUP(C148,'Agripp Holds PU'!$A$8:$AC$1011,28,0))</f>
        <v>0</v>
      </c>
      <c r="G148" s="135"/>
      <c r="H148" s="135"/>
      <c r="I148" s="135"/>
      <c r="J148" s="133" t="str">
        <f t="shared" si="45"/>
        <v/>
      </c>
      <c r="K148" s="133" t="str">
        <f t="shared" si="46"/>
        <v/>
      </c>
      <c r="L148" s="133" t="str">
        <f t="shared" si="47"/>
        <v/>
      </c>
      <c r="M148" s="133" t="str">
        <f t="shared" si="48"/>
        <v/>
      </c>
      <c r="N148" s="133" t="str">
        <f t="shared" si="49"/>
        <v/>
      </c>
      <c r="O148" s="133" t="str">
        <f t="shared" si="50"/>
        <v/>
      </c>
      <c r="P148" s="133" t="str">
        <f t="shared" si="51"/>
        <v/>
      </c>
      <c r="Q148" s="133" t="str">
        <f t="shared" si="52"/>
        <v/>
      </c>
      <c r="R148" s="133" t="str">
        <f t="shared" si="53"/>
        <v/>
      </c>
      <c r="S148" s="134" t="str">
        <f t="shared" si="54"/>
        <v/>
      </c>
      <c r="T148" s="133" t="str">
        <f t="shared" si="56"/>
        <v/>
      </c>
    </row>
    <row r="149" spans="1:20" ht="19.95" customHeight="1">
      <c r="A149" s="86" t="str">
        <f t="shared" si="55"/>
        <v/>
      </c>
      <c r="B149" s="132">
        <f>SUM($A$2:A149)</f>
        <v>0</v>
      </c>
      <c r="C149" s="133" t="str">
        <f>'Agripp Holds PU'!A155</f>
        <v>HU057</v>
      </c>
      <c r="D149" s="133">
        <f>IF(VLOOKUP(C149,'Agripp Holds PU'!$A$8:$AA$1011,26,0)="",0,VLOOKUP(C149,'Agripp Holds PU'!$A$8:$AA$1011,26,0))</f>
        <v>0</v>
      </c>
      <c r="E149" s="133">
        <v>148</v>
      </c>
      <c r="F149" s="134">
        <f>IF(VLOOKUP(C149,'Agripp Holds PU'!$A$8:$AC$1011,28,0)="",0,VLOOKUP(C149,'Agripp Holds PU'!$A$8:$AC$1011,28,0))</f>
        <v>0</v>
      </c>
      <c r="G149" s="135"/>
      <c r="H149" s="135"/>
      <c r="I149" s="135"/>
      <c r="J149" s="133" t="str">
        <f t="shared" si="45"/>
        <v/>
      </c>
      <c r="K149" s="133" t="str">
        <f t="shared" si="46"/>
        <v/>
      </c>
      <c r="L149" s="133" t="str">
        <f t="shared" si="47"/>
        <v/>
      </c>
      <c r="M149" s="133" t="str">
        <f t="shared" si="48"/>
        <v/>
      </c>
      <c r="N149" s="133" t="str">
        <f t="shared" si="49"/>
        <v/>
      </c>
      <c r="O149" s="133" t="str">
        <f t="shared" si="50"/>
        <v/>
      </c>
      <c r="P149" s="133" t="str">
        <f t="shared" si="51"/>
        <v/>
      </c>
      <c r="Q149" s="133" t="str">
        <f t="shared" si="52"/>
        <v/>
      </c>
      <c r="R149" s="133" t="str">
        <f t="shared" si="53"/>
        <v/>
      </c>
      <c r="S149" s="134" t="str">
        <f t="shared" si="54"/>
        <v/>
      </c>
      <c r="T149" s="133" t="str">
        <f t="shared" si="56"/>
        <v/>
      </c>
    </row>
    <row r="150" spans="1:20" ht="19.95" customHeight="1">
      <c r="A150" s="86" t="str">
        <f t="shared" si="55"/>
        <v/>
      </c>
      <c r="B150" s="132">
        <f>SUM($A$2:A150)</f>
        <v>0</v>
      </c>
      <c r="C150" s="133" t="str">
        <f>'Agripp Holds PU'!A156</f>
        <v>HU058</v>
      </c>
      <c r="D150" s="133">
        <f>IF(VLOOKUP(C150,'Agripp Holds PU'!$A$8:$AA$1011,26,0)="",0,VLOOKUP(C150,'Agripp Holds PU'!$A$8:$AA$1011,26,0))</f>
        <v>0</v>
      </c>
      <c r="E150" s="133">
        <v>149</v>
      </c>
      <c r="F150" s="134">
        <f>IF(VLOOKUP(C150,'Agripp Holds PU'!$A$8:$AC$1011,28,0)="",0,VLOOKUP(C150,'Agripp Holds PU'!$A$8:$AC$1011,28,0))</f>
        <v>0</v>
      </c>
      <c r="G150" s="135"/>
      <c r="H150" s="135"/>
      <c r="I150" s="135"/>
      <c r="J150" s="133" t="str">
        <f t="shared" si="45"/>
        <v/>
      </c>
      <c r="K150" s="133" t="str">
        <f t="shared" si="46"/>
        <v/>
      </c>
      <c r="L150" s="133" t="str">
        <f t="shared" si="47"/>
        <v/>
      </c>
      <c r="M150" s="133" t="str">
        <f t="shared" si="48"/>
        <v/>
      </c>
      <c r="N150" s="133" t="str">
        <f t="shared" si="49"/>
        <v/>
      </c>
      <c r="O150" s="133" t="str">
        <f t="shared" si="50"/>
        <v/>
      </c>
      <c r="P150" s="133" t="str">
        <f t="shared" si="51"/>
        <v/>
      </c>
      <c r="Q150" s="133" t="str">
        <f t="shared" si="52"/>
        <v/>
      </c>
      <c r="R150" s="133" t="str">
        <f t="shared" si="53"/>
        <v/>
      </c>
      <c r="S150" s="134" t="str">
        <f t="shared" si="54"/>
        <v/>
      </c>
      <c r="T150" s="133" t="str">
        <f t="shared" si="56"/>
        <v/>
      </c>
    </row>
    <row r="151" spans="1:20" ht="19.95" customHeight="1">
      <c r="A151" s="86" t="str">
        <f t="shared" si="55"/>
        <v/>
      </c>
      <c r="B151" s="132">
        <f>SUM($A$2:A151)</f>
        <v>0</v>
      </c>
      <c r="C151" s="133" t="str">
        <f>'Agripp Holds PU'!A157</f>
        <v>HU059</v>
      </c>
      <c r="D151" s="133">
        <f>IF(VLOOKUP(C151,'Agripp Holds PU'!$A$8:$AA$1011,26,0)="",0,VLOOKUP(C151,'Agripp Holds PU'!$A$8:$AA$1011,26,0))</f>
        <v>0</v>
      </c>
      <c r="E151" s="133">
        <v>150</v>
      </c>
      <c r="F151" s="134">
        <f>IF(VLOOKUP(C151,'Agripp Holds PU'!$A$8:$AC$1011,28,0)="",0,VLOOKUP(C151,'Agripp Holds PU'!$A$8:$AC$1011,28,0))</f>
        <v>0</v>
      </c>
      <c r="G151" s="135"/>
      <c r="H151" s="135"/>
      <c r="I151" s="135"/>
      <c r="J151" s="133" t="str">
        <f t="shared" si="45"/>
        <v/>
      </c>
      <c r="K151" s="133" t="str">
        <f t="shared" si="46"/>
        <v/>
      </c>
      <c r="L151" s="133" t="str">
        <f t="shared" si="47"/>
        <v/>
      </c>
      <c r="M151" s="133" t="str">
        <f t="shared" si="48"/>
        <v/>
      </c>
      <c r="N151" s="133" t="str">
        <f t="shared" si="49"/>
        <v/>
      </c>
      <c r="O151" s="133" t="str">
        <f t="shared" si="50"/>
        <v/>
      </c>
      <c r="P151" s="133" t="str">
        <f t="shared" si="51"/>
        <v/>
      </c>
      <c r="Q151" s="133" t="str">
        <f t="shared" si="52"/>
        <v/>
      </c>
      <c r="R151" s="133" t="str">
        <f t="shared" si="53"/>
        <v/>
      </c>
      <c r="S151" s="134" t="str">
        <f t="shared" si="54"/>
        <v/>
      </c>
      <c r="T151" s="133" t="str">
        <f t="shared" si="56"/>
        <v/>
      </c>
    </row>
    <row r="152" spans="1:20" ht="19.95" customHeight="1">
      <c r="A152" s="86" t="str">
        <f t="shared" si="55"/>
        <v/>
      </c>
      <c r="B152" s="132">
        <f>SUM($A$2:A152)</f>
        <v>0</v>
      </c>
      <c r="C152" s="133" t="str">
        <f>'Agripp Holds PU'!A158</f>
        <v>HU060</v>
      </c>
      <c r="D152" s="133">
        <f>IF(VLOOKUP(C152,'Agripp Holds PU'!$A$8:$AA$1011,26,0)="",0,VLOOKUP(C152,'Agripp Holds PU'!$A$8:$AA$1011,26,0))</f>
        <v>0</v>
      </c>
      <c r="E152" s="133">
        <v>151</v>
      </c>
      <c r="F152" s="134">
        <f>IF(VLOOKUP(C152,'Agripp Holds PU'!$A$8:$AC$1011,28,0)="",0,VLOOKUP(C152,'Agripp Holds PU'!$A$8:$AC$1011,28,0))</f>
        <v>0</v>
      </c>
      <c r="G152" s="135"/>
      <c r="H152" s="135"/>
      <c r="I152" s="135"/>
      <c r="J152" s="133" t="str">
        <f t="shared" si="45"/>
        <v/>
      </c>
      <c r="K152" s="133" t="str">
        <f t="shared" si="46"/>
        <v/>
      </c>
      <c r="L152" s="133" t="str">
        <f t="shared" si="47"/>
        <v/>
      </c>
      <c r="M152" s="133" t="str">
        <f t="shared" si="48"/>
        <v/>
      </c>
      <c r="N152" s="133" t="str">
        <f t="shared" si="49"/>
        <v/>
      </c>
      <c r="O152" s="133" t="str">
        <f t="shared" si="50"/>
        <v/>
      </c>
      <c r="P152" s="133" t="str">
        <f t="shared" si="51"/>
        <v/>
      </c>
      <c r="Q152" s="133" t="str">
        <f t="shared" si="52"/>
        <v/>
      </c>
      <c r="R152" s="133" t="str">
        <f t="shared" si="53"/>
        <v/>
      </c>
      <c r="S152" s="134" t="str">
        <f t="shared" si="54"/>
        <v/>
      </c>
      <c r="T152" s="133" t="str">
        <f t="shared" si="56"/>
        <v/>
      </c>
    </row>
    <row r="153" spans="1:20" ht="19.95" customHeight="1">
      <c r="A153" s="86" t="str">
        <f t="shared" si="55"/>
        <v/>
      </c>
      <c r="B153" s="132">
        <f>SUM($A$2:A153)</f>
        <v>0</v>
      </c>
      <c r="C153" s="133" t="str">
        <f>'Agripp Holds PU'!A159</f>
        <v>HU061</v>
      </c>
      <c r="D153" s="133">
        <f>IF(VLOOKUP(C153,'Agripp Holds PU'!$A$8:$AA$1011,26,0)="",0,VLOOKUP(C153,'Agripp Holds PU'!$A$8:$AA$1011,26,0))</f>
        <v>0</v>
      </c>
      <c r="E153" s="133">
        <v>152</v>
      </c>
      <c r="F153" s="134">
        <f>IF(VLOOKUP(C153,'Agripp Holds PU'!$A$8:$AC$1011,28,0)="",0,VLOOKUP(C153,'Agripp Holds PU'!$A$8:$AC$1011,28,0))</f>
        <v>0</v>
      </c>
      <c r="G153" s="135"/>
      <c r="H153" s="135"/>
      <c r="I153" s="135"/>
      <c r="J153" s="133" t="str">
        <f t="shared" si="45"/>
        <v/>
      </c>
      <c r="K153" s="133" t="str">
        <f t="shared" si="46"/>
        <v/>
      </c>
      <c r="L153" s="133" t="str">
        <f t="shared" si="47"/>
        <v/>
      </c>
      <c r="M153" s="133" t="str">
        <f t="shared" si="48"/>
        <v/>
      </c>
      <c r="N153" s="133" t="str">
        <f t="shared" si="49"/>
        <v/>
      </c>
      <c r="O153" s="133" t="str">
        <f t="shared" si="50"/>
        <v/>
      </c>
      <c r="P153" s="133" t="str">
        <f t="shared" si="51"/>
        <v/>
      </c>
      <c r="Q153" s="133" t="str">
        <f t="shared" si="52"/>
        <v/>
      </c>
      <c r="R153" s="133" t="str">
        <f t="shared" si="53"/>
        <v/>
      </c>
      <c r="S153" s="134" t="str">
        <f t="shared" si="54"/>
        <v/>
      </c>
      <c r="T153" s="133" t="str">
        <f t="shared" si="56"/>
        <v/>
      </c>
    </row>
    <row r="154" spans="1:20" ht="19.95" customHeight="1">
      <c r="A154" s="86" t="str">
        <f t="shared" si="55"/>
        <v/>
      </c>
      <c r="B154" s="132">
        <f>SUM($A$2:A154)</f>
        <v>0</v>
      </c>
      <c r="C154" s="133" t="str">
        <f>'Agripp Holds PU'!A160</f>
        <v>HU062</v>
      </c>
      <c r="D154" s="133">
        <f>IF(VLOOKUP(C154,'Agripp Holds PU'!$A$8:$AA$1011,26,0)="",0,VLOOKUP(C154,'Agripp Holds PU'!$A$8:$AA$1011,26,0))</f>
        <v>0</v>
      </c>
      <c r="E154" s="133">
        <v>153</v>
      </c>
      <c r="F154" s="134">
        <f>IF(VLOOKUP(C154,'Agripp Holds PU'!$A$8:$AC$1011,28,0)="",0,VLOOKUP(C154,'Agripp Holds PU'!$A$8:$AC$1011,28,0))</f>
        <v>0</v>
      </c>
      <c r="G154" s="135"/>
      <c r="H154" s="135"/>
      <c r="I154" s="135"/>
      <c r="J154" s="133" t="str">
        <f t="shared" si="45"/>
        <v/>
      </c>
      <c r="K154" s="133" t="str">
        <f t="shared" si="46"/>
        <v/>
      </c>
      <c r="L154" s="133" t="str">
        <f t="shared" si="47"/>
        <v/>
      </c>
      <c r="M154" s="133" t="str">
        <f t="shared" si="48"/>
        <v/>
      </c>
      <c r="N154" s="133" t="str">
        <f t="shared" si="49"/>
        <v/>
      </c>
      <c r="O154" s="133" t="str">
        <f t="shared" si="50"/>
        <v/>
      </c>
      <c r="P154" s="133" t="str">
        <f t="shared" si="51"/>
        <v/>
      </c>
      <c r="Q154" s="133" t="str">
        <f t="shared" si="52"/>
        <v/>
      </c>
      <c r="R154" s="133" t="str">
        <f t="shared" si="53"/>
        <v/>
      </c>
      <c r="S154" s="134" t="str">
        <f t="shared" si="54"/>
        <v/>
      </c>
      <c r="T154" s="133" t="str">
        <f t="shared" si="56"/>
        <v/>
      </c>
    </row>
    <row r="155" spans="1:20" ht="19.95" customHeight="1">
      <c r="A155" s="86" t="str">
        <f t="shared" si="55"/>
        <v/>
      </c>
      <c r="B155" s="132">
        <f>SUM($A$2:A155)</f>
        <v>0</v>
      </c>
      <c r="C155" s="133" t="str">
        <f>'Agripp Holds PU'!A161</f>
        <v>HU063</v>
      </c>
      <c r="D155" s="133">
        <f>IF(VLOOKUP(C155,'Agripp Holds PU'!$A$8:$AA$1011,26,0)="",0,VLOOKUP(C155,'Agripp Holds PU'!$A$8:$AA$1011,26,0))</f>
        <v>0</v>
      </c>
      <c r="E155" s="133">
        <v>154</v>
      </c>
      <c r="F155" s="134">
        <f>IF(VLOOKUP(C155,'Agripp Holds PU'!$A$8:$AC$1011,28,0)="",0,VLOOKUP(C155,'Agripp Holds PU'!$A$8:$AC$1011,28,0))</f>
        <v>0</v>
      </c>
      <c r="G155" s="135"/>
      <c r="H155" s="135"/>
      <c r="I155" s="135"/>
      <c r="J155" s="133" t="str">
        <f t="shared" si="45"/>
        <v/>
      </c>
      <c r="K155" s="133" t="str">
        <f t="shared" si="46"/>
        <v/>
      </c>
      <c r="L155" s="133" t="str">
        <f t="shared" si="47"/>
        <v/>
      </c>
      <c r="M155" s="133" t="str">
        <f t="shared" si="48"/>
        <v/>
      </c>
      <c r="N155" s="133" t="str">
        <f t="shared" si="49"/>
        <v/>
      </c>
      <c r="O155" s="133" t="str">
        <f t="shared" si="50"/>
        <v/>
      </c>
      <c r="P155" s="133" t="str">
        <f t="shared" si="51"/>
        <v/>
      </c>
      <c r="Q155" s="133" t="str">
        <f t="shared" si="52"/>
        <v/>
      </c>
      <c r="R155" s="133" t="str">
        <f t="shared" si="53"/>
        <v/>
      </c>
      <c r="S155" s="134" t="str">
        <f t="shared" si="54"/>
        <v/>
      </c>
      <c r="T155" s="133" t="str">
        <f t="shared" si="56"/>
        <v/>
      </c>
    </row>
    <row r="156" spans="1:20" ht="19.95" customHeight="1">
      <c r="A156" s="86" t="str">
        <f t="shared" si="55"/>
        <v/>
      </c>
      <c r="B156" s="132">
        <f>SUM($A$2:A156)</f>
        <v>0</v>
      </c>
      <c r="C156" s="133" t="str">
        <f>'Agripp Holds PU'!A162</f>
        <v>HU064</v>
      </c>
      <c r="D156" s="133">
        <f>IF(VLOOKUP(C156,'Agripp Holds PU'!$A$8:$AA$1011,26,0)="",0,VLOOKUP(C156,'Agripp Holds PU'!$A$8:$AA$1011,26,0))</f>
        <v>0</v>
      </c>
      <c r="E156" s="133">
        <v>155</v>
      </c>
      <c r="F156" s="134">
        <f>IF(VLOOKUP(C156,'Agripp Holds PU'!$A$8:$AC$1011,28,0)="",0,VLOOKUP(C156,'Agripp Holds PU'!$A$8:$AC$1011,28,0))</f>
        <v>0</v>
      </c>
      <c r="G156" s="135"/>
      <c r="H156" s="135"/>
      <c r="I156" s="135"/>
      <c r="J156" s="133" t="str">
        <f t="shared" si="45"/>
        <v/>
      </c>
      <c r="K156" s="133" t="str">
        <f t="shared" si="46"/>
        <v/>
      </c>
      <c r="L156" s="133" t="str">
        <f t="shared" si="47"/>
        <v/>
      </c>
      <c r="M156" s="133" t="str">
        <f t="shared" si="48"/>
        <v/>
      </c>
      <c r="N156" s="133" t="str">
        <f t="shared" si="49"/>
        <v/>
      </c>
      <c r="O156" s="133" t="str">
        <f t="shared" si="50"/>
        <v/>
      </c>
      <c r="P156" s="133" t="str">
        <f t="shared" si="51"/>
        <v/>
      </c>
      <c r="Q156" s="133" t="str">
        <f t="shared" si="52"/>
        <v/>
      </c>
      <c r="R156" s="133" t="str">
        <f t="shared" si="53"/>
        <v/>
      </c>
      <c r="S156" s="134" t="str">
        <f t="shared" si="54"/>
        <v/>
      </c>
      <c r="T156" s="133" t="str">
        <f t="shared" si="56"/>
        <v/>
      </c>
    </row>
    <row r="157" spans="1:20" ht="19.95" customHeight="1">
      <c r="A157" s="86" t="str">
        <f t="shared" si="55"/>
        <v/>
      </c>
      <c r="B157" s="132">
        <f>SUM($A$2:A157)</f>
        <v>0</v>
      </c>
      <c r="C157" s="133" t="str">
        <f>'Agripp Holds PU'!A163</f>
        <v>HU065</v>
      </c>
      <c r="D157" s="133">
        <f>IF(VLOOKUP(C157,'Agripp Holds PU'!$A$8:$AA$1011,26,0)="",0,VLOOKUP(C157,'Agripp Holds PU'!$A$8:$AA$1011,26,0))</f>
        <v>0</v>
      </c>
      <c r="E157" s="133">
        <v>156</v>
      </c>
      <c r="F157" s="134">
        <f>IF(VLOOKUP(C157,'Agripp Holds PU'!$A$8:$AC$1011,28,0)="",0,VLOOKUP(C157,'Agripp Holds PU'!$A$8:$AC$1011,28,0))</f>
        <v>0</v>
      </c>
      <c r="G157" s="135"/>
      <c r="H157" s="135"/>
      <c r="I157" s="135"/>
      <c r="J157" s="133" t="str">
        <f t="shared" si="45"/>
        <v/>
      </c>
      <c r="K157" s="133" t="str">
        <f t="shared" si="46"/>
        <v/>
      </c>
      <c r="L157" s="133" t="str">
        <f t="shared" si="47"/>
        <v/>
      </c>
      <c r="M157" s="133" t="str">
        <f t="shared" si="48"/>
        <v/>
      </c>
      <c r="N157" s="133" t="str">
        <f t="shared" si="49"/>
        <v/>
      </c>
      <c r="O157" s="133" t="str">
        <f t="shared" si="50"/>
        <v/>
      </c>
      <c r="P157" s="133" t="str">
        <f t="shared" si="51"/>
        <v/>
      </c>
      <c r="Q157" s="133" t="str">
        <f t="shared" si="52"/>
        <v/>
      </c>
      <c r="R157" s="133" t="str">
        <f t="shared" si="53"/>
        <v/>
      </c>
      <c r="S157" s="134" t="str">
        <f t="shared" si="54"/>
        <v/>
      </c>
      <c r="T157" s="133" t="str">
        <f t="shared" si="56"/>
        <v/>
      </c>
    </row>
    <row r="158" spans="1:20" ht="19.95" customHeight="1">
      <c r="A158" s="86" t="str">
        <f t="shared" si="55"/>
        <v/>
      </c>
      <c r="B158" s="132">
        <f>SUM($A$2:A158)</f>
        <v>0</v>
      </c>
      <c r="C158" s="133" t="str">
        <f>'Agripp Holds PU'!A164</f>
        <v>HU066</v>
      </c>
      <c r="D158" s="133">
        <f>IF(VLOOKUP(C158,'Agripp Holds PU'!$A$8:$AA$1011,26,0)="",0,VLOOKUP(C158,'Agripp Holds PU'!$A$8:$AA$1011,26,0))</f>
        <v>0</v>
      </c>
      <c r="E158" s="133">
        <v>157</v>
      </c>
      <c r="F158" s="134">
        <f>IF(VLOOKUP(C158,'Agripp Holds PU'!$A$8:$AC$1011,28,0)="",0,VLOOKUP(C158,'Agripp Holds PU'!$A$8:$AC$1011,28,0))</f>
        <v>0</v>
      </c>
      <c r="G158" s="135"/>
      <c r="H158" s="135"/>
      <c r="I158" s="135"/>
      <c r="J158" s="133" t="str">
        <f t="shared" si="45"/>
        <v/>
      </c>
      <c r="K158" s="133" t="str">
        <f t="shared" si="46"/>
        <v/>
      </c>
      <c r="L158" s="133" t="str">
        <f t="shared" si="47"/>
        <v/>
      </c>
      <c r="M158" s="133" t="str">
        <f t="shared" si="48"/>
        <v/>
      </c>
      <c r="N158" s="133" t="str">
        <f t="shared" si="49"/>
        <v/>
      </c>
      <c r="O158" s="133" t="str">
        <f t="shared" si="50"/>
        <v/>
      </c>
      <c r="P158" s="133" t="str">
        <f t="shared" si="51"/>
        <v/>
      </c>
      <c r="Q158" s="133" t="str">
        <f t="shared" si="52"/>
        <v/>
      </c>
      <c r="R158" s="133" t="str">
        <f t="shared" si="53"/>
        <v/>
      </c>
      <c r="S158" s="134" t="str">
        <f t="shared" si="54"/>
        <v/>
      </c>
      <c r="T158" s="133" t="str">
        <f t="shared" si="56"/>
        <v/>
      </c>
    </row>
    <row r="159" spans="1:20" ht="19.95" customHeight="1">
      <c r="A159" s="86" t="str">
        <f t="shared" si="55"/>
        <v/>
      </c>
      <c r="B159" s="132">
        <f>SUM($A$2:A159)</f>
        <v>0</v>
      </c>
      <c r="C159" s="133" t="str">
        <f>'Agripp Holds PU'!A165</f>
        <v>HU067</v>
      </c>
      <c r="D159" s="133">
        <f>IF(VLOOKUP(C159,'Agripp Holds PU'!$A$8:$AA$1011,26,0)="",0,VLOOKUP(C159,'Agripp Holds PU'!$A$8:$AA$1011,26,0))</f>
        <v>0</v>
      </c>
      <c r="E159" s="133">
        <v>158</v>
      </c>
      <c r="F159" s="134">
        <f>IF(VLOOKUP(C159,'Agripp Holds PU'!$A$8:$AC$1011,28,0)="",0,VLOOKUP(C159,'Agripp Holds PU'!$A$8:$AC$1011,28,0))</f>
        <v>0</v>
      </c>
      <c r="G159" s="135"/>
      <c r="H159" s="135"/>
      <c r="I159" s="135"/>
      <c r="J159" s="133" t="str">
        <f t="shared" si="45"/>
        <v/>
      </c>
      <c r="K159" s="133" t="str">
        <f t="shared" si="46"/>
        <v/>
      </c>
      <c r="L159" s="133" t="str">
        <f t="shared" si="47"/>
        <v/>
      </c>
      <c r="M159" s="133" t="str">
        <f t="shared" si="48"/>
        <v/>
      </c>
      <c r="N159" s="133" t="str">
        <f t="shared" si="49"/>
        <v/>
      </c>
      <c r="O159" s="133" t="str">
        <f t="shared" si="50"/>
        <v/>
      </c>
      <c r="P159" s="133" t="str">
        <f t="shared" si="51"/>
        <v/>
      </c>
      <c r="Q159" s="133" t="str">
        <f t="shared" si="52"/>
        <v/>
      </c>
      <c r="R159" s="133" t="str">
        <f t="shared" si="53"/>
        <v/>
      </c>
      <c r="S159" s="134" t="str">
        <f t="shared" si="54"/>
        <v/>
      </c>
      <c r="T159" s="133" t="str">
        <f t="shared" si="56"/>
        <v/>
      </c>
    </row>
    <row r="160" spans="1:20" ht="19.95" customHeight="1">
      <c r="A160" s="86" t="str">
        <f t="shared" si="55"/>
        <v/>
      </c>
      <c r="B160" s="132">
        <f>SUM($A$2:A160)</f>
        <v>0</v>
      </c>
      <c r="C160" s="133" t="str">
        <f>'Agripp Holds PU'!A166</f>
        <v>HU068</v>
      </c>
      <c r="D160" s="133">
        <f>IF(VLOOKUP(C160,'Agripp Holds PU'!$A$8:$AA$1011,26,0)="",0,VLOOKUP(C160,'Agripp Holds PU'!$A$8:$AA$1011,26,0))</f>
        <v>0</v>
      </c>
      <c r="E160" s="133">
        <v>159</v>
      </c>
      <c r="F160" s="134">
        <f>IF(VLOOKUP(C160,'Agripp Holds PU'!$A$8:$AC$1011,28,0)="",0,VLOOKUP(C160,'Agripp Holds PU'!$A$8:$AC$1011,28,0))</f>
        <v>0</v>
      </c>
      <c r="G160" s="135"/>
      <c r="H160" s="135"/>
      <c r="I160" s="135"/>
      <c r="J160" s="133" t="str">
        <f t="shared" si="45"/>
        <v/>
      </c>
      <c r="K160" s="133" t="str">
        <f t="shared" si="46"/>
        <v/>
      </c>
      <c r="L160" s="133" t="str">
        <f t="shared" si="47"/>
        <v/>
      </c>
      <c r="M160" s="133" t="str">
        <f t="shared" si="48"/>
        <v/>
      </c>
      <c r="N160" s="133" t="str">
        <f t="shared" si="49"/>
        <v/>
      </c>
      <c r="O160" s="133" t="str">
        <f t="shared" si="50"/>
        <v/>
      </c>
      <c r="P160" s="133" t="str">
        <f t="shared" si="51"/>
        <v/>
      </c>
      <c r="Q160" s="133" t="str">
        <f t="shared" si="52"/>
        <v/>
      </c>
      <c r="R160" s="133" t="str">
        <f t="shared" si="53"/>
        <v/>
      </c>
      <c r="S160" s="134" t="str">
        <f t="shared" si="54"/>
        <v/>
      </c>
      <c r="T160" s="133" t="str">
        <f t="shared" si="56"/>
        <v/>
      </c>
    </row>
    <row r="161" spans="1:20" ht="19.95" customHeight="1">
      <c r="A161" s="86" t="str">
        <f t="shared" si="55"/>
        <v/>
      </c>
      <c r="B161" s="132">
        <f>SUM($A$2:A161)</f>
        <v>0</v>
      </c>
      <c r="C161" s="133" t="str">
        <f>'Agripp Holds PU'!A167</f>
        <v>HU069</v>
      </c>
      <c r="D161" s="133">
        <f>IF(VLOOKUP(C161,'Agripp Holds PU'!$A$8:$AA$1011,26,0)="",0,VLOOKUP(C161,'Agripp Holds PU'!$A$8:$AA$1011,26,0))</f>
        <v>0</v>
      </c>
      <c r="E161" s="133">
        <v>160</v>
      </c>
      <c r="F161" s="134">
        <f>IF(VLOOKUP(C161,'Agripp Holds PU'!$A$8:$AC$1011,28,0)="",0,VLOOKUP(C161,'Agripp Holds PU'!$A$8:$AC$1011,28,0))</f>
        <v>0</v>
      </c>
      <c r="G161" s="135"/>
      <c r="H161" s="135"/>
      <c r="I161" s="135"/>
      <c r="J161" s="133" t="str">
        <f t="shared" si="45"/>
        <v/>
      </c>
      <c r="K161" s="133" t="str">
        <f t="shared" si="46"/>
        <v/>
      </c>
      <c r="L161" s="133" t="str">
        <f t="shared" si="47"/>
        <v/>
      </c>
      <c r="M161" s="133" t="str">
        <f t="shared" si="48"/>
        <v/>
      </c>
      <c r="N161" s="133" t="str">
        <f t="shared" si="49"/>
        <v/>
      </c>
      <c r="O161" s="133" t="str">
        <f t="shared" si="50"/>
        <v/>
      </c>
      <c r="P161" s="133" t="str">
        <f t="shared" si="51"/>
        <v/>
      </c>
      <c r="Q161" s="133" t="str">
        <f t="shared" si="52"/>
        <v/>
      </c>
      <c r="R161" s="133" t="str">
        <f t="shared" si="53"/>
        <v/>
      </c>
      <c r="S161" s="134" t="str">
        <f t="shared" si="54"/>
        <v/>
      </c>
      <c r="T161" s="133" t="str">
        <f t="shared" si="56"/>
        <v/>
      </c>
    </row>
    <row r="162" spans="1:20" ht="19.95" customHeight="1">
      <c r="A162" s="86" t="str">
        <f t="shared" si="55"/>
        <v/>
      </c>
      <c r="B162" s="132">
        <f>SUM($A$2:A162)</f>
        <v>0</v>
      </c>
      <c r="C162" s="133" t="str">
        <f>'Agripp Holds PU'!A168</f>
        <v>HU070</v>
      </c>
      <c r="D162" s="133">
        <f>IF(VLOOKUP(C162,'Agripp Holds PU'!$A$8:$AA$1011,26,0)="",0,VLOOKUP(C162,'Agripp Holds PU'!$A$8:$AA$1011,26,0))</f>
        <v>0</v>
      </c>
      <c r="E162" s="133">
        <v>161</v>
      </c>
      <c r="F162" s="134">
        <f>IF(VLOOKUP(C162,'Agripp Holds PU'!$A$8:$AC$1011,28,0)="",0,VLOOKUP(C162,'Agripp Holds PU'!$A$8:$AC$1011,28,0))</f>
        <v>0</v>
      </c>
      <c r="G162" s="135"/>
      <c r="H162" s="135"/>
      <c r="I162" s="135"/>
      <c r="J162" s="133" t="str">
        <f t="shared" ref="J162:J198" si="57">IF(ISERROR(VLOOKUP($E162,$B$2:$D$577,2,0)),"",VLOOKUP($E162,$B$2:$D$577,2,0))</f>
        <v/>
      </c>
      <c r="K162" s="133" t="str">
        <f t="shared" ref="K162:K198" si="58">IF(ISERROR(VLOOKUP($J162,TableauDatanew,4,0)),"",VLOOKUP($J162,TableauDatanew,4,0))</f>
        <v/>
      </c>
      <c r="L162" s="133" t="str">
        <f t="shared" ref="L162:L198" si="59">IF(ISERROR(VLOOKUP($J162,TableauDatanew,5,0)),"",VLOOKUP($J162,TableauDatanew,5,0))</f>
        <v/>
      </c>
      <c r="M162" s="133" t="str">
        <f t="shared" ref="M162:M198" si="60">IF(ISERROR(VLOOKUP($J162,TableauDatanew,6,0)),"",VLOOKUP($J162,TableauDatanew,6,0))</f>
        <v/>
      </c>
      <c r="N162" s="133" t="str">
        <f t="shared" ref="N162:N198" si="61">IF(ISERROR(VLOOKUP($J162,TableauDatanew,13,0)),"",VLOOKUP($J162,TableauDatanew,13,0))</f>
        <v/>
      </c>
      <c r="O162" s="133" t="str">
        <f t="shared" ref="O162:O198" si="62">IF(ISERROR(VLOOKUP($J162,TableauDatanew,11,0)),"",VLOOKUP($J162,TableauDatanew,11,0))</f>
        <v/>
      </c>
      <c r="P162" s="133" t="str">
        <f t="shared" ref="P162:P198" si="63">IF(ISERROR(VLOOKUP($J162,TableauDatanew,8,0)),"",VLOOKUP($J162,TableauDatanew,8,0))</f>
        <v/>
      </c>
      <c r="Q162" s="133" t="str">
        <f t="shared" ref="Q162:Q198" si="64">IF(ISERROR(VLOOKUP($J162,TableauDatanew,10,0)),"",VLOOKUP($J162,TableauDatanew,10,0))</f>
        <v/>
      </c>
      <c r="R162" s="133" t="str">
        <f t="shared" ref="R162:R198" si="65">IF(ISERROR(VLOOKUP(J162,C:D,2,0)),"",VLOOKUP(J162,C:D,2,0))</f>
        <v/>
      </c>
      <c r="S162" s="134" t="str">
        <f t="shared" ref="S162:S198" si="66">IF(ISERROR(VLOOKUP(J162,C:F,4,0)),"",VLOOKUP(J162,C:F,4,0))</f>
        <v/>
      </c>
      <c r="T162" s="133" t="str">
        <f t="shared" si="56"/>
        <v/>
      </c>
    </row>
    <row r="163" spans="1:20" ht="19.95" customHeight="1">
      <c r="A163" s="86" t="str">
        <f t="shared" si="55"/>
        <v/>
      </c>
      <c r="B163" s="132">
        <f>SUM($A$2:A163)</f>
        <v>0</v>
      </c>
      <c r="C163" s="133" t="str">
        <f>'Agripp Holds PU'!A169</f>
        <v>HU071</v>
      </c>
      <c r="D163" s="133">
        <f>IF(VLOOKUP(C163,'Agripp Holds PU'!$A$8:$AA$1011,26,0)="",0,VLOOKUP(C163,'Agripp Holds PU'!$A$8:$AA$1011,26,0))</f>
        <v>0</v>
      </c>
      <c r="E163" s="133">
        <v>162</v>
      </c>
      <c r="F163" s="134">
        <f>IF(VLOOKUP(C163,'Agripp Holds PU'!$A$8:$AC$1011,28,0)="",0,VLOOKUP(C163,'Agripp Holds PU'!$A$8:$AC$1011,28,0))</f>
        <v>0</v>
      </c>
      <c r="G163" s="135"/>
      <c r="H163" s="135"/>
      <c r="I163" s="135"/>
      <c r="J163" s="133" t="str">
        <f t="shared" si="57"/>
        <v/>
      </c>
      <c r="K163" s="133" t="str">
        <f t="shared" si="58"/>
        <v/>
      </c>
      <c r="L163" s="133" t="str">
        <f t="shared" si="59"/>
        <v/>
      </c>
      <c r="M163" s="133" t="str">
        <f t="shared" si="60"/>
        <v/>
      </c>
      <c r="N163" s="133" t="str">
        <f t="shared" si="61"/>
        <v/>
      </c>
      <c r="O163" s="133" t="str">
        <f t="shared" si="62"/>
        <v/>
      </c>
      <c r="P163" s="133" t="str">
        <f t="shared" si="63"/>
        <v/>
      </c>
      <c r="Q163" s="133" t="str">
        <f t="shared" si="64"/>
        <v/>
      </c>
      <c r="R163" s="133" t="str">
        <f t="shared" si="65"/>
        <v/>
      </c>
      <c r="S163" s="134" t="str">
        <f t="shared" si="66"/>
        <v/>
      </c>
      <c r="T163" s="133" t="str">
        <f t="shared" si="56"/>
        <v/>
      </c>
    </row>
    <row r="164" spans="1:20" ht="19.95" customHeight="1">
      <c r="A164" s="86" t="str">
        <f t="shared" si="55"/>
        <v/>
      </c>
      <c r="B164" s="132">
        <f>SUM($A$2:A164)</f>
        <v>0</v>
      </c>
      <c r="C164" s="133" t="str">
        <f>'Agripp Holds PU'!A170</f>
        <v>HU072</v>
      </c>
      <c r="D164" s="133">
        <f>IF(VLOOKUP(C164,'Agripp Holds PU'!$A$8:$AA$1011,26,0)="",0,VLOOKUP(C164,'Agripp Holds PU'!$A$8:$AA$1011,26,0))</f>
        <v>0</v>
      </c>
      <c r="E164" s="133">
        <v>163</v>
      </c>
      <c r="F164" s="134">
        <f>IF(VLOOKUP(C164,'Agripp Holds PU'!$A$8:$AC$1011,28,0)="",0,VLOOKUP(C164,'Agripp Holds PU'!$A$8:$AC$1011,28,0))</f>
        <v>0</v>
      </c>
      <c r="G164" s="135"/>
      <c r="H164" s="135"/>
      <c r="I164" s="135"/>
      <c r="J164" s="133" t="str">
        <f t="shared" si="57"/>
        <v/>
      </c>
      <c r="K164" s="133" t="str">
        <f t="shared" si="58"/>
        <v/>
      </c>
      <c r="L164" s="133" t="str">
        <f t="shared" si="59"/>
        <v/>
      </c>
      <c r="M164" s="133" t="str">
        <f t="shared" si="60"/>
        <v/>
      </c>
      <c r="N164" s="133" t="str">
        <f t="shared" si="61"/>
        <v/>
      </c>
      <c r="O164" s="133" t="str">
        <f t="shared" si="62"/>
        <v/>
      </c>
      <c r="P164" s="133" t="str">
        <f t="shared" si="63"/>
        <v/>
      </c>
      <c r="Q164" s="133" t="str">
        <f t="shared" si="64"/>
        <v/>
      </c>
      <c r="R164" s="133" t="str">
        <f t="shared" si="65"/>
        <v/>
      </c>
      <c r="S164" s="134" t="str">
        <f t="shared" si="66"/>
        <v/>
      </c>
      <c r="T164" s="133" t="str">
        <f t="shared" si="56"/>
        <v/>
      </c>
    </row>
    <row r="165" spans="1:20" ht="19.95" customHeight="1">
      <c r="A165" s="86" t="str">
        <f t="shared" si="55"/>
        <v/>
      </c>
      <c r="B165" s="132">
        <f>SUM($A$2:A165)</f>
        <v>0</v>
      </c>
      <c r="C165" s="133" t="str">
        <f>'Agripp Holds PU'!A171</f>
        <v>HU073</v>
      </c>
      <c r="D165" s="133">
        <f>IF(VLOOKUP(C165,'Agripp Holds PU'!$A$8:$AA$1011,26,0)="",0,VLOOKUP(C165,'Agripp Holds PU'!$A$8:$AA$1011,26,0))</f>
        <v>0</v>
      </c>
      <c r="E165" s="133">
        <v>164</v>
      </c>
      <c r="F165" s="134">
        <f>IF(VLOOKUP(C165,'Agripp Holds PU'!$A$8:$AC$1011,28,0)="",0,VLOOKUP(C165,'Agripp Holds PU'!$A$8:$AC$1011,28,0))</f>
        <v>0</v>
      </c>
      <c r="G165" s="135"/>
      <c r="H165" s="135"/>
      <c r="I165" s="135"/>
      <c r="J165" s="133" t="str">
        <f t="shared" si="57"/>
        <v/>
      </c>
      <c r="K165" s="133" t="str">
        <f t="shared" si="58"/>
        <v/>
      </c>
      <c r="L165" s="133" t="str">
        <f t="shared" si="59"/>
        <v/>
      </c>
      <c r="M165" s="133" t="str">
        <f t="shared" si="60"/>
        <v/>
      </c>
      <c r="N165" s="133" t="str">
        <f t="shared" si="61"/>
        <v/>
      </c>
      <c r="O165" s="133" t="str">
        <f t="shared" si="62"/>
        <v/>
      </c>
      <c r="P165" s="133" t="str">
        <f t="shared" si="63"/>
        <v/>
      </c>
      <c r="Q165" s="133" t="str">
        <f t="shared" si="64"/>
        <v/>
      </c>
      <c r="R165" s="133" t="str">
        <f t="shared" si="65"/>
        <v/>
      </c>
      <c r="S165" s="134" t="str">
        <f t="shared" si="66"/>
        <v/>
      </c>
      <c r="T165" s="133" t="str">
        <f t="shared" si="56"/>
        <v/>
      </c>
    </row>
    <row r="166" spans="1:20" ht="19.95" customHeight="1">
      <c r="A166" s="86" t="str">
        <f t="shared" si="55"/>
        <v/>
      </c>
      <c r="B166" s="132">
        <f>SUM($A$2:A166)</f>
        <v>0</v>
      </c>
      <c r="C166" s="133" t="str">
        <f>'Agripp Holds PU'!A172</f>
        <v>HU001</v>
      </c>
      <c r="D166" s="133">
        <f>IF(VLOOKUP(C166,'Agripp Holds PU'!$A$8:$AA$1011,26,0)="",0,VLOOKUP(C166,'Agripp Holds PU'!$A$8:$AA$1011,26,0))</f>
        <v>0</v>
      </c>
      <c r="E166" s="133">
        <v>165</v>
      </c>
      <c r="F166" s="134">
        <f>IF(VLOOKUP(C166,'Agripp Holds PU'!$A$8:$AC$1011,28,0)="",0,VLOOKUP(C166,'Agripp Holds PU'!$A$8:$AC$1011,28,0))</f>
        <v>0</v>
      </c>
      <c r="G166" s="135"/>
      <c r="H166" s="135"/>
      <c r="I166" s="135"/>
      <c r="J166" s="133" t="str">
        <f t="shared" si="57"/>
        <v/>
      </c>
      <c r="K166" s="133" t="str">
        <f t="shared" si="58"/>
        <v/>
      </c>
      <c r="L166" s="133" t="str">
        <f t="shared" si="59"/>
        <v/>
      </c>
      <c r="M166" s="133" t="str">
        <f t="shared" si="60"/>
        <v/>
      </c>
      <c r="N166" s="133" t="str">
        <f t="shared" si="61"/>
        <v/>
      </c>
      <c r="O166" s="133" t="str">
        <f t="shared" si="62"/>
        <v/>
      </c>
      <c r="P166" s="133" t="str">
        <f t="shared" si="63"/>
        <v/>
      </c>
      <c r="Q166" s="133" t="str">
        <f t="shared" si="64"/>
        <v/>
      </c>
      <c r="R166" s="133" t="str">
        <f t="shared" si="65"/>
        <v/>
      </c>
      <c r="S166" s="134" t="str">
        <f t="shared" si="66"/>
        <v/>
      </c>
      <c r="T166" s="133" t="str">
        <f t="shared" si="56"/>
        <v/>
      </c>
    </row>
    <row r="167" spans="1:20" ht="19.95" customHeight="1">
      <c r="A167" s="86" t="str">
        <f t="shared" si="55"/>
        <v/>
      </c>
      <c r="B167" s="132">
        <f>SUM($A$2:A167)</f>
        <v>0</v>
      </c>
      <c r="C167" s="133" t="str">
        <f>'Agripp Holds PU'!A173</f>
        <v>HU002</v>
      </c>
      <c r="D167" s="133">
        <f>IF(VLOOKUP(C167,'Agripp Holds PU'!$A$8:$AA$1011,26,0)="",0,VLOOKUP(C167,'Agripp Holds PU'!$A$8:$AA$1011,26,0))</f>
        <v>0</v>
      </c>
      <c r="E167" s="133">
        <v>166</v>
      </c>
      <c r="F167" s="134">
        <f>IF(VLOOKUP(C167,'Agripp Holds PU'!$A$8:$AC$1011,28,0)="",0,VLOOKUP(C167,'Agripp Holds PU'!$A$8:$AC$1011,28,0))</f>
        <v>0</v>
      </c>
      <c r="G167" s="135"/>
      <c r="H167" s="135"/>
      <c r="I167" s="135"/>
      <c r="J167" s="133" t="str">
        <f t="shared" si="57"/>
        <v/>
      </c>
      <c r="K167" s="133" t="str">
        <f t="shared" si="58"/>
        <v/>
      </c>
      <c r="L167" s="133" t="str">
        <f t="shared" si="59"/>
        <v/>
      </c>
      <c r="M167" s="133" t="str">
        <f t="shared" si="60"/>
        <v/>
      </c>
      <c r="N167" s="133" t="str">
        <f t="shared" si="61"/>
        <v/>
      </c>
      <c r="O167" s="133" t="str">
        <f t="shared" si="62"/>
        <v/>
      </c>
      <c r="P167" s="133" t="str">
        <f t="shared" si="63"/>
        <v/>
      </c>
      <c r="Q167" s="133" t="str">
        <f t="shared" si="64"/>
        <v/>
      </c>
      <c r="R167" s="133" t="str">
        <f t="shared" si="65"/>
        <v/>
      </c>
      <c r="S167" s="134" t="str">
        <f t="shared" si="66"/>
        <v/>
      </c>
      <c r="T167" s="133" t="str">
        <f t="shared" si="56"/>
        <v/>
      </c>
    </row>
    <row r="168" spans="1:20" ht="19.95" customHeight="1">
      <c r="A168" s="86" t="str">
        <f t="shared" si="55"/>
        <v/>
      </c>
      <c r="B168" s="132">
        <f>SUM($A$2:A168)</f>
        <v>0</v>
      </c>
      <c r="C168" s="133" t="str">
        <f>'Agripp Holds PU'!A174</f>
        <v>HU003</v>
      </c>
      <c r="D168" s="133">
        <f>IF(VLOOKUP(C168,'Agripp Holds PU'!$A$8:$AA$1011,26,0)="",0,VLOOKUP(C168,'Agripp Holds PU'!$A$8:$AA$1011,26,0))</f>
        <v>0</v>
      </c>
      <c r="E168" s="133">
        <v>167</v>
      </c>
      <c r="F168" s="134">
        <f>IF(VLOOKUP(C168,'Agripp Holds PU'!$A$8:$AC$1011,28,0)="",0,VLOOKUP(C168,'Agripp Holds PU'!$A$8:$AC$1011,28,0))</f>
        <v>0</v>
      </c>
      <c r="G168" s="135"/>
      <c r="H168" s="135"/>
      <c r="I168" s="135"/>
      <c r="J168" s="133" t="str">
        <f t="shared" si="57"/>
        <v/>
      </c>
      <c r="K168" s="133" t="str">
        <f t="shared" si="58"/>
        <v/>
      </c>
      <c r="L168" s="133" t="str">
        <f t="shared" si="59"/>
        <v/>
      </c>
      <c r="M168" s="133" t="str">
        <f t="shared" si="60"/>
        <v/>
      </c>
      <c r="N168" s="133" t="str">
        <f t="shared" si="61"/>
        <v/>
      </c>
      <c r="O168" s="133" t="str">
        <f t="shared" si="62"/>
        <v/>
      </c>
      <c r="P168" s="133" t="str">
        <f t="shared" si="63"/>
        <v/>
      </c>
      <c r="Q168" s="133" t="str">
        <f t="shared" si="64"/>
        <v/>
      </c>
      <c r="R168" s="133" t="str">
        <f t="shared" si="65"/>
        <v/>
      </c>
      <c r="S168" s="134" t="str">
        <f t="shared" si="66"/>
        <v/>
      </c>
      <c r="T168" s="133" t="str">
        <f t="shared" si="56"/>
        <v/>
      </c>
    </row>
    <row r="169" spans="1:20" ht="19.95" customHeight="1">
      <c r="A169" s="86" t="str">
        <f t="shared" si="55"/>
        <v/>
      </c>
      <c r="B169" s="132">
        <f>SUM($A$2:A169)</f>
        <v>0</v>
      </c>
      <c r="C169" s="133" t="str">
        <f>'Agripp Holds PU'!A175</f>
        <v>HU004</v>
      </c>
      <c r="D169" s="133">
        <f>IF(VLOOKUP(C169,'Agripp Holds PU'!$A$8:$AA$1011,26,0)="",0,VLOOKUP(C169,'Agripp Holds PU'!$A$8:$AA$1011,26,0))</f>
        <v>0</v>
      </c>
      <c r="E169" s="133">
        <v>168</v>
      </c>
      <c r="F169" s="134">
        <f>IF(VLOOKUP(C169,'Agripp Holds PU'!$A$8:$AC$1011,28,0)="",0,VLOOKUP(C169,'Agripp Holds PU'!$A$8:$AC$1011,28,0))</f>
        <v>0</v>
      </c>
      <c r="G169" s="135"/>
      <c r="H169" s="135"/>
      <c r="I169" s="135"/>
      <c r="J169" s="133" t="str">
        <f t="shared" si="57"/>
        <v/>
      </c>
      <c r="K169" s="133" t="str">
        <f t="shared" si="58"/>
        <v/>
      </c>
      <c r="L169" s="133" t="str">
        <f t="shared" si="59"/>
        <v/>
      </c>
      <c r="M169" s="133" t="str">
        <f t="shared" si="60"/>
        <v/>
      </c>
      <c r="N169" s="133" t="str">
        <f t="shared" si="61"/>
        <v/>
      </c>
      <c r="O169" s="133" t="str">
        <f t="shared" si="62"/>
        <v/>
      </c>
      <c r="P169" s="133" t="str">
        <f t="shared" si="63"/>
        <v/>
      </c>
      <c r="Q169" s="133" t="str">
        <f t="shared" si="64"/>
        <v/>
      </c>
      <c r="R169" s="133" t="str">
        <f t="shared" si="65"/>
        <v/>
      </c>
      <c r="S169" s="134" t="str">
        <f t="shared" si="66"/>
        <v/>
      </c>
      <c r="T169" s="133" t="str">
        <f t="shared" si="56"/>
        <v/>
      </c>
    </row>
    <row r="170" spans="1:20" ht="19.95" customHeight="1">
      <c r="A170" s="86" t="str">
        <f t="shared" si="55"/>
        <v/>
      </c>
      <c r="B170" s="132">
        <f>SUM($A$2:A170)</f>
        <v>0</v>
      </c>
      <c r="C170" s="133" t="str">
        <f>'Agripp Holds PU'!A176</f>
        <v>HU005</v>
      </c>
      <c r="D170" s="133">
        <f>IF(VLOOKUP(C170,'Agripp Holds PU'!$A$8:$AA$1011,26,0)="",0,VLOOKUP(C170,'Agripp Holds PU'!$A$8:$AA$1011,26,0))</f>
        <v>0</v>
      </c>
      <c r="E170" s="133">
        <v>169</v>
      </c>
      <c r="F170" s="134">
        <f>IF(VLOOKUP(C170,'Agripp Holds PU'!$A$8:$AC$1011,28,0)="",0,VLOOKUP(C170,'Agripp Holds PU'!$A$8:$AC$1011,28,0))</f>
        <v>0</v>
      </c>
      <c r="G170" s="135"/>
      <c r="H170" s="135"/>
      <c r="I170" s="135"/>
      <c r="J170" s="133" t="str">
        <f t="shared" si="57"/>
        <v/>
      </c>
      <c r="K170" s="133" t="str">
        <f t="shared" si="58"/>
        <v/>
      </c>
      <c r="L170" s="133" t="str">
        <f t="shared" si="59"/>
        <v/>
      </c>
      <c r="M170" s="133" t="str">
        <f t="shared" si="60"/>
        <v/>
      </c>
      <c r="N170" s="133" t="str">
        <f t="shared" si="61"/>
        <v/>
      </c>
      <c r="O170" s="133" t="str">
        <f t="shared" si="62"/>
        <v/>
      </c>
      <c r="P170" s="133" t="str">
        <f t="shared" si="63"/>
        <v/>
      </c>
      <c r="Q170" s="133" t="str">
        <f t="shared" si="64"/>
        <v/>
      </c>
      <c r="R170" s="133" t="str">
        <f t="shared" si="65"/>
        <v/>
      </c>
      <c r="S170" s="134" t="str">
        <f t="shared" si="66"/>
        <v/>
      </c>
      <c r="T170" s="133" t="str">
        <f t="shared" si="56"/>
        <v/>
      </c>
    </row>
    <row r="171" spans="1:20" ht="19.95" customHeight="1">
      <c r="A171" s="86" t="str">
        <f t="shared" si="55"/>
        <v/>
      </c>
      <c r="B171" s="132">
        <f>SUM($A$2:A171)</f>
        <v>0</v>
      </c>
      <c r="C171" s="133" t="str">
        <f>'Agripp Holds PU'!A177</f>
        <v>HU006</v>
      </c>
      <c r="D171" s="133">
        <f>IF(VLOOKUP(C171,'Agripp Holds PU'!$A$8:$AA$1011,26,0)="",0,VLOOKUP(C171,'Agripp Holds PU'!$A$8:$AA$1011,26,0))</f>
        <v>0</v>
      </c>
      <c r="E171" s="133">
        <v>170</v>
      </c>
      <c r="F171" s="134">
        <f>IF(VLOOKUP(C171,'Agripp Holds PU'!$A$8:$AC$1011,28,0)="",0,VLOOKUP(C171,'Agripp Holds PU'!$A$8:$AC$1011,28,0))</f>
        <v>0</v>
      </c>
      <c r="G171" s="135"/>
      <c r="H171" s="135"/>
      <c r="I171" s="135"/>
      <c r="J171" s="133" t="str">
        <f t="shared" si="57"/>
        <v/>
      </c>
      <c r="K171" s="133" t="str">
        <f t="shared" si="58"/>
        <v/>
      </c>
      <c r="L171" s="133" t="str">
        <f t="shared" si="59"/>
        <v/>
      </c>
      <c r="M171" s="133" t="str">
        <f t="shared" si="60"/>
        <v/>
      </c>
      <c r="N171" s="133" t="str">
        <f t="shared" si="61"/>
        <v/>
      </c>
      <c r="O171" s="133" t="str">
        <f t="shared" si="62"/>
        <v/>
      </c>
      <c r="P171" s="133" t="str">
        <f t="shared" si="63"/>
        <v/>
      </c>
      <c r="Q171" s="133" t="str">
        <f t="shared" si="64"/>
        <v/>
      </c>
      <c r="R171" s="133" t="str">
        <f t="shared" si="65"/>
        <v/>
      </c>
      <c r="S171" s="134" t="str">
        <f t="shared" si="66"/>
        <v/>
      </c>
      <c r="T171" s="133" t="str">
        <f t="shared" si="56"/>
        <v/>
      </c>
    </row>
    <row r="172" spans="1:20" ht="19.95" customHeight="1">
      <c r="A172" s="86" t="str">
        <f t="shared" si="55"/>
        <v/>
      </c>
      <c r="B172" s="132">
        <f>SUM($A$2:A172)</f>
        <v>0</v>
      </c>
      <c r="C172" s="133" t="str">
        <f>'Agripp Holds PU'!A178</f>
        <v>HU007</v>
      </c>
      <c r="D172" s="133">
        <f>IF(VLOOKUP(C172,'Agripp Holds PU'!$A$8:$AA$1011,26,0)="",0,VLOOKUP(C172,'Agripp Holds PU'!$A$8:$AA$1011,26,0))</f>
        <v>0</v>
      </c>
      <c r="E172" s="133">
        <v>171</v>
      </c>
      <c r="F172" s="134">
        <f>IF(VLOOKUP(C172,'Agripp Holds PU'!$A$8:$AC$1011,28,0)="",0,VLOOKUP(C172,'Agripp Holds PU'!$A$8:$AC$1011,28,0))</f>
        <v>0</v>
      </c>
      <c r="G172" s="135"/>
      <c r="H172" s="135"/>
      <c r="I172" s="135"/>
      <c r="J172" s="133" t="str">
        <f t="shared" si="57"/>
        <v/>
      </c>
      <c r="K172" s="133" t="str">
        <f t="shared" si="58"/>
        <v/>
      </c>
      <c r="L172" s="133" t="str">
        <f t="shared" si="59"/>
        <v/>
      </c>
      <c r="M172" s="133" t="str">
        <f t="shared" si="60"/>
        <v/>
      </c>
      <c r="N172" s="133" t="str">
        <f t="shared" si="61"/>
        <v/>
      </c>
      <c r="O172" s="133" t="str">
        <f t="shared" si="62"/>
        <v/>
      </c>
      <c r="P172" s="133" t="str">
        <f t="shared" si="63"/>
        <v/>
      </c>
      <c r="Q172" s="133" t="str">
        <f t="shared" si="64"/>
        <v/>
      </c>
      <c r="R172" s="133" t="str">
        <f t="shared" si="65"/>
        <v/>
      </c>
      <c r="S172" s="134" t="str">
        <f t="shared" si="66"/>
        <v/>
      </c>
      <c r="T172" s="133" t="str">
        <f t="shared" si="56"/>
        <v/>
      </c>
    </row>
    <row r="173" spans="1:20" ht="19.95" customHeight="1">
      <c r="A173" s="86" t="str">
        <f t="shared" si="55"/>
        <v/>
      </c>
      <c r="B173" s="132">
        <f>SUM($A$2:A173)</f>
        <v>0</v>
      </c>
      <c r="C173" s="133" t="str">
        <f>'Agripp Holds PU'!A179</f>
        <v>HU008</v>
      </c>
      <c r="D173" s="133">
        <f>IF(VLOOKUP(C173,'Agripp Holds PU'!$A$8:$AA$1011,26,0)="",0,VLOOKUP(C173,'Agripp Holds PU'!$A$8:$AA$1011,26,0))</f>
        <v>0</v>
      </c>
      <c r="E173" s="133">
        <v>172</v>
      </c>
      <c r="F173" s="134">
        <f>IF(VLOOKUP(C173,'Agripp Holds PU'!$A$8:$AC$1011,28,0)="",0,VLOOKUP(C173,'Agripp Holds PU'!$A$8:$AC$1011,28,0))</f>
        <v>0</v>
      </c>
      <c r="G173" s="135"/>
      <c r="H173" s="135"/>
      <c r="I173" s="135"/>
      <c r="J173" s="133" t="str">
        <f t="shared" si="57"/>
        <v/>
      </c>
      <c r="K173" s="133" t="str">
        <f t="shared" si="58"/>
        <v/>
      </c>
      <c r="L173" s="133" t="str">
        <f t="shared" si="59"/>
        <v/>
      </c>
      <c r="M173" s="133" t="str">
        <f t="shared" si="60"/>
        <v/>
      </c>
      <c r="N173" s="133" t="str">
        <f t="shared" si="61"/>
        <v/>
      </c>
      <c r="O173" s="133" t="str">
        <f t="shared" si="62"/>
        <v/>
      </c>
      <c r="P173" s="133" t="str">
        <f t="shared" si="63"/>
        <v/>
      </c>
      <c r="Q173" s="133" t="str">
        <f t="shared" si="64"/>
        <v/>
      </c>
      <c r="R173" s="133" t="str">
        <f t="shared" si="65"/>
        <v/>
      </c>
      <c r="S173" s="134" t="str">
        <f t="shared" si="66"/>
        <v/>
      </c>
      <c r="T173" s="133" t="str">
        <f t="shared" si="56"/>
        <v/>
      </c>
    </row>
    <row r="174" spans="1:20" ht="19.95" customHeight="1">
      <c r="A174" s="86" t="str">
        <f t="shared" si="55"/>
        <v/>
      </c>
      <c r="B174" s="132">
        <f>SUM($A$2:A174)</f>
        <v>0</v>
      </c>
      <c r="C174" s="133" t="str">
        <f>'Agripp Holds PU'!A180</f>
        <v>HU009</v>
      </c>
      <c r="D174" s="133">
        <f>IF(VLOOKUP(C174,'Agripp Holds PU'!$A$8:$AA$1011,26,0)="",0,VLOOKUP(C174,'Agripp Holds PU'!$A$8:$AA$1011,26,0))</f>
        <v>0</v>
      </c>
      <c r="E174" s="133">
        <v>173</v>
      </c>
      <c r="F174" s="134">
        <f>IF(VLOOKUP(C174,'Agripp Holds PU'!$A$8:$AC$1011,28,0)="",0,VLOOKUP(C174,'Agripp Holds PU'!$A$8:$AC$1011,28,0))</f>
        <v>0</v>
      </c>
      <c r="G174" s="135"/>
      <c r="H174" s="135"/>
      <c r="I174" s="135"/>
      <c r="J174" s="133" t="str">
        <f t="shared" si="57"/>
        <v/>
      </c>
      <c r="K174" s="133" t="str">
        <f t="shared" si="58"/>
        <v/>
      </c>
      <c r="L174" s="133" t="str">
        <f t="shared" si="59"/>
        <v/>
      </c>
      <c r="M174" s="133" t="str">
        <f t="shared" si="60"/>
        <v/>
      </c>
      <c r="N174" s="133" t="str">
        <f t="shared" si="61"/>
        <v/>
      </c>
      <c r="O174" s="133" t="str">
        <f t="shared" si="62"/>
        <v/>
      </c>
      <c r="P174" s="133" t="str">
        <f t="shared" si="63"/>
        <v/>
      </c>
      <c r="Q174" s="133" t="str">
        <f t="shared" si="64"/>
        <v/>
      </c>
      <c r="R174" s="133" t="str">
        <f t="shared" si="65"/>
        <v/>
      </c>
      <c r="S174" s="134" t="str">
        <f t="shared" si="66"/>
        <v/>
      </c>
      <c r="T174" s="133" t="str">
        <f t="shared" si="56"/>
        <v/>
      </c>
    </row>
    <row r="175" spans="1:20" ht="19.95" customHeight="1">
      <c r="A175" s="86" t="str">
        <f t="shared" si="55"/>
        <v/>
      </c>
      <c r="B175" s="132">
        <f>SUM($A$2:A175)</f>
        <v>0</v>
      </c>
      <c r="C175" s="133" t="str">
        <f>'Agripp Holds PU'!A181</f>
        <v>HU010</v>
      </c>
      <c r="D175" s="133">
        <f>IF(VLOOKUP(C175,'Agripp Holds PU'!$A$8:$AA$1011,26,0)="",0,VLOOKUP(C175,'Agripp Holds PU'!$A$8:$AA$1011,26,0))</f>
        <v>0</v>
      </c>
      <c r="E175" s="133">
        <v>174</v>
      </c>
      <c r="F175" s="134">
        <f>IF(VLOOKUP(C175,'Agripp Holds PU'!$A$8:$AC$1011,28,0)="",0,VLOOKUP(C175,'Agripp Holds PU'!$A$8:$AC$1011,28,0))</f>
        <v>0</v>
      </c>
      <c r="G175" s="135"/>
      <c r="H175" s="135"/>
      <c r="I175" s="135"/>
      <c r="J175" s="133" t="str">
        <f t="shared" si="57"/>
        <v/>
      </c>
      <c r="K175" s="133" t="str">
        <f t="shared" si="58"/>
        <v/>
      </c>
      <c r="L175" s="133" t="str">
        <f t="shared" si="59"/>
        <v/>
      </c>
      <c r="M175" s="133" t="str">
        <f t="shared" si="60"/>
        <v/>
      </c>
      <c r="N175" s="133" t="str">
        <f t="shared" si="61"/>
        <v/>
      </c>
      <c r="O175" s="133" t="str">
        <f t="shared" si="62"/>
        <v/>
      </c>
      <c r="P175" s="133" t="str">
        <f t="shared" si="63"/>
        <v/>
      </c>
      <c r="Q175" s="133" t="str">
        <f t="shared" si="64"/>
        <v/>
      </c>
      <c r="R175" s="133" t="str">
        <f t="shared" si="65"/>
        <v/>
      </c>
      <c r="S175" s="134" t="str">
        <f t="shared" si="66"/>
        <v/>
      </c>
      <c r="T175" s="133" t="str">
        <f t="shared" si="56"/>
        <v/>
      </c>
    </row>
    <row r="176" spans="1:20" ht="19.95" customHeight="1">
      <c r="A176" s="86" t="str">
        <f t="shared" si="55"/>
        <v/>
      </c>
      <c r="B176" s="132">
        <f>SUM($A$2:A176)</f>
        <v>0</v>
      </c>
      <c r="C176" s="133" t="str">
        <f>'Agripp Holds PU'!A182</f>
        <v>HU011</v>
      </c>
      <c r="D176" s="133">
        <f>IF(VLOOKUP(C176,'Agripp Holds PU'!$A$8:$AA$1011,26,0)="",0,VLOOKUP(C176,'Agripp Holds PU'!$A$8:$AA$1011,26,0))</f>
        <v>0</v>
      </c>
      <c r="E176" s="133">
        <v>175</v>
      </c>
      <c r="F176" s="134">
        <f>IF(VLOOKUP(C176,'Agripp Holds PU'!$A$8:$AC$1011,28,0)="",0,VLOOKUP(C176,'Agripp Holds PU'!$A$8:$AC$1011,28,0))</f>
        <v>0</v>
      </c>
      <c r="G176" s="135"/>
      <c r="H176" s="135"/>
      <c r="I176" s="135"/>
      <c r="J176" s="133" t="str">
        <f t="shared" si="57"/>
        <v/>
      </c>
      <c r="K176" s="133" t="str">
        <f t="shared" si="58"/>
        <v/>
      </c>
      <c r="L176" s="133" t="str">
        <f t="shared" si="59"/>
        <v/>
      </c>
      <c r="M176" s="133" t="str">
        <f t="shared" si="60"/>
        <v/>
      </c>
      <c r="N176" s="133" t="str">
        <f t="shared" si="61"/>
        <v/>
      </c>
      <c r="O176" s="133" t="str">
        <f t="shared" si="62"/>
        <v/>
      </c>
      <c r="P176" s="133" t="str">
        <f t="shared" si="63"/>
        <v/>
      </c>
      <c r="Q176" s="133" t="str">
        <f t="shared" si="64"/>
        <v/>
      </c>
      <c r="R176" s="133" t="str">
        <f t="shared" si="65"/>
        <v/>
      </c>
      <c r="S176" s="134" t="str">
        <f t="shared" si="66"/>
        <v/>
      </c>
      <c r="T176" s="133" t="str">
        <f t="shared" si="56"/>
        <v/>
      </c>
    </row>
    <row r="177" spans="1:20" ht="19.95" customHeight="1">
      <c r="A177" s="86" t="str">
        <f t="shared" si="55"/>
        <v/>
      </c>
      <c r="B177" s="132">
        <f>SUM($A$2:A177)</f>
        <v>0</v>
      </c>
      <c r="C177" s="133" t="str">
        <f>'Agripp Holds PU'!A183</f>
        <v>HU012</v>
      </c>
      <c r="D177" s="133">
        <f>IF(VLOOKUP(C177,'Agripp Holds PU'!$A$8:$AA$1011,26,0)="",0,VLOOKUP(C177,'Agripp Holds PU'!$A$8:$AA$1011,26,0))</f>
        <v>0</v>
      </c>
      <c r="E177" s="133">
        <v>176</v>
      </c>
      <c r="F177" s="134">
        <f>IF(VLOOKUP(C177,'Agripp Holds PU'!$A$8:$AC$1011,28,0)="",0,VLOOKUP(C177,'Agripp Holds PU'!$A$8:$AC$1011,28,0))</f>
        <v>0</v>
      </c>
      <c r="G177" s="135"/>
      <c r="H177" s="135"/>
      <c r="I177" s="135"/>
      <c r="J177" s="133" t="str">
        <f t="shared" si="57"/>
        <v/>
      </c>
      <c r="K177" s="133" t="str">
        <f t="shared" si="58"/>
        <v/>
      </c>
      <c r="L177" s="133" t="str">
        <f t="shared" si="59"/>
        <v/>
      </c>
      <c r="M177" s="133" t="str">
        <f t="shared" si="60"/>
        <v/>
      </c>
      <c r="N177" s="133" t="str">
        <f t="shared" si="61"/>
        <v/>
      </c>
      <c r="O177" s="133" t="str">
        <f t="shared" si="62"/>
        <v/>
      </c>
      <c r="P177" s="133" t="str">
        <f t="shared" si="63"/>
        <v/>
      </c>
      <c r="Q177" s="133" t="str">
        <f t="shared" si="64"/>
        <v/>
      </c>
      <c r="R177" s="133" t="str">
        <f t="shared" si="65"/>
        <v/>
      </c>
      <c r="S177" s="134" t="str">
        <f t="shared" si="66"/>
        <v/>
      </c>
      <c r="T177" s="133" t="str">
        <f t="shared" si="56"/>
        <v/>
      </c>
    </row>
    <row r="178" spans="1:20" ht="19.95" customHeight="1">
      <c r="A178" s="86" t="str">
        <f t="shared" si="55"/>
        <v/>
      </c>
      <c r="B178" s="132">
        <f>SUM($A$2:A178)</f>
        <v>0</v>
      </c>
      <c r="C178" s="133" t="str">
        <f>'Agripp Holds PU'!A184</f>
        <v>HU013</v>
      </c>
      <c r="D178" s="133">
        <f>IF(VLOOKUP(C178,'Agripp Holds PU'!$A$8:$AA$1011,26,0)="",0,VLOOKUP(C178,'Agripp Holds PU'!$A$8:$AA$1011,26,0))</f>
        <v>0</v>
      </c>
      <c r="E178" s="133">
        <v>177</v>
      </c>
      <c r="F178" s="134">
        <f>IF(VLOOKUP(C178,'Agripp Holds PU'!$A$8:$AC$1011,28,0)="",0,VLOOKUP(C178,'Agripp Holds PU'!$A$8:$AC$1011,28,0))</f>
        <v>0</v>
      </c>
      <c r="G178" s="135"/>
      <c r="H178" s="135"/>
      <c r="I178" s="135"/>
      <c r="J178" s="133" t="str">
        <f t="shared" si="57"/>
        <v/>
      </c>
      <c r="K178" s="133" t="str">
        <f t="shared" si="58"/>
        <v/>
      </c>
      <c r="L178" s="133" t="str">
        <f t="shared" si="59"/>
        <v/>
      </c>
      <c r="M178" s="133" t="str">
        <f t="shared" si="60"/>
        <v/>
      </c>
      <c r="N178" s="133" t="str">
        <f t="shared" si="61"/>
        <v/>
      </c>
      <c r="O178" s="133" t="str">
        <f t="shared" si="62"/>
        <v/>
      </c>
      <c r="P178" s="133" t="str">
        <f t="shared" si="63"/>
        <v/>
      </c>
      <c r="Q178" s="133" t="str">
        <f t="shared" si="64"/>
        <v/>
      </c>
      <c r="R178" s="133" t="str">
        <f t="shared" si="65"/>
        <v/>
      </c>
      <c r="S178" s="134" t="str">
        <f t="shared" si="66"/>
        <v/>
      </c>
      <c r="T178" s="133" t="str">
        <f t="shared" si="56"/>
        <v/>
      </c>
    </row>
    <row r="179" spans="1:20" ht="19.95" customHeight="1">
      <c r="A179" s="86" t="str">
        <f t="shared" si="55"/>
        <v/>
      </c>
      <c r="B179" s="132">
        <f>SUM($A$2:A179)</f>
        <v>0</v>
      </c>
      <c r="C179" s="133" t="str">
        <f>'Agripp Holds PU'!A185</f>
        <v>HU014</v>
      </c>
      <c r="D179" s="133">
        <f>IF(VLOOKUP(C179,'Agripp Holds PU'!$A$8:$AA$1011,26,0)="",0,VLOOKUP(C179,'Agripp Holds PU'!$A$8:$AA$1011,26,0))</f>
        <v>0</v>
      </c>
      <c r="E179" s="133">
        <v>178</v>
      </c>
      <c r="F179" s="134">
        <f>IF(VLOOKUP(C179,'Agripp Holds PU'!$A$8:$AC$1011,28,0)="",0,VLOOKUP(C179,'Agripp Holds PU'!$A$8:$AC$1011,28,0))</f>
        <v>0</v>
      </c>
      <c r="G179" s="135"/>
      <c r="H179" s="135"/>
      <c r="I179" s="135"/>
      <c r="J179" s="133" t="str">
        <f t="shared" si="57"/>
        <v/>
      </c>
      <c r="K179" s="133" t="str">
        <f t="shared" si="58"/>
        <v/>
      </c>
      <c r="L179" s="133" t="str">
        <f t="shared" si="59"/>
        <v/>
      </c>
      <c r="M179" s="133" t="str">
        <f t="shared" si="60"/>
        <v/>
      </c>
      <c r="N179" s="133" t="str">
        <f t="shared" si="61"/>
        <v/>
      </c>
      <c r="O179" s="133" t="str">
        <f t="shared" si="62"/>
        <v/>
      </c>
      <c r="P179" s="133" t="str">
        <f t="shared" si="63"/>
        <v/>
      </c>
      <c r="Q179" s="133" t="str">
        <f t="shared" si="64"/>
        <v/>
      </c>
      <c r="R179" s="133" t="str">
        <f t="shared" si="65"/>
        <v/>
      </c>
      <c r="S179" s="134" t="str">
        <f t="shared" si="66"/>
        <v/>
      </c>
      <c r="T179" s="133" t="str">
        <f t="shared" si="56"/>
        <v/>
      </c>
    </row>
    <row r="180" spans="1:20" ht="19.95" customHeight="1">
      <c r="A180" s="86" t="str">
        <f t="shared" si="55"/>
        <v/>
      </c>
      <c r="B180" s="132">
        <f>SUM($A$2:A180)</f>
        <v>0</v>
      </c>
      <c r="C180" s="133" t="str">
        <f>'Agripp Holds PU'!A186</f>
        <v>HU015</v>
      </c>
      <c r="D180" s="133">
        <f>IF(VLOOKUP(C180,'Agripp Holds PU'!$A$8:$AA$1011,26,0)="",0,VLOOKUP(C180,'Agripp Holds PU'!$A$8:$AA$1011,26,0))</f>
        <v>0</v>
      </c>
      <c r="E180" s="133">
        <v>179</v>
      </c>
      <c r="F180" s="134">
        <f>IF(VLOOKUP(C180,'Agripp Holds PU'!$A$8:$AC$1011,28,0)="",0,VLOOKUP(C180,'Agripp Holds PU'!$A$8:$AC$1011,28,0))</f>
        <v>0</v>
      </c>
      <c r="G180" s="135"/>
      <c r="H180" s="135"/>
      <c r="I180" s="135"/>
      <c r="J180" s="133" t="str">
        <f t="shared" si="57"/>
        <v/>
      </c>
      <c r="K180" s="133" t="str">
        <f t="shared" si="58"/>
        <v/>
      </c>
      <c r="L180" s="133" t="str">
        <f t="shared" si="59"/>
        <v/>
      </c>
      <c r="M180" s="133" t="str">
        <f t="shared" si="60"/>
        <v/>
      </c>
      <c r="N180" s="133" t="str">
        <f t="shared" si="61"/>
        <v/>
      </c>
      <c r="O180" s="133" t="str">
        <f t="shared" si="62"/>
        <v/>
      </c>
      <c r="P180" s="133" t="str">
        <f t="shared" si="63"/>
        <v/>
      </c>
      <c r="Q180" s="133" t="str">
        <f t="shared" si="64"/>
        <v/>
      </c>
      <c r="R180" s="133" t="str">
        <f t="shared" si="65"/>
        <v/>
      </c>
      <c r="S180" s="134" t="str">
        <f t="shared" si="66"/>
        <v/>
      </c>
      <c r="T180" s="133" t="str">
        <f t="shared" si="56"/>
        <v/>
      </c>
    </row>
    <row r="181" spans="1:20" ht="19.95" customHeight="1">
      <c r="A181" s="86" t="str">
        <f t="shared" si="55"/>
        <v/>
      </c>
      <c r="B181" s="132">
        <f>SUM($A$2:A181)</f>
        <v>0</v>
      </c>
      <c r="C181" s="133" t="str">
        <f>'Agripp Holds PU'!A187</f>
        <v>HU016</v>
      </c>
      <c r="D181" s="133">
        <f>IF(VLOOKUP(C181,'Agripp Holds PU'!$A$8:$AA$1011,26,0)="",0,VLOOKUP(C181,'Agripp Holds PU'!$A$8:$AA$1011,26,0))</f>
        <v>0</v>
      </c>
      <c r="E181" s="133">
        <v>180</v>
      </c>
      <c r="F181" s="134">
        <f>IF(VLOOKUP(C181,'Agripp Holds PU'!$A$8:$AC$1011,28,0)="",0,VLOOKUP(C181,'Agripp Holds PU'!$A$8:$AC$1011,28,0))</f>
        <v>0</v>
      </c>
      <c r="G181" s="135"/>
      <c r="H181" s="135"/>
      <c r="I181" s="135"/>
      <c r="J181" s="133" t="str">
        <f t="shared" si="57"/>
        <v/>
      </c>
      <c r="K181" s="133" t="str">
        <f t="shared" si="58"/>
        <v/>
      </c>
      <c r="L181" s="133" t="str">
        <f t="shared" si="59"/>
        <v/>
      </c>
      <c r="M181" s="133" t="str">
        <f t="shared" si="60"/>
        <v/>
      </c>
      <c r="N181" s="133" t="str">
        <f t="shared" si="61"/>
        <v/>
      </c>
      <c r="O181" s="133" t="str">
        <f t="shared" si="62"/>
        <v/>
      </c>
      <c r="P181" s="133" t="str">
        <f t="shared" si="63"/>
        <v/>
      </c>
      <c r="Q181" s="133" t="str">
        <f t="shared" si="64"/>
        <v/>
      </c>
      <c r="R181" s="133" t="str">
        <f t="shared" si="65"/>
        <v/>
      </c>
      <c r="S181" s="134" t="str">
        <f t="shared" si="66"/>
        <v/>
      </c>
      <c r="T181" s="133" t="str">
        <f t="shared" si="56"/>
        <v/>
      </c>
    </row>
    <row r="182" spans="1:20" ht="19.95" customHeight="1">
      <c r="A182" s="86" t="str">
        <f t="shared" si="55"/>
        <v/>
      </c>
      <c r="B182" s="132">
        <f>SUM($A$2:A182)</f>
        <v>0</v>
      </c>
      <c r="C182" s="133" t="str">
        <f>'Agripp Holds PU'!A188</f>
        <v>HU017</v>
      </c>
      <c r="D182" s="133">
        <f>IF(VLOOKUP(C182,'Agripp Holds PU'!$A$8:$AA$1011,26,0)="",0,VLOOKUP(C182,'Agripp Holds PU'!$A$8:$AA$1011,26,0))</f>
        <v>0</v>
      </c>
      <c r="E182" s="133">
        <v>181</v>
      </c>
      <c r="F182" s="134">
        <f>IF(VLOOKUP(C182,'Agripp Holds PU'!$A$8:$AC$1011,28,0)="",0,VLOOKUP(C182,'Agripp Holds PU'!$A$8:$AC$1011,28,0))</f>
        <v>0</v>
      </c>
      <c r="G182" s="135"/>
      <c r="H182" s="135"/>
      <c r="I182" s="135"/>
      <c r="J182" s="133" t="str">
        <f t="shared" si="57"/>
        <v/>
      </c>
      <c r="K182" s="133" t="str">
        <f t="shared" si="58"/>
        <v/>
      </c>
      <c r="L182" s="133" t="str">
        <f t="shared" si="59"/>
        <v/>
      </c>
      <c r="M182" s="133" t="str">
        <f t="shared" si="60"/>
        <v/>
      </c>
      <c r="N182" s="133" t="str">
        <f t="shared" si="61"/>
        <v/>
      </c>
      <c r="O182" s="133" t="str">
        <f t="shared" si="62"/>
        <v/>
      </c>
      <c r="P182" s="133" t="str">
        <f t="shared" si="63"/>
        <v/>
      </c>
      <c r="Q182" s="133" t="str">
        <f t="shared" si="64"/>
        <v/>
      </c>
      <c r="R182" s="133" t="str">
        <f t="shared" si="65"/>
        <v/>
      </c>
      <c r="S182" s="134" t="str">
        <f t="shared" si="66"/>
        <v/>
      </c>
      <c r="T182" s="133" t="str">
        <f t="shared" si="56"/>
        <v/>
      </c>
    </row>
    <row r="183" spans="1:20" ht="19.95" customHeight="1">
      <c r="A183" s="86" t="str">
        <f t="shared" si="55"/>
        <v/>
      </c>
      <c r="B183" s="132">
        <f>SUM($A$2:A183)</f>
        <v>0</v>
      </c>
      <c r="C183" s="133" t="str">
        <f>'Agripp Holds PU'!A189</f>
        <v>HU018</v>
      </c>
      <c r="D183" s="133">
        <f>IF(VLOOKUP(C183,'Agripp Holds PU'!$A$8:$AA$1011,26,0)="",0,VLOOKUP(C183,'Agripp Holds PU'!$A$8:$AA$1011,26,0))</f>
        <v>0</v>
      </c>
      <c r="E183" s="133">
        <v>182</v>
      </c>
      <c r="F183" s="134">
        <f>IF(VLOOKUP(C183,'Agripp Holds PU'!$A$8:$AC$1011,28,0)="",0,VLOOKUP(C183,'Agripp Holds PU'!$A$8:$AC$1011,28,0))</f>
        <v>0</v>
      </c>
      <c r="G183" s="135"/>
      <c r="H183" s="135"/>
      <c r="I183" s="135"/>
      <c r="J183" s="133" t="str">
        <f t="shared" si="57"/>
        <v/>
      </c>
      <c r="K183" s="133" t="str">
        <f t="shared" si="58"/>
        <v/>
      </c>
      <c r="L183" s="133" t="str">
        <f t="shared" si="59"/>
        <v/>
      </c>
      <c r="M183" s="133" t="str">
        <f t="shared" si="60"/>
        <v/>
      </c>
      <c r="N183" s="133" t="str">
        <f t="shared" si="61"/>
        <v/>
      </c>
      <c r="O183" s="133" t="str">
        <f t="shared" si="62"/>
        <v/>
      </c>
      <c r="P183" s="133" t="str">
        <f t="shared" si="63"/>
        <v/>
      </c>
      <c r="Q183" s="133" t="str">
        <f t="shared" si="64"/>
        <v/>
      </c>
      <c r="R183" s="133" t="str">
        <f t="shared" si="65"/>
        <v/>
      </c>
      <c r="S183" s="134" t="str">
        <f t="shared" si="66"/>
        <v/>
      </c>
      <c r="T183" s="133" t="str">
        <f t="shared" si="56"/>
        <v/>
      </c>
    </row>
    <row r="184" spans="1:20" ht="19.95" customHeight="1">
      <c r="A184" s="86" t="str">
        <f t="shared" si="55"/>
        <v/>
      </c>
      <c r="B184" s="132">
        <f>SUM($A$2:A184)</f>
        <v>0</v>
      </c>
      <c r="C184" s="133" t="str">
        <f>'Agripp Holds PU'!A190</f>
        <v>HU019</v>
      </c>
      <c r="D184" s="133">
        <f>IF(VLOOKUP(C184,'Agripp Holds PU'!$A$8:$AA$1011,26,0)="",0,VLOOKUP(C184,'Agripp Holds PU'!$A$8:$AA$1011,26,0))</f>
        <v>0</v>
      </c>
      <c r="E184" s="133">
        <v>183</v>
      </c>
      <c r="F184" s="134">
        <f>IF(VLOOKUP(C184,'Agripp Holds PU'!$A$8:$AC$1011,28,0)="",0,VLOOKUP(C184,'Agripp Holds PU'!$A$8:$AC$1011,28,0))</f>
        <v>0</v>
      </c>
      <c r="G184" s="135"/>
      <c r="H184" s="135"/>
      <c r="I184" s="135"/>
      <c r="J184" s="133" t="str">
        <f t="shared" si="57"/>
        <v/>
      </c>
      <c r="K184" s="133" t="str">
        <f t="shared" si="58"/>
        <v/>
      </c>
      <c r="L184" s="133" t="str">
        <f t="shared" si="59"/>
        <v/>
      </c>
      <c r="M184" s="133" t="str">
        <f t="shared" si="60"/>
        <v/>
      </c>
      <c r="N184" s="133" t="str">
        <f t="shared" si="61"/>
        <v/>
      </c>
      <c r="O184" s="133" t="str">
        <f t="shared" si="62"/>
        <v/>
      </c>
      <c r="P184" s="133" t="str">
        <f t="shared" si="63"/>
        <v/>
      </c>
      <c r="Q184" s="133" t="str">
        <f t="shared" si="64"/>
        <v/>
      </c>
      <c r="R184" s="133" t="str">
        <f t="shared" si="65"/>
        <v/>
      </c>
      <c r="S184" s="134" t="str">
        <f t="shared" si="66"/>
        <v/>
      </c>
      <c r="T184" s="133" t="str">
        <f t="shared" si="56"/>
        <v/>
      </c>
    </row>
    <row r="185" spans="1:20" ht="19.95" customHeight="1">
      <c r="A185" s="86" t="str">
        <f t="shared" si="55"/>
        <v/>
      </c>
      <c r="B185" s="132">
        <f>SUM($A$2:A185)</f>
        <v>0</v>
      </c>
      <c r="C185" s="133" t="str">
        <f>'Agripp Holds PU'!A191</f>
        <v>HU020</v>
      </c>
      <c r="D185" s="133">
        <f>IF(VLOOKUP(C185,'Agripp Holds PU'!$A$8:$AA$1011,26,0)="",0,VLOOKUP(C185,'Agripp Holds PU'!$A$8:$AA$1011,26,0))</f>
        <v>0</v>
      </c>
      <c r="E185" s="133">
        <v>184</v>
      </c>
      <c r="F185" s="134">
        <f>IF(VLOOKUP(C185,'Agripp Holds PU'!$A$8:$AC$1011,28,0)="",0,VLOOKUP(C185,'Agripp Holds PU'!$A$8:$AC$1011,28,0))</f>
        <v>0</v>
      </c>
      <c r="G185" s="135"/>
      <c r="H185" s="135"/>
      <c r="I185" s="135"/>
      <c r="J185" s="133" t="str">
        <f t="shared" si="57"/>
        <v/>
      </c>
      <c r="K185" s="133" t="str">
        <f t="shared" si="58"/>
        <v/>
      </c>
      <c r="L185" s="133" t="str">
        <f t="shared" si="59"/>
        <v/>
      </c>
      <c r="M185" s="133" t="str">
        <f t="shared" si="60"/>
        <v/>
      </c>
      <c r="N185" s="133" t="str">
        <f t="shared" si="61"/>
        <v/>
      </c>
      <c r="O185" s="133" t="str">
        <f t="shared" si="62"/>
        <v/>
      </c>
      <c r="P185" s="133" t="str">
        <f t="shared" si="63"/>
        <v/>
      </c>
      <c r="Q185" s="133" t="str">
        <f t="shared" si="64"/>
        <v/>
      </c>
      <c r="R185" s="133" t="str">
        <f t="shared" si="65"/>
        <v/>
      </c>
      <c r="S185" s="134" t="str">
        <f t="shared" si="66"/>
        <v/>
      </c>
      <c r="T185" s="133" t="str">
        <f t="shared" si="56"/>
        <v/>
      </c>
    </row>
    <row r="186" spans="1:20" ht="19.95" customHeight="1">
      <c r="A186" s="86" t="str">
        <f t="shared" si="55"/>
        <v/>
      </c>
      <c r="B186" s="132">
        <f>SUM($A$2:A186)</f>
        <v>0</v>
      </c>
      <c r="C186" s="133" t="str">
        <f>'Agripp Holds PU'!A192</f>
        <v>HU021</v>
      </c>
      <c r="D186" s="133">
        <f>IF(VLOOKUP(C186,'Agripp Holds PU'!$A$8:$AA$1011,26,0)="",0,VLOOKUP(C186,'Agripp Holds PU'!$A$8:$AA$1011,26,0))</f>
        <v>0</v>
      </c>
      <c r="E186" s="133">
        <v>185</v>
      </c>
      <c r="F186" s="134">
        <f>IF(VLOOKUP(C186,'Agripp Holds PU'!$A$8:$AC$1011,28,0)="",0,VLOOKUP(C186,'Agripp Holds PU'!$A$8:$AC$1011,28,0))</f>
        <v>0</v>
      </c>
      <c r="G186" s="135"/>
      <c r="H186" s="135"/>
      <c r="I186" s="135"/>
      <c r="J186" s="133" t="str">
        <f t="shared" si="57"/>
        <v/>
      </c>
      <c r="K186" s="133" t="str">
        <f t="shared" si="58"/>
        <v/>
      </c>
      <c r="L186" s="133" t="str">
        <f t="shared" si="59"/>
        <v/>
      </c>
      <c r="M186" s="133" t="str">
        <f t="shared" si="60"/>
        <v/>
      </c>
      <c r="N186" s="133" t="str">
        <f t="shared" si="61"/>
        <v/>
      </c>
      <c r="O186" s="133" t="str">
        <f t="shared" si="62"/>
        <v/>
      </c>
      <c r="P186" s="133" t="str">
        <f t="shared" si="63"/>
        <v/>
      </c>
      <c r="Q186" s="133" t="str">
        <f t="shared" si="64"/>
        <v/>
      </c>
      <c r="R186" s="133" t="str">
        <f t="shared" si="65"/>
        <v/>
      </c>
      <c r="S186" s="134" t="str">
        <f t="shared" si="66"/>
        <v/>
      </c>
      <c r="T186" s="133" t="str">
        <f t="shared" si="56"/>
        <v/>
      </c>
    </row>
    <row r="187" spans="1:20" ht="19.95" customHeight="1">
      <c r="A187" s="86" t="str">
        <f t="shared" si="55"/>
        <v/>
      </c>
      <c r="B187" s="132">
        <f>SUM($A$2:A187)</f>
        <v>0</v>
      </c>
      <c r="C187" s="133" t="str">
        <f>'Agripp Holds PU'!A193</f>
        <v>HU022</v>
      </c>
      <c r="D187" s="133">
        <f>IF(VLOOKUP(C187,'Agripp Holds PU'!$A$8:$AA$1011,26,0)="",0,VLOOKUP(C187,'Agripp Holds PU'!$A$8:$AA$1011,26,0))</f>
        <v>0</v>
      </c>
      <c r="E187" s="133">
        <v>186</v>
      </c>
      <c r="F187" s="134">
        <f>IF(VLOOKUP(C187,'Agripp Holds PU'!$A$8:$AC$1011,28,0)="",0,VLOOKUP(C187,'Agripp Holds PU'!$A$8:$AC$1011,28,0))</f>
        <v>0</v>
      </c>
      <c r="G187" s="135"/>
      <c r="H187" s="135"/>
      <c r="I187" s="135"/>
      <c r="J187" s="133" t="str">
        <f t="shared" si="57"/>
        <v/>
      </c>
      <c r="K187" s="133" t="str">
        <f t="shared" si="58"/>
        <v/>
      </c>
      <c r="L187" s="133" t="str">
        <f t="shared" si="59"/>
        <v/>
      </c>
      <c r="M187" s="133" t="str">
        <f t="shared" si="60"/>
        <v/>
      </c>
      <c r="N187" s="133" t="str">
        <f t="shared" si="61"/>
        <v/>
      </c>
      <c r="O187" s="133" t="str">
        <f t="shared" si="62"/>
        <v/>
      </c>
      <c r="P187" s="133" t="str">
        <f t="shared" si="63"/>
        <v/>
      </c>
      <c r="Q187" s="133" t="str">
        <f t="shared" si="64"/>
        <v/>
      </c>
      <c r="R187" s="133" t="str">
        <f t="shared" si="65"/>
        <v/>
      </c>
      <c r="S187" s="134" t="str">
        <f t="shared" si="66"/>
        <v/>
      </c>
      <c r="T187" s="133" t="str">
        <f t="shared" si="56"/>
        <v/>
      </c>
    </row>
    <row r="188" spans="1:20" ht="19.95" customHeight="1">
      <c r="A188" s="86" t="str">
        <f t="shared" si="55"/>
        <v/>
      </c>
      <c r="B188" s="132">
        <f>SUM($A$2:A188)</f>
        <v>0</v>
      </c>
      <c r="C188" s="133" t="str">
        <f>'Agripp Holds PU'!A194</f>
        <v>HU023</v>
      </c>
      <c r="D188" s="133">
        <f>IF(VLOOKUP(C188,'Agripp Holds PU'!$A$8:$AA$1011,26,0)="",0,VLOOKUP(C188,'Agripp Holds PU'!$A$8:$AA$1011,26,0))</f>
        <v>0</v>
      </c>
      <c r="E188" s="133">
        <v>187</v>
      </c>
      <c r="F188" s="134">
        <f>IF(VLOOKUP(C188,'Agripp Holds PU'!$A$8:$AC$1011,28,0)="",0,VLOOKUP(C188,'Agripp Holds PU'!$A$8:$AC$1011,28,0))</f>
        <v>0</v>
      </c>
      <c r="G188" s="135"/>
      <c r="H188" s="135"/>
      <c r="I188" s="135"/>
      <c r="J188" s="133" t="str">
        <f t="shared" si="57"/>
        <v/>
      </c>
      <c r="K188" s="133" t="str">
        <f t="shared" si="58"/>
        <v/>
      </c>
      <c r="L188" s="133" t="str">
        <f t="shared" si="59"/>
        <v/>
      </c>
      <c r="M188" s="133" t="str">
        <f t="shared" si="60"/>
        <v/>
      </c>
      <c r="N188" s="133" t="str">
        <f t="shared" si="61"/>
        <v/>
      </c>
      <c r="O188" s="133" t="str">
        <f t="shared" si="62"/>
        <v/>
      </c>
      <c r="P188" s="133" t="str">
        <f t="shared" si="63"/>
        <v/>
      </c>
      <c r="Q188" s="133" t="str">
        <f t="shared" si="64"/>
        <v/>
      </c>
      <c r="R188" s="133" t="str">
        <f t="shared" si="65"/>
        <v/>
      </c>
      <c r="S188" s="134" t="str">
        <f t="shared" si="66"/>
        <v/>
      </c>
      <c r="T188" s="133" t="str">
        <f t="shared" si="56"/>
        <v/>
      </c>
    </row>
    <row r="189" spans="1:20" ht="19.95" customHeight="1">
      <c r="A189" s="86" t="str">
        <f t="shared" si="55"/>
        <v/>
      </c>
      <c r="B189" s="132">
        <f>SUM($A$2:A189)</f>
        <v>0</v>
      </c>
      <c r="C189" s="133" t="str">
        <f>'Agripp Holds PU'!A195</f>
        <v>HU024</v>
      </c>
      <c r="D189" s="133">
        <f>IF(VLOOKUP(C189,'Agripp Holds PU'!$A$8:$AA$1011,26,0)="",0,VLOOKUP(C189,'Agripp Holds PU'!$A$8:$AA$1011,26,0))</f>
        <v>0</v>
      </c>
      <c r="E189" s="133">
        <v>188</v>
      </c>
      <c r="F189" s="134">
        <f>IF(VLOOKUP(C189,'Agripp Holds PU'!$A$8:$AC$1011,28,0)="",0,VLOOKUP(C189,'Agripp Holds PU'!$A$8:$AC$1011,28,0))</f>
        <v>0</v>
      </c>
      <c r="G189" s="135"/>
      <c r="H189" s="135"/>
      <c r="I189" s="135"/>
      <c r="J189" s="133" t="str">
        <f t="shared" si="57"/>
        <v/>
      </c>
      <c r="K189" s="133" t="str">
        <f t="shared" si="58"/>
        <v/>
      </c>
      <c r="L189" s="133" t="str">
        <f t="shared" si="59"/>
        <v/>
      </c>
      <c r="M189" s="133" t="str">
        <f t="shared" si="60"/>
        <v/>
      </c>
      <c r="N189" s="133" t="str">
        <f t="shared" si="61"/>
        <v/>
      </c>
      <c r="O189" s="133" t="str">
        <f t="shared" si="62"/>
        <v/>
      </c>
      <c r="P189" s="133" t="str">
        <f t="shared" si="63"/>
        <v/>
      </c>
      <c r="Q189" s="133" t="str">
        <f t="shared" si="64"/>
        <v/>
      </c>
      <c r="R189" s="133" t="str">
        <f t="shared" si="65"/>
        <v/>
      </c>
      <c r="S189" s="134" t="str">
        <f t="shared" si="66"/>
        <v/>
      </c>
      <c r="T189" s="133" t="str">
        <f t="shared" si="56"/>
        <v/>
      </c>
    </row>
    <row r="190" spans="1:20" ht="19.95" customHeight="1">
      <c r="A190" s="86" t="str">
        <f t="shared" si="55"/>
        <v/>
      </c>
      <c r="B190" s="132">
        <f>SUM($A$2:A190)</f>
        <v>0</v>
      </c>
      <c r="C190" s="133" t="str">
        <f>'Agripp Holds PU'!A196</f>
        <v>HU025</v>
      </c>
      <c r="D190" s="133">
        <f>IF(VLOOKUP(C190,'Agripp Holds PU'!$A$8:$AA$1011,26,0)="",0,VLOOKUP(C190,'Agripp Holds PU'!$A$8:$AA$1011,26,0))</f>
        <v>0</v>
      </c>
      <c r="E190" s="133">
        <v>189</v>
      </c>
      <c r="F190" s="134">
        <f>IF(VLOOKUP(C190,'Agripp Holds PU'!$A$8:$AC$1011,28,0)="",0,VLOOKUP(C190,'Agripp Holds PU'!$A$8:$AC$1011,28,0))</f>
        <v>0</v>
      </c>
      <c r="G190" s="135"/>
      <c r="H190" s="135"/>
      <c r="I190" s="135"/>
      <c r="J190" s="133" t="str">
        <f t="shared" si="57"/>
        <v/>
      </c>
      <c r="K190" s="133" t="str">
        <f t="shared" si="58"/>
        <v/>
      </c>
      <c r="L190" s="133" t="str">
        <f t="shared" si="59"/>
        <v/>
      </c>
      <c r="M190" s="133" t="str">
        <f t="shared" si="60"/>
        <v/>
      </c>
      <c r="N190" s="133" t="str">
        <f t="shared" si="61"/>
        <v/>
      </c>
      <c r="O190" s="133" t="str">
        <f t="shared" si="62"/>
        <v/>
      </c>
      <c r="P190" s="133" t="str">
        <f t="shared" si="63"/>
        <v/>
      </c>
      <c r="Q190" s="133" t="str">
        <f t="shared" si="64"/>
        <v/>
      </c>
      <c r="R190" s="133" t="str">
        <f t="shared" si="65"/>
        <v/>
      </c>
      <c r="S190" s="134" t="str">
        <f t="shared" si="66"/>
        <v/>
      </c>
      <c r="T190" s="133" t="str">
        <f t="shared" si="56"/>
        <v/>
      </c>
    </row>
    <row r="191" spans="1:20" ht="19.95" customHeight="1">
      <c r="A191" s="86" t="str">
        <f t="shared" si="55"/>
        <v/>
      </c>
      <c r="B191" s="132">
        <f>SUM($A$2:A191)</f>
        <v>0</v>
      </c>
      <c r="C191" s="133" t="str">
        <f>'Agripp Holds PU'!A197</f>
        <v>HU026</v>
      </c>
      <c r="D191" s="133">
        <f>IF(VLOOKUP(C191,'Agripp Holds PU'!$A$8:$AA$1011,26,0)="",0,VLOOKUP(C191,'Agripp Holds PU'!$A$8:$AA$1011,26,0))</f>
        <v>0</v>
      </c>
      <c r="E191" s="133">
        <v>190</v>
      </c>
      <c r="F191" s="134">
        <f>IF(VLOOKUP(C191,'Agripp Holds PU'!$A$8:$AC$1011,28,0)="",0,VLOOKUP(C191,'Agripp Holds PU'!$A$8:$AC$1011,28,0))</f>
        <v>0</v>
      </c>
      <c r="G191" s="135"/>
      <c r="H191" s="135"/>
      <c r="I191" s="135"/>
      <c r="J191" s="133" t="str">
        <f t="shared" si="57"/>
        <v/>
      </c>
      <c r="K191" s="133" t="str">
        <f t="shared" si="58"/>
        <v/>
      </c>
      <c r="L191" s="133" t="str">
        <f t="shared" si="59"/>
        <v/>
      </c>
      <c r="M191" s="133" t="str">
        <f t="shared" si="60"/>
        <v/>
      </c>
      <c r="N191" s="133" t="str">
        <f t="shared" si="61"/>
        <v/>
      </c>
      <c r="O191" s="133" t="str">
        <f t="shared" si="62"/>
        <v/>
      </c>
      <c r="P191" s="133" t="str">
        <f t="shared" si="63"/>
        <v/>
      </c>
      <c r="Q191" s="133" t="str">
        <f t="shared" si="64"/>
        <v/>
      </c>
      <c r="R191" s="133" t="str">
        <f t="shared" si="65"/>
        <v/>
      </c>
      <c r="S191" s="134" t="str">
        <f t="shared" si="66"/>
        <v/>
      </c>
      <c r="T191" s="133" t="str">
        <f t="shared" si="56"/>
        <v/>
      </c>
    </row>
    <row r="192" spans="1:20" ht="19.95" customHeight="1">
      <c r="A192" s="86" t="str">
        <f t="shared" si="55"/>
        <v/>
      </c>
      <c r="B192" s="132">
        <f>SUM($A$2:A192)</f>
        <v>0</v>
      </c>
      <c r="C192" s="133" t="str">
        <f>'Agripp Holds PU'!A198</f>
        <v>HU027</v>
      </c>
      <c r="D192" s="133">
        <f>IF(VLOOKUP(C192,'Agripp Holds PU'!$A$8:$AA$1011,26,0)="",0,VLOOKUP(C192,'Agripp Holds PU'!$A$8:$AA$1011,26,0))</f>
        <v>0</v>
      </c>
      <c r="E192" s="133">
        <v>191</v>
      </c>
      <c r="F192" s="134">
        <f>IF(VLOOKUP(C192,'Agripp Holds PU'!$A$8:$AC$1011,28,0)="",0,VLOOKUP(C192,'Agripp Holds PU'!$A$8:$AC$1011,28,0))</f>
        <v>0</v>
      </c>
      <c r="G192" s="135"/>
      <c r="H192" s="135"/>
      <c r="I192" s="135"/>
      <c r="J192" s="133" t="str">
        <f t="shared" si="57"/>
        <v/>
      </c>
      <c r="K192" s="133" t="str">
        <f t="shared" si="58"/>
        <v/>
      </c>
      <c r="L192" s="133" t="str">
        <f t="shared" si="59"/>
        <v/>
      </c>
      <c r="M192" s="133" t="str">
        <f t="shared" si="60"/>
        <v/>
      </c>
      <c r="N192" s="133" t="str">
        <f t="shared" si="61"/>
        <v/>
      </c>
      <c r="O192" s="133" t="str">
        <f t="shared" si="62"/>
        <v/>
      </c>
      <c r="P192" s="133" t="str">
        <f t="shared" si="63"/>
        <v/>
      </c>
      <c r="Q192" s="133" t="str">
        <f t="shared" si="64"/>
        <v/>
      </c>
      <c r="R192" s="133" t="str">
        <f t="shared" si="65"/>
        <v/>
      </c>
      <c r="S192" s="134" t="str">
        <f t="shared" si="66"/>
        <v/>
      </c>
      <c r="T192" s="133" t="str">
        <f t="shared" si="56"/>
        <v/>
      </c>
    </row>
    <row r="193" spans="1:20" ht="19.95" customHeight="1">
      <c r="A193" s="86" t="str">
        <f t="shared" si="55"/>
        <v/>
      </c>
      <c r="B193" s="132">
        <f>SUM($A$2:A193)</f>
        <v>0</v>
      </c>
      <c r="C193" s="133" t="str">
        <f>'Agripp Holds PU'!A199</f>
        <v>HU028</v>
      </c>
      <c r="D193" s="133">
        <f>IF(VLOOKUP(C193,'Agripp Holds PU'!$A$8:$AA$1011,26,0)="",0,VLOOKUP(C193,'Agripp Holds PU'!$A$8:$AA$1011,26,0))</f>
        <v>0</v>
      </c>
      <c r="E193" s="133">
        <v>192</v>
      </c>
      <c r="F193" s="134">
        <f>IF(VLOOKUP(C193,'Agripp Holds PU'!$A$8:$AC$1011,28,0)="",0,VLOOKUP(C193,'Agripp Holds PU'!$A$8:$AC$1011,28,0))</f>
        <v>0</v>
      </c>
      <c r="G193" s="135"/>
      <c r="H193" s="135"/>
      <c r="I193" s="135"/>
      <c r="J193" s="133" t="str">
        <f t="shared" si="57"/>
        <v/>
      </c>
      <c r="K193" s="133" t="str">
        <f t="shared" si="58"/>
        <v/>
      </c>
      <c r="L193" s="133" t="str">
        <f t="shared" si="59"/>
        <v/>
      </c>
      <c r="M193" s="133" t="str">
        <f t="shared" si="60"/>
        <v/>
      </c>
      <c r="N193" s="133" t="str">
        <f t="shared" si="61"/>
        <v/>
      </c>
      <c r="O193" s="133" t="str">
        <f t="shared" si="62"/>
        <v/>
      </c>
      <c r="P193" s="133" t="str">
        <f t="shared" si="63"/>
        <v/>
      </c>
      <c r="Q193" s="133" t="str">
        <f t="shared" si="64"/>
        <v/>
      </c>
      <c r="R193" s="133" t="str">
        <f t="shared" si="65"/>
        <v/>
      </c>
      <c r="S193" s="134" t="str">
        <f t="shared" si="66"/>
        <v/>
      </c>
      <c r="T193" s="133" t="str">
        <f t="shared" si="56"/>
        <v/>
      </c>
    </row>
    <row r="194" spans="1:20" ht="19.95" customHeight="1">
      <c r="A194" s="86" t="str">
        <f t="shared" si="55"/>
        <v/>
      </c>
      <c r="B194" s="132">
        <f>SUM($A$2:A194)</f>
        <v>0</v>
      </c>
      <c r="C194" s="133" t="str">
        <f>'Agripp Holds PU'!A200</f>
        <v>HU029</v>
      </c>
      <c r="D194" s="133">
        <f>IF(VLOOKUP(C194,'Agripp Holds PU'!$A$8:$AA$1011,26,0)="",0,VLOOKUP(C194,'Agripp Holds PU'!$A$8:$AA$1011,26,0))</f>
        <v>0</v>
      </c>
      <c r="E194" s="133">
        <v>193</v>
      </c>
      <c r="F194" s="134">
        <f>IF(VLOOKUP(C194,'Agripp Holds PU'!$A$8:$AC$1011,28,0)="",0,VLOOKUP(C194,'Agripp Holds PU'!$A$8:$AC$1011,28,0))</f>
        <v>0</v>
      </c>
      <c r="G194" s="135"/>
      <c r="H194" s="135"/>
      <c r="I194" s="135"/>
      <c r="J194" s="133" t="str">
        <f t="shared" si="57"/>
        <v/>
      </c>
      <c r="K194" s="133" t="str">
        <f t="shared" si="58"/>
        <v/>
      </c>
      <c r="L194" s="133" t="str">
        <f t="shared" si="59"/>
        <v/>
      </c>
      <c r="M194" s="133" t="str">
        <f t="shared" si="60"/>
        <v/>
      </c>
      <c r="N194" s="133" t="str">
        <f t="shared" si="61"/>
        <v/>
      </c>
      <c r="O194" s="133" t="str">
        <f t="shared" si="62"/>
        <v/>
      </c>
      <c r="P194" s="133" t="str">
        <f t="shared" si="63"/>
        <v/>
      </c>
      <c r="Q194" s="133" t="str">
        <f t="shared" si="64"/>
        <v/>
      </c>
      <c r="R194" s="133" t="str">
        <f t="shared" si="65"/>
        <v/>
      </c>
      <c r="S194" s="134" t="str">
        <f t="shared" si="66"/>
        <v/>
      </c>
      <c r="T194" s="133" t="str">
        <f t="shared" si="56"/>
        <v/>
      </c>
    </row>
    <row r="195" spans="1:20" ht="19.95" customHeight="1">
      <c r="A195" s="86" t="str">
        <f t="shared" ref="A195:A208" si="67">IF(D195=0,"",1)</f>
        <v/>
      </c>
      <c r="B195" s="132">
        <f>SUM($A$2:A195)</f>
        <v>0</v>
      </c>
      <c r="C195" s="133" t="str">
        <f>'Agripp Holds PU'!A201</f>
        <v>HU030</v>
      </c>
      <c r="D195" s="133">
        <f>IF(VLOOKUP(C195,'Agripp Holds PU'!$A$8:$AA$1011,26,0)="",0,VLOOKUP(C195,'Agripp Holds PU'!$A$8:$AA$1011,26,0))</f>
        <v>0</v>
      </c>
      <c r="E195" s="133">
        <v>194</v>
      </c>
      <c r="F195" s="134">
        <f>IF(VLOOKUP(C195,'Agripp Holds PU'!$A$8:$AC$1011,28,0)="",0,VLOOKUP(C195,'Agripp Holds PU'!$A$8:$AC$1011,28,0))</f>
        <v>0</v>
      </c>
      <c r="G195" s="135"/>
      <c r="H195" s="135"/>
      <c r="I195" s="135"/>
      <c r="J195" s="133" t="str">
        <f t="shared" si="57"/>
        <v/>
      </c>
      <c r="K195" s="133" t="str">
        <f t="shared" si="58"/>
        <v/>
      </c>
      <c r="L195" s="133" t="str">
        <f t="shared" si="59"/>
        <v/>
      </c>
      <c r="M195" s="133" t="str">
        <f t="shared" si="60"/>
        <v/>
      </c>
      <c r="N195" s="133" t="str">
        <f t="shared" si="61"/>
        <v/>
      </c>
      <c r="O195" s="133" t="str">
        <f t="shared" si="62"/>
        <v/>
      </c>
      <c r="P195" s="133" t="str">
        <f t="shared" si="63"/>
        <v/>
      </c>
      <c r="Q195" s="133" t="str">
        <f t="shared" si="64"/>
        <v/>
      </c>
      <c r="R195" s="133" t="str">
        <f t="shared" si="65"/>
        <v/>
      </c>
      <c r="S195" s="134" t="str">
        <f t="shared" si="66"/>
        <v/>
      </c>
      <c r="T195" s="133" t="str">
        <f t="shared" ref="T195:T267" si="68">IF(S195="","",$T$1)</f>
        <v/>
      </c>
    </row>
    <row r="196" spans="1:20" ht="19.95" customHeight="1">
      <c r="A196" s="86" t="str">
        <f t="shared" si="67"/>
        <v/>
      </c>
      <c r="B196" s="132">
        <f>SUM($A$2:A196)</f>
        <v>0</v>
      </c>
      <c r="C196" s="133" t="str">
        <f>'Agripp Holds PU'!A202</f>
        <v>HU031</v>
      </c>
      <c r="D196" s="133">
        <f>IF(VLOOKUP(C196,'Agripp Holds PU'!$A$8:$AA$1011,26,0)="",0,VLOOKUP(C196,'Agripp Holds PU'!$A$8:$AA$1011,26,0))</f>
        <v>0</v>
      </c>
      <c r="E196" s="133">
        <v>195</v>
      </c>
      <c r="F196" s="134">
        <f>IF(VLOOKUP(C196,'Agripp Holds PU'!$A$8:$AC$1011,28,0)="",0,VLOOKUP(C196,'Agripp Holds PU'!$A$8:$AC$1011,28,0))</f>
        <v>0</v>
      </c>
      <c r="G196" s="135"/>
      <c r="H196" s="135"/>
      <c r="I196" s="135"/>
      <c r="J196" s="133" t="str">
        <f t="shared" si="57"/>
        <v/>
      </c>
      <c r="K196" s="133" t="str">
        <f t="shared" si="58"/>
        <v/>
      </c>
      <c r="L196" s="133" t="str">
        <f t="shared" si="59"/>
        <v/>
      </c>
      <c r="M196" s="133" t="str">
        <f t="shared" si="60"/>
        <v/>
      </c>
      <c r="N196" s="133" t="str">
        <f t="shared" si="61"/>
        <v/>
      </c>
      <c r="O196" s="133" t="str">
        <f t="shared" si="62"/>
        <v/>
      </c>
      <c r="P196" s="133" t="str">
        <f t="shared" si="63"/>
        <v/>
      </c>
      <c r="Q196" s="133" t="str">
        <f t="shared" si="64"/>
        <v/>
      </c>
      <c r="R196" s="133" t="str">
        <f t="shared" si="65"/>
        <v/>
      </c>
      <c r="S196" s="134" t="str">
        <f t="shared" si="66"/>
        <v/>
      </c>
      <c r="T196" s="133" t="str">
        <f t="shared" si="68"/>
        <v/>
      </c>
    </row>
    <row r="197" spans="1:20" ht="19.95" customHeight="1">
      <c r="A197" s="86" t="str">
        <f t="shared" si="67"/>
        <v/>
      </c>
      <c r="B197" s="132">
        <f>SUM($A$2:A197)</f>
        <v>0</v>
      </c>
      <c r="C197" s="133" t="str">
        <f>'Agripp Holds PU'!A203</f>
        <v>HU032</v>
      </c>
      <c r="D197" s="133">
        <f>IF(VLOOKUP(C197,'Agripp Holds PU'!$A$8:$AA$1011,26,0)="",0,VLOOKUP(C197,'Agripp Holds PU'!$A$8:$AA$1011,26,0))</f>
        <v>0</v>
      </c>
      <c r="E197" s="133">
        <v>196</v>
      </c>
      <c r="F197" s="134">
        <f>IF(VLOOKUP(C197,'Agripp Holds PU'!$A$8:$AC$1011,28,0)="",0,VLOOKUP(C197,'Agripp Holds PU'!$A$8:$AC$1011,28,0))</f>
        <v>0</v>
      </c>
      <c r="G197" s="135"/>
      <c r="H197" s="135"/>
      <c r="I197" s="135"/>
      <c r="J197" s="133" t="str">
        <f t="shared" si="57"/>
        <v/>
      </c>
      <c r="K197" s="133" t="str">
        <f t="shared" si="58"/>
        <v/>
      </c>
      <c r="L197" s="133" t="str">
        <f t="shared" si="59"/>
        <v/>
      </c>
      <c r="M197" s="133" t="str">
        <f t="shared" si="60"/>
        <v/>
      </c>
      <c r="N197" s="133" t="str">
        <f t="shared" si="61"/>
        <v/>
      </c>
      <c r="O197" s="133" t="str">
        <f t="shared" si="62"/>
        <v/>
      </c>
      <c r="P197" s="133" t="str">
        <f t="shared" si="63"/>
        <v/>
      </c>
      <c r="Q197" s="133" t="str">
        <f t="shared" si="64"/>
        <v/>
      </c>
      <c r="R197" s="133" t="str">
        <f t="shared" si="65"/>
        <v/>
      </c>
      <c r="S197" s="134" t="str">
        <f t="shared" si="66"/>
        <v/>
      </c>
      <c r="T197" s="133" t="str">
        <f t="shared" si="68"/>
        <v/>
      </c>
    </row>
    <row r="198" spans="1:20" ht="19.95" customHeight="1">
      <c r="A198" s="86" t="str">
        <f t="shared" si="67"/>
        <v/>
      </c>
      <c r="B198" s="132">
        <f>SUM($A$2:A198)</f>
        <v>0</v>
      </c>
      <c r="C198" s="133" t="str">
        <f>'Agripp Holds PU'!A204</f>
        <v>HU033</v>
      </c>
      <c r="D198" s="133">
        <f>IF(VLOOKUP(C198,'Agripp Holds PU'!$A$8:$AA$1011,26,0)="",0,VLOOKUP(C198,'Agripp Holds PU'!$A$8:$AA$1011,26,0))</f>
        <v>0</v>
      </c>
      <c r="E198" s="133">
        <v>197</v>
      </c>
      <c r="F198" s="134">
        <f>IF(VLOOKUP(C198,'Agripp Holds PU'!$A$8:$AC$1011,28,0)="",0,VLOOKUP(C198,'Agripp Holds PU'!$A$8:$AC$1011,28,0))</f>
        <v>0</v>
      </c>
      <c r="G198" s="135"/>
      <c r="H198" s="135"/>
      <c r="I198" s="135"/>
      <c r="J198" s="133" t="str">
        <f t="shared" si="57"/>
        <v/>
      </c>
      <c r="K198" s="133" t="str">
        <f t="shared" si="58"/>
        <v/>
      </c>
      <c r="L198" s="133" t="str">
        <f t="shared" si="59"/>
        <v/>
      </c>
      <c r="M198" s="133" t="str">
        <f t="shared" si="60"/>
        <v/>
      </c>
      <c r="N198" s="133" t="str">
        <f t="shared" si="61"/>
        <v/>
      </c>
      <c r="O198" s="133" t="str">
        <f t="shared" si="62"/>
        <v/>
      </c>
      <c r="P198" s="133" t="str">
        <f t="shared" si="63"/>
        <v/>
      </c>
      <c r="Q198" s="133" t="str">
        <f t="shared" si="64"/>
        <v/>
      </c>
      <c r="R198" s="133" t="str">
        <f t="shared" si="65"/>
        <v/>
      </c>
      <c r="S198" s="134" t="str">
        <f t="shared" si="66"/>
        <v/>
      </c>
      <c r="T198" s="133" t="str">
        <f t="shared" si="68"/>
        <v/>
      </c>
    </row>
    <row r="199" spans="1:20" ht="19.95" customHeight="1">
      <c r="A199" s="86" t="str">
        <f t="shared" si="67"/>
        <v/>
      </c>
      <c r="B199" s="132">
        <f>SUM($A$2:A199)</f>
        <v>0</v>
      </c>
      <c r="C199" s="133" t="str">
        <f>'Agripp Holds PU'!A205</f>
        <v>HU034</v>
      </c>
      <c r="D199" s="133">
        <f>IF(VLOOKUP(C199,'Agripp Holds PU'!$A$8:$AA$1011,26,0)="",0,VLOOKUP(C199,'Agripp Holds PU'!$A$8:$AA$1011,26,0))</f>
        <v>0</v>
      </c>
      <c r="E199" s="133">
        <v>198</v>
      </c>
      <c r="F199" s="134">
        <f>IF(VLOOKUP(C199,'Agripp Holds PU'!$A$8:$AC$1011,28,0)="",0,VLOOKUP(C199,'Agripp Holds PU'!$A$8:$AC$1011,28,0))</f>
        <v>0</v>
      </c>
      <c r="G199" s="135"/>
      <c r="H199" s="135"/>
      <c r="I199" s="135"/>
      <c r="J199" s="135"/>
      <c r="K199" s="135"/>
      <c r="L199" s="135"/>
      <c r="M199" s="135"/>
      <c r="N199" s="135"/>
      <c r="O199" s="135"/>
      <c r="P199" s="135"/>
      <c r="Q199" s="135"/>
      <c r="R199" s="135"/>
      <c r="S199" s="280"/>
      <c r="T199" s="135"/>
    </row>
    <row r="200" spans="1:20" ht="19.95" customHeight="1">
      <c r="A200" s="86" t="str">
        <f t="shared" si="67"/>
        <v/>
      </c>
      <c r="B200" s="132">
        <f>SUM($A$2:A200)</f>
        <v>0</v>
      </c>
      <c r="C200" s="133" t="str">
        <f>'Agripp Holds PU'!A206</f>
        <v>HU035</v>
      </c>
      <c r="D200" s="133">
        <f>IF(VLOOKUP(C200,'Agripp Holds PU'!$A$8:$AA$1011,26,0)="",0,VLOOKUP(C200,'Agripp Holds PU'!$A$8:$AA$1011,26,0))</f>
        <v>0</v>
      </c>
      <c r="E200" s="133">
        <v>199</v>
      </c>
      <c r="F200" s="134">
        <f>IF(VLOOKUP(C200,'Agripp Holds PU'!$A$8:$AC$1011,28,0)="",0,VLOOKUP(C200,'Agripp Holds PU'!$A$8:$AC$1011,28,0))</f>
        <v>0</v>
      </c>
      <c r="G200" s="135"/>
      <c r="H200" s="135"/>
      <c r="I200" s="135"/>
      <c r="J200" s="135"/>
      <c r="K200" s="135"/>
      <c r="L200" s="135"/>
      <c r="M200" s="135"/>
      <c r="N200" s="135"/>
      <c r="O200" s="135"/>
      <c r="P200" s="135"/>
      <c r="Q200" s="135"/>
      <c r="R200" s="135"/>
      <c r="S200" s="280"/>
      <c r="T200" s="135"/>
    </row>
    <row r="201" spans="1:20" ht="19.95" customHeight="1">
      <c r="A201" s="86" t="str">
        <f t="shared" si="67"/>
        <v/>
      </c>
      <c r="B201" s="132">
        <f>SUM($A$2:A201)</f>
        <v>0</v>
      </c>
      <c r="C201" s="133" t="str">
        <f>'Agripp Holds PU'!A207</f>
        <v>HU036</v>
      </c>
      <c r="D201" s="133">
        <f>IF(VLOOKUP(C201,'Agripp Holds PU'!$A$8:$AA$1011,26,0)="",0,VLOOKUP(C201,'Agripp Holds PU'!$A$8:$AA$1011,26,0))</f>
        <v>0</v>
      </c>
      <c r="E201" s="133">
        <v>200</v>
      </c>
      <c r="F201" s="134">
        <f>IF(VLOOKUP(C201,'Agripp Holds PU'!$A$8:$AC$1011,28,0)="",0,VLOOKUP(C201,'Agripp Holds PU'!$A$8:$AC$1011,28,0))</f>
        <v>0</v>
      </c>
      <c r="G201" s="135"/>
      <c r="H201" s="135"/>
      <c r="I201" s="135"/>
      <c r="J201" s="135"/>
      <c r="K201" s="135"/>
      <c r="L201" s="135"/>
      <c r="M201" s="135"/>
      <c r="N201" s="135"/>
      <c r="O201" s="135"/>
      <c r="P201" s="135"/>
      <c r="Q201" s="135"/>
      <c r="R201" s="135"/>
      <c r="S201" s="280"/>
      <c r="T201" s="135"/>
    </row>
    <row r="202" spans="1:20" ht="19.95" customHeight="1">
      <c r="A202" s="86" t="str">
        <f t="shared" si="67"/>
        <v/>
      </c>
      <c r="B202" s="132">
        <f>SUM($A$2:A202)</f>
        <v>0</v>
      </c>
      <c r="C202" s="133" t="str">
        <f>'Agripp Holds PU'!A208</f>
        <v>HU037</v>
      </c>
      <c r="D202" s="133">
        <f>IF(VLOOKUP(C202,'Agripp Holds PU'!$A$8:$AA$1011,26,0)="",0,VLOOKUP(C202,'Agripp Holds PU'!$A$8:$AA$1011,26,0))</f>
        <v>0</v>
      </c>
      <c r="E202" s="133">
        <v>201</v>
      </c>
      <c r="F202" s="134">
        <f>IF(VLOOKUP(C202,'Agripp Holds PU'!$A$8:$AC$1011,28,0)="",0,VLOOKUP(C202,'Agripp Holds PU'!$A$8:$AC$1011,28,0))</f>
        <v>0</v>
      </c>
      <c r="G202" s="135"/>
      <c r="H202" s="135"/>
      <c r="I202" s="135"/>
      <c r="J202" s="135"/>
      <c r="K202" s="135"/>
      <c r="L202" s="135"/>
      <c r="M202" s="135"/>
      <c r="N202" s="135"/>
      <c r="O202" s="135"/>
      <c r="P202" s="135"/>
      <c r="Q202" s="135"/>
      <c r="R202" s="135"/>
      <c r="S202" s="280"/>
      <c r="T202" s="135"/>
    </row>
    <row r="203" spans="1:20" ht="19.95" customHeight="1">
      <c r="A203" s="86" t="str">
        <f t="shared" si="67"/>
        <v/>
      </c>
      <c r="B203" s="132">
        <f>SUM($A$2:A203)</f>
        <v>0</v>
      </c>
      <c r="C203" s="133" t="str">
        <f>'Agripp Holds PU'!A209</f>
        <v>HU202</v>
      </c>
      <c r="D203" s="133">
        <f>IF(VLOOKUP(C203,'Agripp Holds PU'!$A$8:$AA$1011,26,0)="",0,VLOOKUP(C203,'Agripp Holds PU'!$A$8:$AA$1011,26,0))</f>
        <v>0</v>
      </c>
      <c r="E203" s="133">
        <v>202</v>
      </c>
      <c r="F203" s="134">
        <f>IF(VLOOKUP(C203,'Agripp Holds PU'!$A$8:$AC$1011,28,0)="",0,VLOOKUP(C203,'Agripp Holds PU'!$A$8:$AC$1011,28,0))</f>
        <v>0</v>
      </c>
      <c r="G203" s="135"/>
      <c r="H203" s="135"/>
      <c r="I203" s="135"/>
      <c r="J203" s="135"/>
      <c r="K203" s="135"/>
      <c r="L203" s="135"/>
      <c r="M203" s="135"/>
      <c r="N203" s="135"/>
      <c r="O203" s="135"/>
      <c r="P203" s="135"/>
      <c r="Q203" s="135"/>
      <c r="R203" s="135"/>
      <c r="S203" s="280"/>
      <c r="T203" s="135"/>
    </row>
    <row r="204" spans="1:20" ht="19.95" customHeight="1">
      <c r="A204" s="86" t="str">
        <f t="shared" si="67"/>
        <v/>
      </c>
      <c r="B204" s="132">
        <f>SUM($A$2:A204)</f>
        <v>0</v>
      </c>
      <c r="C204" s="133" t="str">
        <f>'Agripp Holds PU'!A210</f>
        <v>HU203</v>
      </c>
      <c r="D204" s="133">
        <f>IF(VLOOKUP(C204,'Agripp Holds PU'!$A$8:$AA$1011,26,0)="",0,VLOOKUP(C204,'Agripp Holds PU'!$A$8:$AA$1011,26,0))</f>
        <v>0</v>
      </c>
      <c r="E204" s="133">
        <v>203</v>
      </c>
      <c r="F204" s="134">
        <f>IF(VLOOKUP(C204,'Agripp Holds PU'!$A$8:$AC$1011,28,0)="",0,VLOOKUP(C204,'Agripp Holds PU'!$A$8:$AC$1011,28,0))</f>
        <v>0</v>
      </c>
      <c r="G204" s="135"/>
      <c r="H204" s="135"/>
      <c r="I204" s="135"/>
      <c r="J204" s="135"/>
      <c r="K204" s="135"/>
      <c r="L204" s="135"/>
      <c r="M204" s="135"/>
      <c r="N204" s="135"/>
      <c r="O204" s="135"/>
      <c r="P204" s="135"/>
      <c r="Q204" s="135"/>
      <c r="R204" s="135"/>
      <c r="S204" s="280"/>
      <c r="T204" s="135"/>
    </row>
    <row r="205" spans="1:20" ht="19.95" customHeight="1">
      <c r="A205" s="86" t="str">
        <f t="shared" si="67"/>
        <v/>
      </c>
      <c r="B205" s="132">
        <f>SUM($A$2:A205)</f>
        <v>0</v>
      </c>
      <c r="C205" s="133" t="str">
        <f>'Agripp Holds PU'!A211</f>
        <v>HU204</v>
      </c>
      <c r="D205" s="133">
        <f>IF(VLOOKUP(C205,'Agripp Holds PU'!$A$8:$AA$1011,26,0)="",0,VLOOKUP(C205,'Agripp Holds PU'!$A$8:$AA$1011,26,0))</f>
        <v>0</v>
      </c>
      <c r="E205" s="133">
        <v>204</v>
      </c>
      <c r="F205" s="134">
        <f>IF(VLOOKUP(C205,'Agripp Holds PU'!$A$8:$AC$1011,28,0)="",0,VLOOKUP(C205,'Agripp Holds PU'!$A$8:$AC$1011,28,0))</f>
        <v>0</v>
      </c>
      <c r="G205" s="135"/>
      <c r="H205" s="135"/>
      <c r="I205" s="135"/>
      <c r="J205" s="135"/>
      <c r="K205" s="135"/>
      <c r="L205" s="135"/>
      <c r="M205" s="135"/>
      <c r="N205" s="135"/>
      <c r="O205" s="135"/>
      <c r="P205" s="135"/>
      <c r="Q205" s="135"/>
      <c r="R205" s="135"/>
      <c r="S205" s="280"/>
      <c r="T205" s="135"/>
    </row>
    <row r="206" spans="1:20" ht="19.95" customHeight="1">
      <c r="A206" s="86" t="str">
        <f t="shared" si="67"/>
        <v/>
      </c>
      <c r="B206" s="132">
        <f>SUM($A$2:A206)</f>
        <v>0</v>
      </c>
      <c r="C206" s="133" t="str">
        <f>'Agripp Holds PU'!A212</f>
        <v>HU205</v>
      </c>
      <c r="D206" s="133">
        <f>IF(VLOOKUP(C206,'Agripp Holds PU'!$A$8:$AA$1011,26,0)="",0,VLOOKUP(C206,'Agripp Holds PU'!$A$8:$AA$1011,26,0))</f>
        <v>0</v>
      </c>
      <c r="E206" s="133">
        <v>205</v>
      </c>
      <c r="F206" s="134">
        <f>IF(VLOOKUP(C206,'Agripp Holds PU'!$A$8:$AC$1011,28,0)="",0,VLOOKUP(C206,'Agripp Holds PU'!$A$8:$AC$1011,28,0))</f>
        <v>0</v>
      </c>
      <c r="G206" s="135"/>
      <c r="H206" s="135"/>
      <c r="I206" s="135"/>
      <c r="J206" s="135"/>
      <c r="K206" s="135"/>
      <c r="L206" s="135"/>
      <c r="M206" s="135"/>
      <c r="N206" s="135"/>
      <c r="O206" s="135"/>
      <c r="P206" s="135"/>
      <c r="Q206" s="135"/>
      <c r="R206" s="135"/>
      <c r="S206" s="280"/>
      <c r="T206" s="135"/>
    </row>
    <row r="207" spans="1:20" ht="19.95" customHeight="1">
      <c r="A207" s="86" t="str">
        <f t="shared" si="67"/>
        <v/>
      </c>
      <c r="B207" s="132">
        <f>SUM($A$2:A207)</f>
        <v>0</v>
      </c>
      <c r="C207" s="133" t="str">
        <f>'Agripp Holds PU'!A213</f>
        <v>HU206</v>
      </c>
      <c r="D207" s="133">
        <f>IF(VLOOKUP(C207,'Agripp Holds PU'!$A$8:$AA$1011,26,0)="",0,VLOOKUP(C207,'Agripp Holds PU'!$A$8:$AA$1011,26,0))</f>
        <v>0</v>
      </c>
      <c r="E207" s="133">
        <v>206</v>
      </c>
      <c r="F207" s="134">
        <f>IF(VLOOKUP(C207,'Agripp Holds PU'!$A$8:$AC$1011,28,0)="",0,VLOOKUP(C207,'Agripp Holds PU'!$A$8:$AC$1011,28,0))</f>
        <v>0</v>
      </c>
      <c r="G207" s="135"/>
      <c r="H207" s="135"/>
      <c r="I207" s="135"/>
      <c r="J207" s="135"/>
      <c r="K207" s="135"/>
      <c r="L207" s="135"/>
      <c r="M207" s="135"/>
      <c r="N207" s="135"/>
      <c r="O207" s="135"/>
      <c r="P207" s="135"/>
      <c r="Q207" s="135"/>
      <c r="R207" s="135"/>
      <c r="S207" s="280"/>
      <c r="T207" s="135"/>
    </row>
    <row r="208" spans="1:20" ht="19.95" customHeight="1">
      <c r="A208" s="86" t="str">
        <f t="shared" si="67"/>
        <v/>
      </c>
      <c r="B208" s="132">
        <f>SUM($A$2:A208)</f>
        <v>0</v>
      </c>
      <c r="C208" s="166"/>
      <c r="D208" s="166"/>
      <c r="E208" s="133">
        <v>207</v>
      </c>
      <c r="F208" s="169"/>
      <c r="G208" s="135"/>
      <c r="H208" s="135"/>
      <c r="I208" s="135"/>
      <c r="J208" s="133" t="str">
        <f>IF(ISERROR(VLOOKUP(#REF!,$B$2:$D$577,2,0)),"",VLOOKUP(#REF!,$B$2:$D$577,2,0))</f>
        <v/>
      </c>
      <c r="K208" s="133" t="str">
        <f>IF(ISERROR(VLOOKUP($J208,Tableau1[],4,0)),"",VLOOKUP($J208,Tableau1[],4,0))</f>
        <v/>
      </c>
      <c r="L208" s="133" t="str">
        <f>IF(ISERROR(VLOOKUP($J208,Tableau1[],5,0)),"",VLOOKUP($J208,Tableau1[],5,0))</f>
        <v/>
      </c>
      <c r="M208" s="133" t="str">
        <f>IF(ISERROR(VLOOKUP($J208,Tableau1[],6,0)),"",VLOOKUP($J208,Tableau1[],6,0))</f>
        <v/>
      </c>
      <c r="N208" s="133" t="str">
        <f>IF(ISERROR(VLOOKUP($J208,Tableau1[],13,0)),"",VLOOKUP($J208,Tableau1[],13,0))</f>
        <v/>
      </c>
      <c r="O208" s="133" t="str">
        <f>IF(ISERROR(VLOOKUP($J208,Tableau1[],11,0)),"",VLOOKUP($J208,Tableau1[],11,0))</f>
        <v/>
      </c>
      <c r="P208" s="133" t="str">
        <f>IF(ISERROR(VLOOKUP($J208,Tableau1[],8,0)),"",VLOOKUP($J208,Tableau1[],8,0))</f>
        <v/>
      </c>
      <c r="Q208" s="133" t="str">
        <f>IF(ISERROR(VLOOKUP($J208,Tableau1[],10,0)),"",VLOOKUP($J208,Tableau1[],10,0))</f>
        <v/>
      </c>
      <c r="R208" s="133" t="str">
        <f t="shared" ref="R208:R239" si="69">IF(ISERROR(VLOOKUP(J208,C:D,2,0)),"",VLOOKUP(J208,C:D,2,0))</f>
        <v/>
      </c>
      <c r="S208" s="134" t="str">
        <f t="shared" ref="S208:S239" si="70">IF(ISERROR(VLOOKUP(J208,C:F,4,0)),"",VLOOKUP(J208,C:F,4,0))</f>
        <v/>
      </c>
      <c r="T208" s="133" t="str">
        <f t="shared" si="68"/>
        <v/>
      </c>
    </row>
    <row r="209" spans="1:46" ht="19.95" customHeight="1">
      <c r="A209" s="86" t="str">
        <f>IF(D209=0,"",1)</f>
        <v/>
      </c>
      <c r="B209" s="132">
        <f>SUM($A$2:A209)</f>
        <v>0</v>
      </c>
      <c r="C209" s="133" t="str">
        <f>'Agripp Holds PE'!A8</f>
        <v>HE063</v>
      </c>
      <c r="D209" s="133">
        <f>IF(VLOOKUP(C209,'Agripp Holds PE'!$A$8:$AA$1002,26,0)="",0,VLOOKUP(C209,'Agripp Holds PE'!$A$8:$AA$1002,26,0))</f>
        <v>0</v>
      </c>
      <c r="E209" s="133">
        <v>208</v>
      </c>
      <c r="F209" s="134">
        <f>IF(VLOOKUP(C209,'Agripp Holds PE'!$A$8:$AC$1002,28,0)="",0,VLOOKUP(C209,'Agripp Holds PE'!$A$8:$AC$1002,28,0))</f>
        <v>0</v>
      </c>
      <c r="G209" s="135"/>
      <c r="H209" s="135"/>
      <c r="I209" s="135"/>
      <c r="J209" s="133" t="str">
        <f>IF(ISERROR(VLOOKUP(#REF!,$B$2:$D$577,2,0)),"",VLOOKUP(#REF!,$B$2:$D$577,2,0))</f>
        <v/>
      </c>
      <c r="K209" s="133" t="str">
        <f>IF(ISERROR(VLOOKUP($J209,Tableau1[],4,0)),"",VLOOKUP($J209,Tableau1[],4,0))</f>
        <v/>
      </c>
      <c r="L209" s="133" t="str">
        <f>IF(ISERROR(VLOOKUP($J209,Tableau1[],5,0)),"",VLOOKUP($J209,Tableau1[],5,0))</f>
        <v/>
      </c>
      <c r="M209" s="133" t="str">
        <f>IF(ISERROR(VLOOKUP($J209,Tableau1[],6,0)),"",VLOOKUP($J209,Tableau1[],6,0))</f>
        <v/>
      </c>
      <c r="N209" s="133" t="str">
        <f>IF(ISERROR(VLOOKUP($J209,Tableau1[],13,0)),"",VLOOKUP($J209,Tableau1[],13,0))</f>
        <v/>
      </c>
      <c r="O209" s="133" t="str">
        <f>IF(ISERROR(VLOOKUP($J209,Tableau1[],11,0)),"",VLOOKUP($J209,Tableau1[],11,0))</f>
        <v/>
      </c>
      <c r="P209" s="133" t="str">
        <f>IF(ISERROR(VLOOKUP($J209,Tableau1[],8,0)),"",VLOOKUP($J209,Tableau1[],8,0))</f>
        <v/>
      </c>
      <c r="Q209" s="133" t="str">
        <f>IF(ISERROR(VLOOKUP($J209,Tableau1[],10,0)),"",VLOOKUP($J209,Tableau1[],10,0))</f>
        <v/>
      </c>
      <c r="R209" s="133" t="str">
        <f t="shared" si="69"/>
        <v/>
      </c>
      <c r="S209" s="134" t="str">
        <f t="shared" si="70"/>
        <v/>
      </c>
      <c r="T209" s="133" t="str">
        <f t="shared" si="68"/>
        <v/>
      </c>
    </row>
    <row r="210" spans="1:46" ht="19.95" customHeight="1">
      <c r="A210" s="86" t="str">
        <f t="shared" ref="A210:A273" si="71">IF(D210=0,"",1)</f>
        <v/>
      </c>
      <c r="B210" s="132">
        <f>SUM($A$2:A210)</f>
        <v>0</v>
      </c>
      <c r="C210" s="133" t="str">
        <f>'Agripp Holds PE'!A9</f>
        <v>HE064</v>
      </c>
      <c r="D210" s="133">
        <f>IF(VLOOKUP(C210,'Agripp Holds PE'!$A$8:$AA$1002,26,0)="",0,VLOOKUP(C210,'Agripp Holds PE'!$A$8:$AA$1002,26,0))</f>
        <v>0</v>
      </c>
      <c r="E210" s="133">
        <v>209</v>
      </c>
      <c r="F210" s="134">
        <f>IF(VLOOKUP(C210,'Agripp Holds PE'!$A$8:$AC$1002,28,0)="",0,VLOOKUP(C210,'Agripp Holds PE'!$A$8:$AC$1002,28,0))</f>
        <v>0</v>
      </c>
      <c r="G210" s="135"/>
      <c r="H210" s="135"/>
      <c r="I210" s="135"/>
      <c r="J210" s="133" t="str">
        <f>IF(ISERROR(VLOOKUP(#REF!,$B$2:$D$577,2,0)),"",VLOOKUP(#REF!,$B$2:$D$577,2,0))</f>
        <v/>
      </c>
      <c r="K210" s="133" t="str">
        <f>IF(ISERROR(VLOOKUP($J210,Tableau1[],4,0)),"",VLOOKUP($J210,Tableau1[],4,0))</f>
        <v/>
      </c>
      <c r="L210" s="133" t="str">
        <f>IF(ISERROR(VLOOKUP($J210,Tableau1[],5,0)),"",VLOOKUP($J210,Tableau1[],5,0))</f>
        <v/>
      </c>
      <c r="M210" s="133" t="str">
        <f>IF(ISERROR(VLOOKUP($J210,Tableau1[],6,0)),"",VLOOKUP($J210,Tableau1[],6,0))</f>
        <v/>
      </c>
      <c r="N210" s="133" t="str">
        <f>IF(ISERROR(VLOOKUP($J210,Tableau1[],13,0)),"",VLOOKUP($J210,Tableau1[],13,0))</f>
        <v/>
      </c>
      <c r="O210" s="133" t="str">
        <f>IF(ISERROR(VLOOKUP($J210,Tableau1[],11,0)),"",VLOOKUP($J210,Tableau1[],11,0))</f>
        <v/>
      </c>
      <c r="P210" s="133" t="str">
        <f>IF(ISERROR(VLOOKUP($J210,Tableau1[],8,0)),"",VLOOKUP($J210,Tableau1[],8,0))</f>
        <v/>
      </c>
      <c r="Q210" s="133" t="str">
        <f>IF(ISERROR(VLOOKUP($J210,Tableau1[],10,0)),"",VLOOKUP($J210,Tableau1[],10,0))</f>
        <v/>
      </c>
      <c r="R210" s="133" t="str">
        <f t="shared" si="69"/>
        <v/>
      </c>
      <c r="S210" s="134" t="str">
        <f t="shared" si="70"/>
        <v/>
      </c>
      <c r="T210" s="133" t="str">
        <f t="shared" si="68"/>
        <v/>
      </c>
    </row>
    <row r="211" spans="1:46" ht="19.95" customHeight="1">
      <c r="A211" s="86" t="str">
        <f t="shared" si="71"/>
        <v/>
      </c>
      <c r="B211" s="132">
        <f>SUM($A$2:A211)</f>
        <v>0</v>
      </c>
      <c r="C211" s="133" t="str">
        <f>'Agripp Holds PE'!A10</f>
        <v>HE065</v>
      </c>
      <c r="D211" s="133">
        <f>IF(VLOOKUP(C211,'Agripp Holds PE'!$A$8:$AA$1002,26,0)="",0,VLOOKUP(C211,'Agripp Holds PE'!$A$8:$AA$1002,26,0))</f>
        <v>0</v>
      </c>
      <c r="E211" s="133">
        <v>210</v>
      </c>
      <c r="F211" s="134">
        <f>IF(VLOOKUP(C211,'Agripp Holds PE'!$A$8:$AC$1002,28,0)="",0,VLOOKUP(C211,'Agripp Holds PE'!$A$8:$AC$1002,28,0))</f>
        <v>0</v>
      </c>
      <c r="G211" s="135"/>
      <c r="H211" s="135"/>
      <c r="I211" s="135"/>
      <c r="J211" s="133" t="str">
        <f>IF(ISERROR(VLOOKUP(#REF!,$B$2:$D$577,2,0)),"",VLOOKUP(#REF!,$B$2:$D$577,2,0))</f>
        <v/>
      </c>
      <c r="K211" s="133" t="str">
        <f>IF(ISERROR(VLOOKUP($J211,Tableau1[],4,0)),"",VLOOKUP($J211,Tableau1[],4,0))</f>
        <v/>
      </c>
      <c r="L211" s="133" t="str">
        <f>IF(ISERROR(VLOOKUP($J211,Tableau1[],5,0)),"",VLOOKUP($J211,Tableau1[],5,0))</f>
        <v/>
      </c>
      <c r="M211" s="133" t="str">
        <f>IF(ISERROR(VLOOKUP($J211,Tableau1[],6,0)),"",VLOOKUP($J211,Tableau1[],6,0))</f>
        <v/>
      </c>
      <c r="N211" s="133" t="str">
        <f>IF(ISERROR(VLOOKUP($J211,Tableau1[],13,0)),"",VLOOKUP($J211,Tableau1[],13,0))</f>
        <v/>
      </c>
      <c r="O211" s="133" t="str">
        <f>IF(ISERROR(VLOOKUP($J211,Tableau1[],11,0)),"",VLOOKUP($J211,Tableau1[],11,0))</f>
        <v/>
      </c>
      <c r="P211" s="133" t="str">
        <f>IF(ISERROR(VLOOKUP($J211,Tableau1[],8,0)),"",VLOOKUP($J211,Tableau1[],8,0))</f>
        <v/>
      </c>
      <c r="Q211" s="133" t="str">
        <f>IF(ISERROR(VLOOKUP($J211,Tableau1[],10,0)),"",VLOOKUP($J211,Tableau1[],10,0))</f>
        <v/>
      </c>
      <c r="R211" s="133" t="str">
        <f t="shared" si="69"/>
        <v/>
      </c>
      <c r="S211" s="134" t="str">
        <f t="shared" si="70"/>
        <v/>
      </c>
      <c r="T211" s="133" t="str">
        <f t="shared" si="68"/>
        <v/>
      </c>
    </row>
    <row r="212" spans="1:46" ht="19.95" customHeight="1">
      <c r="A212" s="86" t="str">
        <f t="shared" si="71"/>
        <v/>
      </c>
      <c r="B212" s="132">
        <f>SUM($A$2:A212)</f>
        <v>0</v>
      </c>
      <c r="C212" s="133" t="str">
        <f>'Agripp Holds PE'!A11</f>
        <v>HE066</v>
      </c>
      <c r="D212" s="133">
        <f>IF(VLOOKUP(C212,'Agripp Holds PE'!$A$8:$AA$1002,26,0)="",0,VLOOKUP(C212,'Agripp Holds PE'!$A$8:$AA$1002,26,0))</f>
        <v>0</v>
      </c>
      <c r="E212" s="133">
        <v>211</v>
      </c>
      <c r="F212" s="134">
        <f>IF(VLOOKUP(C212,'Agripp Holds PE'!$A$8:$AC$1002,28,0)="",0,VLOOKUP(C212,'Agripp Holds PE'!$A$8:$AC$1002,28,0))</f>
        <v>0</v>
      </c>
      <c r="G212" s="135"/>
      <c r="H212" s="135"/>
      <c r="I212" s="135"/>
      <c r="J212" s="133" t="str">
        <f>IF(ISERROR(VLOOKUP(#REF!,$B$2:$D$577,2,0)),"",VLOOKUP(#REF!,$B$2:$D$577,2,0))</f>
        <v/>
      </c>
      <c r="K212" s="133" t="str">
        <f>IF(ISERROR(VLOOKUP($J212,Tableau1[],4,0)),"",VLOOKUP($J212,Tableau1[],4,0))</f>
        <v/>
      </c>
      <c r="L212" s="133" t="str">
        <f>IF(ISERROR(VLOOKUP($J212,Tableau1[],5,0)),"",VLOOKUP($J212,Tableau1[],5,0))</f>
        <v/>
      </c>
      <c r="M212" s="133" t="str">
        <f>IF(ISERROR(VLOOKUP($J212,Tableau1[],6,0)),"",VLOOKUP($J212,Tableau1[],6,0))</f>
        <v/>
      </c>
      <c r="N212" s="133" t="str">
        <f>IF(ISERROR(VLOOKUP($J212,Tableau1[],13,0)),"",VLOOKUP($J212,Tableau1[],13,0))</f>
        <v/>
      </c>
      <c r="O212" s="133" t="str">
        <f>IF(ISERROR(VLOOKUP($J212,Tableau1[],11,0)),"",VLOOKUP($J212,Tableau1[],11,0))</f>
        <v/>
      </c>
      <c r="P212" s="133" t="str">
        <f>IF(ISERROR(VLOOKUP($J212,Tableau1[],8,0)),"",VLOOKUP($J212,Tableau1[],8,0))</f>
        <v/>
      </c>
      <c r="Q212" s="133" t="str">
        <f>IF(ISERROR(VLOOKUP($J212,Tableau1[],10,0)),"",VLOOKUP($J212,Tableau1[],10,0))</f>
        <v/>
      </c>
      <c r="R212" s="133" t="str">
        <f t="shared" si="69"/>
        <v/>
      </c>
      <c r="S212" s="134" t="str">
        <f t="shared" si="70"/>
        <v/>
      </c>
      <c r="T212" s="133" t="str">
        <f t="shared" si="68"/>
        <v/>
      </c>
    </row>
    <row r="213" spans="1:46" ht="19.95" customHeight="1">
      <c r="A213" s="86" t="str">
        <f t="shared" si="71"/>
        <v/>
      </c>
      <c r="B213" s="132">
        <f>SUM($A$2:A213)</f>
        <v>0</v>
      </c>
      <c r="C213" s="133" t="str">
        <f>'Agripp Holds PE'!A12</f>
        <v>HE067</v>
      </c>
      <c r="D213" s="133">
        <f>IF(VLOOKUP(C213,'Agripp Holds PE'!$A$8:$AA$1002,26,0)="",0,VLOOKUP(C213,'Agripp Holds PE'!$A$8:$AA$1002,26,0))</f>
        <v>0</v>
      </c>
      <c r="E213" s="133">
        <v>212</v>
      </c>
      <c r="F213" s="134">
        <f>IF(VLOOKUP(C213,'Agripp Holds PE'!$A$8:$AC$1002,28,0)="",0,VLOOKUP(C213,'Agripp Holds PE'!$A$8:$AC$1002,28,0))</f>
        <v>0</v>
      </c>
      <c r="G213" s="135"/>
      <c r="H213" s="135"/>
      <c r="I213" s="135"/>
      <c r="J213" s="133" t="str">
        <f>IF(ISERROR(VLOOKUP(#REF!,$B$2:$D$577,2,0)),"",VLOOKUP(#REF!,$B$2:$D$577,2,0))</f>
        <v/>
      </c>
      <c r="K213" s="133" t="str">
        <f>IF(ISERROR(VLOOKUP($J213,Tableau1[],4,0)),"",VLOOKUP($J213,Tableau1[],4,0))</f>
        <v/>
      </c>
      <c r="L213" s="133" t="str">
        <f>IF(ISERROR(VLOOKUP($J213,Tableau1[],5,0)),"",VLOOKUP($J213,Tableau1[],5,0))</f>
        <v/>
      </c>
      <c r="M213" s="133" t="str">
        <f>IF(ISERROR(VLOOKUP($J213,Tableau1[],6,0)),"",VLOOKUP($J213,Tableau1[],6,0))</f>
        <v/>
      </c>
      <c r="N213" s="133" t="str">
        <f>IF(ISERROR(VLOOKUP($J213,Tableau1[],13,0)),"",VLOOKUP($J213,Tableau1[],13,0))</f>
        <v/>
      </c>
      <c r="O213" s="133" t="str">
        <f>IF(ISERROR(VLOOKUP($J213,Tableau1[],11,0)),"",VLOOKUP($J213,Tableau1[],11,0))</f>
        <v/>
      </c>
      <c r="P213" s="133" t="str">
        <f>IF(ISERROR(VLOOKUP($J213,Tableau1[],8,0)),"",VLOOKUP($J213,Tableau1[],8,0))</f>
        <v/>
      </c>
      <c r="Q213" s="133" t="str">
        <f>IF(ISERROR(VLOOKUP($J213,Tableau1[],10,0)),"",VLOOKUP($J213,Tableau1[],10,0))</f>
        <v/>
      </c>
      <c r="R213" s="133" t="str">
        <f t="shared" si="69"/>
        <v/>
      </c>
      <c r="S213" s="134" t="str">
        <f t="shared" si="70"/>
        <v/>
      </c>
      <c r="T213" s="133" t="str">
        <f t="shared" si="68"/>
        <v/>
      </c>
    </row>
    <row r="214" spans="1:46" ht="19.95" customHeight="1">
      <c r="A214" s="86" t="str">
        <f t="shared" si="71"/>
        <v/>
      </c>
      <c r="B214" s="132">
        <f>SUM($A$2:A214)</f>
        <v>0</v>
      </c>
      <c r="C214" s="133" t="str">
        <f>'Agripp Holds PE'!A13</f>
        <v>HE068</v>
      </c>
      <c r="D214" s="133">
        <f>IF(VLOOKUP(C214,'Agripp Holds PE'!$A$8:$AA$1002,26,0)="",0,VLOOKUP(C214,'Agripp Holds PE'!$A$8:$AA$1002,26,0))</f>
        <v>0</v>
      </c>
      <c r="E214" s="133">
        <v>213</v>
      </c>
      <c r="F214" s="134">
        <f>IF(VLOOKUP(C214,'Agripp Holds PE'!$A$8:$AC$1002,28,0)="",0,VLOOKUP(C214,'Agripp Holds PE'!$A$8:$AC$1002,28,0))</f>
        <v>0</v>
      </c>
      <c r="G214" s="135"/>
      <c r="H214" s="135"/>
      <c r="I214" s="135"/>
      <c r="J214" s="133" t="str">
        <f>IF(ISERROR(VLOOKUP(#REF!,$B$2:$D$577,2,0)),"",VLOOKUP(#REF!,$B$2:$D$577,2,0))</f>
        <v/>
      </c>
      <c r="K214" s="133" t="str">
        <f>IF(ISERROR(VLOOKUP($J214,Tableau1[],4,0)),"",VLOOKUP($J214,Tableau1[],4,0))</f>
        <v/>
      </c>
      <c r="L214" s="133" t="str">
        <f>IF(ISERROR(VLOOKUP($J214,Tableau1[],5,0)),"",VLOOKUP($J214,Tableau1[],5,0))</f>
        <v/>
      </c>
      <c r="M214" s="133" t="str">
        <f>IF(ISERROR(VLOOKUP($J214,Tableau1[],6,0)),"",VLOOKUP($J214,Tableau1[],6,0))</f>
        <v/>
      </c>
      <c r="N214" s="133" t="str">
        <f>IF(ISERROR(VLOOKUP($J214,Tableau1[],13,0)),"",VLOOKUP($J214,Tableau1[],13,0))</f>
        <v/>
      </c>
      <c r="O214" s="133" t="str">
        <f>IF(ISERROR(VLOOKUP($J214,Tableau1[],11,0)),"",VLOOKUP($J214,Tableau1[],11,0))</f>
        <v/>
      </c>
      <c r="P214" s="133" t="str">
        <f>IF(ISERROR(VLOOKUP($J214,Tableau1[],8,0)),"",VLOOKUP($J214,Tableau1[],8,0))</f>
        <v/>
      </c>
      <c r="Q214" s="133" t="str">
        <f>IF(ISERROR(VLOOKUP($J214,Tableau1[],10,0)),"",VLOOKUP($J214,Tableau1[],10,0))</f>
        <v/>
      </c>
      <c r="R214" s="133" t="str">
        <f t="shared" si="69"/>
        <v/>
      </c>
      <c r="S214" s="134" t="str">
        <f t="shared" si="70"/>
        <v/>
      </c>
      <c r="T214" s="133" t="str">
        <f t="shared" si="68"/>
        <v/>
      </c>
    </row>
    <row r="215" spans="1:46" ht="19.95" customHeight="1">
      <c r="A215" s="86" t="str">
        <f t="shared" si="71"/>
        <v/>
      </c>
      <c r="B215" s="132">
        <f>SUM($A$2:A215)</f>
        <v>0</v>
      </c>
      <c r="C215" s="133" t="str">
        <f>'Agripp Holds PE'!A14</f>
        <v>HE069</v>
      </c>
      <c r="D215" s="133">
        <f>IF(VLOOKUP(C215,'Agripp Holds PE'!$A$8:$AA$1002,26,0)="",0,VLOOKUP(C215,'Agripp Holds PE'!$A$8:$AA$1002,26,0))</f>
        <v>0</v>
      </c>
      <c r="E215" s="133">
        <v>214</v>
      </c>
      <c r="F215" s="134">
        <f>IF(VLOOKUP(C215,'Agripp Holds PE'!$A$8:$AC$1002,28,0)="",0,VLOOKUP(C215,'Agripp Holds PE'!$A$8:$AC$1002,28,0))</f>
        <v>0</v>
      </c>
      <c r="G215" s="135"/>
      <c r="H215" s="135"/>
      <c r="I215" s="135"/>
      <c r="J215" s="133" t="str">
        <f>IF(ISERROR(VLOOKUP(#REF!,$B$2:$D$577,2,0)),"",VLOOKUP(#REF!,$B$2:$D$577,2,0))</f>
        <v/>
      </c>
      <c r="K215" s="133" t="str">
        <f>IF(ISERROR(VLOOKUP($J215,Tableau1[],4,0)),"",VLOOKUP($J215,Tableau1[],4,0))</f>
        <v/>
      </c>
      <c r="L215" s="133" t="str">
        <f>IF(ISERROR(VLOOKUP($J215,Tableau1[],5,0)),"",VLOOKUP($J215,Tableau1[],5,0))</f>
        <v/>
      </c>
      <c r="M215" s="133" t="str">
        <f>IF(ISERROR(VLOOKUP($J215,Tableau1[],6,0)),"",VLOOKUP($J215,Tableau1[],6,0))</f>
        <v/>
      </c>
      <c r="N215" s="133" t="str">
        <f>IF(ISERROR(VLOOKUP($J215,Tableau1[],13,0)),"",VLOOKUP($J215,Tableau1[],13,0))</f>
        <v/>
      </c>
      <c r="O215" s="133" t="str">
        <f>IF(ISERROR(VLOOKUP($J215,Tableau1[],11,0)),"",VLOOKUP($J215,Tableau1[],11,0))</f>
        <v/>
      </c>
      <c r="P215" s="133" t="str">
        <f>IF(ISERROR(VLOOKUP($J215,Tableau1[],8,0)),"",VLOOKUP($J215,Tableau1[],8,0))</f>
        <v/>
      </c>
      <c r="Q215" s="133" t="str">
        <f>IF(ISERROR(VLOOKUP($J215,Tableau1[],10,0)),"",VLOOKUP($J215,Tableau1[],10,0))</f>
        <v/>
      </c>
      <c r="R215" s="133" t="str">
        <f t="shared" si="69"/>
        <v/>
      </c>
      <c r="S215" s="134" t="str">
        <f t="shared" si="70"/>
        <v/>
      </c>
      <c r="T215" s="133" t="str">
        <f t="shared" si="68"/>
        <v/>
      </c>
    </row>
    <row r="216" spans="1:46" ht="19.95" customHeight="1">
      <c r="A216" s="86" t="str">
        <f t="shared" si="71"/>
        <v/>
      </c>
      <c r="B216" s="132">
        <f>SUM($A$2:A216)</f>
        <v>0</v>
      </c>
      <c r="C216" s="133" t="str">
        <f>'Agripp Holds PE'!A15</f>
        <v>HE070</v>
      </c>
      <c r="D216" s="133">
        <f>IF(VLOOKUP(C216,'Agripp Holds PE'!$A$8:$AA$1002,26,0)="",0,VLOOKUP(C216,'Agripp Holds PE'!$A$8:$AA$1002,26,0))</f>
        <v>0</v>
      </c>
      <c r="E216" s="133">
        <v>215</v>
      </c>
      <c r="F216" s="134">
        <f>IF(VLOOKUP(C216,'Agripp Holds PE'!$A$8:$AC$1002,28,0)="",0,VLOOKUP(C216,'Agripp Holds PE'!$A$8:$AC$1002,28,0))</f>
        <v>0</v>
      </c>
      <c r="G216" s="135"/>
      <c r="H216" s="135"/>
      <c r="I216" s="135"/>
      <c r="J216" s="133" t="str">
        <f>IF(ISERROR(VLOOKUP(#REF!,$B$2:$D$577,2,0)),"",VLOOKUP(#REF!,$B$2:$D$577,2,0))</f>
        <v/>
      </c>
      <c r="K216" s="133" t="str">
        <f>IF(ISERROR(VLOOKUP($J216,Tableau1[],4,0)),"",VLOOKUP($J216,Tableau1[],4,0))</f>
        <v/>
      </c>
      <c r="L216" s="133" t="str">
        <f>IF(ISERROR(VLOOKUP($J216,Tableau1[],5,0)),"",VLOOKUP($J216,Tableau1[],5,0))</f>
        <v/>
      </c>
      <c r="M216" s="133" t="str">
        <f>IF(ISERROR(VLOOKUP($J216,Tableau1[],6,0)),"",VLOOKUP($J216,Tableau1[],6,0))</f>
        <v/>
      </c>
      <c r="N216" s="133" t="str">
        <f>IF(ISERROR(VLOOKUP($J216,Tableau1[],13,0)),"",VLOOKUP($J216,Tableau1[],13,0))</f>
        <v/>
      </c>
      <c r="O216" s="133" t="str">
        <f>IF(ISERROR(VLOOKUP($J216,Tableau1[],11,0)),"",VLOOKUP($J216,Tableau1[],11,0))</f>
        <v/>
      </c>
      <c r="P216" s="133" t="str">
        <f>IF(ISERROR(VLOOKUP($J216,Tableau1[],8,0)),"",VLOOKUP($J216,Tableau1[],8,0))</f>
        <v/>
      </c>
      <c r="Q216" s="133" t="str">
        <f>IF(ISERROR(VLOOKUP($J216,Tableau1[],10,0)),"",VLOOKUP($J216,Tableau1[],10,0))</f>
        <v/>
      </c>
      <c r="R216" s="133" t="str">
        <f t="shared" si="69"/>
        <v/>
      </c>
      <c r="S216" s="134" t="str">
        <f t="shared" si="70"/>
        <v/>
      </c>
      <c r="T216" s="133" t="str">
        <f t="shared" si="68"/>
        <v/>
      </c>
    </row>
    <row r="217" spans="1:46" ht="19.95" customHeight="1">
      <c r="A217" s="86" t="str">
        <f t="shared" si="71"/>
        <v/>
      </c>
      <c r="B217" s="132">
        <f>SUM($A$2:A217)</f>
        <v>0</v>
      </c>
      <c r="C217" s="133" t="str">
        <f>'Agripp Holds PE'!A16</f>
        <v>HE071</v>
      </c>
      <c r="D217" s="133">
        <f>IF(VLOOKUP(C217,'Agripp Holds PE'!$A$8:$AA$1002,26,0)="",0,VLOOKUP(C217,'Agripp Holds PE'!$A$8:$AA$1002,26,0))</f>
        <v>0</v>
      </c>
      <c r="E217" s="133">
        <v>216</v>
      </c>
      <c r="F217" s="134">
        <f>IF(VLOOKUP(C217,'Agripp Holds PE'!$A$8:$AC$1002,28,0)="",0,VLOOKUP(C217,'Agripp Holds PE'!$A$8:$AC$1002,28,0))</f>
        <v>0</v>
      </c>
      <c r="G217" s="135"/>
      <c r="H217" s="135"/>
      <c r="I217" s="135"/>
      <c r="J217" s="133" t="str">
        <f>IF(ISERROR(VLOOKUP(#REF!,$B$2:$D$577,2,0)),"",VLOOKUP(#REF!,$B$2:$D$577,2,0))</f>
        <v/>
      </c>
      <c r="K217" s="133" t="str">
        <f>IF(ISERROR(VLOOKUP($J217,Tableau1[],4,0)),"",VLOOKUP($J217,Tableau1[],4,0))</f>
        <v/>
      </c>
      <c r="L217" s="133" t="str">
        <f>IF(ISERROR(VLOOKUP($J217,Tableau1[],5,0)),"",VLOOKUP($J217,Tableau1[],5,0))</f>
        <v/>
      </c>
      <c r="M217" s="133" t="str">
        <f>IF(ISERROR(VLOOKUP($J217,Tableau1[],6,0)),"",VLOOKUP($J217,Tableau1[],6,0))</f>
        <v/>
      </c>
      <c r="N217" s="133" t="str">
        <f>IF(ISERROR(VLOOKUP($J217,Tableau1[],13,0)),"",VLOOKUP($J217,Tableau1[],13,0))</f>
        <v/>
      </c>
      <c r="O217" s="133" t="str">
        <f>IF(ISERROR(VLOOKUP($J217,Tableau1[],11,0)),"",VLOOKUP($J217,Tableau1[],11,0))</f>
        <v/>
      </c>
      <c r="P217" s="133" t="str">
        <f>IF(ISERROR(VLOOKUP($J217,Tableau1[],8,0)),"",VLOOKUP($J217,Tableau1[],8,0))</f>
        <v/>
      </c>
      <c r="Q217" s="133" t="str">
        <f>IF(ISERROR(VLOOKUP($J217,Tableau1[],10,0)),"",VLOOKUP($J217,Tableau1[],10,0))</f>
        <v/>
      </c>
      <c r="R217" s="133" t="str">
        <f t="shared" si="69"/>
        <v/>
      </c>
      <c r="S217" s="134" t="str">
        <f t="shared" si="70"/>
        <v/>
      </c>
      <c r="T217" s="133" t="str">
        <f t="shared" si="68"/>
        <v/>
      </c>
    </row>
    <row r="218" spans="1:46" s="90" customFormat="1" ht="19.95" customHeight="1">
      <c r="A218" s="86" t="str">
        <f t="shared" si="71"/>
        <v/>
      </c>
      <c r="B218" s="132">
        <f>SUM($A$2:A218)</f>
        <v>0</v>
      </c>
      <c r="C218" s="133" t="str">
        <f>'Agripp Holds PE'!A17</f>
        <v>HE072</v>
      </c>
      <c r="D218" s="133">
        <f>IF(VLOOKUP(C218,'Agripp Holds PE'!$A$8:$AA$1002,26,0)="",0,VLOOKUP(C218,'Agripp Holds PE'!$A$8:$AA$1002,26,0))</f>
        <v>0</v>
      </c>
      <c r="E218" s="133">
        <v>217</v>
      </c>
      <c r="F218" s="134">
        <f>IF(VLOOKUP(C218,'Agripp Holds PE'!$A$8:$AC$1002,28,0)="",0,VLOOKUP(C218,'Agripp Holds PE'!$A$8:$AC$1002,28,0))</f>
        <v>0</v>
      </c>
      <c r="G218" s="135"/>
      <c r="H218" s="135"/>
      <c r="I218" s="135"/>
      <c r="J218" s="133" t="str">
        <f t="shared" ref="J218:J249" si="72">IF(ISERROR(VLOOKUP($E208,$B$2:$D$577,2,0)),"",VLOOKUP($E208,$B$2:$D$577,2,0))</f>
        <v/>
      </c>
      <c r="K218" s="133" t="str">
        <f>IF(ISERROR(VLOOKUP($J218,Tableau1[],4,0)),"",VLOOKUP($J218,Tableau1[],4,0))</f>
        <v/>
      </c>
      <c r="L218" s="133" t="str">
        <f>IF(ISERROR(VLOOKUP($J218,Tableau1[],5,0)),"",VLOOKUP($J218,Tableau1[],5,0))</f>
        <v/>
      </c>
      <c r="M218" s="133" t="str">
        <f>IF(ISERROR(VLOOKUP($J218,Tableau1[],6,0)),"",VLOOKUP($J218,Tableau1[],6,0))</f>
        <v/>
      </c>
      <c r="N218" s="133" t="str">
        <f>IF(ISERROR(VLOOKUP($J218,Tableau1[],13,0)),"",VLOOKUP($J218,Tableau1[],13,0))</f>
        <v/>
      </c>
      <c r="O218" s="133" t="str">
        <f>IF(ISERROR(VLOOKUP($J218,Tableau1[],11,0)),"",VLOOKUP($J218,Tableau1[],11,0))</f>
        <v/>
      </c>
      <c r="P218" s="133" t="str">
        <f>IF(ISERROR(VLOOKUP($J218,Tableau1[],8,0)),"",VLOOKUP($J218,Tableau1[],8,0))</f>
        <v/>
      </c>
      <c r="Q218" s="133" t="str">
        <f>IF(ISERROR(VLOOKUP($J218,Tableau1[],10,0)),"",VLOOKUP($J218,Tableau1[],10,0))</f>
        <v/>
      </c>
      <c r="R218" s="133" t="str">
        <f t="shared" si="69"/>
        <v/>
      </c>
      <c r="S218" s="134" t="str">
        <f t="shared" si="70"/>
        <v/>
      </c>
      <c r="T218" s="133" t="str">
        <f t="shared" si="68"/>
        <v/>
      </c>
      <c r="U218" s="77"/>
      <c r="V218" s="77"/>
      <c r="W218" s="77"/>
      <c r="X218" s="77"/>
      <c r="Y218" s="77"/>
      <c r="Z218" s="77"/>
      <c r="AA218" s="77"/>
      <c r="AB218" s="77"/>
      <c r="AC218" s="77"/>
      <c r="AD218" s="163"/>
      <c r="AE218" s="77"/>
      <c r="AF218" s="302"/>
      <c r="AG218" s="87"/>
      <c r="AH218" s="77"/>
      <c r="AI218" s="77"/>
      <c r="AJ218" s="77"/>
      <c r="AK218" s="77"/>
      <c r="AL218" s="77"/>
      <c r="AM218" s="77"/>
      <c r="AN218" s="77"/>
      <c r="AO218" s="77"/>
      <c r="AP218" s="77"/>
      <c r="AQ218" s="77"/>
      <c r="AR218" s="77"/>
      <c r="AS218" s="77"/>
      <c r="AT218" s="77"/>
    </row>
    <row r="219" spans="1:46" ht="19.95" customHeight="1">
      <c r="A219" s="86" t="str">
        <f t="shared" si="71"/>
        <v/>
      </c>
      <c r="B219" s="132">
        <f>SUM($A$2:A219)</f>
        <v>0</v>
      </c>
      <c r="C219" s="133" t="str">
        <f>'Agripp Holds PE'!A18</f>
        <v>HE073</v>
      </c>
      <c r="D219" s="133">
        <f>IF(VLOOKUP(C219,'Agripp Holds PE'!$A$8:$AA$1002,26,0)="",0,VLOOKUP(C219,'Agripp Holds PE'!$A$8:$AA$1002,26,0))</f>
        <v>0</v>
      </c>
      <c r="E219" s="133">
        <v>218</v>
      </c>
      <c r="F219" s="134">
        <f>IF(VLOOKUP(C219,'Agripp Holds PE'!$A$8:$AC$1002,28,0)="",0,VLOOKUP(C219,'Agripp Holds PE'!$A$8:$AC$1002,28,0))</f>
        <v>0</v>
      </c>
      <c r="G219" s="135"/>
      <c r="H219" s="135"/>
      <c r="I219" s="135"/>
      <c r="J219" s="133" t="str">
        <f t="shared" si="72"/>
        <v/>
      </c>
      <c r="K219" s="133" t="str">
        <f>IF(ISERROR(VLOOKUP($J219,Tableau1[],4,0)),"",VLOOKUP($J219,Tableau1[],4,0))</f>
        <v/>
      </c>
      <c r="L219" s="133" t="str">
        <f>IF(ISERROR(VLOOKUP($J219,Tableau1[],5,0)),"",VLOOKUP($J219,Tableau1[],5,0))</f>
        <v/>
      </c>
      <c r="M219" s="133" t="str">
        <f>IF(ISERROR(VLOOKUP($J219,Tableau1[],6,0)),"",VLOOKUP($J219,Tableau1[],6,0))</f>
        <v/>
      </c>
      <c r="N219" s="133" t="str">
        <f>IF(ISERROR(VLOOKUP($J219,Tableau1[],13,0)),"",VLOOKUP($J219,Tableau1[],13,0))</f>
        <v/>
      </c>
      <c r="O219" s="133" t="str">
        <f>IF(ISERROR(VLOOKUP($J219,Tableau1[],11,0)),"",VLOOKUP($J219,Tableau1[],11,0))</f>
        <v/>
      </c>
      <c r="P219" s="133" t="str">
        <f>IF(ISERROR(VLOOKUP($J219,Tableau1[],8,0)),"",VLOOKUP($J219,Tableau1[],8,0))</f>
        <v/>
      </c>
      <c r="Q219" s="133" t="str">
        <f>IF(ISERROR(VLOOKUP($J219,Tableau1[],10,0)),"",VLOOKUP($J219,Tableau1[],10,0))</f>
        <v/>
      </c>
      <c r="R219" s="133" t="str">
        <f t="shared" si="69"/>
        <v/>
      </c>
      <c r="S219" s="134" t="str">
        <f t="shared" si="70"/>
        <v/>
      </c>
      <c r="T219" s="133" t="str">
        <f t="shared" si="68"/>
        <v/>
      </c>
    </row>
    <row r="220" spans="1:46" ht="19.95" customHeight="1">
      <c r="A220" s="86" t="str">
        <f t="shared" si="71"/>
        <v/>
      </c>
      <c r="B220" s="132">
        <f>SUM($A$2:A220)</f>
        <v>0</v>
      </c>
      <c r="C220" s="133" t="str">
        <f>'Agripp Holds PE'!A19</f>
        <v>HE074</v>
      </c>
      <c r="D220" s="133">
        <f>IF(VLOOKUP(C220,'Agripp Holds PE'!$A$8:$AA$1002,26,0)="",0,VLOOKUP(C220,'Agripp Holds PE'!$A$8:$AA$1002,26,0))</f>
        <v>0</v>
      </c>
      <c r="E220" s="133">
        <v>219</v>
      </c>
      <c r="F220" s="134">
        <f>IF(VLOOKUP(C220,'Agripp Holds PE'!$A$8:$AC$1002,28,0)="",0,VLOOKUP(C220,'Agripp Holds PE'!$A$8:$AC$1002,28,0))</f>
        <v>0</v>
      </c>
      <c r="G220" s="135"/>
      <c r="H220" s="135"/>
      <c r="I220" s="135"/>
      <c r="J220" s="133" t="str">
        <f t="shared" si="72"/>
        <v/>
      </c>
      <c r="K220" s="133" t="str">
        <f>IF(ISERROR(VLOOKUP($J220,Tableau1[],4,0)),"",VLOOKUP($J220,Tableau1[],4,0))</f>
        <v/>
      </c>
      <c r="L220" s="133" t="str">
        <f>IF(ISERROR(VLOOKUP($J220,Tableau1[],5,0)),"",VLOOKUP($J220,Tableau1[],5,0))</f>
        <v/>
      </c>
      <c r="M220" s="133" t="str">
        <f>IF(ISERROR(VLOOKUP($J220,Tableau1[],6,0)),"",VLOOKUP($J220,Tableau1[],6,0))</f>
        <v/>
      </c>
      <c r="N220" s="133" t="str">
        <f>IF(ISERROR(VLOOKUP($J220,Tableau1[],13,0)),"",VLOOKUP($J220,Tableau1[],13,0))</f>
        <v/>
      </c>
      <c r="O220" s="133" t="str">
        <f>IF(ISERROR(VLOOKUP($J220,Tableau1[],11,0)),"",VLOOKUP($J220,Tableau1[],11,0))</f>
        <v/>
      </c>
      <c r="P220" s="133" t="str">
        <f>IF(ISERROR(VLOOKUP($J220,Tableau1[],8,0)),"",VLOOKUP($J220,Tableau1[],8,0))</f>
        <v/>
      </c>
      <c r="Q220" s="133" t="str">
        <f>IF(ISERROR(VLOOKUP($J220,Tableau1[],10,0)),"",VLOOKUP($J220,Tableau1[],10,0))</f>
        <v/>
      </c>
      <c r="R220" s="133" t="str">
        <f t="shared" si="69"/>
        <v/>
      </c>
      <c r="S220" s="134" t="str">
        <f t="shared" si="70"/>
        <v/>
      </c>
      <c r="T220" s="133" t="str">
        <f t="shared" si="68"/>
        <v/>
      </c>
    </row>
    <row r="221" spans="1:46" ht="19.95" customHeight="1">
      <c r="A221" s="86" t="str">
        <f t="shared" si="71"/>
        <v/>
      </c>
      <c r="B221" s="132">
        <f>SUM($A$2:A221)</f>
        <v>0</v>
      </c>
      <c r="C221" s="133" t="str">
        <f>'Agripp Holds PE'!A20</f>
        <v>HE075</v>
      </c>
      <c r="D221" s="133">
        <f>IF(VLOOKUP(C221,'Agripp Holds PE'!$A$8:$AA$1002,26,0)="",0,VLOOKUP(C221,'Agripp Holds PE'!$A$8:$AA$1002,26,0))</f>
        <v>0</v>
      </c>
      <c r="E221" s="133">
        <v>220</v>
      </c>
      <c r="F221" s="134">
        <f>IF(VLOOKUP(C221,'Agripp Holds PE'!$A$8:$AC$1002,28,0)="",0,VLOOKUP(C221,'Agripp Holds PE'!$A$8:$AC$1002,28,0))</f>
        <v>0</v>
      </c>
      <c r="G221" s="135"/>
      <c r="H221" s="135"/>
      <c r="I221" s="135"/>
      <c r="J221" s="133" t="str">
        <f t="shared" si="72"/>
        <v/>
      </c>
      <c r="K221" s="133" t="str">
        <f>IF(ISERROR(VLOOKUP($J221,Tableau1[],4,0)),"",VLOOKUP($J221,Tableau1[],4,0))</f>
        <v/>
      </c>
      <c r="L221" s="133" t="str">
        <f>IF(ISERROR(VLOOKUP($J221,Tableau1[],5,0)),"",VLOOKUP($J221,Tableau1[],5,0))</f>
        <v/>
      </c>
      <c r="M221" s="133" t="str">
        <f>IF(ISERROR(VLOOKUP($J221,Tableau1[],6,0)),"",VLOOKUP($J221,Tableau1[],6,0))</f>
        <v/>
      </c>
      <c r="N221" s="133" t="str">
        <f>IF(ISERROR(VLOOKUP($J221,Tableau1[],13,0)),"",VLOOKUP($J221,Tableau1[],13,0))</f>
        <v/>
      </c>
      <c r="O221" s="133" t="str">
        <f>IF(ISERROR(VLOOKUP($J221,Tableau1[],11,0)),"",VLOOKUP($J221,Tableau1[],11,0))</f>
        <v/>
      </c>
      <c r="P221" s="133" t="str">
        <f>IF(ISERROR(VLOOKUP($J221,Tableau1[],8,0)),"",VLOOKUP($J221,Tableau1[],8,0))</f>
        <v/>
      </c>
      <c r="Q221" s="133" t="str">
        <f>IF(ISERROR(VLOOKUP($J221,Tableau1[],10,0)),"",VLOOKUP($J221,Tableau1[],10,0))</f>
        <v/>
      </c>
      <c r="R221" s="133" t="str">
        <f t="shared" si="69"/>
        <v/>
      </c>
      <c r="S221" s="134" t="str">
        <f t="shared" si="70"/>
        <v/>
      </c>
      <c r="T221" s="133" t="str">
        <f t="shared" si="68"/>
        <v/>
      </c>
    </row>
    <row r="222" spans="1:46" ht="19.95" customHeight="1">
      <c r="A222" s="86" t="str">
        <f t="shared" si="71"/>
        <v/>
      </c>
      <c r="B222" s="132">
        <f>SUM($A$2:A222)</f>
        <v>0</v>
      </c>
      <c r="C222" s="133" t="str">
        <f>'Agripp Holds PE'!A21</f>
        <v>HE076</v>
      </c>
      <c r="D222" s="133">
        <f>IF(VLOOKUP(C222,'Agripp Holds PE'!$A$8:$AA$1002,26,0)="",0,VLOOKUP(C222,'Agripp Holds PE'!$A$8:$AA$1002,26,0))</f>
        <v>0</v>
      </c>
      <c r="E222" s="133">
        <v>221</v>
      </c>
      <c r="F222" s="134">
        <f>IF(VLOOKUP(C222,'Agripp Holds PE'!$A$8:$AC$1002,28,0)="",0,VLOOKUP(C222,'Agripp Holds PE'!$A$8:$AC$1002,28,0))</f>
        <v>0</v>
      </c>
      <c r="G222" s="135"/>
      <c r="H222" s="135"/>
      <c r="I222" s="135"/>
      <c r="J222" s="133" t="str">
        <f t="shared" si="72"/>
        <v/>
      </c>
      <c r="K222" s="133" t="str">
        <f>IF(ISERROR(VLOOKUP($J222,Tableau1[],4,0)),"",VLOOKUP($J222,Tableau1[],4,0))</f>
        <v/>
      </c>
      <c r="L222" s="133" t="str">
        <f>IF(ISERROR(VLOOKUP($J222,Tableau1[],5,0)),"",VLOOKUP($J222,Tableau1[],5,0))</f>
        <v/>
      </c>
      <c r="M222" s="133" t="str">
        <f>IF(ISERROR(VLOOKUP($J222,Tableau1[],6,0)),"",VLOOKUP($J222,Tableau1[],6,0))</f>
        <v/>
      </c>
      <c r="N222" s="133" t="str">
        <f>IF(ISERROR(VLOOKUP($J222,Tableau1[],13,0)),"",VLOOKUP($J222,Tableau1[],13,0))</f>
        <v/>
      </c>
      <c r="O222" s="133" t="str">
        <f>IF(ISERROR(VLOOKUP($J222,Tableau1[],11,0)),"",VLOOKUP($J222,Tableau1[],11,0))</f>
        <v/>
      </c>
      <c r="P222" s="133" t="str">
        <f>IF(ISERROR(VLOOKUP($J222,Tableau1[],8,0)),"",VLOOKUP($J222,Tableau1[],8,0))</f>
        <v/>
      </c>
      <c r="Q222" s="133" t="str">
        <f>IF(ISERROR(VLOOKUP($J222,Tableau1[],10,0)),"",VLOOKUP($J222,Tableau1[],10,0))</f>
        <v/>
      </c>
      <c r="R222" s="133" t="str">
        <f t="shared" si="69"/>
        <v/>
      </c>
      <c r="S222" s="134" t="str">
        <f t="shared" si="70"/>
        <v/>
      </c>
      <c r="T222" s="133" t="str">
        <f t="shared" si="68"/>
        <v/>
      </c>
    </row>
    <row r="223" spans="1:46" ht="19.95" customHeight="1">
      <c r="A223" s="86" t="str">
        <f t="shared" si="71"/>
        <v/>
      </c>
      <c r="B223" s="132">
        <f>SUM($A$2:A223)</f>
        <v>0</v>
      </c>
      <c r="C223" s="133" t="str">
        <f>'Agripp Holds PE'!A22</f>
        <v>HE077</v>
      </c>
      <c r="D223" s="133">
        <f>IF(VLOOKUP(C223,'Agripp Holds PE'!$A$8:$AA$1002,26,0)="",0,VLOOKUP(C223,'Agripp Holds PE'!$A$8:$AA$1002,26,0))</f>
        <v>0</v>
      </c>
      <c r="E223" s="133">
        <v>222</v>
      </c>
      <c r="F223" s="134">
        <f>IF(VLOOKUP(C223,'Agripp Holds PE'!$A$8:$AC$1002,28,0)="",0,VLOOKUP(C223,'Agripp Holds PE'!$A$8:$AC$1002,28,0))</f>
        <v>0</v>
      </c>
      <c r="G223" s="135"/>
      <c r="H223" s="135"/>
      <c r="I223" s="135"/>
      <c r="J223" s="133" t="str">
        <f t="shared" si="72"/>
        <v/>
      </c>
      <c r="K223" s="133" t="str">
        <f>IF(ISERROR(VLOOKUP($J223,Tableau1[],4,0)),"",VLOOKUP($J223,Tableau1[],4,0))</f>
        <v/>
      </c>
      <c r="L223" s="133" t="str">
        <f>IF(ISERROR(VLOOKUP($J223,Tableau1[],5,0)),"",VLOOKUP($J223,Tableau1[],5,0))</f>
        <v/>
      </c>
      <c r="M223" s="133" t="str">
        <f>IF(ISERROR(VLOOKUP($J223,Tableau1[],6,0)),"",VLOOKUP($J223,Tableau1[],6,0))</f>
        <v/>
      </c>
      <c r="N223" s="133" t="str">
        <f>IF(ISERROR(VLOOKUP($J223,Tableau1[],13,0)),"",VLOOKUP($J223,Tableau1[],13,0))</f>
        <v/>
      </c>
      <c r="O223" s="133" t="str">
        <f>IF(ISERROR(VLOOKUP($J223,Tableau1[],11,0)),"",VLOOKUP($J223,Tableau1[],11,0))</f>
        <v/>
      </c>
      <c r="P223" s="133" t="str">
        <f>IF(ISERROR(VLOOKUP($J223,Tableau1[],8,0)),"",VLOOKUP($J223,Tableau1[],8,0))</f>
        <v/>
      </c>
      <c r="Q223" s="133" t="str">
        <f>IF(ISERROR(VLOOKUP($J223,Tableau1[],10,0)),"",VLOOKUP($J223,Tableau1[],10,0))</f>
        <v/>
      </c>
      <c r="R223" s="133" t="str">
        <f t="shared" si="69"/>
        <v/>
      </c>
      <c r="S223" s="134" t="str">
        <f t="shared" si="70"/>
        <v/>
      </c>
      <c r="T223" s="133" t="str">
        <f t="shared" si="68"/>
        <v/>
      </c>
    </row>
    <row r="224" spans="1:46" ht="19.95" customHeight="1">
      <c r="A224" s="86" t="str">
        <f t="shared" si="71"/>
        <v/>
      </c>
      <c r="B224" s="132">
        <f>SUM($A$2:A224)</f>
        <v>0</v>
      </c>
      <c r="C224" s="133" t="str">
        <f>'Agripp Holds PE'!A23</f>
        <v>HE078</v>
      </c>
      <c r="D224" s="133">
        <f>IF(VLOOKUP(C224,'Agripp Holds PE'!$A$8:$AA$1002,26,0)="",0,VLOOKUP(C224,'Agripp Holds PE'!$A$8:$AA$1002,26,0))</f>
        <v>0</v>
      </c>
      <c r="E224" s="133">
        <v>223</v>
      </c>
      <c r="F224" s="134">
        <f>IF(VLOOKUP(C224,'Agripp Holds PE'!$A$8:$AC$1002,28,0)="",0,VLOOKUP(C224,'Agripp Holds PE'!$A$8:$AC$1002,28,0))</f>
        <v>0</v>
      </c>
      <c r="G224" s="135"/>
      <c r="H224" s="135"/>
      <c r="I224" s="135"/>
      <c r="J224" s="133" t="str">
        <f t="shared" si="72"/>
        <v/>
      </c>
      <c r="K224" s="133" t="str">
        <f>IF(ISERROR(VLOOKUP($J224,Tableau1[],4,0)),"",VLOOKUP($J224,Tableau1[],4,0))</f>
        <v/>
      </c>
      <c r="L224" s="133" t="str">
        <f>IF(ISERROR(VLOOKUP($J224,Tableau1[],5,0)),"",VLOOKUP($J224,Tableau1[],5,0))</f>
        <v/>
      </c>
      <c r="M224" s="133" t="str">
        <f>IF(ISERROR(VLOOKUP($J224,Tableau1[],6,0)),"",VLOOKUP($J224,Tableau1[],6,0))</f>
        <v/>
      </c>
      <c r="N224" s="133" t="str">
        <f>IF(ISERROR(VLOOKUP($J224,Tableau1[],13,0)),"",VLOOKUP($J224,Tableau1[],13,0))</f>
        <v/>
      </c>
      <c r="O224" s="133" t="str">
        <f>IF(ISERROR(VLOOKUP($J224,Tableau1[],11,0)),"",VLOOKUP($J224,Tableau1[],11,0))</f>
        <v/>
      </c>
      <c r="P224" s="133" t="str">
        <f>IF(ISERROR(VLOOKUP($J224,Tableau1[],8,0)),"",VLOOKUP($J224,Tableau1[],8,0))</f>
        <v/>
      </c>
      <c r="Q224" s="133" t="str">
        <f>IF(ISERROR(VLOOKUP($J224,Tableau1[],10,0)),"",VLOOKUP($J224,Tableau1[],10,0))</f>
        <v/>
      </c>
      <c r="R224" s="133" t="str">
        <f t="shared" si="69"/>
        <v/>
      </c>
      <c r="S224" s="134" t="str">
        <f t="shared" si="70"/>
        <v/>
      </c>
      <c r="T224" s="133" t="str">
        <f t="shared" si="68"/>
        <v/>
      </c>
    </row>
    <row r="225" spans="1:20" ht="19.95" customHeight="1">
      <c r="A225" s="86" t="str">
        <f t="shared" si="71"/>
        <v/>
      </c>
      <c r="B225" s="132">
        <f>SUM($A$2:A225)</f>
        <v>0</v>
      </c>
      <c r="C225" s="133" t="str">
        <f>'Agripp Holds PE'!A24</f>
        <v>HE079</v>
      </c>
      <c r="D225" s="133">
        <f>IF(VLOOKUP(C225,'Agripp Holds PE'!$A$8:$AA$1002,26,0)="",0,VLOOKUP(C225,'Agripp Holds PE'!$A$8:$AA$1002,26,0))</f>
        <v>0</v>
      </c>
      <c r="E225" s="133">
        <v>224</v>
      </c>
      <c r="F225" s="134">
        <f>IF(VLOOKUP(C225,'Agripp Holds PE'!$A$8:$AC$1002,28,0)="",0,VLOOKUP(C225,'Agripp Holds PE'!$A$8:$AC$1002,28,0))</f>
        <v>0</v>
      </c>
      <c r="G225" s="135"/>
      <c r="H225" s="135"/>
      <c r="I225" s="135"/>
      <c r="J225" s="133" t="str">
        <f t="shared" si="72"/>
        <v/>
      </c>
      <c r="K225" s="133" t="str">
        <f>IF(ISERROR(VLOOKUP($J225,Tableau1[],4,0)),"",VLOOKUP($J225,Tableau1[],4,0))</f>
        <v/>
      </c>
      <c r="L225" s="133" t="str">
        <f>IF(ISERROR(VLOOKUP($J225,Tableau1[],5,0)),"",VLOOKUP($J225,Tableau1[],5,0))</f>
        <v/>
      </c>
      <c r="M225" s="133" t="str">
        <f>IF(ISERROR(VLOOKUP($J225,Tableau1[],6,0)),"",VLOOKUP($J225,Tableau1[],6,0))</f>
        <v/>
      </c>
      <c r="N225" s="133" t="str">
        <f>IF(ISERROR(VLOOKUP($J225,Tableau1[],13,0)),"",VLOOKUP($J225,Tableau1[],13,0))</f>
        <v/>
      </c>
      <c r="O225" s="133" t="str">
        <f>IF(ISERROR(VLOOKUP($J225,Tableau1[],11,0)),"",VLOOKUP($J225,Tableau1[],11,0))</f>
        <v/>
      </c>
      <c r="P225" s="133" t="str">
        <f>IF(ISERROR(VLOOKUP($J225,Tableau1[],8,0)),"",VLOOKUP($J225,Tableau1[],8,0))</f>
        <v/>
      </c>
      <c r="Q225" s="133" t="str">
        <f>IF(ISERROR(VLOOKUP($J225,Tableau1[],10,0)),"",VLOOKUP($J225,Tableau1[],10,0))</f>
        <v/>
      </c>
      <c r="R225" s="133" t="str">
        <f t="shared" si="69"/>
        <v/>
      </c>
      <c r="S225" s="134" t="str">
        <f t="shared" si="70"/>
        <v/>
      </c>
      <c r="T225" s="133" t="str">
        <f t="shared" si="68"/>
        <v/>
      </c>
    </row>
    <row r="226" spans="1:20" ht="19.95" customHeight="1">
      <c r="A226" s="86" t="str">
        <f t="shared" si="71"/>
        <v/>
      </c>
      <c r="B226" s="132">
        <f>SUM($A$2:A226)</f>
        <v>0</v>
      </c>
      <c r="C226" s="133" t="str">
        <f>'Agripp Holds PE'!A25</f>
        <v>HE080</v>
      </c>
      <c r="D226" s="133">
        <f>IF(VLOOKUP(C226,'Agripp Holds PE'!$A$8:$AA$1002,26,0)="",0,VLOOKUP(C226,'Agripp Holds PE'!$A$8:$AA$1002,26,0))</f>
        <v>0</v>
      </c>
      <c r="E226" s="133">
        <v>225</v>
      </c>
      <c r="F226" s="134">
        <f>IF(VLOOKUP(C226,'Agripp Holds PE'!$A$8:$AC$1002,28,0)="",0,VLOOKUP(C226,'Agripp Holds PE'!$A$8:$AC$1002,28,0))</f>
        <v>0</v>
      </c>
      <c r="G226" s="135"/>
      <c r="H226" s="135"/>
      <c r="I226" s="135"/>
      <c r="J226" s="133" t="str">
        <f t="shared" si="72"/>
        <v/>
      </c>
      <c r="K226" s="133" t="str">
        <f>IF(ISERROR(VLOOKUP($J226,Tableau1[],4,0)),"",VLOOKUP($J226,Tableau1[],4,0))</f>
        <v/>
      </c>
      <c r="L226" s="133" t="str">
        <f>IF(ISERROR(VLOOKUP($J226,Tableau1[],5,0)),"",VLOOKUP($J226,Tableau1[],5,0))</f>
        <v/>
      </c>
      <c r="M226" s="133" t="str">
        <f>IF(ISERROR(VLOOKUP($J226,Tableau1[],6,0)),"",VLOOKUP($J226,Tableau1[],6,0))</f>
        <v/>
      </c>
      <c r="N226" s="133" t="str">
        <f>IF(ISERROR(VLOOKUP($J226,Tableau1[],13,0)),"",VLOOKUP($J226,Tableau1[],13,0))</f>
        <v/>
      </c>
      <c r="O226" s="133" t="str">
        <f>IF(ISERROR(VLOOKUP($J226,Tableau1[],11,0)),"",VLOOKUP($J226,Tableau1[],11,0))</f>
        <v/>
      </c>
      <c r="P226" s="133" t="str">
        <f>IF(ISERROR(VLOOKUP($J226,Tableau1[],8,0)),"",VLOOKUP($J226,Tableau1[],8,0))</f>
        <v/>
      </c>
      <c r="Q226" s="133" t="str">
        <f>IF(ISERROR(VLOOKUP($J226,Tableau1[],10,0)),"",VLOOKUP($J226,Tableau1[],10,0))</f>
        <v/>
      </c>
      <c r="R226" s="133" t="str">
        <f t="shared" si="69"/>
        <v/>
      </c>
      <c r="S226" s="134" t="str">
        <f t="shared" si="70"/>
        <v/>
      </c>
      <c r="T226" s="133" t="str">
        <f t="shared" si="68"/>
        <v/>
      </c>
    </row>
    <row r="227" spans="1:20" ht="19.95" customHeight="1">
      <c r="A227" s="86" t="str">
        <f t="shared" si="71"/>
        <v/>
      </c>
      <c r="B227" s="132">
        <f>SUM($A$2:A227)</f>
        <v>0</v>
      </c>
      <c r="C227" s="133" t="str">
        <f>'Agripp Holds PE'!A26</f>
        <v>HE081</v>
      </c>
      <c r="D227" s="133">
        <f>IF(VLOOKUP(C227,'Agripp Holds PE'!$A$8:$AA$1002,26,0)="",0,VLOOKUP(C227,'Agripp Holds PE'!$A$8:$AA$1002,26,0))</f>
        <v>0</v>
      </c>
      <c r="E227" s="133">
        <v>226</v>
      </c>
      <c r="F227" s="134">
        <f>IF(VLOOKUP(C227,'Agripp Holds PE'!$A$8:$AC$1002,28,0)="",0,VLOOKUP(C227,'Agripp Holds PE'!$A$8:$AC$1002,28,0))</f>
        <v>0</v>
      </c>
      <c r="G227" s="135"/>
      <c r="H227" s="135"/>
      <c r="I227" s="135"/>
      <c r="J227" s="133" t="str">
        <f t="shared" si="72"/>
        <v/>
      </c>
      <c r="K227" s="133" t="str">
        <f>IF(ISERROR(VLOOKUP($J227,Tableau1[],4,0)),"",VLOOKUP($J227,Tableau1[],4,0))</f>
        <v/>
      </c>
      <c r="L227" s="133" t="str">
        <f>IF(ISERROR(VLOOKUP($J227,Tableau1[],5,0)),"",VLOOKUP($J227,Tableau1[],5,0))</f>
        <v/>
      </c>
      <c r="M227" s="133" t="str">
        <f>IF(ISERROR(VLOOKUP($J227,Tableau1[],6,0)),"",VLOOKUP($J227,Tableau1[],6,0))</f>
        <v/>
      </c>
      <c r="N227" s="133" t="str">
        <f>IF(ISERROR(VLOOKUP($J227,Tableau1[],13,0)),"",VLOOKUP($J227,Tableau1[],13,0))</f>
        <v/>
      </c>
      <c r="O227" s="133" t="str">
        <f>IF(ISERROR(VLOOKUP($J227,Tableau1[],11,0)),"",VLOOKUP($J227,Tableau1[],11,0))</f>
        <v/>
      </c>
      <c r="P227" s="133" t="str">
        <f>IF(ISERROR(VLOOKUP($J227,Tableau1[],8,0)),"",VLOOKUP($J227,Tableau1[],8,0))</f>
        <v/>
      </c>
      <c r="Q227" s="133" t="str">
        <f>IF(ISERROR(VLOOKUP($J227,Tableau1[],10,0)),"",VLOOKUP($J227,Tableau1[],10,0))</f>
        <v/>
      </c>
      <c r="R227" s="133" t="str">
        <f t="shared" si="69"/>
        <v/>
      </c>
      <c r="S227" s="134" t="str">
        <f t="shared" si="70"/>
        <v/>
      </c>
      <c r="T227" s="133" t="str">
        <f t="shared" si="68"/>
        <v/>
      </c>
    </row>
    <row r="228" spans="1:20" ht="19.95" customHeight="1">
      <c r="A228" s="86" t="str">
        <f t="shared" si="71"/>
        <v/>
      </c>
      <c r="B228" s="132">
        <f>SUM($A$2:A228)</f>
        <v>0</v>
      </c>
      <c r="C228" s="133" t="str">
        <f>'Agripp Holds PE'!A27</f>
        <v>HE082</v>
      </c>
      <c r="D228" s="133">
        <f>IF(VLOOKUP(C228,'Agripp Holds PE'!$A$8:$AA$1002,26,0)="",0,VLOOKUP(C228,'Agripp Holds PE'!$A$8:$AA$1002,26,0))</f>
        <v>0</v>
      </c>
      <c r="E228" s="133">
        <v>227</v>
      </c>
      <c r="F228" s="134">
        <f>IF(VLOOKUP(C228,'Agripp Holds PE'!$A$8:$AC$1002,28,0)="",0,VLOOKUP(C228,'Agripp Holds PE'!$A$8:$AC$1002,28,0))</f>
        <v>0</v>
      </c>
      <c r="G228" s="135"/>
      <c r="H228" s="135"/>
      <c r="I228" s="135"/>
      <c r="J228" s="133" t="str">
        <f t="shared" si="72"/>
        <v/>
      </c>
      <c r="K228" s="133" t="str">
        <f>IF(ISERROR(VLOOKUP($J228,Tableau1[],4,0)),"",VLOOKUP($J228,Tableau1[],4,0))</f>
        <v/>
      </c>
      <c r="L228" s="133" t="str">
        <f>IF(ISERROR(VLOOKUP($J228,Tableau1[],5,0)),"",VLOOKUP($J228,Tableau1[],5,0))</f>
        <v/>
      </c>
      <c r="M228" s="133" t="str">
        <f>IF(ISERROR(VLOOKUP($J228,Tableau1[],6,0)),"",VLOOKUP($J228,Tableau1[],6,0))</f>
        <v/>
      </c>
      <c r="N228" s="133" t="str">
        <f>IF(ISERROR(VLOOKUP($J228,Tableau1[],13,0)),"",VLOOKUP($J228,Tableau1[],13,0))</f>
        <v/>
      </c>
      <c r="O228" s="133" t="str">
        <f>IF(ISERROR(VLOOKUP($J228,Tableau1[],11,0)),"",VLOOKUP($J228,Tableau1[],11,0))</f>
        <v/>
      </c>
      <c r="P228" s="133" t="str">
        <f>IF(ISERROR(VLOOKUP($J228,Tableau1[],8,0)),"",VLOOKUP($J228,Tableau1[],8,0))</f>
        <v/>
      </c>
      <c r="Q228" s="133" t="str">
        <f>IF(ISERROR(VLOOKUP($J228,Tableau1[],10,0)),"",VLOOKUP($J228,Tableau1[],10,0))</f>
        <v/>
      </c>
      <c r="R228" s="133" t="str">
        <f t="shared" si="69"/>
        <v/>
      </c>
      <c r="S228" s="134" t="str">
        <f t="shared" si="70"/>
        <v/>
      </c>
      <c r="T228" s="133" t="str">
        <f t="shared" si="68"/>
        <v/>
      </c>
    </row>
    <row r="229" spans="1:20" ht="19.95" customHeight="1">
      <c r="A229" s="86" t="str">
        <f t="shared" si="71"/>
        <v/>
      </c>
      <c r="B229" s="132">
        <f>SUM($A$2:A229)</f>
        <v>0</v>
      </c>
      <c r="C229" s="133" t="str">
        <f>'Agripp Holds PE'!A28</f>
        <v>HE083</v>
      </c>
      <c r="D229" s="133">
        <f>IF(VLOOKUP(C229,'Agripp Holds PE'!$A$8:$AA$1002,26,0)="",0,VLOOKUP(C229,'Agripp Holds PE'!$A$8:$AA$1002,26,0))</f>
        <v>0</v>
      </c>
      <c r="E229" s="133">
        <v>228</v>
      </c>
      <c r="F229" s="134">
        <f>IF(VLOOKUP(C229,'Agripp Holds PE'!$A$8:$AC$1002,28,0)="",0,VLOOKUP(C229,'Agripp Holds PE'!$A$8:$AC$1002,28,0))</f>
        <v>0</v>
      </c>
      <c r="G229" s="135"/>
      <c r="H229" s="135"/>
      <c r="I229" s="135"/>
      <c r="J229" s="133" t="str">
        <f t="shared" si="72"/>
        <v/>
      </c>
      <c r="K229" s="133" t="str">
        <f>IF(ISERROR(VLOOKUP($J229,Tableau1[],4,0)),"",VLOOKUP($J229,Tableau1[],4,0))</f>
        <v/>
      </c>
      <c r="L229" s="133" t="str">
        <f>IF(ISERROR(VLOOKUP($J229,Tableau1[],5,0)),"",VLOOKUP($J229,Tableau1[],5,0))</f>
        <v/>
      </c>
      <c r="M229" s="133" t="str">
        <f>IF(ISERROR(VLOOKUP($J229,Tableau1[],6,0)),"",VLOOKUP($J229,Tableau1[],6,0))</f>
        <v/>
      </c>
      <c r="N229" s="133" t="str">
        <f>IF(ISERROR(VLOOKUP($J229,Tableau1[],13,0)),"",VLOOKUP($J229,Tableau1[],13,0))</f>
        <v/>
      </c>
      <c r="O229" s="133" t="str">
        <f>IF(ISERROR(VLOOKUP($J229,Tableau1[],11,0)),"",VLOOKUP($J229,Tableau1[],11,0))</f>
        <v/>
      </c>
      <c r="P229" s="133" t="str">
        <f>IF(ISERROR(VLOOKUP($J229,Tableau1[],8,0)),"",VLOOKUP($J229,Tableau1[],8,0))</f>
        <v/>
      </c>
      <c r="Q229" s="133" t="str">
        <f>IF(ISERROR(VLOOKUP($J229,Tableau1[],10,0)),"",VLOOKUP($J229,Tableau1[],10,0))</f>
        <v/>
      </c>
      <c r="R229" s="133" t="str">
        <f t="shared" si="69"/>
        <v/>
      </c>
      <c r="S229" s="134" t="str">
        <f t="shared" si="70"/>
        <v/>
      </c>
      <c r="T229" s="133" t="str">
        <f t="shared" si="68"/>
        <v/>
      </c>
    </row>
    <row r="230" spans="1:20" ht="19.95" customHeight="1">
      <c r="A230" s="86" t="str">
        <f t="shared" si="71"/>
        <v/>
      </c>
      <c r="B230" s="132">
        <f>SUM($A$2:A230)</f>
        <v>0</v>
      </c>
      <c r="C230" s="133" t="str">
        <f>'Agripp Holds PE'!A29</f>
        <v>HE084</v>
      </c>
      <c r="D230" s="133">
        <f>IF(VLOOKUP(C230,'Agripp Holds PE'!$A$8:$AA$1002,26,0)="",0,VLOOKUP(C230,'Agripp Holds PE'!$A$8:$AA$1002,26,0))</f>
        <v>0</v>
      </c>
      <c r="E230" s="133">
        <v>229</v>
      </c>
      <c r="F230" s="134">
        <f>IF(VLOOKUP(C230,'Agripp Holds PE'!$A$8:$AC$1002,28,0)="",0,VLOOKUP(C230,'Agripp Holds PE'!$A$8:$AC$1002,28,0))</f>
        <v>0</v>
      </c>
      <c r="G230" s="135"/>
      <c r="H230" s="135"/>
      <c r="I230" s="135"/>
      <c r="J230" s="133" t="str">
        <f t="shared" si="72"/>
        <v/>
      </c>
      <c r="K230" s="133" t="str">
        <f>IF(ISERROR(VLOOKUP($J230,Tableau1[],4,0)),"",VLOOKUP($J230,Tableau1[],4,0))</f>
        <v/>
      </c>
      <c r="L230" s="133" t="str">
        <f>IF(ISERROR(VLOOKUP($J230,Tableau1[],5,0)),"",VLOOKUP($J230,Tableau1[],5,0))</f>
        <v/>
      </c>
      <c r="M230" s="133" t="str">
        <f>IF(ISERROR(VLOOKUP($J230,Tableau1[],6,0)),"",VLOOKUP($J230,Tableau1[],6,0))</f>
        <v/>
      </c>
      <c r="N230" s="133" t="str">
        <f>IF(ISERROR(VLOOKUP($J230,Tableau1[],13,0)),"",VLOOKUP($J230,Tableau1[],13,0))</f>
        <v/>
      </c>
      <c r="O230" s="133" t="str">
        <f>IF(ISERROR(VLOOKUP($J230,Tableau1[],11,0)),"",VLOOKUP($J230,Tableau1[],11,0))</f>
        <v/>
      </c>
      <c r="P230" s="133" t="str">
        <f>IF(ISERROR(VLOOKUP($J230,Tableau1[],8,0)),"",VLOOKUP($J230,Tableau1[],8,0))</f>
        <v/>
      </c>
      <c r="Q230" s="133" t="str">
        <f>IF(ISERROR(VLOOKUP($J230,Tableau1[],10,0)),"",VLOOKUP($J230,Tableau1[],10,0))</f>
        <v/>
      </c>
      <c r="R230" s="133" t="str">
        <f t="shared" si="69"/>
        <v/>
      </c>
      <c r="S230" s="134" t="str">
        <f t="shared" si="70"/>
        <v/>
      </c>
      <c r="T230" s="133" t="str">
        <f t="shared" si="68"/>
        <v/>
      </c>
    </row>
    <row r="231" spans="1:20" ht="19.95" customHeight="1">
      <c r="A231" s="86" t="str">
        <f t="shared" si="71"/>
        <v/>
      </c>
      <c r="B231" s="132">
        <f>SUM($A$2:A231)</f>
        <v>0</v>
      </c>
      <c r="C231" s="133" t="str">
        <f>'Agripp Holds PE'!A30</f>
        <v>HE085</v>
      </c>
      <c r="D231" s="133">
        <f>IF(VLOOKUP(C231,'Agripp Holds PE'!$A$8:$AA$1002,26,0)="",0,VLOOKUP(C231,'Agripp Holds PE'!$A$8:$AA$1002,26,0))</f>
        <v>0</v>
      </c>
      <c r="E231" s="133">
        <v>230</v>
      </c>
      <c r="F231" s="134">
        <f>IF(VLOOKUP(C231,'Agripp Holds PE'!$A$8:$AC$1002,28,0)="",0,VLOOKUP(C231,'Agripp Holds PE'!$A$8:$AC$1002,28,0))</f>
        <v>0</v>
      </c>
      <c r="G231" s="135"/>
      <c r="H231" s="135"/>
      <c r="I231" s="135"/>
      <c r="J231" s="133" t="str">
        <f t="shared" si="72"/>
        <v/>
      </c>
      <c r="K231" s="133" t="str">
        <f>IF(ISERROR(VLOOKUP($J231,Tableau1[],4,0)),"",VLOOKUP($J231,Tableau1[],4,0))</f>
        <v/>
      </c>
      <c r="L231" s="133" t="str">
        <f>IF(ISERROR(VLOOKUP($J231,Tableau1[],5,0)),"",VLOOKUP($J231,Tableau1[],5,0))</f>
        <v/>
      </c>
      <c r="M231" s="133" t="str">
        <f>IF(ISERROR(VLOOKUP($J231,Tableau1[],6,0)),"",VLOOKUP($J231,Tableau1[],6,0))</f>
        <v/>
      </c>
      <c r="N231" s="133" t="str">
        <f>IF(ISERROR(VLOOKUP($J231,Tableau1[],13,0)),"",VLOOKUP($J231,Tableau1[],13,0))</f>
        <v/>
      </c>
      <c r="O231" s="133" t="str">
        <f>IF(ISERROR(VLOOKUP($J231,Tableau1[],11,0)),"",VLOOKUP($J231,Tableau1[],11,0))</f>
        <v/>
      </c>
      <c r="P231" s="133" t="str">
        <f>IF(ISERROR(VLOOKUP($J231,Tableau1[],8,0)),"",VLOOKUP($J231,Tableau1[],8,0))</f>
        <v/>
      </c>
      <c r="Q231" s="133" t="str">
        <f>IF(ISERROR(VLOOKUP($J231,Tableau1[],10,0)),"",VLOOKUP($J231,Tableau1[],10,0))</f>
        <v/>
      </c>
      <c r="R231" s="133" t="str">
        <f t="shared" si="69"/>
        <v/>
      </c>
      <c r="S231" s="134" t="str">
        <f t="shared" si="70"/>
        <v/>
      </c>
      <c r="T231" s="133" t="str">
        <f t="shared" si="68"/>
        <v/>
      </c>
    </row>
    <row r="232" spans="1:20" ht="19.95" customHeight="1">
      <c r="A232" s="86" t="str">
        <f t="shared" si="71"/>
        <v/>
      </c>
      <c r="B232" s="132">
        <f>SUM($A$2:A232)</f>
        <v>0</v>
      </c>
      <c r="C232" s="133" t="str">
        <f>'Agripp Holds PE'!A31</f>
        <v>HE086</v>
      </c>
      <c r="D232" s="133">
        <f>IF(VLOOKUP(C232,'Agripp Holds PE'!$A$8:$AA$1002,26,0)="",0,VLOOKUP(C232,'Agripp Holds PE'!$A$8:$AA$1002,26,0))</f>
        <v>0</v>
      </c>
      <c r="E232" s="133">
        <v>231</v>
      </c>
      <c r="F232" s="134">
        <f>IF(VLOOKUP(C232,'Agripp Holds PE'!$A$8:$AC$1002,28,0)="",0,VLOOKUP(C232,'Agripp Holds PE'!$A$8:$AC$1002,28,0))</f>
        <v>0</v>
      </c>
      <c r="G232" s="135"/>
      <c r="H232" s="135"/>
      <c r="I232" s="135"/>
      <c r="J232" s="133" t="str">
        <f t="shared" si="72"/>
        <v/>
      </c>
      <c r="K232" s="133" t="str">
        <f>IF(ISERROR(VLOOKUP($J232,Tableau1[],4,0)),"",VLOOKUP($J232,Tableau1[],4,0))</f>
        <v/>
      </c>
      <c r="L232" s="133" t="str">
        <f>IF(ISERROR(VLOOKUP($J232,Tableau1[],5,0)),"",VLOOKUP($J232,Tableau1[],5,0))</f>
        <v/>
      </c>
      <c r="M232" s="133" t="str">
        <f>IF(ISERROR(VLOOKUP($J232,Tableau1[],6,0)),"",VLOOKUP($J232,Tableau1[],6,0))</f>
        <v/>
      </c>
      <c r="N232" s="133" t="str">
        <f>IF(ISERROR(VLOOKUP($J232,Tableau1[],13,0)),"",VLOOKUP($J232,Tableau1[],13,0))</f>
        <v/>
      </c>
      <c r="O232" s="133" t="str">
        <f>IF(ISERROR(VLOOKUP($J232,Tableau1[],11,0)),"",VLOOKUP($J232,Tableau1[],11,0))</f>
        <v/>
      </c>
      <c r="P232" s="133" t="str">
        <f>IF(ISERROR(VLOOKUP($J232,Tableau1[],8,0)),"",VLOOKUP($J232,Tableau1[],8,0))</f>
        <v/>
      </c>
      <c r="Q232" s="133" t="str">
        <f>IF(ISERROR(VLOOKUP($J232,Tableau1[],10,0)),"",VLOOKUP($J232,Tableau1[],10,0))</f>
        <v/>
      </c>
      <c r="R232" s="133" t="str">
        <f t="shared" si="69"/>
        <v/>
      </c>
      <c r="S232" s="134" t="str">
        <f t="shared" si="70"/>
        <v/>
      </c>
      <c r="T232" s="133" t="str">
        <f t="shared" si="68"/>
        <v/>
      </c>
    </row>
    <row r="233" spans="1:20" ht="19.95" customHeight="1">
      <c r="A233" s="86" t="str">
        <f t="shared" si="71"/>
        <v/>
      </c>
      <c r="B233" s="132">
        <f>SUM($A$2:A233)</f>
        <v>0</v>
      </c>
      <c r="C233" s="133" t="str">
        <f>'Agripp Holds PE'!A32</f>
        <v>HE087</v>
      </c>
      <c r="D233" s="133">
        <f>IF(VLOOKUP(C233,'Agripp Holds PE'!$A$8:$AA$1002,26,0)="",0,VLOOKUP(C233,'Agripp Holds PE'!$A$8:$AA$1002,26,0))</f>
        <v>0</v>
      </c>
      <c r="E233" s="133">
        <v>232</v>
      </c>
      <c r="F233" s="134">
        <f>IF(VLOOKUP(C233,'Agripp Holds PE'!$A$8:$AC$1002,28,0)="",0,VLOOKUP(C233,'Agripp Holds PE'!$A$8:$AC$1002,28,0))</f>
        <v>0</v>
      </c>
      <c r="G233" s="135"/>
      <c r="H233" s="135"/>
      <c r="I233" s="135"/>
      <c r="J233" s="133" t="str">
        <f t="shared" si="72"/>
        <v/>
      </c>
      <c r="K233" s="133" t="str">
        <f>IF(ISERROR(VLOOKUP($J233,Tableau1[],4,0)),"",VLOOKUP($J233,Tableau1[],4,0))</f>
        <v/>
      </c>
      <c r="L233" s="133" t="str">
        <f>IF(ISERROR(VLOOKUP($J233,Tableau1[],5,0)),"",VLOOKUP($J233,Tableau1[],5,0))</f>
        <v/>
      </c>
      <c r="M233" s="133" t="str">
        <f>IF(ISERROR(VLOOKUP($J233,Tableau1[],6,0)),"",VLOOKUP($J233,Tableau1[],6,0))</f>
        <v/>
      </c>
      <c r="N233" s="133" t="str">
        <f>IF(ISERROR(VLOOKUP($J233,Tableau1[],13,0)),"",VLOOKUP($J233,Tableau1[],13,0))</f>
        <v/>
      </c>
      <c r="O233" s="133" t="str">
        <f>IF(ISERROR(VLOOKUP($J233,Tableau1[],11,0)),"",VLOOKUP($J233,Tableau1[],11,0))</f>
        <v/>
      </c>
      <c r="P233" s="133" t="str">
        <f>IF(ISERROR(VLOOKUP($J233,Tableau1[],8,0)),"",VLOOKUP($J233,Tableau1[],8,0))</f>
        <v/>
      </c>
      <c r="Q233" s="133" t="str">
        <f>IF(ISERROR(VLOOKUP($J233,Tableau1[],10,0)),"",VLOOKUP($J233,Tableau1[],10,0))</f>
        <v/>
      </c>
      <c r="R233" s="133" t="str">
        <f t="shared" si="69"/>
        <v/>
      </c>
      <c r="S233" s="134" t="str">
        <f t="shared" si="70"/>
        <v/>
      </c>
      <c r="T233" s="133" t="str">
        <f t="shared" si="68"/>
        <v/>
      </c>
    </row>
    <row r="234" spans="1:20" ht="19.95" customHeight="1">
      <c r="A234" s="86" t="str">
        <f t="shared" si="71"/>
        <v/>
      </c>
      <c r="B234" s="132">
        <f>SUM($A$2:A234)</f>
        <v>0</v>
      </c>
      <c r="C234" s="133" t="str">
        <f>'Agripp Holds PE'!A33</f>
        <v>HE088</v>
      </c>
      <c r="D234" s="133">
        <f>IF(VLOOKUP(C234,'Agripp Holds PE'!$A$8:$AA$1002,26,0)="",0,VLOOKUP(C234,'Agripp Holds PE'!$A$8:$AA$1002,26,0))</f>
        <v>0</v>
      </c>
      <c r="E234" s="133">
        <v>233</v>
      </c>
      <c r="F234" s="134">
        <f>IF(VLOOKUP(C234,'Agripp Holds PE'!$A$8:$AC$1002,28,0)="",0,VLOOKUP(C234,'Agripp Holds PE'!$A$8:$AC$1002,28,0))</f>
        <v>0</v>
      </c>
      <c r="G234" s="135"/>
      <c r="H234" s="135"/>
      <c r="I234" s="135"/>
      <c r="J234" s="133" t="str">
        <f t="shared" si="72"/>
        <v/>
      </c>
      <c r="K234" s="133" t="str">
        <f>IF(ISERROR(VLOOKUP($J234,Tableau1[],4,0)),"",VLOOKUP($J234,Tableau1[],4,0))</f>
        <v/>
      </c>
      <c r="L234" s="133" t="str">
        <f>IF(ISERROR(VLOOKUP($J234,Tableau1[],5,0)),"",VLOOKUP($J234,Tableau1[],5,0))</f>
        <v/>
      </c>
      <c r="M234" s="133" t="str">
        <f>IF(ISERROR(VLOOKUP($J234,Tableau1[],6,0)),"",VLOOKUP($J234,Tableau1[],6,0))</f>
        <v/>
      </c>
      <c r="N234" s="133" t="str">
        <f>IF(ISERROR(VLOOKUP($J234,Tableau1[],13,0)),"",VLOOKUP($J234,Tableau1[],13,0))</f>
        <v/>
      </c>
      <c r="O234" s="133" t="str">
        <f>IF(ISERROR(VLOOKUP($J234,Tableau1[],11,0)),"",VLOOKUP($J234,Tableau1[],11,0))</f>
        <v/>
      </c>
      <c r="P234" s="133" t="str">
        <f>IF(ISERROR(VLOOKUP($J234,Tableau1[],8,0)),"",VLOOKUP($J234,Tableau1[],8,0))</f>
        <v/>
      </c>
      <c r="Q234" s="133" t="str">
        <f>IF(ISERROR(VLOOKUP($J234,Tableau1[],10,0)),"",VLOOKUP($J234,Tableau1[],10,0))</f>
        <v/>
      </c>
      <c r="R234" s="133" t="str">
        <f t="shared" si="69"/>
        <v/>
      </c>
      <c r="S234" s="134" t="str">
        <f t="shared" si="70"/>
        <v/>
      </c>
      <c r="T234" s="133" t="str">
        <f t="shared" si="68"/>
        <v/>
      </c>
    </row>
    <row r="235" spans="1:20" ht="19.95" customHeight="1">
      <c r="A235" s="86" t="str">
        <f t="shared" si="71"/>
        <v/>
      </c>
      <c r="B235" s="132">
        <f>SUM($A$2:A235)</f>
        <v>0</v>
      </c>
      <c r="C235" s="133" t="str">
        <f>'Agripp Holds PE'!A34</f>
        <v>HE089</v>
      </c>
      <c r="D235" s="133">
        <f>IF(VLOOKUP(C235,'Agripp Holds PE'!$A$8:$AA$1002,26,0)="",0,VLOOKUP(C235,'Agripp Holds PE'!$A$8:$AA$1002,26,0))</f>
        <v>0</v>
      </c>
      <c r="E235" s="133">
        <v>234</v>
      </c>
      <c r="F235" s="134">
        <f>IF(VLOOKUP(C235,'Agripp Holds PE'!$A$8:$AC$1002,28,0)="",0,VLOOKUP(C235,'Agripp Holds PE'!$A$8:$AC$1002,28,0))</f>
        <v>0</v>
      </c>
      <c r="G235" s="135"/>
      <c r="H235" s="135"/>
      <c r="I235" s="135"/>
      <c r="J235" s="133" t="str">
        <f t="shared" si="72"/>
        <v/>
      </c>
      <c r="K235" s="133" t="str">
        <f>IF(ISERROR(VLOOKUP($J235,Tableau1[],4,0)),"",VLOOKUP($J235,Tableau1[],4,0))</f>
        <v/>
      </c>
      <c r="L235" s="133" t="str">
        <f>IF(ISERROR(VLOOKUP($J235,Tableau1[],5,0)),"",VLOOKUP($J235,Tableau1[],5,0))</f>
        <v/>
      </c>
      <c r="M235" s="133" t="str">
        <f>IF(ISERROR(VLOOKUP($J235,Tableau1[],6,0)),"",VLOOKUP($J235,Tableau1[],6,0))</f>
        <v/>
      </c>
      <c r="N235" s="133" t="str">
        <f>IF(ISERROR(VLOOKUP($J235,Tableau1[],13,0)),"",VLOOKUP($J235,Tableau1[],13,0))</f>
        <v/>
      </c>
      <c r="O235" s="133" t="str">
        <f>IF(ISERROR(VLOOKUP($J235,Tableau1[],11,0)),"",VLOOKUP($J235,Tableau1[],11,0))</f>
        <v/>
      </c>
      <c r="P235" s="133" t="str">
        <f>IF(ISERROR(VLOOKUP($J235,Tableau1[],8,0)),"",VLOOKUP($J235,Tableau1[],8,0))</f>
        <v/>
      </c>
      <c r="Q235" s="133" t="str">
        <f>IF(ISERROR(VLOOKUP($J235,Tableau1[],10,0)),"",VLOOKUP($J235,Tableau1[],10,0))</f>
        <v/>
      </c>
      <c r="R235" s="133" t="str">
        <f t="shared" si="69"/>
        <v/>
      </c>
      <c r="S235" s="134" t="str">
        <f t="shared" si="70"/>
        <v/>
      </c>
      <c r="T235" s="133" t="str">
        <f t="shared" si="68"/>
        <v/>
      </c>
    </row>
    <row r="236" spans="1:20" ht="19.95" customHeight="1">
      <c r="A236" s="86" t="str">
        <f t="shared" si="71"/>
        <v/>
      </c>
      <c r="B236" s="132">
        <f>SUM($A$2:A236)</f>
        <v>0</v>
      </c>
      <c r="C236" s="133" t="str">
        <f>'Agripp Holds PE'!A35</f>
        <v>HE090</v>
      </c>
      <c r="D236" s="133">
        <f>IF(VLOOKUP(C236,'Agripp Holds PE'!$A$8:$AA$1002,26,0)="",0,VLOOKUP(C236,'Agripp Holds PE'!$A$8:$AA$1002,26,0))</f>
        <v>0</v>
      </c>
      <c r="E236" s="133">
        <v>235</v>
      </c>
      <c r="F236" s="134">
        <f>IF(VLOOKUP(C236,'Agripp Holds PE'!$A$8:$AC$1002,28,0)="",0,VLOOKUP(C236,'Agripp Holds PE'!$A$8:$AC$1002,28,0))</f>
        <v>0</v>
      </c>
      <c r="G236" s="135"/>
      <c r="H236" s="135"/>
      <c r="I236" s="135"/>
      <c r="J236" s="133" t="str">
        <f t="shared" si="72"/>
        <v/>
      </c>
      <c r="K236" s="133" t="str">
        <f>IF(ISERROR(VLOOKUP($J236,Tableau1[],4,0)),"",VLOOKUP($J236,Tableau1[],4,0))</f>
        <v/>
      </c>
      <c r="L236" s="133" t="str">
        <f>IF(ISERROR(VLOOKUP($J236,Tableau1[],5,0)),"",VLOOKUP($J236,Tableau1[],5,0))</f>
        <v/>
      </c>
      <c r="M236" s="133" t="str">
        <f>IF(ISERROR(VLOOKUP($J236,Tableau1[],6,0)),"",VLOOKUP($J236,Tableau1[],6,0))</f>
        <v/>
      </c>
      <c r="N236" s="133" t="str">
        <f>IF(ISERROR(VLOOKUP($J236,Tableau1[],13,0)),"",VLOOKUP($J236,Tableau1[],13,0))</f>
        <v/>
      </c>
      <c r="O236" s="133" t="str">
        <f>IF(ISERROR(VLOOKUP($J236,Tableau1[],11,0)),"",VLOOKUP($J236,Tableau1[],11,0))</f>
        <v/>
      </c>
      <c r="P236" s="133" t="str">
        <f>IF(ISERROR(VLOOKUP($J236,Tableau1[],8,0)),"",VLOOKUP($J236,Tableau1[],8,0))</f>
        <v/>
      </c>
      <c r="Q236" s="133" t="str">
        <f>IF(ISERROR(VLOOKUP($J236,Tableau1[],10,0)),"",VLOOKUP($J236,Tableau1[],10,0))</f>
        <v/>
      </c>
      <c r="R236" s="133" t="str">
        <f t="shared" si="69"/>
        <v/>
      </c>
      <c r="S236" s="134" t="str">
        <f t="shared" si="70"/>
        <v/>
      </c>
      <c r="T236" s="133" t="str">
        <f t="shared" si="68"/>
        <v/>
      </c>
    </row>
    <row r="237" spans="1:20" ht="19.95" customHeight="1">
      <c r="A237" s="86" t="str">
        <f t="shared" si="71"/>
        <v/>
      </c>
      <c r="B237" s="132">
        <f>SUM($A$2:A237)</f>
        <v>0</v>
      </c>
      <c r="C237" s="133" t="str">
        <f>'Agripp Holds PE'!A36</f>
        <v>HE091</v>
      </c>
      <c r="D237" s="133">
        <f>IF(VLOOKUP(C237,'Agripp Holds PE'!$A$8:$AA$1002,26,0)="",0,VLOOKUP(C237,'Agripp Holds PE'!$A$8:$AA$1002,26,0))</f>
        <v>0</v>
      </c>
      <c r="E237" s="133">
        <v>236</v>
      </c>
      <c r="F237" s="134">
        <f>IF(VLOOKUP(C237,'Agripp Holds PE'!$A$8:$AC$1002,28,0)="",0,VLOOKUP(C237,'Agripp Holds PE'!$A$8:$AC$1002,28,0))</f>
        <v>0</v>
      </c>
      <c r="G237" s="135"/>
      <c r="H237" s="135"/>
      <c r="I237" s="135"/>
      <c r="J237" s="133" t="str">
        <f t="shared" si="72"/>
        <v/>
      </c>
      <c r="K237" s="133" t="str">
        <f>IF(ISERROR(VLOOKUP($J237,Tableau1[],4,0)),"",VLOOKUP($J237,Tableau1[],4,0))</f>
        <v/>
      </c>
      <c r="L237" s="133" t="str">
        <f>IF(ISERROR(VLOOKUP($J237,Tableau1[],5,0)),"",VLOOKUP($J237,Tableau1[],5,0))</f>
        <v/>
      </c>
      <c r="M237" s="133" t="str">
        <f>IF(ISERROR(VLOOKUP($J237,Tableau1[],6,0)),"",VLOOKUP($J237,Tableau1[],6,0))</f>
        <v/>
      </c>
      <c r="N237" s="133" t="str">
        <f>IF(ISERROR(VLOOKUP($J237,Tableau1[],13,0)),"",VLOOKUP($J237,Tableau1[],13,0))</f>
        <v/>
      </c>
      <c r="O237" s="133" t="str">
        <f>IF(ISERROR(VLOOKUP($J237,Tableau1[],11,0)),"",VLOOKUP($J237,Tableau1[],11,0))</f>
        <v/>
      </c>
      <c r="P237" s="133" t="str">
        <f>IF(ISERROR(VLOOKUP($J237,Tableau1[],8,0)),"",VLOOKUP($J237,Tableau1[],8,0))</f>
        <v/>
      </c>
      <c r="Q237" s="133" t="str">
        <f>IF(ISERROR(VLOOKUP($J237,Tableau1[],10,0)),"",VLOOKUP($J237,Tableau1[],10,0))</f>
        <v/>
      </c>
      <c r="R237" s="133" t="str">
        <f t="shared" si="69"/>
        <v/>
      </c>
      <c r="S237" s="134" t="str">
        <f t="shared" si="70"/>
        <v/>
      </c>
      <c r="T237" s="133" t="str">
        <f t="shared" si="68"/>
        <v/>
      </c>
    </row>
    <row r="238" spans="1:20" ht="19.95" customHeight="1">
      <c r="A238" s="86" t="str">
        <f t="shared" si="71"/>
        <v/>
      </c>
      <c r="B238" s="132">
        <f>SUM($A$2:A238)</f>
        <v>0</v>
      </c>
      <c r="C238" s="133" t="str">
        <f>'Agripp Holds PE'!A37</f>
        <v>HE092</v>
      </c>
      <c r="D238" s="133">
        <f>IF(VLOOKUP(C238,'Agripp Holds PE'!$A$8:$AA$1002,26,0)="",0,VLOOKUP(C238,'Agripp Holds PE'!$A$8:$AA$1002,26,0))</f>
        <v>0</v>
      </c>
      <c r="E238" s="133">
        <v>237</v>
      </c>
      <c r="F238" s="134">
        <f>IF(VLOOKUP(C238,'Agripp Holds PE'!$A$8:$AC$1002,28,0)="",0,VLOOKUP(C238,'Agripp Holds PE'!$A$8:$AC$1002,28,0))</f>
        <v>0</v>
      </c>
      <c r="G238" s="135"/>
      <c r="H238" s="135"/>
      <c r="I238" s="135"/>
      <c r="J238" s="133" t="str">
        <f t="shared" si="72"/>
        <v/>
      </c>
      <c r="K238" s="133" t="str">
        <f>IF(ISERROR(VLOOKUP($J238,Tableau1[],4,0)),"",VLOOKUP($J238,Tableau1[],4,0))</f>
        <v/>
      </c>
      <c r="L238" s="133" t="str">
        <f>IF(ISERROR(VLOOKUP($J238,Tableau1[],5,0)),"",VLOOKUP($J238,Tableau1[],5,0))</f>
        <v/>
      </c>
      <c r="M238" s="133" t="str">
        <f>IF(ISERROR(VLOOKUP($J238,Tableau1[],6,0)),"",VLOOKUP($J238,Tableau1[],6,0))</f>
        <v/>
      </c>
      <c r="N238" s="133" t="str">
        <f>IF(ISERROR(VLOOKUP($J238,Tableau1[],13,0)),"",VLOOKUP($J238,Tableau1[],13,0))</f>
        <v/>
      </c>
      <c r="O238" s="133" t="str">
        <f>IF(ISERROR(VLOOKUP($J238,Tableau1[],11,0)),"",VLOOKUP($J238,Tableau1[],11,0))</f>
        <v/>
      </c>
      <c r="P238" s="133" t="str">
        <f>IF(ISERROR(VLOOKUP($J238,Tableau1[],8,0)),"",VLOOKUP($J238,Tableau1[],8,0))</f>
        <v/>
      </c>
      <c r="Q238" s="133" t="str">
        <f>IF(ISERROR(VLOOKUP($J238,Tableau1[],10,0)),"",VLOOKUP($J238,Tableau1[],10,0))</f>
        <v/>
      </c>
      <c r="R238" s="133" t="str">
        <f t="shared" si="69"/>
        <v/>
      </c>
      <c r="S238" s="134" t="str">
        <f t="shared" si="70"/>
        <v/>
      </c>
      <c r="T238" s="133" t="str">
        <f t="shared" si="68"/>
        <v/>
      </c>
    </row>
    <row r="239" spans="1:20" ht="19.95" customHeight="1">
      <c r="A239" s="86" t="str">
        <f t="shared" si="71"/>
        <v/>
      </c>
      <c r="B239" s="132">
        <f>SUM($A$2:A239)</f>
        <v>0</v>
      </c>
      <c r="C239" s="133" t="str">
        <f>'Agripp Holds PE'!A38</f>
        <v>HE093</v>
      </c>
      <c r="D239" s="133">
        <f>IF(VLOOKUP(C239,'Agripp Holds PE'!$A$8:$AA$1002,26,0)="",0,VLOOKUP(C239,'Agripp Holds PE'!$A$8:$AA$1002,26,0))</f>
        <v>0</v>
      </c>
      <c r="E239" s="133">
        <v>238</v>
      </c>
      <c r="F239" s="134">
        <f>IF(VLOOKUP(C239,'Agripp Holds PE'!$A$8:$AC$1002,28,0)="",0,VLOOKUP(C239,'Agripp Holds PE'!$A$8:$AC$1002,28,0))</f>
        <v>0</v>
      </c>
      <c r="G239" s="135"/>
      <c r="H239" s="135"/>
      <c r="I239" s="135"/>
      <c r="J239" s="133" t="str">
        <f t="shared" si="72"/>
        <v/>
      </c>
      <c r="K239" s="133" t="str">
        <f>IF(ISERROR(VLOOKUP($J239,Tableau1[],4,0)),"",VLOOKUP($J239,Tableau1[],4,0))</f>
        <v/>
      </c>
      <c r="L239" s="133" t="str">
        <f>IF(ISERROR(VLOOKUP($J239,Tableau1[],5,0)),"",VLOOKUP($J239,Tableau1[],5,0))</f>
        <v/>
      </c>
      <c r="M239" s="133" t="str">
        <f>IF(ISERROR(VLOOKUP($J239,Tableau1[],6,0)),"",VLOOKUP($J239,Tableau1[],6,0))</f>
        <v/>
      </c>
      <c r="N239" s="133" t="str">
        <f>IF(ISERROR(VLOOKUP($J239,Tableau1[],13,0)),"",VLOOKUP($J239,Tableau1[],13,0))</f>
        <v/>
      </c>
      <c r="O239" s="133" t="str">
        <f>IF(ISERROR(VLOOKUP($J239,Tableau1[],11,0)),"",VLOOKUP($J239,Tableau1[],11,0))</f>
        <v/>
      </c>
      <c r="P239" s="133" t="str">
        <f>IF(ISERROR(VLOOKUP($J239,Tableau1[],8,0)),"",VLOOKUP($J239,Tableau1[],8,0))</f>
        <v/>
      </c>
      <c r="Q239" s="133" t="str">
        <f>IF(ISERROR(VLOOKUP($J239,Tableau1[],10,0)),"",VLOOKUP($J239,Tableau1[],10,0))</f>
        <v/>
      </c>
      <c r="R239" s="133" t="str">
        <f t="shared" si="69"/>
        <v/>
      </c>
      <c r="S239" s="134" t="str">
        <f t="shared" si="70"/>
        <v/>
      </c>
      <c r="T239" s="133" t="str">
        <f t="shared" si="68"/>
        <v/>
      </c>
    </row>
    <row r="240" spans="1:20" ht="19.95" customHeight="1">
      <c r="A240" s="86" t="str">
        <f t="shared" si="71"/>
        <v/>
      </c>
      <c r="B240" s="132">
        <f>SUM($A$2:A240)</f>
        <v>0</v>
      </c>
      <c r="C240" s="133" t="str">
        <f>'Agripp Holds PE'!A39</f>
        <v>HE031</v>
      </c>
      <c r="D240" s="133">
        <f>IF(VLOOKUP(C240,'Agripp Holds PE'!$A$8:$AA$1002,26,0)="",0,VLOOKUP(C240,'Agripp Holds PE'!$A$8:$AA$1002,26,0))</f>
        <v>0</v>
      </c>
      <c r="E240" s="133">
        <v>239</v>
      </c>
      <c r="F240" s="134">
        <f>IF(VLOOKUP(C240,'Agripp Holds PE'!$A$8:$AC$1002,28,0)="",0,VLOOKUP(C240,'Agripp Holds PE'!$A$8:$AC$1002,28,0))</f>
        <v>0</v>
      </c>
      <c r="G240" s="135"/>
      <c r="H240" s="135"/>
      <c r="I240" s="135"/>
      <c r="J240" s="133" t="str">
        <f t="shared" si="72"/>
        <v/>
      </c>
      <c r="K240" s="133" t="str">
        <f>IF(ISERROR(VLOOKUP($J240,Tableau1[],4,0)),"",VLOOKUP($J240,Tableau1[],4,0))</f>
        <v/>
      </c>
      <c r="L240" s="133" t="str">
        <f>IF(ISERROR(VLOOKUP($J240,Tableau1[],5,0)),"",VLOOKUP($J240,Tableau1[],5,0))</f>
        <v/>
      </c>
      <c r="M240" s="133" t="str">
        <f>IF(ISERROR(VLOOKUP($J240,Tableau1[],6,0)),"",VLOOKUP($J240,Tableau1[],6,0))</f>
        <v/>
      </c>
      <c r="N240" s="133" t="str">
        <f>IF(ISERROR(VLOOKUP($J240,Tableau1[],13,0)),"",VLOOKUP($J240,Tableau1[],13,0))</f>
        <v/>
      </c>
      <c r="O240" s="133" t="str">
        <f>IF(ISERROR(VLOOKUP($J240,Tableau1[],11,0)),"",VLOOKUP($J240,Tableau1[],11,0))</f>
        <v/>
      </c>
      <c r="P240" s="133" t="str">
        <f>IF(ISERROR(VLOOKUP($J240,Tableau1[],8,0)),"",VLOOKUP($J240,Tableau1[],8,0))</f>
        <v/>
      </c>
      <c r="Q240" s="133" t="str">
        <f>IF(ISERROR(VLOOKUP($J240,Tableau1[],10,0)),"",VLOOKUP($J240,Tableau1[],10,0))</f>
        <v/>
      </c>
      <c r="R240" s="133" t="str">
        <f t="shared" ref="R240:R271" si="73">IF(ISERROR(VLOOKUP(J240,C:D,2,0)),"",VLOOKUP(J240,C:D,2,0))</f>
        <v/>
      </c>
      <c r="S240" s="134" t="str">
        <f t="shared" ref="S240:S271" si="74">IF(ISERROR(VLOOKUP(J240,C:F,4,0)),"",VLOOKUP(J240,C:F,4,0))</f>
        <v/>
      </c>
      <c r="T240" s="133" t="str">
        <f t="shared" si="68"/>
        <v/>
      </c>
    </row>
    <row r="241" spans="1:20" ht="19.95" customHeight="1">
      <c r="A241" s="86" t="str">
        <f t="shared" si="71"/>
        <v/>
      </c>
      <c r="B241" s="132">
        <f>SUM($A$2:A241)</f>
        <v>0</v>
      </c>
      <c r="C241" s="133" t="str">
        <f>'Agripp Holds PE'!A40</f>
        <v>HE032</v>
      </c>
      <c r="D241" s="133">
        <f>IF(VLOOKUP(C241,'Agripp Holds PE'!$A$8:$AA$1002,26,0)="",0,VLOOKUP(C241,'Agripp Holds PE'!$A$8:$AA$1002,26,0))</f>
        <v>0</v>
      </c>
      <c r="E241" s="133">
        <v>240</v>
      </c>
      <c r="F241" s="134">
        <f>IF(VLOOKUP(C241,'Agripp Holds PE'!$A$8:$AC$1002,28,0)="",0,VLOOKUP(C241,'Agripp Holds PE'!$A$8:$AC$1002,28,0))</f>
        <v>0</v>
      </c>
      <c r="G241" s="135"/>
      <c r="H241" s="135"/>
      <c r="I241" s="135"/>
      <c r="J241" s="133" t="str">
        <f t="shared" si="72"/>
        <v/>
      </c>
      <c r="K241" s="133" t="str">
        <f>IF(ISERROR(VLOOKUP($J241,Tableau1[],4,0)),"",VLOOKUP($J241,Tableau1[],4,0))</f>
        <v/>
      </c>
      <c r="L241" s="133" t="str">
        <f>IF(ISERROR(VLOOKUP($J241,Tableau1[],5,0)),"",VLOOKUP($J241,Tableau1[],5,0))</f>
        <v/>
      </c>
      <c r="M241" s="133" t="str">
        <f>IF(ISERROR(VLOOKUP($J241,Tableau1[],6,0)),"",VLOOKUP($J241,Tableau1[],6,0))</f>
        <v/>
      </c>
      <c r="N241" s="133" t="str">
        <f>IF(ISERROR(VLOOKUP($J241,Tableau1[],13,0)),"",VLOOKUP($J241,Tableau1[],13,0))</f>
        <v/>
      </c>
      <c r="O241" s="133" t="str">
        <f>IF(ISERROR(VLOOKUP($J241,Tableau1[],11,0)),"",VLOOKUP($J241,Tableau1[],11,0))</f>
        <v/>
      </c>
      <c r="P241" s="133" t="str">
        <f>IF(ISERROR(VLOOKUP($J241,Tableau1[],8,0)),"",VLOOKUP($J241,Tableau1[],8,0))</f>
        <v/>
      </c>
      <c r="Q241" s="133" t="str">
        <f>IF(ISERROR(VLOOKUP($J241,Tableau1[],10,0)),"",VLOOKUP($J241,Tableau1[],10,0))</f>
        <v/>
      </c>
      <c r="R241" s="133" t="str">
        <f t="shared" si="73"/>
        <v/>
      </c>
      <c r="S241" s="134" t="str">
        <f t="shared" si="74"/>
        <v/>
      </c>
      <c r="T241" s="133" t="str">
        <f t="shared" si="68"/>
        <v/>
      </c>
    </row>
    <row r="242" spans="1:20" ht="19.95" customHeight="1">
      <c r="A242" s="86" t="str">
        <f t="shared" si="71"/>
        <v/>
      </c>
      <c r="B242" s="132">
        <f>SUM($A$2:A242)</f>
        <v>0</v>
      </c>
      <c r="C242" s="133" t="str">
        <f>'Agripp Holds PE'!A41</f>
        <v>HE033</v>
      </c>
      <c r="D242" s="133">
        <f>IF(VLOOKUP(C242,'Agripp Holds PE'!$A$8:$AA$1002,26,0)="",0,VLOOKUP(C242,'Agripp Holds PE'!$A$8:$AA$1002,26,0))</f>
        <v>0</v>
      </c>
      <c r="E242" s="133">
        <v>241</v>
      </c>
      <c r="F242" s="134">
        <f>IF(VLOOKUP(C242,'Agripp Holds PE'!$A$8:$AC$1002,28,0)="",0,VLOOKUP(C242,'Agripp Holds PE'!$A$8:$AC$1002,28,0))</f>
        <v>0</v>
      </c>
      <c r="G242" s="135"/>
      <c r="H242" s="135"/>
      <c r="I242" s="135"/>
      <c r="J242" s="133" t="str">
        <f t="shared" si="72"/>
        <v/>
      </c>
      <c r="K242" s="133" t="str">
        <f>IF(ISERROR(VLOOKUP($J242,Tableau1[],4,0)),"",VLOOKUP($J242,Tableau1[],4,0))</f>
        <v/>
      </c>
      <c r="L242" s="133" t="str">
        <f>IF(ISERROR(VLOOKUP($J242,Tableau1[],5,0)),"",VLOOKUP($J242,Tableau1[],5,0))</f>
        <v/>
      </c>
      <c r="M242" s="133" t="str">
        <f>IF(ISERROR(VLOOKUP($J242,Tableau1[],6,0)),"",VLOOKUP($J242,Tableau1[],6,0))</f>
        <v/>
      </c>
      <c r="N242" s="133" t="str">
        <f>IF(ISERROR(VLOOKUP($J242,Tableau1[],13,0)),"",VLOOKUP($J242,Tableau1[],13,0))</f>
        <v/>
      </c>
      <c r="O242" s="133" t="str">
        <f>IF(ISERROR(VLOOKUP($J242,Tableau1[],11,0)),"",VLOOKUP($J242,Tableau1[],11,0))</f>
        <v/>
      </c>
      <c r="P242" s="133" t="str">
        <f>IF(ISERROR(VLOOKUP($J242,Tableau1[],8,0)),"",VLOOKUP($J242,Tableau1[],8,0))</f>
        <v/>
      </c>
      <c r="Q242" s="133" t="str">
        <f>IF(ISERROR(VLOOKUP($J242,Tableau1[],10,0)),"",VLOOKUP($J242,Tableau1[],10,0))</f>
        <v/>
      </c>
      <c r="R242" s="133" t="str">
        <f t="shared" si="73"/>
        <v/>
      </c>
      <c r="S242" s="134" t="str">
        <f t="shared" si="74"/>
        <v/>
      </c>
      <c r="T242" s="133" t="str">
        <f t="shared" si="68"/>
        <v/>
      </c>
    </row>
    <row r="243" spans="1:20" ht="19.95" customHeight="1">
      <c r="A243" s="86" t="str">
        <f t="shared" si="71"/>
        <v/>
      </c>
      <c r="B243" s="132">
        <f>SUM($A$2:A243)</f>
        <v>0</v>
      </c>
      <c r="C243" s="133" t="str">
        <f>'Agripp Holds PE'!A42</f>
        <v>HE034</v>
      </c>
      <c r="D243" s="133">
        <f>IF(VLOOKUP(C243,'Agripp Holds PE'!$A$8:$AA$1002,26,0)="",0,VLOOKUP(C243,'Agripp Holds PE'!$A$8:$AA$1002,26,0))</f>
        <v>0</v>
      </c>
      <c r="E243" s="133">
        <v>242</v>
      </c>
      <c r="F243" s="134">
        <f>IF(VLOOKUP(C243,'Agripp Holds PE'!$A$8:$AC$1002,28,0)="",0,VLOOKUP(C243,'Agripp Holds PE'!$A$8:$AC$1002,28,0))</f>
        <v>0</v>
      </c>
      <c r="G243" s="135"/>
      <c r="H243" s="135"/>
      <c r="I243" s="135"/>
      <c r="J243" s="133" t="str">
        <f t="shared" si="72"/>
        <v/>
      </c>
      <c r="K243" s="133" t="str">
        <f>IF(ISERROR(VLOOKUP($J243,Tableau1[],4,0)),"",VLOOKUP($J243,Tableau1[],4,0))</f>
        <v/>
      </c>
      <c r="L243" s="133" t="str">
        <f>IF(ISERROR(VLOOKUP($J243,Tableau1[],5,0)),"",VLOOKUP($J243,Tableau1[],5,0))</f>
        <v/>
      </c>
      <c r="M243" s="133" t="str">
        <f>IF(ISERROR(VLOOKUP($J243,Tableau1[],6,0)),"",VLOOKUP($J243,Tableau1[],6,0))</f>
        <v/>
      </c>
      <c r="N243" s="133" t="str">
        <f>IF(ISERROR(VLOOKUP($J243,Tableau1[],13,0)),"",VLOOKUP($J243,Tableau1[],13,0))</f>
        <v/>
      </c>
      <c r="O243" s="133" t="str">
        <f>IF(ISERROR(VLOOKUP($J243,Tableau1[],11,0)),"",VLOOKUP($J243,Tableau1[],11,0))</f>
        <v/>
      </c>
      <c r="P243" s="133" t="str">
        <f>IF(ISERROR(VLOOKUP($J243,Tableau1[],8,0)),"",VLOOKUP($J243,Tableau1[],8,0))</f>
        <v/>
      </c>
      <c r="Q243" s="133" t="str">
        <f>IF(ISERROR(VLOOKUP($J243,Tableau1[],10,0)),"",VLOOKUP($J243,Tableau1[],10,0))</f>
        <v/>
      </c>
      <c r="R243" s="133" t="str">
        <f t="shared" si="73"/>
        <v/>
      </c>
      <c r="S243" s="134" t="str">
        <f t="shared" si="74"/>
        <v/>
      </c>
      <c r="T243" s="133" t="str">
        <f t="shared" si="68"/>
        <v/>
      </c>
    </row>
    <row r="244" spans="1:20" ht="19.95" customHeight="1">
      <c r="A244" s="86" t="str">
        <f t="shared" si="71"/>
        <v/>
      </c>
      <c r="B244" s="132">
        <f>SUM($A$2:A244)</f>
        <v>0</v>
      </c>
      <c r="C244" s="133" t="str">
        <f>'Agripp Holds PE'!A43</f>
        <v>HE035</v>
      </c>
      <c r="D244" s="133">
        <f>IF(VLOOKUP(C244,'Agripp Holds PE'!$A$8:$AA$1002,26,0)="",0,VLOOKUP(C244,'Agripp Holds PE'!$A$8:$AA$1002,26,0))</f>
        <v>0</v>
      </c>
      <c r="E244" s="133">
        <v>243</v>
      </c>
      <c r="F244" s="134">
        <f>IF(VLOOKUP(C244,'Agripp Holds PE'!$A$8:$AC$1002,28,0)="",0,VLOOKUP(C244,'Agripp Holds PE'!$A$8:$AC$1002,28,0))</f>
        <v>0</v>
      </c>
      <c r="G244" s="135"/>
      <c r="H244" s="135"/>
      <c r="I244" s="135"/>
      <c r="J244" s="133" t="str">
        <f t="shared" si="72"/>
        <v/>
      </c>
      <c r="K244" s="133" t="str">
        <f>IF(ISERROR(VLOOKUP($J244,Tableau1[],4,0)),"",VLOOKUP($J244,Tableau1[],4,0))</f>
        <v/>
      </c>
      <c r="L244" s="133" t="str">
        <f>IF(ISERROR(VLOOKUP($J244,Tableau1[],5,0)),"",VLOOKUP($J244,Tableau1[],5,0))</f>
        <v/>
      </c>
      <c r="M244" s="133" t="str">
        <f>IF(ISERROR(VLOOKUP($J244,Tableau1[],6,0)),"",VLOOKUP($J244,Tableau1[],6,0))</f>
        <v/>
      </c>
      <c r="N244" s="133" t="str">
        <f>IF(ISERROR(VLOOKUP($J244,Tableau1[],13,0)),"",VLOOKUP($J244,Tableau1[],13,0))</f>
        <v/>
      </c>
      <c r="O244" s="133" t="str">
        <f>IF(ISERROR(VLOOKUP($J244,Tableau1[],11,0)),"",VLOOKUP($J244,Tableau1[],11,0))</f>
        <v/>
      </c>
      <c r="P244" s="133" t="str">
        <f>IF(ISERROR(VLOOKUP($J244,Tableau1[],8,0)),"",VLOOKUP($J244,Tableau1[],8,0))</f>
        <v/>
      </c>
      <c r="Q244" s="133" t="str">
        <f>IF(ISERROR(VLOOKUP($J244,Tableau1[],10,0)),"",VLOOKUP($J244,Tableau1[],10,0))</f>
        <v/>
      </c>
      <c r="R244" s="133" t="str">
        <f t="shared" si="73"/>
        <v/>
      </c>
      <c r="S244" s="134" t="str">
        <f t="shared" si="74"/>
        <v/>
      </c>
      <c r="T244" s="133" t="str">
        <f t="shared" si="68"/>
        <v/>
      </c>
    </row>
    <row r="245" spans="1:20" ht="19.95" customHeight="1">
      <c r="A245" s="86" t="str">
        <f t="shared" si="71"/>
        <v/>
      </c>
      <c r="B245" s="132">
        <f>SUM($A$2:A245)</f>
        <v>0</v>
      </c>
      <c r="C245" s="133" t="str">
        <f>'Agripp Holds PE'!A44</f>
        <v>HE036</v>
      </c>
      <c r="D245" s="133">
        <f>IF(VLOOKUP(C245,'Agripp Holds PE'!$A$8:$AA$1002,26,0)="",0,VLOOKUP(C245,'Agripp Holds PE'!$A$8:$AA$1002,26,0))</f>
        <v>0</v>
      </c>
      <c r="E245" s="133">
        <v>244</v>
      </c>
      <c r="F245" s="134">
        <f>IF(VLOOKUP(C245,'Agripp Holds PE'!$A$8:$AC$1002,28,0)="",0,VLOOKUP(C245,'Agripp Holds PE'!$A$8:$AC$1002,28,0))</f>
        <v>0</v>
      </c>
      <c r="G245" s="135"/>
      <c r="H245" s="135"/>
      <c r="I245" s="135"/>
      <c r="J245" s="133" t="str">
        <f t="shared" si="72"/>
        <v/>
      </c>
      <c r="K245" s="133" t="str">
        <f>IF(ISERROR(VLOOKUP($J245,Tableau1[],4,0)),"",VLOOKUP($J245,Tableau1[],4,0))</f>
        <v/>
      </c>
      <c r="L245" s="133" t="str">
        <f>IF(ISERROR(VLOOKUP($J245,Tableau1[],5,0)),"",VLOOKUP($J245,Tableau1[],5,0))</f>
        <v/>
      </c>
      <c r="M245" s="133" t="str">
        <f>IF(ISERROR(VLOOKUP($J245,Tableau1[],6,0)),"",VLOOKUP($J245,Tableau1[],6,0))</f>
        <v/>
      </c>
      <c r="N245" s="133" t="str">
        <f>IF(ISERROR(VLOOKUP($J245,Tableau1[],13,0)),"",VLOOKUP($J245,Tableau1[],13,0))</f>
        <v/>
      </c>
      <c r="O245" s="133" t="str">
        <f>IF(ISERROR(VLOOKUP($J245,Tableau1[],11,0)),"",VLOOKUP($J245,Tableau1[],11,0))</f>
        <v/>
      </c>
      <c r="P245" s="133" t="str">
        <f>IF(ISERROR(VLOOKUP($J245,Tableau1[],8,0)),"",VLOOKUP($J245,Tableau1[],8,0))</f>
        <v/>
      </c>
      <c r="Q245" s="133" t="str">
        <f>IF(ISERROR(VLOOKUP($J245,Tableau1[],10,0)),"",VLOOKUP($J245,Tableau1[],10,0))</f>
        <v/>
      </c>
      <c r="R245" s="133" t="str">
        <f t="shared" si="73"/>
        <v/>
      </c>
      <c r="S245" s="134" t="str">
        <f t="shared" si="74"/>
        <v/>
      </c>
      <c r="T245" s="133" t="str">
        <f t="shared" si="68"/>
        <v/>
      </c>
    </row>
    <row r="246" spans="1:20" ht="19.95" customHeight="1">
      <c r="A246" s="86" t="str">
        <f t="shared" si="71"/>
        <v/>
      </c>
      <c r="B246" s="132">
        <f>SUM($A$2:A246)</f>
        <v>0</v>
      </c>
      <c r="C246" s="133" t="str">
        <f>'Agripp Holds PE'!A45</f>
        <v>HE037</v>
      </c>
      <c r="D246" s="133">
        <f>IF(VLOOKUP(C246,'Agripp Holds PE'!$A$8:$AA$1002,26,0)="",0,VLOOKUP(C246,'Agripp Holds PE'!$A$8:$AA$1002,26,0))</f>
        <v>0</v>
      </c>
      <c r="E246" s="133">
        <v>245</v>
      </c>
      <c r="F246" s="134">
        <f>IF(VLOOKUP(C246,'Agripp Holds PE'!$A$8:$AC$1002,28,0)="",0,VLOOKUP(C246,'Agripp Holds PE'!$A$8:$AC$1002,28,0))</f>
        <v>0</v>
      </c>
      <c r="G246" s="135"/>
      <c r="H246" s="135"/>
      <c r="I246" s="135"/>
      <c r="J246" s="133" t="str">
        <f t="shared" si="72"/>
        <v/>
      </c>
      <c r="K246" s="133" t="str">
        <f>IF(ISERROR(VLOOKUP($J246,Tableau1[],4,0)),"",VLOOKUP($J246,Tableau1[],4,0))</f>
        <v/>
      </c>
      <c r="L246" s="133" t="str">
        <f>IF(ISERROR(VLOOKUP($J246,Tableau1[],5,0)),"",VLOOKUP($J246,Tableau1[],5,0))</f>
        <v/>
      </c>
      <c r="M246" s="133" t="str">
        <f>IF(ISERROR(VLOOKUP($J246,Tableau1[],6,0)),"",VLOOKUP($J246,Tableau1[],6,0))</f>
        <v/>
      </c>
      <c r="N246" s="133" t="str">
        <f>IF(ISERROR(VLOOKUP($J246,Tableau1[],13,0)),"",VLOOKUP($J246,Tableau1[],13,0))</f>
        <v/>
      </c>
      <c r="O246" s="133" t="str">
        <f>IF(ISERROR(VLOOKUP($J246,Tableau1[],11,0)),"",VLOOKUP($J246,Tableau1[],11,0))</f>
        <v/>
      </c>
      <c r="P246" s="133" t="str">
        <f>IF(ISERROR(VLOOKUP($J246,Tableau1[],8,0)),"",VLOOKUP($J246,Tableau1[],8,0))</f>
        <v/>
      </c>
      <c r="Q246" s="133" t="str">
        <f>IF(ISERROR(VLOOKUP($J246,Tableau1[],10,0)),"",VLOOKUP($J246,Tableau1[],10,0))</f>
        <v/>
      </c>
      <c r="R246" s="133" t="str">
        <f t="shared" si="73"/>
        <v/>
      </c>
      <c r="S246" s="134" t="str">
        <f t="shared" si="74"/>
        <v/>
      </c>
      <c r="T246" s="133" t="str">
        <f t="shared" si="68"/>
        <v/>
      </c>
    </row>
    <row r="247" spans="1:20" ht="19.95" customHeight="1">
      <c r="A247" s="86" t="str">
        <f t="shared" si="71"/>
        <v/>
      </c>
      <c r="B247" s="132">
        <f>SUM($A$2:A247)</f>
        <v>0</v>
      </c>
      <c r="C247" s="133" t="str">
        <f>'Agripp Holds PE'!A46</f>
        <v>HE038</v>
      </c>
      <c r="D247" s="133">
        <f>IF(VLOOKUP(C247,'Agripp Holds PE'!$A$8:$AA$1002,26,0)="",0,VLOOKUP(C247,'Agripp Holds PE'!$A$8:$AA$1002,26,0))</f>
        <v>0</v>
      </c>
      <c r="E247" s="133">
        <v>246</v>
      </c>
      <c r="F247" s="134">
        <f>IF(VLOOKUP(C247,'Agripp Holds PE'!$A$8:$AC$1002,28,0)="",0,VLOOKUP(C247,'Agripp Holds PE'!$A$8:$AC$1002,28,0))</f>
        <v>0</v>
      </c>
      <c r="G247" s="135"/>
      <c r="H247" s="135"/>
      <c r="I247" s="135"/>
      <c r="J247" s="133" t="str">
        <f t="shared" si="72"/>
        <v/>
      </c>
      <c r="K247" s="133" t="str">
        <f>IF(ISERROR(VLOOKUP($J247,Tableau1[],4,0)),"",VLOOKUP($J247,Tableau1[],4,0))</f>
        <v/>
      </c>
      <c r="L247" s="133" t="str">
        <f>IF(ISERROR(VLOOKUP($J247,Tableau1[],5,0)),"",VLOOKUP($J247,Tableau1[],5,0))</f>
        <v/>
      </c>
      <c r="M247" s="133" t="str">
        <f>IF(ISERROR(VLOOKUP($J247,Tableau1[],6,0)),"",VLOOKUP($J247,Tableau1[],6,0))</f>
        <v/>
      </c>
      <c r="N247" s="133" t="str">
        <f>IF(ISERROR(VLOOKUP($J247,Tableau1[],13,0)),"",VLOOKUP($J247,Tableau1[],13,0))</f>
        <v/>
      </c>
      <c r="O247" s="133" t="str">
        <f>IF(ISERROR(VLOOKUP($J247,Tableau1[],11,0)),"",VLOOKUP($J247,Tableau1[],11,0))</f>
        <v/>
      </c>
      <c r="P247" s="133" t="str">
        <f>IF(ISERROR(VLOOKUP($J247,Tableau1[],8,0)),"",VLOOKUP($J247,Tableau1[],8,0))</f>
        <v/>
      </c>
      <c r="Q247" s="133" t="str">
        <f>IF(ISERROR(VLOOKUP($J247,Tableau1[],10,0)),"",VLOOKUP($J247,Tableau1[],10,0))</f>
        <v/>
      </c>
      <c r="R247" s="133" t="str">
        <f t="shared" si="73"/>
        <v/>
      </c>
      <c r="S247" s="134" t="str">
        <f t="shared" si="74"/>
        <v/>
      </c>
      <c r="T247" s="133" t="str">
        <f t="shared" si="68"/>
        <v/>
      </c>
    </row>
    <row r="248" spans="1:20" ht="19.95" customHeight="1">
      <c r="A248" s="86" t="str">
        <f t="shared" si="71"/>
        <v/>
      </c>
      <c r="B248" s="132">
        <f>SUM($A$2:A248)</f>
        <v>0</v>
      </c>
      <c r="C248" s="133" t="str">
        <f>'Agripp Holds PE'!A47</f>
        <v>HE039</v>
      </c>
      <c r="D248" s="133">
        <f>IF(VLOOKUP(C248,'Agripp Holds PE'!$A$8:$AA$1002,26,0)="",0,VLOOKUP(C248,'Agripp Holds PE'!$A$8:$AA$1002,26,0))</f>
        <v>0</v>
      </c>
      <c r="E248" s="133">
        <v>247</v>
      </c>
      <c r="F248" s="134">
        <f>IF(VLOOKUP(C248,'Agripp Holds PE'!$A$8:$AC$1002,28,0)="",0,VLOOKUP(C248,'Agripp Holds PE'!$A$8:$AC$1002,28,0))</f>
        <v>0</v>
      </c>
      <c r="G248" s="135"/>
      <c r="H248" s="135"/>
      <c r="I248" s="135"/>
      <c r="J248" s="133" t="str">
        <f t="shared" si="72"/>
        <v/>
      </c>
      <c r="K248" s="133" t="str">
        <f>IF(ISERROR(VLOOKUP($J248,Tableau1[],4,0)),"",VLOOKUP($J248,Tableau1[],4,0))</f>
        <v/>
      </c>
      <c r="L248" s="133" t="str">
        <f>IF(ISERROR(VLOOKUP($J248,Tableau1[],5,0)),"",VLOOKUP($J248,Tableau1[],5,0))</f>
        <v/>
      </c>
      <c r="M248" s="133" t="str">
        <f>IF(ISERROR(VLOOKUP($J248,Tableau1[],6,0)),"",VLOOKUP($J248,Tableau1[],6,0))</f>
        <v/>
      </c>
      <c r="N248" s="133" t="str">
        <f>IF(ISERROR(VLOOKUP($J248,Tableau1[],13,0)),"",VLOOKUP($J248,Tableau1[],13,0))</f>
        <v/>
      </c>
      <c r="O248" s="133" t="str">
        <f>IF(ISERROR(VLOOKUP($J248,Tableau1[],11,0)),"",VLOOKUP($J248,Tableau1[],11,0))</f>
        <v/>
      </c>
      <c r="P248" s="133" t="str">
        <f>IF(ISERROR(VLOOKUP($J248,Tableau1[],8,0)),"",VLOOKUP($J248,Tableau1[],8,0))</f>
        <v/>
      </c>
      <c r="Q248" s="133" t="str">
        <f>IF(ISERROR(VLOOKUP($J248,Tableau1[],10,0)),"",VLOOKUP($J248,Tableau1[],10,0))</f>
        <v/>
      </c>
      <c r="R248" s="133" t="str">
        <f t="shared" si="73"/>
        <v/>
      </c>
      <c r="S248" s="134" t="str">
        <f t="shared" si="74"/>
        <v/>
      </c>
      <c r="T248" s="133" t="str">
        <f t="shared" si="68"/>
        <v/>
      </c>
    </row>
    <row r="249" spans="1:20" ht="19.95" customHeight="1">
      <c r="A249" s="86" t="str">
        <f t="shared" si="71"/>
        <v/>
      </c>
      <c r="B249" s="132">
        <f>SUM($A$2:A249)</f>
        <v>0</v>
      </c>
      <c r="C249" s="133" t="str">
        <f>'Agripp Holds PE'!A48</f>
        <v>HE040</v>
      </c>
      <c r="D249" s="133">
        <f>IF(VLOOKUP(C249,'Agripp Holds PE'!$A$8:$AA$1002,26,0)="",0,VLOOKUP(C249,'Agripp Holds PE'!$A$8:$AA$1002,26,0))</f>
        <v>0</v>
      </c>
      <c r="E249" s="133">
        <v>248</v>
      </c>
      <c r="F249" s="134">
        <f>IF(VLOOKUP(C249,'Agripp Holds PE'!$A$8:$AC$1002,28,0)="",0,VLOOKUP(C249,'Agripp Holds PE'!$A$8:$AC$1002,28,0))</f>
        <v>0</v>
      </c>
      <c r="G249" s="135"/>
      <c r="H249" s="135"/>
      <c r="I249" s="135"/>
      <c r="J249" s="133" t="str">
        <f t="shared" si="72"/>
        <v/>
      </c>
      <c r="K249" s="133" t="str">
        <f>IF(ISERROR(VLOOKUP($J249,Tableau1[],4,0)),"",VLOOKUP($J249,Tableau1[],4,0))</f>
        <v/>
      </c>
      <c r="L249" s="133" t="str">
        <f>IF(ISERROR(VLOOKUP($J249,Tableau1[],5,0)),"",VLOOKUP($J249,Tableau1[],5,0))</f>
        <v/>
      </c>
      <c r="M249" s="133" t="str">
        <f>IF(ISERROR(VLOOKUP($J249,Tableau1[],6,0)),"",VLOOKUP($J249,Tableau1[],6,0))</f>
        <v/>
      </c>
      <c r="N249" s="133" t="str">
        <f>IF(ISERROR(VLOOKUP($J249,Tableau1[],13,0)),"",VLOOKUP($J249,Tableau1[],13,0))</f>
        <v/>
      </c>
      <c r="O249" s="133" t="str">
        <f>IF(ISERROR(VLOOKUP($J249,Tableau1[],11,0)),"",VLOOKUP($J249,Tableau1[],11,0))</f>
        <v/>
      </c>
      <c r="P249" s="133" t="str">
        <f>IF(ISERROR(VLOOKUP($J249,Tableau1[],8,0)),"",VLOOKUP($J249,Tableau1[],8,0))</f>
        <v/>
      </c>
      <c r="Q249" s="133" t="str">
        <f>IF(ISERROR(VLOOKUP($J249,Tableau1[],10,0)),"",VLOOKUP($J249,Tableau1[],10,0))</f>
        <v/>
      </c>
      <c r="R249" s="133" t="str">
        <f t="shared" si="73"/>
        <v/>
      </c>
      <c r="S249" s="134" t="str">
        <f t="shared" si="74"/>
        <v/>
      </c>
      <c r="T249" s="133" t="str">
        <f t="shared" si="68"/>
        <v/>
      </c>
    </row>
    <row r="250" spans="1:20" ht="19.95" customHeight="1">
      <c r="A250" s="86" t="str">
        <f t="shared" si="71"/>
        <v/>
      </c>
      <c r="B250" s="132">
        <f>SUM($A$2:A250)</f>
        <v>0</v>
      </c>
      <c r="C250" s="133" t="str">
        <f>'Agripp Holds PE'!A49</f>
        <v>HE041</v>
      </c>
      <c r="D250" s="133">
        <f>IF(VLOOKUP(C250,'Agripp Holds PE'!$A$8:$AA$1002,26,0)="",0,VLOOKUP(C250,'Agripp Holds PE'!$A$8:$AA$1002,26,0))</f>
        <v>0</v>
      </c>
      <c r="E250" s="133">
        <v>249</v>
      </c>
      <c r="F250" s="134">
        <f>IF(VLOOKUP(C250,'Agripp Holds PE'!$A$8:$AC$1002,28,0)="",0,VLOOKUP(C250,'Agripp Holds PE'!$A$8:$AC$1002,28,0))</f>
        <v>0</v>
      </c>
      <c r="G250" s="135"/>
      <c r="H250" s="135"/>
      <c r="I250" s="135"/>
      <c r="J250" s="133" t="str">
        <f t="shared" ref="J250:J281" si="75">IF(ISERROR(VLOOKUP($E240,$B$2:$D$577,2,0)),"",VLOOKUP($E240,$B$2:$D$577,2,0))</f>
        <v/>
      </c>
      <c r="K250" s="133" t="str">
        <f>IF(ISERROR(VLOOKUP($J250,Tableau1[],4,0)),"",VLOOKUP($J250,Tableau1[],4,0))</f>
        <v/>
      </c>
      <c r="L250" s="133" t="str">
        <f>IF(ISERROR(VLOOKUP($J250,Tableau1[],5,0)),"",VLOOKUP($J250,Tableau1[],5,0))</f>
        <v/>
      </c>
      <c r="M250" s="133" t="str">
        <f>IF(ISERROR(VLOOKUP($J250,Tableau1[],6,0)),"",VLOOKUP($J250,Tableau1[],6,0))</f>
        <v/>
      </c>
      <c r="N250" s="133" t="str">
        <f>IF(ISERROR(VLOOKUP($J250,Tableau1[],13,0)),"",VLOOKUP($J250,Tableau1[],13,0))</f>
        <v/>
      </c>
      <c r="O250" s="133" t="str">
        <f>IF(ISERROR(VLOOKUP($J250,Tableau1[],11,0)),"",VLOOKUP($J250,Tableau1[],11,0))</f>
        <v/>
      </c>
      <c r="P250" s="133" t="str">
        <f>IF(ISERROR(VLOOKUP($J250,Tableau1[],8,0)),"",VLOOKUP($J250,Tableau1[],8,0))</f>
        <v/>
      </c>
      <c r="Q250" s="133" t="str">
        <f>IF(ISERROR(VLOOKUP($J250,Tableau1[],10,0)),"",VLOOKUP($J250,Tableau1[],10,0))</f>
        <v/>
      </c>
      <c r="R250" s="133" t="str">
        <f t="shared" si="73"/>
        <v/>
      </c>
      <c r="S250" s="134" t="str">
        <f t="shared" si="74"/>
        <v/>
      </c>
      <c r="T250" s="133" t="str">
        <f t="shared" si="68"/>
        <v/>
      </c>
    </row>
    <row r="251" spans="1:20" ht="19.95" customHeight="1">
      <c r="A251" s="86" t="str">
        <f t="shared" si="71"/>
        <v/>
      </c>
      <c r="B251" s="132">
        <f>SUM($A$2:A251)</f>
        <v>0</v>
      </c>
      <c r="C251" s="133" t="str">
        <f>'Agripp Holds PE'!A50</f>
        <v>HE042</v>
      </c>
      <c r="D251" s="133">
        <f>IF(VLOOKUP(C251,'Agripp Holds PE'!$A$8:$AA$1002,26,0)="",0,VLOOKUP(C251,'Agripp Holds PE'!$A$8:$AA$1002,26,0))</f>
        <v>0</v>
      </c>
      <c r="E251" s="133">
        <v>250</v>
      </c>
      <c r="F251" s="134">
        <f>IF(VLOOKUP(C251,'Agripp Holds PE'!$A$8:$AC$1002,28,0)="",0,VLOOKUP(C251,'Agripp Holds PE'!$A$8:$AC$1002,28,0))</f>
        <v>0</v>
      </c>
      <c r="G251" s="135"/>
      <c r="H251" s="135"/>
      <c r="I251" s="135"/>
      <c r="J251" s="133" t="str">
        <f t="shared" si="75"/>
        <v/>
      </c>
      <c r="K251" s="133" t="str">
        <f>IF(ISERROR(VLOOKUP($J251,Tableau1[],4,0)),"",VLOOKUP($J251,Tableau1[],4,0))</f>
        <v/>
      </c>
      <c r="L251" s="133" t="str">
        <f>IF(ISERROR(VLOOKUP($J251,Tableau1[],5,0)),"",VLOOKUP($J251,Tableau1[],5,0))</f>
        <v/>
      </c>
      <c r="M251" s="133" t="str">
        <f>IF(ISERROR(VLOOKUP($J251,Tableau1[],6,0)),"",VLOOKUP($J251,Tableau1[],6,0))</f>
        <v/>
      </c>
      <c r="N251" s="133" t="str">
        <f>IF(ISERROR(VLOOKUP($J251,Tableau1[],13,0)),"",VLOOKUP($J251,Tableau1[],13,0))</f>
        <v/>
      </c>
      <c r="O251" s="133" t="str">
        <f>IF(ISERROR(VLOOKUP($J251,Tableau1[],11,0)),"",VLOOKUP($J251,Tableau1[],11,0))</f>
        <v/>
      </c>
      <c r="P251" s="133" t="str">
        <f>IF(ISERROR(VLOOKUP($J251,Tableau1[],8,0)),"",VLOOKUP($J251,Tableau1[],8,0))</f>
        <v/>
      </c>
      <c r="Q251" s="133" t="str">
        <f>IF(ISERROR(VLOOKUP($J251,Tableau1[],10,0)),"",VLOOKUP($J251,Tableau1[],10,0))</f>
        <v/>
      </c>
      <c r="R251" s="133" t="str">
        <f t="shared" si="73"/>
        <v/>
      </c>
      <c r="S251" s="134" t="str">
        <f t="shared" si="74"/>
        <v/>
      </c>
      <c r="T251" s="133" t="str">
        <f t="shared" si="68"/>
        <v/>
      </c>
    </row>
    <row r="252" spans="1:20" ht="19.95" customHeight="1">
      <c r="A252" s="86" t="str">
        <f t="shared" si="71"/>
        <v/>
      </c>
      <c r="B252" s="132">
        <f>SUM($A$2:A252)</f>
        <v>0</v>
      </c>
      <c r="C252" s="133" t="str">
        <f>'Agripp Holds PE'!A51</f>
        <v>HE043</v>
      </c>
      <c r="D252" s="133">
        <f>IF(VLOOKUP(C252,'Agripp Holds PE'!$A$8:$AA$1002,26,0)="",0,VLOOKUP(C252,'Agripp Holds PE'!$A$8:$AA$1002,26,0))</f>
        <v>0</v>
      </c>
      <c r="E252" s="133">
        <v>251</v>
      </c>
      <c r="F252" s="134">
        <f>IF(VLOOKUP(C252,'Agripp Holds PE'!$A$8:$AC$1002,28,0)="",0,VLOOKUP(C252,'Agripp Holds PE'!$A$8:$AC$1002,28,0))</f>
        <v>0</v>
      </c>
      <c r="G252" s="135"/>
      <c r="H252" s="135"/>
      <c r="I252" s="135"/>
      <c r="J252" s="133" t="str">
        <f t="shared" si="75"/>
        <v/>
      </c>
      <c r="K252" s="133" t="str">
        <f>IF(ISERROR(VLOOKUP($J252,Tableau1[],4,0)),"",VLOOKUP($J252,Tableau1[],4,0))</f>
        <v/>
      </c>
      <c r="L252" s="133" t="str">
        <f>IF(ISERROR(VLOOKUP($J252,Tableau1[],5,0)),"",VLOOKUP($J252,Tableau1[],5,0))</f>
        <v/>
      </c>
      <c r="M252" s="133" t="str">
        <f>IF(ISERROR(VLOOKUP($J252,Tableau1[],6,0)),"",VLOOKUP($J252,Tableau1[],6,0))</f>
        <v/>
      </c>
      <c r="N252" s="133" t="str">
        <f>IF(ISERROR(VLOOKUP($J252,Tableau1[],13,0)),"",VLOOKUP($J252,Tableau1[],13,0))</f>
        <v/>
      </c>
      <c r="O252" s="133" t="str">
        <f>IF(ISERROR(VLOOKUP($J252,Tableau1[],11,0)),"",VLOOKUP($J252,Tableau1[],11,0))</f>
        <v/>
      </c>
      <c r="P252" s="133" t="str">
        <f>IF(ISERROR(VLOOKUP($J252,Tableau1[],8,0)),"",VLOOKUP($J252,Tableau1[],8,0))</f>
        <v/>
      </c>
      <c r="Q252" s="133" t="str">
        <f>IF(ISERROR(VLOOKUP($J252,Tableau1[],10,0)),"",VLOOKUP($J252,Tableau1[],10,0))</f>
        <v/>
      </c>
      <c r="R252" s="133" t="str">
        <f t="shared" si="73"/>
        <v/>
      </c>
      <c r="S252" s="134" t="str">
        <f t="shared" si="74"/>
        <v/>
      </c>
      <c r="T252" s="133" t="str">
        <f t="shared" si="68"/>
        <v/>
      </c>
    </row>
    <row r="253" spans="1:20" ht="19.95" customHeight="1">
      <c r="A253" s="86" t="str">
        <f t="shared" si="71"/>
        <v/>
      </c>
      <c r="B253" s="132">
        <f>SUM($A$2:A253)</f>
        <v>0</v>
      </c>
      <c r="C253" s="133" t="str">
        <f>'Agripp Holds PE'!A52</f>
        <v>HE044</v>
      </c>
      <c r="D253" s="133">
        <f>IF(VLOOKUP(C253,'Agripp Holds PE'!$A$8:$AA$1002,26,0)="",0,VLOOKUP(C253,'Agripp Holds PE'!$A$8:$AA$1002,26,0))</f>
        <v>0</v>
      </c>
      <c r="E253" s="133">
        <v>252</v>
      </c>
      <c r="F253" s="134">
        <f>IF(VLOOKUP(C253,'Agripp Holds PE'!$A$8:$AC$1002,28,0)="",0,VLOOKUP(C253,'Agripp Holds PE'!$A$8:$AC$1002,28,0))</f>
        <v>0</v>
      </c>
      <c r="G253" s="135"/>
      <c r="H253" s="135"/>
      <c r="I253" s="135"/>
      <c r="J253" s="133" t="str">
        <f t="shared" si="75"/>
        <v/>
      </c>
      <c r="K253" s="133" t="str">
        <f>IF(ISERROR(VLOOKUP($J253,Tableau1[],4,0)),"",VLOOKUP($J253,Tableau1[],4,0))</f>
        <v/>
      </c>
      <c r="L253" s="133" t="str">
        <f>IF(ISERROR(VLOOKUP($J253,Tableau1[],5,0)),"",VLOOKUP($J253,Tableau1[],5,0))</f>
        <v/>
      </c>
      <c r="M253" s="133" t="str">
        <f>IF(ISERROR(VLOOKUP($J253,Tableau1[],6,0)),"",VLOOKUP($J253,Tableau1[],6,0))</f>
        <v/>
      </c>
      <c r="N253" s="133" t="str">
        <f>IF(ISERROR(VLOOKUP($J253,Tableau1[],13,0)),"",VLOOKUP($J253,Tableau1[],13,0))</f>
        <v/>
      </c>
      <c r="O253" s="133" t="str">
        <f>IF(ISERROR(VLOOKUP($J253,Tableau1[],11,0)),"",VLOOKUP($J253,Tableau1[],11,0))</f>
        <v/>
      </c>
      <c r="P253" s="133" t="str">
        <f>IF(ISERROR(VLOOKUP($J253,Tableau1[],8,0)),"",VLOOKUP($J253,Tableau1[],8,0))</f>
        <v/>
      </c>
      <c r="Q253" s="133" t="str">
        <f>IF(ISERROR(VLOOKUP($J253,Tableau1[],10,0)),"",VLOOKUP($J253,Tableau1[],10,0))</f>
        <v/>
      </c>
      <c r="R253" s="133" t="str">
        <f t="shared" si="73"/>
        <v/>
      </c>
      <c r="S253" s="134" t="str">
        <f t="shared" si="74"/>
        <v/>
      </c>
      <c r="T253" s="133" t="str">
        <f t="shared" si="68"/>
        <v/>
      </c>
    </row>
    <row r="254" spans="1:20" ht="19.95" customHeight="1">
      <c r="A254" s="86" t="str">
        <f t="shared" si="71"/>
        <v/>
      </c>
      <c r="B254" s="132">
        <f>SUM($A$2:A254)</f>
        <v>0</v>
      </c>
      <c r="C254" s="133" t="str">
        <f>'Agripp Holds PE'!A53</f>
        <v>HE045</v>
      </c>
      <c r="D254" s="133">
        <f>IF(VLOOKUP(C254,'Agripp Holds PE'!$A$8:$AA$1002,26,0)="",0,VLOOKUP(C254,'Agripp Holds PE'!$A$8:$AA$1002,26,0))</f>
        <v>0</v>
      </c>
      <c r="E254" s="133">
        <v>253</v>
      </c>
      <c r="F254" s="134">
        <f>IF(VLOOKUP(C254,'Agripp Holds PE'!$A$8:$AC$1002,28,0)="",0,VLOOKUP(C254,'Agripp Holds PE'!$A$8:$AC$1002,28,0))</f>
        <v>0</v>
      </c>
      <c r="G254" s="135"/>
      <c r="H254" s="135"/>
      <c r="I254" s="135"/>
      <c r="J254" s="133" t="str">
        <f t="shared" si="75"/>
        <v/>
      </c>
      <c r="K254" s="133" t="str">
        <f>IF(ISERROR(VLOOKUP($J254,Tableau1[],4,0)),"",VLOOKUP($J254,Tableau1[],4,0))</f>
        <v/>
      </c>
      <c r="L254" s="133" t="str">
        <f>IF(ISERROR(VLOOKUP($J254,Tableau1[],5,0)),"",VLOOKUP($J254,Tableau1[],5,0))</f>
        <v/>
      </c>
      <c r="M254" s="133" t="str">
        <f>IF(ISERROR(VLOOKUP($J254,Tableau1[],6,0)),"",VLOOKUP($J254,Tableau1[],6,0))</f>
        <v/>
      </c>
      <c r="N254" s="133" t="str">
        <f>IF(ISERROR(VLOOKUP($J254,Tableau1[],13,0)),"",VLOOKUP($J254,Tableau1[],13,0))</f>
        <v/>
      </c>
      <c r="O254" s="133" t="str">
        <f>IF(ISERROR(VLOOKUP($J254,Tableau1[],11,0)),"",VLOOKUP($J254,Tableau1[],11,0))</f>
        <v/>
      </c>
      <c r="P254" s="133" t="str">
        <f>IF(ISERROR(VLOOKUP($J254,Tableau1[],8,0)),"",VLOOKUP($J254,Tableau1[],8,0))</f>
        <v/>
      </c>
      <c r="Q254" s="133" t="str">
        <f>IF(ISERROR(VLOOKUP($J254,Tableau1[],10,0)),"",VLOOKUP($J254,Tableau1[],10,0))</f>
        <v/>
      </c>
      <c r="R254" s="133" t="str">
        <f t="shared" si="73"/>
        <v/>
      </c>
      <c r="S254" s="134" t="str">
        <f t="shared" si="74"/>
        <v/>
      </c>
      <c r="T254" s="133" t="str">
        <f t="shared" si="68"/>
        <v/>
      </c>
    </row>
    <row r="255" spans="1:20" ht="19.95" customHeight="1">
      <c r="A255" s="86" t="str">
        <f t="shared" si="71"/>
        <v/>
      </c>
      <c r="B255" s="132">
        <f>SUM($A$2:A255)</f>
        <v>0</v>
      </c>
      <c r="C255" s="133" t="str">
        <f>'Agripp Holds PE'!A54</f>
        <v>HE046</v>
      </c>
      <c r="D255" s="133">
        <f>IF(VLOOKUP(C255,'Agripp Holds PE'!$A$8:$AA$1002,26,0)="",0,VLOOKUP(C255,'Agripp Holds PE'!$A$8:$AA$1002,26,0))</f>
        <v>0</v>
      </c>
      <c r="E255" s="133">
        <v>254</v>
      </c>
      <c r="F255" s="134">
        <f>IF(VLOOKUP(C255,'Agripp Holds PE'!$A$8:$AC$1002,28,0)="",0,VLOOKUP(C255,'Agripp Holds PE'!$A$8:$AC$1002,28,0))</f>
        <v>0</v>
      </c>
      <c r="G255" s="135"/>
      <c r="H255" s="135"/>
      <c r="I255" s="135"/>
      <c r="J255" s="133" t="str">
        <f t="shared" si="75"/>
        <v/>
      </c>
      <c r="K255" s="133" t="str">
        <f>IF(ISERROR(VLOOKUP($J255,Tableau1[],4,0)),"",VLOOKUP($J255,Tableau1[],4,0))</f>
        <v/>
      </c>
      <c r="L255" s="133" t="str">
        <f>IF(ISERROR(VLOOKUP($J255,Tableau1[],5,0)),"",VLOOKUP($J255,Tableau1[],5,0))</f>
        <v/>
      </c>
      <c r="M255" s="133" t="str">
        <f>IF(ISERROR(VLOOKUP($J255,Tableau1[],6,0)),"",VLOOKUP($J255,Tableau1[],6,0))</f>
        <v/>
      </c>
      <c r="N255" s="133" t="str">
        <f>IF(ISERROR(VLOOKUP($J255,Tableau1[],13,0)),"",VLOOKUP($J255,Tableau1[],13,0))</f>
        <v/>
      </c>
      <c r="O255" s="133" t="str">
        <f>IF(ISERROR(VLOOKUP($J255,Tableau1[],11,0)),"",VLOOKUP($J255,Tableau1[],11,0))</f>
        <v/>
      </c>
      <c r="P255" s="133" t="str">
        <f>IF(ISERROR(VLOOKUP($J255,Tableau1[],8,0)),"",VLOOKUP($J255,Tableau1[],8,0))</f>
        <v/>
      </c>
      <c r="Q255" s="133" t="str">
        <f>IF(ISERROR(VLOOKUP($J255,Tableau1[],10,0)),"",VLOOKUP($J255,Tableau1[],10,0))</f>
        <v/>
      </c>
      <c r="R255" s="133" t="str">
        <f t="shared" si="73"/>
        <v/>
      </c>
      <c r="S255" s="134" t="str">
        <f t="shared" si="74"/>
        <v/>
      </c>
      <c r="T255" s="133" t="str">
        <f t="shared" si="68"/>
        <v/>
      </c>
    </row>
    <row r="256" spans="1:20" ht="19.95" customHeight="1">
      <c r="A256" s="86" t="str">
        <f t="shared" si="71"/>
        <v/>
      </c>
      <c r="B256" s="132">
        <f>SUM($A$2:A256)</f>
        <v>0</v>
      </c>
      <c r="C256" s="133" t="str">
        <f>'Agripp Holds PE'!A55</f>
        <v>HE047</v>
      </c>
      <c r="D256" s="133">
        <f>IF(VLOOKUP(C256,'Agripp Holds PE'!$A$8:$AA$1002,26,0)="",0,VLOOKUP(C256,'Agripp Holds PE'!$A$8:$AA$1002,26,0))</f>
        <v>0</v>
      </c>
      <c r="E256" s="133">
        <v>255</v>
      </c>
      <c r="F256" s="134">
        <f>IF(VLOOKUP(C256,'Agripp Holds PE'!$A$8:$AC$1002,28,0)="",0,VLOOKUP(C256,'Agripp Holds PE'!$A$8:$AC$1002,28,0))</f>
        <v>0</v>
      </c>
      <c r="G256" s="135"/>
      <c r="H256" s="135"/>
      <c r="I256" s="135"/>
      <c r="J256" s="133" t="str">
        <f t="shared" si="75"/>
        <v/>
      </c>
      <c r="K256" s="133" t="str">
        <f>IF(ISERROR(VLOOKUP($J256,Tableau1[],4,0)),"",VLOOKUP($J256,Tableau1[],4,0))</f>
        <v/>
      </c>
      <c r="L256" s="133" t="str">
        <f>IF(ISERROR(VLOOKUP($J256,Tableau1[],5,0)),"",VLOOKUP($J256,Tableau1[],5,0))</f>
        <v/>
      </c>
      <c r="M256" s="133" t="str">
        <f>IF(ISERROR(VLOOKUP($J256,Tableau1[],6,0)),"",VLOOKUP($J256,Tableau1[],6,0))</f>
        <v/>
      </c>
      <c r="N256" s="133" t="str">
        <f>IF(ISERROR(VLOOKUP($J256,Tableau1[],13,0)),"",VLOOKUP($J256,Tableau1[],13,0))</f>
        <v/>
      </c>
      <c r="O256" s="133" t="str">
        <f>IF(ISERROR(VLOOKUP($J256,Tableau1[],11,0)),"",VLOOKUP($J256,Tableau1[],11,0))</f>
        <v/>
      </c>
      <c r="P256" s="133" t="str">
        <f>IF(ISERROR(VLOOKUP($J256,Tableau1[],8,0)),"",VLOOKUP($J256,Tableau1[],8,0))</f>
        <v/>
      </c>
      <c r="Q256" s="133" t="str">
        <f>IF(ISERROR(VLOOKUP($J256,Tableau1[],10,0)),"",VLOOKUP($J256,Tableau1[],10,0))</f>
        <v/>
      </c>
      <c r="R256" s="133" t="str">
        <f t="shared" si="73"/>
        <v/>
      </c>
      <c r="S256" s="134" t="str">
        <f t="shared" si="74"/>
        <v/>
      </c>
      <c r="T256" s="133" t="str">
        <f t="shared" si="68"/>
        <v/>
      </c>
    </row>
    <row r="257" spans="1:20" ht="19.95" customHeight="1">
      <c r="A257" s="86" t="str">
        <f t="shared" si="71"/>
        <v/>
      </c>
      <c r="B257" s="132">
        <f>SUM($A$2:A257)</f>
        <v>0</v>
      </c>
      <c r="C257" s="133" t="str">
        <f>'Agripp Holds PE'!A56</f>
        <v>HE048</v>
      </c>
      <c r="D257" s="133">
        <f>IF(VLOOKUP(C257,'Agripp Holds PE'!$A$8:$AA$1002,26,0)="",0,VLOOKUP(C257,'Agripp Holds PE'!$A$8:$AA$1002,26,0))</f>
        <v>0</v>
      </c>
      <c r="E257" s="133">
        <v>256</v>
      </c>
      <c r="F257" s="134">
        <f>IF(VLOOKUP(C257,'Agripp Holds PE'!$A$8:$AC$1002,28,0)="",0,VLOOKUP(C257,'Agripp Holds PE'!$A$8:$AC$1002,28,0))</f>
        <v>0</v>
      </c>
      <c r="G257" s="135"/>
      <c r="H257" s="135"/>
      <c r="I257" s="135"/>
      <c r="J257" s="133" t="str">
        <f t="shared" si="75"/>
        <v/>
      </c>
      <c r="K257" s="133" t="str">
        <f>IF(ISERROR(VLOOKUP($J257,Tableau1[],4,0)),"",VLOOKUP($J257,Tableau1[],4,0))</f>
        <v/>
      </c>
      <c r="L257" s="133" t="str">
        <f>IF(ISERROR(VLOOKUP($J257,Tableau1[],5,0)),"",VLOOKUP($J257,Tableau1[],5,0))</f>
        <v/>
      </c>
      <c r="M257" s="133" t="str">
        <f>IF(ISERROR(VLOOKUP($J257,Tableau1[],6,0)),"",VLOOKUP($J257,Tableau1[],6,0))</f>
        <v/>
      </c>
      <c r="N257" s="133" t="str">
        <f>IF(ISERROR(VLOOKUP($J257,Tableau1[],13,0)),"",VLOOKUP($J257,Tableau1[],13,0))</f>
        <v/>
      </c>
      <c r="O257" s="133" t="str">
        <f>IF(ISERROR(VLOOKUP($J257,Tableau1[],11,0)),"",VLOOKUP($J257,Tableau1[],11,0))</f>
        <v/>
      </c>
      <c r="P257" s="133" t="str">
        <f>IF(ISERROR(VLOOKUP($J257,Tableau1[],8,0)),"",VLOOKUP($J257,Tableau1[],8,0))</f>
        <v/>
      </c>
      <c r="Q257" s="133" t="str">
        <f>IF(ISERROR(VLOOKUP($J257,Tableau1[],10,0)),"",VLOOKUP($J257,Tableau1[],10,0))</f>
        <v/>
      </c>
      <c r="R257" s="133" t="str">
        <f t="shared" si="73"/>
        <v/>
      </c>
      <c r="S257" s="134" t="str">
        <f t="shared" si="74"/>
        <v/>
      </c>
      <c r="T257" s="133" t="str">
        <f t="shared" si="68"/>
        <v/>
      </c>
    </row>
    <row r="258" spans="1:20" ht="19.95" customHeight="1">
      <c r="A258" s="86" t="str">
        <f t="shared" si="71"/>
        <v/>
      </c>
      <c r="B258" s="132">
        <f>SUM($A$2:A258)</f>
        <v>0</v>
      </c>
      <c r="C258" s="133" t="str">
        <f>'Agripp Holds PE'!A57</f>
        <v>HE049</v>
      </c>
      <c r="D258" s="133">
        <f>IF(VLOOKUP(C258,'Agripp Holds PE'!$A$8:$AA$1002,26,0)="",0,VLOOKUP(C258,'Agripp Holds PE'!$A$8:$AA$1002,26,0))</f>
        <v>0</v>
      </c>
      <c r="E258" s="133">
        <v>257</v>
      </c>
      <c r="F258" s="134">
        <f>IF(VLOOKUP(C258,'Agripp Holds PE'!$A$8:$AC$1002,28,0)="",0,VLOOKUP(C258,'Agripp Holds PE'!$A$8:$AC$1002,28,0))</f>
        <v>0</v>
      </c>
      <c r="G258" s="135"/>
      <c r="H258" s="135"/>
      <c r="I258" s="135"/>
      <c r="J258" s="133" t="str">
        <f t="shared" si="75"/>
        <v/>
      </c>
      <c r="K258" s="133" t="str">
        <f>IF(ISERROR(VLOOKUP($J258,Tableau1[],4,0)),"",VLOOKUP($J258,Tableau1[],4,0))</f>
        <v/>
      </c>
      <c r="L258" s="133" t="str">
        <f>IF(ISERROR(VLOOKUP($J258,Tableau1[],5,0)),"",VLOOKUP($J258,Tableau1[],5,0))</f>
        <v/>
      </c>
      <c r="M258" s="133" t="str">
        <f>IF(ISERROR(VLOOKUP($J258,Tableau1[],6,0)),"",VLOOKUP($J258,Tableau1[],6,0))</f>
        <v/>
      </c>
      <c r="N258" s="133" t="str">
        <f>IF(ISERROR(VLOOKUP($J258,Tableau1[],13,0)),"",VLOOKUP($J258,Tableau1[],13,0))</f>
        <v/>
      </c>
      <c r="O258" s="133" t="str">
        <f>IF(ISERROR(VLOOKUP($J258,Tableau1[],11,0)),"",VLOOKUP($J258,Tableau1[],11,0))</f>
        <v/>
      </c>
      <c r="P258" s="133" t="str">
        <f>IF(ISERROR(VLOOKUP($J258,Tableau1[],8,0)),"",VLOOKUP($J258,Tableau1[],8,0))</f>
        <v/>
      </c>
      <c r="Q258" s="133" t="str">
        <f>IF(ISERROR(VLOOKUP($J258,Tableau1[],10,0)),"",VLOOKUP($J258,Tableau1[],10,0))</f>
        <v/>
      </c>
      <c r="R258" s="133" t="str">
        <f t="shared" si="73"/>
        <v/>
      </c>
      <c r="S258" s="134" t="str">
        <f t="shared" si="74"/>
        <v/>
      </c>
      <c r="T258" s="133" t="str">
        <f t="shared" si="68"/>
        <v/>
      </c>
    </row>
    <row r="259" spans="1:20" ht="19.95" customHeight="1">
      <c r="A259" s="86" t="str">
        <f t="shared" si="71"/>
        <v/>
      </c>
      <c r="B259" s="132">
        <f>SUM($A$2:A259)</f>
        <v>0</v>
      </c>
      <c r="C259" s="133" t="str">
        <f>'Agripp Holds PE'!A58</f>
        <v>HE050</v>
      </c>
      <c r="D259" s="133">
        <f>IF(VLOOKUP(C259,'Agripp Holds PE'!$A$8:$AA$1002,26,0)="",0,VLOOKUP(C259,'Agripp Holds PE'!$A$8:$AA$1002,26,0))</f>
        <v>0</v>
      </c>
      <c r="E259" s="133">
        <v>258</v>
      </c>
      <c r="F259" s="134">
        <f>IF(VLOOKUP(C259,'Agripp Holds PE'!$A$8:$AC$1002,28,0)="",0,VLOOKUP(C259,'Agripp Holds PE'!$A$8:$AC$1002,28,0))</f>
        <v>0</v>
      </c>
      <c r="G259" s="135"/>
      <c r="H259" s="135"/>
      <c r="I259" s="135"/>
      <c r="J259" s="133" t="str">
        <f t="shared" si="75"/>
        <v/>
      </c>
      <c r="K259" s="133" t="str">
        <f>IF(ISERROR(VLOOKUP($J259,Tableau1[],4,0)),"",VLOOKUP($J259,Tableau1[],4,0))</f>
        <v/>
      </c>
      <c r="L259" s="133" t="str">
        <f>IF(ISERROR(VLOOKUP($J259,Tableau1[],5,0)),"",VLOOKUP($J259,Tableau1[],5,0))</f>
        <v/>
      </c>
      <c r="M259" s="133" t="str">
        <f>IF(ISERROR(VLOOKUP($J259,Tableau1[],6,0)),"",VLOOKUP($J259,Tableau1[],6,0))</f>
        <v/>
      </c>
      <c r="N259" s="133" t="str">
        <f>IF(ISERROR(VLOOKUP($J259,Tableau1[],13,0)),"",VLOOKUP($J259,Tableau1[],13,0))</f>
        <v/>
      </c>
      <c r="O259" s="133" t="str">
        <f>IF(ISERROR(VLOOKUP($J259,Tableau1[],11,0)),"",VLOOKUP($J259,Tableau1[],11,0))</f>
        <v/>
      </c>
      <c r="P259" s="133" t="str">
        <f>IF(ISERROR(VLOOKUP($J259,Tableau1[],8,0)),"",VLOOKUP($J259,Tableau1[],8,0))</f>
        <v/>
      </c>
      <c r="Q259" s="133" t="str">
        <f>IF(ISERROR(VLOOKUP($J259,Tableau1[],10,0)),"",VLOOKUP($J259,Tableau1[],10,0))</f>
        <v/>
      </c>
      <c r="R259" s="133" t="str">
        <f t="shared" si="73"/>
        <v/>
      </c>
      <c r="S259" s="134" t="str">
        <f t="shared" si="74"/>
        <v/>
      </c>
      <c r="T259" s="133" t="str">
        <f t="shared" si="68"/>
        <v/>
      </c>
    </row>
    <row r="260" spans="1:20" ht="19.95" customHeight="1">
      <c r="A260" s="86" t="str">
        <f t="shared" si="71"/>
        <v/>
      </c>
      <c r="B260" s="132">
        <f>SUM($A$2:A260)</f>
        <v>0</v>
      </c>
      <c r="C260" s="133" t="str">
        <f>'Agripp Holds PE'!A59</f>
        <v>HE051</v>
      </c>
      <c r="D260" s="133">
        <f>IF(VLOOKUP(C260,'Agripp Holds PE'!$A$8:$AA$1002,26,0)="",0,VLOOKUP(C260,'Agripp Holds PE'!$A$8:$AA$1002,26,0))</f>
        <v>0</v>
      </c>
      <c r="E260" s="133">
        <v>259</v>
      </c>
      <c r="F260" s="134">
        <f>IF(VLOOKUP(C260,'Agripp Holds PE'!$A$8:$AC$1002,28,0)="",0,VLOOKUP(C260,'Agripp Holds PE'!$A$8:$AC$1002,28,0))</f>
        <v>0</v>
      </c>
      <c r="G260" s="135"/>
      <c r="H260" s="135"/>
      <c r="I260" s="135"/>
      <c r="J260" s="133" t="str">
        <f t="shared" si="75"/>
        <v/>
      </c>
      <c r="K260" s="133" t="str">
        <f>IF(ISERROR(VLOOKUP($J260,Tableau1[],4,0)),"",VLOOKUP($J260,Tableau1[],4,0))</f>
        <v/>
      </c>
      <c r="L260" s="133" t="str">
        <f>IF(ISERROR(VLOOKUP($J260,Tableau1[],5,0)),"",VLOOKUP($J260,Tableau1[],5,0))</f>
        <v/>
      </c>
      <c r="M260" s="133" t="str">
        <f>IF(ISERROR(VLOOKUP($J260,Tableau1[],6,0)),"",VLOOKUP($J260,Tableau1[],6,0))</f>
        <v/>
      </c>
      <c r="N260" s="133" t="str">
        <f>IF(ISERROR(VLOOKUP($J260,Tableau1[],13,0)),"",VLOOKUP($J260,Tableau1[],13,0))</f>
        <v/>
      </c>
      <c r="O260" s="133" t="str">
        <f>IF(ISERROR(VLOOKUP($J260,Tableau1[],11,0)),"",VLOOKUP($J260,Tableau1[],11,0))</f>
        <v/>
      </c>
      <c r="P260" s="133" t="str">
        <f>IF(ISERROR(VLOOKUP($J260,Tableau1[],8,0)),"",VLOOKUP($J260,Tableau1[],8,0))</f>
        <v/>
      </c>
      <c r="Q260" s="133" t="str">
        <f>IF(ISERROR(VLOOKUP($J260,Tableau1[],10,0)),"",VLOOKUP($J260,Tableau1[],10,0))</f>
        <v/>
      </c>
      <c r="R260" s="133" t="str">
        <f t="shared" si="73"/>
        <v/>
      </c>
      <c r="S260" s="134" t="str">
        <f t="shared" si="74"/>
        <v/>
      </c>
      <c r="T260" s="133" t="str">
        <f t="shared" si="68"/>
        <v/>
      </c>
    </row>
    <row r="261" spans="1:20" ht="19.95" customHeight="1">
      <c r="A261" s="86" t="str">
        <f t="shared" si="71"/>
        <v/>
      </c>
      <c r="B261" s="132">
        <f>SUM($A$2:A261)</f>
        <v>0</v>
      </c>
      <c r="C261" s="133" t="str">
        <f>'Agripp Holds PE'!A60</f>
        <v>HE052</v>
      </c>
      <c r="D261" s="133">
        <f>IF(VLOOKUP(C261,'Agripp Holds PE'!$A$8:$AA$1002,26,0)="",0,VLOOKUP(C261,'Agripp Holds PE'!$A$8:$AA$1002,26,0))</f>
        <v>0</v>
      </c>
      <c r="E261" s="133">
        <v>260</v>
      </c>
      <c r="F261" s="134">
        <f>IF(VLOOKUP(C261,'Agripp Holds PE'!$A$8:$AC$1002,28,0)="",0,VLOOKUP(C261,'Agripp Holds PE'!$A$8:$AC$1002,28,0))</f>
        <v>0</v>
      </c>
      <c r="G261" s="135"/>
      <c r="H261" s="135"/>
      <c r="I261" s="135"/>
      <c r="J261" s="133" t="str">
        <f t="shared" si="75"/>
        <v/>
      </c>
      <c r="K261" s="133" t="str">
        <f>IF(ISERROR(VLOOKUP($J261,Tableau1[],4,0)),"",VLOOKUP($J261,Tableau1[],4,0))</f>
        <v/>
      </c>
      <c r="L261" s="133" t="str">
        <f>IF(ISERROR(VLOOKUP($J261,Tableau1[],5,0)),"",VLOOKUP($J261,Tableau1[],5,0))</f>
        <v/>
      </c>
      <c r="M261" s="133" t="str">
        <f>IF(ISERROR(VLOOKUP($J261,Tableau1[],6,0)),"",VLOOKUP($J261,Tableau1[],6,0))</f>
        <v/>
      </c>
      <c r="N261" s="133" t="str">
        <f>IF(ISERROR(VLOOKUP($J261,Tableau1[],13,0)),"",VLOOKUP($J261,Tableau1[],13,0))</f>
        <v/>
      </c>
      <c r="O261" s="133" t="str">
        <f>IF(ISERROR(VLOOKUP($J261,Tableau1[],11,0)),"",VLOOKUP($J261,Tableau1[],11,0))</f>
        <v/>
      </c>
      <c r="P261" s="133" t="str">
        <f>IF(ISERROR(VLOOKUP($J261,Tableau1[],8,0)),"",VLOOKUP($J261,Tableau1[],8,0))</f>
        <v/>
      </c>
      <c r="Q261" s="133" t="str">
        <f>IF(ISERROR(VLOOKUP($J261,Tableau1[],10,0)),"",VLOOKUP($J261,Tableau1[],10,0))</f>
        <v/>
      </c>
      <c r="R261" s="133" t="str">
        <f t="shared" si="73"/>
        <v/>
      </c>
      <c r="S261" s="134" t="str">
        <f t="shared" si="74"/>
        <v/>
      </c>
      <c r="T261" s="133" t="str">
        <f t="shared" si="68"/>
        <v/>
      </c>
    </row>
    <row r="262" spans="1:20" ht="19.95" customHeight="1">
      <c r="A262" s="86" t="str">
        <f t="shared" si="71"/>
        <v/>
      </c>
      <c r="B262" s="132">
        <f>SUM($A$2:A262)</f>
        <v>0</v>
      </c>
      <c r="C262" s="133" t="str">
        <f>'Agripp Holds PE'!A61</f>
        <v>HE053</v>
      </c>
      <c r="D262" s="133">
        <f>IF(VLOOKUP(C262,'Agripp Holds PE'!$A$8:$AA$1002,26,0)="",0,VLOOKUP(C262,'Agripp Holds PE'!$A$8:$AA$1002,26,0))</f>
        <v>0</v>
      </c>
      <c r="E262" s="133">
        <v>261</v>
      </c>
      <c r="F262" s="134">
        <f>IF(VLOOKUP(C262,'Agripp Holds PE'!$A$8:$AC$1002,28,0)="",0,VLOOKUP(C262,'Agripp Holds PE'!$A$8:$AC$1002,28,0))</f>
        <v>0</v>
      </c>
      <c r="G262" s="135"/>
      <c r="H262" s="135"/>
      <c r="I262" s="135"/>
      <c r="J262" s="133" t="str">
        <f t="shared" si="75"/>
        <v/>
      </c>
      <c r="K262" s="133" t="str">
        <f>IF(ISERROR(VLOOKUP($J262,Tableau1[],4,0)),"",VLOOKUP($J262,Tableau1[],4,0))</f>
        <v/>
      </c>
      <c r="L262" s="133" t="str">
        <f>IF(ISERROR(VLOOKUP($J262,Tableau1[],5,0)),"",VLOOKUP($J262,Tableau1[],5,0))</f>
        <v/>
      </c>
      <c r="M262" s="133" t="str">
        <f>IF(ISERROR(VLOOKUP($J262,Tableau1[],6,0)),"",VLOOKUP($J262,Tableau1[],6,0))</f>
        <v/>
      </c>
      <c r="N262" s="133" t="str">
        <f>IF(ISERROR(VLOOKUP($J262,Tableau1[],13,0)),"",VLOOKUP($J262,Tableau1[],13,0))</f>
        <v/>
      </c>
      <c r="O262" s="133" t="str">
        <f>IF(ISERROR(VLOOKUP($J262,Tableau1[],11,0)),"",VLOOKUP($J262,Tableau1[],11,0))</f>
        <v/>
      </c>
      <c r="P262" s="133" t="str">
        <f>IF(ISERROR(VLOOKUP($J262,Tableau1[],8,0)),"",VLOOKUP($J262,Tableau1[],8,0))</f>
        <v/>
      </c>
      <c r="Q262" s="133" t="str">
        <f>IF(ISERROR(VLOOKUP($J262,Tableau1[],10,0)),"",VLOOKUP($J262,Tableau1[],10,0))</f>
        <v/>
      </c>
      <c r="R262" s="133" t="str">
        <f t="shared" si="73"/>
        <v/>
      </c>
      <c r="S262" s="134" t="str">
        <f t="shared" si="74"/>
        <v/>
      </c>
      <c r="T262" s="133" t="str">
        <f t="shared" si="68"/>
        <v/>
      </c>
    </row>
    <row r="263" spans="1:20" ht="19.95" customHeight="1">
      <c r="A263" s="86" t="str">
        <f t="shared" si="71"/>
        <v/>
      </c>
      <c r="B263" s="132">
        <f>SUM($A$2:A263)</f>
        <v>0</v>
      </c>
      <c r="C263" s="133" t="str">
        <f>'Agripp Holds PE'!A62</f>
        <v>HE054</v>
      </c>
      <c r="D263" s="133">
        <f>IF(VLOOKUP(C263,'Agripp Holds PE'!$A$8:$AA$1002,26,0)="",0,VLOOKUP(C263,'Agripp Holds PE'!$A$8:$AA$1002,26,0))</f>
        <v>0</v>
      </c>
      <c r="E263" s="133">
        <v>262</v>
      </c>
      <c r="F263" s="134">
        <f>IF(VLOOKUP(C263,'Agripp Holds PE'!$A$8:$AC$1002,28,0)="",0,VLOOKUP(C263,'Agripp Holds PE'!$A$8:$AC$1002,28,0))</f>
        <v>0</v>
      </c>
      <c r="G263" s="135"/>
      <c r="H263" s="135"/>
      <c r="I263" s="135"/>
      <c r="J263" s="133" t="str">
        <f t="shared" si="75"/>
        <v/>
      </c>
      <c r="K263" s="133" t="str">
        <f>IF(ISERROR(VLOOKUP($J263,Tableau1[],4,0)),"",VLOOKUP($J263,Tableau1[],4,0))</f>
        <v/>
      </c>
      <c r="L263" s="133" t="str">
        <f>IF(ISERROR(VLOOKUP($J263,Tableau1[],5,0)),"",VLOOKUP($J263,Tableau1[],5,0))</f>
        <v/>
      </c>
      <c r="M263" s="133" t="str">
        <f>IF(ISERROR(VLOOKUP($J263,Tableau1[],6,0)),"",VLOOKUP($J263,Tableau1[],6,0))</f>
        <v/>
      </c>
      <c r="N263" s="133" t="str">
        <f>IF(ISERROR(VLOOKUP($J263,Tableau1[],13,0)),"",VLOOKUP($J263,Tableau1[],13,0))</f>
        <v/>
      </c>
      <c r="O263" s="133" t="str">
        <f>IF(ISERROR(VLOOKUP($J263,Tableau1[],11,0)),"",VLOOKUP($J263,Tableau1[],11,0))</f>
        <v/>
      </c>
      <c r="P263" s="133" t="str">
        <f>IF(ISERROR(VLOOKUP($J263,Tableau1[],8,0)),"",VLOOKUP($J263,Tableau1[],8,0))</f>
        <v/>
      </c>
      <c r="Q263" s="133" t="str">
        <f>IF(ISERROR(VLOOKUP($J263,Tableau1[],10,0)),"",VLOOKUP($J263,Tableau1[],10,0))</f>
        <v/>
      </c>
      <c r="R263" s="133" t="str">
        <f t="shared" si="73"/>
        <v/>
      </c>
      <c r="S263" s="134" t="str">
        <f t="shared" si="74"/>
        <v/>
      </c>
      <c r="T263" s="133" t="str">
        <f t="shared" si="68"/>
        <v/>
      </c>
    </row>
    <row r="264" spans="1:20" ht="19.95" customHeight="1">
      <c r="A264" s="86" t="str">
        <f t="shared" si="71"/>
        <v/>
      </c>
      <c r="B264" s="132">
        <f>SUM($A$2:A264)</f>
        <v>0</v>
      </c>
      <c r="C264" s="133" t="str">
        <f>'Agripp Holds PE'!A63</f>
        <v>HE055</v>
      </c>
      <c r="D264" s="133">
        <f>IF(VLOOKUP(C264,'Agripp Holds PE'!$A$8:$AA$1002,26,0)="",0,VLOOKUP(C264,'Agripp Holds PE'!$A$8:$AA$1002,26,0))</f>
        <v>0</v>
      </c>
      <c r="E264" s="133">
        <v>263</v>
      </c>
      <c r="F264" s="134">
        <f>IF(VLOOKUP(C264,'Agripp Holds PE'!$A$8:$AC$1002,28,0)="",0,VLOOKUP(C264,'Agripp Holds PE'!$A$8:$AC$1002,28,0))</f>
        <v>0</v>
      </c>
      <c r="G264" s="135"/>
      <c r="H264" s="135"/>
      <c r="I264" s="135"/>
      <c r="J264" s="133" t="str">
        <f t="shared" si="75"/>
        <v/>
      </c>
      <c r="K264" s="133" t="str">
        <f>IF(ISERROR(VLOOKUP($J264,Tableau1[],4,0)),"",VLOOKUP($J264,Tableau1[],4,0))</f>
        <v/>
      </c>
      <c r="L264" s="133" t="str">
        <f>IF(ISERROR(VLOOKUP($J264,Tableau1[],5,0)),"",VLOOKUP($J264,Tableau1[],5,0))</f>
        <v/>
      </c>
      <c r="M264" s="133" t="str">
        <f>IF(ISERROR(VLOOKUP($J264,Tableau1[],6,0)),"",VLOOKUP($J264,Tableau1[],6,0))</f>
        <v/>
      </c>
      <c r="N264" s="133" t="str">
        <f>IF(ISERROR(VLOOKUP($J264,Tableau1[],13,0)),"",VLOOKUP($J264,Tableau1[],13,0))</f>
        <v/>
      </c>
      <c r="O264" s="133" t="str">
        <f>IF(ISERROR(VLOOKUP($J264,Tableau1[],11,0)),"",VLOOKUP($J264,Tableau1[],11,0))</f>
        <v/>
      </c>
      <c r="P264" s="133" t="str">
        <f>IF(ISERROR(VLOOKUP($J264,Tableau1[],8,0)),"",VLOOKUP($J264,Tableau1[],8,0))</f>
        <v/>
      </c>
      <c r="Q264" s="133" t="str">
        <f>IF(ISERROR(VLOOKUP($J264,Tableau1[],10,0)),"",VLOOKUP($J264,Tableau1[],10,0))</f>
        <v/>
      </c>
      <c r="R264" s="133" t="str">
        <f t="shared" si="73"/>
        <v/>
      </c>
      <c r="S264" s="134" t="str">
        <f t="shared" si="74"/>
        <v/>
      </c>
      <c r="T264" s="133" t="str">
        <f t="shared" si="68"/>
        <v/>
      </c>
    </row>
    <row r="265" spans="1:20" ht="19.95" customHeight="1">
      <c r="A265" s="86" t="str">
        <f t="shared" si="71"/>
        <v/>
      </c>
      <c r="B265" s="132">
        <f>SUM($A$2:A265)</f>
        <v>0</v>
      </c>
      <c r="C265" s="133" t="str">
        <f>'Agripp Holds PE'!A64</f>
        <v>HE056</v>
      </c>
      <c r="D265" s="133">
        <f>IF(VLOOKUP(C265,'Agripp Holds PE'!$A$8:$AA$1002,26,0)="",0,VLOOKUP(C265,'Agripp Holds PE'!$A$8:$AA$1002,26,0))</f>
        <v>0</v>
      </c>
      <c r="E265" s="133">
        <v>264</v>
      </c>
      <c r="F265" s="134">
        <f>IF(VLOOKUP(C265,'Agripp Holds PE'!$A$8:$AC$1002,28,0)="",0,VLOOKUP(C265,'Agripp Holds PE'!$A$8:$AC$1002,28,0))</f>
        <v>0</v>
      </c>
      <c r="G265" s="135"/>
      <c r="H265" s="135"/>
      <c r="I265" s="135"/>
      <c r="J265" s="133" t="str">
        <f t="shared" si="75"/>
        <v/>
      </c>
      <c r="K265" s="133" t="str">
        <f>IF(ISERROR(VLOOKUP($J265,Tableau1[],4,0)),"",VLOOKUP($J265,Tableau1[],4,0))</f>
        <v/>
      </c>
      <c r="L265" s="133" t="str">
        <f>IF(ISERROR(VLOOKUP($J265,Tableau1[],5,0)),"",VLOOKUP($J265,Tableau1[],5,0))</f>
        <v/>
      </c>
      <c r="M265" s="133" t="str">
        <f>IF(ISERROR(VLOOKUP($J265,Tableau1[],6,0)),"",VLOOKUP($J265,Tableau1[],6,0))</f>
        <v/>
      </c>
      <c r="N265" s="133" t="str">
        <f>IF(ISERROR(VLOOKUP($J265,Tableau1[],13,0)),"",VLOOKUP($J265,Tableau1[],13,0))</f>
        <v/>
      </c>
      <c r="O265" s="133" t="str">
        <f>IF(ISERROR(VLOOKUP($J265,Tableau1[],11,0)),"",VLOOKUP($J265,Tableau1[],11,0))</f>
        <v/>
      </c>
      <c r="P265" s="133" t="str">
        <f>IF(ISERROR(VLOOKUP($J265,Tableau1[],8,0)),"",VLOOKUP($J265,Tableau1[],8,0))</f>
        <v/>
      </c>
      <c r="Q265" s="133" t="str">
        <f>IF(ISERROR(VLOOKUP($J265,Tableau1[],10,0)),"",VLOOKUP($J265,Tableau1[],10,0))</f>
        <v/>
      </c>
      <c r="R265" s="133" t="str">
        <f t="shared" si="73"/>
        <v/>
      </c>
      <c r="S265" s="134" t="str">
        <f t="shared" si="74"/>
        <v/>
      </c>
      <c r="T265" s="133" t="str">
        <f t="shared" si="68"/>
        <v/>
      </c>
    </row>
    <row r="266" spans="1:20" ht="19.95" customHeight="1">
      <c r="A266" s="86" t="str">
        <f t="shared" si="71"/>
        <v/>
      </c>
      <c r="B266" s="132">
        <f>SUM($A$2:A266)</f>
        <v>0</v>
      </c>
      <c r="C266" s="133" t="str">
        <f>'Agripp Holds PE'!A65</f>
        <v>HE057</v>
      </c>
      <c r="D266" s="133">
        <f>IF(VLOOKUP(C266,'Agripp Holds PE'!$A$8:$AA$1002,26,0)="",0,VLOOKUP(C266,'Agripp Holds PE'!$A$8:$AA$1002,26,0))</f>
        <v>0</v>
      </c>
      <c r="E266" s="133">
        <v>265</v>
      </c>
      <c r="F266" s="134">
        <f>IF(VLOOKUP(C266,'Agripp Holds PE'!$A$8:$AC$1002,28,0)="",0,VLOOKUP(C266,'Agripp Holds PE'!$A$8:$AC$1002,28,0))</f>
        <v>0</v>
      </c>
      <c r="G266" s="135"/>
      <c r="H266" s="135"/>
      <c r="I266" s="135"/>
      <c r="J266" s="133" t="str">
        <f t="shared" si="75"/>
        <v/>
      </c>
      <c r="K266" s="133" t="str">
        <f>IF(ISERROR(VLOOKUP($J266,Tableau1[],4,0)),"",VLOOKUP($J266,Tableau1[],4,0))</f>
        <v/>
      </c>
      <c r="L266" s="133" t="str">
        <f>IF(ISERROR(VLOOKUP($J266,Tableau1[],5,0)),"",VLOOKUP($J266,Tableau1[],5,0))</f>
        <v/>
      </c>
      <c r="M266" s="133" t="str">
        <f>IF(ISERROR(VLOOKUP($J266,Tableau1[],6,0)),"",VLOOKUP($J266,Tableau1[],6,0))</f>
        <v/>
      </c>
      <c r="N266" s="133" t="str">
        <f>IF(ISERROR(VLOOKUP($J266,Tableau1[],13,0)),"",VLOOKUP($J266,Tableau1[],13,0))</f>
        <v/>
      </c>
      <c r="O266" s="133" t="str">
        <f>IF(ISERROR(VLOOKUP($J266,Tableau1[],11,0)),"",VLOOKUP($J266,Tableau1[],11,0))</f>
        <v/>
      </c>
      <c r="P266" s="133" t="str">
        <f>IF(ISERROR(VLOOKUP($J266,Tableau1[],8,0)),"",VLOOKUP($J266,Tableau1[],8,0))</f>
        <v/>
      </c>
      <c r="Q266" s="133" t="str">
        <f>IF(ISERROR(VLOOKUP($J266,Tableau1[],10,0)),"",VLOOKUP($J266,Tableau1[],10,0))</f>
        <v/>
      </c>
      <c r="R266" s="133" t="str">
        <f t="shared" si="73"/>
        <v/>
      </c>
      <c r="S266" s="134" t="str">
        <f t="shared" si="74"/>
        <v/>
      </c>
      <c r="T266" s="133" t="str">
        <f t="shared" si="68"/>
        <v/>
      </c>
    </row>
    <row r="267" spans="1:20" ht="19.95" customHeight="1">
      <c r="A267" s="86" t="str">
        <f t="shared" si="71"/>
        <v/>
      </c>
      <c r="B267" s="132">
        <f>SUM($A$2:A267)</f>
        <v>0</v>
      </c>
      <c r="C267" s="133" t="str">
        <f>'Agripp Holds PE'!A66</f>
        <v>HE058</v>
      </c>
      <c r="D267" s="133">
        <f>IF(VLOOKUP(C267,'Agripp Holds PE'!$A$8:$AA$1002,26,0)="",0,VLOOKUP(C267,'Agripp Holds PE'!$A$8:$AA$1002,26,0))</f>
        <v>0</v>
      </c>
      <c r="E267" s="133">
        <v>266</v>
      </c>
      <c r="F267" s="134">
        <f>IF(VLOOKUP(C267,'Agripp Holds PE'!$A$8:$AC$1002,28,0)="",0,VLOOKUP(C267,'Agripp Holds PE'!$A$8:$AC$1002,28,0))</f>
        <v>0</v>
      </c>
      <c r="G267" s="135"/>
      <c r="H267" s="135"/>
      <c r="I267" s="135"/>
      <c r="J267" s="133" t="str">
        <f t="shared" si="75"/>
        <v/>
      </c>
      <c r="K267" s="133" t="str">
        <f>IF(ISERROR(VLOOKUP($J267,Tableau1[],4,0)),"",VLOOKUP($J267,Tableau1[],4,0))</f>
        <v/>
      </c>
      <c r="L267" s="133" t="str">
        <f>IF(ISERROR(VLOOKUP($J267,Tableau1[],5,0)),"",VLOOKUP($J267,Tableau1[],5,0))</f>
        <v/>
      </c>
      <c r="M267" s="133" t="str">
        <f>IF(ISERROR(VLOOKUP($J267,Tableau1[],6,0)),"",VLOOKUP($J267,Tableau1[],6,0))</f>
        <v/>
      </c>
      <c r="N267" s="133" t="str">
        <f>IF(ISERROR(VLOOKUP($J267,Tableau1[],13,0)),"",VLOOKUP($J267,Tableau1[],13,0))</f>
        <v/>
      </c>
      <c r="O267" s="133" t="str">
        <f>IF(ISERROR(VLOOKUP($J267,Tableau1[],11,0)),"",VLOOKUP($J267,Tableau1[],11,0))</f>
        <v/>
      </c>
      <c r="P267" s="133" t="str">
        <f>IF(ISERROR(VLOOKUP($J267,Tableau1[],8,0)),"",VLOOKUP($J267,Tableau1[],8,0))</f>
        <v/>
      </c>
      <c r="Q267" s="133" t="str">
        <f>IF(ISERROR(VLOOKUP($J267,Tableau1[],10,0)),"",VLOOKUP($J267,Tableau1[],10,0))</f>
        <v/>
      </c>
      <c r="R267" s="133" t="str">
        <f t="shared" si="73"/>
        <v/>
      </c>
      <c r="S267" s="134" t="str">
        <f t="shared" si="74"/>
        <v/>
      </c>
      <c r="T267" s="133" t="str">
        <f t="shared" si="68"/>
        <v/>
      </c>
    </row>
    <row r="268" spans="1:20" ht="19.95" customHeight="1">
      <c r="A268" s="86" t="str">
        <f t="shared" si="71"/>
        <v/>
      </c>
      <c r="B268" s="132">
        <f>SUM($A$2:A268)</f>
        <v>0</v>
      </c>
      <c r="C268" s="133" t="str">
        <f>'Agripp Holds PE'!A67</f>
        <v>HE059</v>
      </c>
      <c r="D268" s="133">
        <f>IF(VLOOKUP(C268,'Agripp Holds PE'!$A$8:$AA$1002,26,0)="",0,VLOOKUP(C268,'Agripp Holds PE'!$A$8:$AA$1002,26,0))</f>
        <v>0</v>
      </c>
      <c r="E268" s="133">
        <v>267</v>
      </c>
      <c r="F268" s="134">
        <f>IF(VLOOKUP(C268,'Agripp Holds PE'!$A$8:$AC$1002,28,0)="",0,VLOOKUP(C268,'Agripp Holds PE'!$A$8:$AC$1002,28,0))</f>
        <v>0</v>
      </c>
      <c r="G268" s="135"/>
      <c r="H268" s="135"/>
      <c r="I268" s="135"/>
      <c r="J268" s="133" t="str">
        <f t="shared" si="75"/>
        <v/>
      </c>
      <c r="K268" s="133" t="str">
        <f>IF(ISERROR(VLOOKUP($J268,Tableau1[],4,0)),"",VLOOKUP($J268,Tableau1[],4,0))</f>
        <v/>
      </c>
      <c r="L268" s="133" t="str">
        <f>IF(ISERROR(VLOOKUP($J268,Tableau1[],5,0)),"",VLOOKUP($J268,Tableau1[],5,0))</f>
        <v/>
      </c>
      <c r="M268" s="133" t="str">
        <f>IF(ISERROR(VLOOKUP($J268,Tableau1[],6,0)),"",VLOOKUP($J268,Tableau1[],6,0))</f>
        <v/>
      </c>
      <c r="N268" s="133" t="str">
        <f>IF(ISERROR(VLOOKUP($J268,Tableau1[],13,0)),"",VLOOKUP($J268,Tableau1[],13,0))</f>
        <v/>
      </c>
      <c r="O268" s="133" t="str">
        <f>IF(ISERROR(VLOOKUP($J268,Tableau1[],11,0)),"",VLOOKUP($J268,Tableau1[],11,0))</f>
        <v/>
      </c>
      <c r="P268" s="133" t="str">
        <f>IF(ISERROR(VLOOKUP($J268,Tableau1[],8,0)),"",VLOOKUP($J268,Tableau1[],8,0))</f>
        <v/>
      </c>
      <c r="Q268" s="133" t="str">
        <f>IF(ISERROR(VLOOKUP($J268,Tableau1[],10,0)),"",VLOOKUP($J268,Tableau1[],10,0))</f>
        <v/>
      </c>
      <c r="R268" s="133" t="str">
        <f t="shared" si="73"/>
        <v/>
      </c>
      <c r="S268" s="134" t="str">
        <f t="shared" si="74"/>
        <v/>
      </c>
      <c r="T268" s="133" t="str">
        <f t="shared" ref="T268:T335" si="76">IF(S268="","",$T$1)</f>
        <v/>
      </c>
    </row>
    <row r="269" spans="1:20" ht="19.95" customHeight="1">
      <c r="A269" s="86" t="str">
        <f t="shared" si="71"/>
        <v/>
      </c>
      <c r="B269" s="132">
        <f>SUM($A$2:A269)</f>
        <v>0</v>
      </c>
      <c r="C269" s="133" t="str">
        <f>'Agripp Holds PE'!A68</f>
        <v>HE060</v>
      </c>
      <c r="D269" s="133">
        <f>IF(VLOOKUP(C269,'Agripp Holds PE'!$A$8:$AA$1002,26,0)="",0,VLOOKUP(C269,'Agripp Holds PE'!$A$8:$AA$1002,26,0))</f>
        <v>0</v>
      </c>
      <c r="E269" s="133">
        <v>268</v>
      </c>
      <c r="F269" s="134">
        <f>IF(VLOOKUP(C269,'Agripp Holds PE'!$A$8:$AC$1002,28,0)="",0,VLOOKUP(C269,'Agripp Holds PE'!$A$8:$AC$1002,28,0))</f>
        <v>0</v>
      </c>
      <c r="G269" s="135"/>
      <c r="H269" s="135"/>
      <c r="I269" s="135"/>
      <c r="J269" s="133" t="str">
        <f t="shared" si="75"/>
        <v/>
      </c>
      <c r="K269" s="133" t="str">
        <f>IF(ISERROR(VLOOKUP($J269,Tableau1[],4,0)),"",VLOOKUP($J269,Tableau1[],4,0))</f>
        <v/>
      </c>
      <c r="L269" s="133" t="str">
        <f>IF(ISERROR(VLOOKUP($J269,Tableau1[],5,0)),"",VLOOKUP($J269,Tableau1[],5,0))</f>
        <v/>
      </c>
      <c r="M269" s="133" t="str">
        <f>IF(ISERROR(VLOOKUP($J269,Tableau1[],6,0)),"",VLOOKUP($J269,Tableau1[],6,0))</f>
        <v/>
      </c>
      <c r="N269" s="133" t="str">
        <f>IF(ISERROR(VLOOKUP($J269,Tableau1[],13,0)),"",VLOOKUP($J269,Tableau1[],13,0))</f>
        <v/>
      </c>
      <c r="O269" s="133" t="str">
        <f>IF(ISERROR(VLOOKUP($J269,Tableau1[],11,0)),"",VLOOKUP($J269,Tableau1[],11,0))</f>
        <v/>
      </c>
      <c r="P269" s="133" t="str">
        <f>IF(ISERROR(VLOOKUP($J269,Tableau1[],8,0)),"",VLOOKUP($J269,Tableau1[],8,0))</f>
        <v/>
      </c>
      <c r="Q269" s="133" t="str">
        <f>IF(ISERROR(VLOOKUP($J269,Tableau1[],10,0)),"",VLOOKUP($J269,Tableau1[],10,0))</f>
        <v/>
      </c>
      <c r="R269" s="133" t="str">
        <f t="shared" si="73"/>
        <v/>
      </c>
      <c r="S269" s="134" t="str">
        <f t="shared" si="74"/>
        <v/>
      </c>
      <c r="T269" s="133" t="str">
        <f t="shared" si="76"/>
        <v/>
      </c>
    </row>
    <row r="270" spans="1:20" ht="19.95" customHeight="1">
      <c r="A270" s="86" t="str">
        <f t="shared" si="71"/>
        <v/>
      </c>
      <c r="B270" s="132">
        <f>SUM($A$2:A270)</f>
        <v>0</v>
      </c>
      <c r="C270" s="133" t="str">
        <f>'Agripp Holds PE'!A69</f>
        <v>HE061</v>
      </c>
      <c r="D270" s="133">
        <f>IF(VLOOKUP(C270,'Agripp Holds PE'!$A$8:$AA$1002,26,0)="",0,VLOOKUP(C270,'Agripp Holds PE'!$A$8:$AA$1002,26,0))</f>
        <v>0</v>
      </c>
      <c r="E270" s="133">
        <v>269</v>
      </c>
      <c r="F270" s="134">
        <f>IF(VLOOKUP(C270,'Agripp Holds PE'!$A$8:$AC$1002,28,0)="",0,VLOOKUP(C270,'Agripp Holds PE'!$A$8:$AC$1002,28,0))</f>
        <v>0</v>
      </c>
      <c r="G270" s="135"/>
      <c r="H270" s="135"/>
      <c r="I270" s="135"/>
      <c r="J270" s="133" t="str">
        <f t="shared" si="75"/>
        <v/>
      </c>
      <c r="K270" s="133" t="str">
        <f>IF(ISERROR(VLOOKUP($J270,Tableau1[],4,0)),"",VLOOKUP($J270,Tableau1[],4,0))</f>
        <v/>
      </c>
      <c r="L270" s="133" t="str">
        <f>IF(ISERROR(VLOOKUP($J270,Tableau1[],5,0)),"",VLOOKUP($J270,Tableau1[],5,0))</f>
        <v/>
      </c>
      <c r="M270" s="133" t="str">
        <f>IF(ISERROR(VLOOKUP($J270,Tableau1[],6,0)),"",VLOOKUP($J270,Tableau1[],6,0))</f>
        <v/>
      </c>
      <c r="N270" s="133" t="str">
        <f>IF(ISERROR(VLOOKUP($J270,Tableau1[],13,0)),"",VLOOKUP($J270,Tableau1[],13,0))</f>
        <v/>
      </c>
      <c r="O270" s="133" t="str">
        <f>IF(ISERROR(VLOOKUP($J270,Tableau1[],11,0)),"",VLOOKUP($J270,Tableau1[],11,0))</f>
        <v/>
      </c>
      <c r="P270" s="133" t="str">
        <f>IF(ISERROR(VLOOKUP($J270,Tableau1[],8,0)),"",VLOOKUP($J270,Tableau1[],8,0))</f>
        <v/>
      </c>
      <c r="Q270" s="133" t="str">
        <f>IF(ISERROR(VLOOKUP($J270,Tableau1[],10,0)),"",VLOOKUP($J270,Tableau1[],10,0))</f>
        <v/>
      </c>
      <c r="R270" s="133" t="str">
        <f t="shared" si="73"/>
        <v/>
      </c>
      <c r="S270" s="134" t="str">
        <f t="shared" si="74"/>
        <v/>
      </c>
      <c r="T270" s="133" t="str">
        <f t="shared" si="76"/>
        <v/>
      </c>
    </row>
    <row r="271" spans="1:20" ht="19.95" customHeight="1">
      <c r="A271" s="86" t="str">
        <f t="shared" si="71"/>
        <v/>
      </c>
      <c r="B271" s="132">
        <f>SUM($A$2:A271)</f>
        <v>0</v>
      </c>
      <c r="C271" s="133" t="str">
        <f>'Agripp Holds PE'!A70</f>
        <v>HE062</v>
      </c>
      <c r="D271" s="133">
        <f>IF(VLOOKUP(C271,'Agripp Holds PE'!$A$8:$AA$1002,26,0)="",0,VLOOKUP(C271,'Agripp Holds PE'!$A$8:$AA$1002,26,0))</f>
        <v>0</v>
      </c>
      <c r="E271" s="133">
        <v>270</v>
      </c>
      <c r="F271" s="134">
        <f>IF(VLOOKUP(C271,'Agripp Holds PE'!$A$8:$AC$1002,28,0)="",0,VLOOKUP(C271,'Agripp Holds PE'!$A$8:$AC$1002,28,0))</f>
        <v>0</v>
      </c>
      <c r="G271" s="135"/>
      <c r="H271" s="135"/>
      <c r="I271" s="135"/>
      <c r="J271" s="133" t="str">
        <f t="shared" si="75"/>
        <v/>
      </c>
      <c r="K271" s="133" t="str">
        <f>IF(ISERROR(VLOOKUP($J271,Tableau1[],4,0)),"",VLOOKUP($J271,Tableau1[],4,0))</f>
        <v/>
      </c>
      <c r="L271" s="133" t="str">
        <f>IF(ISERROR(VLOOKUP($J271,Tableau1[],5,0)),"",VLOOKUP($J271,Tableau1[],5,0))</f>
        <v/>
      </c>
      <c r="M271" s="133" t="str">
        <f>IF(ISERROR(VLOOKUP($J271,Tableau1[],6,0)),"",VLOOKUP($J271,Tableau1[],6,0))</f>
        <v/>
      </c>
      <c r="N271" s="133" t="str">
        <f>IF(ISERROR(VLOOKUP($J271,Tableau1[],13,0)),"",VLOOKUP($J271,Tableau1[],13,0))</f>
        <v/>
      </c>
      <c r="O271" s="133" t="str">
        <f>IF(ISERROR(VLOOKUP($J271,Tableau1[],11,0)),"",VLOOKUP($J271,Tableau1[],11,0))</f>
        <v/>
      </c>
      <c r="P271" s="133" t="str">
        <f>IF(ISERROR(VLOOKUP($J271,Tableau1[],8,0)),"",VLOOKUP($J271,Tableau1[],8,0))</f>
        <v/>
      </c>
      <c r="Q271" s="133" t="str">
        <f>IF(ISERROR(VLOOKUP($J271,Tableau1[],10,0)),"",VLOOKUP($J271,Tableau1[],10,0))</f>
        <v/>
      </c>
      <c r="R271" s="133" t="str">
        <f t="shared" si="73"/>
        <v/>
      </c>
      <c r="S271" s="134" t="str">
        <f t="shared" si="74"/>
        <v/>
      </c>
      <c r="T271" s="133" t="str">
        <f t="shared" si="76"/>
        <v/>
      </c>
    </row>
    <row r="272" spans="1:20" ht="19.95" customHeight="1">
      <c r="A272" s="86" t="str">
        <f t="shared" si="71"/>
        <v/>
      </c>
      <c r="B272" s="132">
        <f>SUM($A$2:A272)</f>
        <v>0</v>
      </c>
      <c r="C272" s="133" t="str">
        <f>'Agripp Holds PE'!A71</f>
        <v>HE001</v>
      </c>
      <c r="D272" s="133">
        <f>IF(VLOOKUP(C272,'Agripp Holds PE'!$A$8:$AA$1002,26,0)="",0,VLOOKUP(C272,'Agripp Holds PE'!$A$8:$AA$1002,26,0))</f>
        <v>0</v>
      </c>
      <c r="E272" s="133">
        <v>271</v>
      </c>
      <c r="F272" s="134">
        <f>IF(VLOOKUP(C272,'Agripp Holds PE'!$A$8:$AC$1002,28,0)="",0,VLOOKUP(C272,'Agripp Holds PE'!$A$8:$AC$1002,28,0))</f>
        <v>0</v>
      </c>
      <c r="G272" s="135"/>
      <c r="H272" s="135"/>
      <c r="I272" s="135"/>
      <c r="J272" s="133" t="str">
        <f t="shared" si="75"/>
        <v/>
      </c>
      <c r="K272" s="133" t="str">
        <f>IF(ISERROR(VLOOKUP($J272,Tableau1[],4,0)),"",VLOOKUP($J272,Tableau1[],4,0))</f>
        <v/>
      </c>
      <c r="L272" s="133" t="str">
        <f>IF(ISERROR(VLOOKUP($J272,Tableau1[],5,0)),"",VLOOKUP($J272,Tableau1[],5,0))</f>
        <v/>
      </c>
      <c r="M272" s="133" t="str">
        <f>IF(ISERROR(VLOOKUP($J272,Tableau1[],6,0)),"",VLOOKUP($J272,Tableau1[],6,0))</f>
        <v/>
      </c>
      <c r="N272" s="133" t="str">
        <f>IF(ISERROR(VLOOKUP($J272,Tableau1[],13,0)),"",VLOOKUP($J272,Tableau1[],13,0))</f>
        <v/>
      </c>
      <c r="O272" s="133" t="str">
        <f>IF(ISERROR(VLOOKUP($J272,Tableau1[],11,0)),"",VLOOKUP($J272,Tableau1[],11,0))</f>
        <v/>
      </c>
      <c r="P272" s="133" t="str">
        <f>IF(ISERROR(VLOOKUP($J272,Tableau1[],8,0)),"",VLOOKUP($J272,Tableau1[],8,0))</f>
        <v/>
      </c>
      <c r="Q272" s="133" t="str">
        <f>IF(ISERROR(VLOOKUP($J272,Tableau1[],10,0)),"",VLOOKUP($J272,Tableau1[],10,0))</f>
        <v/>
      </c>
      <c r="R272" s="133" t="str">
        <f t="shared" ref="R272:R298" si="77">IF(ISERROR(VLOOKUP(J272,C:D,2,0)),"",VLOOKUP(J272,C:D,2,0))</f>
        <v/>
      </c>
      <c r="S272" s="134" t="str">
        <f t="shared" ref="S272:S298" si="78">IF(ISERROR(VLOOKUP(J272,C:F,4,0)),"",VLOOKUP(J272,C:F,4,0))</f>
        <v/>
      </c>
      <c r="T272" s="133" t="str">
        <f t="shared" si="76"/>
        <v/>
      </c>
    </row>
    <row r="273" spans="1:20" ht="19.95" customHeight="1">
      <c r="A273" s="86" t="str">
        <f t="shared" si="71"/>
        <v/>
      </c>
      <c r="B273" s="132">
        <f>SUM($A$2:A273)</f>
        <v>0</v>
      </c>
      <c r="C273" s="133" t="str">
        <f>'Agripp Holds PE'!A72</f>
        <v>HE002</v>
      </c>
      <c r="D273" s="133">
        <f>IF(VLOOKUP(C273,'Agripp Holds PE'!$A$8:$AA$1002,26,0)="",0,VLOOKUP(C273,'Agripp Holds PE'!$A$8:$AA$1002,26,0))</f>
        <v>0</v>
      </c>
      <c r="E273" s="133">
        <v>272</v>
      </c>
      <c r="F273" s="134">
        <f>IF(VLOOKUP(C273,'Agripp Holds PE'!$A$8:$AC$1002,28,0)="",0,VLOOKUP(C273,'Agripp Holds PE'!$A$8:$AC$1002,28,0))</f>
        <v>0</v>
      </c>
      <c r="G273" s="135"/>
      <c r="H273" s="135"/>
      <c r="I273" s="135"/>
      <c r="J273" s="133" t="str">
        <f t="shared" si="75"/>
        <v/>
      </c>
      <c r="K273" s="133" t="str">
        <f>IF(ISERROR(VLOOKUP($J273,Tableau1[],4,0)),"",VLOOKUP($J273,Tableau1[],4,0))</f>
        <v/>
      </c>
      <c r="L273" s="133" t="str">
        <f>IF(ISERROR(VLOOKUP($J273,Tableau1[],5,0)),"",VLOOKUP($J273,Tableau1[],5,0))</f>
        <v/>
      </c>
      <c r="M273" s="133" t="str">
        <f>IF(ISERROR(VLOOKUP($J273,Tableau1[],6,0)),"",VLOOKUP($J273,Tableau1[],6,0))</f>
        <v/>
      </c>
      <c r="N273" s="133" t="str">
        <f>IF(ISERROR(VLOOKUP($J273,Tableau1[],13,0)),"",VLOOKUP($J273,Tableau1[],13,0))</f>
        <v/>
      </c>
      <c r="O273" s="133" t="str">
        <f>IF(ISERROR(VLOOKUP($J273,Tableau1[],11,0)),"",VLOOKUP($J273,Tableau1[],11,0))</f>
        <v/>
      </c>
      <c r="P273" s="133" t="str">
        <f>IF(ISERROR(VLOOKUP($J273,Tableau1[],8,0)),"",VLOOKUP($J273,Tableau1[],8,0))</f>
        <v/>
      </c>
      <c r="Q273" s="133" t="str">
        <f>IF(ISERROR(VLOOKUP($J273,Tableau1[],10,0)),"",VLOOKUP($J273,Tableau1[],10,0))</f>
        <v/>
      </c>
      <c r="R273" s="133" t="str">
        <f t="shared" si="77"/>
        <v/>
      </c>
      <c r="S273" s="134" t="str">
        <f t="shared" si="78"/>
        <v/>
      </c>
      <c r="T273" s="133" t="str">
        <f t="shared" si="76"/>
        <v/>
      </c>
    </row>
    <row r="274" spans="1:20" ht="19.95" customHeight="1">
      <c r="A274" s="86" t="str">
        <f t="shared" ref="A274:A301" si="79">IF(D274=0,"",1)</f>
        <v/>
      </c>
      <c r="B274" s="132">
        <f>SUM($A$2:A274)</f>
        <v>0</v>
      </c>
      <c r="C274" s="133" t="str">
        <f>'Agripp Holds PE'!A73</f>
        <v>HE003</v>
      </c>
      <c r="D274" s="133">
        <f>IF(VLOOKUP(C274,'Agripp Holds PE'!$A$8:$AA$1002,26,0)="",0,VLOOKUP(C274,'Agripp Holds PE'!$A$8:$AA$1002,26,0))</f>
        <v>0</v>
      </c>
      <c r="E274" s="133">
        <v>273</v>
      </c>
      <c r="F274" s="134">
        <f>IF(VLOOKUP(C274,'Agripp Holds PE'!$A$8:$AC$1002,28,0)="",0,VLOOKUP(C274,'Agripp Holds PE'!$A$8:$AC$1002,28,0))</f>
        <v>0</v>
      </c>
      <c r="G274" s="135"/>
      <c r="H274" s="135"/>
      <c r="I274" s="135"/>
      <c r="J274" s="133" t="str">
        <f t="shared" si="75"/>
        <v/>
      </c>
      <c r="K274" s="133" t="str">
        <f>IF(ISERROR(VLOOKUP($J274,Tableau1[],4,0)),"",VLOOKUP($J274,Tableau1[],4,0))</f>
        <v/>
      </c>
      <c r="L274" s="133" t="str">
        <f>IF(ISERROR(VLOOKUP($J274,Tableau1[],5,0)),"",VLOOKUP($J274,Tableau1[],5,0))</f>
        <v/>
      </c>
      <c r="M274" s="133" t="str">
        <f>IF(ISERROR(VLOOKUP($J274,Tableau1[],6,0)),"",VLOOKUP($J274,Tableau1[],6,0))</f>
        <v/>
      </c>
      <c r="N274" s="133" t="str">
        <f>IF(ISERROR(VLOOKUP($J274,Tableau1[],13,0)),"",VLOOKUP($J274,Tableau1[],13,0))</f>
        <v/>
      </c>
      <c r="O274" s="133" t="str">
        <f>IF(ISERROR(VLOOKUP($J274,Tableau1[],11,0)),"",VLOOKUP($J274,Tableau1[],11,0))</f>
        <v/>
      </c>
      <c r="P274" s="133" t="str">
        <f>IF(ISERROR(VLOOKUP($J274,Tableau1[],8,0)),"",VLOOKUP($J274,Tableau1[],8,0))</f>
        <v/>
      </c>
      <c r="Q274" s="133" t="str">
        <f>IF(ISERROR(VLOOKUP($J274,Tableau1[],10,0)),"",VLOOKUP($J274,Tableau1[],10,0))</f>
        <v/>
      </c>
      <c r="R274" s="133" t="str">
        <f t="shared" si="77"/>
        <v/>
      </c>
      <c r="S274" s="134" t="str">
        <f t="shared" si="78"/>
        <v/>
      </c>
      <c r="T274" s="133" t="str">
        <f t="shared" si="76"/>
        <v/>
      </c>
    </row>
    <row r="275" spans="1:20" ht="19.95" customHeight="1">
      <c r="A275" s="86" t="str">
        <f t="shared" si="79"/>
        <v/>
      </c>
      <c r="B275" s="132">
        <f>SUM($A$2:A275)</f>
        <v>0</v>
      </c>
      <c r="C275" s="133" t="str">
        <f>'Agripp Holds PE'!A74</f>
        <v>HE004</v>
      </c>
      <c r="D275" s="133">
        <f>IF(VLOOKUP(C275,'Agripp Holds PE'!$A$8:$AA$1002,26,0)="",0,VLOOKUP(C275,'Agripp Holds PE'!$A$8:$AA$1002,26,0))</f>
        <v>0</v>
      </c>
      <c r="E275" s="133">
        <v>274</v>
      </c>
      <c r="F275" s="134">
        <f>IF(VLOOKUP(C275,'Agripp Holds PE'!$A$8:$AC$1002,28,0)="",0,VLOOKUP(C275,'Agripp Holds PE'!$A$8:$AC$1002,28,0))</f>
        <v>0</v>
      </c>
      <c r="G275" s="135"/>
      <c r="H275" s="135"/>
      <c r="I275" s="135"/>
      <c r="J275" s="133" t="str">
        <f t="shared" si="75"/>
        <v/>
      </c>
      <c r="K275" s="133" t="str">
        <f>IF(ISERROR(VLOOKUP($J275,Tableau1[],4,0)),"",VLOOKUP($J275,Tableau1[],4,0))</f>
        <v/>
      </c>
      <c r="L275" s="133" t="str">
        <f>IF(ISERROR(VLOOKUP($J275,Tableau1[],5,0)),"",VLOOKUP($J275,Tableau1[],5,0))</f>
        <v/>
      </c>
      <c r="M275" s="133" t="str">
        <f>IF(ISERROR(VLOOKUP($J275,Tableau1[],6,0)),"",VLOOKUP($J275,Tableau1[],6,0))</f>
        <v/>
      </c>
      <c r="N275" s="133" t="str">
        <f>IF(ISERROR(VLOOKUP($J275,Tableau1[],13,0)),"",VLOOKUP($J275,Tableau1[],13,0))</f>
        <v/>
      </c>
      <c r="O275" s="133" t="str">
        <f>IF(ISERROR(VLOOKUP($J275,Tableau1[],11,0)),"",VLOOKUP($J275,Tableau1[],11,0))</f>
        <v/>
      </c>
      <c r="P275" s="133" t="str">
        <f>IF(ISERROR(VLOOKUP($J275,Tableau1[],8,0)),"",VLOOKUP($J275,Tableau1[],8,0))</f>
        <v/>
      </c>
      <c r="Q275" s="133" t="str">
        <f>IF(ISERROR(VLOOKUP($J275,Tableau1[],10,0)),"",VLOOKUP($J275,Tableau1[],10,0))</f>
        <v/>
      </c>
      <c r="R275" s="133" t="str">
        <f t="shared" si="77"/>
        <v/>
      </c>
      <c r="S275" s="134" t="str">
        <f t="shared" si="78"/>
        <v/>
      </c>
      <c r="T275" s="133" t="str">
        <f t="shared" si="76"/>
        <v/>
      </c>
    </row>
    <row r="276" spans="1:20" ht="19.95" customHeight="1">
      <c r="A276" s="86" t="str">
        <f t="shared" si="79"/>
        <v/>
      </c>
      <c r="B276" s="132">
        <f>SUM($A$2:A276)</f>
        <v>0</v>
      </c>
      <c r="C276" s="133" t="str">
        <f>'Agripp Holds PE'!A75</f>
        <v>HE005</v>
      </c>
      <c r="D276" s="133">
        <f>IF(VLOOKUP(C276,'Agripp Holds PE'!$A$8:$AA$1002,26,0)="",0,VLOOKUP(C276,'Agripp Holds PE'!$A$8:$AA$1002,26,0))</f>
        <v>0</v>
      </c>
      <c r="E276" s="133">
        <v>275</v>
      </c>
      <c r="F276" s="134">
        <f>IF(VLOOKUP(C276,'Agripp Holds PE'!$A$8:$AC$1002,28,0)="",0,VLOOKUP(C276,'Agripp Holds PE'!$A$8:$AC$1002,28,0))</f>
        <v>0</v>
      </c>
      <c r="G276" s="135"/>
      <c r="H276" s="135"/>
      <c r="I276" s="135"/>
      <c r="J276" s="133" t="str">
        <f t="shared" si="75"/>
        <v/>
      </c>
      <c r="K276" s="133" t="str">
        <f>IF(ISERROR(VLOOKUP($J276,Tableau1[],4,0)),"",VLOOKUP($J276,Tableau1[],4,0))</f>
        <v/>
      </c>
      <c r="L276" s="133" t="str">
        <f>IF(ISERROR(VLOOKUP($J276,Tableau1[],5,0)),"",VLOOKUP($J276,Tableau1[],5,0))</f>
        <v/>
      </c>
      <c r="M276" s="133" t="str">
        <f>IF(ISERROR(VLOOKUP($J276,Tableau1[],6,0)),"",VLOOKUP($J276,Tableau1[],6,0))</f>
        <v/>
      </c>
      <c r="N276" s="133" t="str">
        <f>IF(ISERROR(VLOOKUP($J276,Tableau1[],13,0)),"",VLOOKUP($J276,Tableau1[],13,0))</f>
        <v/>
      </c>
      <c r="O276" s="133" t="str">
        <f>IF(ISERROR(VLOOKUP($J276,Tableau1[],11,0)),"",VLOOKUP($J276,Tableau1[],11,0))</f>
        <v/>
      </c>
      <c r="P276" s="133" t="str">
        <f>IF(ISERROR(VLOOKUP($J276,Tableau1[],8,0)),"",VLOOKUP($J276,Tableau1[],8,0))</f>
        <v/>
      </c>
      <c r="Q276" s="133" t="str">
        <f>IF(ISERROR(VLOOKUP($J276,Tableau1[],10,0)),"",VLOOKUP($J276,Tableau1[],10,0))</f>
        <v/>
      </c>
      <c r="R276" s="133" t="str">
        <f t="shared" si="77"/>
        <v/>
      </c>
      <c r="S276" s="134" t="str">
        <f t="shared" si="78"/>
        <v/>
      </c>
      <c r="T276" s="133" t="str">
        <f t="shared" si="76"/>
        <v/>
      </c>
    </row>
    <row r="277" spans="1:20" ht="19.95" customHeight="1">
      <c r="A277" s="86" t="str">
        <f t="shared" si="79"/>
        <v/>
      </c>
      <c r="B277" s="132">
        <f>SUM($A$2:A277)</f>
        <v>0</v>
      </c>
      <c r="C277" s="133" t="str">
        <f>'Agripp Holds PE'!A76</f>
        <v>HE006</v>
      </c>
      <c r="D277" s="133">
        <f>IF(VLOOKUP(C277,'Agripp Holds PE'!$A$8:$AA$1002,26,0)="",0,VLOOKUP(C277,'Agripp Holds PE'!$A$8:$AA$1002,26,0))</f>
        <v>0</v>
      </c>
      <c r="E277" s="133">
        <v>276</v>
      </c>
      <c r="F277" s="134">
        <f>IF(VLOOKUP(C277,'Agripp Holds PE'!$A$8:$AC$1002,28,0)="",0,VLOOKUP(C277,'Agripp Holds PE'!$A$8:$AC$1002,28,0))</f>
        <v>0</v>
      </c>
      <c r="G277" s="135"/>
      <c r="H277" s="135"/>
      <c r="I277" s="135"/>
      <c r="J277" s="133" t="str">
        <f t="shared" si="75"/>
        <v/>
      </c>
      <c r="K277" s="133" t="str">
        <f>IF(ISERROR(VLOOKUP($J277,Tableau1[],4,0)),"",VLOOKUP($J277,Tableau1[],4,0))</f>
        <v/>
      </c>
      <c r="L277" s="133" t="str">
        <f>IF(ISERROR(VLOOKUP($J277,Tableau1[],5,0)),"",VLOOKUP($J277,Tableau1[],5,0))</f>
        <v/>
      </c>
      <c r="M277" s="133" t="str">
        <f>IF(ISERROR(VLOOKUP($J277,Tableau1[],6,0)),"",VLOOKUP($J277,Tableau1[],6,0))</f>
        <v/>
      </c>
      <c r="N277" s="133" t="str">
        <f>IF(ISERROR(VLOOKUP($J277,Tableau1[],13,0)),"",VLOOKUP($J277,Tableau1[],13,0))</f>
        <v/>
      </c>
      <c r="O277" s="133" t="str">
        <f>IF(ISERROR(VLOOKUP($J277,Tableau1[],11,0)),"",VLOOKUP($J277,Tableau1[],11,0))</f>
        <v/>
      </c>
      <c r="P277" s="133" t="str">
        <f>IF(ISERROR(VLOOKUP($J277,Tableau1[],8,0)),"",VLOOKUP($J277,Tableau1[],8,0))</f>
        <v/>
      </c>
      <c r="Q277" s="133" t="str">
        <f>IF(ISERROR(VLOOKUP($J277,Tableau1[],10,0)),"",VLOOKUP($J277,Tableau1[],10,0))</f>
        <v/>
      </c>
      <c r="R277" s="133" t="str">
        <f t="shared" si="77"/>
        <v/>
      </c>
      <c r="S277" s="134" t="str">
        <f t="shared" si="78"/>
        <v/>
      </c>
      <c r="T277" s="133" t="str">
        <f t="shared" si="76"/>
        <v/>
      </c>
    </row>
    <row r="278" spans="1:20" ht="19.95" customHeight="1">
      <c r="A278" s="86" t="str">
        <f t="shared" si="79"/>
        <v/>
      </c>
      <c r="B278" s="132">
        <f>SUM($A$2:A278)</f>
        <v>0</v>
      </c>
      <c r="C278" s="133" t="str">
        <f>'Agripp Holds PE'!A77</f>
        <v>HE007</v>
      </c>
      <c r="D278" s="133">
        <f>IF(VLOOKUP(C278,'Agripp Holds PE'!$A$8:$AA$1002,26,0)="",0,VLOOKUP(C278,'Agripp Holds PE'!$A$8:$AA$1002,26,0))</f>
        <v>0</v>
      </c>
      <c r="E278" s="133">
        <v>277</v>
      </c>
      <c r="F278" s="134">
        <f>IF(VLOOKUP(C278,'Agripp Holds PE'!$A$8:$AC$1002,28,0)="",0,VLOOKUP(C278,'Agripp Holds PE'!$A$8:$AC$1002,28,0))</f>
        <v>0</v>
      </c>
      <c r="G278" s="135"/>
      <c r="H278" s="135"/>
      <c r="I278" s="135"/>
      <c r="J278" s="133" t="str">
        <f t="shared" si="75"/>
        <v/>
      </c>
      <c r="K278" s="133" t="str">
        <f>IF(ISERROR(VLOOKUP($J278,Tableau1[],4,0)),"",VLOOKUP($J278,Tableau1[],4,0))</f>
        <v/>
      </c>
      <c r="L278" s="133" t="str">
        <f>IF(ISERROR(VLOOKUP($J278,Tableau1[],5,0)),"",VLOOKUP($J278,Tableau1[],5,0))</f>
        <v/>
      </c>
      <c r="M278" s="133" t="str">
        <f>IF(ISERROR(VLOOKUP($J278,Tableau1[],6,0)),"",VLOOKUP($J278,Tableau1[],6,0))</f>
        <v/>
      </c>
      <c r="N278" s="133" t="str">
        <f>IF(ISERROR(VLOOKUP($J278,Tableau1[],13,0)),"",VLOOKUP($J278,Tableau1[],13,0))</f>
        <v/>
      </c>
      <c r="O278" s="133" t="str">
        <f>IF(ISERROR(VLOOKUP($J278,Tableau1[],11,0)),"",VLOOKUP($J278,Tableau1[],11,0))</f>
        <v/>
      </c>
      <c r="P278" s="133" t="str">
        <f>IF(ISERROR(VLOOKUP($J278,Tableau1[],8,0)),"",VLOOKUP($J278,Tableau1[],8,0))</f>
        <v/>
      </c>
      <c r="Q278" s="133" t="str">
        <f>IF(ISERROR(VLOOKUP($J278,Tableau1[],10,0)),"",VLOOKUP($J278,Tableau1[],10,0))</f>
        <v/>
      </c>
      <c r="R278" s="133" t="str">
        <f t="shared" si="77"/>
        <v/>
      </c>
      <c r="S278" s="134" t="str">
        <f t="shared" si="78"/>
        <v/>
      </c>
      <c r="T278" s="133" t="str">
        <f t="shared" si="76"/>
        <v/>
      </c>
    </row>
    <row r="279" spans="1:20" ht="19.95" customHeight="1">
      <c r="A279" s="86" t="str">
        <f t="shared" si="79"/>
        <v/>
      </c>
      <c r="B279" s="132">
        <f>SUM($A$2:A279)</f>
        <v>0</v>
      </c>
      <c r="C279" s="133" t="str">
        <f>'Agripp Holds PE'!A78</f>
        <v>HE008</v>
      </c>
      <c r="D279" s="133">
        <f>IF(VLOOKUP(C279,'Agripp Holds PE'!$A$8:$AA$1002,26,0)="",0,VLOOKUP(C279,'Agripp Holds PE'!$A$8:$AA$1002,26,0))</f>
        <v>0</v>
      </c>
      <c r="E279" s="133">
        <v>278</v>
      </c>
      <c r="F279" s="134">
        <f>IF(VLOOKUP(C279,'Agripp Holds PE'!$A$8:$AC$1002,28,0)="",0,VLOOKUP(C279,'Agripp Holds PE'!$A$8:$AC$1002,28,0))</f>
        <v>0</v>
      </c>
      <c r="G279" s="135"/>
      <c r="H279" s="135"/>
      <c r="I279" s="135"/>
      <c r="J279" s="133" t="str">
        <f t="shared" si="75"/>
        <v/>
      </c>
      <c r="K279" s="133" t="str">
        <f>IF(ISERROR(VLOOKUP($J279,Tableau1[],4,0)),"",VLOOKUP($J279,Tableau1[],4,0))</f>
        <v/>
      </c>
      <c r="L279" s="133" t="str">
        <f>IF(ISERROR(VLOOKUP($J279,Tableau1[],5,0)),"",VLOOKUP($J279,Tableau1[],5,0))</f>
        <v/>
      </c>
      <c r="M279" s="133" t="str">
        <f>IF(ISERROR(VLOOKUP($J279,Tableau1[],6,0)),"",VLOOKUP($J279,Tableau1[],6,0))</f>
        <v/>
      </c>
      <c r="N279" s="133" t="str">
        <f>IF(ISERROR(VLOOKUP($J279,Tableau1[],13,0)),"",VLOOKUP($J279,Tableau1[],13,0))</f>
        <v/>
      </c>
      <c r="O279" s="133" t="str">
        <f>IF(ISERROR(VLOOKUP($J279,Tableau1[],11,0)),"",VLOOKUP($J279,Tableau1[],11,0))</f>
        <v/>
      </c>
      <c r="P279" s="133" t="str">
        <f>IF(ISERROR(VLOOKUP($J279,Tableau1[],8,0)),"",VLOOKUP($J279,Tableau1[],8,0))</f>
        <v/>
      </c>
      <c r="Q279" s="133" t="str">
        <f>IF(ISERROR(VLOOKUP($J279,Tableau1[],10,0)),"",VLOOKUP($J279,Tableau1[],10,0))</f>
        <v/>
      </c>
      <c r="R279" s="133" t="str">
        <f t="shared" si="77"/>
        <v/>
      </c>
      <c r="S279" s="134" t="str">
        <f t="shared" si="78"/>
        <v/>
      </c>
      <c r="T279" s="133" t="str">
        <f t="shared" si="76"/>
        <v/>
      </c>
    </row>
    <row r="280" spans="1:20" ht="19.95" customHeight="1">
      <c r="A280" s="86" t="str">
        <f t="shared" si="79"/>
        <v/>
      </c>
      <c r="B280" s="132">
        <f>SUM($A$2:A280)</f>
        <v>0</v>
      </c>
      <c r="C280" s="133" t="str">
        <f>'Agripp Holds PE'!A79</f>
        <v>HE009</v>
      </c>
      <c r="D280" s="133">
        <f>IF(VLOOKUP(C280,'Agripp Holds PE'!$A$8:$AA$1002,26,0)="",0,VLOOKUP(C280,'Agripp Holds PE'!$A$8:$AA$1002,26,0))</f>
        <v>0</v>
      </c>
      <c r="E280" s="133">
        <v>279</v>
      </c>
      <c r="F280" s="134">
        <f>IF(VLOOKUP(C280,'Agripp Holds PE'!$A$8:$AC$1002,28,0)="",0,VLOOKUP(C280,'Agripp Holds PE'!$A$8:$AC$1002,28,0))</f>
        <v>0</v>
      </c>
      <c r="G280" s="135"/>
      <c r="H280" s="135"/>
      <c r="I280" s="135"/>
      <c r="J280" s="133" t="str">
        <f t="shared" si="75"/>
        <v/>
      </c>
      <c r="K280" s="133" t="str">
        <f>IF(ISERROR(VLOOKUP($J280,Tableau1[],4,0)),"",VLOOKUP($J280,Tableau1[],4,0))</f>
        <v/>
      </c>
      <c r="L280" s="133" t="str">
        <f>IF(ISERROR(VLOOKUP($J280,Tableau1[],5,0)),"",VLOOKUP($J280,Tableau1[],5,0))</f>
        <v/>
      </c>
      <c r="M280" s="133" t="str">
        <f>IF(ISERROR(VLOOKUP($J280,Tableau1[],6,0)),"",VLOOKUP($J280,Tableau1[],6,0))</f>
        <v/>
      </c>
      <c r="N280" s="133" t="str">
        <f>IF(ISERROR(VLOOKUP($J280,Tableau1[],13,0)),"",VLOOKUP($J280,Tableau1[],13,0))</f>
        <v/>
      </c>
      <c r="O280" s="133" t="str">
        <f>IF(ISERROR(VLOOKUP($J280,Tableau1[],11,0)),"",VLOOKUP($J280,Tableau1[],11,0))</f>
        <v/>
      </c>
      <c r="P280" s="133" t="str">
        <f>IF(ISERROR(VLOOKUP($J280,Tableau1[],8,0)),"",VLOOKUP($J280,Tableau1[],8,0))</f>
        <v/>
      </c>
      <c r="Q280" s="133" t="str">
        <f>IF(ISERROR(VLOOKUP($J280,Tableau1[],10,0)),"",VLOOKUP($J280,Tableau1[],10,0))</f>
        <v/>
      </c>
      <c r="R280" s="133" t="str">
        <f t="shared" si="77"/>
        <v/>
      </c>
      <c r="S280" s="134" t="str">
        <f t="shared" si="78"/>
        <v/>
      </c>
      <c r="T280" s="133" t="str">
        <f t="shared" si="76"/>
        <v/>
      </c>
    </row>
    <row r="281" spans="1:20" ht="19.95" customHeight="1">
      <c r="A281" s="86" t="str">
        <f t="shared" si="79"/>
        <v/>
      </c>
      <c r="B281" s="132">
        <f>SUM($A$2:A281)</f>
        <v>0</v>
      </c>
      <c r="C281" s="133" t="str">
        <f>'Agripp Holds PE'!A80</f>
        <v>HE010</v>
      </c>
      <c r="D281" s="133">
        <f>IF(VLOOKUP(C281,'Agripp Holds PE'!$A$8:$AA$1002,26,0)="",0,VLOOKUP(C281,'Agripp Holds PE'!$A$8:$AA$1002,26,0))</f>
        <v>0</v>
      </c>
      <c r="E281" s="133">
        <v>280</v>
      </c>
      <c r="F281" s="134">
        <f>IF(VLOOKUP(C281,'Agripp Holds PE'!$A$8:$AC$1002,28,0)="",0,VLOOKUP(C281,'Agripp Holds PE'!$A$8:$AC$1002,28,0))</f>
        <v>0</v>
      </c>
      <c r="G281" s="135"/>
      <c r="H281" s="135"/>
      <c r="I281" s="135"/>
      <c r="J281" s="133" t="str">
        <f t="shared" si="75"/>
        <v/>
      </c>
      <c r="K281" s="133" t="str">
        <f>IF(ISERROR(VLOOKUP($J281,Tableau1[],4,0)),"",VLOOKUP($J281,Tableau1[],4,0))</f>
        <v/>
      </c>
      <c r="L281" s="133" t="str">
        <f>IF(ISERROR(VLOOKUP($J281,Tableau1[],5,0)),"",VLOOKUP($J281,Tableau1[],5,0))</f>
        <v/>
      </c>
      <c r="M281" s="133" t="str">
        <f>IF(ISERROR(VLOOKUP($J281,Tableau1[],6,0)),"",VLOOKUP($J281,Tableau1[],6,0))</f>
        <v/>
      </c>
      <c r="N281" s="133" t="str">
        <f>IF(ISERROR(VLOOKUP($J281,Tableau1[],13,0)),"",VLOOKUP($J281,Tableau1[],13,0))</f>
        <v/>
      </c>
      <c r="O281" s="133" t="str">
        <f>IF(ISERROR(VLOOKUP($J281,Tableau1[],11,0)),"",VLOOKUP($J281,Tableau1[],11,0))</f>
        <v/>
      </c>
      <c r="P281" s="133" t="str">
        <f>IF(ISERROR(VLOOKUP($J281,Tableau1[],8,0)),"",VLOOKUP($J281,Tableau1[],8,0))</f>
        <v/>
      </c>
      <c r="Q281" s="133" t="str">
        <f>IF(ISERROR(VLOOKUP($J281,Tableau1[],10,0)),"",VLOOKUP($J281,Tableau1[],10,0))</f>
        <v/>
      </c>
      <c r="R281" s="133" t="str">
        <f t="shared" si="77"/>
        <v/>
      </c>
      <c r="S281" s="134" t="str">
        <f t="shared" si="78"/>
        <v/>
      </c>
      <c r="T281" s="133" t="str">
        <f t="shared" si="76"/>
        <v/>
      </c>
    </row>
    <row r="282" spans="1:20" ht="19.95" customHeight="1">
      <c r="A282" s="86" t="str">
        <f t="shared" si="79"/>
        <v/>
      </c>
      <c r="B282" s="132">
        <f>SUM($A$2:A282)</f>
        <v>0</v>
      </c>
      <c r="C282" s="133" t="str">
        <f>'Agripp Holds PE'!A81</f>
        <v>HE011</v>
      </c>
      <c r="D282" s="133">
        <f>IF(VLOOKUP(C282,'Agripp Holds PE'!$A$8:$AA$1002,26,0)="",0,VLOOKUP(C282,'Agripp Holds PE'!$A$8:$AA$1002,26,0))</f>
        <v>0</v>
      </c>
      <c r="E282" s="133">
        <v>281</v>
      </c>
      <c r="F282" s="134">
        <f>IF(VLOOKUP(C282,'Agripp Holds PE'!$A$8:$AC$1002,28,0)="",0,VLOOKUP(C282,'Agripp Holds PE'!$A$8:$AC$1002,28,0))</f>
        <v>0</v>
      </c>
      <c r="G282" s="135"/>
      <c r="H282" s="135"/>
      <c r="I282" s="135"/>
      <c r="J282" s="133" t="str">
        <f t="shared" ref="J282:J298" si="80">IF(ISERROR(VLOOKUP($E272,$B$2:$D$577,2,0)),"",VLOOKUP($E272,$B$2:$D$577,2,0))</f>
        <v/>
      </c>
      <c r="K282" s="133" t="str">
        <f>IF(ISERROR(VLOOKUP($J282,Tableau1[],4,0)),"",VLOOKUP($J282,Tableau1[],4,0))</f>
        <v/>
      </c>
      <c r="L282" s="133" t="str">
        <f>IF(ISERROR(VLOOKUP($J282,Tableau1[],5,0)),"",VLOOKUP($J282,Tableau1[],5,0))</f>
        <v/>
      </c>
      <c r="M282" s="133" t="str">
        <f>IF(ISERROR(VLOOKUP($J282,Tableau1[],6,0)),"",VLOOKUP($J282,Tableau1[],6,0))</f>
        <v/>
      </c>
      <c r="N282" s="133" t="str">
        <f>IF(ISERROR(VLOOKUP($J282,Tableau1[],13,0)),"",VLOOKUP($J282,Tableau1[],13,0))</f>
        <v/>
      </c>
      <c r="O282" s="133" t="str">
        <f>IF(ISERROR(VLOOKUP($J282,Tableau1[],11,0)),"",VLOOKUP($J282,Tableau1[],11,0))</f>
        <v/>
      </c>
      <c r="P282" s="133" t="str">
        <f>IF(ISERROR(VLOOKUP($J282,Tableau1[],8,0)),"",VLOOKUP($J282,Tableau1[],8,0))</f>
        <v/>
      </c>
      <c r="Q282" s="133" t="str">
        <f>IF(ISERROR(VLOOKUP($J282,Tableau1[],10,0)),"",VLOOKUP($J282,Tableau1[],10,0))</f>
        <v/>
      </c>
      <c r="R282" s="133" t="str">
        <f t="shared" si="77"/>
        <v/>
      </c>
      <c r="S282" s="134" t="str">
        <f t="shared" si="78"/>
        <v/>
      </c>
      <c r="T282" s="133" t="str">
        <f t="shared" si="76"/>
        <v/>
      </c>
    </row>
    <row r="283" spans="1:20" ht="19.95" customHeight="1">
      <c r="A283" s="86" t="str">
        <f t="shared" si="79"/>
        <v/>
      </c>
      <c r="B283" s="132">
        <f>SUM($A$2:A283)</f>
        <v>0</v>
      </c>
      <c r="C283" s="133" t="str">
        <f>'Agripp Holds PE'!A82</f>
        <v>HE012</v>
      </c>
      <c r="D283" s="133">
        <f>IF(VLOOKUP(C283,'Agripp Holds PE'!$A$8:$AA$1002,26,0)="",0,VLOOKUP(C283,'Agripp Holds PE'!$A$8:$AA$1002,26,0))</f>
        <v>0</v>
      </c>
      <c r="E283" s="133">
        <v>282</v>
      </c>
      <c r="F283" s="134">
        <f>IF(VLOOKUP(C283,'Agripp Holds PE'!$A$8:$AC$1002,28,0)="",0,VLOOKUP(C283,'Agripp Holds PE'!$A$8:$AC$1002,28,0))</f>
        <v>0</v>
      </c>
      <c r="G283" s="135"/>
      <c r="H283" s="135"/>
      <c r="I283" s="135"/>
      <c r="J283" s="133" t="str">
        <f t="shared" si="80"/>
        <v/>
      </c>
      <c r="K283" s="133" t="str">
        <f>IF(ISERROR(VLOOKUP($J283,Tableau1[],4,0)),"",VLOOKUP($J283,Tableau1[],4,0))</f>
        <v/>
      </c>
      <c r="L283" s="133" t="str">
        <f>IF(ISERROR(VLOOKUP($J283,Tableau1[],5,0)),"",VLOOKUP($J283,Tableau1[],5,0))</f>
        <v/>
      </c>
      <c r="M283" s="133" t="str">
        <f>IF(ISERROR(VLOOKUP($J283,Tableau1[],6,0)),"",VLOOKUP($J283,Tableau1[],6,0))</f>
        <v/>
      </c>
      <c r="N283" s="133" t="str">
        <f>IF(ISERROR(VLOOKUP($J283,Tableau1[],13,0)),"",VLOOKUP($J283,Tableau1[],13,0))</f>
        <v/>
      </c>
      <c r="O283" s="133" t="str">
        <f>IF(ISERROR(VLOOKUP($J283,Tableau1[],11,0)),"",VLOOKUP($J283,Tableau1[],11,0))</f>
        <v/>
      </c>
      <c r="P283" s="133" t="str">
        <f>IF(ISERROR(VLOOKUP($J283,Tableau1[],8,0)),"",VLOOKUP($J283,Tableau1[],8,0))</f>
        <v/>
      </c>
      <c r="Q283" s="133" t="str">
        <f>IF(ISERROR(VLOOKUP($J283,Tableau1[],10,0)),"",VLOOKUP($J283,Tableau1[],10,0))</f>
        <v/>
      </c>
      <c r="R283" s="133" t="str">
        <f t="shared" si="77"/>
        <v/>
      </c>
      <c r="S283" s="134" t="str">
        <f t="shared" si="78"/>
        <v/>
      </c>
      <c r="T283" s="133" t="str">
        <f t="shared" si="76"/>
        <v/>
      </c>
    </row>
    <row r="284" spans="1:20" ht="19.95" customHeight="1">
      <c r="A284" s="86" t="str">
        <f t="shared" si="79"/>
        <v/>
      </c>
      <c r="B284" s="132">
        <f>SUM($A$2:A284)</f>
        <v>0</v>
      </c>
      <c r="C284" s="133" t="str">
        <f>'Agripp Holds PE'!A83</f>
        <v>HE013</v>
      </c>
      <c r="D284" s="133">
        <f>IF(VLOOKUP(C284,'Agripp Holds PE'!$A$8:$AA$1002,26,0)="",0,VLOOKUP(C284,'Agripp Holds PE'!$A$8:$AA$1002,26,0))</f>
        <v>0</v>
      </c>
      <c r="E284" s="133">
        <v>283</v>
      </c>
      <c r="F284" s="134">
        <f>IF(VLOOKUP(C284,'Agripp Holds PE'!$A$8:$AC$1002,28,0)="",0,VLOOKUP(C284,'Agripp Holds PE'!$A$8:$AC$1002,28,0))</f>
        <v>0</v>
      </c>
      <c r="G284" s="135"/>
      <c r="H284" s="135"/>
      <c r="I284" s="135"/>
      <c r="J284" s="133" t="str">
        <f t="shared" si="80"/>
        <v/>
      </c>
      <c r="K284" s="133" t="str">
        <f>IF(ISERROR(VLOOKUP($J284,Tableau1[],4,0)),"",VLOOKUP($J284,Tableau1[],4,0))</f>
        <v/>
      </c>
      <c r="L284" s="133" t="str">
        <f>IF(ISERROR(VLOOKUP($J284,Tableau1[],5,0)),"",VLOOKUP($J284,Tableau1[],5,0))</f>
        <v/>
      </c>
      <c r="M284" s="133" t="str">
        <f>IF(ISERROR(VLOOKUP($J284,Tableau1[],6,0)),"",VLOOKUP($J284,Tableau1[],6,0))</f>
        <v/>
      </c>
      <c r="N284" s="133" t="str">
        <f>IF(ISERROR(VLOOKUP($J284,Tableau1[],13,0)),"",VLOOKUP($J284,Tableau1[],13,0))</f>
        <v/>
      </c>
      <c r="O284" s="133" t="str">
        <f>IF(ISERROR(VLOOKUP($J284,Tableau1[],11,0)),"",VLOOKUP($J284,Tableau1[],11,0))</f>
        <v/>
      </c>
      <c r="P284" s="133" t="str">
        <f>IF(ISERROR(VLOOKUP($J284,Tableau1[],8,0)),"",VLOOKUP($J284,Tableau1[],8,0))</f>
        <v/>
      </c>
      <c r="Q284" s="133" t="str">
        <f>IF(ISERROR(VLOOKUP($J284,Tableau1[],10,0)),"",VLOOKUP($J284,Tableau1[],10,0))</f>
        <v/>
      </c>
      <c r="R284" s="133" t="str">
        <f t="shared" si="77"/>
        <v/>
      </c>
      <c r="S284" s="134" t="str">
        <f t="shared" si="78"/>
        <v/>
      </c>
      <c r="T284" s="133" t="str">
        <f t="shared" si="76"/>
        <v/>
      </c>
    </row>
    <row r="285" spans="1:20" ht="19.95" customHeight="1">
      <c r="A285" s="86" t="str">
        <f t="shared" si="79"/>
        <v/>
      </c>
      <c r="B285" s="132">
        <f>SUM($A$2:A285)</f>
        <v>0</v>
      </c>
      <c r="C285" s="133" t="str">
        <f>'Agripp Holds PE'!A84</f>
        <v>HE014</v>
      </c>
      <c r="D285" s="133">
        <f>IF(VLOOKUP(C285,'Agripp Holds PE'!$A$8:$AA$1002,26,0)="",0,VLOOKUP(C285,'Agripp Holds PE'!$A$8:$AA$1002,26,0))</f>
        <v>0</v>
      </c>
      <c r="E285" s="133">
        <v>284</v>
      </c>
      <c r="F285" s="134">
        <f>IF(VLOOKUP(C285,'Agripp Holds PE'!$A$8:$AC$1002,28,0)="",0,VLOOKUP(C285,'Agripp Holds PE'!$A$8:$AC$1002,28,0))</f>
        <v>0</v>
      </c>
      <c r="G285" s="135"/>
      <c r="H285" s="135"/>
      <c r="I285" s="135"/>
      <c r="J285" s="133" t="str">
        <f t="shared" si="80"/>
        <v/>
      </c>
      <c r="K285" s="133" t="str">
        <f>IF(ISERROR(VLOOKUP($J285,Tableau1[],4,0)),"",VLOOKUP($J285,Tableau1[],4,0))</f>
        <v/>
      </c>
      <c r="L285" s="133" t="str">
        <f>IF(ISERROR(VLOOKUP($J285,Tableau1[],5,0)),"",VLOOKUP($J285,Tableau1[],5,0))</f>
        <v/>
      </c>
      <c r="M285" s="133" t="str">
        <f>IF(ISERROR(VLOOKUP($J285,Tableau1[],6,0)),"",VLOOKUP($J285,Tableau1[],6,0))</f>
        <v/>
      </c>
      <c r="N285" s="133" t="str">
        <f>IF(ISERROR(VLOOKUP($J285,Tableau1[],13,0)),"",VLOOKUP($J285,Tableau1[],13,0))</f>
        <v/>
      </c>
      <c r="O285" s="133" t="str">
        <f>IF(ISERROR(VLOOKUP($J285,Tableau1[],11,0)),"",VLOOKUP($J285,Tableau1[],11,0))</f>
        <v/>
      </c>
      <c r="P285" s="133" t="str">
        <f>IF(ISERROR(VLOOKUP($J285,Tableau1[],8,0)),"",VLOOKUP($J285,Tableau1[],8,0))</f>
        <v/>
      </c>
      <c r="Q285" s="133" t="str">
        <f>IF(ISERROR(VLOOKUP($J285,Tableau1[],10,0)),"",VLOOKUP($J285,Tableau1[],10,0))</f>
        <v/>
      </c>
      <c r="R285" s="133" t="str">
        <f t="shared" si="77"/>
        <v/>
      </c>
      <c r="S285" s="134" t="str">
        <f t="shared" si="78"/>
        <v/>
      </c>
      <c r="T285" s="133" t="str">
        <f t="shared" si="76"/>
        <v/>
      </c>
    </row>
    <row r="286" spans="1:20" ht="19.95" customHeight="1">
      <c r="A286" s="86" t="str">
        <f t="shared" si="79"/>
        <v/>
      </c>
      <c r="B286" s="132">
        <f>SUM($A$2:A286)</f>
        <v>0</v>
      </c>
      <c r="C286" s="133" t="str">
        <f>'Agripp Holds PE'!A85</f>
        <v>HE015</v>
      </c>
      <c r="D286" s="133">
        <f>IF(VLOOKUP(C286,'Agripp Holds PE'!$A$8:$AA$1002,26,0)="",0,VLOOKUP(C286,'Agripp Holds PE'!$A$8:$AA$1002,26,0))</f>
        <v>0</v>
      </c>
      <c r="E286" s="133">
        <v>285</v>
      </c>
      <c r="F286" s="134">
        <f>IF(VLOOKUP(C286,'Agripp Holds PE'!$A$8:$AC$1002,28,0)="",0,VLOOKUP(C286,'Agripp Holds PE'!$A$8:$AC$1002,28,0))</f>
        <v>0</v>
      </c>
      <c r="G286" s="135"/>
      <c r="H286" s="135"/>
      <c r="I286" s="135"/>
      <c r="J286" s="133" t="str">
        <f t="shared" si="80"/>
        <v/>
      </c>
      <c r="K286" s="133" t="str">
        <f>IF(ISERROR(VLOOKUP($J286,Tableau1[],4,0)),"",VLOOKUP($J286,Tableau1[],4,0))</f>
        <v/>
      </c>
      <c r="L286" s="133" t="str">
        <f>IF(ISERROR(VLOOKUP($J286,Tableau1[],5,0)),"",VLOOKUP($J286,Tableau1[],5,0))</f>
        <v/>
      </c>
      <c r="M286" s="133" t="str">
        <f>IF(ISERROR(VLOOKUP($J286,Tableau1[],6,0)),"",VLOOKUP($J286,Tableau1[],6,0))</f>
        <v/>
      </c>
      <c r="N286" s="133" t="str">
        <f>IF(ISERROR(VLOOKUP($J286,Tableau1[],13,0)),"",VLOOKUP($J286,Tableau1[],13,0))</f>
        <v/>
      </c>
      <c r="O286" s="133" t="str">
        <f>IF(ISERROR(VLOOKUP($J286,Tableau1[],11,0)),"",VLOOKUP($J286,Tableau1[],11,0))</f>
        <v/>
      </c>
      <c r="P286" s="133" t="str">
        <f>IF(ISERROR(VLOOKUP($J286,Tableau1[],8,0)),"",VLOOKUP($J286,Tableau1[],8,0))</f>
        <v/>
      </c>
      <c r="Q286" s="133" t="str">
        <f>IF(ISERROR(VLOOKUP($J286,Tableau1[],10,0)),"",VLOOKUP($J286,Tableau1[],10,0))</f>
        <v/>
      </c>
      <c r="R286" s="133" t="str">
        <f t="shared" si="77"/>
        <v/>
      </c>
      <c r="S286" s="134" t="str">
        <f t="shared" si="78"/>
        <v/>
      </c>
      <c r="T286" s="133" t="str">
        <f t="shared" si="76"/>
        <v/>
      </c>
    </row>
    <row r="287" spans="1:20" ht="19.95" customHeight="1">
      <c r="A287" s="86" t="str">
        <f t="shared" si="79"/>
        <v/>
      </c>
      <c r="B287" s="132">
        <f>SUM($A$2:A287)</f>
        <v>0</v>
      </c>
      <c r="C287" s="133" t="str">
        <f>'Agripp Holds PE'!A86</f>
        <v>HE016</v>
      </c>
      <c r="D287" s="133">
        <f>IF(VLOOKUP(C287,'Agripp Holds PE'!$A$8:$AA$1002,26,0)="",0,VLOOKUP(C287,'Agripp Holds PE'!$A$8:$AA$1002,26,0))</f>
        <v>0</v>
      </c>
      <c r="E287" s="133">
        <v>286</v>
      </c>
      <c r="F287" s="134">
        <f>IF(VLOOKUP(C287,'Agripp Holds PE'!$A$8:$AC$1002,28,0)="",0,VLOOKUP(C287,'Agripp Holds PE'!$A$8:$AC$1002,28,0))</f>
        <v>0</v>
      </c>
      <c r="G287" s="135"/>
      <c r="H287" s="135"/>
      <c r="I287" s="135"/>
      <c r="J287" s="133" t="str">
        <f t="shared" si="80"/>
        <v/>
      </c>
      <c r="K287" s="133" t="str">
        <f>IF(ISERROR(VLOOKUP($J287,Tableau1[],4,0)),"",VLOOKUP($J287,Tableau1[],4,0))</f>
        <v/>
      </c>
      <c r="L287" s="133" t="str">
        <f>IF(ISERROR(VLOOKUP($J287,Tableau1[],5,0)),"",VLOOKUP($J287,Tableau1[],5,0))</f>
        <v/>
      </c>
      <c r="M287" s="133" t="str">
        <f>IF(ISERROR(VLOOKUP($J287,Tableau1[],6,0)),"",VLOOKUP($J287,Tableau1[],6,0))</f>
        <v/>
      </c>
      <c r="N287" s="133" t="str">
        <f>IF(ISERROR(VLOOKUP($J287,Tableau1[],13,0)),"",VLOOKUP($J287,Tableau1[],13,0))</f>
        <v/>
      </c>
      <c r="O287" s="133" t="str">
        <f>IF(ISERROR(VLOOKUP($J287,Tableau1[],11,0)),"",VLOOKUP($J287,Tableau1[],11,0))</f>
        <v/>
      </c>
      <c r="P287" s="133" t="str">
        <f>IF(ISERROR(VLOOKUP($J287,Tableau1[],8,0)),"",VLOOKUP($J287,Tableau1[],8,0))</f>
        <v/>
      </c>
      <c r="Q287" s="133" t="str">
        <f>IF(ISERROR(VLOOKUP($J287,Tableau1[],10,0)),"",VLOOKUP($J287,Tableau1[],10,0))</f>
        <v/>
      </c>
      <c r="R287" s="133" t="str">
        <f t="shared" si="77"/>
        <v/>
      </c>
      <c r="S287" s="134" t="str">
        <f t="shared" si="78"/>
        <v/>
      </c>
      <c r="T287" s="133" t="str">
        <f t="shared" si="76"/>
        <v/>
      </c>
    </row>
    <row r="288" spans="1:20" ht="19.95" customHeight="1">
      <c r="A288" s="86" t="str">
        <f t="shared" si="79"/>
        <v/>
      </c>
      <c r="B288" s="132">
        <f>SUM($A$2:A288)</f>
        <v>0</v>
      </c>
      <c r="C288" s="133" t="str">
        <f>'Agripp Holds PE'!A87</f>
        <v>HE017</v>
      </c>
      <c r="D288" s="133">
        <f>IF(VLOOKUP(C288,'Agripp Holds PE'!$A$8:$AA$1002,26,0)="",0,VLOOKUP(C288,'Agripp Holds PE'!$A$8:$AA$1002,26,0))</f>
        <v>0</v>
      </c>
      <c r="E288" s="133">
        <v>287</v>
      </c>
      <c r="F288" s="134">
        <f>IF(VLOOKUP(C288,'Agripp Holds PE'!$A$8:$AC$1002,28,0)="",0,VLOOKUP(C288,'Agripp Holds PE'!$A$8:$AC$1002,28,0))</f>
        <v>0</v>
      </c>
      <c r="G288" s="135"/>
      <c r="H288" s="135"/>
      <c r="I288" s="135"/>
      <c r="J288" s="133" t="str">
        <f t="shared" si="80"/>
        <v/>
      </c>
      <c r="K288" s="133" t="str">
        <f>IF(ISERROR(VLOOKUP($J288,Tableau1[],4,0)),"",VLOOKUP($J288,Tableau1[],4,0))</f>
        <v/>
      </c>
      <c r="L288" s="133" t="str">
        <f>IF(ISERROR(VLOOKUP($J288,Tableau1[],5,0)),"",VLOOKUP($J288,Tableau1[],5,0))</f>
        <v/>
      </c>
      <c r="M288" s="133" t="str">
        <f>IF(ISERROR(VLOOKUP($J288,Tableau1[],6,0)),"",VLOOKUP($J288,Tableau1[],6,0))</f>
        <v/>
      </c>
      <c r="N288" s="133" t="str">
        <f>IF(ISERROR(VLOOKUP($J288,Tableau1[],13,0)),"",VLOOKUP($J288,Tableau1[],13,0))</f>
        <v/>
      </c>
      <c r="O288" s="133" t="str">
        <f>IF(ISERROR(VLOOKUP($J288,Tableau1[],11,0)),"",VLOOKUP($J288,Tableau1[],11,0))</f>
        <v/>
      </c>
      <c r="P288" s="133" t="str">
        <f>IF(ISERROR(VLOOKUP($J288,Tableau1[],8,0)),"",VLOOKUP($J288,Tableau1[],8,0))</f>
        <v/>
      </c>
      <c r="Q288" s="133" t="str">
        <f>IF(ISERROR(VLOOKUP($J288,Tableau1[],10,0)),"",VLOOKUP($J288,Tableau1[],10,0))</f>
        <v/>
      </c>
      <c r="R288" s="133" t="str">
        <f t="shared" si="77"/>
        <v/>
      </c>
      <c r="S288" s="134" t="str">
        <f t="shared" si="78"/>
        <v/>
      </c>
      <c r="T288" s="133" t="str">
        <f t="shared" si="76"/>
        <v/>
      </c>
    </row>
    <row r="289" spans="1:20" ht="19.95" customHeight="1">
      <c r="A289" s="86" t="str">
        <f t="shared" si="79"/>
        <v/>
      </c>
      <c r="B289" s="132">
        <f>SUM($A$2:A289)</f>
        <v>0</v>
      </c>
      <c r="C289" s="133" t="str">
        <f>'Agripp Holds PE'!A88</f>
        <v>HE018</v>
      </c>
      <c r="D289" s="133">
        <f>IF(VLOOKUP(C289,'Agripp Holds PE'!$A$8:$AA$1002,26,0)="",0,VLOOKUP(C289,'Agripp Holds PE'!$A$8:$AA$1002,26,0))</f>
        <v>0</v>
      </c>
      <c r="E289" s="133">
        <v>288</v>
      </c>
      <c r="F289" s="134">
        <f>IF(VLOOKUP(C289,'Agripp Holds PE'!$A$8:$AC$1002,28,0)="",0,VLOOKUP(C289,'Agripp Holds PE'!$A$8:$AC$1002,28,0))</f>
        <v>0</v>
      </c>
      <c r="G289" s="135"/>
      <c r="H289" s="135"/>
      <c r="I289" s="135"/>
      <c r="J289" s="133" t="str">
        <f t="shared" si="80"/>
        <v/>
      </c>
      <c r="K289" s="133" t="str">
        <f>IF(ISERROR(VLOOKUP($J289,Tableau1[],4,0)),"",VLOOKUP($J289,Tableau1[],4,0))</f>
        <v/>
      </c>
      <c r="L289" s="133" t="str">
        <f>IF(ISERROR(VLOOKUP($J289,Tableau1[],5,0)),"",VLOOKUP($J289,Tableau1[],5,0))</f>
        <v/>
      </c>
      <c r="M289" s="133" t="str">
        <f>IF(ISERROR(VLOOKUP($J289,Tableau1[],6,0)),"",VLOOKUP($J289,Tableau1[],6,0))</f>
        <v/>
      </c>
      <c r="N289" s="133" t="str">
        <f>IF(ISERROR(VLOOKUP($J289,Tableau1[],13,0)),"",VLOOKUP($J289,Tableau1[],13,0))</f>
        <v/>
      </c>
      <c r="O289" s="133" t="str">
        <f>IF(ISERROR(VLOOKUP($J289,Tableau1[],11,0)),"",VLOOKUP($J289,Tableau1[],11,0))</f>
        <v/>
      </c>
      <c r="P289" s="133" t="str">
        <f>IF(ISERROR(VLOOKUP($J289,Tableau1[],8,0)),"",VLOOKUP($J289,Tableau1[],8,0))</f>
        <v/>
      </c>
      <c r="Q289" s="133" t="str">
        <f>IF(ISERROR(VLOOKUP($J289,Tableau1[],10,0)),"",VLOOKUP($J289,Tableau1[],10,0))</f>
        <v/>
      </c>
      <c r="R289" s="133" t="str">
        <f t="shared" si="77"/>
        <v/>
      </c>
      <c r="S289" s="134" t="str">
        <f t="shared" si="78"/>
        <v/>
      </c>
      <c r="T289" s="133" t="str">
        <f t="shared" si="76"/>
        <v/>
      </c>
    </row>
    <row r="290" spans="1:20" ht="19.95" customHeight="1">
      <c r="A290" s="86" t="str">
        <f t="shared" si="79"/>
        <v/>
      </c>
      <c r="B290" s="132">
        <f>SUM($A$2:A290)</f>
        <v>0</v>
      </c>
      <c r="C290" s="133" t="str">
        <f>'Agripp Holds PE'!A89</f>
        <v>HE019</v>
      </c>
      <c r="D290" s="133">
        <f>IF(VLOOKUP(C290,'Agripp Holds PE'!$A$8:$AA$1002,26,0)="",0,VLOOKUP(C290,'Agripp Holds PE'!$A$8:$AA$1002,26,0))</f>
        <v>0</v>
      </c>
      <c r="E290" s="133">
        <v>289</v>
      </c>
      <c r="F290" s="134">
        <f>IF(VLOOKUP(C290,'Agripp Holds PE'!$A$8:$AC$1002,28,0)="",0,VLOOKUP(C290,'Agripp Holds PE'!$A$8:$AC$1002,28,0))</f>
        <v>0</v>
      </c>
      <c r="G290" s="135"/>
      <c r="H290" s="135"/>
      <c r="I290" s="135"/>
      <c r="J290" s="133" t="str">
        <f t="shared" si="80"/>
        <v/>
      </c>
      <c r="K290" s="133" t="str">
        <f>IF(ISERROR(VLOOKUP($J290,Tableau1[],4,0)),"",VLOOKUP($J290,Tableau1[],4,0))</f>
        <v/>
      </c>
      <c r="L290" s="133" t="str">
        <f>IF(ISERROR(VLOOKUP($J290,Tableau1[],5,0)),"",VLOOKUP($J290,Tableau1[],5,0))</f>
        <v/>
      </c>
      <c r="M290" s="133" t="str">
        <f>IF(ISERROR(VLOOKUP($J290,Tableau1[],6,0)),"",VLOOKUP($J290,Tableau1[],6,0))</f>
        <v/>
      </c>
      <c r="N290" s="133" t="str">
        <f>IF(ISERROR(VLOOKUP($J290,Tableau1[],13,0)),"",VLOOKUP($J290,Tableau1[],13,0))</f>
        <v/>
      </c>
      <c r="O290" s="133" t="str">
        <f>IF(ISERROR(VLOOKUP($J290,Tableau1[],11,0)),"",VLOOKUP($J290,Tableau1[],11,0))</f>
        <v/>
      </c>
      <c r="P290" s="133" t="str">
        <f>IF(ISERROR(VLOOKUP($J290,Tableau1[],8,0)),"",VLOOKUP($J290,Tableau1[],8,0))</f>
        <v/>
      </c>
      <c r="Q290" s="133" t="str">
        <f>IF(ISERROR(VLOOKUP($J290,Tableau1[],10,0)),"",VLOOKUP($J290,Tableau1[],10,0))</f>
        <v/>
      </c>
      <c r="R290" s="133" t="str">
        <f t="shared" si="77"/>
        <v/>
      </c>
      <c r="S290" s="134" t="str">
        <f t="shared" si="78"/>
        <v/>
      </c>
      <c r="T290" s="133" t="str">
        <f t="shared" si="76"/>
        <v/>
      </c>
    </row>
    <row r="291" spans="1:20" ht="19.95" customHeight="1">
      <c r="A291" s="86" t="str">
        <f t="shared" si="79"/>
        <v/>
      </c>
      <c r="B291" s="132">
        <f>SUM($A$2:A291)</f>
        <v>0</v>
      </c>
      <c r="C291" s="133" t="str">
        <f>'Agripp Holds PE'!A90</f>
        <v>HE020</v>
      </c>
      <c r="D291" s="133">
        <f>IF(VLOOKUP(C291,'Agripp Holds PE'!$A$8:$AA$1002,26,0)="",0,VLOOKUP(C291,'Agripp Holds PE'!$A$8:$AA$1002,26,0))</f>
        <v>0</v>
      </c>
      <c r="E291" s="133">
        <v>290</v>
      </c>
      <c r="F291" s="134">
        <f>IF(VLOOKUP(C291,'Agripp Holds PE'!$A$8:$AC$1002,28,0)="",0,VLOOKUP(C291,'Agripp Holds PE'!$A$8:$AC$1002,28,0))</f>
        <v>0</v>
      </c>
      <c r="G291" s="135"/>
      <c r="H291" s="135"/>
      <c r="I291" s="135"/>
      <c r="J291" s="133" t="str">
        <f t="shared" si="80"/>
        <v/>
      </c>
      <c r="K291" s="133" t="str">
        <f>IF(ISERROR(VLOOKUP($J291,Tableau1[],4,0)),"",VLOOKUP($J291,Tableau1[],4,0))</f>
        <v/>
      </c>
      <c r="L291" s="133" t="str">
        <f>IF(ISERROR(VLOOKUP($J291,Tableau1[],5,0)),"",VLOOKUP($J291,Tableau1[],5,0))</f>
        <v/>
      </c>
      <c r="M291" s="133" t="str">
        <f>IF(ISERROR(VLOOKUP($J291,Tableau1[],6,0)),"",VLOOKUP($J291,Tableau1[],6,0))</f>
        <v/>
      </c>
      <c r="N291" s="133" t="str">
        <f>IF(ISERROR(VLOOKUP($J291,Tableau1[],13,0)),"",VLOOKUP($J291,Tableau1[],13,0))</f>
        <v/>
      </c>
      <c r="O291" s="133" t="str">
        <f>IF(ISERROR(VLOOKUP($J291,Tableau1[],11,0)),"",VLOOKUP($J291,Tableau1[],11,0))</f>
        <v/>
      </c>
      <c r="P291" s="133" t="str">
        <f>IF(ISERROR(VLOOKUP($J291,Tableau1[],8,0)),"",VLOOKUP($J291,Tableau1[],8,0))</f>
        <v/>
      </c>
      <c r="Q291" s="133" t="str">
        <f>IF(ISERROR(VLOOKUP($J291,Tableau1[],10,0)),"",VLOOKUP($J291,Tableau1[],10,0))</f>
        <v/>
      </c>
      <c r="R291" s="133" t="str">
        <f t="shared" si="77"/>
        <v/>
      </c>
      <c r="S291" s="134" t="str">
        <f t="shared" si="78"/>
        <v/>
      </c>
      <c r="T291" s="133" t="str">
        <f t="shared" si="76"/>
        <v/>
      </c>
    </row>
    <row r="292" spans="1:20" ht="19.95" customHeight="1">
      <c r="A292" s="86" t="str">
        <f t="shared" si="79"/>
        <v/>
      </c>
      <c r="B292" s="132">
        <f>SUM($A$2:A292)</f>
        <v>0</v>
      </c>
      <c r="C292" s="133" t="str">
        <f>'Agripp Holds PE'!A91</f>
        <v>HE021</v>
      </c>
      <c r="D292" s="133">
        <f>IF(VLOOKUP(C292,'Agripp Holds PE'!$A$8:$AA$1002,26,0)="",0,VLOOKUP(C292,'Agripp Holds PE'!$A$8:$AA$1002,26,0))</f>
        <v>0</v>
      </c>
      <c r="E292" s="133">
        <v>291</v>
      </c>
      <c r="F292" s="134">
        <f>IF(VLOOKUP(C292,'Agripp Holds PE'!$A$8:$AC$1002,28,0)="",0,VLOOKUP(C292,'Agripp Holds PE'!$A$8:$AC$1002,28,0))</f>
        <v>0</v>
      </c>
      <c r="G292" s="135"/>
      <c r="H292" s="135"/>
      <c r="I292" s="135"/>
      <c r="J292" s="133" t="str">
        <f t="shared" si="80"/>
        <v/>
      </c>
      <c r="K292" s="133" t="str">
        <f>IF(ISERROR(VLOOKUP($J292,Tableau1[],4,0)),"",VLOOKUP($J292,Tableau1[],4,0))</f>
        <v/>
      </c>
      <c r="L292" s="133" t="str">
        <f>IF(ISERROR(VLOOKUP($J292,Tableau1[],5,0)),"",VLOOKUP($J292,Tableau1[],5,0))</f>
        <v/>
      </c>
      <c r="M292" s="133" t="str">
        <f>IF(ISERROR(VLOOKUP($J292,Tableau1[],6,0)),"",VLOOKUP($J292,Tableau1[],6,0))</f>
        <v/>
      </c>
      <c r="N292" s="133" t="str">
        <f>IF(ISERROR(VLOOKUP($J292,Tableau1[],13,0)),"",VLOOKUP($J292,Tableau1[],13,0))</f>
        <v/>
      </c>
      <c r="O292" s="133" t="str">
        <f>IF(ISERROR(VLOOKUP($J292,Tableau1[],11,0)),"",VLOOKUP($J292,Tableau1[],11,0))</f>
        <v/>
      </c>
      <c r="P292" s="133" t="str">
        <f>IF(ISERROR(VLOOKUP($J292,Tableau1[],8,0)),"",VLOOKUP($J292,Tableau1[],8,0))</f>
        <v/>
      </c>
      <c r="Q292" s="133" t="str">
        <f>IF(ISERROR(VLOOKUP($J292,Tableau1[],10,0)),"",VLOOKUP($J292,Tableau1[],10,0))</f>
        <v/>
      </c>
      <c r="R292" s="133" t="str">
        <f t="shared" si="77"/>
        <v/>
      </c>
      <c r="S292" s="134" t="str">
        <f t="shared" si="78"/>
        <v/>
      </c>
      <c r="T292" s="133" t="str">
        <f t="shared" si="76"/>
        <v/>
      </c>
    </row>
    <row r="293" spans="1:20" ht="19.95" customHeight="1">
      <c r="A293" s="86" t="str">
        <f t="shared" si="79"/>
        <v/>
      </c>
      <c r="B293" s="132">
        <f>SUM($A$2:A293)</f>
        <v>0</v>
      </c>
      <c r="C293" s="133" t="str">
        <f>'Agripp Holds PE'!A92</f>
        <v>HE022</v>
      </c>
      <c r="D293" s="133">
        <f>IF(VLOOKUP(C293,'Agripp Holds PE'!$A$8:$AA$1002,26,0)="",0,VLOOKUP(C293,'Agripp Holds PE'!$A$8:$AA$1002,26,0))</f>
        <v>0</v>
      </c>
      <c r="E293" s="133">
        <v>292</v>
      </c>
      <c r="F293" s="134">
        <f>IF(VLOOKUP(C293,'Agripp Holds PE'!$A$8:$AC$1002,28,0)="",0,VLOOKUP(C293,'Agripp Holds PE'!$A$8:$AC$1002,28,0))</f>
        <v>0</v>
      </c>
      <c r="G293" s="135"/>
      <c r="H293" s="135"/>
      <c r="I293" s="135"/>
      <c r="J293" s="133" t="str">
        <f t="shared" si="80"/>
        <v/>
      </c>
      <c r="K293" s="133" t="str">
        <f>IF(ISERROR(VLOOKUP($J293,Tableau1[],4,0)),"",VLOOKUP($J293,Tableau1[],4,0))</f>
        <v/>
      </c>
      <c r="L293" s="133" t="str">
        <f>IF(ISERROR(VLOOKUP($J293,Tableau1[],5,0)),"",VLOOKUP($J293,Tableau1[],5,0))</f>
        <v/>
      </c>
      <c r="M293" s="133" t="str">
        <f>IF(ISERROR(VLOOKUP($J293,Tableau1[],6,0)),"",VLOOKUP($J293,Tableau1[],6,0))</f>
        <v/>
      </c>
      <c r="N293" s="133" t="str">
        <f>IF(ISERROR(VLOOKUP($J293,Tableau1[],13,0)),"",VLOOKUP($J293,Tableau1[],13,0))</f>
        <v/>
      </c>
      <c r="O293" s="133" t="str">
        <f>IF(ISERROR(VLOOKUP($J293,Tableau1[],11,0)),"",VLOOKUP($J293,Tableau1[],11,0))</f>
        <v/>
      </c>
      <c r="P293" s="133" t="str">
        <f>IF(ISERROR(VLOOKUP($J293,Tableau1[],8,0)),"",VLOOKUP($J293,Tableau1[],8,0))</f>
        <v/>
      </c>
      <c r="Q293" s="133" t="str">
        <f>IF(ISERROR(VLOOKUP($J293,Tableau1[],10,0)),"",VLOOKUP($J293,Tableau1[],10,0))</f>
        <v/>
      </c>
      <c r="R293" s="133" t="str">
        <f t="shared" si="77"/>
        <v/>
      </c>
      <c r="S293" s="134" t="str">
        <f t="shared" si="78"/>
        <v/>
      </c>
      <c r="T293" s="133" t="str">
        <f t="shared" si="76"/>
        <v/>
      </c>
    </row>
    <row r="294" spans="1:20" ht="19.95" customHeight="1">
      <c r="A294" s="86" t="str">
        <f t="shared" si="79"/>
        <v/>
      </c>
      <c r="B294" s="132">
        <f>SUM($A$2:A294)</f>
        <v>0</v>
      </c>
      <c r="C294" s="133" t="str">
        <f>'Agripp Holds PE'!A93</f>
        <v>HE023</v>
      </c>
      <c r="D294" s="133">
        <f>IF(VLOOKUP(C294,'Agripp Holds PE'!$A$8:$AA$1002,26,0)="",0,VLOOKUP(C294,'Agripp Holds PE'!$A$8:$AA$1002,26,0))</f>
        <v>0</v>
      </c>
      <c r="E294" s="133">
        <v>293</v>
      </c>
      <c r="F294" s="134">
        <f>IF(VLOOKUP(C294,'Agripp Holds PE'!$A$8:$AC$1002,28,0)="",0,VLOOKUP(C294,'Agripp Holds PE'!$A$8:$AC$1002,28,0))</f>
        <v>0</v>
      </c>
      <c r="G294" s="135"/>
      <c r="H294" s="135"/>
      <c r="I294" s="135"/>
      <c r="J294" s="133" t="str">
        <f t="shared" si="80"/>
        <v/>
      </c>
      <c r="K294" s="133" t="str">
        <f>IF(ISERROR(VLOOKUP($J294,Tableau1[],4,0)),"",VLOOKUP($J294,Tableau1[],4,0))</f>
        <v/>
      </c>
      <c r="L294" s="133" t="str">
        <f>IF(ISERROR(VLOOKUP($J294,Tableau1[],5,0)),"",VLOOKUP($J294,Tableau1[],5,0))</f>
        <v/>
      </c>
      <c r="M294" s="133" t="str">
        <f>IF(ISERROR(VLOOKUP($J294,Tableau1[],6,0)),"",VLOOKUP($J294,Tableau1[],6,0))</f>
        <v/>
      </c>
      <c r="N294" s="133" t="str">
        <f>IF(ISERROR(VLOOKUP($J294,Tableau1[],13,0)),"",VLOOKUP($J294,Tableau1[],13,0))</f>
        <v/>
      </c>
      <c r="O294" s="133" t="str">
        <f>IF(ISERROR(VLOOKUP($J294,Tableau1[],11,0)),"",VLOOKUP($J294,Tableau1[],11,0))</f>
        <v/>
      </c>
      <c r="P294" s="133" t="str">
        <f>IF(ISERROR(VLOOKUP($J294,Tableau1[],8,0)),"",VLOOKUP($J294,Tableau1[],8,0))</f>
        <v/>
      </c>
      <c r="Q294" s="133" t="str">
        <f>IF(ISERROR(VLOOKUP($J294,Tableau1[],10,0)),"",VLOOKUP($J294,Tableau1[],10,0))</f>
        <v/>
      </c>
      <c r="R294" s="133" t="str">
        <f t="shared" si="77"/>
        <v/>
      </c>
      <c r="S294" s="134" t="str">
        <f t="shared" si="78"/>
        <v/>
      </c>
      <c r="T294" s="133" t="str">
        <f t="shared" si="76"/>
        <v/>
      </c>
    </row>
    <row r="295" spans="1:20" ht="19.95" customHeight="1">
      <c r="A295" s="86" t="str">
        <f t="shared" si="79"/>
        <v/>
      </c>
      <c r="B295" s="132">
        <f>SUM($A$2:A295)</f>
        <v>0</v>
      </c>
      <c r="C295" s="133" t="str">
        <f>'Agripp Holds PE'!A94</f>
        <v>HE024</v>
      </c>
      <c r="D295" s="133">
        <f>IF(VLOOKUP(C295,'Agripp Holds PE'!$A$8:$AA$1002,26,0)="",0,VLOOKUP(C295,'Agripp Holds PE'!$A$8:$AA$1002,26,0))</f>
        <v>0</v>
      </c>
      <c r="E295" s="133">
        <v>294</v>
      </c>
      <c r="F295" s="134">
        <f>IF(VLOOKUP(C295,'Agripp Holds PE'!$A$8:$AC$1002,28,0)="",0,VLOOKUP(C295,'Agripp Holds PE'!$A$8:$AC$1002,28,0))</f>
        <v>0</v>
      </c>
      <c r="G295" s="135"/>
      <c r="H295" s="135"/>
      <c r="I295" s="135"/>
      <c r="J295" s="133" t="str">
        <f t="shared" si="80"/>
        <v/>
      </c>
      <c r="K295" s="133" t="str">
        <f>IF(ISERROR(VLOOKUP($J295,Tableau1[],4,0)),"",VLOOKUP($J295,Tableau1[],4,0))</f>
        <v/>
      </c>
      <c r="L295" s="133" t="str">
        <f>IF(ISERROR(VLOOKUP($J295,Tableau1[],5,0)),"",VLOOKUP($J295,Tableau1[],5,0))</f>
        <v/>
      </c>
      <c r="M295" s="133" t="str">
        <f>IF(ISERROR(VLOOKUP($J295,Tableau1[],6,0)),"",VLOOKUP($J295,Tableau1[],6,0))</f>
        <v/>
      </c>
      <c r="N295" s="133" t="str">
        <f>IF(ISERROR(VLOOKUP($J295,Tableau1[],13,0)),"",VLOOKUP($J295,Tableau1[],13,0))</f>
        <v/>
      </c>
      <c r="O295" s="133" t="str">
        <f>IF(ISERROR(VLOOKUP($J295,Tableau1[],11,0)),"",VLOOKUP($J295,Tableau1[],11,0))</f>
        <v/>
      </c>
      <c r="P295" s="133" t="str">
        <f>IF(ISERROR(VLOOKUP($J295,Tableau1[],8,0)),"",VLOOKUP($J295,Tableau1[],8,0))</f>
        <v/>
      </c>
      <c r="Q295" s="133" t="str">
        <f>IF(ISERROR(VLOOKUP($J295,Tableau1[],10,0)),"",VLOOKUP($J295,Tableau1[],10,0))</f>
        <v/>
      </c>
      <c r="R295" s="133" t="str">
        <f t="shared" si="77"/>
        <v/>
      </c>
      <c r="S295" s="134" t="str">
        <f t="shared" si="78"/>
        <v/>
      </c>
      <c r="T295" s="133" t="str">
        <f t="shared" si="76"/>
        <v/>
      </c>
    </row>
    <row r="296" spans="1:20" ht="19.95" customHeight="1">
      <c r="A296" s="86" t="str">
        <f t="shared" si="79"/>
        <v/>
      </c>
      <c r="B296" s="132">
        <f>SUM($A$2:A296)</f>
        <v>0</v>
      </c>
      <c r="C296" s="133" t="str">
        <f>'Agripp Holds PE'!A95</f>
        <v>HE025</v>
      </c>
      <c r="D296" s="133">
        <f>IF(VLOOKUP(C296,'Agripp Holds PE'!$A$8:$AA$1002,26,0)="",0,VLOOKUP(C296,'Agripp Holds PE'!$A$8:$AA$1002,26,0))</f>
        <v>0</v>
      </c>
      <c r="E296" s="133">
        <v>295</v>
      </c>
      <c r="F296" s="134">
        <f>IF(VLOOKUP(C296,'Agripp Holds PE'!$A$8:$AC$1002,28,0)="",0,VLOOKUP(C296,'Agripp Holds PE'!$A$8:$AC$1002,28,0))</f>
        <v>0</v>
      </c>
      <c r="G296" s="135"/>
      <c r="H296" s="135"/>
      <c r="I296" s="135"/>
      <c r="J296" s="133" t="str">
        <f t="shared" si="80"/>
        <v/>
      </c>
      <c r="K296" s="133" t="str">
        <f>IF(ISERROR(VLOOKUP($J296,Tableau1[],4,0)),"",VLOOKUP($J296,Tableau1[],4,0))</f>
        <v/>
      </c>
      <c r="L296" s="133" t="str">
        <f>IF(ISERROR(VLOOKUP($J296,Tableau1[],5,0)),"",VLOOKUP($J296,Tableau1[],5,0))</f>
        <v/>
      </c>
      <c r="M296" s="133" t="str">
        <f>IF(ISERROR(VLOOKUP($J296,Tableau1[],6,0)),"",VLOOKUP($J296,Tableau1[],6,0))</f>
        <v/>
      </c>
      <c r="N296" s="133" t="str">
        <f>IF(ISERROR(VLOOKUP($J296,Tableau1[],13,0)),"",VLOOKUP($J296,Tableau1[],13,0))</f>
        <v/>
      </c>
      <c r="O296" s="133" t="str">
        <f>IF(ISERROR(VLOOKUP($J296,Tableau1[],11,0)),"",VLOOKUP($J296,Tableau1[],11,0))</f>
        <v/>
      </c>
      <c r="P296" s="133" t="str">
        <f>IF(ISERROR(VLOOKUP($J296,Tableau1[],8,0)),"",VLOOKUP($J296,Tableau1[],8,0))</f>
        <v/>
      </c>
      <c r="Q296" s="133" t="str">
        <f>IF(ISERROR(VLOOKUP($J296,Tableau1[],10,0)),"",VLOOKUP($J296,Tableau1[],10,0))</f>
        <v/>
      </c>
      <c r="R296" s="133" t="str">
        <f t="shared" si="77"/>
        <v/>
      </c>
      <c r="S296" s="134" t="str">
        <f t="shared" si="78"/>
        <v/>
      </c>
      <c r="T296" s="133" t="str">
        <f t="shared" si="76"/>
        <v/>
      </c>
    </row>
    <row r="297" spans="1:20" ht="19.95" customHeight="1">
      <c r="A297" s="86" t="str">
        <f t="shared" si="79"/>
        <v/>
      </c>
      <c r="B297" s="132">
        <f>SUM($A$2:A297)</f>
        <v>0</v>
      </c>
      <c r="C297" s="133" t="str">
        <f>'Agripp Holds PE'!A96</f>
        <v>HE026</v>
      </c>
      <c r="D297" s="133">
        <f>IF(VLOOKUP(C297,'Agripp Holds PE'!$A$8:$AA$1002,26,0)="",0,VLOOKUP(C297,'Agripp Holds PE'!$A$8:$AA$1002,26,0))</f>
        <v>0</v>
      </c>
      <c r="E297" s="133">
        <v>296</v>
      </c>
      <c r="F297" s="134">
        <f>IF(VLOOKUP(C297,'Agripp Holds PE'!$A$8:$AC$1002,28,0)="",0,VLOOKUP(C297,'Agripp Holds PE'!$A$8:$AC$1002,28,0))</f>
        <v>0</v>
      </c>
      <c r="G297" s="135"/>
      <c r="H297" s="135"/>
      <c r="I297" s="135"/>
      <c r="J297" s="133" t="str">
        <f t="shared" si="80"/>
        <v/>
      </c>
      <c r="K297" s="133" t="str">
        <f>IF(ISERROR(VLOOKUP($J297,Tableau1[],4,0)),"",VLOOKUP($J297,Tableau1[],4,0))</f>
        <v/>
      </c>
      <c r="L297" s="133" t="str">
        <f>IF(ISERROR(VLOOKUP($J297,Tableau1[],5,0)),"",VLOOKUP($J297,Tableau1[],5,0))</f>
        <v/>
      </c>
      <c r="M297" s="133" t="str">
        <f>IF(ISERROR(VLOOKUP($J297,Tableau1[],6,0)),"",VLOOKUP($J297,Tableau1[],6,0))</f>
        <v/>
      </c>
      <c r="N297" s="133" t="str">
        <f>IF(ISERROR(VLOOKUP($J297,Tableau1[],13,0)),"",VLOOKUP($J297,Tableau1[],13,0))</f>
        <v/>
      </c>
      <c r="O297" s="133" t="str">
        <f>IF(ISERROR(VLOOKUP($J297,Tableau1[],11,0)),"",VLOOKUP($J297,Tableau1[],11,0))</f>
        <v/>
      </c>
      <c r="P297" s="133" t="str">
        <f>IF(ISERROR(VLOOKUP($J297,Tableau1[],8,0)),"",VLOOKUP($J297,Tableau1[],8,0))</f>
        <v/>
      </c>
      <c r="Q297" s="133" t="str">
        <f>IF(ISERROR(VLOOKUP($J297,Tableau1[],10,0)),"",VLOOKUP($J297,Tableau1[],10,0))</f>
        <v/>
      </c>
      <c r="R297" s="133" t="str">
        <f t="shared" si="77"/>
        <v/>
      </c>
      <c r="S297" s="134" t="str">
        <f t="shared" si="78"/>
        <v/>
      </c>
      <c r="T297" s="133" t="str">
        <f t="shared" si="76"/>
        <v/>
      </c>
    </row>
    <row r="298" spans="1:20" ht="19.95" customHeight="1">
      <c r="A298" s="86" t="str">
        <f t="shared" si="79"/>
        <v/>
      </c>
      <c r="B298" s="132">
        <f>SUM($A$2:A298)</f>
        <v>0</v>
      </c>
      <c r="C298" s="133" t="str">
        <f>'Agripp Holds PE'!A97</f>
        <v>HE027</v>
      </c>
      <c r="D298" s="133">
        <f>IF(VLOOKUP(C298,'Agripp Holds PE'!$A$8:$AA$1002,26,0)="",0,VLOOKUP(C298,'Agripp Holds PE'!$A$8:$AA$1002,26,0))</f>
        <v>0</v>
      </c>
      <c r="E298" s="133">
        <v>297</v>
      </c>
      <c r="F298" s="134">
        <f>IF(VLOOKUP(C298,'Agripp Holds PE'!$A$8:$AC$1002,28,0)="",0,VLOOKUP(C298,'Agripp Holds PE'!$A$8:$AC$1002,28,0))</f>
        <v>0</v>
      </c>
      <c r="G298" s="135"/>
      <c r="H298" s="135"/>
      <c r="I298" s="135"/>
      <c r="J298" s="133" t="str">
        <f t="shared" si="80"/>
        <v/>
      </c>
      <c r="K298" s="133" t="str">
        <f>IF(ISERROR(VLOOKUP($J298,Tableau1[],4,0)),"",VLOOKUP($J298,Tableau1[],4,0))</f>
        <v/>
      </c>
      <c r="L298" s="133" t="str">
        <f>IF(ISERROR(VLOOKUP($J298,Tableau1[],5,0)),"",VLOOKUP($J298,Tableau1[],5,0))</f>
        <v/>
      </c>
      <c r="M298" s="133" t="str">
        <f>IF(ISERROR(VLOOKUP($J298,Tableau1[],6,0)),"",VLOOKUP($J298,Tableau1[],6,0))</f>
        <v/>
      </c>
      <c r="N298" s="133" t="str">
        <f>IF(ISERROR(VLOOKUP($J298,Tableau1[],13,0)),"",VLOOKUP($J298,Tableau1[],13,0))</f>
        <v/>
      </c>
      <c r="O298" s="133" t="str">
        <f>IF(ISERROR(VLOOKUP($J298,Tableau1[],11,0)),"",VLOOKUP($J298,Tableau1[],11,0))</f>
        <v/>
      </c>
      <c r="P298" s="133" t="str">
        <f>IF(ISERROR(VLOOKUP($J298,Tableau1[],8,0)),"",VLOOKUP($J298,Tableau1[],8,0))</f>
        <v/>
      </c>
      <c r="Q298" s="133" t="str">
        <f>IF(ISERROR(VLOOKUP($J298,Tableau1[],10,0)),"",VLOOKUP($J298,Tableau1[],10,0))</f>
        <v/>
      </c>
      <c r="R298" s="133" t="str">
        <f t="shared" si="77"/>
        <v/>
      </c>
      <c r="S298" s="134" t="str">
        <f t="shared" si="78"/>
        <v/>
      </c>
      <c r="T298" s="133" t="str">
        <f t="shared" si="76"/>
        <v/>
      </c>
    </row>
    <row r="299" spans="1:20" ht="19.95" customHeight="1">
      <c r="A299" s="86" t="str">
        <f t="shared" si="79"/>
        <v/>
      </c>
      <c r="B299" s="132">
        <f>SUM($A$2:A299)</f>
        <v>0</v>
      </c>
      <c r="C299" s="133" t="str">
        <f>'Agripp Holds PE'!A98</f>
        <v>HE028</v>
      </c>
      <c r="D299" s="133">
        <f>IF(VLOOKUP(C299,'Agripp Holds PE'!$A$8:$AA$1002,26,0)="",0,VLOOKUP(C299,'Agripp Holds PE'!$A$8:$AA$1002,26,0))</f>
        <v>0</v>
      </c>
      <c r="E299" s="133">
        <v>298</v>
      </c>
      <c r="F299" s="134">
        <f>IF(VLOOKUP(C299,'Agripp Holds PE'!$A$8:$AC$1002,28,0)="",0,VLOOKUP(C299,'Agripp Holds PE'!$A$8:$AC$1002,28,0))</f>
        <v>0</v>
      </c>
      <c r="G299" s="135"/>
      <c r="H299" s="135"/>
      <c r="I299" s="135"/>
      <c r="J299" s="135"/>
      <c r="K299" s="135"/>
      <c r="L299" s="135"/>
      <c r="M299" s="135"/>
      <c r="N299" s="135"/>
      <c r="O299" s="135"/>
      <c r="P299" s="135"/>
      <c r="Q299" s="135"/>
      <c r="R299" s="135"/>
      <c r="S299" s="280"/>
      <c r="T299" s="135"/>
    </row>
    <row r="300" spans="1:20" ht="19.95" customHeight="1">
      <c r="A300" s="86" t="str">
        <f t="shared" si="79"/>
        <v/>
      </c>
      <c r="B300" s="132">
        <f>SUM($A$2:A300)</f>
        <v>0</v>
      </c>
      <c r="C300" s="133" t="str">
        <f>'Agripp Holds PE'!A99</f>
        <v>HE029</v>
      </c>
      <c r="D300" s="133">
        <f>IF(VLOOKUP(C300,'Agripp Holds PE'!$A$8:$AA$1002,26,0)="",0,VLOOKUP(C300,'Agripp Holds PE'!$A$8:$AA$1002,26,0))</f>
        <v>0</v>
      </c>
      <c r="E300" s="133">
        <v>299</v>
      </c>
      <c r="F300" s="134">
        <f>IF(VLOOKUP(C300,'Agripp Holds PE'!$A$8:$AC$1002,28,0)="",0,VLOOKUP(C300,'Agripp Holds PE'!$A$8:$AC$1002,28,0))</f>
        <v>0</v>
      </c>
      <c r="G300" s="135"/>
      <c r="H300" s="135"/>
      <c r="I300" s="135"/>
      <c r="J300" s="135"/>
      <c r="K300" s="135"/>
      <c r="L300" s="135"/>
      <c r="M300" s="135"/>
      <c r="N300" s="135"/>
      <c r="O300" s="135"/>
      <c r="P300" s="135"/>
      <c r="Q300" s="135"/>
      <c r="R300" s="135"/>
      <c r="S300" s="280"/>
      <c r="T300" s="135"/>
    </row>
    <row r="301" spans="1:20" ht="19.95" customHeight="1">
      <c r="A301" s="86" t="str">
        <f t="shared" si="79"/>
        <v/>
      </c>
      <c r="B301" s="132">
        <f>SUM($A$2:A301)</f>
        <v>0</v>
      </c>
      <c r="C301" s="133" t="str">
        <f>'Agripp Holds PE'!A100</f>
        <v>HE030</v>
      </c>
      <c r="D301" s="133">
        <f>IF(VLOOKUP(C301,'Agripp Holds PE'!$A$8:$AA$1002,26,0)="",0,VLOOKUP(C301,'Agripp Holds PE'!$A$8:$AA$1002,26,0))</f>
        <v>0</v>
      </c>
      <c r="E301" s="133">
        <v>300</v>
      </c>
      <c r="F301" s="134">
        <f>IF(VLOOKUP(C301,'Agripp Holds PE'!$A$8:$AC$1002,28,0)="",0,VLOOKUP(C301,'Agripp Holds PE'!$A$8:$AC$1002,28,0))</f>
        <v>0</v>
      </c>
      <c r="G301" s="135"/>
      <c r="H301" s="135"/>
      <c r="I301" s="135"/>
      <c r="J301" s="135"/>
      <c r="K301" s="135"/>
      <c r="L301" s="135"/>
      <c r="M301" s="135"/>
      <c r="N301" s="135"/>
      <c r="O301" s="135"/>
      <c r="P301" s="135"/>
      <c r="Q301" s="135"/>
      <c r="R301" s="135"/>
      <c r="S301" s="280"/>
      <c r="T301" s="135"/>
    </row>
    <row r="302" spans="1:20" ht="19.95" customHeight="1">
      <c r="A302" s="91" t="str">
        <f t="shared" ref="A302:A365" si="81">IF(D302=0,"",1)</f>
        <v/>
      </c>
      <c r="B302" s="642">
        <f>SUM($A$2:A302)</f>
        <v>0</v>
      </c>
      <c r="C302" s="166"/>
      <c r="D302" s="166"/>
      <c r="E302" s="133">
        <v>301</v>
      </c>
      <c r="F302" s="169"/>
      <c r="G302" s="135"/>
      <c r="H302" s="135"/>
      <c r="I302" s="135"/>
      <c r="J302" s="133" t="str">
        <f t="shared" ref="J302:J311" si="82">IF(ISERROR(VLOOKUP($E289,$B$2:$D$577,2,0)),"",VLOOKUP($E289,$B$2:$D$577,2,0))</f>
        <v/>
      </c>
      <c r="K302" s="133" t="str">
        <f>IF(ISERROR(VLOOKUP($J302,Tableau1[],4,0)),"",VLOOKUP($J302,Tableau1[],4,0))</f>
        <v/>
      </c>
      <c r="L302" s="133" t="str">
        <f>IF(ISERROR(VLOOKUP($J302,Tableau1[],5,0)),"",VLOOKUP($J302,Tableau1[],5,0))</f>
        <v/>
      </c>
      <c r="M302" s="133" t="str">
        <f>IF(ISERROR(VLOOKUP($J302,Tableau1[],6,0)),"",VLOOKUP($J302,Tableau1[],6,0))</f>
        <v/>
      </c>
      <c r="N302" s="133" t="str">
        <f>IF(ISERROR(VLOOKUP($J302,Tableau1[],13,0)),"",VLOOKUP($J302,Tableau1[],13,0))</f>
        <v/>
      </c>
      <c r="O302" s="133" t="str">
        <f>IF(ISERROR(VLOOKUP($J302,Tableau1[],11,0)),"",VLOOKUP($J302,Tableau1[],11,0))</f>
        <v/>
      </c>
      <c r="P302" s="133" t="str">
        <f>IF(ISERROR(VLOOKUP($J302,Tableau1[],8,0)),"",VLOOKUP($J302,Tableau1[],8,0))</f>
        <v/>
      </c>
      <c r="Q302" s="133" t="str">
        <f>IF(ISERROR(VLOOKUP($J302,Tableau1[],10,0)),"",VLOOKUP($J302,Tableau1[],10,0))</f>
        <v/>
      </c>
      <c r="R302" s="133" t="str">
        <f t="shared" ref="R302:R332" si="83">IF(ISERROR(VLOOKUP(J302,C:D,2,0)),"",VLOOKUP(J302,C:D,2,0))</f>
        <v/>
      </c>
      <c r="S302" s="134" t="str">
        <f t="shared" ref="S302:S332" si="84">IF(ISERROR(VLOOKUP(J302,C:F,4,0)),"",VLOOKUP(J302,C:F,4,0))</f>
        <v/>
      </c>
      <c r="T302" s="133" t="str">
        <f t="shared" si="76"/>
        <v/>
      </c>
    </row>
    <row r="303" spans="1:20" ht="19.95" customHeight="1">
      <c r="A303" s="86" t="str">
        <f t="shared" si="81"/>
        <v/>
      </c>
      <c r="B303" s="132">
        <f>SUM($A$2:A303)</f>
        <v>0</v>
      </c>
      <c r="C303" s="133" t="str">
        <f>'Agripp Woods'!A9</f>
        <v>W004</v>
      </c>
      <c r="D303" s="133">
        <f>IF(VLOOKUP(C303,'Agripp Woods'!$A$9:$U$751,20,0)="",0,VLOOKUP(C303,'Agripp Woods'!$A$9:$U$751,20,0))</f>
        <v>0</v>
      </c>
      <c r="E303" s="133">
        <v>302</v>
      </c>
      <c r="F303" s="134">
        <f>IF(VLOOKUP(C303,'Agripp Woods'!$A$9:$W$751,22,0)="",0,VLOOKUP(C303,'Agripp Woods'!$A$9:$W$751,22,0))</f>
        <v>0</v>
      </c>
      <c r="G303" s="135"/>
      <c r="H303" s="135"/>
      <c r="I303" s="135"/>
      <c r="J303" s="133" t="str">
        <f t="shared" si="82"/>
        <v/>
      </c>
      <c r="K303" s="133" t="str">
        <f>IF(ISERROR(VLOOKUP($J303,Tableau1[],4,0)),"",VLOOKUP($J303,Tableau1[],4,0))</f>
        <v/>
      </c>
      <c r="L303" s="133" t="str">
        <f>IF(ISERROR(VLOOKUP($J303,Tableau1[],5,0)),"",VLOOKUP($J303,Tableau1[],5,0))</f>
        <v/>
      </c>
      <c r="M303" s="133" t="str">
        <f>IF(ISERROR(VLOOKUP($J303,Tableau1[],6,0)),"",VLOOKUP($J303,Tableau1[],6,0))</f>
        <v/>
      </c>
      <c r="N303" s="133" t="str">
        <f>IF(ISERROR(VLOOKUP($J303,Tableau1[],13,0)),"",VLOOKUP($J303,Tableau1[],13,0))</f>
        <v/>
      </c>
      <c r="O303" s="133" t="str">
        <f>IF(ISERROR(VLOOKUP($J303,Tableau1[],11,0)),"",VLOOKUP($J303,Tableau1[],11,0))</f>
        <v/>
      </c>
      <c r="P303" s="133" t="str">
        <f>IF(ISERROR(VLOOKUP($J303,Tableau1[],8,0)),"",VLOOKUP($J303,Tableau1[],8,0))</f>
        <v/>
      </c>
      <c r="Q303" s="133" t="str">
        <f>IF(ISERROR(VLOOKUP($J303,Tableau1[],10,0)),"",VLOOKUP($J303,Tableau1[],10,0))</f>
        <v/>
      </c>
      <c r="R303" s="133" t="str">
        <f t="shared" si="83"/>
        <v/>
      </c>
      <c r="S303" s="134" t="str">
        <f t="shared" si="84"/>
        <v/>
      </c>
      <c r="T303" s="133" t="str">
        <f t="shared" si="76"/>
        <v/>
      </c>
    </row>
    <row r="304" spans="1:20" ht="19.95" customHeight="1">
      <c r="A304" s="86" t="str">
        <f t="shared" si="81"/>
        <v/>
      </c>
      <c r="B304" s="132">
        <f>SUM($A$2:A304)</f>
        <v>0</v>
      </c>
      <c r="C304" s="133" t="str">
        <f>'Agripp Woods'!A10</f>
        <v>W029</v>
      </c>
      <c r="D304" s="133">
        <f>IF(VLOOKUP(C304,'Agripp Woods'!$A$9:$U$751,20,0)="",0,VLOOKUP(C304,'Agripp Woods'!$A$9:$U$751,20,0))</f>
        <v>0</v>
      </c>
      <c r="E304" s="133">
        <v>303</v>
      </c>
      <c r="F304" s="134">
        <f>IF(VLOOKUP(C304,'Agripp Woods'!$A$9:$W$751,22,0)="",0,VLOOKUP(C304,'Agripp Woods'!$A$9:$W$751,22,0))</f>
        <v>0</v>
      </c>
      <c r="G304" s="135"/>
      <c r="H304" s="135"/>
      <c r="I304" s="135"/>
      <c r="J304" s="133" t="str">
        <f t="shared" si="82"/>
        <v/>
      </c>
      <c r="K304" s="133" t="str">
        <f>IF(ISERROR(VLOOKUP($J304,Tableau1[],4,0)),"",VLOOKUP($J304,Tableau1[],4,0))</f>
        <v/>
      </c>
      <c r="L304" s="133" t="str">
        <f>IF(ISERROR(VLOOKUP($J304,Tableau1[],5,0)),"",VLOOKUP($J304,Tableau1[],5,0))</f>
        <v/>
      </c>
      <c r="M304" s="133" t="str">
        <f>IF(ISERROR(VLOOKUP($J304,Tableau1[],6,0)),"",VLOOKUP($J304,Tableau1[],6,0))</f>
        <v/>
      </c>
      <c r="N304" s="133" t="str">
        <f>IF(ISERROR(VLOOKUP($J304,Tableau1[],13,0)),"",VLOOKUP($J304,Tableau1[],13,0))</f>
        <v/>
      </c>
      <c r="O304" s="133" t="str">
        <f>IF(ISERROR(VLOOKUP($J304,Tableau1[],11,0)),"",VLOOKUP($J304,Tableau1[],11,0))</f>
        <v/>
      </c>
      <c r="P304" s="133" t="str">
        <f>IF(ISERROR(VLOOKUP($J304,Tableau1[],8,0)),"",VLOOKUP($J304,Tableau1[],8,0))</f>
        <v/>
      </c>
      <c r="Q304" s="133" t="str">
        <f>IF(ISERROR(VLOOKUP($J304,Tableau1[],10,0)),"",VLOOKUP($J304,Tableau1[],10,0))</f>
        <v/>
      </c>
      <c r="R304" s="133" t="str">
        <f t="shared" si="83"/>
        <v/>
      </c>
      <c r="S304" s="134" t="str">
        <f t="shared" si="84"/>
        <v/>
      </c>
      <c r="T304" s="133" t="str">
        <f t="shared" si="76"/>
        <v/>
      </c>
    </row>
    <row r="305" spans="1:20" ht="19.95" customHeight="1">
      <c r="A305" s="86" t="str">
        <f t="shared" si="81"/>
        <v/>
      </c>
      <c r="B305" s="132">
        <f>SUM($A$2:A305)</f>
        <v>0</v>
      </c>
      <c r="C305" s="133" t="str">
        <f>'Agripp Woods'!A11</f>
        <v>W005</v>
      </c>
      <c r="D305" s="133">
        <f>IF(VLOOKUP(C305,'Agripp Woods'!$A$9:$U$751,20,0)="",0,VLOOKUP(C305,'Agripp Woods'!$A$9:$U$751,20,0))</f>
        <v>0</v>
      </c>
      <c r="E305" s="133">
        <v>304</v>
      </c>
      <c r="F305" s="134">
        <f>IF(VLOOKUP(C305,'Agripp Woods'!$A$9:$W$751,22,0)="",0,VLOOKUP(C305,'Agripp Woods'!$A$9:$W$751,22,0))</f>
        <v>0</v>
      </c>
      <c r="G305" s="135"/>
      <c r="H305" s="135"/>
      <c r="I305" s="135"/>
      <c r="J305" s="133" t="str">
        <f t="shared" si="82"/>
        <v/>
      </c>
      <c r="K305" s="133" t="str">
        <f>IF(ISERROR(VLOOKUP($J305,Tableau1[],4,0)),"",VLOOKUP($J305,Tableau1[],4,0))</f>
        <v/>
      </c>
      <c r="L305" s="133" t="str">
        <f>IF(ISERROR(VLOOKUP($J305,Tableau1[],5,0)),"",VLOOKUP($J305,Tableau1[],5,0))</f>
        <v/>
      </c>
      <c r="M305" s="133" t="str">
        <f>IF(ISERROR(VLOOKUP($J305,Tableau1[],6,0)),"",VLOOKUP($J305,Tableau1[],6,0))</f>
        <v/>
      </c>
      <c r="N305" s="133" t="str">
        <f>IF(ISERROR(VLOOKUP($J305,Tableau1[],13,0)),"",VLOOKUP($J305,Tableau1[],13,0))</f>
        <v/>
      </c>
      <c r="O305" s="133" t="str">
        <f>IF(ISERROR(VLOOKUP($J305,Tableau1[],11,0)),"",VLOOKUP($J305,Tableau1[],11,0))</f>
        <v/>
      </c>
      <c r="P305" s="133" t="str">
        <f>IF(ISERROR(VLOOKUP($J305,Tableau1[],8,0)),"",VLOOKUP($J305,Tableau1[],8,0))</f>
        <v/>
      </c>
      <c r="Q305" s="133" t="str">
        <f>IF(ISERROR(VLOOKUP($J305,Tableau1[],10,0)),"",VLOOKUP($J305,Tableau1[],10,0))</f>
        <v/>
      </c>
      <c r="R305" s="133" t="str">
        <f t="shared" si="83"/>
        <v/>
      </c>
      <c r="S305" s="134" t="str">
        <f t="shared" si="84"/>
        <v/>
      </c>
      <c r="T305" s="133" t="str">
        <f t="shared" si="76"/>
        <v/>
      </c>
    </row>
    <row r="306" spans="1:20" ht="19.95" customHeight="1">
      <c r="A306" s="86" t="str">
        <f t="shared" si="81"/>
        <v/>
      </c>
      <c r="B306" s="132">
        <f>SUM($A$2:A306)</f>
        <v>0</v>
      </c>
      <c r="C306" s="133" t="str">
        <f>'Agripp Woods'!A12</f>
        <v>W002</v>
      </c>
      <c r="D306" s="133">
        <f>IF(VLOOKUP(C306,'Agripp Woods'!$A$9:$U$751,20,0)="",0,VLOOKUP(C306,'Agripp Woods'!$A$9:$U$751,20,0))</f>
        <v>0</v>
      </c>
      <c r="E306" s="133">
        <v>305</v>
      </c>
      <c r="F306" s="134">
        <f>IF(VLOOKUP(C306,'Agripp Woods'!$A$9:$W$751,22,0)="",0,VLOOKUP(C306,'Agripp Woods'!$A$9:$W$751,22,0))</f>
        <v>0</v>
      </c>
      <c r="G306" s="135"/>
      <c r="H306" s="135"/>
      <c r="I306" s="135"/>
      <c r="J306" s="133" t="str">
        <f t="shared" si="82"/>
        <v/>
      </c>
      <c r="K306" s="133" t="str">
        <f>IF(ISERROR(VLOOKUP($J306,Tableau1[],4,0)),"",VLOOKUP($J306,Tableau1[],4,0))</f>
        <v/>
      </c>
      <c r="L306" s="133" t="str">
        <f>IF(ISERROR(VLOOKUP($J306,Tableau1[],5,0)),"",VLOOKUP($J306,Tableau1[],5,0))</f>
        <v/>
      </c>
      <c r="M306" s="133" t="str">
        <f>IF(ISERROR(VLOOKUP($J306,Tableau1[],6,0)),"",VLOOKUP($J306,Tableau1[],6,0))</f>
        <v/>
      </c>
      <c r="N306" s="133" t="str">
        <f>IF(ISERROR(VLOOKUP($J306,Tableau1[],13,0)),"",VLOOKUP($J306,Tableau1[],13,0))</f>
        <v/>
      </c>
      <c r="O306" s="133" t="str">
        <f>IF(ISERROR(VLOOKUP($J306,Tableau1[],11,0)),"",VLOOKUP($J306,Tableau1[],11,0))</f>
        <v/>
      </c>
      <c r="P306" s="133" t="str">
        <f>IF(ISERROR(VLOOKUP($J306,Tableau1[],8,0)),"",VLOOKUP($J306,Tableau1[],8,0))</f>
        <v/>
      </c>
      <c r="Q306" s="133" t="str">
        <f>IF(ISERROR(VLOOKUP($J306,Tableau1[],10,0)),"",VLOOKUP($J306,Tableau1[],10,0))</f>
        <v/>
      </c>
      <c r="R306" s="133" t="str">
        <f t="shared" si="83"/>
        <v/>
      </c>
      <c r="S306" s="134" t="str">
        <f t="shared" si="84"/>
        <v/>
      </c>
      <c r="T306" s="133" t="str">
        <f t="shared" si="76"/>
        <v/>
      </c>
    </row>
    <row r="307" spans="1:20" ht="19.95" customHeight="1">
      <c r="A307" s="86" t="str">
        <f t="shared" si="81"/>
        <v/>
      </c>
      <c r="B307" s="132">
        <f>SUM($A$2:A307)</f>
        <v>0</v>
      </c>
      <c r="C307" s="133" t="str">
        <f>'Agripp Woods'!A13</f>
        <v>W021</v>
      </c>
      <c r="D307" s="133">
        <f>IF(VLOOKUP(C307,'Agripp Woods'!$A$9:$U$751,20,0)="",0,VLOOKUP(C307,'Agripp Woods'!$A$9:$U$751,20,0))</f>
        <v>0</v>
      </c>
      <c r="E307" s="133">
        <v>306</v>
      </c>
      <c r="F307" s="134">
        <f>IF(VLOOKUP(C307,'Agripp Woods'!$A$9:$W$751,22,0)="",0,VLOOKUP(C307,'Agripp Woods'!$A$9:$W$751,22,0))</f>
        <v>0</v>
      </c>
      <c r="G307" s="135"/>
      <c r="H307" s="135"/>
      <c r="I307" s="135"/>
      <c r="J307" s="133" t="str">
        <f t="shared" si="82"/>
        <v/>
      </c>
      <c r="K307" s="133" t="str">
        <f>IF(ISERROR(VLOOKUP($J307,Tableau1[],4,0)),"",VLOOKUP($J307,Tableau1[],4,0))</f>
        <v/>
      </c>
      <c r="L307" s="133" t="str">
        <f>IF(ISERROR(VLOOKUP($J307,Tableau1[],5,0)),"",VLOOKUP($J307,Tableau1[],5,0))</f>
        <v/>
      </c>
      <c r="M307" s="133" t="str">
        <f>IF(ISERROR(VLOOKUP($J307,Tableau1[],6,0)),"",VLOOKUP($J307,Tableau1[],6,0))</f>
        <v/>
      </c>
      <c r="N307" s="133" t="str">
        <f>IF(ISERROR(VLOOKUP($J307,Tableau1[],13,0)),"",VLOOKUP($J307,Tableau1[],13,0))</f>
        <v/>
      </c>
      <c r="O307" s="133" t="str">
        <f>IF(ISERROR(VLOOKUP($J307,Tableau1[],11,0)),"",VLOOKUP($J307,Tableau1[],11,0))</f>
        <v/>
      </c>
      <c r="P307" s="133" t="str">
        <f>IF(ISERROR(VLOOKUP($J307,Tableau1[],8,0)),"",VLOOKUP($J307,Tableau1[],8,0))</f>
        <v/>
      </c>
      <c r="Q307" s="133" t="str">
        <f>IF(ISERROR(VLOOKUP($J307,Tableau1[],10,0)),"",VLOOKUP($J307,Tableau1[],10,0))</f>
        <v/>
      </c>
      <c r="R307" s="133" t="str">
        <f t="shared" si="83"/>
        <v/>
      </c>
      <c r="S307" s="134" t="str">
        <f t="shared" si="84"/>
        <v/>
      </c>
      <c r="T307" s="133" t="str">
        <f t="shared" si="76"/>
        <v/>
      </c>
    </row>
    <row r="308" spans="1:20" ht="19.95" customHeight="1">
      <c r="A308" s="86" t="str">
        <f t="shared" si="81"/>
        <v/>
      </c>
      <c r="B308" s="132">
        <f>SUM($A$2:A308)</f>
        <v>0</v>
      </c>
      <c r="C308" s="133" t="str">
        <f>'Agripp Woods'!A14</f>
        <v>W024</v>
      </c>
      <c r="D308" s="133">
        <f>IF(VLOOKUP(C308,'Agripp Woods'!$A$9:$U$751,20,0)="",0,VLOOKUP(C308,'Agripp Woods'!$A$9:$U$751,20,0))</f>
        <v>0</v>
      </c>
      <c r="E308" s="133">
        <v>307</v>
      </c>
      <c r="F308" s="134">
        <f>IF(VLOOKUP(C308,'Agripp Woods'!$A$9:$W$751,22,0)="",0,VLOOKUP(C308,'Agripp Woods'!$A$9:$W$751,22,0))</f>
        <v>0</v>
      </c>
      <c r="G308" s="135"/>
      <c r="H308" s="135"/>
      <c r="I308" s="135"/>
      <c r="J308" s="133" t="str">
        <f t="shared" si="82"/>
        <v/>
      </c>
      <c r="K308" s="133" t="str">
        <f>IF(ISERROR(VLOOKUP($J308,Tableau1[],4,0)),"",VLOOKUP($J308,Tableau1[],4,0))</f>
        <v/>
      </c>
      <c r="L308" s="133" t="str">
        <f>IF(ISERROR(VLOOKUP($J308,Tableau1[],5,0)),"",VLOOKUP($J308,Tableau1[],5,0))</f>
        <v/>
      </c>
      <c r="M308" s="133" t="str">
        <f>IF(ISERROR(VLOOKUP($J308,Tableau1[],6,0)),"",VLOOKUP($J308,Tableau1[],6,0))</f>
        <v/>
      </c>
      <c r="N308" s="133" t="str">
        <f>IF(ISERROR(VLOOKUP($J308,Tableau1[],13,0)),"",VLOOKUP($J308,Tableau1[],13,0))</f>
        <v/>
      </c>
      <c r="O308" s="133" t="str">
        <f>IF(ISERROR(VLOOKUP($J308,Tableau1[],11,0)),"",VLOOKUP($J308,Tableau1[],11,0))</f>
        <v/>
      </c>
      <c r="P308" s="133" t="str">
        <f>IF(ISERROR(VLOOKUP($J308,Tableau1[],8,0)),"",VLOOKUP($J308,Tableau1[],8,0))</f>
        <v/>
      </c>
      <c r="Q308" s="133" t="str">
        <f>IF(ISERROR(VLOOKUP($J308,Tableau1[],10,0)),"",VLOOKUP($J308,Tableau1[],10,0))</f>
        <v/>
      </c>
      <c r="R308" s="133" t="str">
        <f t="shared" si="83"/>
        <v/>
      </c>
      <c r="S308" s="134" t="str">
        <f t="shared" si="84"/>
        <v/>
      </c>
      <c r="T308" s="133" t="str">
        <f t="shared" si="76"/>
        <v/>
      </c>
    </row>
    <row r="309" spans="1:20" ht="19.95" customHeight="1">
      <c r="A309" s="86" t="str">
        <f t="shared" si="81"/>
        <v/>
      </c>
      <c r="B309" s="132">
        <f>SUM($A$2:A309)</f>
        <v>0</v>
      </c>
      <c r="C309" s="133" t="str">
        <f>'Agripp Woods'!A15</f>
        <v>W025</v>
      </c>
      <c r="D309" s="133">
        <f>IF(VLOOKUP(C309,'Agripp Woods'!$A$9:$U$751,20,0)="",0,VLOOKUP(C309,'Agripp Woods'!$A$9:$U$751,20,0))</f>
        <v>0</v>
      </c>
      <c r="E309" s="133">
        <v>308</v>
      </c>
      <c r="F309" s="134">
        <f>IF(VLOOKUP(C309,'Agripp Woods'!$A$9:$W$751,22,0)="",0,VLOOKUP(C309,'Agripp Woods'!$A$9:$W$751,22,0))</f>
        <v>0</v>
      </c>
      <c r="G309" s="135"/>
      <c r="H309" s="135"/>
      <c r="I309" s="135"/>
      <c r="J309" s="133" t="str">
        <f t="shared" si="82"/>
        <v/>
      </c>
      <c r="K309" s="133" t="str">
        <f>IF(ISERROR(VLOOKUP($J309,Tableau1[],4,0)),"",VLOOKUP($J309,Tableau1[],4,0))</f>
        <v/>
      </c>
      <c r="L309" s="133" t="str">
        <f>IF(ISERROR(VLOOKUP($J309,Tableau1[],5,0)),"",VLOOKUP($J309,Tableau1[],5,0))</f>
        <v/>
      </c>
      <c r="M309" s="133" t="str">
        <f>IF(ISERROR(VLOOKUP($J309,Tableau1[],6,0)),"",VLOOKUP($J309,Tableau1[],6,0))</f>
        <v/>
      </c>
      <c r="N309" s="133" t="str">
        <f>IF(ISERROR(VLOOKUP($J309,Tableau1[],13,0)),"",VLOOKUP($J309,Tableau1[],13,0))</f>
        <v/>
      </c>
      <c r="O309" s="133" t="str">
        <f>IF(ISERROR(VLOOKUP($J309,Tableau1[],11,0)),"",VLOOKUP($J309,Tableau1[],11,0))</f>
        <v/>
      </c>
      <c r="P309" s="133" t="str">
        <f>IF(ISERROR(VLOOKUP($J309,Tableau1[],8,0)),"",VLOOKUP($J309,Tableau1[],8,0))</f>
        <v/>
      </c>
      <c r="Q309" s="133" t="str">
        <f>IF(ISERROR(VLOOKUP($J309,Tableau1[],10,0)),"",VLOOKUP($J309,Tableau1[],10,0))</f>
        <v/>
      </c>
      <c r="R309" s="133" t="str">
        <f t="shared" si="83"/>
        <v/>
      </c>
      <c r="S309" s="134" t="str">
        <f t="shared" si="84"/>
        <v/>
      </c>
      <c r="T309" s="133" t="str">
        <f t="shared" si="76"/>
        <v/>
      </c>
    </row>
    <row r="310" spans="1:20" ht="19.95" customHeight="1">
      <c r="A310" s="86" t="str">
        <f t="shared" si="81"/>
        <v/>
      </c>
      <c r="B310" s="132">
        <f>SUM($A$2:A310)</f>
        <v>0</v>
      </c>
      <c r="C310" s="133" t="str">
        <f>'Agripp Woods'!A16</f>
        <v>W026</v>
      </c>
      <c r="D310" s="133">
        <f>IF(VLOOKUP(C310,'Agripp Woods'!$A$9:$U$751,20,0)="",0,VLOOKUP(C310,'Agripp Woods'!$A$9:$U$751,20,0))</f>
        <v>0</v>
      </c>
      <c r="E310" s="133">
        <v>309</v>
      </c>
      <c r="F310" s="134">
        <f>IF(VLOOKUP(C310,'Agripp Woods'!$A$9:$W$751,22,0)="",0,VLOOKUP(C310,'Agripp Woods'!$A$9:$W$751,22,0))</f>
        <v>0</v>
      </c>
      <c r="G310" s="135"/>
      <c r="H310" s="135"/>
      <c r="I310" s="135"/>
      <c r="J310" s="133" t="str">
        <f t="shared" si="82"/>
        <v/>
      </c>
      <c r="K310" s="133" t="str">
        <f>IF(ISERROR(VLOOKUP($J310,Tableau1[],4,0)),"",VLOOKUP($J310,Tableau1[],4,0))</f>
        <v/>
      </c>
      <c r="L310" s="133" t="str">
        <f>IF(ISERROR(VLOOKUP($J310,Tableau1[],5,0)),"",VLOOKUP($J310,Tableau1[],5,0))</f>
        <v/>
      </c>
      <c r="M310" s="133" t="str">
        <f>IF(ISERROR(VLOOKUP($J310,Tableau1[],6,0)),"",VLOOKUP($J310,Tableau1[],6,0))</f>
        <v/>
      </c>
      <c r="N310" s="133" t="str">
        <f>IF(ISERROR(VLOOKUP($J310,Tableau1[],13,0)),"",VLOOKUP($J310,Tableau1[],13,0))</f>
        <v/>
      </c>
      <c r="O310" s="133" t="str">
        <f>IF(ISERROR(VLOOKUP($J310,Tableau1[],11,0)),"",VLOOKUP($J310,Tableau1[],11,0))</f>
        <v/>
      </c>
      <c r="P310" s="133" t="str">
        <f>IF(ISERROR(VLOOKUP($J310,Tableau1[],8,0)),"",VLOOKUP($J310,Tableau1[],8,0))</f>
        <v/>
      </c>
      <c r="Q310" s="133" t="str">
        <f>IF(ISERROR(VLOOKUP($J310,Tableau1[],10,0)),"",VLOOKUP($J310,Tableau1[],10,0))</f>
        <v/>
      </c>
      <c r="R310" s="133" t="str">
        <f t="shared" si="83"/>
        <v/>
      </c>
      <c r="S310" s="134" t="str">
        <f t="shared" si="84"/>
        <v/>
      </c>
      <c r="T310" s="133" t="str">
        <f t="shared" si="76"/>
        <v/>
      </c>
    </row>
    <row r="311" spans="1:20" ht="19.95" customHeight="1">
      <c r="A311" s="86" t="str">
        <f t="shared" si="81"/>
        <v/>
      </c>
      <c r="B311" s="132">
        <f>SUM($A$2:A311)</f>
        <v>0</v>
      </c>
      <c r="C311" s="133" t="str">
        <f>'Agripp Woods'!A17</f>
        <v>W023</v>
      </c>
      <c r="D311" s="133">
        <f>IF(VLOOKUP(C311,'Agripp Woods'!$A$9:$U$751,20,0)="",0,VLOOKUP(C311,'Agripp Woods'!$A$9:$U$751,20,0))</f>
        <v>0</v>
      </c>
      <c r="E311" s="133">
        <v>310</v>
      </c>
      <c r="F311" s="134">
        <f>IF(VLOOKUP(C311,'Agripp Woods'!$A$9:$W$751,22,0)="",0,VLOOKUP(C311,'Agripp Woods'!$A$9:$W$751,22,0))</f>
        <v>0</v>
      </c>
      <c r="G311" s="135"/>
      <c r="H311" s="135"/>
      <c r="I311" s="135"/>
      <c r="J311" s="133" t="str">
        <f t="shared" si="82"/>
        <v/>
      </c>
      <c r="K311" s="133" t="str">
        <f>IF(ISERROR(VLOOKUP($J311,Tableau1[],4,0)),"",VLOOKUP($J311,Tableau1[],4,0))</f>
        <v/>
      </c>
      <c r="L311" s="133" t="str">
        <f>IF(ISERROR(VLOOKUP($J311,Tableau1[],5,0)),"",VLOOKUP($J311,Tableau1[],5,0))</f>
        <v/>
      </c>
      <c r="M311" s="133" t="str">
        <f>IF(ISERROR(VLOOKUP($J311,Tableau1[],6,0)),"",VLOOKUP($J311,Tableau1[],6,0))</f>
        <v/>
      </c>
      <c r="N311" s="133" t="str">
        <f>IF(ISERROR(VLOOKUP($J311,Tableau1[],13,0)),"",VLOOKUP($J311,Tableau1[],13,0))</f>
        <v/>
      </c>
      <c r="O311" s="133" t="str">
        <f>IF(ISERROR(VLOOKUP($J311,Tableau1[],11,0)),"",VLOOKUP($J311,Tableau1[],11,0))</f>
        <v/>
      </c>
      <c r="P311" s="133" t="str">
        <f>IF(ISERROR(VLOOKUP($J311,Tableau1[],8,0)),"",VLOOKUP($J311,Tableau1[],8,0))</f>
        <v/>
      </c>
      <c r="Q311" s="133" t="str">
        <f>IF(ISERROR(VLOOKUP($J311,Tableau1[],10,0)),"",VLOOKUP($J311,Tableau1[],10,0))</f>
        <v/>
      </c>
      <c r="R311" s="133" t="str">
        <f t="shared" si="83"/>
        <v/>
      </c>
      <c r="S311" s="134" t="str">
        <f t="shared" si="84"/>
        <v/>
      </c>
      <c r="T311" s="133" t="str">
        <f t="shared" si="76"/>
        <v/>
      </c>
    </row>
    <row r="312" spans="1:20" ht="19.95" customHeight="1">
      <c r="A312" s="86" t="str">
        <f t="shared" si="81"/>
        <v/>
      </c>
      <c r="B312" s="132">
        <f>SUM($A$2:A312)</f>
        <v>0</v>
      </c>
      <c r="C312" s="133" t="str">
        <f>'Agripp Woods'!A18</f>
        <v>W018</v>
      </c>
      <c r="D312" s="133">
        <f>IF(VLOOKUP(C312,'Agripp Woods'!$A$9:$U$751,20,0)="",0,VLOOKUP(C312,'Agripp Woods'!$A$9:$U$751,20,0))</f>
        <v>0</v>
      </c>
      <c r="E312" s="133">
        <v>311</v>
      </c>
      <c r="F312" s="134">
        <f>IF(VLOOKUP(C312,'Agripp Woods'!$A$9:$W$751,22,0)="",0,VLOOKUP(C312,'Agripp Woods'!$A$9:$W$751,22,0))</f>
        <v>0</v>
      </c>
      <c r="G312" s="135"/>
      <c r="H312" s="135"/>
      <c r="I312" s="135"/>
      <c r="J312" s="133" t="str">
        <f>IF(ISERROR(VLOOKUP(#REF!,$B$2:$D$577,2,0)),"",VLOOKUP(#REF!,$B$2:$D$577,2,0))</f>
        <v/>
      </c>
      <c r="K312" s="133" t="str">
        <f>IF(ISERROR(VLOOKUP($J312,Tableau1[],4,0)),"",VLOOKUP($J312,Tableau1[],4,0))</f>
        <v/>
      </c>
      <c r="L312" s="133" t="str">
        <f>IF(ISERROR(VLOOKUP($J312,Tableau1[],5,0)),"",VLOOKUP($J312,Tableau1[],5,0))</f>
        <v/>
      </c>
      <c r="M312" s="133" t="str">
        <f>IF(ISERROR(VLOOKUP($J312,Tableau1[],6,0)),"",VLOOKUP($J312,Tableau1[],6,0))</f>
        <v/>
      </c>
      <c r="N312" s="133" t="str">
        <f>IF(ISERROR(VLOOKUP($J312,Tableau1[],13,0)),"",VLOOKUP($J312,Tableau1[],13,0))</f>
        <v/>
      </c>
      <c r="O312" s="133" t="str">
        <f>IF(ISERROR(VLOOKUP($J312,Tableau1[],11,0)),"",VLOOKUP($J312,Tableau1[],11,0))</f>
        <v/>
      </c>
      <c r="P312" s="133" t="str">
        <f>IF(ISERROR(VLOOKUP($J312,Tableau1[],8,0)),"",VLOOKUP($J312,Tableau1[],8,0))</f>
        <v/>
      </c>
      <c r="Q312" s="133" t="str">
        <f>IF(ISERROR(VLOOKUP($J312,Tableau1[],10,0)),"",VLOOKUP($J312,Tableau1[],10,0))</f>
        <v/>
      </c>
      <c r="R312" s="133" t="str">
        <f t="shared" si="83"/>
        <v/>
      </c>
      <c r="S312" s="134" t="str">
        <f t="shared" si="84"/>
        <v/>
      </c>
      <c r="T312" s="133" t="str">
        <f t="shared" si="76"/>
        <v/>
      </c>
    </row>
    <row r="313" spans="1:20" ht="19.95" customHeight="1">
      <c r="A313" s="86" t="str">
        <f t="shared" si="81"/>
        <v/>
      </c>
      <c r="B313" s="132">
        <f>SUM($A$2:A313)</f>
        <v>0</v>
      </c>
      <c r="C313" s="133" t="str">
        <f>'Agripp Woods'!A19</f>
        <v>W006</v>
      </c>
      <c r="D313" s="133">
        <f>IF(VLOOKUP(C313,'Agripp Woods'!$A$9:$U$751,20,0)="",0,VLOOKUP(C313,'Agripp Woods'!$A$9:$U$751,20,0))</f>
        <v>0</v>
      </c>
      <c r="E313" s="133">
        <v>312</v>
      </c>
      <c r="F313" s="134">
        <f>IF(VLOOKUP(C313,'Agripp Woods'!$A$9:$W$751,22,0)="",0,VLOOKUP(C313,'Agripp Woods'!$A$9:$W$751,22,0))</f>
        <v>0</v>
      </c>
      <c r="G313" s="135"/>
      <c r="H313" s="135"/>
      <c r="I313" s="135"/>
      <c r="J313" s="133" t="str">
        <f>IF(ISERROR(VLOOKUP(#REF!,$B$2:$D$577,2,0)),"",VLOOKUP(#REF!,$B$2:$D$577,2,0))</f>
        <v/>
      </c>
      <c r="K313" s="133" t="str">
        <f>IF(ISERROR(VLOOKUP($J313,Tableau1[],4,0)),"",VLOOKUP($J313,Tableau1[],4,0))</f>
        <v/>
      </c>
      <c r="L313" s="133" t="str">
        <f>IF(ISERROR(VLOOKUP($J313,Tableau1[],5,0)),"",VLOOKUP($J313,Tableau1[],5,0))</f>
        <v/>
      </c>
      <c r="M313" s="133" t="str">
        <f>IF(ISERROR(VLOOKUP($J313,Tableau1[],6,0)),"",VLOOKUP($J313,Tableau1[],6,0))</f>
        <v/>
      </c>
      <c r="N313" s="133" t="str">
        <f>IF(ISERROR(VLOOKUP($J313,Tableau1[],13,0)),"",VLOOKUP($J313,Tableau1[],13,0))</f>
        <v/>
      </c>
      <c r="O313" s="133" t="str">
        <f>IF(ISERROR(VLOOKUP($J313,Tableau1[],11,0)),"",VLOOKUP($J313,Tableau1[],11,0))</f>
        <v/>
      </c>
      <c r="P313" s="133" t="str">
        <f>IF(ISERROR(VLOOKUP($J313,Tableau1[],8,0)),"",VLOOKUP($J313,Tableau1[],8,0))</f>
        <v/>
      </c>
      <c r="Q313" s="133" t="str">
        <f>IF(ISERROR(VLOOKUP($J313,Tableau1[],10,0)),"",VLOOKUP($J313,Tableau1[],10,0))</f>
        <v/>
      </c>
      <c r="R313" s="133" t="str">
        <f t="shared" si="83"/>
        <v/>
      </c>
      <c r="S313" s="134" t="str">
        <f t="shared" si="84"/>
        <v/>
      </c>
      <c r="T313" s="133" t="str">
        <f t="shared" si="76"/>
        <v/>
      </c>
    </row>
    <row r="314" spans="1:20" ht="19.95" customHeight="1">
      <c r="A314" s="86" t="str">
        <f t="shared" si="81"/>
        <v/>
      </c>
      <c r="B314" s="132">
        <f>SUM($A$2:A314)</f>
        <v>0</v>
      </c>
      <c r="C314" s="133" t="str">
        <f>'Agripp Woods'!A20</f>
        <v>W015</v>
      </c>
      <c r="D314" s="133">
        <f>IF(VLOOKUP(C314,'Agripp Woods'!$A$9:$U$751,20,0)="",0,VLOOKUP(C314,'Agripp Woods'!$A$9:$U$751,20,0))</f>
        <v>0</v>
      </c>
      <c r="E314" s="133">
        <v>313</v>
      </c>
      <c r="F314" s="134">
        <f>IF(VLOOKUP(C314,'Agripp Woods'!$A$9:$W$751,22,0)="",0,VLOOKUP(C314,'Agripp Woods'!$A$9:$W$751,22,0))</f>
        <v>0</v>
      </c>
      <c r="G314" s="135"/>
      <c r="H314" s="135"/>
      <c r="I314" s="135"/>
      <c r="J314" s="133" t="str">
        <f>IF(ISERROR(VLOOKUP(#REF!,$B$2:$D$577,2,0)),"",VLOOKUP(#REF!,$B$2:$D$577,2,0))</f>
        <v/>
      </c>
      <c r="K314" s="133" t="str">
        <f>IF(ISERROR(VLOOKUP($J314,Tableau1[],4,0)),"",VLOOKUP($J314,Tableau1[],4,0))</f>
        <v/>
      </c>
      <c r="L314" s="133" t="str">
        <f>IF(ISERROR(VLOOKUP($J314,Tableau1[],5,0)),"",VLOOKUP($J314,Tableau1[],5,0))</f>
        <v/>
      </c>
      <c r="M314" s="133" t="str">
        <f>IF(ISERROR(VLOOKUP($J314,Tableau1[],6,0)),"",VLOOKUP($J314,Tableau1[],6,0))</f>
        <v/>
      </c>
      <c r="N314" s="133" t="str">
        <f>IF(ISERROR(VLOOKUP($J314,Tableau1[],13,0)),"",VLOOKUP($J314,Tableau1[],13,0))</f>
        <v/>
      </c>
      <c r="O314" s="133" t="str">
        <f>IF(ISERROR(VLOOKUP($J314,Tableau1[],11,0)),"",VLOOKUP($J314,Tableau1[],11,0))</f>
        <v/>
      </c>
      <c r="P314" s="133" t="str">
        <f>IF(ISERROR(VLOOKUP($J314,Tableau1[],8,0)),"",VLOOKUP($J314,Tableau1[],8,0))</f>
        <v/>
      </c>
      <c r="Q314" s="133" t="str">
        <f>IF(ISERROR(VLOOKUP($J314,Tableau1[],10,0)),"",VLOOKUP($J314,Tableau1[],10,0))</f>
        <v/>
      </c>
      <c r="R314" s="133" t="str">
        <f t="shared" si="83"/>
        <v/>
      </c>
      <c r="S314" s="134" t="str">
        <f t="shared" si="84"/>
        <v/>
      </c>
      <c r="T314" s="133" t="str">
        <f t="shared" si="76"/>
        <v/>
      </c>
    </row>
    <row r="315" spans="1:20" ht="19.95" customHeight="1">
      <c r="A315" s="86" t="str">
        <f t="shared" si="81"/>
        <v/>
      </c>
      <c r="B315" s="132">
        <f>SUM($A$2:A315)</f>
        <v>0</v>
      </c>
      <c r="C315" s="133" t="str">
        <f>'Agripp Woods'!A21</f>
        <v>W019</v>
      </c>
      <c r="D315" s="133">
        <f>IF(VLOOKUP(C315,'Agripp Woods'!$A$9:$U$751,20,0)="",0,VLOOKUP(C315,'Agripp Woods'!$A$9:$U$751,20,0))</f>
        <v>0</v>
      </c>
      <c r="E315" s="133">
        <v>314</v>
      </c>
      <c r="F315" s="134">
        <f>IF(VLOOKUP(C315,'Agripp Woods'!$A$9:$W$751,22,0)="",0,VLOOKUP(C315,'Agripp Woods'!$A$9:$W$751,22,0))</f>
        <v>0</v>
      </c>
      <c r="G315" s="135"/>
      <c r="H315" s="135"/>
      <c r="I315" s="135"/>
      <c r="J315" s="133" t="str">
        <f>IF(ISERROR(VLOOKUP(#REF!,$B$2:$D$577,2,0)),"",VLOOKUP(#REF!,$B$2:$D$577,2,0))</f>
        <v/>
      </c>
      <c r="K315" s="133" t="str">
        <f>IF(ISERROR(VLOOKUP($J315,Tableau1[],4,0)),"",VLOOKUP($J315,Tableau1[],4,0))</f>
        <v/>
      </c>
      <c r="L315" s="133" t="str">
        <f>IF(ISERROR(VLOOKUP($J315,Tableau1[],5,0)),"",VLOOKUP($J315,Tableau1[],5,0))</f>
        <v/>
      </c>
      <c r="M315" s="133" t="str">
        <f>IF(ISERROR(VLOOKUP($J315,Tableau1[],6,0)),"",VLOOKUP($J315,Tableau1[],6,0))</f>
        <v/>
      </c>
      <c r="N315" s="133" t="str">
        <f>IF(ISERROR(VLOOKUP($J315,Tableau1[],13,0)),"",VLOOKUP($J315,Tableau1[],13,0))</f>
        <v/>
      </c>
      <c r="O315" s="133" t="str">
        <f>IF(ISERROR(VLOOKUP($J315,Tableau1[],11,0)),"",VLOOKUP($J315,Tableau1[],11,0))</f>
        <v/>
      </c>
      <c r="P315" s="133" t="str">
        <f>IF(ISERROR(VLOOKUP($J315,Tableau1[],8,0)),"",VLOOKUP($J315,Tableau1[],8,0))</f>
        <v/>
      </c>
      <c r="Q315" s="133" t="str">
        <f>IF(ISERROR(VLOOKUP($J315,Tableau1[],10,0)),"",VLOOKUP($J315,Tableau1[],10,0))</f>
        <v/>
      </c>
      <c r="R315" s="133" t="str">
        <f t="shared" si="83"/>
        <v/>
      </c>
      <c r="S315" s="134" t="str">
        <f t="shared" si="84"/>
        <v/>
      </c>
      <c r="T315" s="133" t="str">
        <f t="shared" si="76"/>
        <v/>
      </c>
    </row>
    <row r="316" spans="1:20" ht="19.95" customHeight="1">
      <c r="A316" s="86" t="str">
        <f t="shared" si="81"/>
        <v/>
      </c>
      <c r="B316" s="132">
        <f>SUM($A$2:A316)</f>
        <v>0</v>
      </c>
      <c r="C316" s="133" t="str">
        <f>'Agripp Woods'!A22</f>
        <v>W020</v>
      </c>
      <c r="D316" s="133">
        <f>IF(VLOOKUP(C316,'Agripp Woods'!$A$9:$U$751,20,0)="",0,VLOOKUP(C316,'Agripp Woods'!$A$9:$U$751,20,0))</f>
        <v>0</v>
      </c>
      <c r="E316" s="133">
        <v>315</v>
      </c>
      <c r="F316" s="134">
        <f>IF(VLOOKUP(C316,'Agripp Woods'!$A$9:$W$751,22,0)="",0,VLOOKUP(C316,'Agripp Woods'!$A$9:$W$751,22,0))</f>
        <v>0</v>
      </c>
      <c r="G316" s="135"/>
      <c r="H316" s="135"/>
      <c r="I316" s="135"/>
      <c r="J316" s="133" t="str">
        <f>IF(ISERROR(VLOOKUP(#REF!,$B$2:$D$577,2,0)),"",VLOOKUP(#REF!,$B$2:$D$577,2,0))</f>
        <v/>
      </c>
      <c r="K316" s="133" t="str">
        <f>IF(ISERROR(VLOOKUP($J316,Tableau1[],4,0)),"",VLOOKUP($J316,Tableau1[],4,0))</f>
        <v/>
      </c>
      <c r="L316" s="133" t="str">
        <f>IF(ISERROR(VLOOKUP($J316,Tableau1[],5,0)),"",VLOOKUP($J316,Tableau1[],5,0))</f>
        <v/>
      </c>
      <c r="M316" s="133" t="str">
        <f>IF(ISERROR(VLOOKUP($J316,Tableau1[],6,0)),"",VLOOKUP($J316,Tableau1[],6,0))</f>
        <v/>
      </c>
      <c r="N316" s="133" t="str">
        <f>IF(ISERROR(VLOOKUP($J316,Tableau1[],13,0)),"",VLOOKUP($J316,Tableau1[],13,0))</f>
        <v/>
      </c>
      <c r="O316" s="133" t="str">
        <f>IF(ISERROR(VLOOKUP($J316,Tableau1[],11,0)),"",VLOOKUP($J316,Tableau1[],11,0))</f>
        <v/>
      </c>
      <c r="P316" s="133" t="str">
        <f>IF(ISERROR(VLOOKUP($J316,Tableau1[],8,0)),"",VLOOKUP($J316,Tableau1[],8,0))</f>
        <v/>
      </c>
      <c r="Q316" s="133" t="str">
        <f>IF(ISERROR(VLOOKUP($J316,Tableau1[],10,0)),"",VLOOKUP($J316,Tableau1[],10,0))</f>
        <v/>
      </c>
      <c r="R316" s="133" t="str">
        <f t="shared" si="83"/>
        <v/>
      </c>
      <c r="S316" s="134" t="str">
        <f t="shared" si="84"/>
        <v/>
      </c>
      <c r="T316" s="133" t="str">
        <f t="shared" si="76"/>
        <v/>
      </c>
    </row>
    <row r="317" spans="1:20" ht="19.95" customHeight="1">
      <c r="A317" s="86" t="str">
        <f t="shared" si="81"/>
        <v/>
      </c>
      <c r="B317" s="132">
        <f>SUM($A$2:A317)</f>
        <v>0</v>
      </c>
      <c r="C317" s="133" t="str">
        <f>'Agripp Woods'!A23</f>
        <v>W012</v>
      </c>
      <c r="D317" s="133">
        <f>IF(VLOOKUP(C317,'Agripp Woods'!$A$9:$U$751,20,0)="",0,VLOOKUP(C317,'Agripp Woods'!$A$9:$U$751,20,0))</f>
        <v>0</v>
      </c>
      <c r="E317" s="133">
        <v>316</v>
      </c>
      <c r="F317" s="134">
        <f>IF(VLOOKUP(C317,'Agripp Woods'!$A$9:$W$751,22,0)="",0,VLOOKUP(C317,'Agripp Woods'!$A$9:$W$751,22,0))</f>
        <v>0</v>
      </c>
      <c r="G317" s="135"/>
      <c r="H317" s="135"/>
      <c r="I317" s="135"/>
      <c r="J317" s="133" t="str">
        <f>IF(ISERROR(VLOOKUP(#REF!,$B$2:$D$577,2,0)),"",VLOOKUP(#REF!,$B$2:$D$577,2,0))</f>
        <v/>
      </c>
      <c r="K317" s="133" t="str">
        <f>IF(ISERROR(VLOOKUP($J317,Tableau1[],4,0)),"",VLOOKUP($J317,Tableau1[],4,0))</f>
        <v/>
      </c>
      <c r="L317" s="133" t="str">
        <f>IF(ISERROR(VLOOKUP($J317,Tableau1[],5,0)),"",VLOOKUP($J317,Tableau1[],5,0))</f>
        <v/>
      </c>
      <c r="M317" s="133" t="str">
        <f>IF(ISERROR(VLOOKUP($J317,Tableau1[],6,0)),"",VLOOKUP($J317,Tableau1[],6,0))</f>
        <v/>
      </c>
      <c r="N317" s="133" t="str">
        <f>IF(ISERROR(VLOOKUP($J317,Tableau1[],13,0)),"",VLOOKUP($J317,Tableau1[],13,0))</f>
        <v/>
      </c>
      <c r="O317" s="133" t="str">
        <f>IF(ISERROR(VLOOKUP($J317,Tableau1[],11,0)),"",VLOOKUP($J317,Tableau1[],11,0))</f>
        <v/>
      </c>
      <c r="P317" s="133" t="str">
        <f>IF(ISERROR(VLOOKUP($J317,Tableau1[],8,0)),"",VLOOKUP($J317,Tableau1[],8,0))</f>
        <v/>
      </c>
      <c r="Q317" s="133" t="str">
        <f>IF(ISERROR(VLOOKUP($J317,Tableau1[],10,0)),"",VLOOKUP($J317,Tableau1[],10,0))</f>
        <v/>
      </c>
      <c r="R317" s="133" t="str">
        <f t="shared" si="83"/>
        <v/>
      </c>
      <c r="S317" s="134" t="str">
        <f t="shared" si="84"/>
        <v/>
      </c>
      <c r="T317" s="133" t="str">
        <f t="shared" si="76"/>
        <v/>
      </c>
    </row>
    <row r="318" spans="1:20" ht="19.95" customHeight="1">
      <c r="A318" s="86" t="str">
        <f t="shared" si="81"/>
        <v/>
      </c>
      <c r="B318" s="132">
        <f>SUM($A$2:A318)</f>
        <v>0</v>
      </c>
      <c r="C318" s="133" t="str">
        <f>'Agripp Woods'!A24</f>
        <v>W017</v>
      </c>
      <c r="D318" s="133">
        <f>IF(VLOOKUP(C318,'Agripp Woods'!$A$9:$U$751,20,0)="",0,VLOOKUP(C318,'Agripp Woods'!$A$9:$U$751,20,0))</f>
        <v>0</v>
      </c>
      <c r="E318" s="133">
        <v>317</v>
      </c>
      <c r="F318" s="134">
        <f>IF(VLOOKUP(C318,'Agripp Woods'!$A$9:$W$751,22,0)="",0,VLOOKUP(C318,'Agripp Woods'!$A$9:$W$751,22,0))</f>
        <v>0</v>
      </c>
      <c r="G318" s="135"/>
      <c r="H318" s="135"/>
      <c r="I318" s="135"/>
      <c r="J318" s="133" t="str">
        <f>IF(ISERROR(VLOOKUP(#REF!,$B$2:$D$577,2,0)),"",VLOOKUP(#REF!,$B$2:$D$577,2,0))</f>
        <v/>
      </c>
      <c r="K318" s="133" t="str">
        <f>IF(ISERROR(VLOOKUP($J318,Tableau1[],4,0)),"",VLOOKUP($J318,Tableau1[],4,0))</f>
        <v/>
      </c>
      <c r="L318" s="133" t="str">
        <f>IF(ISERROR(VLOOKUP($J318,Tableau1[],5,0)),"",VLOOKUP($J318,Tableau1[],5,0))</f>
        <v/>
      </c>
      <c r="M318" s="133" t="str">
        <f>IF(ISERROR(VLOOKUP($J318,Tableau1[],6,0)),"",VLOOKUP($J318,Tableau1[],6,0))</f>
        <v/>
      </c>
      <c r="N318" s="133" t="str">
        <f>IF(ISERROR(VLOOKUP($J318,Tableau1[],13,0)),"",VLOOKUP($J318,Tableau1[],13,0))</f>
        <v/>
      </c>
      <c r="O318" s="133" t="str">
        <f>IF(ISERROR(VLOOKUP($J318,Tableau1[],11,0)),"",VLOOKUP($J318,Tableau1[],11,0))</f>
        <v/>
      </c>
      <c r="P318" s="133" t="str">
        <f>IF(ISERROR(VLOOKUP($J318,Tableau1[],8,0)),"",VLOOKUP($J318,Tableau1[],8,0))</f>
        <v/>
      </c>
      <c r="Q318" s="133" t="str">
        <f>IF(ISERROR(VLOOKUP($J318,Tableau1[],10,0)),"",VLOOKUP($J318,Tableau1[],10,0))</f>
        <v/>
      </c>
      <c r="R318" s="133" t="str">
        <f t="shared" si="83"/>
        <v/>
      </c>
      <c r="S318" s="134" t="str">
        <f t="shared" si="84"/>
        <v/>
      </c>
      <c r="T318" s="133" t="str">
        <f t="shared" si="76"/>
        <v/>
      </c>
    </row>
    <row r="319" spans="1:20" ht="19.95" customHeight="1">
      <c r="A319" s="86" t="str">
        <f t="shared" si="81"/>
        <v/>
      </c>
      <c r="B319" s="132">
        <f>SUM($A$2:A319)</f>
        <v>0</v>
      </c>
      <c r="C319" s="133" t="str">
        <f>'Agripp Woods'!A25</f>
        <v>W016</v>
      </c>
      <c r="D319" s="133">
        <f>IF(VLOOKUP(C319,'Agripp Woods'!$A$9:$U$751,20,0)="",0,VLOOKUP(C319,'Agripp Woods'!$A$9:$U$751,20,0))</f>
        <v>0</v>
      </c>
      <c r="E319" s="133">
        <v>318</v>
      </c>
      <c r="F319" s="134">
        <f>IF(VLOOKUP(C319,'Agripp Woods'!$A$9:$W$751,22,0)="",0,VLOOKUP(C319,'Agripp Woods'!$A$9:$W$751,22,0))</f>
        <v>0</v>
      </c>
      <c r="G319" s="135"/>
      <c r="H319" s="135"/>
      <c r="I319" s="135"/>
      <c r="J319" s="133" t="str">
        <f>IF(ISERROR(VLOOKUP(#REF!,$B$2:$D$577,2,0)),"",VLOOKUP(#REF!,$B$2:$D$577,2,0))</f>
        <v/>
      </c>
      <c r="K319" s="133" t="str">
        <f>IF(ISERROR(VLOOKUP($J319,Tableau1[],4,0)),"",VLOOKUP($J319,Tableau1[],4,0))</f>
        <v/>
      </c>
      <c r="L319" s="133" t="str">
        <f>IF(ISERROR(VLOOKUP($J319,Tableau1[],5,0)),"",VLOOKUP($J319,Tableau1[],5,0))</f>
        <v/>
      </c>
      <c r="M319" s="133" t="str">
        <f>IF(ISERROR(VLOOKUP($J319,Tableau1[],6,0)),"",VLOOKUP($J319,Tableau1[],6,0))</f>
        <v/>
      </c>
      <c r="N319" s="133" t="str">
        <f>IF(ISERROR(VLOOKUP($J319,Tableau1[],13,0)),"",VLOOKUP($J319,Tableau1[],13,0))</f>
        <v/>
      </c>
      <c r="O319" s="133" t="str">
        <f>IF(ISERROR(VLOOKUP($J319,Tableau1[],11,0)),"",VLOOKUP($J319,Tableau1[],11,0))</f>
        <v/>
      </c>
      <c r="P319" s="133" t="str">
        <f>IF(ISERROR(VLOOKUP($J319,Tableau1[],8,0)),"",VLOOKUP($J319,Tableau1[],8,0))</f>
        <v/>
      </c>
      <c r="Q319" s="133" t="str">
        <f>IF(ISERROR(VLOOKUP($J319,Tableau1[],10,0)),"",VLOOKUP($J319,Tableau1[],10,0))</f>
        <v/>
      </c>
      <c r="R319" s="133" t="str">
        <f t="shared" si="83"/>
        <v/>
      </c>
      <c r="S319" s="134" t="str">
        <f t="shared" si="84"/>
        <v/>
      </c>
      <c r="T319" s="133" t="str">
        <f t="shared" si="76"/>
        <v/>
      </c>
    </row>
    <row r="320" spans="1:20" ht="19.95" customHeight="1">
      <c r="A320" s="86" t="str">
        <f t="shared" si="81"/>
        <v/>
      </c>
      <c r="B320" s="132">
        <f>SUM($A$2:A320)</f>
        <v>0</v>
      </c>
      <c r="C320" s="133" t="str">
        <f>'Agripp Woods'!A26</f>
        <v>W008</v>
      </c>
      <c r="D320" s="133">
        <f>IF(VLOOKUP(C320,'Agripp Woods'!$A$9:$U$751,20,0)="",0,VLOOKUP(C320,'Agripp Woods'!$A$9:$U$751,20,0))</f>
        <v>0</v>
      </c>
      <c r="E320" s="133">
        <v>319</v>
      </c>
      <c r="F320" s="134">
        <f>IF(VLOOKUP(C320,'Agripp Woods'!$A$9:$W$751,22,0)="",0,VLOOKUP(C320,'Agripp Woods'!$A$9:$W$751,22,0))</f>
        <v>0</v>
      </c>
      <c r="G320" s="135"/>
      <c r="H320" s="135"/>
      <c r="I320" s="135"/>
      <c r="J320" s="133" t="str">
        <f>IF(ISERROR(VLOOKUP(#REF!,$B$2:$D$577,2,0)),"",VLOOKUP(#REF!,$B$2:$D$577,2,0))</f>
        <v/>
      </c>
      <c r="K320" s="133" t="str">
        <f>IF(ISERROR(VLOOKUP($J320,Tableau1[],4,0)),"",VLOOKUP($J320,Tableau1[],4,0))</f>
        <v/>
      </c>
      <c r="L320" s="133" t="str">
        <f>IF(ISERROR(VLOOKUP($J320,Tableau1[],5,0)),"",VLOOKUP($J320,Tableau1[],5,0))</f>
        <v/>
      </c>
      <c r="M320" s="133" t="str">
        <f>IF(ISERROR(VLOOKUP($J320,Tableau1[],6,0)),"",VLOOKUP($J320,Tableau1[],6,0))</f>
        <v/>
      </c>
      <c r="N320" s="133" t="str">
        <f>IF(ISERROR(VLOOKUP($J320,Tableau1[],13,0)),"",VLOOKUP($J320,Tableau1[],13,0))</f>
        <v/>
      </c>
      <c r="O320" s="133" t="str">
        <f>IF(ISERROR(VLOOKUP($J320,Tableau1[],11,0)),"",VLOOKUP($J320,Tableau1[],11,0))</f>
        <v/>
      </c>
      <c r="P320" s="133" t="str">
        <f>IF(ISERROR(VLOOKUP($J320,Tableau1[],8,0)),"",VLOOKUP($J320,Tableau1[],8,0))</f>
        <v/>
      </c>
      <c r="Q320" s="133" t="str">
        <f>IF(ISERROR(VLOOKUP($J320,Tableau1[],10,0)),"",VLOOKUP($J320,Tableau1[],10,0))</f>
        <v/>
      </c>
      <c r="R320" s="133" t="str">
        <f t="shared" si="83"/>
        <v/>
      </c>
      <c r="S320" s="134" t="str">
        <f t="shared" si="84"/>
        <v/>
      </c>
      <c r="T320" s="133" t="str">
        <f t="shared" si="76"/>
        <v/>
      </c>
    </row>
    <row r="321" spans="1:48" ht="19.95" customHeight="1">
      <c r="A321" s="86" t="str">
        <f t="shared" si="81"/>
        <v/>
      </c>
      <c r="B321" s="132">
        <f>SUM($A$2:A321)</f>
        <v>0</v>
      </c>
      <c r="C321" s="133" t="str">
        <f>'Agripp Woods'!A27</f>
        <v>W007</v>
      </c>
      <c r="D321" s="133">
        <f>IF(VLOOKUP(C321,'Agripp Woods'!$A$9:$U$751,20,0)="",0,VLOOKUP(C321,'Agripp Woods'!$A$9:$U$751,20,0))</f>
        <v>0</v>
      </c>
      <c r="E321" s="133">
        <v>320</v>
      </c>
      <c r="F321" s="134">
        <f>IF(VLOOKUP(C321,'Agripp Woods'!$A$9:$W$751,22,0)="",0,VLOOKUP(C321,'Agripp Woods'!$A$9:$W$751,22,0))</f>
        <v>0</v>
      </c>
      <c r="G321" s="135"/>
      <c r="H321" s="135"/>
      <c r="I321" s="135"/>
      <c r="J321" s="133" t="str">
        <f>IF(ISERROR(VLOOKUP(#REF!,$B$2:$D$577,2,0)),"",VLOOKUP(#REF!,$B$2:$D$577,2,0))</f>
        <v/>
      </c>
      <c r="K321" s="133" t="str">
        <f>IF(ISERROR(VLOOKUP($J321,Tableau1[],4,0)),"",VLOOKUP($J321,Tableau1[],4,0))</f>
        <v/>
      </c>
      <c r="L321" s="133" t="str">
        <f>IF(ISERROR(VLOOKUP($J321,Tableau1[],5,0)),"",VLOOKUP($J321,Tableau1[],5,0))</f>
        <v/>
      </c>
      <c r="M321" s="133" t="str">
        <f>IF(ISERROR(VLOOKUP($J321,Tableau1[],6,0)),"",VLOOKUP($J321,Tableau1[],6,0))</f>
        <v/>
      </c>
      <c r="N321" s="133" t="str">
        <f>IF(ISERROR(VLOOKUP($J321,Tableau1[],13,0)),"",VLOOKUP($J321,Tableau1[],13,0))</f>
        <v/>
      </c>
      <c r="O321" s="133" t="str">
        <f>IF(ISERROR(VLOOKUP($J321,Tableau1[],11,0)),"",VLOOKUP($J321,Tableau1[],11,0))</f>
        <v/>
      </c>
      <c r="P321" s="133" t="str">
        <f>IF(ISERROR(VLOOKUP($J321,Tableau1[],8,0)),"",VLOOKUP($J321,Tableau1[],8,0))</f>
        <v/>
      </c>
      <c r="Q321" s="133" t="str">
        <f>IF(ISERROR(VLOOKUP($J321,Tableau1[],10,0)),"",VLOOKUP($J321,Tableau1[],10,0))</f>
        <v/>
      </c>
      <c r="R321" s="133" t="str">
        <f t="shared" si="83"/>
        <v/>
      </c>
      <c r="S321" s="134" t="str">
        <f t="shared" si="84"/>
        <v/>
      </c>
      <c r="T321" s="133" t="str">
        <f t="shared" si="76"/>
        <v/>
      </c>
    </row>
    <row r="322" spans="1:48" s="90" customFormat="1" ht="19.95" customHeight="1">
      <c r="A322" s="86" t="str">
        <f t="shared" si="81"/>
        <v/>
      </c>
      <c r="B322" s="132">
        <f>SUM($A$2:A322)</f>
        <v>0</v>
      </c>
      <c r="C322" s="133" t="str">
        <f>'Agripp Woods'!A28</f>
        <v>W003</v>
      </c>
      <c r="D322" s="133">
        <f>IF(VLOOKUP(C322,'Agripp Woods'!$A$9:$U$751,20,0)="",0,VLOOKUP(C322,'Agripp Woods'!$A$9:$U$751,20,0))</f>
        <v>0</v>
      </c>
      <c r="E322" s="133">
        <v>321</v>
      </c>
      <c r="F322" s="134">
        <f>IF(VLOOKUP(C322,'Agripp Woods'!$A$9:$W$751,22,0)="",0,VLOOKUP(C322,'Agripp Woods'!$A$9:$W$751,22,0))</f>
        <v>0</v>
      </c>
      <c r="G322" s="135"/>
      <c r="H322" s="135"/>
      <c r="I322" s="135"/>
      <c r="J322" s="133" t="str">
        <f>IF(ISERROR(VLOOKUP($E302,$B$2:$D$577,2,0)),"",VLOOKUP($E302,$B$2:$D$577,2,0))</f>
        <v/>
      </c>
      <c r="K322" s="133" t="str">
        <f>IF(ISERROR(VLOOKUP($J322,Tableau1[],4,0)),"",VLOOKUP($J322,Tableau1[],4,0))</f>
        <v/>
      </c>
      <c r="L322" s="133" t="str">
        <f>IF(ISERROR(VLOOKUP($J322,Tableau1[],5,0)),"",VLOOKUP($J322,Tableau1[],5,0))</f>
        <v/>
      </c>
      <c r="M322" s="133" t="str">
        <f>IF(ISERROR(VLOOKUP($J322,Tableau1[],6,0)),"",VLOOKUP($J322,Tableau1[],6,0))</f>
        <v/>
      </c>
      <c r="N322" s="133" t="str">
        <f>IF(ISERROR(VLOOKUP($J322,Tableau1[],13,0)),"",VLOOKUP($J322,Tableau1[],13,0))</f>
        <v/>
      </c>
      <c r="O322" s="133" t="str">
        <f>IF(ISERROR(VLOOKUP($J322,Tableau1[],11,0)),"",VLOOKUP($J322,Tableau1[],11,0))</f>
        <v/>
      </c>
      <c r="P322" s="133" t="str">
        <f>IF(ISERROR(VLOOKUP($J322,Tableau1[],8,0)),"",VLOOKUP($J322,Tableau1[],8,0))</f>
        <v/>
      </c>
      <c r="Q322" s="133" t="str">
        <f>IF(ISERROR(VLOOKUP($J322,Tableau1[],10,0)),"",VLOOKUP($J322,Tableau1[],10,0))</f>
        <v/>
      </c>
      <c r="R322" s="133" t="str">
        <f t="shared" si="83"/>
        <v/>
      </c>
      <c r="S322" s="134" t="str">
        <f t="shared" si="84"/>
        <v/>
      </c>
      <c r="T322" s="133" t="str">
        <f t="shared" si="76"/>
        <v/>
      </c>
      <c r="U322" s="77"/>
      <c r="V322" s="77"/>
      <c r="W322" s="77"/>
      <c r="X322" s="77"/>
      <c r="Y322" s="77"/>
      <c r="Z322" s="77"/>
      <c r="AA322" s="77"/>
      <c r="AB322" s="77"/>
      <c r="AC322" s="77"/>
      <c r="AD322" s="163"/>
      <c r="AE322" s="77"/>
      <c r="AF322" s="302"/>
      <c r="AG322" s="87"/>
      <c r="AH322" s="77"/>
      <c r="AI322" s="77"/>
      <c r="AJ322" s="77"/>
      <c r="AK322" s="77"/>
      <c r="AL322" s="77"/>
      <c r="AM322" s="77"/>
      <c r="AN322" s="77"/>
      <c r="AO322" s="77"/>
      <c r="AP322" s="77"/>
      <c r="AQ322" s="77"/>
      <c r="AR322" s="77"/>
      <c r="AS322" s="77"/>
      <c r="AT322" s="77"/>
      <c r="AU322" s="77"/>
      <c r="AV322" s="77"/>
    </row>
    <row r="323" spans="1:48" ht="19.95" customHeight="1">
      <c r="A323" s="86" t="str">
        <f t="shared" si="81"/>
        <v/>
      </c>
      <c r="B323" s="132">
        <f>SUM($A$2:A323)</f>
        <v>0</v>
      </c>
      <c r="C323" s="133" t="str">
        <f>'Agripp Woods'!A29</f>
        <v>W022</v>
      </c>
      <c r="D323" s="133">
        <f>IF(VLOOKUP(C323,'Agripp Woods'!$A$9:$U$751,20,0)="",0,VLOOKUP(C323,'Agripp Woods'!$A$9:$U$751,20,0))</f>
        <v>0</v>
      </c>
      <c r="E323" s="133">
        <v>322</v>
      </c>
      <c r="F323" s="134">
        <f>IF(VLOOKUP(C323,'Agripp Woods'!$A$9:$W$751,22,0)="",0,VLOOKUP(C323,'Agripp Woods'!$A$9:$W$751,22,0))</f>
        <v>0</v>
      </c>
      <c r="G323" s="135"/>
      <c r="H323" s="135"/>
      <c r="I323" s="135"/>
      <c r="J323" s="133" t="str">
        <f>IF(ISERROR(VLOOKUP(#REF!,$B$2:$D$577,2,0)),"",VLOOKUP(#REF!,$B$2:$D$577,2,0))</f>
        <v/>
      </c>
      <c r="K323" s="133" t="str">
        <f>IF(ISERROR(VLOOKUP($J323,Tableau1[],4,0)),"",VLOOKUP($J323,Tableau1[],4,0))</f>
        <v/>
      </c>
      <c r="L323" s="133" t="str">
        <f>IF(ISERROR(VLOOKUP($J323,Tableau1[],5,0)),"",VLOOKUP($J323,Tableau1[],5,0))</f>
        <v/>
      </c>
      <c r="M323" s="133" t="str">
        <f>IF(ISERROR(VLOOKUP($J323,Tableau1[],6,0)),"",VLOOKUP($J323,Tableau1[],6,0))</f>
        <v/>
      </c>
      <c r="N323" s="133" t="str">
        <f>IF(ISERROR(VLOOKUP($J323,Tableau1[],13,0)),"",VLOOKUP($J323,Tableau1[],13,0))</f>
        <v/>
      </c>
      <c r="O323" s="133" t="str">
        <f>IF(ISERROR(VLOOKUP($J323,Tableau1[],11,0)),"",VLOOKUP($J323,Tableau1[],11,0))</f>
        <v/>
      </c>
      <c r="P323" s="133" t="str">
        <f>IF(ISERROR(VLOOKUP($J323,Tableau1[],8,0)),"",VLOOKUP($J323,Tableau1[],8,0))</f>
        <v/>
      </c>
      <c r="Q323" s="133" t="str">
        <f>IF(ISERROR(VLOOKUP($J323,Tableau1[],10,0)),"",VLOOKUP($J323,Tableau1[],10,0))</f>
        <v/>
      </c>
      <c r="R323" s="133" t="str">
        <f t="shared" si="83"/>
        <v/>
      </c>
      <c r="S323" s="134" t="str">
        <f t="shared" si="84"/>
        <v/>
      </c>
      <c r="T323" s="133" t="str">
        <f t="shared" si="76"/>
        <v/>
      </c>
    </row>
    <row r="324" spans="1:48" ht="19.95" customHeight="1">
      <c r="A324" s="86" t="str">
        <f t="shared" si="81"/>
        <v/>
      </c>
      <c r="B324" s="132">
        <f>SUM($A$2:A324)</f>
        <v>0</v>
      </c>
      <c r="C324" s="133" t="str">
        <f>'Agripp Woods'!A30</f>
        <v>W009</v>
      </c>
      <c r="D324" s="133">
        <f>IF(VLOOKUP(C324,'Agripp Woods'!$A$9:$U$751,20,0)="",0,VLOOKUP(C324,'Agripp Woods'!$A$9:$U$751,20,0))</f>
        <v>0</v>
      </c>
      <c r="E324" s="133">
        <v>323</v>
      </c>
      <c r="F324" s="134">
        <f>IF(VLOOKUP(C324,'Agripp Woods'!$A$9:$W$751,22,0)="",0,VLOOKUP(C324,'Agripp Woods'!$A$9:$W$751,22,0))</f>
        <v>0</v>
      </c>
      <c r="G324" s="135"/>
      <c r="H324" s="135"/>
      <c r="I324" s="135"/>
      <c r="J324" s="133" t="str">
        <f>IF(ISERROR(VLOOKUP(#REF!,$B$2:$D$577,2,0)),"",VLOOKUP(#REF!,$B$2:$D$577,2,0))</f>
        <v/>
      </c>
      <c r="K324" s="133" t="str">
        <f>IF(ISERROR(VLOOKUP($J324,Tableau1[],4,0)),"",VLOOKUP($J324,Tableau1[],4,0))</f>
        <v/>
      </c>
      <c r="L324" s="133" t="str">
        <f>IF(ISERROR(VLOOKUP($J324,Tableau1[],5,0)),"",VLOOKUP($J324,Tableau1[],5,0))</f>
        <v/>
      </c>
      <c r="M324" s="133" t="str">
        <f>IF(ISERROR(VLOOKUP($J324,Tableau1[],6,0)),"",VLOOKUP($J324,Tableau1[],6,0))</f>
        <v/>
      </c>
      <c r="N324" s="133" t="str">
        <f>IF(ISERROR(VLOOKUP($J324,Tableau1[],13,0)),"",VLOOKUP($J324,Tableau1[],13,0))</f>
        <v/>
      </c>
      <c r="O324" s="133" t="str">
        <f>IF(ISERROR(VLOOKUP($J324,Tableau1[],11,0)),"",VLOOKUP($J324,Tableau1[],11,0))</f>
        <v/>
      </c>
      <c r="P324" s="133" t="str">
        <f>IF(ISERROR(VLOOKUP($J324,Tableau1[],8,0)),"",VLOOKUP($J324,Tableau1[],8,0))</f>
        <v/>
      </c>
      <c r="Q324" s="133" t="str">
        <f>IF(ISERROR(VLOOKUP($J324,Tableau1[],10,0)),"",VLOOKUP($J324,Tableau1[],10,0))</f>
        <v/>
      </c>
      <c r="R324" s="133" t="str">
        <f t="shared" si="83"/>
        <v/>
      </c>
      <c r="S324" s="134" t="str">
        <f t="shared" si="84"/>
        <v/>
      </c>
      <c r="T324" s="133" t="str">
        <f t="shared" si="76"/>
        <v/>
      </c>
    </row>
    <row r="325" spans="1:48" ht="19.95" customHeight="1">
      <c r="A325" s="86" t="str">
        <f t="shared" si="81"/>
        <v/>
      </c>
      <c r="B325" s="132">
        <f>SUM($A$2:A325)</f>
        <v>0</v>
      </c>
      <c r="C325" s="133" t="str">
        <f>'Agripp Woods'!A31</f>
        <v>W001</v>
      </c>
      <c r="D325" s="133">
        <f>IF(VLOOKUP(C325,'Agripp Woods'!$A$9:$U$751,20,0)="",0,VLOOKUP(C325,'Agripp Woods'!$A$9:$U$751,20,0))</f>
        <v>0</v>
      </c>
      <c r="E325" s="133">
        <v>324</v>
      </c>
      <c r="F325" s="134">
        <f>IF(VLOOKUP(C325,'Agripp Woods'!$A$9:$W$751,22,0)="",0,VLOOKUP(C325,'Agripp Woods'!$A$9:$W$751,22,0))</f>
        <v>0</v>
      </c>
      <c r="G325" s="135"/>
      <c r="H325" s="135"/>
      <c r="I325" s="135"/>
      <c r="J325" s="133" t="str">
        <f>IF(ISERROR(VLOOKUP(#REF!,$B$2:$D$577,2,0)),"",VLOOKUP(#REF!,$B$2:$D$577,2,0))</f>
        <v/>
      </c>
      <c r="K325" s="133" t="str">
        <f>IF(ISERROR(VLOOKUP($J325,Tableau1[],4,0)),"",VLOOKUP($J325,Tableau1[],4,0))</f>
        <v/>
      </c>
      <c r="L325" s="133" t="str">
        <f>IF(ISERROR(VLOOKUP($J325,Tableau1[],5,0)),"",VLOOKUP($J325,Tableau1[],5,0))</f>
        <v/>
      </c>
      <c r="M325" s="133" t="str">
        <f>IF(ISERROR(VLOOKUP($J325,Tableau1[],6,0)),"",VLOOKUP($J325,Tableau1[],6,0))</f>
        <v/>
      </c>
      <c r="N325" s="133" t="str">
        <f>IF(ISERROR(VLOOKUP($J325,Tableau1[],13,0)),"",VLOOKUP($J325,Tableau1[],13,0))</f>
        <v/>
      </c>
      <c r="O325" s="133" t="str">
        <f>IF(ISERROR(VLOOKUP($J325,Tableau1[],11,0)),"",VLOOKUP($J325,Tableau1[],11,0))</f>
        <v/>
      </c>
      <c r="P325" s="133" t="str">
        <f>IF(ISERROR(VLOOKUP($J325,Tableau1[],8,0)),"",VLOOKUP($J325,Tableau1[],8,0))</f>
        <v/>
      </c>
      <c r="Q325" s="133" t="str">
        <f>IF(ISERROR(VLOOKUP($J325,Tableau1[],10,0)),"",VLOOKUP($J325,Tableau1[],10,0))</f>
        <v/>
      </c>
      <c r="R325" s="133" t="str">
        <f t="shared" si="83"/>
        <v/>
      </c>
      <c r="S325" s="134" t="str">
        <f t="shared" si="84"/>
        <v/>
      </c>
      <c r="T325" s="133" t="str">
        <f t="shared" si="76"/>
        <v/>
      </c>
    </row>
    <row r="326" spans="1:48" ht="19.95" customHeight="1">
      <c r="A326" s="86" t="str">
        <f t="shared" si="81"/>
        <v/>
      </c>
      <c r="B326" s="132">
        <f>SUM($A$2:A326)</f>
        <v>0</v>
      </c>
      <c r="C326" s="133" t="str">
        <f>'Agripp Woods'!A32</f>
        <v>W010</v>
      </c>
      <c r="D326" s="133">
        <f>IF(VLOOKUP(C326,'Agripp Woods'!$A$9:$U$751,20,0)="",0,VLOOKUP(C326,'Agripp Woods'!$A$9:$U$751,20,0))</f>
        <v>0</v>
      </c>
      <c r="E326" s="133">
        <v>325</v>
      </c>
      <c r="F326" s="134">
        <f>IF(VLOOKUP(C326,'Agripp Woods'!$A$9:$W$751,22,0)="",0,VLOOKUP(C326,'Agripp Woods'!$A$9:$W$751,22,0))</f>
        <v>0</v>
      </c>
      <c r="G326" s="135"/>
      <c r="H326" s="135"/>
      <c r="I326" s="135"/>
      <c r="J326" s="133" t="str">
        <f>IF(ISERROR(VLOOKUP(#REF!,$B$2:$D$577,2,0)),"",VLOOKUP(#REF!,$B$2:$D$577,2,0))</f>
        <v/>
      </c>
      <c r="K326" s="133" t="str">
        <f>IF(ISERROR(VLOOKUP($J326,Tableau1[],4,0)),"",VLOOKUP($J326,Tableau1[],4,0))</f>
        <v/>
      </c>
      <c r="L326" s="133" t="str">
        <f>IF(ISERROR(VLOOKUP($J326,Tableau1[],5,0)),"",VLOOKUP($J326,Tableau1[],5,0))</f>
        <v/>
      </c>
      <c r="M326" s="133" t="str">
        <f>IF(ISERROR(VLOOKUP($J326,Tableau1[],6,0)),"",VLOOKUP($J326,Tableau1[],6,0))</f>
        <v/>
      </c>
      <c r="N326" s="133" t="str">
        <f>IF(ISERROR(VLOOKUP($J326,Tableau1[],13,0)),"",VLOOKUP($J326,Tableau1[],13,0))</f>
        <v/>
      </c>
      <c r="O326" s="133" t="str">
        <f>IF(ISERROR(VLOOKUP($J326,Tableau1[],11,0)),"",VLOOKUP($J326,Tableau1[],11,0))</f>
        <v/>
      </c>
      <c r="P326" s="133" t="str">
        <f>IF(ISERROR(VLOOKUP($J326,Tableau1[],8,0)),"",VLOOKUP($J326,Tableau1[],8,0))</f>
        <v/>
      </c>
      <c r="Q326" s="133" t="str">
        <f>IF(ISERROR(VLOOKUP($J326,Tableau1[],10,0)),"",VLOOKUP($J326,Tableau1[],10,0))</f>
        <v/>
      </c>
      <c r="R326" s="133" t="str">
        <f t="shared" si="83"/>
        <v/>
      </c>
      <c r="S326" s="134" t="str">
        <f t="shared" si="84"/>
        <v/>
      </c>
      <c r="T326" s="133" t="str">
        <f t="shared" si="76"/>
        <v/>
      </c>
    </row>
    <row r="327" spans="1:48" ht="19.95" customHeight="1">
      <c r="A327" s="86" t="str">
        <f t="shared" si="81"/>
        <v/>
      </c>
      <c r="B327" s="132">
        <f>SUM($A$2:A327)</f>
        <v>0</v>
      </c>
      <c r="C327" s="133" t="str">
        <f>'Agripp Woods'!A33</f>
        <v>W013</v>
      </c>
      <c r="D327" s="133">
        <f>IF(VLOOKUP(C327,'Agripp Woods'!$A$9:$U$751,20,0)="",0,VLOOKUP(C327,'Agripp Woods'!$A$9:$U$751,20,0))</f>
        <v>0</v>
      </c>
      <c r="E327" s="133">
        <v>326</v>
      </c>
      <c r="F327" s="134">
        <f>IF(VLOOKUP(C327,'Agripp Woods'!$A$9:$W$751,22,0)="",0,VLOOKUP(C327,'Agripp Woods'!$A$9:$W$751,22,0))</f>
        <v>0</v>
      </c>
      <c r="G327" s="135"/>
      <c r="H327" s="135"/>
      <c r="I327" s="135"/>
      <c r="J327" s="133" t="str">
        <f>IF(ISERROR(VLOOKUP(#REF!,$B$2:$D$577,2,0)),"",VLOOKUP(#REF!,$B$2:$D$577,2,0))</f>
        <v/>
      </c>
      <c r="K327" s="133" t="str">
        <f>IF(ISERROR(VLOOKUP($J327,Tableau1[],4,0)),"",VLOOKUP($J327,Tableau1[],4,0))</f>
        <v/>
      </c>
      <c r="L327" s="133" t="str">
        <f>IF(ISERROR(VLOOKUP($J327,Tableau1[],5,0)),"",VLOOKUP($J327,Tableau1[],5,0))</f>
        <v/>
      </c>
      <c r="M327" s="133" t="str">
        <f>IF(ISERROR(VLOOKUP($J327,Tableau1[],6,0)),"",VLOOKUP($J327,Tableau1[],6,0))</f>
        <v/>
      </c>
      <c r="N327" s="133" t="str">
        <f>IF(ISERROR(VLOOKUP($J327,Tableau1[],13,0)),"",VLOOKUP($J327,Tableau1[],13,0))</f>
        <v/>
      </c>
      <c r="O327" s="133" t="str">
        <f>IF(ISERROR(VLOOKUP($J327,Tableau1[],11,0)),"",VLOOKUP($J327,Tableau1[],11,0))</f>
        <v/>
      </c>
      <c r="P327" s="133" t="str">
        <f>IF(ISERROR(VLOOKUP($J327,Tableau1[],8,0)),"",VLOOKUP($J327,Tableau1[],8,0))</f>
        <v/>
      </c>
      <c r="Q327" s="133" t="str">
        <f>IF(ISERROR(VLOOKUP($J327,Tableau1[],10,0)),"",VLOOKUP($J327,Tableau1[],10,0))</f>
        <v/>
      </c>
      <c r="R327" s="133" t="str">
        <f t="shared" si="83"/>
        <v/>
      </c>
      <c r="S327" s="134" t="str">
        <f t="shared" si="84"/>
        <v/>
      </c>
      <c r="T327" s="133" t="str">
        <f t="shared" si="76"/>
        <v/>
      </c>
    </row>
    <row r="328" spans="1:48" ht="19.95" customHeight="1">
      <c r="A328" s="86" t="str">
        <f t="shared" si="81"/>
        <v/>
      </c>
      <c r="B328" s="132">
        <f>SUM($A$2:A328)</f>
        <v>0</v>
      </c>
      <c r="C328" s="133" t="str">
        <f>'Agripp Woods'!A34</f>
        <v>W027</v>
      </c>
      <c r="D328" s="133">
        <f>IF(VLOOKUP(C328,'Agripp Woods'!$A$9:$U$751,20,0)="",0,VLOOKUP(C328,'Agripp Woods'!$A$9:$U$751,20,0))</f>
        <v>0</v>
      </c>
      <c r="E328" s="133">
        <v>327</v>
      </c>
      <c r="F328" s="134">
        <f>IF(VLOOKUP(C328,'Agripp Woods'!$A$9:$W$751,22,0)="",0,VLOOKUP(C328,'Agripp Woods'!$A$9:$W$751,22,0))</f>
        <v>0</v>
      </c>
      <c r="G328" s="135"/>
      <c r="H328" s="135"/>
      <c r="I328" s="135"/>
      <c r="J328" s="133" t="str">
        <f>IF(ISERROR(VLOOKUP(#REF!,$B$2:$D$577,2,0)),"",VLOOKUP(#REF!,$B$2:$D$577,2,0))</f>
        <v/>
      </c>
      <c r="K328" s="133" t="str">
        <f>IF(ISERROR(VLOOKUP($J328,Tableau1[],4,0)),"",VLOOKUP($J328,Tableau1[],4,0))</f>
        <v/>
      </c>
      <c r="L328" s="133" t="str">
        <f>IF(ISERROR(VLOOKUP($J328,Tableau1[],5,0)),"",VLOOKUP($J328,Tableau1[],5,0))</f>
        <v/>
      </c>
      <c r="M328" s="133" t="str">
        <f>IF(ISERROR(VLOOKUP($J328,Tableau1[],6,0)),"",VLOOKUP($J328,Tableau1[],6,0))</f>
        <v/>
      </c>
      <c r="N328" s="133" t="str">
        <f>IF(ISERROR(VLOOKUP($J328,Tableau1[],13,0)),"",VLOOKUP($J328,Tableau1[],13,0))</f>
        <v/>
      </c>
      <c r="O328" s="133" t="str">
        <f>IF(ISERROR(VLOOKUP($J328,Tableau1[],11,0)),"",VLOOKUP($J328,Tableau1[],11,0))</f>
        <v/>
      </c>
      <c r="P328" s="133" t="str">
        <f>IF(ISERROR(VLOOKUP($J328,Tableau1[],8,0)),"",VLOOKUP($J328,Tableau1[],8,0))</f>
        <v/>
      </c>
      <c r="Q328" s="133" t="str">
        <f>IF(ISERROR(VLOOKUP($J328,Tableau1[],10,0)),"",VLOOKUP($J328,Tableau1[],10,0))</f>
        <v/>
      </c>
      <c r="R328" s="133" t="str">
        <f t="shared" si="83"/>
        <v/>
      </c>
      <c r="S328" s="134" t="str">
        <f t="shared" si="84"/>
        <v/>
      </c>
      <c r="T328" s="133" t="str">
        <f t="shared" si="76"/>
        <v/>
      </c>
    </row>
    <row r="329" spans="1:48" ht="19.95" customHeight="1">
      <c r="A329" s="86" t="str">
        <f t="shared" si="81"/>
        <v/>
      </c>
      <c r="B329" s="132">
        <f>SUM($A$2:A329)</f>
        <v>0</v>
      </c>
      <c r="C329" s="133" t="str">
        <f>'Agripp Woods'!A35</f>
        <v>W014</v>
      </c>
      <c r="D329" s="133">
        <f>IF(VLOOKUP(C329,'Agripp Woods'!$A$9:$U$751,20,0)="",0,VLOOKUP(C329,'Agripp Woods'!$A$9:$U$751,20,0))</f>
        <v>0</v>
      </c>
      <c r="E329" s="133">
        <v>328</v>
      </c>
      <c r="F329" s="134">
        <f>IF(VLOOKUP(C329,'Agripp Woods'!$A$9:$W$751,22,0)="",0,VLOOKUP(C329,'Agripp Woods'!$A$9:$W$751,22,0))</f>
        <v>0</v>
      </c>
      <c r="G329" s="135"/>
      <c r="H329" s="135"/>
      <c r="I329" s="135"/>
      <c r="J329" s="133" t="str">
        <f>IF(ISERROR(VLOOKUP(#REF!,$B$2:$D$577,2,0)),"",VLOOKUP(#REF!,$B$2:$D$577,2,0))</f>
        <v/>
      </c>
      <c r="K329" s="133" t="str">
        <f>IF(ISERROR(VLOOKUP($J329,Tableau1[],4,0)),"",VLOOKUP($J329,Tableau1[],4,0))</f>
        <v/>
      </c>
      <c r="L329" s="133" t="str">
        <f>IF(ISERROR(VLOOKUP($J329,Tableau1[],5,0)),"",VLOOKUP($J329,Tableau1[],5,0))</f>
        <v/>
      </c>
      <c r="M329" s="133" t="str">
        <f>IF(ISERROR(VLOOKUP($J329,Tableau1[],6,0)),"",VLOOKUP($J329,Tableau1[],6,0))</f>
        <v/>
      </c>
      <c r="N329" s="133" t="str">
        <f>IF(ISERROR(VLOOKUP($J329,Tableau1[],13,0)),"",VLOOKUP($J329,Tableau1[],13,0))</f>
        <v/>
      </c>
      <c r="O329" s="133" t="str">
        <f>IF(ISERROR(VLOOKUP($J329,Tableau1[],11,0)),"",VLOOKUP($J329,Tableau1[],11,0))</f>
        <v/>
      </c>
      <c r="P329" s="133" t="str">
        <f>IF(ISERROR(VLOOKUP($J329,Tableau1[],8,0)),"",VLOOKUP($J329,Tableau1[],8,0))</f>
        <v/>
      </c>
      <c r="Q329" s="133" t="str">
        <f>IF(ISERROR(VLOOKUP($J329,Tableau1[],10,0)),"",VLOOKUP($J329,Tableau1[],10,0))</f>
        <v/>
      </c>
      <c r="R329" s="133" t="str">
        <f t="shared" si="83"/>
        <v/>
      </c>
      <c r="S329" s="134" t="str">
        <f t="shared" si="84"/>
        <v/>
      </c>
      <c r="T329" s="133" t="str">
        <f t="shared" si="76"/>
        <v/>
      </c>
    </row>
    <row r="330" spans="1:48" ht="19.95" customHeight="1">
      <c r="A330" s="86" t="str">
        <f t="shared" si="81"/>
        <v/>
      </c>
      <c r="B330" s="132">
        <f>SUM($A$2:A330)</f>
        <v>0</v>
      </c>
      <c r="C330" s="133" t="str">
        <f>'Agripp Woods'!A36</f>
        <v>W028</v>
      </c>
      <c r="D330" s="133">
        <f>IF(VLOOKUP(C330,'Agripp Woods'!$A$9:$U$751,20,0)="",0,VLOOKUP(C330,'Agripp Woods'!$A$9:$U$751,20,0))</f>
        <v>0</v>
      </c>
      <c r="E330" s="133">
        <v>329</v>
      </c>
      <c r="F330" s="134">
        <f>IF(VLOOKUP(C330,'Agripp Woods'!$A$9:$W$751,22,0)="",0,VLOOKUP(C330,'Agripp Woods'!$A$9:$W$751,22,0))</f>
        <v>0</v>
      </c>
      <c r="G330" s="135"/>
      <c r="H330" s="135"/>
      <c r="I330" s="135"/>
      <c r="J330" s="133" t="str">
        <f>IF(ISERROR(VLOOKUP(#REF!,$B$2:$D$577,2,0)),"",VLOOKUP(#REF!,$B$2:$D$577,2,0))</f>
        <v/>
      </c>
      <c r="K330" s="133" t="str">
        <f>IF(ISERROR(VLOOKUP($J330,Tableau1[],4,0)),"",VLOOKUP($J330,Tableau1[],4,0))</f>
        <v/>
      </c>
      <c r="L330" s="133" t="str">
        <f>IF(ISERROR(VLOOKUP($J330,Tableau1[],5,0)),"",VLOOKUP($J330,Tableau1[],5,0))</f>
        <v/>
      </c>
      <c r="M330" s="133" t="str">
        <f>IF(ISERROR(VLOOKUP($J330,Tableau1[],6,0)),"",VLOOKUP($J330,Tableau1[],6,0))</f>
        <v/>
      </c>
      <c r="N330" s="133" t="str">
        <f>IF(ISERROR(VLOOKUP($J330,Tableau1[],13,0)),"",VLOOKUP($J330,Tableau1[],13,0))</f>
        <v/>
      </c>
      <c r="O330" s="133" t="str">
        <f>IF(ISERROR(VLOOKUP($J330,Tableau1[],11,0)),"",VLOOKUP($J330,Tableau1[],11,0))</f>
        <v/>
      </c>
      <c r="P330" s="133" t="str">
        <f>IF(ISERROR(VLOOKUP($J330,Tableau1[],8,0)),"",VLOOKUP($J330,Tableau1[],8,0))</f>
        <v/>
      </c>
      <c r="Q330" s="133" t="str">
        <f>IF(ISERROR(VLOOKUP($J330,Tableau1[],10,0)),"",VLOOKUP($J330,Tableau1[],10,0))</f>
        <v/>
      </c>
      <c r="R330" s="133" t="str">
        <f t="shared" si="83"/>
        <v/>
      </c>
      <c r="S330" s="134" t="str">
        <f t="shared" si="84"/>
        <v/>
      </c>
      <c r="T330" s="133" t="str">
        <f t="shared" si="76"/>
        <v/>
      </c>
    </row>
    <row r="331" spans="1:48" ht="19.95" customHeight="1">
      <c r="A331" s="86" t="str">
        <f t="shared" si="81"/>
        <v/>
      </c>
      <c r="B331" s="132">
        <f>SUM($A$2:A331)</f>
        <v>0</v>
      </c>
      <c r="C331" s="133" t="str">
        <f>'Agripp Woods'!A37</f>
        <v>W011</v>
      </c>
      <c r="D331" s="133">
        <f>IF(VLOOKUP(C331,'Agripp Woods'!$A$9:$U$751,20,0)="",0,VLOOKUP(C331,'Agripp Woods'!$A$9:$U$751,20,0))</f>
        <v>0</v>
      </c>
      <c r="E331" s="133">
        <v>330</v>
      </c>
      <c r="F331" s="134">
        <f>IF(VLOOKUP(C331,'Agripp Woods'!$A$9:$W$751,22,0)="",0,VLOOKUP(C331,'Agripp Woods'!$A$9:$W$751,22,0))</f>
        <v>0</v>
      </c>
      <c r="G331" s="135"/>
      <c r="H331" s="135"/>
      <c r="I331" s="135"/>
      <c r="J331" s="133" t="str">
        <f>IF(ISERROR(VLOOKUP(#REF!,$B$2:$D$577,2,0)),"",VLOOKUP(#REF!,$B$2:$D$577,2,0))</f>
        <v/>
      </c>
      <c r="K331" s="133" t="str">
        <f>IF(ISERROR(VLOOKUP($J331,Tableau1[],4,0)),"",VLOOKUP($J331,Tableau1[],4,0))</f>
        <v/>
      </c>
      <c r="L331" s="133" t="str">
        <f>IF(ISERROR(VLOOKUP($J331,Tableau1[],5,0)),"",VLOOKUP($J331,Tableau1[],5,0))</f>
        <v/>
      </c>
      <c r="M331" s="133" t="str">
        <f>IF(ISERROR(VLOOKUP($J331,Tableau1[],6,0)),"",VLOOKUP($J331,Tableau1[],6,0))</f>
        <v/>
      </c>
      <c r="N331" s="133" t="str">
        <f>IF(ISERROR(VLOOKUP($J331,Tableau1[],13,0)),"",VLOOKUP($J331,Tableau1[],13,0))</f>
        <v/>
      </c>
      <c r="O331" s="133" t="str">
        <f>IF(ISERROR(VLOOKUP($J331,Tableau1[],11,0)),"",VLOOKUP($J331,Tableau1[],11,0))</f>
        <v/>
      </c>
      <c r="P331" s="133" t="str">
        <f>IF(ISERROR(VLOOKUP($J331,Tableau1[],8,0)),"",VLOOKUP($J331,Tableau1[],8,0))</f>
        <v/>
      </c>
      <c r="Q331" s="133" t="str">
        <f>IF(ISERROR(VLOOKUP($J331,Tableau1[],10,0)),"",VLOOKUP($J331,Tableau1[],10,0))</f>
        <v/>
      </c>
      <c r="R331" s="133" t="str">
        <f t="shared" si="83"/>
        <v/>
      </c>
      <c r="S331" s="134" t="str">
        <f t="shared" si="84"/>
        <v/>
      </c>
      <c r="T331" s="133" t="str">
        <f t="shared" si="76"/>
        <v/>
      </c>
    </row>
    <row r="332" spans="1:48" ht="19.95" customHeight="1">
      <c r="A332" s="86" t="str">
        <f t="shared" si="81"/>
        <v/>
      </c>
      <c r="B332" s="132">
        <f>SUM($A$2:A332)</f>
        <v>0</v>
      </c>
      <c r="C332" s="133" t="str">
        <f>'Agripp Woods'!A38</f>
        <v>W030</v>
      </c>
      <c r="D332" s="133">
        <f>IF(VLOOKUP(C332,'Agripp Woods'!$A$9:$U$751,20,0)="",0,VLOOKUP(C332,'Agripp Woods'!$A$9:$U$751,20,0))</f>
        <v>0</v>
      </c>
      <c r="E332" s="133">
        <v>331</v>
      </c>
      <c r="F332" s="134">
        <f>IF(VLOOKUP(C332,'Agripp Woods'!$A$9:$W$751,22,0)="",0,VLOOKUP(C332,'Agripp Woods'!$A$9:$W$751,22,0))</f>
        <v>0</v>
      </c>
      <c r="G332" s="135"/>
      <c r="H332" s="135"/>
      <c r="I332" s="135"/>
      <c r="J332" s="133" t="str">
        <f>IF(ISERROR(VLOOKUP(#REF!,$B$2:$D$577,2,0)),"",VLOOKUP(#REF!,$B$2:$D$577,2,0))</f>
        <v/>
      </c>
      <c r="K332" s="133" t="str">
        <f>IF(ISERROR(VLOOKUP($J332,Tableau1[],4,0)),"",VLOOKUP($J332,Tableau1[],4,0))</f>
        <v/>
      </c>
      <c r="L332" s="133" t="str">
        <f>IF(ISERROR(VLOOKUP($J332,Tableau1[],5,0)),"",VLOOKUP($J332,Tableau1[],5,0))</f>
        <v/>
      </c>
      <c r="M332" s="133" t="str">
        <f>IF(ISERROR(VLOOKUP($J332,Tableau1[],6,0)),"",VLOOKUP($J332,Tableau1[],6,0))</f>
        <v/>
      </c>
      <c r="N332" s="133" t="str">
        <f>IF(ISERROR(VLOOKUP($J332,Tableau1[],13,0)),"",VLOOKUP($J332,Tableau1[],13,0))</f>
        <v/>
      </c>
      <c r="O332" s="133" t="str">
        <f>IF(ISERROR(VLOOKUP($J332,Tableau1[],11,0)),"",VLOOKUP($J332,Tableau1[],11,0))</f>
        <v/>
      </c>
      <c r="P332" s="133" t="str">
        <f>IF(ISERROR(VLOOKUP($J332,Tableau1[],8,0)),"",VLOOKUP($J332,Tableau1[],8,0))</f>
        <v/>
      </c>
      <c r="Q332" s="133" t="str">
        <f>IF(ISERROR(VLOOKUP($J332,Tableau1[],10,0)),"",VLOOKUP($J332,Tableau1[],10,0))</f>
        <v/>
      </c>
      <c r="R332" s="133" t="str">
        <f t="shared" si="83"/>
        <v/>
      </c>
      <c r="S332" s="134" t="str">
        <f t="shared" si="84"/>
        <v/>
      </c>
      <c r="T332" s="133" t="str">
        <f t="shared" si="76"/>
        <v/>
      </c>
    </row>
    <row r="333" spans="1:48" ht="19.95" customHeight="1">
      <c r="A333" s="86" t="str">
        <f t="shared" si="81"/>
        <v/>
      </c>
      <c r="B333" s="132">
        <f>SUM($A$2:A333)</f>
        <v>0</v>
      </c>
      <c r="C333" s="135"/>
      <c r="D333" s="170"/>
      <c r="E333" s="133">
        <v>332</v>
      </c>
      <c r="F333" s="643"/>
      <c r="G333" s="135"/>
      <c r="H333" s="135"/>
      <c r="I333" s="135"/>
      <c r="J333" s="135"/>
      <c r="K333" s="135"/>
      <c r="L333" s="135"/>
      <c r="M333" s="135"/>
      <c r="N333" s="135"/>
      <c r="O333" s="135"/>
      <c r="P333" s="135"/>
      <c r="Q333" s="135"/>
      <c r="R333" s="135"/>
      <c r="S333" s="280"/>
      <c r="T333" s="135"/>
    </row>
    <row r="334" spans="1:48" ht="19.95" customHeight="1">
      <c r="A334" s="86" t="str">
        <f t="shared" si="81"/>
        <v/>
      </c>
      <c r="B334" s="132">
        <f>SUM($A$2:A334)</f>
        <v>0</v>
      </c>
      <c r="C334" s="133" t="str">
        <f>'Agripp Fiberglass Macros'!A9</f>
        <v>HA293</v>
      </c>
      <c r="D334" s="133">
        <f>IF(VLOOKUP(C334,'Agripp Fiberglass Macros'!$A$9:$AA$531,26,0)="",0,VLOOKUP(C334,'Agripp Fiberglass Macros'!$A$9:$AA$531,26,0))</f>
        <v>0</v>
      </c>
      <c r="E334" s="133">
        <v>333</v>
      </c>
      <c r="F334" s="134">
        <f>IF(VLOOKUP(C334,'Agripp Fiberglass Macros'!$A$9:$AC$531,28,0)="",0,VLOOKUP(C334,'Agripp Fiberglass Macros'!$A$9:$AC$531,28,0))</f>
        <v>0</v>
      </c>
      <c r="G334" s="135"/>
      <c r="H334" s="135"/>
      <c r="I334" s="135"/>
      <c r="J334" s="133" t="str">
        <f>IF(ISERROR(VLOOKUP(#REF!,$B$2:$D$577,2,0)),"",VLOOKUP(#REF!,$B$2:$D$577,2,0))</f>
        <v/>
      </c>
      <c r="K334" s="133" t="str">
        <f>IF(ISERROR(VLOOKUP($J334,Tableau1[],4,0)),"",VLOOKUP($J334,Tableau1[],4,0))</f>
        <v/>
      </c>
      <c r="L334" s="133" t="str">
        <f>IF(ISERROR(VLOOKUP($J334,Tableau1[],5,0)),"",VLOOKUP($J334,Tableau1[],5,0))</f>
        <v/>
      </c>
      <c r="M334" s="133" t="str">
        <f>IF(ISERROR(VLOOKUP($J334,Tableau1[],6,0)),"",VLOOKUP($J334,Tableau1[],6,0))</f>
        <v/>
      </c>
      <c r="N334" s="133" t="str">
        <f>IF(ISERROR(VLOOKUP($J334,Tableau1[],13,0)),"",VLOOKUP($J334,Tableau1[],13,0))</f>
        <v/>
      </c>
      <c r="O334" s="133" t="str">
        <f>IF(ISERROR(VLOOKUP($J334,Tableau1[],11,0)),"",VLOOKUP($J334,Tableau1[],11,0))</f>
        <v/>
      </c>
      <c r="P334" s="133" t="str">
        <f>IF(ISERROR(VLOOKUP($J334,Tableau1[],8,0)),"",VLOOKUP($J334,Tableau1[],8,0))</f>
        <v/>
      </c>
      <c r="Q334" s="133" t="str">
        <f>IF(ISERROR(VLOOKUP($J334,Tableau1[],10,0)),"",VLOOKUP($J334,Tableau1[],10,0))</f>
        <v/>
      </c>
      <c r="R334" s="133" t="str">
        <f t="shared" ref="R334:R376" si="85">IF(ISERROR(VLOOKUP(J334,C:D,2,0)),"",VLOOKUP(J334,C:D,2,0))</f>
        <v/>
      </c>
      <c r="S334" s="134" t="str">
        <f t="shared" ref="S334:S376" si="86">IF(ISERROR(VLOOKUP(J334,C:F,4,0)),"",VLOOKUP(J334,C:F,4,0))</f>
        <v/>
      </c>
      <c r="T334" s="133" t="str">
        <f t="shared" si="76"/>
        <v/>
      </c>
    </row>
    <row r="335" spans="1:48" ht="19.95" customHeight="1">
      <c r="A335" s="86" t="str">
        <f t="shared" si="81"/>
        <v/>
      </c>
      <c r="B335" s="132">
        <f>SUM($A$2:A335)</f>
        <v>0</v>
      </c>
      <c r="C335" s="133" t="str">
        <f>'Agripp Fiberglass Macros'!A10</f>
        <v>HA295</v>
      </c>
      <c r="D335" s="133">
        <f>IF(VLOOKUP(C335,'Agripp Fiberglass Macros'!$A$9:$AA$531,26,0)="",0,VLOOKUP(C335,'Agripp Fiberglass Macros'!$A$9:$AA$531,26,0))</f>
        <v>0</v>
      </c>
      <c r="E335" s="133">
        <v>334</v>
      </c>
      <c r="F335" s="134">
        <f>IF(VLOOKUP(C335,'Agripp Fiberglass Macros'!$A$9:$AC$531,28,0)="",0,VLOOKUP(C335,'Agripp Fiberglass Macros'!$A$9:$AC$531,28,0))</f>
        <v>0</v>
      </c>
      <c r="G335" s="135"/>
      <c r="H335" s="135"/>
      <c r="I335" s="135"/>
      <c r="J335" s="133" t="str">
        <f>IF(ISERROR(VLOOKUP(#REF!,$B$2:$D$577,2,0)),"",VLOOKUP(#REF!,$B$2:$D$577,2,0))</f>
        <v/>
      </c>
      <c r="K335" s="133" t="str">
        <f>IF(ISERROR(VLOOKUP($J335,Tableau1[],4,0)),"",VLOOKUP($J335,Tableau1[],4,0))</f>
        <v/>
      </c>
      <c r="L335" s="133" t="str">
        <f>IF(ISERROR(VLOOKUP($J335,Tableau1[],5,0)),"",VLOOKUP($J335,Tableau1[],5,0))</f>
        <v/>
      </c>
      <c r="M335" s="133" t="str">
        <f>IF(ISERROR(VLOOKUP($J335,Tableau1[],6,0)),"",VLOOKUP($J335,Tableau1[],6,0))</f>
        <v/>
      </c>
      <c r="N335" s="133" t="str">
        <f>IF(ISERROR(VLOOKUP($J335,Tableau1[],13,0)),"",VLOOKUP($J335,Tableau1[],13,0))</f>
        <v/>
      </c>
      <c r="O335" s="133" t="str">
        <f>IF(ISERROR(VLOOKUP($J335,Tableau1[],11,0)),"",VLOOKUP($J335,Tableau1[],11,0))</f>
        <v/>
      </c>
      <c r="P335" s="133" t="str">
        <f>IF(ISERROR(VLOOKUP($J335,Tableau1[],8,0)),"",VLOOKUP($J335,Tableau1[],8,0))</f>
        <v/>
      </c>
      <c r="Q335" s="133" t="str">
        <f>IF(ISERROR(VLOOKUP($J335,Tableau1[],10,0)),"",VLOOKUP($J335,Tableau1[],10,0))</f>
        <v/>
      </c>
      <c r="R335" s="133" t="str">
        <f t="shared" si="85"/>
        <v/>
      </c>
      <c r="S335" s="134" t="str">
        <f t="shared" si="86"/>
        <v/>
      </c>
      <c r="T335" s="133" t="str">
        <f t="shared" si="76"/>
        <v/>
      </c>
    </row>
    <row r="336" spans="1:48" ht="19.95" customHeight="1">
      <c r="A336" s="86" t="str">
        <f t="shared" si="81"/>
        <v/>
      </c>
      <c r="B336" s="132">
        <f>SUM($A$2:A336)</f>
        <v>0</v>
      </c>
      <c r="C336" s="133" t="str">
        <f>'Agripp Fiberglass Macros'!A11</f>
        <v>HA297</v>
      </c>
      <c r="D336" s="133">
        <f>IF(VLOOKUP(C336,'Agripp Fiberglass Macros'!$A$9:$AA$531,26,0)="",0,VLOOKUP(C336,'Agripp Fiberglass Macros'!$A$9:$AA$531,26,0))</f>
        <v>0</v>
      </c>
      <c r="E336" s="133">
        <v>335</v>
      </c>
      <c r="F336" s="134">
        <f>IF(VLOOKUP(C336,'Agripp Fiberglass Macros'!$A$9:$AC$531,28,0)="",0,VLOOKUP(C336,'Agripp Fiberglass Macros'!$A$9:$AC$531,28,0))</f>
        <v>0</v>
      </c>
      <c r="G336" s="135"/>
      <c r="H336" s="135"/>
      <c r="I336" s="135"/>
      <c r="J336" s="133" t="str">
        <f>IF(ISERROR(VLOOKUP(#REF!,$B$2:$D$577,2,0)),"",VLOOKUP(#REF!,$B$2:$D$577,2,0))</f>
        <v/>
      </c>
      <c r="K336" s="133" t="str">
        <f>IF(ISERROR(VLOOKUP($J336,Tableau1[],4,0)),"",VLOOKUP($J336,Tableau1[],4,0))</f>
        <v/>
      </c>
      <c r="L336" s="133" t="str">
        <f>IF(ISERROR(VLOOKUP($J336,Tableau1[],5,0)),"",VLOOKUP($J336,Tableau1[],5,0))</f>
        <v/>
      </c>
      <c r="M336" s="133" t="str">
        <f>IF(ISERROR(VLOOKUP($J336,Tableau1[],6,0)),"",VLOOKUP($J336,Tableau1[],6,0))</f>
        <v/>
      </c>
      <c r="N336" s="133" t="str">
        <f>IF(ISERROR(VLOOKUP($J336,Tableau1[],13,0)),"",VLOOKUP($J336,Tableau1[],13,0))</f>
        <v/>
      </c>
      <c r="O336" s="133" t="str">
        <f>IF(ISERROR(VLOOKUP($J336,Tableau1[],11,0)),"",VLOOKUP($J336,Tableau1[],11,0))</f>
        <v/>
      </c>
      <c r="P336" s="133" t="str">
        <f>IF(ISERROR(VLOOKUP($J336,Tableau1[],8,0)),"",VLOOKUP($J336,Tableau1[],8,0))</f>
        <v/>
      </c>
      <c r="Q336" s="133" t="str">
        <f>IF(ISERROR(VLOOKUP($J336,Tableau1[],10,0)),"",VLOOKUP($J336,Tableau1[],10,0))</f>
        <v/>
      </c>
      <c r="R336" s="133" t="str">
        <f t="shared" si="85"/>
        <v/>
      </c>
      <c r="S336" s="134" t="str">
        <f t="shared" si="86"/>
        <v/>
      </c>
      <c r="T336" s="133" t="str">
        <f t="shared" ref="T336:T365" si="87">IF(S336="","",$T$1)</f>
        <v/>
      </c>
    </row>
    <row r="337" spans="1:20" ht="19.95" customHeight="1">
      <c r="A337" s="86" t="str">
        <f t="shared" si="81"/>
        <v/>
      </c>
      <c r="B337" s="132">
        <f>SUM($A$2:A337)</f>
        <v>0</v>
      </c>
      <c r="C337" s="133" t="str">
        <f>'Agripp Fiberglass Macros'!A12</f>
        <v>M013</v>
      </c>
      <c r="D337" s="133">
        <f>IF(VLOOKUP(C337,'Agripp Fiberglass Macros'!$A$9:$AA$531,26,0)="",0,VLOOKUP(C337,'Agripp Fiberglass Macros'!$A$9:$AA$531,26,0))</f>
        <v>0</v>
      </c>
      <c r="E337" s="133">
        <v>336</v>
      </c>
      <c r="F337" s="134">
        <f>IF(VLOOKUP(C337,'Agripp Fiberglass Macros'!$A$9:$AC$531,28,0)="",0,VLOOKUP(C337,'Agripp Fiberglass Macros'!$A$9:$AC$531,28,0))</f>
        <v>0</v>
      </c>
      <c r="G337" s="135"/>
      <c r="H337" s="135"/>
      <c r="I337" s="135"/>
      <c r="J337" s="133" t="str">
        <f>IF(ISERROR(VLOOKUP(#REF!,$B$2:$D$577,2,0)),"",VLOOKUP(#REF!,$B$2:$D$577,2,0))</f>
        <v/>
      </c>
      <c r="K337" s="133" t="str">
        <f>IF(ISERROR(VLOOKUP($J337,Tableau1[],4,0)),"",VLOOKUP($J337,Tableau1[],4,0))</f>
        <v/>
      </c>
      <c r="L337" s="133" t="str">
        <f>IF(ISERROR(VLOOKUP($J337,Tableau1[],5,0)),"",VLOOKUP($J337,Tableau1[],5,0))</f>
        <v/>
      </c>
      <c r="M337" s="133" t="str">
        <f>IF(ISERROR(VLOOKUP($J337,Tableau1[],6,0)),"",VLOOKUP($J337,Tableau1[],6,0))</f>
        <v/>
      </c>
      <c r="N337" s="133" t="str">
        <f>IF(ISERROR(VLOOKUP($J337,Tableau1[],13,0)),"",VLOOKUP($J337,Tableau1[],13,0))</f>
        <v/>
      </c>
      <c r="O337" s="133" t="str">
        <f>IF(ISERROR(VLOOKUP($J337,Tableau1[],11,0)),"",VLOOKUP($J337,Tableau1[],11,0))</f>
        <v/>
      </c>
      <c r="P337" s="133" t="str">
        <f>IF(ISERROR(VLOOKUP($J337,Tableau1[],8,0)),"",VLOOKUP($J337,Tableau1[],8,0))</f>
        <v/>
      </c>
      <c r="Q337" s="133" t="str">
        <f>IF(ISERROR(VLOOKUP($J337,Tableau1[],10,0)),"",VLOOKUP($J337,Tableau1[],10,0))</f>
        <v/>
      </c>
      <c r="R337" s="133" t="str">
        <f t="shared" si="85"/>
        <v/>
      </c>
      <c r="S337" s="134" t="str">
        <f t="shared" si="86"/>
        <v/>
      </c>
      <c r="T337" s="133" t="str">
        <f t="shared" si="87"/>
        <v/>
      </c>
    </row>
    <row r="338" spans="1:20" ht="19.95" customHeight="1">
      <c r="A338" s="86" t="str">
        <f t="shared" si="81"/>
        <v/>
      </c>
      <c r="B338" s="132">
        <f>SUM($A$2:A338)</f>
        <v>0</v>
      </c>
      <c r="C338" s="133" t="str">
        <f>'Agripp Fiberglass Macros'!A13</f>
        <v>M030</v>
      </c>
      <c r="D338" s="133">
        <f>IF(VLOOKUP(C338,'Agripp Fiberglass Macros'!$A$9:$AA$531,26,0)="",0,VLOOKUP(C338,'Agripp Fiberglass Macros'!$A$9:$AA$531,26,0))</f>
        <v>0</v>
      </c>
      <c r="E338" s="133">
        <v>337</v>
      </c>
      <c r="F338" s="134">
        <f>IF(VLOOKUP(C338,'Agripp Fiberglass Macros'!$A$9:$AC$531,28,0)="",0,VLOOKUP(C338,'Agripp Fiberglass Macros'!$A$9:$AC$531,28,0))</f>
        <v>0</v>
      </c>
      <c r="G338" s="135"/>
      <c r="H338" s="135"/>
      <c r="I338" s="135"/>
      <c r="J338" s="133" t="str">
        <f>IF(ISERROR(VLOOKUP(#REF!,$B$2:$D$577,2,0)),"",VLOOKUP(#REF!,$B$2:$D$577,2,0))</f>
        <v/>
      </c>
      <c r="K338" s="133" t="str">
        <f>IF(ISERROR(VLOOKUP($J338,Tableau1[],4,0)),"",VLOOKUP($J338,Tableau1[],4,0))</f>
        <v/>
      </c>
      <c r="L338" s="133" t="str">
        <f>IF(ISERROR(VLOOKUP($J338,Tableau1[],5,0)),"",VLOOKUP($J338,Tableau1[],5,0))</f>
        <v/>
      </c>
      <c r="M338" s="133" t="str">
        <f>IF(ISERROR(VLOOKUP($J338,Tableau1[],6,0)),"",VLOOKUP($J338,Tableau1[],6,0))</f>
        <v/>
      </c>
      <c r="N338" s="133" t="str">
        <f>IF(ISERROR(VLOOKUP($J338,Tableau1[],13,0)),"",VLOOKUP($J338,Tableau1[],13,0))</f>
        <v/>
      </c>
      <c r="O338" s="133" t="str">
        <f>IF(ISERROR(VLOOKUP($J338,Tableau1[],11,0)),"",VLOOKUP($J338,Tableau1[],11,0))</f>
        <v/>
      </c>
      <c r="P338" s="133" t="str">
        <f>IF(ISERROR(VLOOKUP($J338,Tableau1[],8,0)),"",VLOOKUP($J338,Tableau1[],8,0))</f>
        <v/>
      </c>
      <c r="Q338" s="133" t="str">
        <f>IF(ISERROR(VLOOKUP($J338,Tableau1[],10,0)),"",VLOOKUP($J338,Tableau1[],10,0))</f>
        <v/>
      </c>
      <c r="R338" s="133" t="str">
        <f t="shared" si="85"/>
        <v/>
      </c>
      <c r="S338" s="134" t="str">
        <f t="shared" si="86"/>
        <v/>
      </c>
      <c r="T338" s="133" t="str">
        <f t="shared" si="87"/>
        <v/>
      </c>
    </row>
    <row r="339" spans="1:20" ht="19.95" customHeight="1">
      <c r="A339" s="86" t="str">
        <f t="shared" si="81"/>
        <v/>
      </c>
      <c r="B339" s="132">
        <f>SUM($A$2:A339)</f>
        <v>0</v>
      </c>
      <c r="C339" s="133" t="str">
        <f>'Agripp Fiberglass Macros'!A14</f>
        <v>M033</v>
      </c>
      <c r="D339" s="133">
        <f>IF(VLOOKUP(C339,'Agripp Fiberglass Macros'!$A$9:$AA$531,26,0)="",0,VLOOKUP(C339,'Agripp Fiberglass Macros'!$A$9:$AA$531,26,0))</f>
        <v>0</v>
      </c>
      <c r="E339" s="133">
        <v>338</v>
      </c>
      <c r="F339" s="134">
        <f>IF(VLOOKUP(C339,'Agripp Fiberglass Macros'!$A$9:$AC$531,28,0)="",0,VLOOKUP(C339,'Agripp Fiberglass Macros'!$A$9:$AC$531,28,0))</f>
        <v>0</v>
      </c>
      <c r="G339" s="135"/>
      <c r="H339" s="135"/>
      <c r="I339" s="135"/>
      <c r="J339" s="133" t="str">
        <f>IF(ISERROR(VLOOKUP(#REF!,$B$2:$D$577,2,0)),"",VLOOKUP(#REF!,$B$2:$D$577,2,0))</f>
        <v/>
      </c>
      <c r="K339" s="133" t="str">
        <f>IF(ISERROR(VLOOKUP($J339,Tableau1[],4,0)),"",VLOOKUP($J339,Tableau1[],4,0))</f>
        <v/>
      </c>
      <c r="L339" s="133" t="str">
        <f>IF(ISERROR(VLOOKUP($J339,Tableau1[],5,0)),"",VLOOKUP($J339,Tableau1[],5,0))</f>
        <v/>
      </c>
      <c r="M339" s="133" t="str">
        <f>IF(ISERROR(VLOOKUP($J339,Tableau1[],6,0)),"",VLOOKUP($J339,Tableau1[],6,0))</f>
        <v/>
      </c>
      <c r="N339" s="133" t="str">
        <f>IF(ISERROR(VLOOKUP($J339,Tableau1[],13,0)),"",VLOOKUP($J339,Tableau1[],13,0))</f>
        <v/>
      </c>
      <c r="O339" s="133" t="str">
        <f>IF(ISERROR(VLOOKUP($J339,Tableau1[],11,0)),"",VLOOKUP($J339,Tableau1[],11,0))</f>
        <v/>
      </c>
      <c r="P339" s="133" t="str">
        <f>IF(ISERROR(VLOOKUP($J339,Tableau1[],8,0)),"",VLOOKUP($J339,Tableau1[],8,0))</f>
        <v/>
      </c>
      <c r="Q339" s="133" t="str">
        <f>IF(ISERROR(VLOOKUP($J339,Tableau1[],10,0)),"",VLOOKUP($J339,Tableau1[],10,0))</f>
        <v/>
      </c>
      <c r="R339" s="133" t="str">
        <f t="shared" si="85"/>
        <v/>
      </c>
      <c r="S339" s="134" t="str">
        <f t="shared" si="86"/>
        <v/>
      </c>
      <c r="T339" s="133" t="str">
        <f t="shared" si="87"/>
        <v/>
      </c>
    </row>
    <row r="340" spans="1:20" ht="19.95" customHeight="1">
      <c r="A340" s="86" t="str">
        <f t="shared" si="81"/>
        <v/>
      </c>
      <c r="B340" s="132">
        <f>SUM($A$2:A340)</f>
        <v>0</v>
      </c>
      <c r="C340" s="133" t="str">
        <f>'Agripp Fiberglass Macros'!A15</f>
        <v>M016</v>
      </c>
      <c r="D340" s="133">
        <f>IF(VLOOKUP(C340,'Agripp Fiberglass Macros'!$A$9:$AA$531,26,0)="",0,VLOOKUP(C340,'Agripp Fiberglass Macros'!$A$9:$AA$531,26,0))</f>
        <v>0</v>
      </c>
      <c r="E340" s="133">
        <v>339</v>
      </c>
      <c r="F340" s="134">
        <f>IF(VLOOKUP(C340,'Agripp Fiberglass Macros'!$A$9:$AC$531,28,0)="",0,VLOOKUP(C340,'Agripp Fiberglass Macros'!$A$9:$AC$531,28,0))</f>
        <v>0</v>
      </c>
      <c r="G340" s="135"/>
      <c r="H340" s="135"/>
      <c r="I340" s="135"/>
      <c r="J340" s="133" t="str">
        <f>IF(ISERROR(VLOOKUP(#REF!,$B$2:$D$577,2,0)),"",VLOOKUP(#REF!,$B$2:$D$577,2,0))</f>
        <v/>
      </c>
      <c r="K340" s="133" t="str">
        <f>IF(ISERROR(VLOOKUP($J340,Tableau1[],4,0)),"",VLOOKUP($J340,Tableau1[],4,0))</f>
        <v/>
      </c>
      <c r="L340" s="133" t="str">
        <f>IF(ISERROR(VLOOKUP($J340,Tableau1[],5,0)),"",VLOOKUP($J340,Tableau1[],5,0))</f>
        <v/>
      </c>
      <c r="M340" s="133" t="str">
        <f>IF(ISERROR(VLOOKUP($J340,Tableau1[],6,0)),"",VLOOKUP($J340,Tableau1[],6,0))</f>
        <v/>
      </c>
      <c r="N340" s="133" t="str">
        <f>IF(ISERROR(VLOOKUP($J340,Tableau1[],13,0)),"",VLOOKUP($J340,Tableau1[],13,0))</f>
        <v/>
      </c>
      <c r="O340" s="133" t="str">
        <f>IF(ISERROR(VLOOKUP($J340,Tableau1[],11,0)),"",VLOOKUP($J340,Tableau1[],11,0))</f>
        <v/>
      </c>
      <c r="P340" s="133" t="str">
        <f>IF(ISERROR(VLOOKUP($J340,Tableau1[],8,0)),"",VLOOKUP($J340,Tableau1[],8,0))</f>
        <v/>
      </c>
      <c r="Q340" s="133" t="str">
        <f>IF(ISERROR(VLOOKUP($J340,Tableau1[],10,0)),"",VLOOKUP($J340,Tableau1[],10,0))</f>
        <v/>
      </c>
      <c r="R340" s="133" t="str">
        <f t="shared" si="85"/>
        <v/>
      </c>
      <c r="S340" s="134" t="str">
        <f t="shared" si="86"/>
        <v/>
      </c>
      <c r="T340" s="133" t="str">
        <f t="shared" si="87"/>
        <v/>
      </c>
    </row>
    <row r="341" spans="1:20" ht="19.95" customHeight="1">
      <c r="A341" s="86" t="str">
        <f t="shared" si="81"/>
        <v/>
      </c>
      <c r="B341" s="132">
        <f>SUM($A$2:A341)</f>
        <v>0</v>
      </c>
      <c r="C341" s="133" t="str">
        <f>'Agripp Fiberglass Macros'!A16</f>
        <v>M017</v>
      </c>
      <c r="D341" s="133">
        <f>IF(VLOOKUP(C341,'Agripp Fiberglass Macros'!$A$9:$AA$531,26,0)="",0,VLOOKUP(C341,'Agripp Fiberglass Macros'!$A$9:$AA$531,26,0))</f>
        <v>0</v>
      </c>
      <c r="E341" s="133">
        <v>340</v>
      </c>
      <c r="F341" s="134">
        <f>IF(VLOOKUP(C341,'Agripp Fiberglass Macros'!$A$9:$AC$531,28,0)="",0,VLOOKUP(C341,'Agripp Fiberglass Macros'!$A$9:$AC$531,28,0))</f>
        <v>0</v>
      </c>
      <c r="G341" s="135"/>
      <c r="H341" s="135"/>
      <c r="I341" s="135"/>
      <c r="J341" s="133" t="str">
        <f>IF(ISERROR(VLOOKUP(#REF!,$B$2:$D$577,2,0)),"",VLOOKUP(#REF!,$B$2:$D$577,2,0))</f>
        <v/>
      </c>
      <c r="K341" s="133" t="str">
        <f>IF(ISERROR(VLOOKUP($J341,Tableau1[],4,0)),"",VLOOKUP($J341,Tableau1[],4,0))</f>
        <v/>
      </c>
      <c r="L341" s="133" t="str">
        <f>IF(ISERROR(VLOOKUP($J341,Tableau1[],5,0)),"",VLOOKUP($J341,Tableau1[],5,0))</f>
        <v/>
      </c>
      <c r="M341" s="133" t="str">
        <f>IF(ISERROR(VLOOKUP($J341,Tableau1[],6,0)),"",VLOOKUP($J341,Tableau1[],6,0))</f>
        <v/>
      </c>
      <c r="N341" s="133" t="str">
        <f>IF(ISERROR(VLOOKUP($J341,Tableau1[],13,0)),"",VLOOKUP($J341,Tableau1[],13,0))</f>
        <v/>
      </c>
      <c r="O341" s="133" t="str">
        <f>IF(ISERROR(VLOOKUP($J341,Tableau1[],11,0)),"",VLOOKUP($J341,Tableau1[],11,0))</f>
        <v/>
      </c>
      <c r="P341" s="133" t="str">
        <f>IF(ISERROR(VLOOKUP($J341,Tableau1[],8,0)),"",VLOOKUP($J341,Tableau1[],8,0))</f>
        <v/>
      </c>
      <c r="Q341" s="133" t="str">
        <f>IF(ISERROR(VLOOKUP($J341,Tableau1[],10,0)),"",VLOOKUP($J341,Tableau1[],10,0))</f>
        <v/>
      </c>
      <c r="R341" s="133" t="str">
        <f t="shared" si="85"/>
        <v/>
      </c>
      <c r="S341" s="134" t="str">
        <f t="shared" si="86"/>
        <v/>
      </c>
      <c r="T341" s="133" t="str">
        <f t="shared" si="87"/>
        <v/>
      </c>
    </row>
    <row r="342" spans="1:20" ht="19.95" customHeight="1">
      <c r="A342" s="86" t="str">
        <f t="shared" si="81"/>
        <v/>
      </c>
      <c r="B342" s="132">
        <f>SUM($A$2:A342)</f>
        <v>0</v>
      </c>
      <c r="C342" s="133" t="str">
        <f>'Agripp Fiberglass Macros'!A17</f>
        <v>M018</v>
      </c>
      <c r="D342" s="133">
        <f>IF(VLOOKUP(C342,'Agripp Fiberglass Macros'!$A$9:$AA$531,26,0)="",0,VLOOKUP(C342,'Agripp Fiberglass Macros'!$A$9:$AA$531,26,0))</f>
        <v>0</v>
      </c>
      <c r="E342" s="133">
        <v>341</v>
      </c>
      <c r="F342" s="134">
        <f>IF(VLOOKUP(C342,'Agripp Fiberglass Macros'!$A$9:$AC$531,28,0)="",0,VLOOKUP(C342,'Agripp Fiberglass Macros'!$A$9:$AC$531,28,0))</f>
        <v>0</v>
      </c>
      <c r="G342" s="135"/>
      <c r="H342" s="135"/>
      <c r="I342" s="135"/>
      <c r="J342" s="133" t="str">
        <f>IF(ISERROR(VLOOKUP(#REF!,$B$2:$D$577,2,0)),"",VLOOKUP(#REF!,$B$2:$D$577,2,0))</f>
        <v/>
      </c>
      <c r="K342" s="133" t="str">
        <f>IF(ISERROR(VLOOKUP($J342,Tableau1[],4,0)),"",VLOOKUP($J342,Tableau1[],4,0))</f>
        <v/>
      </c>
      <c r="L342" s="133" t="str">
        <f>IF(ISERROR(VLOOKUP($J342,Tableau1[],5,0)),"",VLOOKUP($J342,Tableau1[],5,0))</f>
        <v/>
      </c>
      <c r="M342" s="133" t="str">
        <f>IF(ISERROR(VLOOKUP($J342,Tableau1[],6,0)),"",VLOOKUP($J342,Tableau1[],6,0))</f>
        <v/>
      </c>
      <c r="N342" s="133" t="str">
        <f>IF(ISERROR(VLOOKUP($J342,Tableau1[],13,0)),"",VLOOKUP($J342,Tableau1[],13,0))</f>
        <v/>
      </c>
      <c r="O342" s="133" t="str">
        <f>IF(ISERROR(VLOOKUP($J342,Tableau1[],11,0)),"",VLOOKUP($J342,Tableau1[],11,0))</f>
        <v/>
      </c>
      <c r="P342" s="133" t="str">
        <f>IF(ISERROR(VLOOKUP($J342,Tableau1[],8,0)),"",VLOOKUP($J342,Tableau1[],8,0))</f>
        <v/>
      </c>
      <c r="Q342" s="133" t="str">
        <f>IF(ISERROR(VLOOKUP($J342,Tableau1[],10,0)),"",VLOOKUP($J342,Tableau1[],10,0))</f>
        <v/>
      </c>
      <c r="R342" s="133" t="str">
        <f t="shared" si="85"/>
        <v/>
      </c>
      <c r="S342" s="134" t="str">
        <f t="shared" si="86"/>
        <v/>
      </c>
      <c r="T342" s="133" t="str">
        <f t="shared" si="87"/>
        <v/>
      </c>
    </row>
    <row r="343" spans="1:20" ht="19.95" customHeight="1">
      <c r="A343" s="86" t="str">
        <f t="shared" si="81"/>
        <v/>
      </c>
      <c r="B343" s="132">
        <f>SUM($A$2:A343)</f>
        <v>0</v>
      </c>
      <c r="C343" s="133" t="str">
        <f>'Agripp Fiberglass Macros'!A18</f>
        <v>HA305</v>
      </c>
      <c r="D343" s="133">
        <f>IF(VLOOKUP(C343,'Agripp Fiberglass Macros'!$A$9:$AA$531,26,0)="",0,VLOOKUP(C343,'Agripp Fiberglass Macros'!$A$9:$AA$531,26,0))</f>
        <v>0</v>
      </c>
      <c r="E343" s="133">
        <v>342</v>
      </c>
      <c r="F343" s="134">
        <f>IF(VLOOKUP(C343,'Agripp Fiberglass Macros'!$A$9:$AC$531,28,0)="",0,VLOOKUP(C343,'Agripp Fiberglass Macros'!$A$9:$AC$531,28,0))</f>
        <v>0</v>
      </c>
      <c r="G343" s="135"/>
      <c r="H343" s="135"/>
      <c r="I343" s="135"/>
      <c r="J343" s="133" t="str">
        <f>IF(ISERROR(VLOOKUP(#REF!,$B$2:$D$577,2,0)),"",VLOOKUP(#REF!,$B$2:$D$577,2,0))</f>
        <v/>
      </c>
      <c r="K343" s="133" t="str">
        <f>IF(ISERROR(VLOOKUP($J343,Tableau1[],4,0)),"",VLOOKUP($J343,Tableau1[],4,0))</f>
        <v/>
      </c>
      <c r="L343" s="133" t="str">
        <f>IF(ISERROR(VLOOKUP($J343,Tableau1[],5,0)),"",VLOOKUP($J343,Tableau1[],5,0))</f>
        <v/>
      </c>
      <c r="M343" s="133" t="str">
        <f>IF(ISERROR(VLOOKUP($J343,Tableau1[],6,0)),"",VLOOKUP($J343,Tableau1[],6,0))</f>
        <v/>
      </c>
      <c r="N343" s="133" t="str">
        <f>IF(ISERROR(VLOOKUP($J343,Tableau1[],13,0)),"",VLOOKUP($J343,Tableau1[],13,0))</f>
        <v/>
      </c>
      <c r="O343" s="133" t="str">
        <f>IF(ISERROR(VLOOKUP($J343,Tableau1[],11,0)),"",VLOOKUP($J343,Tableau1[],11,0))</f>
        <v/>
      </c>
      <c r="P343" s="133" t="str">
        <f>IF(ISERROR(VLOOKUP($J343,Tableau1[],8,0)),"",VLOOKUP($J343,Tableau1[],8,0))</f>
        <v/>
      </c>
      <c r="Q343" s="133" t="str">
        <f>IF(ISERROR(VLOOKUP($J343,Tableau1[],10,0)),"",VLOOKUP($J343,Tableau1[],10,0))</f>
        <v/>
      </c>
      <c r="R343" s="133" t="str">
        <f t="shared" si="85"/>
        <v/>
      </c>
      <c r="S343" s="134" t="str">
        <f t="shared" si="86"/>
        <v/>
      </c>
      <c r="T343" s="133" t="str">
        <f t="shared" si="87"/>
        <v/>
      </c>
    </row>
    <row r="344" spans="1:20" ht="19.95" customHeight="1">
      <c r="A344" s="86" t="str">
        <f t="shared" si="81"/>
        <v/>
      </c>
      <c r="B344" s="132">
        <f>SUM($A$2:A344)</f>
        <v>0</v>
      </c>
      <c r="C344" s="133" t="str">
        <f>'Agripp Fiberglass Macros'!A19</f>
        <v>HA307</v>
      </c>
      <c r="D344" s="133">
        <f>IF(VLOOKUP(C344,'Agripp Fiberglass Macros'!$A$9:$AA$531,26,0)="",0,VLOOKUP(C344,'Agripp Fiberglass Macros'!$A$9:$AA$531,26,0))</f>
        <v>0</v>
      </c>
      <c r="E344" s="133">
        <v>343</v>
      </c>
      <c r="F344" s="134">
        <f>IF(VLOOKUP(C344,'Agripp Fiberglass Macros'!$A$9:$AC$531,28,0)="",0,VLOOKUP(C344,'Agripp Fiberglass Macros'!$A$9:$AC$531,28,0))</f>
        <v>0</v>
      </c>
      <c r="G344" s="135"/>
      <c r="H344" s="135"/>
      <c r="I344" s="135"/>
      <c r="J344" s="133" t="str">
        <f>IF(ISERROR(VLOOKUP(#REF!,$B$2:$D$577,2,0)),"",VLOOKUP(#REF!,$B$2:$D$577,2,0))</f>
        <v/>
      </c>
      <c r="K344" s="133" t="str">
        <f>IF(ISERROR(VLOOKUP($J344,Tableau1[],4,0)),"",VLOOKUP($J344,Tableau1[],4,0))</f>
        <v/>
      </c>
      <c r="L344" s="133" t="str">
        <f>IF(ISERROR(VLOOKUP($J344,Tableau1[],5,0)),"",VLOOKUP($J344,Tableau1[],5,0))</f>
        <v/>
      </c>
      <c r="M344" s="133" t="str">
        <f>IF(ISERROR(VLOOKUP($J344,Tableau1[],6,0)),"",VLOOKUP($J344,Tableau1[],6,0))</f>
        <v/>
      </c>
      <c r="N344" s="133" t="str">
        <f>IF(ISERROR(VLOOKUP($J344,Tableau1[],13,0)),"",VLOOKUP($J344,Tableau1[],13,0))</f>
        <v/>
      </c>
      <c r="O344" s="133" t="str">
        <f>IF(ISERROR(VLOOKUP($J344,Tableau1[],11,0)),"",VLOOKUP($J344,Tableau1[],11,0))</f>
        <v/>
      </c>
      <c r="P344" s="133" t="str">
        <f>IF(ISERROR(VLOOKUP($J344,Tableau1[],8,0)),"",VLOOKUP($J344,Tableau1[],8,0))</f>
        <v/>
      </c>
      <c r="Q344" s="133" t="str">
        <f>IF(ISERROR(VLOOKUP($J344,Tableau1[],10,0)),"",VLOOKUP($J344,Tableau1[],10,0))</f>
        <v/>
      </c>
      <c r="R344" s="133" t="str">
        <f t="shared" si="85"/>
        <v/>
      </c>
      <c r="S344" s="134" t="str">
        <f t="shared" si="86"/>
        <v/>
      </c>
      <c r="T344" s="133" t="str">
        <f t="shared" si="87"/>
        <v/>
      </c>
    </row>
    <row r="345" spans="1:20" ht="19.95" customHeight="1">
      <c r="A345" s="86" t="str">
        <f t="shared" si="81"/>
        <v/>
      </c>
      <c r="B345" s="132">
        <f>SUM($A$2:A345)</f>
        <v>0</v>
      </c>
      <c r="C345" s="133" t="str">
        <f>'Agripp Fiberglass Macros'!A20</f>
        <v>HA309</v>
      </c>
      <c r="D345" s="133">
        <f>IF(VLOOKUP(C345,'Agripp Fiberglass Macros'!$A$9:$AA$531,26,0)="",0,VLOOKUP(C345,'Agripp Fiberglass Macros'!$A$9:$AA$531,26,0))</f>
        <v>0</v>
      </c>
      <c r="E345" s="133">
        <v>344</v>
      </c>
      <c r="F345" s="134">
        <f>IF(VLOOKUP(C345,'Agripp Fiberglass Macros'!$A$9:$AC$531,28,0)="",0,VLOOKUP(C345,'Agripp Fiberglass Macros'!$A$9:$AC$531,28,0))</f>
        <v>0</v>
      </c>
      <c r="G345" s="135"/>
      <c r="H345" s="135"/>
      <c r="I345" s="135"/>
      <c r="J345" s="133" t="str">
        <f>IF(ISERROR(VLOOKUP(#REF!,$B$2:$D$577,2,0)),"",VLOOKUP(#REF!,$B$2:$D$577,2,0))</f>
        <v/>
      </c>
      <c r="K345" s="133" t="str">
        <f>IF(ISERROR(VLOOKUP($J345,Tableau1[],4,0)),"",VLOOKUP($J345,Tableau1[],4,0))</f>
        <v/>
      </c>
      <c r="L345" s="133" t="str">
        <f>IF(ISERROR(VLOOKUP($J345,Tableau1[],5,0)),"",VLOOKUP($J345,Tableau1[],5,0))</f>
        <v/>
      </c>
      <c r="M345" s="133" t="str">
        <f>IF(ISERROR(VLOOKUP($J345,Tableau1[],6,0)),"",VLOOKUP($J345,Tableau1[],6,0))</f>
        <v/>
      </c>
      <c r="N345" s="133" t="str">
        <f>IF(ISERROR(VLOOKUP($J345,Tableau1[],13,0)),"",VLOOKUP($J345,Tableau1[],13,0))</f>
        <v/>
      </c>
      <c r="O345" s="133" t="str">
        <f>IF(ISERROR(VLOOKUP($J345,Tableau1[],11,0)),"",VLOOKUP($J345,Tableau1[],11,0))</f>
        <v/>
      </c>
      <c r="P345" s="133" t="str">
        <f>IF(ISERROR(VLOOKUP($J345,Tableau1[],8,0)),"",VLOOKUP($J345,Tableau1[],8,0))</f>
        <v/>
      </c>
      <c r="Q345" s="133" t="str">
        <f>IF(ISERROR(VLOOKUP($J345,Tableau1[],10,0)),"",VLOOKUP($J345,Tableau1[],10,0))</f>
        <v/>
      </c>
      <c r="R345" s="133" t="str">
        <f t="shared" si="85"/>
        <v/>
      </c>
      <c r="S345" s="134" t="str">
        <f t="shared" si="86"/>
        <v/>
      </c>
      <c r="T345" s="133" t="str">
        <f t="shared" si="87"/>
        <v/>
      </c>
    </row>
    <row r="346" spans="1:20" ht="19.95" customHeight="1">
      <c r="A346" s="86" t="str">
        <f t="shared" si="81"/>
        <v/>
      </c>
      <c r="B346" s="132">
        <f>SUM($A$2:A346)</f>
        <v>0</v>
      </c>
      <c r="C346" s="133" t="str">
        <f>'Agripp Fiberglass Macros'!A21</f>
        <v>M035</v>
      </c>
      <c r="D346" s="133">
        <f>IF(VLOOKUP(C346,'Agripp Fiberglass Macros'!$A$9:$AA$531,26,0)="",0,VLOOKUP(C346,'Agripp Fiberglass Macros'!$A$9:$AA$531,26,0))</f>
        <v>0</v>
      </c>
      <c r="E346" s="133">
        <v>345</v>
      </c>
      <c r="F346" s="134">
        <f>IF(VLOOKUP(C346,'Agripp Fiberglass Macros'!$A$9:$AC$531,28,0)="",0,VLOOKUP(C346,'Agripp Fiberglass Macros'!$A$9:$AC$531,28,0))</f>
        <v>0</v>
      </c>
      <c r="G346" s="135"/>
      <c r="H346" s="135"/>
      <c r="I346" s="135"/>
      <c r="J346" s="133" t="str">
        <f>IF(ISERROR(VLOOKUP(#REF!,$B$2:$D$577,2,0)),"",VLOOKUP(#REF!,$B$2:$D$577,2,0))</f>
        <v/>
      </c>
      <c r="K346" s="133" t="str">
        <f>IF(ISERROR(VLOOKUP($J346,Tableau1[],4,0)),"",VLOOKUP($J346,Tableau1[],4,0))</f>
        <v/>
      </c>
      <c r="L346" s="133" t="str">
        <f>IF(ISERROR(VLOOKUP($J346,Tableau1[],5,0)),"",VLOOKUP($J346,Tableau1[],5,0))</f>
        <v/>
      </c>
      <c r="M346" s="133" t="str">
        <f>IF(ISERROR(VLOOKUP($J346,Tableau1[],6,0)),"",VLOOKUP($J346,Tableau1[],6,0))</f>
        <v/>
      </c>
      <c r="N346" s="133" t="str">
        <f>IF(ISERROR(VLOOKUP($J346,Tableau1[],13,0)),"",VLOOKUP($J346,Tableau1[],13,0))</f>
        <v/>
      </c>
      <c r="O346" s="133" t="str">
        <f>IF(ISERROR(VLOOKUP($J346,Tableau1[],11,0)),"",VLOOKUP($J346,Tableau1[],11,0))</f>
        <v/>
      </c>
      <c r="P346" s="133" t="str">
        <f>IF(ISERROR(VLOOKUP($J346,Tableau1[],8,0)),"",VLOOKUP($J346,Tableau1[],8,0))</f>
        <v/>
      </c>
      <c r="Q346" s="133" t="str">
        <f>IF(ISERROR(VLOOKUP($J346,Tableau1[],10,0)),"",VLOOKUP($J346,Tableau1[],10,0))</f>
        <v/>
      </c>
      <c r="R346" s="133" t="str">
        <f t="shared" si="85"/>
        <v/>
      </c>
      <c r="S346" s="134" t="str">
        <f t="shared" si="86"/>
        <v/>
      </c>
      <c r="T346" s="133" t="str">
        <f t="shared" si="87"/>
        <v/>
      </c>
    </row>
    <row r="347" spans="1:20" ht="19.95" customHeight="1">
      <c r="A347" s="86" t="str">
        <f t="shared" si="81"/>
        <v/>
      </c>
      <c r="B347" s="132">
        <f>SUM($A$2:A347)</f>
        <v>0</v>
      </c>
      <c r="C347" s="133" t="str">
        <f>'Agripp Fiberglass Macros'!A22</f>
        <v>M034</v>
      </c>
      <c r="D347" s="133">
        <f>IF(VLOOKUP(C347,'Agripp Fiberglass Macros'!$A$9:$AA$531,26,0)="",0,VLOOKUP(C347,'Agripp Fiberglass Macros'!$A$9:$AA$531,26,0))</f>
        <v>0</v>
      </c>
      <c r="E347" s="133">
        <v>346</v>
      </c>
      <c r="F347" s="134">
        <f>IF(VLOOKUP(C347,'Agripp Fiberglass Macros'!$A$9:$AC$531,28,0)="",0,VLOOKUP(C347,'Agripp Fiberglass Macros'!$A$9:$AC$531,28,0))</f>
        <v>0</v>
      </c>
      <c r="G347" s="135"/>
      <c r="H347" s="135"/>
      <c r="I347" s="135"/>
      <c r="J347" s="133" t="str">
        <f>IF(ISERROR(VLOOKUP(#REF!,$B$2:$D$577,2,0)),"",VLOOKUP(#REF!,$B$2:$D$577,2,0))</f>
        <v/>
      </c>
      <c r="K347" s="133" t="str">
        <f>IF(ISERROR(VLOOKUP($J347,Tableau1[],4,0)),"",VLOOKUP($J347,Tableau1[],4,0))</f>
        <v/>
      </c>
      <c r="L347" s="133" t="str">
        <f>IF(ISERROR(VLOOKUP($J347,Tableau1[],5,0)),"",VLOOKUP($J347,Tableau1[],5,0))</f>
        <v/>
      </c>
      <c r="M347" s="133" t="str">
        <f>IF(ISERROR(VLOOKUP($J347,Tableau1[],6,0)),"",VLOOKUP($J347,Tableau1[],6,0))</f>
        <v/>
      </c>
      <c r="N347" s="133" t="str">
        <f>IF(ISERROR(VLOOKUP($J347,Tableau1[],13,0)),"",VLOOKUP($J347,Tableau1[],13,0))</f>
        <v/>
      </c>
      <c r="O347" s="133" t="str">
        <f>IF(ISERROR(VLOOKUP($J347,Tableau1[],11,0)),"",VLOOKUP($J347,Tableau1[],11,0))</f>
        <v/>
      </c>
      <c r="P347" s="133" t="str">
        <f>IF(ISERROR(VLOOKUP($J347,Tableau1[],8,0)),"",VLOOKUP($J347,Tableau1[],8,0))</f>
        <v/>
      </c>
      <c r="Q347" s="133" t="str">
        <f>IF(ISERROR(VLOOKUP($J347,Tableau1[],10,0)),"",VLOOKUP($J347,Tableau1[],10,0))</f>
        <v/>
      </c>
      <c r="R347" s="133" t="str">
        <f t="shared" si="85"/>
        <v/>
      </c>
      <c r="S347" s="134" t="str">
        <f t="shared" si="86"/>
        <v/>
      </c>
      <c r="T347" s="133" t="str">
        <f t="shared" si="87"/>
        <v/>
      </c>
    </row>
    <row r="348" spans="1:20" ht="19.95" customHeight="1">
      <c r="A348" s="86" t="str">
        <f t="shared" si="81"/>
        <v/>
      </c>
      <c r="B348" s="132">
        <f>SUM($A$2:A348)</f>
        <v>0</v>
      </c>
      <c r="C348" s="133" t="str">
        <f>'Agripp Fiberglass Macros'!A23</f>
        <v>M021</v>
      </c>
      <c r="D348" s="133">
        <f>IF(VLOOKUP(C348,'Agripp Fiberglass Macros'!$A$9:$AA$531,26,0)="",0,VLOOKUP(C348,'Agripp Fiberglass Macros'!$A$9:$AA$531,26,0))</f>
        <v>0</v>
      </c>
      <c r="E348" s="133">
        <v>347</v>
      </c>
      <c r="F348" s="134">
        <f>IF(VLOOKUP(C348,'Agripp Fiberglass Macros'!$A$9:$AC$531,28,0)="",0,VLOOKUP(C348,'Agripp Fiberglass Macros'!$A$9:$AC$531,28,0))</f>
        <v>0</v>
      </c>
      <c r="G348" s="135"/>
      <c r="H348" s="135"/>
      <c r="I348" s="135"/>
      <c r="J348" s="133" t="str">
        <f>IF(ISERROR(VLOOKUP(#REF!,$B$2:$D$577,2,0)),"",VLOOKUP(#REF!,$B$2:$D$577,2,0))</f>
        <v/>
      </c>
      <c r="K348" s="133" t="str">
        <f>IF(ISERROR(VLOOKUP($J348,Tableau1[],4,0)),"",VLOOKUP($J348,Tableau1[],4,0))</f>
        <v/>
      </c>
      <c r="L348" s="133" t="str">
        <f>IF(ISERROR(VLOOKUP($J348,Tableau1[],5,0)),"",VLOOKUP($J348,Tableau1[],5,0))</f>
        <v/>
      </c>
      <c r="M348" s="133" t="str">
        <f>IF(ISERROR(VLOOKUP($J348,Tableau1[],6,0)),"",VLOOKUP($J348,Tableau1[],6,0))</f>
        <v/>
      </c>
      <c r="N348" s="133" t="str">
        <f>IF(ISERROR(VLOOKUP($J348,Tableau1[],13,0)),"",VLOOKUP($J348,Tableau1[],13,0))</f>
        <v/>
      </c>
      <c r="O348" s="133" t="str">
        <f>IF(ISERROR(VLOOKUP($J348,Tableau1[],11,0)),"",VLOOKUP($J348,Tableau1[],11,0))</f>
        <v/>
      </c>
      <c r="P348" s="133" t="str">
        <f>IF(ISERROR(VLOOKUP($J348,Tableau1[],8,0)),"",VLOOKUP($J348,Tableau1[],8,0))</f>
        <v/>
      </c>
      <c r="Q348" s="133" t="str">
        <f>IF(ISERROR(VLOOKUP($J348,Tableau1[],10,0)),"",VLOOKUP($J348,Tableau1[],10,0))</f>
        <v/>
      </c>
      <c r="R348" s="133" t="str">
        <f t="shared" si="85"/>
        <v/>
      </c>
      <c r="S348" s="134" t="str">
        <f t="shared" si="86"/>
        <v/>
      </c>
      <c r="T348" s="133" t="str">
        <f t="shared" si="87"/>
        <v/>
      </c>
    </row>
    <row r="349" spans="1:20" ht="19.95" customHeight="1">
      <c r="A349" s="86" t="str">
        <f t="shared" si="81"/>
        <v/>
      </c>
      <c r="B349" s="132">
        <f>SUM($A$2:A349)</f>
        <v>0</v>
      </c>
      <c r="C349" s="133" t="str">
        <f>'Agripp Fiberglass Macros'!A24</f>
        <v>M037</v>
      </c>
      <c r="D349" s="133">
        <f>IF(VLOOKUP(C349,'Agripp Fiberglass Macros'!$A$9:$AA$531,26,0)="",0,VLOOKUP(C349,'Agripp Fiberglass Macros'!$A$9:$AA$531,26,0))</f>
        <v>0</v>
      </c>
      <c r="E349" s="133">
        <v>348</v>
      </c>
      <c r="F349" s="134">
        <f>IF(VLOOKUP(C349,'Agripp Fiberglass Macros'!$A$9:$AC$531,28,0)="",0,VLOOKUP(C349,'Agripp Fiberglass Macros'!$A$9:$AC$531,28,0))</f>
        <v>0</v>
      </c>
      <c r="G349" s="135"/>
      <c r="H349" s="135"/>
      <c r="I349" s="135"/>
      <c r="J349" s="133" t="str">
        <f>IF(ISERROR(VLOOKUP(#REF!,$B$2:$D$577,2,0)),"",VLOOKUP(#REF!,$B$2:$D$577,2,0))</f>
        <v/>
      </c>
      <c r="K349" s="133" t="str">
        <f>IF(ISERROR(VLOOKUP($J349,Tableau1[],4,0)),"",VLOOKUP($J349,Tableau1[],4,0))</f>
        <v/>
      </c>
      <c r="L349" s="133" t="str">
        <f>IF(ISERROR(VLOOKUP($J349,Tableau1[],5,0)),"",VLOOKUP($J349,Tableau1[],5,0))</f>
        <v/>
      </c>
      <c r="M349" s="133" t="str">
        <f>IF(ISERROR(VLOOKUP($J349,Tableau1[],6,0)),"",VLOOKUP($J349,Tableau1[],6,0))</f>
        <v/>
      </c>
      <c r="N349" s="133" t="str">
        <f>IF(ISERROR(VLOOKUP($J349,Tableau1[],13,0)),"",VLOOKUP($J349,Tableau1[],13,0))</f>
        <v/>
      </c>
      <c r="O349" s="133" t="str">
        <f>IF(ISERROR(VLOOKUP($J349,Tableau1[],11,0)),"",VLOOKUP($J349,Tableau1[],11,0))</f>
        <v/>
      </c>
      <c r="P349" s="133" t="str">
        <f>IF(ISERROR(VLOOKUP($J349,Tableau1[],8,0)),"",VLOOKUP($J349,Tableau1[],8,0))</f>
        <v/>
      </c>
      <c r="Q349" s="133" t="str">
        <f>IF(ISERROR(VLOOKUP($J349,Tableau1[],10,0)),"",VLOOKUP($J349,Tableau1[],10,0))</f>
        <v/>
      </c>
      <c r="R349" s="133" t="str">
        <f t="shared" si="85"/>
        <v/>
      </c>
      <c r="S349" s="134" t="str">
        <f t="shared" si="86"/>
        <v/>
      </c>
      <c r="T349" s="133" t="str">
        <f t="shared" si="87"/>
        <v/>
      </c>
    </row>
    <row r="350" spans="1:20" ht="19.95" customHeight="1">
      <c r="A350" s="86" t="str">
        <f t="shared" si="81"/>
        <v/>
      </c>
      <c r="B350" s="132">
        <f>SUM($A$2:A350)</f>
        <v>0</v>
      </c>
      <c r="C350" s="133" t="str">
        <f>'Agripp Fiberglass Macros'!A25</f>
        <v>M001</v>
      </c>
      <c r="D350" s="133">
        <f>IF(VLOOKUP(C350,'Agripp Fiberglass Macros'!$A$9:$AA$531,26,0)="",0,VLOOKUP(C350,'Agripp Fiberglass Macros'!$A$9:$AA$531,26,0))</f>
        <v>0</v>
      </c>
      <c r="E350" s="133">
        <v>349</v>
      </c>
      <c r="F350" s="134">
        <f>IF(VLOOKUP(C350,'Agripp Fiberglass Macros'!$A$9:$AC$531,28,0)="",0,VLOOKUP(C350,'Agripp Fiberglass Macros'!$A$9:$AC$531,28,0))</f>
        <v>0</v>
      </c>
      <c r="G350" s="135"/>
      <c r="H350" s="135"/>
      <c r="I350" s="135"/>
      <c r="J350" s="133" t="str">
        <f>IF(ISERROR(VLOOKUP(#REF!,$B$2:$D$577,2,0)),"",VLOOKUP(#REF!,$B$2:$D$577,2,0))</f>
        <v/>
      </c>
      <c r="K350" s="133" t="str">
        <f>IF(ISERROR(VLOOKUP($J350,Tableau1[],4,0)),"",VLOOKUP($J350,Tableau1[],4,0))</f>
        <v/>
      </c>
      <c r="L350" s="133" t="str">
        <f>IF(ISERROR(VLOOKUP($J350,Tableau1[],5,0)),"",VLOOKUP($J350,Tableau1[],5,0))</f>
        <v/>
      </c>
      <c r="M350" s="133" t="str">
        <f>IF(ISERROR(VLOOKUP($J350,Tableau1[],6,0)),"",VLOOKUP($J350,Tableau1[],6,0))</f>
        <v/>
      </c>
      <c r="N350" s="133" t="str">
        <f>IF(ISERROR(VLOOKUP($J350,Tableau1[],13,0)),"",VLOOKUP($J350,Tableau1[],13,0))</f>
        <v/>
      </c>
      <c r="O350" s="133" t="str">
        <f>IF(ISERROR(VLOOKUP($J350,Tableau1[],11,0)),"",VLOOKUP($J350,Tableau1[],11,0))</f>
        <v/>
      </c>
      <c r="P350" s="133" t="str">
        <f>IF(ISERROR(VLOOKUP($J350,Tableau1[],8,0)),"",VLOOKUP($J350,Tableau1[],8,0))</f>
        <v/>
      </c>
      <c r="Q350" s="133" t="str">
        <f>IF(ISERROR(VLOOKUP($J350,Tableau1[],10,0)),"",VLOOKUP($J350,Tableau1[],10,0))</f>
        <v/>
      </c>
      <c r="R350" s="133" t="str">
        <f t="shared" si="85"/>
        <v/>
      </c>
      <c r="S350" s="134" t="str">
        <f t="shared" si="86"/>
        <v/>
      </c>
      <c r="T350" s="133" t="str">
        <f t="shared" si="87"/>
        <v/>
      </c>
    </row>
    <row r="351" spans="1:20" ht="19.95" customHeight="1">
      <c r="A351" s="86" t="str">
        <f t="shared" si="81"/>
        <v/>
      </c>
      <c r="B351" s="132">
        <f>SUM($A$2:A351)</f>
        <v>0</v>
      </c>
      <c r="C351" s="133" t="str">
        <f>'Agripp Fiberglass Macros'!A26</f>
        <v>M002</v>
      </c>
      <c r="D351" s="133">
        <f>IF(VLOOKUP(C351,'Agripp Fiberglass Macros'!$A$9:$AA$531,26,0)="",0,VLOOKUP(C351,'Agripp Fiberglass Macros'!$A$9:$AA$531,26,0))</f>
        <v>0</v>
      </c>
      <c r="E351" s="133">
        <v>350</v>
      </c>
      <c r="F351" s="134">
        <f>IF(VLOOKUP(C351,'Agripp Fiberglass Macros'!$A$9:$AC$531,28,0)="",0,VLOOKUP(C351,'Agripp Fiberglass Macros'!$A$9:$AC$531,28,0))</f>
        <v>0</v>
      </c>
      <c r="G351" s="135"/>
      <c r="H351" s="135"/>
      <c r="I351" s="135"/>
      <c r="J351" s="133" t="str">
        <f>IF(ISERROR(VLOOKUP(#REF!,$B$2:$D$577,2,0)),"",VLOOKUP(#REF!,$B$2:$D$577,2,0))</f>
        <v/>
      </c>
      <c r="K351" s="133" t="str">
        <f>IF(ISERROR(VLOOKUP($J351,Tableau1[],4,0)),"",VLOOKUP($J351,Tableau1[],4,0))</f>
        <v/>
      </c>
      <c r="L351" s="133" t="str">
        <f>IF(ISERROR(VLOOKUP($J351,Tableau1[],5,0)),"",VLOOKUP($J351,Tableau1[],5,0))</f>
        <v/>
      </c>
      <c r="M351" s="133" t="str">
        <f>IF(ISERROR(VLOOKUP($J351,Tableau1[],6,0)),"",VLOOKUP($J351,Tableau1[],6,0))</f>
        <v/>
      </c>
      <c r="N351" s="133" t="str">
        <f>IF(ISERROR(VLOOKUP($J351,Tableau1[],13,0)),"",VLOOKUP($J351,Tableau1[],13,0))</f>
        <v/>
      </c>
      <c r="O351" s="133" t="str">
        <f>IF(ISERROR(VLOOKUP($J351,Tableau1[],11,0)),"",VLOOKUP($J351,Tableau1[],11,0))</f>
        <v/>
      </c>
      <c r="P351" s="133" t="str">
        <f>IF(ISERROR(VLOOKUP($J351,Tableau1[],8,0)),"",VLOOKUP($J351,Tableau1[],8,0))</f>
        <v/>
      </c>
      <c r="Q351" s="133" t="str">
        <f>IF(ISERROR(VLOOKUP($J351,Tableau1[],10,0)),"",VLOOKUP($J351,Tableau1[],10,0))</f>
        <v/>
      </c>
      <c r="R351" s="133" t="str">
        <f t="shared" si="85"/>
        <v/>
      </c>
      <c r="S351" s="134" t="str">
        <f t="shared" si="86"/>
        <v/>
      </c>
      <c r="T351" s="133" t="str">
        <f t="shared" si="87"/>
        <v/>
      </c>
    </row>
    <row r="352" spans="1:20" ht="19.95" customHeight="1">
      <c r="A352" s="86" t="str">
        <f t="shared" si="81"/>
        <v/>
      </c>
      <c r="B352" s="132">
        <f>SUM($A$2:A352)</f>
        <v>0</v>
      </c>
      <c r="C352" s="133" t="str">
        <f>'Agripp Fiberglass Macros'!A27</f>
        <v>M003</v>
      </c>
      <c r="D352" s="133">
        <f>IF(VLOOKUP(C352,'Agripp Fiberglass Macros'!$A$9:$AA$531,26,0)="",0,VLOOKUP(C352,'Agripp Fiberglass Macros'!$A$9:$AA$531,26,0))</f>
        <v>0</v>
      </c>
      <c r="E352" s="133">
        <v>351</v>
      </c>
      <c r="F352" s="134">
        <f>IF(VLOOKUP(C352,'Agripp Fiberglass Macros'!$A$9:$AC$531,28,0)="",0,VLOOKUP(C352,'Agripp Fiberglass Macros'!$A$9:$AC$531,28,0))</f>
        <v>0</v>
      </c>
      <c r="G352" s="135"/>
      <c r="H352" s="135"/>
      <c r="I352" s="135"/>
      <c r="J352" s="133" t="str">
        <f>IF(ISERROR(VLOOKUP(#REF!,$B$2:$D$577,2,0)),"",VLOOKUP(#REF!,$B$2:$D$577,2,0))</f>
        <v/>
      </c>
      <c r="K352" s="133" t="str">
        <f>IF(ISERROR(VLOOKUP($J352,Tableau1[],4,0)),"",VLOOKUP($J352,Tableau1[],4,0))</f>
        <v/>
      </c>
      <c r="L352" s="133" t="str">
        <f>IF(ISERROR(VLOOKUP($J352,Tableau1[],5,0)),"",VLOOKUP($J352,Tableau1[],5,0))</f>
        <v/>
      </c>
      <c r="M352" s="133" t="str">
        <f>IF(ISERROR(VLOOKUP($J352,Tableau1[],6,0)),"",VLOOKUP($J352,Tableau1[],6,0))</f>
        <v/>
      </c>
      <c r="N352" s="133" t="str">
        <f>IF(ISERROR(VLOOKUP($J352,Tableau1[],13,0)),"",VLOOKUP($J352,Tableau1[],13,0))</f>
        <v/>
      </c>
      <c r="O352" s="133" t="str">
        <f>IF(ISERROR(VLOOKUP($J352,Tableau1[],11,0)),"",VLOOKUP($J352,Tableau1[],11,0))</f>
        <v/>
      </c>
      <c r="P352" s="133" t="str">
        <f>IF(ISERROR(VLOOKUP($J352,Tableau1[],8,0)),"",VLOOKUP($J352,Tableau1[],8,0))</f>
        <v/>
      </c>
      <c r="Q352" s="133" t="str">
        <f>IF(ISERROR(VLOOKUP($J352,Tableau1[],10,0)),"",VLOOKUP($J352,Tableau1[],10,0))</f>
        <v/>
      </c>
      <c r="R352" s="133" t="str">
        <f t="shared" si="85"/>
        <v/>
      </c>
      <c r="S352" s="134" t="str">
        <f t="shared" si="86"/>
        <v/>
      </c>
      <c r="T352" s="133" t="str">
        <f t="shared" si="87"/>
        <v/>
      </c>
    </row>
    <row r="353" spans="1:20" ht="19.95" customHeight="1">
      <c r="A353" s="86" t="str">
        <f t="shared" si="81"/>
        <v/>
      </c>
      <c r="B353" s="132">
        <f>SUM($A$2:A353)</f>
        <v>0</v>
      </c>
      <c r="C353" s="133" t="str">
        <f>'Agripp Fiberglass Macros'!A28</f>
        <v>M004</v>
      </c>
      <c r="D353" s="133">
        <f>IF(VLOOKUP(C353,'Agripp Fiberglass Macros'!$A$9:$AA$531,26,0)="",0,VLOOKUP(C353,'Agripp Fiberglass Macros'!$A$9:$AA$531,26,0))</f>
        <v>0</v>
      </c>
      <c r="E353" s="133">
        <v>352</v>
      </c>
      <c r="F353" s="134">
        <f>IF(VLOOKUP(C353,'Agripp Fiberglass Macros'!$A$9:$AC$531,28,0)="",0,VLOOKUP(C353,'Agripp Fiberglass Macros'!$A$9:$AC$531,28,0))</f>
        <v>0</v>
      </c>
      <c r="G353" s="135"/>
      <c r="H353" s="135"/>
      <c r="I353" s="135"/>
      <c r="J353" s="133" t="str">
        <f>IF(ISERROR(VLOOKUP(#REF!,$B$2:$D$577,2,0)),"",VLOOKUP(#REF!,$B$2:$D$577,2,0))</f>
        <v/>
      </c>
      <c r="K353" s="133" t="str">
        <f>IF(ISERROR(VLOOKUP($J353,Tableau1[],4,0)),"",VLOOKUP($J353,Tableau1[],4,0))</f>
        <v/>
      </c>
      <c r="L353" s="133" t="str">
        <f>IF(ISERROR(VLOOKUP($J353,Tableau1[],5,0)),"",VLOOKUP($J353,Tableau1[],5,0))</f>
        <v/>
      </c>
      <c r="M353" s="133" t="str">
        <f>IF(ISERROR(VLOOKUP($J353,Tableau1[],6,0)),"",VLOOKUP($J353,Tableau1[],6,0))</f>
        <v/>
      </c>
      <c r="N353" s="133" t="str">
        <f>IF(ISERROR(VLOOKUP($J353,Tableau1[],13,0)),"",VLOOKUP($J353,Tableau1[],13,0))</f>
        <v/>
      </c>
      <c r="O353" s="133" t="str">
        <f>IF(ISERROR(VLOOKUP($J353,Tableau1[],11,0)),"",VLOOKUP($J353,Tableau1[],11,0))</f>
        <v/>
      </c>
      <c r="P353" s="133" t="str">
        <f>IF(ISERROR(VLOOKUP($J353,Tableau1[],8,0)),"",VLOOKUP($J353,Tableau1[],8,0))</f>
        <v/>
      </c>
      <c r="Q353" s="133" t="str">
        <f>IF(ISERROR(VLOOKUP($J353,Tableau1[],10,0)),"",VLOOKUP($J353,Tableau1[],10,0))</f>
        <v/>
      </c>
      <c r="R353" s="133" t="str">
        <f t="shared" si="85"/>
        <v/>
      </c>
      <c r="S353" s="134" t="str">
        <f t="shared" si="86"/>
        <v/>
      </c>
      <c r="T353" s="133" t="str">
        <f t="shared" si="87"/>
        <v/>
      </c>
    </row>
    <row r="354" spans="1:20" ht="19.95" customHeight="1">
      <c r="A354" s="86" t="str">
        <f t="shared" si="81"/>
        <v/>
      </c>
      <c r="B354" s="132">
        <f>SUM($A$2:A354)</f>
        <v>0</v>
      </c>
      <c r="C354" s="133" t="str">
        <f>'Agripp Fiberglass Macros'!A29</f>
        <v>M005</v>
      </c>
      <c r="D354" s="133">
        <f>IF(VLOOKUP(C354,'Agripp Fiberglass Macros'!$A$9:$AA$531,26,0)="",0,VLOOKUP(C354,'Agripp Fiberglass Macros'!$A$9:$AA$531,26,0))</f>
        <v>0</v>
      </c>
      <c r="E354" s="133">
        <v>353</v>
      </c>
      <c r="F354" s="134">
        <f>IF(VLOOKUP(C354,'Agripp Fiberglass Macros'!$A$9:$AC$531,28,0)="",0,VLOOKUP(C354,'Agripp Fiberglass Macros'!$A$9:$AC$531,28,0))</f>
        <v>0</v>
      </c>
      <c r="G354" s="135"/>
      <c r="H354" s="135"/>
      <c r="I354" s="135"/>
      <c r="J354" s="133" t="str">
        <f>IF(ISERROR(VLOOKUP(#REF!,$B$2:$D$577,2,0)),"",VLOOKUP(#REF!,$B$2:$D$577,2,0))</f>
        <v/>
      </c>
      <c r="K354" s="133" t="str">
        <f>IF(ISERROR(VLOOKUP($J354,Tableau1[],4,0)),"",VLOOKUP($J354,Tableau1[],4,0))</f>
        <v/>
      </c>
      <c r="L354" s="133" t="str">
        <f>IF(ISERROR(VLOOKUP($J354,Tableau1[],5,0)),"",VLOOKUP($J354,Tableau1[],5,0))</f>
        <v/>
      </c>
      <c r="M354" s="133" t="str">
        <f>IF(ISERROR(VLOOKUP($J354,Tableau1[],6,0)),"",VLOOKUP($J354,Tableau1[],6,0))</f>
        <v/>
      </c>
      <c r="N354" s="133" t="str">
        <f>IF(ISERROR(VLOOKUP($J354,Tableau1[],13,0)),"",VLOOKUP($J354,Tableau1[],13,0))</f>
        <v/>
      </c>
      <c r="O354" s="133" t="str">
        <f>IF(ISERROR(VLOOKUP($J354,Tableau1[],11,0)),"",VLOOKUP($J354,Tableau1[],11,0))</f>
        <v/>
      </c>
      <c r="P354" s="133" t="str">
        <f>IF(ISERROR(VLOOKUP($J354,Tableau1[],8,0)),"",VLOOKUP($J354,Tableau1[],8,0))</f>
        <v/>
      </c>
      <c r="Q354" s="133" t="str">
        <f>IF(ISERROR(VLOOKUP($J354,Tableau1[],10,0)),"",VLOOKUP($J354,Tableau1[],10,0))</f>
        <v/>
      </c>
      <c r="R354" s="133" t="str">
        <f t="shared" si="85"/>
        <v/>
      </c>
      <c r="S354" s="134" t="str">
        <f t="shared" si="86"/>
        <v/>
      </c>
      <c r="T354" s="133" t="str">
        <f t="shared" si="87"/>
        <v/>
      </c>
    </row>
    <row r="355" spans="1:20" ht="19.95" customHeight="1">
      <c r="A355" s="86" t="str">
        <f t="shared" si="81"/>
        <v/>
      </c>
      <c r="B355" s="132">
        <f>SUM($A$2:A355)</f>
        <v>0</v>
      </c>
      <c r="C355" s="133" t="str">
        <f>'Agripp Fiberglass Macros'!A30</f>
        <v>M006</v>
      </c>
      <c r="D355" s="133">
        <f>IF(VLOOKUP(C355,'Agripp Fiberglass Macros'!$A$9:$AA$531,26,0)="",0,VLOOKUP(C355,'Agripp Fiberglass Macros'!$A$9:$AA$531,26,0))</f>
        <v>0</v>
      </c>
      <c r="E355" s="133">
        <v>354</v>
      </c>
      <c r="F355" s="134">
        <f>IF(VLOOKUP(C355,'Agripp Fiberglass Macros'!$A$9:$AC$531,28,0)="",0,VLOOKUP(C355,'Agripp Fiberglass Macros'!$A$9:$AC$531,28,0))</f>
        <v>0</v>
      </c>
      <c r="G355" s="135"/>
      <c r="H355" s="135"/>
      <c r="I355" s="135"/>
      <c r="J355" s="133" t="str">
        <f>IF(ISERROR(VLOOKUP(#REF!,$B$2:$D$577,2,0)),"",VLOOKUP(#REF!,$B$2:$D$577,2,0))</f>
        <v/>
      </c>
      <c r="K355" s="133" t="str">
        <f>IF(ISERROR(VLOOKUP($J355,Tableau1[],4,0)),"",VLOOKUP($J355,Tableau1[],4,0))</f>
        <v/>
      </c>
      <c r="L355" s="133" t="str">
        <f>IF(ISERROR(VLOOKUP($J355,Tableau1[],5,0)),"",VLOOKUP($J355,Tableau1[],5,0))</f>
        <v/>
      </c>
      <c r="M355" s="133" t="str">
        <f>IF(ISERROR(VLOOKUP($J355,Tableau1[],6,0)),"",VLOOKUP($J355,Tableau1[],6,0))</f>
        <v/>
      </c>
      <c r="N355" s="133" t="str">
        <f>IF(ISERROR(VLOOKUP($J355,Tableau1[],13,0)),"",VLOOKUP($J355,Tableau1[],13,0))</f>
        <v/>
      </c>
      <c r="O355" s="133" t="str">
        <f>IF(ISERROR(VLOOKUP($J355,Tableau1[],11,0)),"",VLOOKUP($J355,Tableau1[],11,0))</f>
        <v/>
      </c>
      <c r="P355" s="133" t="str">
        <f>IF(ISERROR(VLOOKUP($J355,Tableau1[],8,0)),"",VLOOKUP($J355,Tableau1[],8,0))</f>
        <v/>
      </c>
      <c r="Q355" s="133" t="str">
        <f>IF(ISERROR(VLOOKUP($J355,Tableau1[],10,0)),"",VLOOKUP($J355,Tableau1[],10,0))</f>
        <v/>
      </c>
      <c r="R355" s="133" t="str">
        <f t="shared" si="85"/>
        <v/>
      </c>
      <c r="S355" s="134" t="str">
        <f t="shared" si="86"/>
        <v/>
      </c>
      <c r="T355" s="133" t="str">
        <f t="shared" si="87"/>
        <v/>
      </c>
    </row>
    <row r="356" spans="1:20" ht="19.95" customHeight="1">
      <c r="A356" s="86" t="str">
        <f t="shared" si="81"/>
        <v/>
      </c>
      <c r="B356" s="132">
        <f>SUM($A$2:A356)</f>
        <v>0</v>
      </c>
      <c r="C356" s="133" t="str">
        <f>'Agripp Fiberglass Macros'!A31</f>
        <v>M007</v>
      </c>
      <c r="D356" s="133">
        <f>IF(VLOOKUP(C356,'Agripp Fiberglass Macros'!$A$9:$AA$531,26,0)="",0,VLOOKUP(C356,'Agripp Fiberglass Macros'!$A$9:$AA$531,26,0))</f>
        <v>0</v>
      </c>
      <c r="E356" s="133">
        <v>355</v>
      </c>
      <c r="F356" s="134">
        <f>IF(VLOOKUP(C356,'Agripp Fiberglass Macros'!$A$9:$AC$531,28,0)="",0,VLOOKUP(C356,'Agripp Fiberglass Macros'!$A$9:$AC$531,28,0))</f>
        <v>0</v>
      </c>
      <c r="G356" s="135"/>
      <c r="H356" s="135"/>
      <c r="I356" s="135"/>
      <c r="J356" s="133" t="str">
        <f>IF(ISERROR(VLOOKUP(#REF!,$B$2:$D$577,2,0)),"",VLOOKUP(#REF!,$B$2:$D$577,2,0))</f>
        <v/>
      </c>
      <c r="K356" s="133" t="str">
        <f>IF(ISERROR(VLOOKUP($J356,Tableau1[],4,0)),"",VLOOKUP($J356,Tableau1[],4,0))</f>
        <v/>
      </c>
      <c r="L356" s="133" t="str">
        <f>IF(ISERROR(VLOOKUP($J356,Tableau1[],5,0)),"",VLOOKUP($J356,Tableau1[],5,0))</f>
        <v/>
      </c>
      <c r="M356" s="133" t="str">
        <f>IF(ISERROR(VLOOKUP($J356,Tableau1[],6,0)),"",VLOOKUP($J356,Tableau1[],6,0))</f>
        <v/>
      </c>
      <c r="N356" s="133" t="str">
        <f>IF(ISERROR(VLOOKUP($J356,Tableau1[],13,0)),"",VLOOKUP($J356,Tableau1[],13,0))</f>
        <v/>
      </c>
      <c r="O356" s="133" t="str">
        <f>IF(ISERROR(VLOOKUP($J356,Tableau1[],11,0)),"",VLOOKUP($J356,Tableau1[],11,0))</f>
        <v/>
      </c>
      <c r="P356" s="133" t="str">
        <f>IF(ISERROR(VLOOKUP($J356,Tableau1[],8,0)),"",VLOOKUP($J356,Tableau1[],8,0))</f>
        <v/>
      </c>
      <c r="Q356" s="133" t="str">
        <f>IF(ISERROR(VLOOKUP($J356,Tableau1[],10,0)),"",VLOOKUP($J356,Tableau1[],10,0))</f>
        <v/>
      </c>
      <c r="R356" s="133" t="str">
        <f t="shared" si="85"/>
        <v/>
      </c>
      <c r="S356" s="134" t="str">
        <f t="shared" si="86"/>
        <v/>
      </c>
      <c r="T356" s="133" t="str">
        <f t="shared" si="87"/>
        <v/>
      </c>
    </row>
    <row r="357" spans="1:20" ht="19.95" customHeight="1">
      <c r="A357" s="86" t="str">
        <f t="shared" si="81"/>
        <v/>
      </c>
      <c r="B357" s="132">
        <f>SUM($A$2:A357)</f>
        <v>0</v>
      </c>
      <c r="C357" s="133" t="str">
        <f>'Agripp Fiberglass Macros'!A32</f>
        <v>M031</v>
      </c>
      <c r="D357" s="133">
        <f>IF(VLOOKUP(C357,'Agripp Fiberglass Macros'!$A$9:$AA$531,26,0)="",0,VLOOKUP(C357,'Agripp Fiberglass Macros'!$A$9:$AA$531,26,0))</f>
        <v>0</v>
      </c>
      <c r="E357" s="133">
        <v>356</v>
      </c>
      <c r="F357" s="134">
        <f>IF(VLOOKUP(C357,'Agripp Fiberglass Macros'!$A$9:$AC$531,28,0)="",0,VLOOKUP(C357,'Agripp Fiberglass Macros'!$A$9:$AC$531,28,0))</f>
        <v>0</v>
      </c>
      <c r="G357" s="135"/>
      <c r="H357" s="135"/>
      <c r="I357" s="135"/>
      <c r="J357" s="133" t="str">
        <f>IF(ISERROR(VLOOKUP(#REF!,$B$2:$D$577,2,0)),"",VLOOKUP(#REF!,$B$2:$D$577,2,0))</f>
        <v/>
      </c>
      <c r="K357" s="133" t="str">
        <f>IF(ISERROR(VLOOKUP($J357,Tableau1[],4,0)),"",VLOOKUP($J357,Tableau1[],4,0))</f>
        <v/>
      </c>
      <c r="L357" s="133" t="str">
        <f>IF(ISERROR(VLOOKUP($J357,Tableau1[],5,0)),"",VLOOKUP($J357,Tableau1[],5,0))</f>
        <v/>
      </c>
      <c r="M357" s="133" t="str">
        <f>IF(ISERROR(VLOOKUP($J357,Tableau1[],6,0)),"",VLOOKUP($J357,Tableau1[],6,0))</f>
        <v/>
      </c>
      <c r="N357" s="133" t="str">
        <f>IF(ISERROR(VLOOKUP($J357,Tableau1[],13,0)),"",VLOOKUP($J357,Tableau1[],13,0))</f>
        <v/>
      </c>
      <c r="O357" s="133" t="str">
        <f>IF(ISERROR(VLOOKUP($J357,Tableau1[],11,0)),"",VLOOKUP($J357,Tableau1[],11,0))</f>
        <v/>
      </c>
      <c r="P357" s="133" t="str">
        <f>IF(ISERROR(VLOOKUP($J357,Tableau1[],8,0)),"",VLOOKUP($J357,Tableau1[],8,0))</f>
        <v/>
      </c>
      <c r="Q357" s="133" t="str">
        <f>IF(ISERROR(VLOOKUP($J357,Tableau1[],10,0)),"",VLOOKUP($J357,Tableau1[],10,0))</f>
        <v/>
      </c>
      <c r="R357" s="133" t="str">
        <f t="shared" si="85"/>
        <v/>
      </c>
      <c r="S357" s="134" t="str">
        <f t="shared" si="86"/>
        <v/>
      </c>
      <c r="T357" s="133" t="str">
        <f t="shared" si="87"/>
        <v/>
      </c>
    </row>
    <row r="358" spans="1:20" ht="19.95" customHeight="1">
      <c r="A358" s="86" t="str">
        <f t="shared" si="81"/>
        <v/>
      </c>
      <c r="B358" s="132">
        <f>SUM($A$2:A358)</f>
        <v>0</v>
      </c>
      <c r="C358" s="133" t="str">
        <f>'Agripp Fiberglass Macros'!A33</f>
        <v>M032</v>
      </c>
      <c r="D358" s="133">
        <f>IF(VLOOKUP(C358,'Agripp Fiberglass Macros'!$A$9:$AA$531,26,0)="",0,VLOOKUP(C358,'Agripp Fiberglass Macros'!$A$9:$AA$531,26,0))</f>
        <v>0</v>
      </c>
      <c r="E358" s="133">
        <v>357</v>
      </c>
      <c r="F358" s="134">
        <f>IF(VLOOKUP(C358,'Agripp Fiberglass Macros'!$A$9:$AC$531,28,0)="",0,VLOOKUP(C358,'Agripp Fiberglass Macros'!$A$9:$AC$531,28,0))</f>
        <v>0</v>
      </c>
      <c r="G358" s="135"/>
      <c r="H358" s="135"/>
      <c r="I358" s="135"/>
      <c r="J358" s="133" t="str">
        <f>IF(ISERROR(VLOOKUP(#REF!,$B$2:$D$577,2,0)),"",VLOOKUP(#REF!,$B$2:$D$577,2,0))</f>
        <v/>
      </c>
      <c r="K358" s="133" t="str">
        <f>IF(ISERROR(VLOOKUP($J358,Tableau1[],4,0)),"",VLOOKUP($J358,Tableau1[],4,0))</f>
        <v/>
      </c>
      <c r="L358" s="133" t="str">
        <f>IF(ISERROR(VLOOKUP($J358,Tableau1[],5,0)),"",VLOOKUP($J358,Tableau1[],5,0))</f>
        <v/>
      </c>
      <c r="M358" s="133" t="str">
        <f>IF(ISERROR(VLOOKUP($J358,Tableau1[],6,0)),"",VLOOKUP($J358,Tableau1[],6,0))</f>
        <v/>
      </c>
      <c r="N358" s="133" t="str">
        <f>IF(ISERROR(VLOOKUP($J358,Tableau1[],13,0)),"",VLOOKUP($J358,Tableau1[],13,0))</f>
        <v/>
      </c>
      <c r="O358" s="133" t="str">
        <f>IF(ISERROR(VLOOKUP($J358,Tableau1[],11,0)),"",VLOOKUP($J358,Tableau1[],11,0))</f>
        <v/>
      </c>
      <c r="P358" s="133" t="str">
        <f>IF(ISERROR(VLOOKUP($J358,Tableau1[],8,0)),"",VLOOKUP($J358,Tableau1[],8,0))</f>
        <v/>
      </c>
      <c r="Q358" s="133" t="str">
        <f>IF(ISERROR(VLOOKUP($J358,Tableau1[],10,0)),"",VLOOKUP($J358,Tableau1[],10,0))</f>
        <v/>
      </c>
      <c r="R358" s="133" t="str">
        <f t="shared" si="85"/>
        <v/>
      </c>
      <c r="S358" s="134" t="str">
        <f t="shared" si="86"/>
        <v/>
      </c>
      <c r="T358" s="133" t="str">
        <f t="shared" si="87"/>
        <v/>
      </c>
    </row>
    <row r="359" spans="1:20" ht="19.95" customHeight="1">
      <c r="A359" s="86" t="str">
        <f t="shared" si="81"/>
        <v/>
      </c>
      <c r="B359" s="132">
        <f>SUM($A$2:A359)</f>
        <v>0</v>
      </c>
      <c r="C359" s="133" t="str">
        <f>'Agripp Fiberglass Macros'!A34</f>
        <v>M025</v>
      </c>
      <c r="D359" s="133">
        <f>IF(VLOOKUP(C359,'Agripp Fiberglass Macros'!$A$9:$AA$531,26,0)="",0,VLOOKUP(C359,'Agripp Fiberglass Macros'!$A$9:$AA$531,26,0))</f>
        <v>0</v>
      </c>
      <c r="E359" s="133">
        <v>358</v>
      </c>
      <c r="F359" s="134">
        <f>IF(VLOOKUP(C359,'Agripp Fiberglass Macros'!$A$9:$AC$531,28,0)="",0,VLOOKUP(C359,'Agripp Fiberglass Macros'!$A$9:$AC$531,28,0))</f>
        <v>0</v>
      </c>
      <c r="G359" s="135"/>
      <c r="H359" s="135"/>
      <c r="I359" s="135"/>
      <c r="J359" s="133" t="str">
        <f>IF(ISERROR(VLOOKUP(#REF!,$B$2:$D$577,2,0)),"",VLOOKUP(#REF!,$B$2:$D$577,2,0))</f>
        <v/>
      </c>
      <c r="K359" s="133" t="str">
        <f>IF(ISERROR(VLOOKUP($J359,Tableau1[],4,0)),"",VLOOKUP($J359,Tableau1[],4,0))</f>
        <v/>
      </c>
      <c r="L359" s="133" t="str">
        <f>IF(ISERROR(VLOOKUP($J359,Tableau1[],5,0)),"",VLOOKUP($J359,Tableau1[],5,0))</f>
        <v/>
      </c>
      <c r="M359" s="133" t="str">
        <f>IF(ISERROR(VLOOKUP($J359,Tableau1[],6,0)),"",VLOOKUP($J359,Tableau1[],6,0))</f>
        <v/>
      </c>
      <c r="N359" s="133" t="str">
        <f>IF(ISERROR(VLOOKUP($J359,Tableau1[],13,0)),"",VLOOKUP($J359,Tableau1[],13,0))</f>
        <v/>
      </c>
      <c r="O359" s="133" t="str">
        <f>IF(ISERROR(VLOOKUP($J359,Tableau1[],11,0)),"",VLOOKUP($J359,Tableau1[],11,0))</f>
        <v/>
      </c>
      <c r="P359" s="133" t="str">
        <f>IF(ISERROR(VLOOKUP($J359,Tableau1[],8,0)),"",VLOOKUP($J359,Tableau1[],8,0))</f>
        <v/>
      </c>
      <c r="Q359" s="133" t="str">
        <f>IF(ISERROR(VLOOKUP($J359,Tableau1[],10,0)),"",VLOOKUP($J359,Tableau1[],10,0))</f>
        <v/>
      </c>
      <c r="R359" s="133" t="str">
        <f t="shared" si="85"/>
        <v/>
      </c>
      <c r="S359" s="134" t="str">
        <f t="shared" si="86"/>
        <v/>
      </c>
      <c r="T359" s="133" t="str">
        <f t="shared" si="87"/>
        <v/>
      </c>
    </row>
    <row r="360" spans="1:20" ht="19.95" customHeight="1">
      <c r="A360" s="86" t="str">
        <f t="shared" si="81"/>
        <v/>
      </c>
      <c r="B360" s="132">
        <f>SUM($A$2:A360)</f>
        <v>0</v>
      </c>
      <c r="C360" s="133" t="str">
        <f>'Agripp Fiberglass Macros'!A35</f>
        <v>M026</v>
      </c>
      <c r="D360" s="133">
        <f>IF(VLOOKUP(C360,'Agripp Fiberglass Macros'!$A$9:$AA$531,26,0)="",0,VLOOKUP(C360,'Agripp Fiberglass Macros'!$A$9:$AA$531,26,0))</f>
        <v>0</v>
      </c>
      <c r="E360" s="133">
        <v>359</v>
      </c>
      <c r="F360" s="134">
        <f>IF(VLOOKUP(C360,'Agripp Fiberglass Macros'!$A$9:$AC$531,28,0)="",0,VLOOKUP(C360,'Agripp Fiberglass Macros'!$A$9:$AC$531,28,0))</f>
        <v>0</v>
      </c>
      <c r="G360" s="135"/>
      <c r="H360" s="135"/>
      <c r="I360" s="135"/>
      <c r="J360" s="133" t="str">
        <f>IF(ISERROR(VLOOKUP(#REF!,$B$2:$D$577,2,0)),"",VLOOKUP(#REF!,$B$2:$D$577,2,0))</f>
        <v/>
      </c>
      <c r="K360" s="133" t="str">
        <f>IF(ISERROR(VLOOKUP($J360,Tableau1[],4,0)),"",VLOOKUP($J360,Tableau1[],4,0))</f>
        <v/>
      </c>
      <c r="L360" s="133" t="str">
        <f>IF(ISERROR(VLOOKUP($J360,Tableau1[],5,0)),"",VLOOKUP($J360,Tableau1[],5,0))</f>
        <v/>
      </c>
      <c r="M360" s="133" t="str">
        <f>IF(ISERROR(VLOOKUP($J360,Tableau1[],6,0)),"",VLOOKUP($J360,Tableau1[],6,0))</f>
        <v/>
      </c>
      <c r="N360" s="133" t="str">
        <f>IF(ISERROR(VLOOKUP($J360,Tableau1[],13,0)),"",VLOOKUP($J360,Tableau1[],13,0))</f>
        <v/>
      </c>
      <c r="O360" s="133" t="str">
        <f>IF(ISERROR(VLOOKUP($J360,Tableau1[],11,0)),"",VLOOKUP($J360,Tableau1[],11,0))</f>
        <v/>
      </c>
      <c r="P360" s="133" t="str">
        <f>IF(ISERROR(VLOOKUP($J360,Tableau1[],8,0)),"",VLOOKUP($J360,Tableau1[],8,0))</f>
        <v/>
      </c>
      <c r="Q360" s="133" t="str">
        <f>IF(ISERROR(VLOOKUP($J360,Tableau1[],10,0)),"",VLOOKUP($J360,Tableau1[],10,0))</f>
        <v/>
      </c>
      <c r="R360" s="133" t="str">
        <f t="shared" si="85"/>
        <v/>
      </c>
      <c r="S360" s="134" t="str">
        <f t="shared" si="86"/>
        <v/>
      </c>
      <c r="T360" s="133" t="str">
        <f t="shared" si="87"/>
        <v/>
      </c>
    </row>
    <row r="361" spans="1:20" ht="19.95" customHeight="1">
      <c r="A361" s="86" t="str">
        <f t="shared" si="81"/>
        <v/>
      </c>
      <c r="B361" s="132">
        <f>SUM($A$2:A361)</f>
        <v>0</v>
      </c>
      <c r="C361" s="133" t="str">
        <f>'Agripp Fiberglass Macros'!A36</f>
        <v>M027</v>
      </c>
      <c r="D361" s="133">
        <f>IF(VLOOKUP(C361,'Agripp Fiberglass Macros'!$A$9:$AA$531,26,0)="",0,VLOOKUP(C361,'Agripp Fiberglass Macros'!$A$9:$AA$531,26,0))</f>
        <v>0</v>
      </c>
      <c r="E361" s="133">
        <v>360</v>
      </c>
      <c r="F361" s="134">
        <f>IF(VLOOKUP(C361,'Agripp Fiberglass Macros'!$A$9:$AC$531,28,0)="",0,VLOOKUP(C361,'Agripp Fiberglass Macros'!$A$9:$AC$531,28,0))</f>
        <v>0</v>
      </c>
      <c r="G361" s="135"/>
      <c r="H361" s="135"/>
      <c r="I361" s="135"/>
      <c r="J361" s="133" t="str">
        <f>IF(ISERROR(VLOOKUP(#REF!,$B$2:$D$577,2,0)),"",VLOOKUP(#REF!,$B$2:$D$577,2,0))</f>
        <v/>
      </c>
      <c r="K361" s="133" t="str">
        <f>IF(ISERROR(VLOOKUP($J361,Tableau1[],4,0)),"",VLOOKUP($J361,Tableau1[],4,0))</f>
        <v/>
      </c>
      <c r="L361" s="133" t="str">
        <f>IF(ISERROR(VLOOKUP($J361,Tableau1[],5,0)),"",VLOOKUP($J361,Tableau1[],5,0))</f>
        <v/>
      </c>
      <c r="M361" s="133" t="str">
        <f>IF(ISERROR(VLOOKUP($J361,Tableau1[],6,0)),"",VLOOKUP($J361,Tableau1[],6,0))</f>
        <v/>
      </c>
      <c r="N361" s="133" t="str">
        <f>IF(ISERROR(VLOOKUP($J361,Tableau1[],13,0)),"",VLOOKUP($J361,Tableau1[],13,0))</f>
        <v/>
      </c>
      <c r="O361" s="133" t="str">
        <f>IF(ISERROR(VLOOKUP($J361,Tableau1[],11,0)),"",VLOOKUP($J361,Tableau1[],11,0))</f>
        <v/>
      </c>
      <c r="P361" s="133" t="str">
        <f>IF(ISERROR(VLOOKUP($J361,Tableau1[],8,0)),"",VLOOKUP($J361,Tableau1[],8,0))</f>
        <v/>
      </c>
      <c r="Q361" s="133" t="str">
        <f>IF(ISERROR(VLOOKUP($J361,Tableau1[],10,0)),"",VLOOKUP($J361,Tableau1[],10,0))</f>
        <v/>
      </c>
      <c r="R361" s="133" t="str">
        <f t="shared" si="85"/>
        <v/>
      </c>
      <c r="S361" s="134" t="str">
        <f t="shared" si="86"/>
        <v/>
      </c>
      <c r="T361" s="133" t="str">
        <f t="shared" si="87"/>
        <v/>
      </c>
    </row>
    <row r="362" spans="1:20" ht="19.95" customHeight="1">
      <c r="A362" s="86" t="str">
        <f t="shared" si="81"/>
        <v/>
      </c>
      <c r="B362" s="132">
        <f>SUM($A$2:A362)</f>
        <v>0</v>
      </c>
      <c r="C362" s="133" t="str">
        <f>'Agripp Fiberglass Macros'!A37</f>
        <v>M028</v>
      </c>
      <c r="D362" s="133">
        <f>IF(VLOOKUP(C362,'Agripp Fiberglass Macros'!$A$9:$AA$531,26,0)="",0,VLOOKUP(C362,'Agripp Fiberglass Macros'!$A$9:$AA$531,26,0))</f>
        <v>0</v>
      </c>
      <c r="E362" s="133">
        <v>361</v>
      </c>
      <c r="F362" s="134">
        <f>IF(VLOOKUP(C362,'Agripp Fiberglass Macros'!$A$9:$AC$531,28,0)="",0,VLOOKUP(C362,'Agripp Fiberglass Macros'!$A$9:$AC$531,28,0))</f>
        <v>0</v>
      </c>
      <c r="G362" s="135"/>
      <c r="H362" s="135"/>
      <c r="I362" s="135"/>
      <c r="J362" s="133" t="str">
        <f>IF(ISERROR(VLOOKUP(#REF!,$B$2:$D$577,2,0)),"",VLOOKUP(#REF!,$B$2:$D$577,2,0))</f>
        <v/>
      </c>
      <c r="K362" s="133" t="str">
        <f>IF(ISERROR(VLOOKUP($J362,Tableau1[],4,0)),"",VLOOKUP($J362,Tableau1[],4,0))</f>
        <v/>
      </c>
      <c r="L362" s="133" t="str">
        <f>IF(ISERROR(VLOOKUP($J362,Tableau1[],5,0)),"",VLOOKUP($J362,Tableau1[],5,0))</f>
        <v/>
      </c>
      <c r="M362" s="133" t="str">
        <f>IF(ISERROR(VLOOKUP($J362,Tableau1[],6,0)),"",VLOOKUP($J362,Tableau1[],6,0))</f>
        <v/>
      </c>
      <c r="N362" s="133" t="str">
        <f>IF(ISERROR(VLOOKUP($J362,Tableau1[],13,0)),"",VLOOKUP($J362,Tableau1[],13,0))</f>
        <v/>
      </c>
      <c r="O362" s="133" t="str">
        <f>IF(ISERROR(VLOOKUP($J362,Tableau1[],11,0)),"",VLOOKUP($J362,Tableau1[],11,0))</f>
        <v/>
      </c>
      <c r="P362" s="133" t="str">
        <f>IF(ISERROR(VLOOKUP($J362,Tableau1[],8,0)),"",VLOOKUP($J362,Tableau1[],8,0))</f>
        <v/>
      </c>
      <c r="Q362" s="133" t="str">
        <f>IF(ISERROR(VLOOKUP($J362,Tableau1[],10,0)),"",VLOOKUP($J362,Tableau1[],10,0))</f>
        <v/>
      </c>
      <c r="R362" s="133" t="str">
        <f t="shared" si="85"/>
        <v/>
      </c>
      <c r="S362" s="134" t="str">
        <f t="shared" si="86"/>
        <v/>
      </c>
      <c r="T362" s="133" t="str">
        <f t="shared" si="87"/>
        <v/>
      </c>
    </row>
    <row r="363" spans="1:20" ht="19.95" customHeight="1">
      <c r="A363" s="86" t="str">
        <f t="shared" si="81"/>
        <v/>
      </c>
      <c r="B363" s="132">
        <f>SUM($A$2:A363)</f>
        <v>0</v>
      </c>
      <c r="C363" s="133" t="str">
        <f>'Agripp Fiberglass Macros'!A38</f>
        <v>M022</v>
      </c>
      <c r="D363" s="133">
        <f>IF(VLOOKUP(C363,'Agripp Fiberglass Macros'!$A$9:$AA$531,26,0)="",0,VLOOKUP(C363,'Agripp Fiberglass Macros'!$A$9:$AA$531,26,0))</f>
        <v>0</v>
      </c>
      <c r="E363" s="133">
        <v>362</v>
      </c>
      <c r="F363" s="134">
        <f>IF(VLOOKUP(C363,'Agripp Fiberglass Macros'!$A$9:$AC$531,28,0)="",0,VLOOKUP(C363,'Agripp Fiberglass Macros'!$A$9:$AC$531,28,0))</f>
        <v>0</v>
      </c>
      <c r="G363" s="135"/>
      <c r="H363" s="135"/>
      <c r="I363" s="135"/>
      <c r="J363" s="133" t="str">
        <f>IF(ISERROR(VLOOKUP(#REF!,$B$2:$D$577,2,0)),"",VLOOKUP(#REF!,$B$2:$D$577,2,0))</f>
        <v/>
      </c>
      <c r="K363" s="133" t="str">
        <f>IF(ISERROR(VLOOKUP($J363,Tableau1[],4,0)),"",VLOOKUP($J363,Tableau1[],4,0))</f>
        <v/>
      </c>
      <c r="L363" s="133" t="str">
        <f>IF(ISERROR(VLOOKUP($J363,Tableau1[],5,0)),"",VLOOKUP($J363,Tableau1[],5,0))</f>
        <v/>
      </c>
      <c r="M363" s="133" t="str">
        <f>IF(ISERROR(VLOOKUP($J363,Tableau1[],6,0)),"",VLOOKUP($J363,Tableau1[],6,0))</f>
        <v/>
      </c>
      <c r="N363" s="133" t="str">
        <f>IF(ISERROR(VLOOKUP($J363,Tableau1[],13,0)),"",VLOOKUP($J363,Tableau1[],13,0))</f>
        <v/>
      </c>
      <c r="O363" s="133" t="str">
        <f>IF(ISERROR(VLOOKUP($J363,Tableau1[],11,0)),"",VLOOKUP($J363,Tableau1[],11,0))</f>
        <v/>
      </c>
      <c r="P363" s="133" t="str">
        <f>IF(ISERROR(VLOOKUP($J363,Tableau1[],8,0)),"",VLOOKUP($J363,Tableau1[],8,0))</f>
        <v/>
      </c>
      <c r="Q363" s="133" t="str">
        <f>IF(ISERROR(VLOOKUP($J363,Tableau1[],10,0)),"",VLOOKUP($J363,Tableau1[],10,0))</f>
        <v/>
      </c>
      <c r="R363" s="133" t="str">
        <f t="shared" si="85"/>
        <v/>
      </c>
      <c r="S363" s="134" t="str">
        <f t="shared" si="86"/>
        <v/>
      </c>
      <c r="T363" s="133" t="str">
        <f t="shared" si="87"/>
        <v/>
      </c>
    </row>
    <row r="364" spans="1:20" ht="19.95" customHeight="1">
      <c r="A364" s="86" t="str">
        <f t="shared" si="81"/>
        <v/>
      </c>
      <c r="B364" s="132">
        <f>SUM($A$2:A364)</f>
        <v>0</v>
      </c>
      <c r="C364" s="133" t="str">
        <f>'Agripp Fiberglass Macros'!A39</f>
        <v>M023</v>
      </c>
      <c r="D364" s="133">
        <f>IF(VLOOKUP(C364,'Agripp Fiberglass Macros'!$A$9:$AA$531,26,0)="",0,VLOOKUP(C364,'Agripp Fiberglass Macros'!$A$9:$AA$531,26,0))</f>
        <v>0</v>
      </c>
      <c r="E364" s="133">
        <v>363</v>
      </c>
      <c r="F364" s="134">
        <f>IF(VLOOKUP(C364,'Agripp Fiberglass Macros'!$A$9:$AC$531,28,0)="",0,VLOOKUP(C364,'Agripp Fiberglass Macros'!$A$9:$AC$531,28,0))</f>
        <v>0</v>
      </c>
      <c r="G364" s="135"/>
      <c r="H364" s="135"/>
      <c r="I364" s="135"/>
      <c r="J364" s="133" t="str">
        <f>IF(ISERROR(VLOOKUP(#REF!,$B$2:$D$577,2,0)),"",VLOOKUP(#REF!,$B$2:$D$577,2,0))</f>
        <v/>
      </c>
      <c r="K364" s="133" t="str">
        <f>IF(ISERROR(VLOOKUP($J364,Tableau1[],4,0)),"",VLOOKUP($J364,Tableau1[],4,0))</f>
        <v/>
      </c>
      <c r="L364" s="133" t="str">
        <f>IF(ISERROR(VLOOKUP($J364,Tableau1[],5,0)),"",VLOOKUP($J364,Tableau1[],5,0))</f>
        <v/>
      </c>
      <c r="M364" s="133" t="str">
        <f>IF(ISERROR(VLOOKUP($J364,Tableau1[],6,0)),"",VLOOKUP($J364,Tableau1[],6,0))</f>
        <v/>
      </c>
      <c r="N364" s="133" t="str">
        <f>IF(ISERROR(VLOOKUP($J364,Tableau1[],13,0)),"",VLOOKUP($J364,Tableau1[],13,0))</f>
        <v/>
      </c>
      <c r="O364" s="133" t="str">
        <f>IF(ISERROR(VLOOKUP($J364,Tableau1[],11,0)),"",VLOOKUP($J364,Tableau1[],11,0))</f>
        <v/>
      </c>
      <c r="P364" s="133" t="str">
        <f>IF(ISERROR(VLOOKUP($J364,Tableau1[],8,0)),"",VLOOKUP($J364,Tableau1[],8,0))</f>
        <v/>
      </c>
      <c r="Q364" s="133" t="str">
        <f>IF(ISERROR(VLOOKUP($J364,Tableau1[],10,0)),"",VLOOKUP($J364,Tableau1[],10,0))</f>
        <v/>
      </c>
      <c r="R364" s="133" t="str">
        <f t="shared" si="85"/>
        <v/>
      </c>
      <c r="S364" s="134" t="str">
        <f t="shared" si="86"/>
        <v/>
      </c>
      <c r="T364" s="133" t="str">
        <f t="shared" si="87"/>
        <v/>
      </c>
    </row>
    <row r="365" spans="1:20" ht="19.95" customHeight="1">
      <c r="A365" s="86" t="str">
        <f t="shared" si="81"/>
        <v/>
      </c>
      <c r="B365" s="132">
        <f>SUM($A$2:A365)</f>
        <v>0</v>
      </c>
      <c r="C365" s="133" t="str">
        <f>'Agripp Fiberglass Macros'!A40</f>
        <v>M024</v>
      </c>
      <c r="D365" s="133">
        <f>IF(VLOOKUP(C365,'Agripp Fiberglass Macros'!$A$9:$AA$531,26,0)="",0,VLOOKUP(C365,'Agripp Fiberglass Macros'!$A$9:$AA$531,26,0))</f>
        <v>0</v>
      </c>
      <c r="E365" s="133">
        <v>364</v>
      </c>
      <c r="F365" s="134">
        <f>IF(VLOOKUP(C365,'Agripp Fiberglass Macros'!$A$9:$AC$531,28,0)="",0,VLOOKUP(C365,'Agripp Fiberglass Macros'!$A$9:$AC$531,28,0))</f>
        <v>0</v>
      </c>
      <c r="G365" s="135"/>
      <c r="H365" s="135"/>
      <c r="I365" s="135"/>
      <c r="J365" s="133" t="str">
        <f>IF(ISERROR(VLOOKUP(#REF!,$B$2:$D$577,2,0)),"",VLOOKUP(#REF!,$B$2:$D$577,2,0))</f>
        <v/>
      </c>
      <c r="K365" s="133" t="str">
        <f>IF(ISERROR(VLOOKUP($J365,Tableau1[],4,0)),"",VLOOKUP($J365,Tableau1[],4,0))</f>
        <v/>
      </c>
      <c r="L365" s="133" t="str">
        <f>IF(ISERROR(VLOOKUP($J365,Tableau1[],5,0)),"",VLOOKUP($J365,Tableau1[],5,0))</f>
        <v/>
      </c>
      <c r="M365" s="133" t="str">
        <f>IF(ISERROR(VLOOKUP($J365,Tableau1[],6,0)),"",VLOOKUP($J365,Tableau1[],6,0))</f>
        <v/>
      </c>
      <c r="N365" s="133" t="str">
        <f>IF(ISERROR(VLOOKUP($J365,Tableau1[],13,0)),"",VLOOKUP($J365,Tableau1[],13,0))</f>
        <v/>
      </c>
      <c r="O365" s="133" t="str">
        <f>IF(ISERROR(VLOOKUP($J365,Tableau1[],11,0)),"",VLOOKUP($J365,Tableau1[],11,0))</f>
        <v/>
      </c>
      <c r="P365" s="133" t="str">
        <f>IF(ISERROR(VLOOKUP($J365,Tableau1[],8,0)),"",VLOOKUP($J365,Tableau1[],8,0))</f>
        <v/>
      </c>
      <c r="Q365" s="133" t="str">
        <f>IF(ISERROR(VLOOKUP($J365,Tableau1[],10,0)),"",VLOOKUP($J365,Tableau1[],10,0))</f>
        <v/>
      </c>
      <c r="R365" s="133" t="str">
        <f t="shared" si="85"/>
        <v/>
      </c>
      <c r="S365" s="134" t="str">
        <f t="shared" si="86"/>
        <v/>
      </c>
      <c r="T365" s="133" t="str">
        <f t="shared" si="87"/>
        <v/>
      </c>
    </row>
    <row r="366" spans="1:20" ht="19.95" customHeight="1">
      <c r="A366" s="86" t="str">
        <f t="shared" ref="A366:A429" si="88">IF(D366=0,"",1)</f>
        <v/>
      </c>
      <c r="B366" s="132">
        <f>SUM($A$2:A366)</f>
        <v>0</v>
      </c>
      <c r="C366" s="133" t="str">
        <f>'Agripp Fiberglass Macros'!A41</f>
        <v>M041</v>
      </c>
      <c r="D366" s="133">
        <f>IF(VLOOKUP(C366,'Agripp Fiberglass Macros'!$A$9:$AA$531,26,0)="",0,VLOOKUP(C366,'Agripp Fiberglass Macros'!$A$9:$AA$531,26,0))</f>
        <v>0</v>
      </c>
      <c r="E366" s="133">
        <v>365</v>
      </c>
      <c r="F366" s="134">
        <f>IF(VLOOKUP(C366,'Agripp Fiberglass Macros'!$A$9:$AC$531,28,0)="",0,VLOOKUP(C366,'Agripp Fiberglass Macros'!$A$9:$AC$531,28,0))</f>
        <v>0</v>
      </c>
      <c r="G366" s="135"/>
      <c r="H366" s="135"/>
      <c r="I366" s="135"/>
      <c r="J366" s="133" t="str">
        <f>IF(ISERROR(VLOOKUP(#REF!,$B$2:$D$577,2,0)),"",VLOOKUP(#REF!,$B$2:$D$577,2,0))</f>
        <v/>
      </c>
      <c r="K366" s="133" t="str">
        <f>IF(ISERROR(VLOOKUP($J366,Tableau1[],4,0)),"",VLOOKUP($J366,Tableau1[],4,0))</f>
        <v/>
      </c>
      <c r="L366" s="133" t="str">
        <f>IF(ISERROR(VLOOKUP($J366,Tableau1[],5,0)),"",VLOOKUP($J366,Tableau1[],5,0))</f>
        <v/>
      </c>
      <c r="M366" s="133" t="str">
        <f>IF(ISERROR(VLOOKUP($J366,Tableau1[],6,0)),"",VLOOKUP($J366,Tableau1[],6,0))</f>
        <v/>
      </c>
      <c r="N366" s="133" t="str">
        <f>IF(ISERROR(VLOOKUP($J366,Tableau1[],13,0)),"",VLOOKUP($J366,Tableau1[],13,0))</f>
        <v/>
      </c>
      <c r="O366" s="133" t="str">
        <f>IF(ISERROR(VLOOKUP($J366,Tableau1[],11,0)),"",VLOOKUP($J366,Tableau1[],11,0))</f>
        <v/>
      </c>
      <c r="P366" s="133" t="str">
        <f>IF(ISERROR(VLOOKUP($J366,Tableau1[],8,0)),"",VLOOKUP($J366,Tableau1[],8,0))</f>
        <v/>
      </c>
      <c r="Q366" s="133" t="str">
        <f>IF(ISERROR(VLOOKUP($J366,Tableau1[],10,0)),"",VLOOKUP($J366,Tableau1[],10,0))</f>
        <v/>
      </c>
      <c r="R366" s="133" t="str">
        <f t="shared" si="85"/>
        <v/>
      </c>
      <c r="S366" s="134" t="str">
        <f t="shared" si="86"/>
        <v/>
      </c>
      <c r="T366" s="133" t="str">
        <f t="shared" ref="T366:T628" si="89">IF(S366="","",T365)</f>
        <v/>
      </c>
    </row>
    <row r="367" spans="1:20" ht="19.95" customHeight="1">
      <c r="A367" s="86" t="str">
        <f t="shared" si="88"/>
        <v/>
      </c>
      <c r="B367" s="132">
        <f>SUM($A$2:A367)</f>
        <v>0</v>
      </c>
      <c r="C367" s="133" t="str">
        <f>'Agripp Fiberglass Macros'!A42</f>
        <v>M042</v>
      </c>
      <c r="D367" s="133">
        <f>IF(VLOOKUP(C367,'Agripp Fiberglass Macros'!$A$9:$AA$531,26,0)="",0,VLOOKUP(C367,'Agripp Fiberglass Macros'!$A$9:$AA$531,26,0))</f>
        <v>0</v>
      </c>
      <c r="E367" s="133">
        <v>366</v>
      </c>
      <c r="F367" s="134">
        <f>IF(VLOOKUP(C367,'Agripp Fiberglass Macros'!$A$9:$AC$531,28,0)="",0,VLOOKUP(C367,'Agripp Fiberglass Macros'!$A$9:$AC$531,28,0))</f>
        <v>0</v>
      </c>
      <c r="G367" s="135"/>
      <c r="H367" s="135"/>
      <c r="I367" s="135"/>
      <c r="J367" s="133" t="str">
        <f>IF(ISERROR(VLOOKUP(#REF!,$B$2:$D$577,2,0)),"",VLOOKUP(#REF!,$B$2:$D$577,2,0))</f>
        <v/>
      </c>
      <c r="K367" s="133" t="str">
        <f>IF(ISERROR(VLOOKUP($J367,Tableau1[],4,0)),"",VLOOKUP($J367,Tableau1[],4,0))</f>
        <v/>
      </c>
      <c r="L367" s="133" t="str">
        <f>IF(ISERROR(VLOOKUP($J367,Tableau1[],5,0)),"",VLOOKUP($J367,Tableau1[],5,0))</f>
        <v/>
      </c>
      <c r="M367" s="133" t="str">
        <f>IF(ISERROR(VLOOKUP($J367,Tableau1[],6,0)),"",VLOOKUP($J367,Tableau1[],6,0))</f>
        <v/>
      </c>
      <c r="N367" s="133" t="str">
        <f>IF(ISERROR(VLOOKUP($J367,Tableau1[],13,0)),"",VLOOKUP($J367,Tableau1[],13,0))</f>
        <v/>
      </c>
      <c r="O367" s="133" t="str">
        <f>IF(ISERROR(VLOOKUP($J367,Tableau1[],11,0)),"",VLOOKUP($J367,Tableau1[],11,0))</f>
        <v/>
      </c>
      <c r="P367" s="133" t="str">
        <f>IF(ISERROR(VLOOKUP($J367,Tableau1[],8,0)),"",VLOOKUP($J367,Tableau1[],8,0))</f>
        <v/>
      </c>
      <c r="Q367" s="133" t="str">
        <f>IF(ISERROR(VLOOKUP($J367,Tableau1[],10,0)),"",VLOOKUP($J367,Tableau1[],10,0))</f>
        <v/>
      </c>
      <c r="R367" s="133" t="str">
        <f t="shared" si="85"/>
        <v/>
      </c>
      <c r="S367" s="134" t="str">
        <f t="shared" si="86"/>
        <v/>
      </c>
      <c r="T367" s="133" t="str">
        <f t="shared" si="89"/>
        <v/>
      </c>
    </row>
    <row r="368" spans="1:20" ht="19.95" customHeight="1">
      <c r="A368" s="86" t="str">
        <f t="shared" si="88"/>
        <v/>
      </c>
      <c r="B368" s="132">
        <f>SUM($A$2:A368)</f>
        <v>0</v>
      </c>
      <c r="C368" s="133" t="str">
        <f>'Agripp Fiberglass Macros'!A43</f>
        <v>M043</v>
      </c>
      <c r="D368" s="133">
        <f>IF(VLOOKUP(C368,'Agripp Fiberglass Macros'!$A$9:$AA$531,26,0)="",0,VLOOKUP(C368,'Agripp Fiberglass Macros'!$A$9:$AA$531,26,0))</f>
        <v>0</v>
      </c>
      <c r="E368" s="133">
        <v>367</v>
      </c>
      <c r="F368" s="134">
        <f>IF(VLOOKUP(C368,'Agripp Fiberglass Macros'!$A$9:$AC$531,28,0)="",0,VLOOKUP(C368,'Agripp Fiberglass Macros'!$A$9:$AC$531,28,0))</f>
        <v>0</v>
      </c>
      <c r="G368" s="135"/>
      <c r="H368" s="135"/>
      <c r="I368" s="135"/>
      <c r="J368" s="133" t="str">
        <f>IF(ISERROR(VLOOKUP(#REF!,$B$2:$D$577,2,0)),"",VLOOKUP(#REF!,$B$2:$D$577,2,0))</f>
        <v/>
      </c>
      <c r="K368" s="133" t="str">
        <f>IF(ISERROR(VLOOKUP($J368,Tableau1[],4,0)),"",VLOOKUP($J368,Tableau1[],4,0))</f>
        <v/>
      </c>
      <c r="L368" s="133" t="str">
        <f>IF(ISERROR(VLOOKUP($J368,Tableau1[],5,0)),"",VLOOKUP($J368,Tableau1[],5,0))</f>
        <v/>
      </c>
      <c r="M368" s="133" t="str">
        <f>IF(ISERROR(VLOOKUP($J368,Tableau1[],6,0)),"",VLOOKUP($J368,Tableau1[],6,0))</f>
        <v/>
      </c>
      <c r="N368" s="133" t="str">
        <f>IF(ISERROR(VLOOKUP($J368,Tableau1[],13,0)),"",VLOOKUP($J368,Tableau1[],13,0))</f>
        <v/>
      </c>
      <c r="O368" s="133" t="str">
        <f>IF(ISERROR(VLOOKUP($J368,Tableau1[],11,0)),"",VLOOKUP($J368,Tableau1[],11,0))</f>
        <v/>
      </c>
      <c r="P368" s="133" t="str">
        <f>IF(ISERROR(VLOOKUP($J368,Tableau1[],8,0)),"",VLOOKUP($J368,Tableau1[],8,0))</f>
        <v/>
      </c>
      <c r="Q368" s="133" t="str">
        <f>IF(ISERROR(VLOOKUP($J368,Tableau1[],10,0)),"",VLOOKUP($J368,Tableau1[],10,0))</f>
        <v/>
      </c>
      <c r="R368" s="133" t="str">
        <f t="shared" si="85"/>
        <v/>
      </c>
      <c r="S368" s="134" t="str">
        <f t="shared" si="86"/>
        <v/>
      </c>
      <c r="T368" s="133" t="str">
        <f t="shared" si="89"/>
        <v/>
      </c>
    </row>
    <row r="369" spans="1:20" ht="19.95" customHeight="1">
      <c r="A369" s="86" t="str">
        <f t="shared" si="88"/>
        <v/>
      </c>
      <c r="B369" s="132">
        <f>SUM($A$2:A369)</f>
        <v>0</v>
      </c>
      <c r="C369" s="133" t="str">
        <f>'Agripp Fiberglass Macros'!A44</f>
        <v>M044</v>
      </c>
      <c r="D369" s="133">
        <f>IF(VLOOKUP(C369,'Agripp Fiberglass Macros'!$A$9:$AA$531,26,0)="",0,VLOOKUP(C369,'Agripp Fiberglass Macros'!$A$9:$AA$531,26,0))</f>
        <v>0</v>
      </c>
      <c r="E369" s="133">
        <v>368</v>
      </c>
      <c r="F369" s="134">
        <f>IF(VLOOKUP(C369,'Agripp Fiberglass Macros'!$A$9:$AC$531,28,0)="",0,VLOOKUP(C369,'Agripp Fiberglass Macros'!$A$9:$AC$531,28,0))</f>
        <v>0</v>
      </c>
      <c r="G369" s="135"/>
      <c r="H369" s="135"/>
      <c r="I369" s="135"/>
      <c r="J369" s="133" t="str">
        <f>IF(ISERROR(VLOOKUP(#REF!,$B$2:$D$577,2,0)),"",VLOOKUP(#REF!,$B$2:$D$577,2,0))</f>
        <v/>
      </c>
      <c r="K369" s="133" t="str">
        <f>IF(ISERROR(VLOOKUP($J369,Tableau1[],4,0)),"",VLOOKUP($J369,Tableau1[],4,0))</f>
        <v/>
      </c>
      <c r="L369" s="133" t="str">
        <f>IF(ISERROR(VLOOKUP($J369,Tableau1[],5,0)),"",VLOOKUP($J369,Tableau1[],5,0))</f>
        <v/>
      </c>
      <c r="M369" s="133" t="str">
        <f>IF(ISERROR(VLOOKUP($J369,Tableau1[],6,0)),"",VLOOKUP($J369,Tableau1[],6,0))</f>
        <v/>
      </c>
      <c r="N369" s="133" t="str">
        <f>IF(ISERROR(VLOOKUP($J369,Tableau1[],13,0)),"",VLOOKUP($J369,Tableau1[],13,0))</f>
        <v/>
      </c>
      <c r="O369" s="133" t="str">
        <f>IF(ISERROR(VLOOKUP($J369,Tableau1[],11,0)),"",VLOOKUP($J369,Tableau1[],11,0))</f>
        <v/>
      </c>
      <c r="P369" s="133" t="str">
        <f>IF(ISERROR(VLOOKUP($J369,Tableau1[],8,0)),"",VLOOKUP($J369,Tableau1[],8,0))</f>
        <v/>
      </c>
      <c r="Q369" s="133" t="str">
        <f>IF(ISERROR(VLOOKUP($J369,Tableau1[],10,0)),"",VLOOKUP($J369,Tableau1[],10,0))</f>
        <v/>
      </c>
      <c r="R369" s="133" t="str">
        <f t="shared" si="85"/>
        <v/>
      </c>
      <c r="S369" s="134" t="str">
        <f t="shared" si="86"/>
        <v/>
      </c>
      <c r="T369" s="133" t="str">
        <f t="shared" si="89"/>
        <v/>
      </c>
    </row>
    <row r="370" spans="1:20" ht="19.95" customHeight="1">
      <c r="A370" s="86" t="str">
        <f t="shared" si="88"/>
        <v/>
      </c>
      <c r="B370" s="132">
        <f>SUM($A$2:A370)</f>
        <v>0</v>
      </c>
      <c r="C370" s="133" t="str">
        <f>'Agripp Fiberglass Macros'!A45</f>
        <v>M019</v>
      </c>
      <c r="D370" s="133">
        <f>IF(VLOOKUP(C370,'Agripp Fiberglass Macros'!$A$9:$AA$531,26,0)="",0,VLOOKUP(C370,'Agripp Fiberglass Macros'!$A$9:$AA$531,26,0))</f>
        <v>0</v>
      </c>
      <c r="E370" s="133">
        <v>369</v>
      </c>
      <c r="F370" s="134">
        <f>IF(VLOOKUP(C370,'Agripp Fiberglass Macros'!$A$9:$AC$531,28,0)="",0,VLOOKUP(C370,'Agripp Fiberglass Macros'!$A$9:$AC$531,28,0))</f>
        <v>0</v>
      </c>
      <c r="G370" s="135"/>
      <c r="H370" s="135"/>
      <c r="I370" s="135"/>
      <c r="J370" s="133" t="str">
        <f>IF(ISERROR(VLOOKUP(#REF!,$B$2:$D$577,2,0)),"",VLOOKUP(#REF!,$B$2:$D$577,2,0))</f>
        <v/>
      </c>
      <c r="K370" s="133" t="str">
        <f>IF(ISERROR(VLOOKUP($J370,Tableau1[],4,0)),"",VLOOKUP($J370,Tableau1[],4,0))</f>
        <v/>
      </c>
      <c r="L370" s="133" t="str">
        <f>IF(ISERROR(VLOOKUP($J370,Tableau1[],5,0)),"",VLOOKUP($J370,Tableau1[],5,0))</f>
        <v/>
      </c>
      <c r="M370" s="133" t="str">
        <f>IF(ISERROR(VLOOKUP($J370,Tableau1[],6,0)),"",VLOOKUP($J370,Tableau1[],6,0))</f>
        <v/>
      </c>
      <c r="N370" s="133" t="str">
        <f>IF(ISERROR(VLOOKUP($J370,Tableau1[],13,0)),"",VLOOKUP($J370,Tableau1[],13,0))</f>
        <v/>
      </c>
      <c r="O370" s="133" t="str">
        <f>IF(ISERROR(VLOOKUP($J370,Tableau1[],11,0)),"",VLOOKUP($J370,Tableau1[],11,0))</f>
        <v/>
      </c>
      <c r="P370" s="133" t="str">
        <f>IF(ISERROR(VLOOKUP($J370,Tableau1[],8,0)),"",VLOOKUP($J370,Tableau1[],8,0))</f>
        <v/>
      </c>
      <c r="Q370" s="133" t="str">
        <f>IF(ISERROR(VLOOKUP($J370,Tableau1[],10,0)),"",VLOOKUP($J370,Tableau1[],10,0))</f>
        <v/>
      </c>
      <c r="R370" s="133" t="str">
        <f t="shared" si="85"/>
        <v/>
      </c>
      <c r="S370" s="134" t="str">
        <f t="shared" si="86"/>
        <v/>
      </c>
      <c r="T370" s="133" t="str">
        <f t="shared" si="89"/>
        <v/>
      </c>
    </row>
    <row r="371" spans="1:20" ht="19.95" customHeight="1">
      <c r="A371" s="86" t="str">
        <f t="shared" si="88"/>
        <v/>
      </c>
      <c r="B371" s="132">
        <f>SUM($A$2:A371)</f>
        <v>0</v>
      </c>
      <c r="C371" s="133" t="str">
        <f>'Agripp Fiberglass Macros'!A46</f>
        <v>M008</v>
      </c>
      <c r="D371" s="133">
        <f>IF(VLOOKUP(C371,'Agripp Fiberglass Macros'!$A$9:$AA$531,26,0)="",0,VLOOKUP(C371,'Agripp Fiberglass Macros'!$A$9:$AA$531,26,0))</f>
        <v>0</v>
      </c>
      <c r="E371" s="133">
        <v>370</v>
      </c>
      <c r="F371" s="134">
        <f>IF(VLOOKUP(C371,'Agripp Fiberglass Macros'!$A$9:$AC$531,28,0)="",0,VLOOKUP(C371,'Agripp Fiberglass Macros'!$A$9:$AC$531,28,0))</f>
        <v>0</v>
      </c>
      <c r="G371" s="135"/>
      <c r="H371" s="135"/>
      <c r="I371" s="135"/>
      <c r="J371" s="133" t="str">
        <f>IF(ISERROR(VLOOKUP(#REF!,$B$2:$D$577,2,0)),"",VLOOKUP(#REF!,$B$2:$D$577,2,0))</f>
        <v/>
      </c>
      <c r="K371" s="133" t="str">
        <f>IF(ISERROR(VLOOKUP($J371,Tableau1[],4,0)),"",VLOOKUP($J371,Tableau1[],4,0))</f>
        <v/>
      </c>
      <c r="L371" s="133" t="str">
        <f>IF(ISERROR(VLOOKUP($J371,Tableau1[],5,0)),"",VLOOKUP($J371,Tableau1[],5,0))</f>
        <v/>
      </c>
      <c r="M371" s="133" t="str">
        <f>IF(ISERROR(VLOOKUP($J371,Tableau1[],6,0)),"",VLOOKUP($J371,Tableau1[],6,0))</f>
        <v/>
      </c>
      <c r="N371" s="133" t="str">
        <f>IF(ISERROR(VLOOKUP($J371,Tableau1[],13,0)),"",VLOOKUP($J371,Tableau1[],13,0))</f>
        <v/>
      </c>
      <c r="O371" s="133" t="str">
        <f>IF(ISERROR(VLOOKUP($J371,Tableau1[],11,0)),"",VLOOKUP($J371,Tableau1[],11,0))</f>
        <v/>
      </c>
      <c r="P371" s="133" t="str">
        <f>IF(ISERROR(VLOOKUP($J371,Tableau1[],8,0)),"",VLOOKUP($J371,Tableau1[],8,0))</f>
        <v/>
      </c>
      <c r="Q371" s="133" t="str">
        <f>IF(ISERROR(VLOOKUP($J371,Tableau1[],10,0)),"",VLOOKUP($J371,Tableau1[],10,0))</f>
        <v/>
      </c>
      <c r="R371" s="133" t="str">
        <f t="shared" si="85"/>
        <v/>
      </c>
      <c r="S371" s="134" t="str">
        <f t="shared" si="86"/>
        <v/>
      </c>
      <c r="T371" s="133" t="str">
        <f t="shared" si="89"/>
        <v/>
      </c>
    </row>
    <row r="372" spans="1:20" ht="19.95" customHeight="1">
      <c r="A372" s="86" t="str">
        <f t="shared" si="88"/>
        <v/>
      </c>
      <c r="B372" s="132">
        <f>SUM($A$2:A372)</f>
        <v>0</v>
      </c>
      <c r="C372" s="133" t="str">
        <f>'Agripp Fiberglass Macros'!A47</f>
        <v>M009</v>
      </c>
      <c r="D372" s="133">
        <f>IF(VLOOKUP(C372,'Agripp Fiberglass Macros'!$A$9:$AA$531,26,0)="",0,VLOOKUP(C372,'Agripp Fiberglass Macros'!$A$9:$AA$531,26,0))</f>
        <v>0</v>
      </c>
      <c r="E372" s="133">
        <v>371</v>
      </c>
      <c r="F372" s="134">
        <f>IF(VLOOKUP(C372,'Agripp Fiberglass Macros'!$A$9:$AC$531,28,0)="",0,VLOOKUP(C372,'Agripp Fiberglass Macros'!$A$9:$AC$531,28,0))</f>
        <v>0</v>
      </c>
      <c r="G372" s="135"/>
      <c r="H372" s="135"/>
      <c r="I372" s="135"/>
      <c r="J372" s="133" t="str">
        <f>IF(ISERROR(VLOOKUP(#REF!,$B$2:$D$577,2,0)),"",VLOOKUP(#REF!,$B$2:$D$577,2,0))</f>
        <v/>
      </c>
      <c r="K372" s="133" t="str">
        <f>IF(ISERROR(VLOOKUP($J372,Tableau1[],4,0)),"",VLOOKUP($J372,Tableau1[],4,0))</f>
        <v/>
      </c>
      <c r="L372" s="133" t="str">
        <f>IF(ISERROR(VLOOKUP($J372,Tableau1[],5,0)),"",VLOOKUP($J372,Tableau1[],5,0))</f>
        <v/>
      </c>
      <c r="M372" s="133" t="str">
        <f>IF(ISERROR(VLOOKUP($J372,Tableau1[],6,0)),"",VLOOKUP($J372,Tableau1[],6,0))</f>
        <v/>
      </c>
      <c r="N372" s="133" t="str">
        <f>IF(ISERROR(VLOOKUP($J372,Tableau1[],13,0)),"",VLOOKUP($J372,Tableau1[],13,0))</f>
        <v/>
      </c>
      <c r="O372" s="133" t="str">
        <f>IF(ISERROR(VLOOKUP($J372,Tableau1[],11,0)),"",VLOOKUP($J372,Tableau1[],11,0))</f>
        <v/>
      </c>
      <c r="P372" s="133" t="str">
        <f>IF(ISERROR(VLOOKUP($J372,Tableau1[],8,0)),"",VLOOKUP($J372,Tableau1[],8,0))</f>
        <v/>
      </c>
      <c r="Q372" s="133" t="str">
        <f>IF(ISERROR(VLOOKUP($J372,Tableau1[],10,0)),"",VLOOKUP($J372,Tableau1[],10,0))</f>
        <v/>
      </c>
      <c r="R372" s="133" t="str">
        <f t="shared" si="85"/>
        <v/>
      </c>
      <c r="S372" s="134" t="str">
        <f t="shared" si="86"/>
        <v/>
      </c>
      <c r="T372" s="133" t="str">
        <f t="shared" si="89"/>
        <v/>
      </c>
    </row>
    <row r="373" spans="1:20" ht="19.95" customHeight="1">
      <c r="A373" s="86" t="str">
        <f t="shared" si="88"/>
        <v/>
      </c>
      <c r="B373" s="132">
        <f>SUM($A$2:A373)</f>
        <v>0</v>
      </c>
      <c r="C373" s="133" t="str">
        <f>'Agripp Fiberglass Macros'!A48</f>
        <v>M010</v>
      </c>
      <c r="D373" s="133">
        <f>IF(VLOOKUP(C373,'Agripp Fiberglass Macros'!$A$9:$AA$531,26,0)="",0,VLOOKUP(C373,'Agripp Fiberglass Macros'!$A$9:$AA$531,26,0))</f>
        <v>0</v>
      </c>
      <c r="E373" s="133">
        <v>372</v>
      </c>
      <c r="F373" s="134">
        <f>IF(VLOOKUP(C373,'Agripp Fiberglass Macros'!$A$9:$AC$531,28,0)="",0,VLOOKUP(C373,'Agripp Fiberglass Macros'!$A$9:$AC$531,28,0))</f>
        <v>0</v>
      </c>
      <c r="G373" s="135"/>
      <c r="H373" s="135"/>
      <c r="I373" s="135"/>
      <c r="J373" s="133" t="str">
        <f>IF(ISERROR(VLOOKUP(#REF!,$B$2:$D$577,2,0)),"",VLOOKUP(#REF!,$B$2:$D$577,2,0))</f>
        <v/>
      </c>
      <c r="K373" s="133" t="str">
        <f>IF(ISERROR(VLOOKUP($J373,Tableau1[],4,0)),"",VLOOKUP($J373,Tableau1[],4,0))</f>
        <v/>
      </c>
      <c r="L373" s="133" t="str">
        <f>IF(ISERROR(VLOOKUP($J373,Tableau1[],5,0)),"",VLOOKUP($J373,Tableau1[],5,0))</f>
        <v/>
      </c>
      <c r="M373" s="133" t="str">
        <f>IF(ISERROR(VLOOKUP($J373,Tableau1[],6,0)),"",VLOOKUP($J373,Tableau1[],6,0))</f>
        <v/>
      </c>
      <c r="N373" s="133" t="str">
        <f>IF(ISERROR(VLOOKUP($J373,Tableau1[],13,0)),"",VLOOKUP($J373,Tableau1[],13,0))</f>
        <v/>
      </c>
      <c r="O373" s="133" t="str">
        <f>IF(ISERROR(VLOOKUP($J373,Tableau1[],11,0)),"",VLOOKUP($J373,Tableau1[],11,0))</f>
        <v/>
      </c>
      <c r="P373" s="133" t="str">
        <f>IF(ISERROR(VLOOKUP($J373,Tableau1[],8,0)),"",VLOOKUP($J373,Tableau1[],8,0))</f>
        <v/>
      </c>
      <c r="Q373" s="133" t="str">
        <f>IF(ISERROR(VLOOKUP($J373,Tableau1[],10,0)),"",VLOOKUP($J373,Tableau1[],10,0))</f>
        <v/>
      </c>
      <c r="R373" s="133" t="str">
        <f t="shared" si="85"/>
        <v/>
      </c>
      <c r="S373" s="134" t="str">
        <f t="shared" si="86"/>
        <v/>
      </c>
      <c r="T373" s="133" t="str">
        <f t="shared" si="89"/>
        <v/>
      </c>
    </row>
    <row r="374" spans="1:20" ht="19.95" customHeight="1">
      <c r="A374" s="86" t="str">
        <f t="shared" si="88"/>
        <v/>
      </c>
      <c r="B374" s="132">
        <f>SUM($A$2:A374)</f>
        <v>0</v>
      </c>
      <c r="C374" s="133" t="str">
        <f>'Agripp Fiberglass Macros'!A49</f>
        <v>M029</v>
      </c>
      <c r="D374" s="133">
        <f>IF(VLOOKUP(C374,'Agripp Fiberglass Macros'!$A$9:$AA$531,26,0)="",0,VLOOKUP(C374,'Agripp Fiberglass Macros'!$A$9:$AA$531,26,0))</f>
        <v>0</v>
      </c>
      <c r="E374" s="133">
        <v>373</v>
      </c>
      <c r="F374" s="134">
        <f>IF(VLOOKUP(C374,'Agripp Fiberglass Macros'!$A$9:$AC$531,28,0)="",0,VLOOKUP(C374,'Agripp Fiberglass Macros'!$A$9:$AC$531,28,0))</f>
        <v>0</v>
      </c>
      <c r="G374" s="135"/>
      <c r="H374" s="135"/>
      <c r="I374" s="135"/>
      <c r="J374" s="133" t="str">
        <f>IF(ISERROR(VLOOKUP(#REF!,$B$2:$D$577,2,0)),"",VLOOKUP(#REF!,$B$2:$D$577,2,0))</f>
        <v/>
      </c>
      <c r="K374" s="133" t="str">
        <f>IF(ISERROR(VLOOKUP($J374,Tableau1[],4,0)),"",VLOOKUP($J374,Tableau1[],4,0))</f>
        <v/>
      </c>
      <c r="L374" s="133" t="str">
        <f>IF(ISERROR(VLOOKUP($J374,Tableau1[],5,0)),"",VLOOKUP($J374,Tableau1[],5,0))</f>
        <v/>
      </c>
      <c r="M374" s="133" t="str">
        <f>IF(ISERROR(VLOOKUP($J374,Tableau1[],6,0)),"",VLOOKUP($J374,Tableau1[],6,0))</f>
        <v/>
      </c>
      <c r="N374" s="133" t="str">
        <f>IF(ISERROR(VLOOKUP($J374,Tableau1[],13,0)),"",VLOOKUP($J374,Tableau1[],13,0))</f>
        <v/>
      </c>
      <c r="O374" s="133" t="str">
        <f>IF(ISERROR(VLOOKUP($J374,Tableau1[],11,0)),"",VLOOKUP($J374,Tableau1[],11,0))</f>
        <v/>
      </c>
      <c r="P374" s="133" t="str">
        <f>IF(ISERROR(VLOOKUP($J374,Tableau1[],8,0)),"",VLOOKUP($J374,Tableau1[],8,0))</f>
        <v/>
      </c>
      <c r="Q374" s="133" t="str">
        <f>IF(ISERROR(VLOOKUP($J374,Tableau1[],10,0)),"",VLOOKUP($J374,Tableau1[],10,0))</f>
        <v/>
      </c>
      <c r="R374" s="133" t="str">
        <f t="shared" si="85"/>
        <v/>
      </c>
      <c r="S374" s="134" t="str">
        <f t="shared" si="86"/>
        <v/>
      </c>
      <c r="T374" s="133" t="str">
        <f t="shared" si="89"/>
        <v/>
      </c>
    </row>
    <row r="375" spans="1:20" ht="19.95" customHeight="1">
      <c r="A375" s="86" t="str">
        <f t="shared" si="88"/>
        <v/>
      </c>
      <c r="B375" s="132">
        <f>SUM($A$2:A375)</f>
        <v>0</v>
      </c>
      <c r="C375" s="133" t="str">
        <f>'Agripp Fiberglass Macros'!A50</f>
        <v>HA281</v>
      </c>
      <c r="D375" s="133">
        <f>IF(VLOOKUP(C375,'Agripp Fiberglass Macros'!$A$9:$AA$531,26,0)="",0,VLOOKUP(C375,'Agripp Fiberglass Macros'!$A$9:$AA$531,26,0))</f>
        <v>0</v>
      </c>
      <c r="E375" s="133">
        <v>374</v>
      </c>
      <c r="F375" s="134">
        <f>IF(VLOOKUP(C375,'Agripp Fiberglass Macros'!$A$9:$AC$531,28,0)="",0,VLOOKUP(C375,'Agripp Fiberglass Macros'!$A$9:$AC$531,28,0))</f>
        <v>0</v>
      </c>
      <c r="G375" s="135"/>
      <c r="H375" s="135"/>
      <c r="I375" s="135"/>
      <c r="J375" s="133" t="str">
        <f>IF(ISERROR(VLOOKUP(#REF!,$B$2:$D$577,2,0)),"",VLOOKUP(#REF!,$B$2:$D$577,2,0))</f>
        <v/>
      </c>
      <c r="K375" s="133" t="str">
        <f>IF(ISERROR(VLOOKUP($J375,Tableau1[],4,0)),"",VLOOKUP($J375,Tableau1[],4,0))</f>
        <v/>
      </c>
      <c r="L375" s="133" t="str">
        <f>IF(ISERROR(VLOOKUP($J375,Tableau1[],5,0)),"",VLOOKUP($J375,Tableau1[],5,0))</f>
        <v/>
      </c>
      <c r="M375" s="133" t="str">
        <f>IF(ISERROR(VLOOKUP($J375,Tableau1[],6,0)),"",VLOOKUP($J375,Tableau1[],6,0))</f>
        <v/>
      </c>
      <c r="N375" s="133" t="str">
        <f>IF(ISERROR(VLOOKUP($J375,Tableau1[],13,0)),"",VLOOKUP($J375,Tableau1[],13,0))</f>
        <v/>
      </c>
      <c r="O375" s="133" t="str">
        <f>IF(ISERROR(VLOOKUP($J375,Tableau1[],11,0)),"",VLOOKUP($J375,Tableau1[],11,0))</f>
        <v/>
      </c>
      <c r="P375" s="133" t="str">
        <f>IF(ISERROR(VLOOKUP($J375,Tableau1[],8,0)),"",VLOOKUP($J375,Tableau1[],8,0))</f>
        <v/>
      </c>
      <c r="Q375" s="133" t="str">
        <f>IF(ISERROR(VLOOKUP($J375,Tableau1[],10,0)),"",VLOOKUP($J375,Tableau1[],10,0))</f>
        <v/>
      </c>
      <c r="R375" s="133" t="str">
        <f t="shared" si="85"/>
        <v/>
      </c>
      <c r="S375" s="134" t="str">
        <f t="shared" si="86"/>
        <v/>
      </c>
      <c r="T375" s="133" t="str">
        <f t="shared" si="89"/>
        <v/>
      </c>
    </row>
    <row r="376" spans="1:20" ht="19.95" customHeight="1">
      <c r="A376" s="86" t="str">
        <f t="shared" si="88"/>
        <v/>
      </c>
      <c r="B376" s="132">
        <f>SUM($A$2:A376)</f>
        <v>0</v>
      </c>
      <c r="C376" s="133" t="str">
        <f>'Agripp Fiberglass Macros'!A51</f>
        <v>HA283</v>
      </c>
      <c r="D376" s="133">
        <f>IF(VLOOKUP(C376,'Agripp Fiberglass Macros'!$A$9:$AA$531,26,0)="",0,VLOOKUP(C376,'Agripp Fiberglass Macros'!$A$9:$AA$531,26,0))</f>
        <v>0</v>
      </c>
      <c r="E376" s="133">
        <v>375</v>
      </c>
      <c r="F376" s="134">
        <f>IF(VLOOKUP(C376,'Agripp Fiberglass Macros'!$A$9:$AC$531,28,0)="",0,VLOOKUP(C376,'Agripp Fiberglass Macros'!$A$9:$AC$531,28,0))</f>
        <v>0</v>
      </c>
      <c r="G376" s="135"/>
      <c r="H376" s="135"/>
      <c r="I376" s="135"/>
      <c r="J376" s="133" t="str">
        <f>IF(ISERROR(VLOOKUP(#REF!,$B$2:$D$577,2,0)),"",VLOOKUP(#REF!,$B$2:$D$577,2,0))</f>
        <v/>
      </c>
      <c r="K376" s="133" t="str">
        <f>IF(ISERROR(VLOOKUP($J376,Tableau1[],4,0)),"",VLOOKUP($J376,Tableau1[],4,0))</f>
        <v/>
      </c>
      <c r="L376" s="133" t="str">
        <f>IF(ISERROR(VLOOKUP($J376,Tableau1[],5,0)),"",VLOOKUP($J376,Tableau1[],5,0))</f>
        <v/>
      </c>
      <c r="M376" s="133" t="str">
        <f>IF(ISERROR(VLOOKUP($J376,Tableau1[],6,0)),"",VLOOKUP($J376,Tableau1[],6,0))</f>
        <v/>
      </c>
      <c r="N376" s="133" t="str">
        <f>IF(ISERROR(VLOOKUP($J376,Tableau1[],13,0)),"",VLOOKUP($J376,Tableau1[],13,0))</f>
        <v/>
      </c>
      <c r="O376" s="133" t="str">
        <f>IF(ISERROR(VLOOKUP($J376,Tableau1[],11,0)),"",VLOOKUP($J376,Tableau1[],11,0))</f>
        <v/>
      </c>
      <c r="P376" s="133" t="str">
        <f>IF(ISERROR(VLOOKUP($J376,Tableau1[],8,0)),"",VLOOKUP($J376,Tableau1[],8,0))</f>
        <v/>
      </c>
      <c r="Q376" s="133" t="str">
        <f>IF(ISERROR(VLOOKUP($J376,Tableau1[],10,0)),"",VLOOKUP($J376,Tableau1[],10,0))</f>
        <v/>
      </c>
      <c r="R376" s="133" t="str">
        <f t="shared" si="85"/>
        <v/>
      </c>
      <c r="S376" s="134" t="str">
        <f t="shared" si="86"/>
        <v/>
      </c>
      <c r="T376" s="133" t="str">
        <f t="shared" si="89"/>
        <v/>
      </c>
    </row>
    <row r="377" spans="1:20" ht="19.95" customHeight="1">
      <c r="A377" s="86" t="str">
        <f t="shared" si="88"/>
        <v/>
      </c>
      <c r="B377" s="132">
        <f>SUM($A$2:A377)</f>
        <v>0</v>
      </c>
      <c r="C377" s="133" t="str">
        <f>'Agripp Fiberglass Macros'!A52</f>
        <v>HA285</v>
      </c>
      <c r="D377" s="133">
        <f>IF(VLOOKUP(C377,'Agripp Fiberglass Macros'!$A$9:$AA$531,26,0)="",0,VLOOKUP(C377,'Agripp Fiberglass Macros'!$A$9:$AA$531,26,0))</f>
        <v>0</v>
      </c>
      <c r="E377" s="133">
        <v>376</v>
      </c>
      <c r="F377" s="134">
        <f>IF(VLOOKUP(C377,'Agripp Fiberglass Macros'!$A$9:$AC$531,28,0)="",0,VLOOKUP(C377,'Agripp Fiberglass Macros'!$A$9:$AC$531,28,0))</f>
        <v>0</v>
      </c>
      <c r="G377" s="135"/>
      <c r="H377" s="135"/>
      <c r="I377" s="135"/>
      <c r="J377" s="135"/>
      <c r="K377" s="135"/>
      <c r="L377" s="135"/>
      <c r="M377" s="135"/>
      <c r="N377" s="135"/>
      <c r="O377" s="135"/>
      <c r="P377" s="135"/>
      <c r="Q377" s="135"/>
      <c r="R377" s="135"/>
      <c r="S377" s="280"/>
      <c r="T377" s="135"/>
    </row>
    <row r="378" spans="1:20" ht="19.95" customHeight="1">
      <c r="A378" s="86" t="str">
        <f t="shared" si="88"/>
        <v/>
      </c>
      <c r="B378" s="132">
        <f>SUM($A$2:A378)</f>
        <v>0</v>
      </c>
      <c r="C378" s="133" t="str">
        <f>'Agripp Fiberglass Macros'!A53</f>
        <v>HA287</v>
      </c>
      <c r="D378" s="133">
        <f>IF(VLOOKUP(C378,'Agripp Fiberglass Macros'!$A$9:$AA$531,26,0)="",0,VLOOKUP(C378,'Agripp Fiberglass Macros'!$A$9:$AA$531,26,0))</f>
        <v>0</v>
      </c>
      <c r="E378" s="133">
        <v>377</v>
      </c>
      <c r="F378" s="134">
        <f>IF(VLOOKUP(C378,'Agripp Fiberglass Macros'!$A$9:$AC$531,28,0)="",0,VLOOKUP(C378,'Agripp Fiberglass Macros'!$A$9:$AC$531,28,0))</f>
        <v>0</v>
      </c>
      <c r="G378" s="135"/>
      <c r="H378" s="135"/>
      <c r="I378" s="135"/>
      <c r="J378" s="135"/>
      <c r="K378" s="135"/>
      <c r="L378" s="135"/>
      <c r="M378" s="135"/>
      <c r="N378" s="135"/>
      <c r="O378" s="135"/>
      <c r="P378" s="135"/>
      <c r="Q378" s="135"/>
      <c r="R378" s="135"/>
      <c r="S378" s="280"/>
      <c r="T378" s="135"/>
    </row>
    <row r="379" spans="1:20" ht="19.95" customHeight="1">
      <c r="A379" s="86" t="str">
        <f t="shared" si="88"/>
        <v/>
      </c>
      <c r="B379" s="132">
        <f>SUM($A$2:A379)</f>
        <v>0</v>
      </c>
      <c r="C379" s="133" t="str">
        <f>'Agripp Fiberglass Macros'!A54</f>
        <v>HA289</v>
      </c>
      <c r="D379" s="133">
        <f>IF(VLOOKUP(C379,'Agripp Fiberglass Macros'!$A$9:$AA$531,26,0)="",0,VLOOKUP(C379,'Agripp Fiberglass Macros'!$A$9:$AA$531,26,0))</f>
        <v>0</v>
      </c>
      <c r="E379" s="133">
        <v>378</v>
      </c>
      <c r="F379" s="134">
        <f>IF(VLOOKUP(C379,'Agripp Fiberglass Macros'!$A$9:$AC$531,28,0)="",0,VLOOKUP(C379,'Agripp Fiberglass Macros'!$A$9:$AC$531,28,0))</f>
        <v>0</v>
      </c>
      <c r="G379" s="135"/>
      <c r="H379" s="135"/>
      <c r="I379" s="135"/>
      <c r="J379" s="135"/>
      <c r="K379" s="135"/>
      <c r="L379" s="135"/>
      <c r="M379" s="135"/>
      <c r="N379" s="135"/>
      <c r="O379" s="135"/>
      <c r="P379" s="135"/>
      <c r="Q379" s="135"/>
      <c r="R379" s="135"/>
      <c r="S379" s="280"/>
      <c r="T379" s="135"/>
    </row>
    <row r="380" spans="1:20" ht="19.95" customHeight="1">
      <c r="A380" s="86" t="str">
        <f t="shared" si="88"/>
        <v/>
      </c>
      <c r="B380" s="132">
        <f>SUM($A$2:A380)</f>
        <v>0</v>
      </c>
      <c r="C380" s="133" t="str">
        <f>'Agripp Fiberglass Macros'!A55</f>
        <v>HA291</v>
      </c>
      <c r="D380" s="133">
        <f>IF(VLOOKUP(C380,'Agripp Fiberglass Macros'!$A$9:$AA$531,26,0)="",0,VLOOKUP(C380,'Agripp Fiberglass Macros'!$A$9:$AA$531,26,0))</f>
        <v>0</v>
      </c>
      <c r="E380" s="133">
        <v>379</v>
      </c>
      <c r="F380" s="134">
        <f>IF(VLOOKUP(C380,'Agripp Fiberglass Macros'!$A$9:$AC$531,28,0)="",0,VLOOKUP(C380,'Agripp Fiberglass Macros'!$A$9:$AC$531,28,0))</f>
        <v>0</v>
      </c>
      <c r="G380" s="135"/>
      <c r="H380" s="135"/>
      <c r="I380" s="135"/>
      <c r="J380" s="135"/>
      <c r="K380" s="135"/>
      <c r="L380" s="135"/>
      <c r="M380" s="135"/>
      <c r="N380" s="135"/>
      <c r="O380" s="135"/>
      <c r="P380" s="135"/>
      <c r="Q380" s="135"/>
      <c r="R380" s="135"/>
      <c r="S380" s="280"/>
      <c r="T380" s="135"/>
    </row>
    <row r="381" spans="1:20" ht="19.95" customHeight="1">
      <c r="A381" s="86" t="str">
        <f t="shared" si="88"/>
        <v/>
      </c>
      <c r="B381" s="132">
        <f>SUM($A$2:A381)</f>
        <v>0</v>
      </c>
      <c r="C381" s="133" t="str">
        <f>'Agripp Fiberglass Macros'!A56</f>
        <v>M036</v>
      </c>
      <c r="D381" s="133">
        <f>IF(VLOOKUP(C381,'Agripp Fiberglass Macros'!$A$9:$AA$531,26,0)="",0,VLOOKUP(C381,'Agripp Fiberglass Macros'!$A$9:$AA$531,26,0))</f>
        <v>0</v>
      </c>
      <c r="E381" s="133">
        <v>380</v>
      </c>
      <c r="F381" s="134">
        <f>IF(VLOOKUP(C381,'Agripp Fiberglass Macros'!$A$9:$AC$531,28,0)="",0,VLOOKUP(C381,'Agripp Fiberglass Macros'!$A$9:$AC$531,28,0))</f>
        <v>0</v>
      </c>
      <c r="G381" s="135"/>
      <c r="H381" s="135"/>
      <c r="I381" s="135"/>
      <c r="J381" s="135"/>
      <c r="K381" s="135"/>
      <c r="L381" s="135"/>
      <c r="M381" s="135"/>
      <c r="N381" s="135"/>
      <c r="O381" s="135"/>
      <c r="P381" s="135"/>
      <c r="Q381" s="135"/>
      <c r="R381" s="135"/>
      <c r="S381" s="280"/>
      <c r="T381" s="135"/>
    </row>
    <row r="382" spans="1:20" ht="19.95" customHeight="1">
      <c r="A382" s="86" t="str">
        <f t="shared" si="88"/>
        <v/>
      </c>
      <c r="B382" s="132">
        <f>SUM($A$2:A382)</f>
        <v>0</v>
      </c>
      <c r="C382" s="133" t="str">
        <f>'Agripp Fiberglass Macros'!A57</f>
        <v>M020</v>
      </c>
      <c r="D382" s="133">
        <f>IF(VLOOKUP(C382,'Agripp Fiberglass Macros'!$A$9:$AA$531,26,0)="",0,VLOOKUP(C382,'Agripp Fiberglass Macros'!$A$9:$AA$531,26,0))</f>
        <v>0</v>
      </c>
      <c r="E382" s="133">
        <v>381</v>
      </c>
      <c r="F382" s="134">
        <f>IF(VLOOKUP(C382,'Agripp Fiberglass Macros'!$A$9:$AC$531,28,0)="",0,VLOOKUP(C382,'Agripp Fiberglass Macros'!$A$9:$AC$531,28,0))</f>
        <v>0</v>
      </c>
      <c r="G382" s="135"/>
      <c r="H382" s="135"/>
      <c r="I382" s="135"/>
      <c r="J382" s="135"/>
      <c r="K382" s="135"/>
      <c r="L382" s="135"/>
      <c r="M382" s="135"/>
      <c r="N382" s="135"/>
      <c r="O382" s="135"/>
      <c r="P382" s="135"/>
      <c r="Q382" s="135"/>
      <c r="R382" s="135"/>
      <c r="S382" s="280"/>
      <c r="T382" s="135"/>
    </row>
    <row r="383" spans="1:20" ht="19.95" customHeight="1">
      <c r="A383" s="86" t="str">
        <f t="shared" si="88"/>
        <v/>
      </c>
      <c r="B383" s="132">
        <f>SUM($A$2:A383)</f>
        <v>0</v>
      </c>
      <c r="C383" s="133" t="str">
        <f>'Agripp Fiberglass Macros'!A58</f>
        <v>HA299</v>
      </c>
      <c r="D383" s="133">
        <f>IF(VLOOKUP(C383,'Agripp Fiberglass Macros'!$A$9:$AA$531,26,0)="",0,VLOOKUP(C383,'Agripp Fiberglass Macros'!$A$9:$AA$531,26,0))</f>
        <v>0</v>
      </c>
      <c r="E383" s="133">
        <v>382</v>
      </c>
      <c r="F383" s="134">
        <f>IF(VLOOKUP(C383,'Agripp Fiberglass Macros'!$A$9:$AC$531,28,0)="",0,VLOOKUP(C383,'Agripp Fiberglass Macros'!$A$9:$AC$531,28,0))</f>
        <v>0</v>
      </c>
      <c r="G383" s="135"/>
      <c r="H383" s="135"/>
      <c r="I383" s="135"/>
      <c r="J383" s="135"/>
      <c r="K383" s="135"/>
      <c r="L383" s="135"/>
      <c r="M383" s="135"/>
      <c r="N383" s="135"/>
      <c r="O383" s="135"/>
      <c r="P383" s="135"/>
      <c r="Q383" s="135"/>
      <c r="R383" s="135"/>
      <c r="S383" s="280"/>
      <c r="T383" s="135"/>
    </row>
    <row r="384" spans="1:20" ht="19.95" customHeight="1">
      <c r="A384" s="86" t="str">
        <f t="shared" si="88"/>
        <v/>
      </c>
      <c r="B384" s="132">
        <f>SUM($A$2:A384)</f>
        <v>0</v>
      </c>
      <c r="C384" s="133" t="str">
        <f>'Agripp Fiberglass Macros'!A59</f>
        <v>M038</v>
      </c>
      <c r="D384" s="133">
        <f>IF(VLOOKUP(C384,'Agripp Fiberglass Macros'!$A$9:$AA$531,26,0)="",0,VLOOKUP(C384,'Agripp Fiberglass Macros'!$A$9:$AA$531,26,0))</f>
        <v>0</v>
      </c>
      <c r="E384" s="133">
        <v>383</v>
      </c>
      <c r="F384" s="134">
        <f>IF(VLOOKUP(C384,'Agripp Fiberglass Macros'!$A$9:$AC$531,28,0)="",0,VLOOKUP(C384,'Agripp Fiberglass Macros'!$A$9:$AC$531,28,0))</f>
        <v>0</v>
      </c>
      <c r="G384" s="135"/>
      <c r="H384" s="135"/>
      <c r="I384" s="135"/>
      <c r="J384" s="135"/>
      <c r="K384" s="135"/>
      <c r="L384" s="135"/>
      <c r="M384" s="135"/>
      <c r="N384" s="135"/>
      <c r="O384" s="135"/>
      <c r="P384" s="135"/>
      <c r="Q384" s="135"/>
      <c r="R384" s="135"/>
      <c r="S384" s="280"/>
      <c r="T384" s="135"/>
    </row>
    <row r="385" spans="1:20" ht="19.95" customHeight="1">
      <c r="A385" s="86" t="str">
        <f t="shared" si="88"/>
        <v/>
      </c>
      <c r="B385" s="132">
        <f>SUM($A$2:A385)</f>
        <v>0</v>
      </c>
      <c r="C385" s="133" t="str">
        <f>'Agripp Fiberglass Macros'!A60</f>
        <v>M039</v>
      </c>
      <c r="D385" s="133">
        <f>IF(VLOOKUP(C385,'Agripp Fiberglass Macros'!$A$9:$AA$531,26,0)="",0,VLOOKUP(C385,'Agripp Fiberglass Macros'!$A$9:$AA$531,26,0))</f>
        <v>0</v>
      </c>
      <c r="E385" s="133">
        <v>384</v>
      </c>
      <c r="F385" s="134">
        <f>IF(VLOOKUP(C385,'Agripp Fiberglass Macros'!$A$9:$AC$531,28,0)="",0,VLOOKUP(C385,'Agripp Fiberglass Macros'!$A$9:$AC$531,28,0))</f>
        <v>0</v>
      </c>
      <c r="G385" s="135"/>
      <c r="H385" s="135"/>
      <c r="I385" s="135"/>
      <c r="J385" s="135"/>
      <c r="K385" s="135"/>
      <c r="L385" s="135"/>
      <c r="M385" s="135"/>
      <c r="N385" s="135"/>
      <c r="O385" s="135"/>
      <c r="P385" s="135"/>
      <c r="Q385" s="135"/>
      <c r="R385" s="135"/>
      <c r="S385" s="280"/>
      <c r="T385" s="135"/>
    </row>
    <row r="386" spans="1:20" ht="19.95" customHeight="1">
      <c r="A386" s="86" t="str">
        <f t="shared" si="88"/>
        <v/>
      </c>
      <c r="B386" s="132">
        <f>SUM($A$2:A386)</f>
        <v>0</v>
      </c>
      <c r="C386" s="133" t="str">
        <f>'Agripp Fiberglass Macros'!A61</f>
        <v>M040</v>
      </c>
      <c r="D386" s="133">
        <f>IF(VLOOKUP(C386,'Agripp Fiberglass Macros'!$A$9:$AA$531,26,0)="",0,VLOOKUP(C386,'Agripp Fiberglass Macros'!$A$9:$AA$531,26,0))</f>
        <v>0</v>
      </c>
      <c r="E386" s="133">
        <v>385</v>
      </c>
      <c r="F386" s="134">
        <f>IF(VLOOKUP(C386,'Agripp Fiberglass Macros'!$A$9:$AC$531,28,0)="",0,VLOOKUP(C386,'Agripp Fiberglass Macros'!$A$9:$AC$531,28,0))</f>
        <v>0</v>
      </c>
      <c r="G386" s="135"/>
      <c r="H386" s="135"/>
      <c r="I386" s="135"/>
      <c r="J386" s="135"/>
      <c r="K386" s="135"/>
      <c r="L386" s="135"/>
      <c r="M386" s="135"/>
      <c r="N386" s="135"/>
      <c r="O386" s="135"/>
      <c r="P386" s="135"/>
      <c r="Q386" s="135"/>
      <c r="R386" s="135"/>
      <c r="S386" s="280"/>
      <c r="T386" s="135"/>
    </row>
    <row r="387" spans="1:20" ht="19.95" customHeight="1">
      <c r="A387" s="86" t="str">
        <f t="shared" si="88"/>
        <v/>
      </c>
      <c r="B387" s="132">
        <f>SUM($A$2:A387)</f>
        <v>0</v>
      </c>
      <c r="C387" s="133" t="str">
        <f>'Agripp Fiberglass Macros'!A62</f>
        <v>M014</v>
      </c>
      <c r="D387" s="133">
        <f>IF(VLOOKUP(C387,'Agripp Fiberglass Macros'!$A$9:$AA$531,26,0)="",0,VLOOKUP(C387,'Agripp Fiberglass Macros'!$A$9:$AA$531,26,0))</f>
        <v>0</v>
      </c>
      <c r="E387" s="133">
        <v>386</v>
      </c>
      <c r="F387" s="134">
        <f>IF(VLOOKUP(C387,'Agripp Fiberglass Macros'!$A$9:$AC$531,28,0)="",0,VLOOKUP(C387,'Agripp Fiberglass Macros'!$A$9:$AC$531,28,0))</f>
        <v>0</v>
      </c>
      <c r="G387" s="135"/>
      <c r="H387" s="135"/>
      <c r="I387" s="135"/>
      <c r="J387" s="135"/>
      <c r="K387" s="135"/>
      <c r="L387" s="135"/>
      <c r="M387" s="135"/>
      <c r="N387" s="135"/>
      <c r="O387" s="135"/>
      <c r="P387" s="135"/>
      <c r="Q387" s="135"/>
      <c r="R387" s="135"/>
      <c r="S387" s="280"/>
      <c r="T387" s="135"/>
    </row>
    <row r="388" spans="1:20" ht="19.95" customHeight="1">
      <c r="A388" s="86" t="str">
        <f t="shared" si="88"/>
        <v/>
      </c>
      <c r="B388" s="132">
        <f>SUM($A$2:A388)</f>
        <v>0</v>
      </c>
      <c r="C388" s="133" t="str">
        <f>'Agripp Fiberglass Macros'!A63</f>
        <v>M015</v>
      </c>
      <c r="D388" s="133">
        <f>IF(VLOOKUP(C388,'Agripp Fiberglass Macros'!$A$9:$AA$531,26,0)="",0,VLOOKUP(C388,'Agripp Fiberglass Macros'!$A$9:$AA$531,26,0))</f>
        <v>0</v>
      </c>
      <c r="E388" s="133">
        <v>387</v>
      </c>
      <c r="F388" s="134">
        <f>IF(VLOOKUP(C388,'Agripp Fiberglass Macros'!$A$9:$AC$531,28,0)="",0,VLOOKUP(C388,'Agripp Fiberglass Macros'!$A$9:$AC$531,28,0))</f>
        <v>0</v>
      </c>
      <c r="G388" s="135"/>
      <c r="H388" s="135"/>
      <c r="I388" s="135"/>
      <c r="J388" s="135"/>
      <c r="K388" s="135"/>
      <c r="L388" s="135"/>
      <c r="M388" s="135"/>
      <c r="N388" s="135"/>
      <c r="O388" s="135"/>
      <c r="P388" s="135"/>
      <c r="Q388" s="135"/>
      <c r="R388" s="135"/>
      <c r="S388" s="280"/>
      <c r="T388" s="135"/>
    </row>
    <row r="389" spans="1:20" ht="19.95" customHeight="1">
      <c r="A389" s="86" t="str">
        <f t="shared" si="88"/>
        <v/>
      </c>
      <c r="B389" s="132">
        <f>SUM($A$2:A389)</f>
        <v>0</v>
      </c>
      <c r="C389" s="133" t="str">
        <f>'Agripp Fiberglass Macros'!A64</f>
        <v>M011</v>
      </c>
      <c r="D389" s="133">
        <f>IF(VLOOKUP(C389,'Agripp Fiberglass Macros'!$A$9:$AA$531,26,0)="",0,VLOOKUP(C389,'Agripp Fiberglass Macros'!$A$9:$AA$531,26,0))</f>
        <v>0</v>
      </c>
      <c r="E389" s="133">
        <v>388</v>
      </c>
      <c r="F389" s="134">
        <f>IF(VLOOKUP(C389,'Agripp Fiberglass Macros'!$A$9:$AC$531,28,0)="",0,VLOOKUP(C389,'Agripp Fiberglass Macros'!$A$9:$AC$531,28,0))</f>
        <v>0</v>
      </c>
      <c r="G389" s="135"/>
      <c r="H389" s="135"/>
      <c r="I389" s="135"/>
      <c r="J389" s="135"/>
      <c r="K389" s="135"/>
      <c r="L389" s="135"/>
      <c r="M389" s="135"/>
      <c r="N389" s="135"/>
      <c r="O389" s="135"/>
      <c r="P389" s="135"/>
      <c r="Q389" s="135"/>
      <c r="R389" s="135"/>
      <c r="S389" s="280"/>
      <c r="T389" s="135"/>
    </row>
    <row r="390" spans="1:20" ht="19.95" customHeight="1">
      <c r="A390" s="86" t="str">
        <f t="shared" si="88"/>
        <v/>
      </c>
      <c r="B390" s="132">
        <f>SUM($A$2:A390)</f>
        <v>0</v>
      </c>
      <c r="C390" s="133" t="str">
        <f>'Agripp Fiberglass Macros'!A65</f>
        <v>M012</v>
      </c>
      <c r="D390" s="133">
        <f>IF(VLOOKUP(C390,'Agripp Fiberglass Macros'!$A$9:$AA$531,26,0)="",0,VLOOKUP(C390,'Agripp Fiberglass Macros'!$A$9:$AA$531,26,0))</f>
        <v>0</v>
      </c>
      <c r="E390" s="133">
        <v>389</v>
      </c>
      <c r="F390" s="134">
        <f>IF(VLOOKUP(C390,'Agripp Fiberglass Macros'!$A$9:$AC$531,28,0)="",0,VLOOKUP(C390,'Agripp Fiberglass Macros'!$A$9:$AC$531,28,0))</f>
        <v>0</v>
      </c>
      <c r="G390" s="135"/>
      <c r="H390" s="135"/>
      <c r="I390" s="135"/>
      <c r="J390" s="135"/>
      <c r="K390" s="135"/>
      <c r="L390" s="135"/>
      <c r="M390" s="135"/>
      <c r="N390" s="135"/>
      <c r="O390" s="135"/>
      <c r="P390" s="135"/>
      <c r="Q390" s="135"/>
      <c r="R390" s="135"/>
      <c r="S390" s="280"/>
      <c r="T390" s="135"/>
    </row>
    <row r="391" spans="1:20" ht="19.95" customHeight="1">
      <c r="A391" s="86" t="str">
        <f t="shared" si="88"/>
        <v/>
      </c>
      <c r="B391" s="132">
        <f>SUM($A$2:A391)</f>
        <v>0</v>
      </c>
      <c r="C391" s="133" t="str">
        <f>'Agripp Fiberglass Macros'!A66</f>
        <v>HA301</v>
      </c>
      <c r="D391" s="133">
        <f>IF(VLOOKUP(C391,'Agripp Fiberglass Macros'!$A$9:$AA$531,26,0)="",0,VLOOKUP(C391,'Agripp Fiberglass Macros'!$A$9:$AA$531,26,0))</f>
        <v>0</v>
      </c>
      <c r="E391" s="133">
        <v>390</v>
      </c>
      <c r="F391" s="134">
        <f>IF(VLOOKUP(C391,'Agripp Fiberglass Macros'!$A$9:$AC$531,28,0)="",0,VLOOKUP(C391,'Agripp Fiberglass Macros'!$A$9:$AC$531,28,0))</f>
        <v>0</v>
      </c>
      <c r="G391" s="135"/>
      <c r="H391" s="135"/>
      <c r="I391" s="135"/>
      <c r="J391" s="135"/>
      <c r="K391" s="135"/>
      <c r="L391" s="135"/>
      <c r="M391" s="135"/>
      <c r="N391" s="135"/>
      <c r="O391" s="135"/>
      <c r="P391" s="135"/>
      <c r="Q391" s="135"/>
      <c r="R391" s="135"/>
      <c r="S391" s="280"/>
      <c r="T391" s="135"/>
    </row>
    <row r="392" spans="1:20" ht="19.95" customHeight="1">
      <c r="A392" s="86" t="str">
        <f t="shared" si="88"/>
        <v/>
      </c>
      <c r="B392" s="132">
        <f>SUM($A$2:A392)</f>
        <v>0</v>
      </c>
      <c r="C392" s="133" t="str">
        <f>'Agripp Fiberglass Macros'!A67</f>
        <v>HA303</v>
      </c>
      <c r="D392" s="133">
        <f>IF(VLOOKUP(C392,'Agripp Fiberglass Macros'!$A$9:$AA$531,26,0)="",0,VLOOKUP(C392,'Agripp Fiberglass Macros'!$A$9:$AA$531,26,0))</f>
        <v>0</v>
      </c>
      <c r="E392" s="133">
        <v>391</v>
      </c>
      <c r="F392" s="134">
        <f>IF(VLOOKUP(C392,'Agripp Fiberglass Macros'!$A$9:$AC$531,28,0)="",0,VLOOKUP(C392,'Agripp Fiberglass Macros'!$A$9:$AC$531,28,0))</f>
        <v>0</v>
      </c>
      <c r="G392" s="135"/>
      <c r="H392" s="135"/>
      <c r="I392" s="135"/>
      <c r="J392" s="135"/>
      <c r="K392" s="135"/>
      <c r="L392" s="135"/>
      <c r="M392" s="135"/>
      <c r="N392" s="135"/>
      <c r="O392" s="135"/>
      <c r="P392" s="135"/>
      <c r="Q392" s="135"/>
      <c r="R392" s="135"/>
      <c r="S392" s="280"/>
      <c r="T392" s="135"/>
    </row>
    <row r="393" spans="1:20" ht="19.95" customHeight="1">
      <c r="A393" s="86" t="str">
        <f t="shared" si="88"/>
        <v/>
      </c>
      <c r="B393" s="132">
        <f>SUM($A$2:A393)</f>
        <v>0</v>
      </c>
      <c r="C393" s="133" t="str">
        <f>'Agripp Fiberglass Macros'!A68</f>
        <v>HA294</v>
      </c>
      <c r="D393" s="133">
        <f>IF(VLOOKUP(C393,'Agripp Fiberglass Macros'!$A$9:$AA$531,26,0)="",0,VLOOKUP(C393,'Agripp Fiberglass Macros'!$A$9:$AA$531,26,0))</f>
        <v>0</v>
      </c>
      <c r="E393" s="133">
        <v>392</v>
      </c>
      <c r="F393" s="134">
        <f>IF(VLOOKUP(C393,'Agripp Fiberglass Macros'!$A$9:$AC$531,28,0)="",0,VLOOKUP(C393,'Agripp Fiberglass Macros'!$A$9:$AC$531,28,0))</f>
        <v>0</v>
      </c>
      <c r="G393" s="135"/>
      <c r="H393" s="135"/>
      <c r="I393" s="135"/>
      <c r="J393" s="135"/>
      <c r="K393" s="135"/>
      <c r="L393" s="135"/>
      <c r="M393" s="135"/>
      <c r="N393" s="135"/>
      <c r="O393" s="135"/>
      <c r="P393" s="135"/>
      <c r="Q393" s="135"/>
      <c r="R393" s="135"/>
      <c r="S393" s="280"/>
      <c r="T393" s="135"/>
    </row>
    <row r="394" spans="1:20" ht="19.95" customHeight="1">
      <c r="A394" s="86" t="str">
        <f t="shared" si="88"/>
        <v/>
      </c>
      <c r="B394" s="132">
        <f>SUM($A$2:A394)</f>
        <v>0</v>
      </c>
      <c r="C394" s="133" t="str">
        <f>'Agripp Fiberglass Macros'!A69</f>
        <v>HA296</v>
      </c>
      <c r="D394" s="133">
        <f>IF(VLOOKUP(C394,'Agripp Fiberglass Macros'!$A$9:$AA$531,26,0)="",0,VLOOKUP(C394,'Agripp Fiberglass Macros'!$A$9:$AA$531,26,0))</f>
        <v>0</v>
      </c>
      <c r="E394" s="133">
        <v>393</v>
      </c>
      <c r="F394" s="134">
        <f>IF(VLOOKUP(C394,'Agripp Fiberglass Macros'!$A$9:$AC$531,28,0)="",0,VLOOKUP(C394,'Agripp Fiberglass Macros'!$A$9:$AC$531,28,0))</f>
        <v>0</v>
      </c>
      <c r="G394" s="135"/>
      <c r="H394" s="135"/>
      <c r="I394" s="135"/>
      <c r="J394" s="135"/>
      <c r="K394" s="135"/>
      <c r="L394" s="135"/>
      <c r="M394" s="135"/>
      <c r="N394" s="135"/>
      <c r="O394" s="135"/>
      <c r="P394" s="135"/>
      <c r="Q394" s="135"/>
      <c r="R394" s="135"/>
      <c r="S394" s="280"/>
      <c r="T394" s="135"/>
    </row>
    <row r="395" spans="1:20" ht="19.95" customHeight="1">
      <c r="A395" s="86" t="str">
        <f t="shared" si="88"/>
        <v/>
      </c>
      <c r="B395" s="132">
        <f>SUM($A$2:A395)</f>
        <v>0</v>
      </c>
      <c r="C395" s="133" t="str">
        <f>'Agripp Fiberglass Macros'!A70</f>
        <v>HA298</v>
      </c>
      <c r="D395" s="133">
        <f>IF(VLOOKUP(C395,'Agripp Fiberglass Macros'!$A$9:$AA$531,26,0)="",0,VLOOKUP(C395,'Agripp Fiberglass Macros'!$A$9:$AA$531,26,0))</f>
        <v>0</v>
      </c>
      <c r="E395" s="133">
        <v>394</v>
      </c>
      <c r="F395" s="134">
        <f>IF(VLOOKUP(C395,'Agripp Fiberglass Macros'!$A$9:$AC$531,28,0)="",0,VLOOKUP(C395,'Agripp Fiberglass Macros'!$A$9:$AC$531,28,0))</f>
        <v>0</v>
      </c>
      <c r="G395" s="135"/>
      <c r="H395" s="135"/>
      <c r="I395" s="135"/>
      <c r="J395" s="135"/>
      <c r="K395" s="135"/>
      <c r="L395" s="135"/>
      <c r="M395" s="135"/>
      <c r="N395" s="135"/>
      <c r="O395" s="135"/>
      <c r="P395" s="135"/>
      <c r="Q395" s="135"/>
      <c r="R395" s="135"/>
      <c r="S395" s="280"/>
      <c r="T395" s="135"/>
    </row>
    <row r="396" spans="1:20" ht="19.95" customHeight="1">
      <c r="A396" s="86" t="str">
        <f t="shared" si="88"/>
        <v/>
      </c>
      <c r="B396" s="132">
        <f>SUM($A$2:A396)</f>
        <v>0</v>
      </c>
      <c r="C396" s="133" t="str">
        <f>'Agripp Fiberglass Macros'!A71</f>
        <v>MD013</v>
      </c>
      <c r="D396" s="133">
        <f>IF(VLOOKUP(C396,'Agripp Fiberglass Macros'!$A$9:$AA$531,26,0)="",0,VLOOKUP(C396,'Agripp Fiberglass Macros'!$A$9:$AA$531,26,0))</f>
        <v>0</v>
      </c>
      <c r="E396" s="133">
        <v>395</v>
      </c>
      <c r="F396" s="134">
        <f>IF(VLOOKUP(C396,'Agripp Fiberglass Macros'!$A$9:$AC$531,28,0)="",0,VLOOKUP(C396,'Agripp Fiberglass Macros'!$A$9:$AC$531,28,0))</f>
        <v>0</v>
      </c>
      <c r="G396" s="135"/>
      <c r="H396" s="135"/>
      <c r="I396" s="135"/>
      <c r="J396" s="135"/>
      <c r="K396" s="135"/>
      <c r="L396" s="135"/>
      <c r="M396" s="135"/>
      <c r="N396" s="135"/>
      <c r="O396" s="135"/>
      <c r="P396" s="135"/>
      <c r="Q396" s="135"/>
      <c r="R396" s="135"/>
      <c r="S396" s="280"/>
      <c r="T396" s="135"/>
    </row>
    <row r="397" spans="1:20" ht="19.95" customHeight="1">
      <c r="A397" s="86" t="str">
        <f t="shared" si="88"/>
        <v/>
      </c>
      <c r="B397" s="132">
        <f>SUM($A$2:A397)</f>
        <v>0</v>
      </c>
      <c r="C397" s="133" t="str">
        <f>'Agripp Fiberglass Macros'!A72</f>
        <v>MD030</v>
      </c>
      <c r="D397" s="133">
        <f>IF(VLOOKUP(C397,'Agripp Fiberglass Macros'!$A$9:$AA$531,26,0)="",0,VLOOKUP(C397,'Agripp Fiberglass Macros'!$A$9:$AA$531,26,0))</f>
        <v>0</v>
      </c>
      <c r="E397" s="133">
        <v>396</v>
      </c>
      <c r="F397" s="134">
        <f>IF(VLOOKUP(C397,'Agripp Fiberglass Macros'!$A$9:$AC$531,28,0)="",0,VLOOKUP(C397,'Agripp Fiberglass Macros'!$A$9:$AC$531,28,0))</f>
        <v>0</v>
      </c>
      <c r="G397" s="135"/>
      <c r="H397" s="135"/>
      <c r="I397" s="135"/>
      <c r="J397" s="135"/>
      <c r="K397" s="135"/>
      <c r="L397" s="135"/>
      <c r="M397" s="135"/>
      <c r="N397" s="135"/>
      <c r="O397" s="135"/>
      <c r="P397" s="135"/>
      <c r="Q397" s="135"/>
      <c r="R397" s="135"/>
      <c r="S397" s="280"/>
      <c r="T397" s="135"/>
    </row>
    <row r="398" spans="1:20" ht="19.95" customHeight="1">
      <c r="A398" s="86" t="str">
        <f t="shared" si="88"/>
        <v/>
      </c>
      <c r="B398" s="132">
        <f>SUM($A$2:A398)</f>
        <v>0</v>
      </c>
      <c r="C398" s="133" t="str">
        <f>'Agripp Fiberglass Macros'!A73</f>
        <v>MD033</v>
      </c>
      <c r="D398" s="133">
        <f>IF(VLOOKUP(C398,'Agripp Fiberglass Macros'!$A$9:$AA$531,26,0)="",0,VLOOKUP(C398,'Agripp Fiberglass Macros'!$A$9:$AA$531,26,0))</f>
        <v>0</v>
      </c>
      <c r="E398" s="133">
        <v>397</v>
      </c>
      <c r="F398" s="134">
        <f>IF(VLOOKUP(C398,'Agripp Fiberglass Macros'!$A$9:$AC$531,28,0)="",0,VLOOKUP(C398,'Agripp Fiberglass Macros'!$A$9:$AC$531,28,0))</f>
        <v>0</v>
      </c>
      <c r="G398" s="135"/>
      <c r="H398" s="135"/>
      <c r="I398" s="135"/>
      <c r="J398" s="135"/>
      <c r="K398" s="135"/>
      <c r="L398" s="135"/>
      <c r="M398" s="135"/>
      <c r="N398" s="135"/>
      <c r="O398" s="135"/>
      <c r="P398" s="135"/>
      <c r="Q398" s="135"/>
      <c r="R398" s="135"/>
      <c r="S398" s="280"/>
      <c r="T398" s="135"/>
    </row>
    <row r="399" spans="1:20" ht="19.95" customHeight="1">
      <c r="A399" s="86" t="str">
        <f t="shared" si="88"/>
        <v/>
      </c>
      <c r="B399" s="132">
        <f>SUM($A$2:A399)</f>
        <v>0</v>
      </c>
      <c r="C399" s="133" t="str">
        <f>'Agripp Fiberglass Macros'!A74</f>
        <v>MD016</v>
      </c>
      <c r="D399" s="133">
        <f>IF(VLOOKUP(C399,'Agripp Fiberglass Macros'!$A$9:$AA$531,26,0)="",0,VLOOKUP(C399,'Agripp Fiberglass Macros'!$A$9:$AA$531,26,0))</f>
        <v>0</v>
      </c>
      <c r="E399" s="133">
        <v>398</v>
      </c>
      <c r="F399" s="134">
        <f>IF(VLOOKUP(C399,'Agripp Fiberglass Macros'!$A$9:$AC$531,28,0)="",0,VLOOKUP(C399,'Agripp Fiberglass Macros'!$A$9:$AC$531,28,0))</f>
        <v>0</v>
      </c>
      <c r="G399" s="135"/>
      <c r="H399" s="135"/>
      <c r="I399" s="135"/>
      <c r="J399" s="135"/>
      <c r="K399" s="135"/>
      <c r="L399" s="135"/>
      <c r="M399" s="135"/>
      <c r="N399" s="135"/>
      <c r="O399" s="135"/>
      <c r="P399" s="135"/>
      <c r="Q399" s="135"/>
      <c r="R399" s="135"/>
      <c r="S399" s="280"/>
      <c r="T399" s="135"/>
    </row>
    <row r="400" spans="1:20" ht="19.95" customHeight="1">
      <c r="A400" s="86" t="str">
        <f t="shared" si="88"/>
        <v/>
      </c>
      <c r="B400" s="132">
        <f>SUM($A$2:A400)</f>
        <v>0</v>
      </c>
      <c r="C400" s="133" t="str">
        <f>'Agripp Fiberglass Macros'!A75</f>
        <v>MD017</v>
      </c>
      <c r="D400" s="133">
        <f>IF(VLOOKUP(C400,'Agripp Fiberglass Macros'!$A$9:$AA$531,26,0)="",0,VLOOKUP(C400,'Agripp Fiberglass Macros'!$A$9:$AA$531,26,0))</f>
        <v>0</v>
      </c>
      <c r="E400" s="133">
        <v>399</v>
      </c>
      <c r="F400" s="134">
        <f>IF(VLOOKUP(C400,'Agripp Fiberglass Macros'!$A$9:$AC$531,28,0)="",0,VLOOKUP(C400,'Agripp Fiberglass Macros'!$A$9:$AC$531,28,0))</f>
        <v>0</v>
      </c>
      <c r="G400" s="135"/>
      <c r="H400" s="135"/>
      <c r="I400" s="135"/>
      <c r="J400" s="135"/>
      <c r="K400" s="135"/>
      <c r="L400" s="135"/>
      <c r="M400" s="135"/>
      <c r="N400" s="135"/>
      <c r="O400" s="135"/>
      <c r="P400" s="135"/>
      <c r="Q400" s="135"/>
      <c r="R400" s="135"/>
      <c r="S400" s="280"/>
      <c r="T400" s="135"/>
    </row>
    <row r="401" spans="1:20" ht="19.95" customHeight="1">
      <c r="A401" s="86" t="str">
        <f t="shared" si="88"/>
        <v/>
      </c>
      <c r="B401" s="132">
        <f>SUM($A$2:A401)</f>
        <v>0</v>
      </c>
      <c r="C401" s="133" t="str">
        <f>'Agripp Fiberglass Macros'!A76</f>
        <v>MD018</v>
      </c>
      <c r="D401" s="133">
        <f>IF(VLOOKUP(C401,'Agripp Fiberglass Macros'!$A$9:$AA$531,26,0)="",0,VLOOKUP(C401,'Agripp Fiberglass Macros'!$A$9:$AA$531,26,0))</f>
        <v>0</v>
      </c>
      <c r="E401" s="133">
        <v>400</v>
      </c>
      <c r="F401" s="134">
        <f>IF(VLOOKUP(C401,'Agripp Fiberglass Macros'!$A$9:$AC$531,28,0)="",0,VLOOKUP(C401,'Agripp Fiberglass Macros'!$A$9:$AC$531,28,0))</f>
        <v>0</v>
      </c>
      <c r="G401" s="135"/>
      <c r="H401" s="135"/>
      <c r="I401" s="135"/>
      <c r="J401" s="135"/>
      <c r="K401" s="135"/>
      <c r="L401" s="135"/>
      <c r="M401" s="135"/>
      <c r="N401" s="135"/>
      <c r="O401" s="135"/>
      <c r="P401" s="135"/>
      <c r="Q401" s="135"/>
      <c r="R401" s="135"/>
      <c r="S401" s="280"/>
      <c r="T401" s="135"/>
    </row>
    <row r="402" spans="1:20" ht="19.95" customHeight="1">
      <c r="A402" s="86" t="str">
        <f t="shared" si="88"/>
        <v/>
      </c>
      <c r="B402" s="132">
        <f>SUM($A$2:A402)</f>
        <v>0</v>
      </c>
      <c r="C402" s="133" t="str">
        <f>'Agripp Fiberglass Macros'!A77</f>
        <v>HA306</v>
      </c>
      <c r="D402" s="133">
        <f>IF(VLOOKUP(C402,'Agripp Fiberglass Macros'!$A$9:$AA$531,26,0)="",0,VLOOKUP(C402,'Agripp Fiberglass Macros'!$A$9:$AA$531,26,0))</f>
        <v>0</v>
      </c>
      <c r="E402" s="133">
        <v>401</v>
      </c>
      <c r="F402" s="134">
        <f>IF(VLOOKUP(C402,'Agripp Fiberglass Macros'!$A$9:$AC$531,28,0)="",0,VLOOKUP(C402,'Agripp Fiberglass Macros'!$A$9:$AC$531,28,0))</f>
        <v>0</v>
      </c>
      <c r="G402" s="135"/>
      <c r="H402" s="135"/>
      <c r="I402" s="135"/>
      <c r="J402" s="135"/>
      <c r="K402" s="135"/>
      <c r="L402" s="135"/>
      <c r="M402" s="135"/>
      <c r="N402" s="135"/>
      <c r="O402" s="135"/>
      <c r="P402" s="135"/>
      <c r="Q402" s="135"/>
      <c r="R402" s="135"/>
      <c r="S402" s="280"/>
      <c r="T402" s="135"/>
    </row>
    <row r="403" spans="1:20" ht="19.95" customHeight="1">
      <c r="A403" s="86" t="str">
        <f t="shared" si="88"/>
        <v/>
      </c>
      <c r="B403" s="132">
        <f>SUM($A$2:A403)</f>
        <v>0</v>
      </c>
      <c r="C403" s="133" t="str">
        <f>'Agripp Fiberglass Macros'!A78</f>
        <v>HA308</v>
      </c>
      <c r="D403" s="133">
        <f>IF(VLOOKUP(C403,'Agripp Fiberglass Macros'!$A$9:$AA$531,26,0)="",0,VLOOKUP(C403,'Agripp Fiberglass Macros'!$A$9:$AA$531,26,0))</f>
        <v>0</v>
      </c>
      <c r="E403" s="133">
        <v>402</v>
      </c>
      <c r="F403" s="134">
        <f>IF(VLOOKUP(C403,'Agripp Fiberglass Macros'!$A$9:$AC$531,28,0)="",0,VLOOKUP(C403,'Agripp Fiberglass Macros'!$A$9:$AC$531,28,0))</f>
        <v>0</v>
      </c>
      <c r="G403" s="135"/>
      <c r="H403" s="135"/>
      <c r="I403" s="135"/>
      <c r="J403" s="135"/>
      <c r="K403" s="135"/>
      <c r="L403" s="135"/>
      <c r="M403" s="135"/>
      <c r="N403" s="135"/>
      <c r="O403" s="135"/>
      <c r="P403" s="135"/>
      <c r="Q403" s="135"/>
      <c r="R403" s="135"/>
      <c r="S403" s="280"/>
      <c r="T403" s="135"/>
    </row>
    <row r="404" spans="1:20" ht="19.95" customHeight="1">
      <c r="A404" s="86" t="str">
        <f t="shared" si="88"/>
        <v/>
      </c>
      <c r="B404" s="132">
        <f>SUM($A$2:A404)</f>
        <v>0</v>
      </c>
      <c r="C404" s="133" t="str">
        <f>'Agripp Fiberglass Macros'!A79</f>
        <v>HA310</v>
      </c>
      <c r="D404" s="133">
        <f>IF(VLOOKUP(C404,'Agripp Fiberglass Macros'!$A$9:$AA$531,26,0)="",0,VLOOKUP(C404,'Agripp Fiberglass Macros'!$A$9:$AA$531,26,0))</f>
        <v>0</v>
      </c>
      <c r="E404" s="133">
        <v>403</v>
      </c>
      <c r="F404" s="134">
        <f>IF(VLOOKUP(C404,'Agripp Fiberglass Macros'!$A$9:$AC$531,28,0)="",0,VLOOKUP(C404,'Agripp Fiberglass Macros'!$A$9:$AC$531,28,0))</f>
        <v>0</v>
      </c>
      <c r="G404" s="135"/>
      <c r="H404" s="135"/>
      <c r="I404" s="135"/>
      <c r="J404" s="135"/>
      <c r="K404" s="135"/>
      <c r="L404" s="135"/>
      <c r="M404" s="135"/>
      <c r="N404" s="135"/>
      <c r="O404" s="135"/>
      <c r="P404" s="135"/>
      <c r="Q404" s="135"/>
      <c r="R404" s="135"/>
      <c r="S404" s="280"/>
      <c r="T404" s="135"/>
    </row>
    <row r="405" spans="1:20" ht="19.95" customHeight="1">
      <c r="A405" s="86" t="str">
        <f t="shared" si="88"/>
        <v/>
      </c>
      <c r="B405" s="132">
        <f>SUM($A$2:A405)</f>
        <v>0</v>
      </c>
      <c r="C405" s="133" t="str">
        <f>'Agripp Fiberglass Macros'!A80</f>
        <v>MD035</v>
      </c>
      <c r="D405" s="133">
        <f>IF(VLOOKUP(C405,'Agripp Fiberglass Macros'!$A$9:$AA$531,26,0)="",0,VLOOKUP(C405,'Agripp Fiberglass Macros'!$A$9:$AA$531,26,0))</f>
        <v>0</v>
      </c>
      <c r="E405" s="133">
        <v>404</v>
      </c>
      <c r="F405" s="134">
        <f>IF(VLOOKUP(C405,'Agripp Fiberglass Macros'!$A$9:$AC$531,28,0)="",0,VLOOKUP(C405,'Agripp Fiberglass Macros'!$A$9:$AC$531,28,0))</f>
        <v>0</v>
      </c>
      <c r="G405" s="135"/>
      <c r="H405" s="135"/>
      <c r="I405" s="135"/>
      <c r="J405" s="135"/>
      <c r="K405" s="135"/>
      <c r="L405" s="135"/>
      <c r="M405" s="135"/>
      <c r="N405" s="135"/>
      <c r="O405" s="135"/>
      <c r="P405" s="135"/>
      <c r="Q405" s="135"/>
      <c r="R405" s="135"/>
      <c r="S405" s="280"/>
      <c r="T405" s="135"/>
    </row>
    <row r="406" spans="1:20" ht="19.95" customHeight="1">
      <c r="A406" s="86" t="str">
        <f t="shared" si="88"/>
        <v/>
      </c>
      <c r="B406" s="132">
        <f>SUM($A$2:A406)</f>
        <v>0</v>
      </c>
      <c r="C406" s="133" t="str">
        <f>'Agripp Fiberglass Macros'!A81</f>
        <v>MD034</v>
      </c>
      <c r="D406" s="133">
        <f>IF(VLOOKUP(C406,'Agripp Fiberglass Macros'!$A$9:$AA$531,26,0)="",0,VLOOKUP(C406,'Agripp Fiberglass Macros'!$A$9:$AA$531,26,0))</f>
        <v>0</v>
      </c>
      <c r="E406" s="133">
        <v>405</v>
      </c>
      <c r="F406" s="134">
        <f>IF(VLOOKUP(C406,'Agripp Fiberglass Macros'!$A$9:$AC$531,28,0)="",0,VLOOKUP(C406,'Agripp Fiberglass Macros'!$A$9:$AC$531,28,0))</f>
        <v>0</v>
      </c>
      <c r="G406" s="135"/>
      <c r="H406" s="135"/>
      <c r="I406" s="135"/>
      <c r="J406" s="135"/>
      <c r="K406" s="135"/>
      <c r="L406" s="135"/>
      <c r="M406" s="135"/>
      <c r="N406" s="135"/>
      <c r="O406" s="135"/>
      <c r="P406" s="135"/>
      <c r="Q406" s="135"/>
      <c r="R406" s="135"/>
      <c r="S406" s="280"/>
      <c r="T406" s="135"/>
    </row>
    <row r="407" spans="1:20" ht="19.95" customHeight="1">
      <c r="A407" s="86" t="str">
        <f t="shared" si="88"/>
        <v/>
      </c>
      <c r="B407" s="132">
        <f>SUM($A$2:A407)</f>
        <v>0</v>
      </c>
      <c r="C407" s="133" t="str">
        <f>'Agripp Fiberglass Macros'!A82</f>
        <v>MD021</v>
      </c>
      <c r="D407" s="133">
        <f>IF(VLOOKUP(C407,'Agripp Fiberglass Macros'!$A$9:$AA$531,26,0)="",0,VLOOKUP(C407,'Agripp Fiberglass Macros'!$A$9:$AA$531,26,0))</f>
        <v>0</v>
      </c>
      <c r="E407" s="133">
        <v>406</v>
      </c>
      <c r="F407" s="134">
        <f>IF(VLOOKUP(C407,'Agripp Fiberglass Macros'!$A$9:$AC$531,28,0)="",0,VLOOKUP(C407,'Agripp Fiberglass Macros'!$A$9:$AC$531,28,0))</f>
        <v>0</v>
      </c>
      <c r="G407" s="135"/>
      <c r="H407" s="135"/>
      <c r="I407" s="135"/>
      <c r="J407" s="135"/>
      <c r="K407" s="135"/>
      <c r="L407" s="135"/>
      <c r="M407" s="135"/>
      <c r="N407" s="135"/>
      <c r="O407" s="135"/>
      <c r="P407" s="135"/>
      <c r="Q407" s="135"/>
      <c r="R407" s="135"/>
      <c r="S407" s="280"/>
      <c r="T407" s="135"/>
    </row>
    <row r="408" spans="1:20" ht="19.95" customHeight="1">
      <c r="A408" s="86" t="str">
        <f t="shared" si="88"/>
        <v/>
      </c>
      <c r="B408" s="132">
        <f>SUM($A$2:A408)</f>
        <v>0</v>
      </c>
      <c r="C408" s="133" t="str">
        <f>'Agripp Fiberglass Macros'!A83</f>
        <v>MD037</v>
      </c>
      <c r="D408" s="133">
        <f>IF(VLOOKUP(C408,'Agripp Fiberglass Macros'!$A$9:$AA$531,26,0)="",0,VLOOKUP(C408,'Agripp Fiberglass Macros'!$A$9:$AA$531,26,0))</f>
        <v>0</v>
      </c>
      <c r="E408" s="133">
        <v>407</v>
      </c>
      <c r="F408" s="134">
        <f>IF(VLOOKUP(C408,'Agripp Fiberglass Macros'!$A$9:$AC$531,28,0)="",0,VLOOKUP(C408,'Agripp Fiberglass Macros'!$A$9:$AC$531,28,0))</f>
        <v>0</v>
      </c>
      <c r="G408" s="135"/>
      <c r="H408" s="135"/>
      <c r="I408" s="135"/>
      <c r="J408" s="135"/>
      <c r="K408" s="135"/>
      <c r="L408" s="135"/>
      <c r="M408" s="135"/>
      <c r="N408" s="135"/>
      <c r="O408" s="135"/>
      <c r="P408" s="135"/>
      <c r="Q408" s="135"/>
      <c r="R408" s="135"/>
      <c r="S408" s="280"/>
      <c r="T408" s="135"/>
    </row>
    <row r="409" spans="1:20" ht="19.95" customHeight="1">
      <c r="A409" s="86" t="str">
        <f t="shared" si="88"/>
        <v/>
      </c>
      <c r="B409" s="132">
        <f>SUM($A$2:A409)</f>
        <v>0</v>
      </c>
      <c r="C409" s="133" t="str">
        <f>'Agripp Fiberglass Macros'!A84</f>
        <v>MD001</v>
      </c>
      <c r="D409" s="133">
        <f>IF(VLOOKUP(C409,'Agripp Fiberglass Macros'!$A$9:$AA$531,26,0)="",0,VLOOKUP(C409,'Agripp Fiberglass Macros'!$A$9:$AA$531,26,0))</f>
        <v>0</v>
      </c>
      <c r="E409" s="133">
        <v>408</v>
      </c>
      <c r="F409" s="134">
        <f>IF(VLOOKUP(C409,'Agripp Fiberglass Macros'!$A$9:$AC$531,28,0)="",0,VLOOKUP(C409,'Agripp Fiberglass Macros'!$A$9:$AC$531,28,0))</f>
        <v>0</v>
      </c>
      <c r="G409" s="135"/>
      <c r="H409" s="135"/>
      <c r="I409" s="135"/>
      <c r="J409" s="135"/>
      <c r="K409" s="135"/>
      <c r="L409" s="135"/>
      <c r="M409" s="135"/>
      <c r="N409" s="135"/>
      <c r="O409" s="135"/>
      <c r="P409" s="135"/>
      <c r="Q409" s="135"/>
      <c r="R409" s="135"/>
      <c r="S409" s="280"/>
      <c r="T409" s="135"/>
    </row>
    <row r="410" spans="1:20" ht="19.95" customHeight="1">
      <c r="A410" s="86" t="str">
        <f t="shared" si="88"/>
        <v/>
      </c>
      <c r="B410" s="132">
        <f>SUM($A$2:A410)</f>
        <v>0</v>
      </c>
      <c r="C410" s="133" t="str">
        <f>'Agripp Fiberglass Macros'!A85</f>
        <v>MD002</v>
      </c>
      <c r="D410" s="133">
        <f>IF(VLOOKUP(C410,'Agripp Fiberglass Macros'!$A$9:$AA$531,26,0)="",0,VLOOKUP(C410,'Agripp Fiberglass Macros'!$A$9:$AA$531,26,0))</f>
        <v>0</v>
      </c>
      <c r="E410" s="133">
        <v>409</v>
      </c>
      <c r="F410" s="134">
        <f>IF(VLOOKUP(C410,'Agripp Fiberglass Macros'!$A$9:$AC$531,28,0)="",0,VLOOKUP(C410,'Agripp Fiberglass Macros'!$A$9:$AC$531,28,0))</f>
        <v>0</v>
      </c>
      <c r="G410" s="135"/>
      <c r="H410" s="135"/>
      <c r="I410" s="135"/>
      <c r="J410" s="135"/>
      <c r="K410" s="135"/>
      <c r="L410" s="135"/>
      <c r="M410" s="135"/>
      <c r="N410" s="135"/>
      <c r="O410" s="135"/>
      <c r="P410" s="135"/>
      <c r="Q410" s="135"/>
      <c r="R410" s="135"/>
      <c r="S410" s="280"/>
      <c r="T410" s="135"/>
    </row>
    <row r="411" spans="1:20" ht="19.95" customHeight="1">
      <c r="A411" s="86" t="str">
        <f t="shared" si="88"/>
        <v/>
      </c>
      <c r="B411" s="132">
        <f>SUM($A$2:A411)</f>
        <v>0</v>
      </c>
      <c r="C411" s="133" t="str">
        <f>'Agripp Fiberglass Macros'!A86</f>
        <v>MD003</v>
      </c>
      <c r="D411" s="133">
        <f>IF(VLOOKUP(C411,'Agripp Fiberglass Macros'!$A$9:$AA$531,26,0)="",0,VLOOKUP(C411,'Agripp Fiberglass Macros'!$A$9:$AA$531,26,0))</f>
        <v>0</v>
      </c>
      <c r="E411" s="133">
        <v>410</v>
      </c>
      <c r="F411" s="134">
        <f>IF(VLOOKUP(C411,'Agripp Fiberglass Macros'!$A$9:$AC$531,28,0)="",0,VLOOKUP(C411,'Agripp Fiberglass Macros'!$A$9:$AC$531,28,0))</f>
        <v>0</v>
      </c>
      <c r="G411" s="135"/>
      <c r="H411" s="135"/>
      <c r="I411" s="135"/>
      <c r="J411" s="135"/>
      <c r="K411" s="135"/>
      <c r="L411" s="135"/>
      <c r="M411" s="135"/>
      <c r="N411" s="135"/>
      <c r="O411" s="135"/>
      <c r="P411" s="135"/>
      <c r="Q411" s="135"/>
      <c r="R411" s="135"/>
      <c r="S411" s="280"/>
      <c r="T411" s="135"/>
    </row>
    <row r="412" spans="1:20" ht="19.95" customHeight="1">
      <c r="A412" s="86" t="str">
        <f t="shared" si="88"/>
        <v/>
      </c>
      <c r="B412" s="132">
        <f>SUM($A$2:A412)</f>
        <v>0</v>
      </c>
      <c r="C412" s="133" t="str">
        <f>'Agripp Fiberglass Macros'!A87</f>
        <v>MD004</v>
      </c>
      <c r="D412" s="133">
        <f>IF(VLOOKUP(C412,'Agripp Fiberglass Macros'!$A$9:$AA$531,26,0)="",0,VLOOKUP(C412,'Agripp Fiberglass Macros'!$A$9:$AA$531,26,0))</f>
        <v>0</v>
      </c>
      <c r="E412" s="133">
        <v>411</v>
      </c>
      <c r="F412" s="134">
        <f>IF(VLOOKUP(C412,'Agripp Fiberglass Macros'!$A$9:$AC$531,28,0)="",0,VLOOKUP(C412,'Agripp Fiberglass Macros'!$A$9:$AC$531,28,0))</f>
        <v>0</v>
      </c>
      <c r="G412" s="135"/>
      <c r="H412" s="135"/>
      <c r="I412" s="135"/>
      <c r="J412" s="135"/>
      <c r="K412" s="135"/>
      <c r="L412" s="135"/>
      <c r="M412" s="135"/>
      <c r="N412" s="135"/>
      <c r="O412" s="135"/>
      <c r="P412" s="135"/>
      <c r="Q412" s="135"/>
      <c r="R412" s="135"/>
      <c r="S412" s="280"/>
      <c r="T412" s="135"/>
    </row>
    <row r="413" spans="1:20" ht="19.95" customHeight="1">
      <c r="A413" s="86" t="str">
        <f t="shared" si="88"/>
        <v/>
      </c>
      <c r="B413" s="132">
        <f>SUM($A$2:A413)</f>
        <v>0</v>
      </c>
      <c r="C413" s="133" t="str">
        <f>'Agripp Fiberglass Macros'!A88</f>
        <v>MD005</v>
      </c>
      <c r="D413" s="133">
        <f>IF(VLOOKUP(C413,'Agripp Fiberglass Macros'!$A$9:$AA$531,26,0)="",0,VLOOKUP(C413,'Agripp Fiberglass Macros'!$A$9:$AA$531,26,0))</f>
        <v>0</v>
      </c>
      <c r="E413" s="133">
        <v>412</v>
      </c>
      <c r="F413" s="134">
        <f>IF(VLOOKUP(C413,'Agripp Fiberglass Macros'!$A$9:$AC$531,28,0)="",0,VLOOKUP(C413,'Agripp Fiberglass Macros'!$A$9:$AC$531,28,0))</f>
        <v>0</v>
      </c>
      <c r="G413" s="135"/>
      <c r="H413" s="135"/>
      <c r="I413" s="135"/>
      <c r="J413" s="135"/>
      <c r="K413" s="135"/>
      <c r="L413" s="135"/>
      <c r="M413" s="135"/>
      <c r="N413" s="135"/>
      <c r="O413" s="135"/>
      <c r="P413" s="135"/>
      <c r="Q413" s="135"/>
      <c r="R413" s="135"/>
      <c r="S413" s="280"/>
      <c r="T413" s="135"/>
    </row>
    <row r="414" spans="1:20" ht="19.95" customHeight="1">
      <c r="A414" s="86" t="str">
        <f t="shared" si="88"/>
        <v/>
      </c>
      <c r="B414" s="132">
        <f>SUM($A$2:A414)</f>
        <v>0</v>
      </c>
      <c r="C414" s="133" t="str">
        <f>'Agripp Fiberglass Macros'!A89</f>
        <v>MD006</v>
      </c>
      <c r="D414" s="133">
        <f>IF(VLOOKUP(C414,'Agripp Fiberglass Macros'!$A$9:$AA$531,26,0)="",0,VLOOKUP(C414,'Agripp Fiberglass Macros'!$A$9:$AA$531,26,0))</f>
        <v>0</v>
      </c>
      <c r="E414" s="133">
        <v>413</v>
      </c>
      <c r="F414" s="134">
        <f>IF(VLOOKUP(C414,'Agripp Fiberglass Macros'!$A$9:$AC$531,28,0)="",0,VLOOKUP(C414,'Agripp Fiberglass Macros'!$A$9:$AC$531,28,0))</f>
        <v>0</v>
      </c>
      <c r="G414" s="135"/>
      <c r="H414" s="135"/>
      <c r="I414" s="135"/>
      <c r="J414" s="135"/>
      <c r="K414" s="135"/>
      <c r="L414" s="135"/>
      <c r="M414" s="135"/>
      <c r="N414" s="135"/>
      <c r="O414" s="135"/>
      <c r="P414" s="135"/>
      <c r="Q414" s="135"/>
      <c r="R414" s="135"/>
      <c r="S414" s="280"/>
      <c r="T414" s="135"/>
    </row>
    <row r="415" spans="1:20" ht="19.95" customHeight="1">
      <c r="A415" s="86" t="str">
        <f t="shared" si="88"/>
        <v/>
      </c>
      <c r="B415" s="132">
        <f>SUM($A$2:A415)</f>
        <v>0</v>
      </c>
      <c r="C415" s="133" t="str">
        <f>'Agripp Fiberglass Macros'!A90</f>
        <v>MD007</v>
      </c>
      <c r="D415" s="133">
        <f>IF(VLOOKUP(C415,'Agripp Fiberglass Macros'!$A$9:$AA$531,26,0)="",0,VLOOKUP(C415,'Agripp Fiberglass Macros'!$A$9:$AA$531,26,0))</f>
        <v>0</v>
      </c>
      <c r="E415" s="133">
        <v>414</v>
      </c>
      <c r="F415" s="134">
        <f>IF(VLOOKUP(C415,'Agripp Fiberglass Macros'!$A$9:$AC$531,28,0)="",0,VLOOKUP(C415,'Agripp Fiberglass Macros'!$A$9:$AC$531,28,0))</f>
        <v>0</v>
      </c>
      <c r="G415" s="135"/>
      <c r="H415" s="135"/>
      <c r="I415" s="135"/>
      <c r="J415" s="135"/>
      <c r="K415" s="135"/>
      <c r="L415" s="135"/>
      <c r="M415" s="135"/>
      <c r="N415" s="135"/>
      <c r="O415" s="135"/>
      <c r="P415" s="135"/>
      <c r="Q415" s="135"/>
      <c r="R415" s="135"/>
      <c r="S415" s="280"/>
      <c r="T415" s="135"/>
    </row>
    <row r="416" spans="1:20" ht="19.95" customHeight="1">
      <c r="A416" s="86" t="str">
        <f t="shared" si="88"/>
        <v/>
      </c>
      <c r="B416" s="132">
        <f>SUM($A$2:A416)</f>
        <v>0</v>
      </c>
      <c r="C416" s="133" t="str">
        <f>'Agripp Fiberglass Macros'!A92</f>
        <v>MD032</v>
      </c>
      <c r="D416" s="133">
        <f>IF(VLOOKUP(C416,'Agripp Fiberglass Macros'!$A$9:$AA$531,26,0)="",0,VLOOKUP(C416,'Agripp Fiberglass Macros'!$A$9:$AA$531,26,0))</f>
        <v>0</v>
      </c>
      <c r="E416" s="133">
        <v>415</v>
      </c>
      <c r="F416" s="134">
        <f>IF(VLOOKUP(C416,'Agripp Fiberglass Macros'!$A$9:$AC$531,28,0)="",0,VLOOKUP(C416,'Agripp Fiberglass Macros'!$A$9:$AC$531,28,0))</f>
        <v>0</v>
      </c>
      <c r="G416" s="135"/>
      <c r="H416" s="135"/>
      <c r="I416" s="135"/>
      <c r="J416" s="135"/>
      <c r="K416" s="135"/>
      <c r="L416" s="135"/>
      <c r="M416" s="135"/>
      <c r="N416" s="135"/>
      <c r="O416" s="135"/>
      <c r="P416" s="135"/>
      <c r="Q416" s="135"/>
      <c r="R416" s="135"/>
      <c r="S416" s="280"/>
      <c r="T416" s="135"/>
    </row>
    <row r="417" spans="1:20" ht="19.95" customHeight="1">
      <c r="A417" s="86" t="str">
        <f t="shared" si="88"/>
        <v/>
      </c>
      <c r="B417" s="132">
        <f>SUM($A$2:A417)</f>
        <v>0</v>
      </c>
      <c r="C417" s="133" t="str">
        <f>'Agripp Fiberglass Macros'!A93</f>
        <v>MD025</v>
      </c>
      <c r="D417" s="133">
        <f>IF(VLOOKUP(C417,'Agripp Fiberglass Macros'!$A$9:$AA$531,26,0)="",0,VLOOKUP(C417,'Agripp Fiberglass Macros'!$A$9:$AA$531,26,0))</f>
        <v>0</v>
      </c>
      <c r="E417" s="133">
        <v>416</v>
      </c>
      <c r="F417" s="134">
        <f>IF(VLOOKUP(C417,'Agripp Fiberglass Macros'!$A$9:$AC$531,28,0)="",0,VLOOKUP(C417,'Agripp Fiberglass Macros'!$A$9:$AC$531,28,0))</f>
        <v>0</v>
      </c>
      <c r="G417" s="135"/>
      <c r="H417" s="135"/>
      <c r="I417" s="135"/>
      <c r="J417" s="135"/>
      <c r="K417" s="135"/>
      <c r="L417" s="135"/>
      <c r="M417" s="135"/>
      <c r="N417" s="135"/>
      <c r="O417" s="135"/>
      <c r="P417" s="135"/>
      <c r="Q417" s="135"/>
      <c r="R417" s="135"/>
      <c r="S417" s="280"/>
      <c r="T417" s="135"/>
    </row>
    <row r="418" spans="1:20" ht="19.95" customHeight="1">
      <c r="A418" s="86" t="str">
        <f t="shared" si="88"/>
        <v/>
      </c>
      <c r="B418" s="132">
        <f>SUM($A$2:A418)</f>
        <v>0</v>
      </c>
      <c r="C418" s="133" t="str">
        <f>'Agripp Fiberglass Macros'!A94</f>
        <v>MD026</v>
      </c>
      <c r="D418" s="133">
        <f>IF(VLOOKUP(C418,'Agripp Fiberglass Macros'!$A$9:$AA$531,26,0)="",0,VLOOKUP(C418,'Agripp Fiberglass Macros'!$A$9:$AA$531,26,0))</f>
        <v>0</v>
      </c>
      <c r="E418" s="133">
        <v>417</v>
      </c>
      <c r="F418" s="134">
        <f>IF(VLOOKUP(C418,'Agripp Fiberglass Macros'!$A$9:$AC$531,28,0)="",0,VLOOKUP(C418,'Agripp Fiberglass Macros'!$A$9:$AC$531,28,0))</f>
        <v>0</v>
      </c>
      <c r="G418" s="135"/>
      <c r="H418" s="135"/>
      <c r="I418" s="135"/>
      <c r="J418" s="135"/>
      <c r="K418" s="135"/>
      <c r="L418" s="135"/>
      <c r="M418" s="135"/>
      <c r="N418" s="135"/>
      <c r="O418" s="135"/>
      <c r="P418" s="135"/>
      <c r="Q418" s="135"/>
      <c r="R418" s="135"/>
      <c r="S418" s="280"/>
      <c r="T418" s="135"/>
    </row>
    <row r="419" spans="1:20" ht="19.95" customHeight="1">
      <c r="A419" s="86" t="str">
        <f t="shared" si="88"/>
        <v/>
      </c>
      <c r="B419" s="132">
        <f>SUM($A$2:A419)</f>
        <v>0</v>
      </c>
      <c r="C419" s="133" t="str">
        <f>'Agripp Fiberglass Macros'!A95</f>
        <v>MD027</v>
      </c>
      <c r="D419" s="133">
        <f>IF(VLOOKUP(C419,'Agripp Fiberglass Macros'!$A$9:$AA$531,26,0)="",0,VLOOKUP(C419,'Agripp Fiberglass Macros'!$A$9:$AA$531,26,0))</f>
        <v>0</v>
      </c>
      <c r="E419" s="133">
        <v>418</v>
      </c>
      <c r="F419" s="134">
        <f>IF(VLOOKUP(C419,'Agripp Fiberglass Macros'!$A$9:$AC$531,28,0)="",0,VLOOKUP(C419,'Agripp Fiberglass Macros'!$A$9:$AC$531,28,0))</f>
        <v>0</v>
      </c>
      <c r="G419" s="135"/>
      <c r="H419" s="135"/>
      <c r="I419" s="135"/>
      <c r="J419" s="135"/>
      <c r="K419" s="135"/>
      <c r="L419" s="135"/>
      <c r="M419" s="135"/>
      <c r="N419" s="135"/>
      <c r="O419" s="135"/>
      <c r="P419" s="135"/>
      <c r="Q419" s="135"/>
      <c r="R419" s="135"/>
      <c r="S419" s="280"/>
      <c r="T419" s="135"/>
    </row>
    <row r="420" spans="1:20" ht="19.95" customHeight="1">
      <c r="A420" s="86" t="str">
        <f t="shared" si="88"/>
        <v/>
      </c>
      <c r="B420" s="132">
        <f>SUM($A$2:A420)</f>
        <v>0</v>
      </c>
      <c r="C420" s="133" t="str">
        <f>'Agripp Fiberglass Macros'!A96</f>
        <v>MD028</v>
      </c>
      <c r="D420" s="133">
        <f>IF(VLOOKUP(C420,'Agripp Fiberglass Macros'!$A$9:$AA$531,26,0)="",0,VLOOKUP(C420,'Agripp Fiberglass Macros'!$A$9:$AA$531,26,0))</f>
        <v>0</v>
      </c>
      <c r="E420" s="133">
        <v>419</v>
      </c>
      <c r="F420" s="134">
        <f>IF(VLOOKUP(C420,'Agripp Fiberglass Macros'!$A$9:$AC$531,28,0)="",0,VLOOKUP(C420,'Agripp Fiberglass Macros'!$A$9:$AC$531,28,0))</f>
        <v>0</v>
      </c>
      <c r="G420" s="135"/>
      <c r="H420" s="135"/>
      <c r="I420" s="135"/>
      <c r="J420" s="135"/>
      <c r="K420" s="135"/>
      <c r="L420" s="135"/>
      <c r="M420" s="135"/>
      <c r="N420" s="135"/>
      <c r="O420" s="135"/>
      <c r="P420" s="135"/>
      <c r="Q420" s="135"/>
      <c r="R420" s="135"/>
      <c r="S420" s="280"/>
      <c r="T420" s="135"/>
    </row>
    <row r="421" spans="1:20" ht="19.95" customHeight="1">
      <c r="A421" s="86" t="str">
        <f t="shared" si="88"/>
        <v/>
      </c>
      <c r="B421" s="132">
        <f>SUM($A$2:A421)</f>
        <v>0</v>
      </c>
      <c r="C421" s="133" t="str">
        <f>'Agripp Fiberglass Macros'!A97</f>
        <v>MD022</v>
      </c>
      <c r="D421" s="133">
        <f>IF(VLOOKUP(C421,'Agripp Fiberglass Macros'!$A$9:$AA$531,26,0)="",0,VLOOKUP(C421,'Agripp Fiberglass Macros'!$A$9:$AA$531,26,0))</f>
        <v>0</v>
      </c>
      <c r="E421" s="133">
        <v>420</v>
      </c>
      <c r="F421" s="134">
        <f>IF(VLOOKUP(C421,'Agripp Fiberglass Macros'!$A$9:$AC$531,28,0)="",0,VLOOKUP(C421,'Agripp Fiberglass Macros'!$A$9:$AC$531,28,0))</f>
        <v>0</v>
      </c>
      <c r="G421" s="135"/>
      <c r="H421" s="135"/>
      <c r="I421" s="135"/>
      <c r="J421" s="135"/>
      <c r="K421" s="135"/>
      <c r="L421" s="135"/>
      <c r="M421" s="135"/>
      <c r="N421" s="135"/>
      <c r="O421" s="135"/>
      <c r="P421" s="135"/>
      <c r="Q421" s="135"/>
      <c r="R421" s="135"/>
      <c r="S421" s="280"/>
      <c r="T421" s="135"/>
    </row>
    <row r="422" spans="1:20" ht="19.95" customHeight="1">
      <c r="A422" s="86" t="str">
        <f t="shared" si="88"/>
        <v/>
      </c>
      <c r="B422" s="132">
        <f>SUM($A$2:A422)</f>
        <v>0</v>
      </c>
      <c r="C422" s="133" t="str">
        <f>'Agripp Fiberglass Macros'!A98</f>
        <v>MD023</v>
      </c>
      <c r="D422" s="133">
        <f>IF(VLOOKUP(C422,'Agripp Fiberglass Macros'!$A$9:$AA$531,26,0)="",0,VLOOKUP(C422,'Agripp Fiberglass Macros'!$A$9:$AA$531,26,0))</f>
        <v>0</v>
      </c>
      <c r="E422" s="133">
        <v>421</v>
      </c>
      <c r="F422" s="134">
        <f>IF(VLOOKUP(C422,'Agripp Fiberglass Macros'!$A$9:$AC$531,28,0)="",0,VLOOKUP(C422,'Agripp Fiberglass Macros'!$A$9:$AC$531,28,0))</f>
        <v>0</v>
      </c>
      <c r="G422" s="135"/>
      <c r="H422" s="135"/>
      <c r="I422" s="135"/>
      <c r="J422" s="135"/>
      <c r="K422" s="135"/>
      <c r="L422" s="135"/>
      <c r="M422" s="135"/>
      <c r="N422" s="135"/>
      <c r="O422" s="135"/>
      <c r="P422" s="135"/>
      <c r="Q422" s="135"/>
      <c r="R422" s="135"/>
      <c r="S422" s="280"/>
      <c r="T422" s="135"/>
    </row>
    <row r="423" spans="1:20" ht="19.95" customHeight="1">
      <c r="A423" s="86" t="str">
        <f t="shared" si="88"/>
        <v/>
      </c>
      <c r="B423" s="132">
        <f>SUM($A$2:A423)</f>
        <v>0</v>
      </c>
      <c r="C423" s="133" t="str">
        <f>'Agripp Fiberglass Macros'!A99</f>
        <v>MD024</v>
      </c>
      <c r="D423" s="133">
        <f>IF(VLOOKUP(C423,'Agripp Fiberglass Macros'!$A$9:$AA$531,26,0)="",0,VLOOKUP(C423,'Agripp Fiberglass Macros'!$A$9:$AA$531,26,0))</f>
        <v>0</v>
      </c>
      <c r="E423" s="133">
        <v>422</v>
      </c>
      <c r="F423" s="134">
        <f>IF(VLOOKUP(C423,'Agripp Fiberglass Macros'!$A$9:$AC$531,28,0)="",0,VLOOKUP(C423,'Agripp Fiberglass Macros'!$A$9:$AC$531,28,0))</f>
        <v>0</v>
      </c>
      <c r="G423" s="135"/>
      <c r="H423" s="135"/>
      <c r="I423" s="135"/>
      <c r="J423" s="135"/>
      <c r="K423" s="135"/>
      <c r="L423" s="135"/>
      <c r="M423" s="135"/>
      <c r="N423" s="135"/>
      <c r="O423" s="135"/>
      <c r="P423" s="135"/>
      <c r="Q423" s="135"/>
      <c r="R423" s="135"/>
      <c r="S423" s="280"/>
      <c r="T423" s="135"/>
    </row>
    <row r="424" spans="1:20" ht="19.95" customHeight="1">
      <c r="A424" s="86" t="str">
        <f t="shared" si="88"/>
        <v/>
      </c>
      <c r="B424" s="132">
        <f>SUM($A$2:A424)</f>
        <v>0</v>
      </c>
      <c r="C424" s="133" t="str">
        <f>'Agripp Fiberglass Macros'!A100</f>
        <v>MD041</v>
      </c>
      <c r="D424" s="133">
        <f>IF(VLOOKUP(C424,'Agripp Fiberglass Macros'!$A$9:$AA$531,26,0)="",0,VLOOKUP(C424,'Agripp Fiberglass Macros'!$A$9:$AA$531,26,0))</f>
        <v>0</v>
      </c>
      <c r="E424" s="133">
        <v>423</v>
      </c>
      <c r="F424" s="134">
        <f>IF(VLOOKUP(C424,'Agripp Fiberglass Macros'!$A$9:$AC$531,28,0)="",0,VLOOKUP(C424,'Agripp Fiberglass Macros'!$A$9:$AC$531,28,0))</f>
        <v>0</v>
      </c>
      <c r="G424" s="135"/>
      <c r="H424" s="135"/>
      <c r="I424" s="135"/>
      <c r="J424" s="135"/>
      <c r="K424" s="135"/>
      <c r="L424" s="135"/>
      <c r="M424" s="135"/>
      <c r="N424" s="135"/>
      <c r="O424" s="135"/>
      <c r="P424" s="135"/>
      <c r="Q424" s="135"/>
      <c r="R424" s="135"/>
      <c r="S424" s="280"/>
      <c r="T424" s="135"/>
    </row>
    <row r="425" spans="1:20" ht="19.95" customHeight="1">
      <c r="A425" s="86" t="str">
        <f t="shared" si="88"/>
        <v/>
      </c>
      <c r="B425" s="132">
        <f>SUM($A$2:A425)</f>
        <v>0</v>
      </c>
      <c r="C425" s="133" t="str">
        <f>'Agripp Fiberglass Macros'!A101</f>
        <v>MD042</v>
      </c>
      <c r="D425" s="133">
        <f>IF(VLOOKUP(C425,'Agripp Fiberglass Macros'!$A$9:$AA$531,26,0)="",0,VLOOKUP(C425,'Agripp Fiberglass Macros'!$A$9:$AA$531,26,0))</f>
        <v>0</v>
      </c>
      <c r="E425" s="133">
        <v>424</v>
      </c>
      <c r="F425" s="134">
        <f>IF(VLOOKUP(C425,'Agripp Fiberglass Macros'!$A$9:$AC$531,28,0)="",0,VLOOKUP(C425,'Agripp Fiberglass Macros'!$A$9:$AC$531,28,0))</f>
        <v>0</v>
      </c>
      <c r="G425" s="135"/>
      <c r="H425" s="135"/>
      <c r="I425" s="135"/>
      <c r="J425" s="135"/>
      <c r="K425" s="135"/>
      <c r="L425" s="135"/>
      <c r="M425" s="135"/>
      <c r="N425" s="135"/>
      <c r="O425" s="135"/>
      <c r="P425" s="135"/>
      <c r="Q425" s="135"/>
      <c r="R425" s="135"/>
      <c r="S425" s="280"/>
      <c r="T425" s="135"/>
    </row>
    <row r="426" spans="1:20" ht="19.95" customHeight="1">
      <c r="A426" s="86" t="str">
        <f t="shared" si="88"/>
        <v/>
      </c>
      <c r="B426" s="132">
        <f>SUM($A$2:A426)</f>
        <v>0</v>
      </c>
      <c r="C426" s="133" t="str">
        <f>'Agripp Fiberglass Macros'!A102</f>
        <v>MD043</v>
      </c>
      <c r="D426" s="133">
        <f>IF(VLOOKUP(C426,'Agripp Fiberglass Macros'!$A$9:$AA$531,26,0)="",0,VLOOKUP(C426,'Agripp Fiberglass Macros'!$A$9:$AA$531,26,0))</f>
        <v>0</v>
      </c>
      <c r="E426" s="133">
        <v>425</v>
      </c>
      <c r="F426" s="134">
        <f>IF(VLOOKUP(C426,'Agripp Fiberglass Macros'!$A$9:$AC$531,28,0)="",0,VLOOKUP(C426,'Agripp Fiberglass Macros'!$A$9:$AC$531,28,0))</f>
        <v>0</v>
      </c>
      <c r="G426" s="135"/>
      <c r="H426" s="135"/>
      <c r="I426" s="135"/>
      <c r="J426" s="135"/>
      <c r="K426" s="135"/>
      <c r="L426" s="135"/>
      <c r="M426" s="135"/>
      <c r="N426" s="135"/>
      <c r="O426" s="135"/>
      <c r="P426" s="135"/>
      <c r="Q426" s="135"/>
      <c r="R426" s="135"/>
      <c r="S426" s="280"/>
      <c r="T426" s="135"/>
    </row>
    <row r="427" spans="1:20" ht="19.95" customHeight="1">
      <c r="A427" s="86" t="str">
        <f t="shared" si="88"/>
        <v/>
      </c>
      <c r="B427" s="132">
        <f>SUM($A$2:A427)</f>
        <v>0</v>
      </c>
      <c r="C427" s="133" t="str">
        <f>'Agripp Fiberglass Macros'!A103</f>
        <v>MD044</v>
      </c>
      <c r="D427" s="133">
        <f>IF(VLOOKUP(C427,'Agripp Fiberglass Macros'!$A$9:$AA$531,26,0)="",0,VLOOKUP(C427,'Agripp Fiberglass Macros'!$A$9:$AA$531,26,0))</f>
        <v>0</v>
      </c>
      <c r="E427" s="133">
        <v>426</v>
      </c>
      <c r="F427" s="134">
        <f>IF(VLOOKUP(C427,'Agripp Fiberglass Macros'!$A$9:$AC$531,28,0)="",0,VLOOKUP(C427,'Agripp Fiberglass Macros'!$A$9:$AC$531,28,0))</f>
        <v>0</v>
      </c>
      <c r="G427" s="135"/>
      <c r="H427" s="135"/>
      <c r="I427" s="135"/>
      <c r="J427" s="135"/>
      <c r="K427" s="135"/>
      <c r="L427" s="135"/>
      <c r="M427" s="135"/>
      <c r="N427" s="135"/>
      <c r="O427" s="135"/>
      <c r="P427" s="135"/>
      <c r="Q427" s="135"/>
      <c r="R427" s="135"/>
      <c r="S427" s="280"/>
      <c r="T427" s="135"/>
    </row>
    <row r="428" spans="1:20" ht="19.95" customHeight="1">
      <c r="A428" s="86" t="str">
        <f t="shared" si="88"/>
        <v/>
      </c>
      <c r="B428" s="132">
        <f>SUM($A$2:A428)</f>
        <v>0</v>
      </c>
      <c r="C428" s="133" t="str">
        <f>'Agripp Fiberglass Macros'!A104</f>
        <v>MD019</v>
      </c>
      <c r="D428" s="133">
        <f>IF(VLOOKUP(C428,'Agripp Fiberglass Macros'!$A$9:$AA$531,26,0)="",0,VLOOKUP(C428,'Agripp Fiberglass Macros'!$A$9:$AA$531,26,0))</f>
        <v>0</v>
      </c>
      <c r="E428" s="133">
        <v>427</v>
      </c>
      <c r="F428" s="134">
        <f>IF(VLOOKUP(C428,'Agripp Fiberglass Macros'!$A$9:$AC$531,28,0)="",0,VLOOKUP(C428,'Agripp Fiberglass Macros'!$A$9:$AC$531,28,0))</f>
        <v>0</v>
      </c>
      <c r="G428" s="135"/>
      <c r="H428" s="135"/>
      <c r="I428" s="135"/>
      <c r="J428" s="135"/>
      <c r="K428" s="135"/>
      <c r="L428" s="135"/>
      <c r="M428" s="135"/>
      <c r="N428" s="135"/>
      <c r="O428" s="135"/>
      <c r="P428" s="135"/>
      <c r="Q428" s="135"/>
      <c r="R428" s="135"/>
      <c r="S428" s="280"/>
      <c r="T428" s="135"/>
    </row>
    <row r="429" spans="1:20" ht="19.95" customHeight="1">
      <c r="A429" s="86" t="str">
        <f t="shared" si="88"/>
        <v/>
      </c>
      <c r="B429" s="132">
        <f>SUM($A$2:A429)</f>
        <v>0</v>
      </c>
      <c r="C429" s="133" t="str">
        <f>'Agripp Fiberglass Macros'!A105</f>
        <v>MD008</v>
      </c>
      <c r="D429" s="133">
        <f>IF(VLOOKUP(C429,'Agripp Fiberglass Macros'!$A$9:$AA$531,26,0)="",0,VLOOKUP(C429,'Agripp Fiberglass Macros'!$A$9:$AA$531,26,0))</f>
        <v>0</v>
      </c>
      <c r="E429" s="133">
        <v>428</v>
      </c>
      <c r="F429" s="134">
        <f>IF(VLOOKUP(C429,'Agripp Fiberglass Macros'!$A$9:$AC$531,28,0)="",0,VLOOKUP(C429,'Agripp Fiberglass Macros'!$A$9:$AC$531,28,0))</f>
        <v>0</v>
      </c>
      <c r="G429" s="135"/>
      <c r="H429" s="135"/>
      <c r="I429" s="135"/>
      <c r="J429" s="135"/>
      <c r="K429" s="135"/>
      <c r="L429" s="135"/>
      <c r="M429" s="135"/>
      <c r="N429" s="135"/>
      <c r="O429" s="135"/>
      <c r="P429" s="135"/>
      <c r="Q429" s="135"/>
      <c r="R429" s="135"/>
      <c r="S429" s="280"/>
      <c r="T429" s="135"/>
    </row>
    <row r="430" spans="1:20" ht="19.95" customHeight="1">
      <c r="A430" s="86" t="str">
        <f t="shared" ref="A430:A450" si="90">IF(D430=0,"",1)</f>
        <v/>
      </c>
      <c r="B430" s="132">
        <f>SUM($A$2:A430)</f>
        <v>0</v>
      </c>
      <c r="C430" s="133" t="str">
        <f>'Agripp Fiberglass Macros'!A106</f>
        <v>MD009</v>
      </c>
      <c r="D430" s="133">
        <f>IF(VLOOKUP(C430,'Agripp Fiberglass Macros'!$A$9:$AA$531,26,0)="",0,VLOOKUP(C430,'Agripp Fiberglass Macros'!$A$9:$AA$531,26,0))</f>
        <v>0</v>
      </c>
      <c r="E430" s="133">
        <v>429</v>
      </c>
      <c r="F430" s="134">
        <f>IF(VLOOKUP(C430,'Agripp Fiberglass Macros'!$A$9:$AC$531,28,0)="",0,VLOOKUP(C430,'Agripp Fiberglass Macros'!$A$9:$AC$531,28,0))</f>
        <v>0</v>
      </c>
      <c r="G430" s="135"/>
      <c r="H430" s="135"/>
      <c r="I430" s="135"/>
      <c r="J430" s="135"/>
      <c r="K430" s="135"/>
      <c r="L430" s="135"/>
      <c r="M430" s="135"/>
      <c r="N430" s="135"/>
      <c r="O430" s="135"/>
      <c r="P430" s="135"/>
      <c r="Q430" s="135"/>
      <c r="R430" s="135"/>
      <c r="S430" s="280"/>
      <c r="T430" s="135"/>
    </row>
    <row r="431" spans="1:20" ht="19.95" customHeight="1">
      <c r="A431" s="86" t="str">
        <f t="shared" si="90"/>
        <v/>
      </c>
      <c r="B431" s="132">
        <f>SUM($A$2:A431)</f>
        <v>0</v>
      </c>
      <c r="C431" s="133" t="str">
        <f>'Agripp Fiberglass Macros'!A107</f>
        <v>MD010</v>
      </c>
      <c r="D431" s="133">
        <f>IF(VLOOKUP(C431,'Agripp Fiberglass Macros'!$A$9:$AA$531,26,0)="",0,VLOOKUP(C431,'Agripp Fiberglass Macros'!$A$9:$AA$531,26,0))</f>
        <v>0</v>
      </c>
      <c r="E431" s="133">
        <v>430</v>
      </c>
      <c r="F431" s="134">
        <f>IF(VLOOKUP(C431,'Agripp Fiberglass Macros'!$A$9:$AC$531,28,0)="",0,VLOOKUP(C431,'Agripp Fiberglass Macros'!$A$9:$AC$531,28,0))</f>
        <v>0</v>
      </c>
      <c r="G431" s="135"/>
      <c r="H431" s="135"/>
      <c r="I431" s="135"/>
      <c r="J431" s="135"/>
      <c r="K431" s="135"/>
      <c r="L431" s="135"/>
      <c r="M431" s="135"/>
      <c r="N431" s="135"/>
      <c r="O431" s="135"/>
      <c r="P431" s="135"/>
      <c r="Q431" s="135"/>
      <c r="R431" s="135"/>
      <c r="S431" s="280"/>
      <c r="T431" s="135"/>
    </row>
    <row r="432" spans="1:20" ht="19.95" customHeight="1">
      <c r="A432" s="86" t="str">
        <f t="shared" si="90"/>
        <v/>
      </c>
      <c r="B432" s="132">
        <f>SUM($A$2:A432)</f>
        <v>0</v>
      </c>
      <c r="C432" s="133" t="str">
        <f>'Agripp Fiberglass Macros'!A108</f>
        <v>MD029</v>
      </c>
      <c r="D432" s="133">
        <f>IF(VLOOKUP(C432,'Agripp Fiberglass Macros'!$A$9:$AA$531,26,0)="",0,VLOOKUP(C432,'Agripp Fiberglass Macros'!$A$9:$AA$531,26,0))</f>
        <v>0</v>
      </c>
      <c r="E432" s="133">
        <v>431</v>
      </c>
      <c r="F432" s="134">
        <f>IF(VLOOKUP(C432,'Agripp Fiberglass Macros'!$A$9:$AC$531,28,0)="",0,VLOOKUP(C432,'Agripp Fiberglass Macros'!$A$9:$AC$531,28,0))</f>
        <v>0</v>
      </c>
      <c r="G432" s="135"/>
      <c r="H432" s="135"/>
      <c r="I432" s="135"/>
      <c r="J432" s="135"/>
      <c r="K432" s="135"/>
      <c r="L432" s="135"/>
      <c r="M432" s="135"/>
      <c r="N432" s="135"/>
      <c r="O432" s="135"/>
      <c r="P432" s="135"/>
      <c r="Q432" s="135"/>
      <c r="R432" s="135"/>
      <c r="S432" s="280"/>
      <c r="T432" s="135"/>
    </row>
    <row r="433" spans="1:20" ht="19.95" customHeight="1">
      <c r="A433" s="86" t="str">
        <f t="shared" si="90"/>
        <v/>
      </c>
      <c r="B433" s="132">
        <f>SUM($A$2:A433)</f>
        <v>0</v>
      </c>
      <c r="C433" s="133" t="str">
        <f>'Agripp Fiberglass Macros'!A109</f>
        <v>HA282</v>
      </c>
      <c r="D433" s="133">
        <f>IF(VLOOKUP(C433,'Agripp Fiberglass Macros'!$A$9:$AA$531,26,0)="",0,VLOOKUP(C433,'Agripp Fiberglass Macros'!$A$9:$AA$531,26,0))</f>
        <v>0</v>
      </c>
      <c r="E433" s="133">
        <v>432</v>
      </c>
      <c r="F433" s="134">
        <f>IF(VLOOKUP(C433,'Agripp Fiberglass Macros'!$A$9:$AC$531,28,0)="",0,VLOOKUP(C433,'Agripp Fiberglass Macros'!$A$9:$AC$531,28,0))</f>
        <v>0</v>
      </c>
      <c r="G433" s="135"/>
      <c r="H433" s="135"/>
      <c r="I433" s="135"/>
      <c r="J433" s="135"/>
      <c r="K433" s="135"/>
      <c r="L433" s="135"/>
      <c r="M433" s="135"/>
      <c r="N433" s="135"/>
      <c r="O433" s="135"/>
      <c r="P433" s="135"/>
      <c r="Q433" s="135"/>
      <c r="R433" s="135"/>
      <c r="S433" s="280"/>
      <c r="T433" s="135"/>
    </row>
    <row r="434" spans="1:20" ht="19.95" customHeight="1">
      <c r="A434" s="86" t="str">
        <f t="shared" si="90"/>
        <v/>
      </c>
      <c r="B434" s="132">
        <f>SUM($A$2:A434)</f>
        <v>0</v>
      </c>
      <c r="C434" s="133" t="str">
        <f>'Agripp Fiberglass Macros'!A110</f>
        <v>HA284</v>
      </c>
      <c r="D434" s="133">
        <f>IF(VLOOKUP(C434,'Agripp Fiberglass Macros'!$A$9:$AA$531,26,0)="",0,VLOOKUP(C434,'Agripp Fiberglass Macros'!$A$9:$AA$531,26,0))</f>
        <v>0</v>
      </c>
      <c r="E434" s="133">
        <v>433</v>
      </c>
      <c r="F434" s="134">
        <f>IF(VLOOKUP(C434,'Agripp Fiberglass Macros'!$A$9:$AC$531,28,0)="",0,VLOOKUP(C434,'Agripp Fiberglass Macros'!$A$9:$AC$531,28,0))</f>
        <v>0</v>
      </c>
      <c r="G434" s="135"/>
      <c r="H434" s="135"/>
      <c r="I434" s="135"/>
      <c r="J434" s="135"/>
      <c r="K434" s="135"/>
      <c r="L434" s="135"/>
      <c r="M434" s="135"/>
      <c r="N434" s="135"/>
      <c r="O434" s="135"/>
      <c r="P434" s="135"/>
      <c r="Q434" s="135"/>
      <c r="R434" s="135"/>
      <c r="S434" s="280"/>
      <c r="T434" s="135"/>
    </row>
    <row r="435" spans="1:20" ht="19.95" customHeight="1">
      <c r="A435" s="86" t="str">
        <f t="shared" si="90"/>
        <v/>
      </c>
      <c r="B435" s="132">
        <f>SUM($A$2:A435)</f>
        <v>0</v>
      </c>
      <c r="C435" s="133" t="str">
        <f>'Agripp Fiberglass Macros'!A111</f>
        <v>HA286</v>
      </c>
      <c r="D435" s="133">
        <f>IF(VLOOKUP(C435,'Agripp Fiberglass Macros'!$A$9:$AA$531,26,0)="",0,VLOOKUP(C435,'Agripp Fiberglass Macros'!$A$9:$AA$531,26,0))</f>
        <v>0</v>
      </c>
      <c r="E435" s="133">
        <v>434</v>
      </c>
      <c r="F435" s="134">
        <f>IF(VLOOKUP(C435,'Agripp Fiberglass Macros'!$A$9:$AC$531,28,0)="",0,VLOOKUP(C435,'Agripp Fiberglass Macros'!$A$9:$AC$531,28,0))</f>
        <v>0</v>
      </c>
      <c r="G435" s="135"/>
      <c r="H435" s="135"/>
      <c r="I435" s="135"/>
      <c r="J435" s="135"/>
      <c r="K435" s="135"/>
      <c r="L435" s="135"/>
      <c r="M435" s="135"/>
      <c r="N435" s="135"/>
      <c r="O435" s="135"/>
      <c r="P435" s="135"/>
      <c r="Q435" s="135"/>
      <c r="R435" s="135"/>
      <c r="S435" s="280"/>
      <c r="T435" s="135"/>
    </row>
    <row r="436" spans="1:20" ht="19.95" customHeight="1">
      <c r="A436" s="86" t="str">
        <f t="shared" si="90"/>
        <v/>
      </c>
      <c r="B436" s="132">
        <f>SUM($A$2:A436)</f>
        <v>0</v>
      </c>
      <c r="C436" s="133" t="str">
        <f>'Agripp Fiberglass Macros'!A112</f>
        <v>HA288</v>
      </c>
      <c r="D436" s="133">
        <f>IF(VLOOKUP(C436,'Agripp Fiberglass Macros'!$A$9:$AA$531,26,0)="",0,VLOOKUP(C436,'Agripp Fiberglass Macros'!$A$9:$AA$531,26,0))</f>
        <v>0</v>
      </c>
      <c r="E436" s="133">
        <v>435</v>
      </c>
      <c r="F436" s="134">
        <f>IF(VLOOKUP(C436,'Agripp Fiberglass Macros'!$A$9:$AC$531,28,0)="",0,VLOOKUP(C436,'Agripp Fiberglass Macros'!$A$9:$AC$531,28,0))</f>
        <v>0</v>
      </c>
      <c r="G436" s="135"/>
      <c r="H436" s="135"/>
      <c r="I436" s="135"/>
      <c r="J436" s="135"/>
      <c r="K436" s="135"/>
      <c r="L436" s="135"/>
      <c r="M436" s="135"/>
      <c r="N436" s="135"/>
      <c r="O436" s="135"/>
      <c r="P436" s="135"/>
      <c r="Q436" s="135"/>
      <c r="R436" s="135"/>
      <c r="S436" s="280"/>
      <c r="T436" s="135"/>
    </row>
    <row r="437" spans="1:20" ht="19.95" customHeight="1">
      <c r="A437" s="86" t="str">
        <f t="shared" si="90"/>
        <v/>
      </c>
      <c r="B437" s="132">
        <f>SUM($A$2:A437)</f>
        <v>0</v>
      </c>
      <c r="C437" s="133" t="str">
        <f>'Agripp Fiberglass Macros'!A113</f>
        <v>HA290</v>
      </c>
      <c r="D437" s="133">
        <f>IF(VLOOKUP(C437,'Agripp Fiberglass Macros'!$A$9:$AA$531,26,0)="",0,VLOOKUP(C437,'Agripp Fiberglass Macros'!$A$9:$AA$531,26,0))</f>
        <v>0</v>
      </c>
      <c r="E437" s="133">
        <v>436</v>
      </c>
      <c r="F437" s="134">
        <f>IF(VLOOKUP(C437,'Agripp Fiberglass Macros'!$A$9:$AC$531,28,0)="",0,VLOOKUP(C437,'Agripp Fiberglass Macros'!$A$9:$AC$531,28,0))</f>
        <v>0</v>
      </c>
      <c r="G437" s="135"/>
      <c r="H437" s="135"/>
      <c r="I437" s="135"/>
      <c r="J437" s="135"/>
      <c r="K437" s="135"/>
      <c r="L437" s="135"/>
      <c r="M437" s="135"/>
      <c r="N437" s="135"/>
      <c r="O437" s="135"/>
      <c r="P437" s="135"/>
      <c r="Q437" s="135"/>
      <c r="R437" s="135"/>
      <c r="S437" s="280"/>
      <c r="T437" s="135"/>
    </row>
    <row r="438" spans="1:20" ht="19.95" customHeight="1">
      <c r="A438" s="86" t="str">
        <f t="shared" si="90"/>
        <v/>
      </c>
      <c r="B438" s="132">
        <f>SUM($A$2:A438)</f>
        <v>0</v>
      </c>
      <c r="C438" s="133" t="str">
        <f>'Agripp Fiberglass Macros'!A114</f>
        <v>HA292</v>
      </c>
      <c r="D438" s="133">
        <f>IF(VLOOKUP(C438,'Agripp Fiberglass Macros'!$A$9:$AA$531,26,0)="",0,VLOOKUP(C438,'Agripp Fiberglass Macros'!$A$9:$AA$531,26,0))</f>
        <v>0</v>
      </c>
      <c r="E438" s="133">
        <v>437</v>
      </c>
      <c r="F438" s="134">
        <f>IF(VLOOKUP(C438,'Agripp Fiberglass Macros'!$A$9:$AC$531,28,0)="",0,VLOOKUP(C438,'Agripp Fiberglass Macros'!$A$9:$AC$531,28,0))</f>
        <v>0</v>
      </c>
      <c r="G438" s="135"/>
      <c r="H438" s="135"/>
      <c r="I438" s="135"/>
      <c r="J438" s="135"/>
      <c r="K438" s="135"/>
      <c r="L438" s="135"/>
      <c r="M438" s="135"/>
      <c r="N438" s="135"/>
      <c r="O438" s="135"/>
      <c r="P438" s="135"/>
      <c r="Q438" s="135"/>
      <c r="R438" s="135"/>
      <c r="S438" s="280"/>
      <c r="T438" s="135"/>
    </row>
    <row r="439" spans="1:20" ht="19.95" customHeight="1">
      <c r="A439" s="86" t="str">
        <f t="shared" si="90"/>
        <v/>
      </c>
      <c r="B439" s="132">
        <f>SUM($A$2:A439)</f>
        <v>0</v>
      </c>
      <c r="C439" s="133" t="str">
        <f>'Agripp Fiberglass Macros'!A115</f>
        <v>MD036</v>
      </c>
      <c r="D439" s="133">
        <f>IF(VLOOKUP(C439,'Agripp Fiberglass Macros'!$A$9:$AA$531,26,0)="",0,VLOOKUP(C439,'Agripp Fiberglass Macros'!$A$9:$AA$531,26,0))</f>
        <v>0</v>
      </c>
      <c r="E439" s="133">
        <v>438</v>
      </c>
      <c r="F439" s="134">
        <f>IF(VLOOKUP(C439,'Agripp Fiberglass Macros'!$A$9:$AC$531,28,0)="",0,VLOOKUP(C439,'Agripp Fiberglass Macros'!$A$9:$AC$531,28,0))</f>
        <v>0</v>
      </c>
      <c r="G439" s="135"/>
      <c r="H439" s="135"/>
      <c r="I439" s="135"/>
      <c r="J439" s="135"/>
      <c r="K439" s="135"/>
      <c r="L439" s="135"/>
      <c r="M439" s="135"/>
      <c r="N439" s="135"/>
      <c r="O439" s="135"/>
      <c r="P439" s="135"/>
      <c r="Q439" s="135"/>
      <c r="R439" s="135"/>
      <c r="S439" s="280"/>
      <c r="T439" s="135"/>
    </row>
    <row r="440" spans="1:20" ht="19.95" customHeight="1">
      <c r="A440" s="86" t="str">
        <f t="shared" si="90"/>
        <v/>
      </c>
      <c r="B440" s="132">
        <f>SUM($A$2:A440)</f>
        <v>0</v>
      </c>
      <c r="C440" s="133" t="str">
        <f>'Agripp Fiberglass Macros'!A116</f>
        <v>MD020</v>
      </c>
      <c r="D440" s="133">
        <f>IF(VLOOKUP(C440,'Agripp Fiberglass Macros'!$A$9:$AA$531,26,0)="",0,VLOOKUP(C440,'Agripp Fiberglass Macros'!$A$9:$AA$531,26,0))</f>
        <v>0</v>
      </c>
      <c r="E440" s="133">
        <v>439</v>
      </c>
      <c r="F440" s="134">
        <f>IF(VLOOKUP(C440,'Agripp Fiberglass Macros'!$A$9:$AC$531,28,0)="",0,VLOOKUP(C440,'Agripp Fiberglass Macros'!$A$9:$AC$531,28,0))</f>
        <v>0</v>
      </c>
      <c r="G440" s="135"/>
      <c r="H440" s="135"/>
      <c r="I440" s="135"/>
      <c r="J440" s="135"/>
      <c r="K440" s="135"/>
      <c r="L440" s="135"/>
      <c r="M440" s="135"/>
      <c r="N440" s="135"/>
      <c r="O440" s="135"/>
      <c r="P440" s="135"/>
      <c r="Q440" s="135"/>
      <c r="R440" s="135"/>
      <c r="S440" s="280"/>
      <c r="T440" s="135"/>
    </row>
    <row r="441" spans="1:20" ht="19.95" customHeight="1">
      <c r="A441" s="86" t="str">
        <f t="shared" si="90"/>
        <v/>
      </c>
      <c r="B441" s="132">
        <f>SUM($A$2:A441)</f>
        <v>0</v>
      </c>
      <c r="C441" s="133" t="str">
        <f>'Agripp Fiberglass Macros'!A117</f>
        <v>HA300</v>
      </c>
      <c r="D441" s="133">
        <f>IF(VLOOKUP(C441,'Agripp Fiberglass Macros'!$A$9:$AA$531,26,0)="",0,VLOOKUP(C441,'Agripp Fiberglass Macros'!$A$9:$AA$531,26,0))</f>
        <v>0</v>
      </c>
      <c r="E441" s="133">
        <v>440</v>
      </c>
      <c r="F441" s="134">
        <f>IF(VLOOKUP(C441,'Agripp Fiberglass Macros'!$A$9:$AC$531,28,0)="",0,VLOOKUP(C441,'Agripp Fiberglass Macros'!$A$9:$AC$531,28,0))</f>
        <v>0</v>
      </c>
      <c r="G441" s="135"/>
      <c r="H441" s="135"/>
      <c r="I441" s="135"/>
      <c r="J441" s="135"/>
      <c r="K441" s="135"/>
      <c r="L441" s="135"/>
      <c r="M441" s="135"/>
      <c r="N441" s="135"/>
      <c r="O441" s="135"/>
      <c r="P441" s="135"/>
      <c r="Q441" s="135"/>
      <c r="R441" s="135"/>
      <c r="S441" s="280"/>
      <c r="T441" s="135"/>
    </row>
    <row r="442" spans="1:20" ht="19.95" customHeight="1">
      <c r="A442" s="86" t="str">
        <f t="shared" si="90"/>
        <v/>
      </c>
      <c r="B442" s="132">
        <f>SUM($A$2:A442)</f>
        <v>0</v>
      </c>
      <c r="C442" s="133" t="str">
        <f>'Agripp Fiberglass Macros'!A118</f>
        <v>MD038</v>
      </c>
      <c r="D442" s="133">
        <f>IF(VLOOKUP(C442,'Agripp Fiberglass Macros'!$A$9:$AA$531,26,0)="",0,VLOOKUP(C442,'Agripp Fiberglass Macros'!$A$9:$AA$531,26,0))</f>
        <v>0</v>
      </c>
      <c r="E442" s="133">
        <v>441</v>
      </c>
      <c r="F442" s="134">
        <f>IF(VLOOKUP(C442,'Agripp Fiberglass Macros'!$A$9:$AC$531,28,0)="",0,VLOOKUP(C442,'Agripp Fiberglass Macros'!$A$9:$AC$531,28,0))</f>
        <v>0</v>
      </c>
      <c r="G442" s="135"/>
      <c r="H442" s="135"/>
      <c r="I442" s="135"/>
      <c r="J442" s="135"/>
      <c r="K442" s="135"/>
      <c r="L442" s="135"/>
      <c r="M442" s="135"/>
      <c r="N442" s="135"/>
      <c r="O442" s="135"/>
      <c r="P442" s="135"/>
      <c r="Q442" s="135"/>
      <c r="R442" s="135"/>
      <c r="S442" s="280"/>
      <c r="T442" s="135"/>
    </row>
    <row r="443" spans="1:20" ht="19.95" customHeight="1">
      <c r="A443" s="86" t="str">
        <f t="shared" si="90"/>
        <v/>
      </c>
      <c r="B443" s="132">
        <f>SUM($A$2:A443)</f>
        <v>0</v>
      </c>
      <c r="C443" s="133" t="str">
        <f>'Agripp Fiberglass Macros'!A119</f>
        <v>MD039</v>
      </c>
      <c r="D443" s="133">
        <f>IF(VLOOKUP(C443,'Agripp Fiberglass Macros'!$A$9:$AA$531,26,0)="",0,VLOOKUP(C443,'Agripp Fiberglass Macros'!$A$9:$AA$531,26,0))</f>
        <v>0</v>
      </c>
      <c r="E443" s="133">
        <v>442</v>
      </c>
      <c r="F443" s="134">
        <f>IF(VLOOKUP(C443,'Agripp Fiberglass Macros'!$A$9:$AC$531,28,0)="",0,VLOOKUP(C443,'Agripp Fiberglass Macros'!$A$9:$AC$531,28,0))</f>
        <v>0</v>
      </c>
      <c r="G443" s="135"/>
      <c r="H443" s="135"/>
      <c r="I443" s="135"/>
      <c r="J443" s="135"/>
      <c r="K443" s="135"/>
      <c r="L443" s="135"/>
      <c r="M443" s="135"/>
      <c r="N443" s="135"/>
      <c r="O443" s="135"/>
      <c r="P443" s="135"/>
      <c r="Q443" s="135"/>
      <c r="R443" s="135"/>
      <c r="S443" s="280"/>
      <c r="T443" s="135"/>
    </row>
    <row r="444" spans="1:20" ht="19.95" customHeight="1">
      <c r="A444" s="86" t="str">
        <f t="shared" si="90"/>
        <v/>
      </c>
      <c r="B444" s="132">
        <f>SUM($A$2:A444)</f>
        <v>0</v>
      </c>
      <c r="C444" s="133" t="str">
        <f>'Agripp Fiberglass Macros'!A120</f>
        <v>MD040</v>
      </c>
      <c r="D444" s="133">
        <f>IF(VLOOKUP(C444,'Agripp Fiberglass Macros'!$A$9:$AA$531,26,0)="",0,VLOOKUP(C444,'Agripp Fiberglass Macros'!$A$9:$AA$531,26,0))</f>
        <v>0</v>
      </c>
      <c r="E444" s="133">
        <v>443</v>
      </c>
      <c r="F444" s="134">
        <f>IF(VLOOKUP(C444,'Agripp Fiberglass Macros'!$A$9:$AC$531,28,0)="",0,VLOOKUP(C444,'Agripp Fiberglass Macros'!$A$9:$AC$531,28,0))</f>
        <v>0</v>
      </c>
      <c r="G444" s="135"/>
      <c r="H444" s="135"/>
      <c r="I444" s="135"/>
      <c r="J444" s="135"/>
      <c r="K444" s="135"/>
      <c r="L444" s="135"/>
      <c r="M444" s="135"/>
      <c r="N444" s="135"/>
      <c r="O444" s="135"/>
      <c r="P444" s="135"/>
      <c r="Q444" s="135"/>
      <c r="R444" s="135"/>
      <c r="S444" s="280"/>
      <c r="T444" s="135"/>
    </row>
    <row r="445" spans="1:20" ht="19.95" customHeight="1">
      <c r="A445" s="86" t="str">
        <f t="shared" si="90"/>
        <v/>
      </c>
      <c r="B445" s="132">
        <f>SUM($A$2:A445)</f>
        <v>0</v>
      </c>
      <c r="C445" s="133" t="str">
        <f>'Agripp Fiberglass Macros'!A121</f>
        <v>MD014</v>
      </c>
      <c r="D445" s="133">
        <f>IF(VLOOKUP(C445,'Agripp Fiberglass Macros'!$A$9:$AA$531,26,0)="",0,VLOOKUP(C445,'Agripp Fiberglass Macros'!$A$9:$AA$531,26,0))</f>
        <v>0</v>
      </c>
      <c r="E445" s="133">
        <v>444</v>
      </c>
      <c r="F445" s="134">
        <f>IF(VLOOKUP(C445,'Agripp Fiberglass Macros'!$A$9:$AC$531,28,0)="",0,VLOOKUP(C445,'Agripp Fiberglass Macros'!$A$9:$AC$531,28,0))</f>
        <v>0</v>
      </c>
      <c r="G445" s="135"/>
      <c r="H445" s="135"/>
      <c r="I445" s="135"/>
      <c r="J445" s="135"/>
      <c r="K445" s="135"/>
      <c r="L445" s="135"/>
      <c r="M445" s="135"/>
      <c r="N445" s="135"/>
      <c r="O445" s="135"/>
      <c r="P445" s="135"/>
      <c r="Q445" s="135"/>
      <c r="R445" s="135"/>
      <c r="S445" s="280"/>
      <c r="T445" s="135"/>
    </row>
    <row r="446" spans="1:20" ht="19.95" customHeight="1">
      <c r="A446" s="86" t="str">
        <f t="shared" si="90"/>
        <v/>
      </c>
      <c r="B446" s="132">
        <f>SUM($A$2:A446)</f>
        <v>0</v>
      </c>
      <c r="C446" s="133" t="str">
        <f>'Agripp Fiberglass Macros'!A122</f>
        <v>MD015</v>
      </c>
      <c r="D446" s="133">
        <f>IF(VLOOKUP(C446,'Agripp Fiberglass Macros'!$A$9:$AA$531,26,0)="",0,VLOOKUP(C446,'Agripp Fiberglass Macros'!$A$9:$AA$531,26,0))</f>
        <v>0</v>
      </c>
      <c r="E446" s="133">
        <v>445</v>
      </c>
      <c r="F446" s="134">
        <f>IF(VLOOKUP(C446,'Agripp Fiberglass Macros'!$A$9:$AC$531,28,0)="",0,VLOOKUP(C446,'Agripp Fiberglass Macros'!$A$9:$AC$531,28,0))</f>
        <v>0</v>
      </c>
      <c r="G446" s="135"/>
      <c r="H446" s="135"/>
      <c r="I446" s="135"/>
      <c r="J446" s="135"/>
      <c r="K446" s="135"/>
      <c r="L446" s="135"/>
      <c r="M446" s="135"/>
      <c r="N446" s="135"/>
      <c r="O446" s="135"/>
      <c r="P446" s="135"/>
      <c r="Q446" s="135"/>
      <c r="R446" s="135"/>
      <c r="S446" s="280"/>
      <c r="T446" s="135"/>
    </row>
    <row r="447" spans="1:20" ht="19.95" customHeight="1">
      <c r="A447" s="86" t="str">
        <f t="shared" si="90"/>
        <v/>
      </c>
      <c r="B447" s="132">
        <f>SUM($A$2:A447)</f>
        <v>0</v>
      </c>
      <c r="C447" s="133" t="str">
        <f>'Agripp Fiberglass Macros'!A123</f>
        <v>MD011</v>
      </c>
      <c r="D447" s="133">
        <f>IF(VLOOKUP(C447,'Agripp Fiberglass Macros'!$A$9:$AA$531,26,0)="",0,VLOOKUP(C447,'Agripp Fiberglass Macros'!$A$9:$AA$531,26,0))</f>
        <v>0</v>
      </c>
      <c r="E447" s="133">
        <v>446</v>
      </c>
      <c r="F447" s="134">
        <f>IF(VLOOKUP(C447,'Agripp Fiberglass Macros'!$A$9:$AC$531,28,0)="",0,VLOOKUP(C447,'Agripp Fiberglass Macros'!$A$9:$AC$531,28,0))</f>
        <v>0</v>
      </c>
      <c r="G447" s="135"/>
      <c r="H447" s="135"/>
      <c r="I447" s="135"/>
      <c r="J447" s="135"/>
      <c r="K447" s="135"/>
      <c r="L447" s="135"/>
      <c r="M447" s="135"/>
      <c r="N447" s="135"/>
      <c r="O447" s="135"/>
      <c r="P447" s="135"/>
      <c r="Q447" s="135"/>
      <c r="R447" s="135"/>
      <c r="S447" s="280"/>
      <c r="T447" s="135"/>
    </row>
    <row r="448" spans="1:20" ht="19.95" customHeight="1">
      <c r="A448" s="86" t="str">
        <f t="shared" si="90"/>
        <v/>
      </c>
      <c r="B448" s="132">
        <f>SUM($A$2:A448)</f>
        <v>0</v>
      </c>
      <c r="C448" s="133" t="str">
        <f>'Agripp Fiberglass Macros'!A124</f>
        <v>MD012</v>
      </c>
      <c r="D448" s="133">
        <f>IF(VLOOKUP(C448,'Agripp Fiberglass Macros'!$A$9:$AA$531,26,0)="",0,VLOOKUP(C448,'Agripp Fiberglass Macros'!$A$9:$AA$531,26,0))</f>
        <v>0</v>
      </c>
      <c r="E448" s="133">
        <v>447</v>
      </c>
      <c r="F448" s="134">
        <f>IF(VLOOKUP(C448,'Agripp Fiberglass Macros'!$A$9:$AC$531,28,0)="",0,VLOOKUP(C448,'Agripp Fiberglass Macros'!$A$9:$AC$531,28,0))</f>
        <v>0</v>
      </c>
      <c r="G448" s="135"/>
      <c r="H448" s="135"/>
      <c r="I448" s="135"/>
      <c r="J448" s="135"/>
      <c r="K448" s="135"/>
      <c r="L448" s="135"/>
      <c r="M448" s="135"/>
      <c r="N448" s="135"/>
      <c r="O448" s="135"/>
      <c r="P448" s="135"/>
      <c r="Q448" s="135"/>
      <c r="R448" s="135"/>
      <c r="S448" s="280"/>
      <c r="T448" s="135"/>
    </row>
    <row r="449" spans="1:20" ht="19.95" customHeight="1">
      <c r="A449" s="86" t="str">
        <f t="shared" si="90"/>
        <v/>
      </c>
      <c r="B449" s="132">
        <f>SUM($A$2:A449)</f>
        <v>0</v>
      </c>
      <c r="C449" s="133" t="str">
        <f>'Agripp Fiberglass Macros'!A125</f>
        <v>HA302</v>
      </c>
      <c r="D449" s="133">
        <f>IF(VLOOKUP(C449,'Agripp Fiberglass Macros'!$A$9:$AA$531,26,0)="",0,VLOOKUP(C449,'Agripp Fiberglass Macros'!$A$9:$AA$531,26,0))</f>
        <v>0</v>
      </c>
      <c r="E449" s="133">
        <v>448</v>
      </c>
      <c r="F449" s="134">
        <f>IF(VLOOKUP(C449,'Agripp Fiberglass Macros'!$A$9:$AC$531,28,0)="",0,VLOOKUP(C449,'Agripp Fiberglass Macros'!$A$9:$AC$531,28,0))</f>
        <v>0</v>
      </c>
      <c r="G449" s="135"/>
      <c r="H449" s="135"/>
      <c r="I449" s="135"/>
      <c r="J449" s="135"/>
      <c r="K449" s="135"/>
      <c r="L449" s="135"/>
      <c r="M449" s="135"/>
      <c r="N449" s="135"/>
      <c r="O449" s="135"/>
      <c r="P449" s="135"/>
      <c r="Q449" s="135"/>
      <c r="R449" s="135"/>
      <c r="S449" s="280"/>
      <c r="T449" s="135"/>
    </row>
    <row r="450" spans="1:20" ht="19.95" customHeight="1">
      <c r="A450" s="86" t="str">
        <f t="shared" si="90"/>
        <v/>
      </c>
      <c r="B450" s="132">
        <f>SUM($A$2:A450)</f>
        <v>0</v>
      </c>
      <c r="C450" s="133" t="str">
        <f>'Agripp Fiberglass Macros'!A126</f>
        <v>HA304</v>
      </c>
      <c r="D450" s="133">
        <f>IF(VLOOKUP(C450,'Agripp Fiberglass Macros'!$A$9:$AA$531,26,0)="",0,VLOOKUP(C450,'Agripp Fiberglass Macros'!$A$9:$AA$531,26,0))</f>
        <v>0</v>
      </c>
      <c r="E450" s="133">
        <v>449</v>
      </c>
      <c r="F450" s="134">
        <f>IF(VLOOKUP(C450,'Agripp Fiberglass Macros'!$A$9:$AC$531,28,0)="",0,VLOOKUP(C450,'Agripp Fiberglass Macros'!$A$9:$AC$531,28,0))</f>
        <v>0</v>
      </c>
      <c r="G450" s="135"/>
      <c r="H450" s="135"/>
      <c r="I450" s="135"/>
      <c r="J450" s="135"/>
      <c r="K450" s="135"/>
      <c r="L450" s="135"/>
      <c r="M450" s="135"/>
      <c r="N450" s="135"/>
      <c r="O450" s="135"/>
      <c r="P450" s="135"/>
      <c r="Q450" s="135"/>
      <c r="R450" s="135"/>
      <c r="S450" s="280"/>
      <c r="T450" s="135"/>
    </row>
    <row r="451" spans="1:20" ht="19.95" customHeight="1">
      <c r="C451" s="133"/>
      <c r="G451" s="135"/>
      <c r="H451" s="135"/>
      <c r="I451" s="135"/>
      <c r="J451" s="135"/>
      <c r="K451" s="135"/>
      <c r="L451" s="135"/>
      <c r="M451" s="135"/>
      <c r="N451" s="135"/>
      <c r="O451" s="135"/>
      <c r="P451" s="135"/>
      <c r="Q451" s="135"/>
      <c r="R451" s="135"/>
      <c r="S451" s="280"/>
      <c r="T451" s="135"/>
    </row>
    <row r="452" spans="1:20" ht="19.95" customHeight="1">
      <c r="G452" s="135"/>
      <c r="H452" s="135"/>
      <c r="I452" s="135"/>
      <c r="J452" s="135"/>
      <c r="K452" s="135"/>
      <c r="L452" s="135"/>
      <c r="M452" s="135"/>
      <c r="N452" s="135"/>
      <c r="O452" s="135"/>
      <c r="P452" s="135"/>
      <c r="Q452" s="135"/>
      <c r="R452" s="135"/>
      <c r="S452" s="280"/>
      <c r="T452" s="135"/>
    </row>
    <row r="453" spans="1:20" ht="19.95" customHeight="1">
      <c r="A453" s="86" t="str">
        <f t="shared" ref="A453:A480" si="91">IF(D451=0,"",1)</f>
        <v/>
      </c>
      <c r="G453" s="135"/>
      <c r="H453" s="135"/>
      <c r="I453" s="135"/>
      <c r="J453" s="135"/>
      <c r="K453" s="135"/>
      <c r="L453" s="135"/>
      <c r="M453" s="135"/>
      <c r="N453" s="135"/>
      <c r="O453" s="135"/>
      <c r="P453" s="135"/>
      <c r="Q453" s="135"/>
      <c r="R453" s="135"/>
      <c r="S453" s="280"/>
      <c r="T453" s="135"/>
    </row>
    <row r="454" spans="1:20" ht="19.95" customHeight="1">
      <c r="A454" s="86" t="str">
        <f t="shared" si="91"/>
        <v/>
      </c>
      <c r="G454" s="135"/>
      <c r="H454" s="135"/>
      <c r="I454" s="135"/>
      <c r="J454" s="135"/>
      <c r="K454" s="135"/>
      <c r="L454" s="135"/>
      <c r="M454" s="135"/>
      <c r="N454" s="135"/>
      <c r="O454" s="135"/>
      <c r="P454" s="135"/>
      <c r="Q454" s="135"/>
      <c r="R454" s="135"/>
      <c r="S454" s="280"/>
      <c r="T454" s="135"/>
    </row>
    <row r="455" spans="1:20" ht="19.95" customHeight="1">
      <c r="A455" s="86" t="str">
        <f t="shared" si="91"/>
        <v/>
      </c>
      <c r="G455" s="135"/>
      <c r="H455" s="135"/>
      <c r="I455" s="135"/>
      <c r="J455" s="135"/>
      <c r="K455" s="135"/>
      <c r="L455" s="135"/>
      <c r="M455" s="135"/>
      <c r="N455" s="135"/>
      <c r="O455" s="135"/>
      <c r="P455" s="135"/>
      <c r="Q455" s="135"/>
      <c r="R455" s="135"/>
      <c r="S455" s="280"/>
      <c r="T455" s="135"/>
    </row>
    <row r="456" spans="1:20" ht="19.95" customHeight="1">
      <c r="A456" s="86" t="str">
        <f t="shared" si="91"/>
        <v/>
      </c>
      <c r="G456" s="135"/>
      <c r="H456" s="135"/>
      <c r="I456" s="135"/>
      <c r="J456" s="135"/>
      <c r="K456" s="135"/>
      <c r="L456" s="135"/>
      <c r="M456" s="135"/>
      <c r="N456" s="135"/>
      <c r="O456" s="135"/>
      <c r="P456" s="135"/>
      <c r="Q456" s="135"/>
      <c r="R456" s="135"/>
      <c r="S456" s="280"/>
      <c r="T456" s="135"/>
    </row>
    <row r="457" spans="1:20" ht="19.95" customHeight="1">
      <c r="A457" s="86" t="str">
        <f t="shared" si="91"/>
        <v/>
      </c>
      <c r="G457" s="135"/>
      <c r="H457" s="135"/>
      <c r="I457" s="135"/>
      <c r="J457" s="135"/>
      <c r="K457" s="135"/>
      <c r="L457" s="135"/>
      <c r="M457" s="135"/>
      <c r="N457" s="135"/>
      <c r="O457" s="135"/>
      <c r="P457" s="135"/>
      <c r="Q457" s="135"/>
      <c r="R457" s="135"/>
      <c r="S457" s="280"/>
      <c r="T457" s="135"/>
    </row>
    <row r="458" spans="1:20" ht="19.95" customHeight="1">
      <c r="A458" s="86" t="str">
        <f t="shared" si="91"/>
        <v/>
      </c>
      <c r="G458" s="135"/>
      <c r="H458" s="135"/>
      <c r="I458" s="135"/>
      <c r="J458" s="135"/>
      <c r="K458" s="135"/>
      <c r="L458" s="135"/>
      <c r="M458" s="135"/>
      <c r="N458" s="135"/>
      <c r="O458" s="135"/>
      <c r="P458" s="135"/>
      <c r="Q458" s="135"/>
      <c r="R458" s="135"/>
      <c r="S458" s="280"/>
      <c r="T458" s="135"/>
    </row>
    <row r="459" spans="1:20" ht="19.95" customHeight="1">
      <c r="A459" s="86" t="str">
        <f t="shared" si="91"/>
        <v/>
      </c>
      <c r="G459" s="135"/>
      <c r="H459" s="135"/>
      <c r="I459" s="135"/>
      <c r="J459" s="135"/>
      <c r="K459" s="135"/>
      <c r="L459" s="135"/>
      <c r="M459" s="135"/>
      <c r="N459" s="135"/>
      <c r="O459" s="135"/>
      <c r="P459" s="135"/>
      <c r="Q459" s="135"/>
      <c r="R459" s="135"/>
      <c r="S459" s="280"/>
      <c r="T459" s="135"/>
    </row>
    <row r="460" spans="1:20" ht="19.95" customHeight="1">
      <c r="A460" s="86" t="str">
        <f t="shared" si="91"/>
        <v/>
      </c>
      <c r="G460" s="135"/>
      <c r="H460" s="135"/>
      <c r="I460" s="135"/>
      <c r="J460" s="135"/>
      <c r="K460" s="135"/>
      <c r="L460" s="135"/>
      <c r="M460" s="135"/>
      <c r="N460" s="135"/>
      <c r="O460" s="135"/>
      <c r="P460" s="135"/>
      <c r="Q460" s="135"/>
      <c r="R460" s="135"/>
      <c r="S460" s="280"/>
      <c r="T460" s="135"/>
    </row>
    <row r="461" spans="1:20" ht="19.95" customHeight="1">
      <c r="A461" s="86" t="str">
        <f t="shared" si="91"/>
        <v/>
      </c>
      <c r="G461" s="135"/>
      <c r="H461" s="135"/>
      <c r="I461" s="135"/>
      <c r="J461" s="135"/>
      <c r="K461" s="135"/>
      <c r="L461" s="135"/>
      <c r="M461" s="135"/>
      <c r="N461" s="135"/>
      <c r="O461" s="135"/>
      <c r="P461" s="135"/>
      <c r="Q461" s="135"/>
      <c r="R461" s="135"/>
      <c r="S461" s="280"/>
      <c r="T461" s="135"/>
    </row>
    <row r="462" spans="1:20" ht="19.95" customHeight="1">
      <c r="A462" s="86" t="str">
        <f t="shared" si="91"/>
        <v/>
      </c>
      <c r="G462" s="135"/>
      <c r="H462" s="135"/>
      <c r="I462" s="135"/>
      <c r="J462" s="135"/>
      <c r="K462" s="135"/>
      <c r="L462" s="135"/>
      <c r="M462" s="135"/>
      <c r="N462" s="135"/>
      <c r="O462" s="135"/>
      <c r="P462" s="135"/>
      <c r="Q462" s="135"/>
      <c r="R462" s="135"/>
      <c r="S462" s="280"/>
      <c r="T462" s="135"/>
    </row>
    <row r="463" spans="1:20" ht="19.95" customHeight="1">
      <c r="A463" s="86" t="str">
        <f t="shared" si="91"/>
        <v/>
      </c>
      <c r="G463" s="135"/>
      <c r="H463" s="135"/>
      <c r="I463" s="135"/>
      <c r="J463" s="135"/>
      <c r="K463" s="135"/>
      <c r="L463" s="135"/>
      <c r="M463" s="135"/>
      <c r="N463" s="135"/>
      <c r="O463" s="135"/>
      <c r="P463" s="135"/>
      <c r="Q463" s="135"/>
      <c r="R463" s="135"/>
      <c r="S463" s="280"/>
      <c r="T463" s="135"/>
    </row>
    <row r="464" spans="1:20" ht="19.95" customHeight="1">
      <c r="A464" s="86" t="str">
        <f t="shared" si="91"/>
        <v/>
      </c>
      <c r="G464" s="135"/>
      <c r="H464" s="135"/>
      <c r="I464" s="135"/>
      <c r="J464" s="135"/>
      <c r="K464" s="135"/>
      <c r="L464" s="135"/>
      <c r="M464" s="135"/>
      <c r="N464" s="135"/>
      <c r="O464" s="135"/>
      <c r="P464" s="135"/>
      <c r="Q464" s="135"/>
      <c r="R464" s="135"/>
      <c r="S464" s="280"/>
      <c r="T464" s="135"/>
    </row>
    <row r="465" spans="1:20" ht="19.95" customHeight="1">
      <c r="A465" s="86" t="str">
        <f t="shared" si="91"/>
        <v/>
      </c>
      <c r="G465" s="135"/>
      <c r="H465" s="135"/>
      <c r="I465" s="135"/>
      <c r="J465" s="135"/>
      <c r="K465" s="135"/>
      <c r="L465" s="135"/>
      <c r="M465" s="135"/>
      <c r="N465" s="135"/>
      <c r="O465" s="135"/>
      <c r="P465" s="135"/>
      <c r="Q465" s="135"/>
      <c r="R465" s="135"/>
      <c r="S465" s="280"/>
      <c r="T465" s="135"/>
    </row>
    <row r="466" spans="1:20" ht="19.95" customHeight="1">
      <c r="A466" s="86" t="str">
        <f t="shared" si="91"/>
        <v/>
      </c>
      <c r="G466" s="135"/>
      <c r="H466" s="135"/>
      <c r="I466" s="135"/>
      <c r="J466" s="135"/>
      <c r="K466" s="135"/>
      <c r="L466" s="135"/>
      <c r="M466" s="135"/>
      <c r="N466" s="135"/>
      <c r="O466" s="135"/>
      <c r="P466" s="135"/>
      <c r="Q466" s="135"/>
      <c r="R466" s="135"/>
      <c r="S466" s="280"/>
      <c r="T466" s="135"/>
    </row>
    <row r="467" spans="1:20" ht="19.95" customHeight="1">
      <c r="A467" s="86" t="str">
        <f t="shared" si="91"/>
        <v/>
      </c>
      <c r="G467" s="135"/>
      <c r="H467" s="135"/>
      <c r="I467" s="135"/>
      <c r="J467" s="135"/>
      <c r="K467" s="135"/>
      <c r="L467" s="135"/>
      <c r="M467" s="135"/>
      <c r="N467" s="135"/>
      <c r="O467" s="135"/>
      <c r="P467" s="135"/>
      <c r="Q467" s="135"/>
      <c r="R467" s="135"/>
      <c r="S467" s="280"/>
      <c r="T467" s="135"/>
    </row>
    <row r="468" spans="1:20" ht="19.95" customHeight="1">
      <c r="A468" s="86" t="str">
        <f t="shared" si="91"/>
        <v/>
      </c>
      <c r="G468" s="135"/>
      <c r="H468" s="135"/>
      <c r="I468" s="135"/>
      <c r="J468" s="135"/>
      <c r="K468" s="135"/>
      <c r="L468" s="135"/>
      <c r="M468" s="135"/>
      <c r="N468" s="135"/>
      <c r="O468" s="135"/>
      <c r="P468" s="135"/>
      <c r="Q468" s="135"/>
      <c r="R468" s="135"/>
      <c r="S468" s="280"/>
      <c r="T468" s="135"/>
    </row>
    <row r="469" spans="1:20" ht="19.95" customHeight="1">
      <c r="A469" s="86" t="str">
        <f t="shared" si="91"/>
        <v/>
      </c>
      <c r="G469" s="135"/>
      <c r="H469" s="135"/>
      <c r="I469" s="135"/>
      <c r="J469" s="135"/>
      <c r="K469" s="135"/>
      <c r="L469" s="135"/>
      <c r="M469" s="135"/>
      <c r="N469" s="135"/>
      <c r="O469" s="135"/>
      <c r="P469" s="135"/>
      <c r="Q469" s="135"/>
      <c r="R469" s="135"/>
      <c r="S469" s="280"/>
      <c r="T469" s="135"/>
    </row>
    <row r="470" spans="1:20" ht="19.95" customHeight="1">
      <c r="A470" s="86" t="str">
        <f t="shared" si="91"/>
        <v/>
      </c>
      <c r="G470" s="135"/>
      <c r="H470" s="135"/>
      <c r="I470" s="135"/>
      <c r="J470" s="135"/>
      <c r="K470" s="135"/>
      <c r="L470" s="135"/>
      <c r="M470" s="135"/>
      <c r="N470" s="135"/>
      <c r="O470" s="135"/>
      <c r="P470" s="135"/>
      <c r="Q470" s="135"/>
      <c r="R470" s="135"/>
      <c r="S470" s="280"/>
      <c r="T470" s="135"/>
    </row>
    <row r="471" spans="1:20" ht="19.95" customHeight="1">
      <c r="A471" s="86" t="str">
        <f t="shared" si="91"/>
        <v/>
      </c>
      <c r="G471" s="135"/>
      <c r="H471" s="135"/>
      <c r="I471" s="135"/>
      <c r="J471" s="135"/>
      <c r="K471" s="135"/>
      <c r="L471" s="135"/>
      <c r="M471" s="135"/>
      <c r="N471" s="135"/>
      <c r="O471" s="135"/>
      <c r="P471" s="135"/>
      <c r="Q471" s="135"/>
      <c r="R471" s="135"/>
      <c r="S471" s="280"/>
      <c r="T471" s="135"/>
    </row>
    <row r="472" spans="1:20" ht="19.95" customHeight="1">
      <c r="A472" s="86" t="str">
        <f t="shared" si="91"/>
        <v/>
      </c>
      <c r="G472" s="135"/>
      <c r="H472" s="135"/>
      <c r="I472" s="135"/>
      <c r="J472" s="135"/>
      <c r="K472" s="135"/>
      <c r="L472" s="135"/>
      <c r="M472" s="135"/>
      <c r="N472" s="135"/>
      <c r="O472" s="135"/>
      <c r="P472" s="135"/>
      <c r="Q472" s="135"/>
      <c r="R472" s="135"/>
      <c r="S472" s="280"/>
      <c r="T472" s="135"/>
    </row>
    <row r="473" spans="1:20" ht="19.95" customHeight="1">
      <c r="A473" s="86" t="str">
        <f t="shared" si="91"/>
        <v/>
      </c>
      <c r="G473" s="135"/>
      <c r="H473" s="135"/>
      <c r="I473" s="135"/>
      <c r="J473" s="135"/>
      <c r="K473" s="135"/>
      <c r="L473" s="135"/>
      <c r="M473" s="135"/>
      <c r="N473" s="135"/>
      <c r="O473" s="135"/>
      <c r="P473" s="135"/>
      <c r="Q473" s="135"/>
      <c r="R473" s="135"/>
      <c r="S473" s="280"/>
      <c r="T473" s="135"/>
    </row>
    <row r="474" spans="1:20" ht="19.95" customHeight="1">
      <c r="A474" s="86" t="str">
        <f t="shared" si="91"/>
        <v/>
      </c>
      <c r="G474" s="135"/>
      <c r="H474" s="135"/>
      <c r="I474" s="135"/>
      <c r="J474" s="135"/>
      <c r="K474" s="135"/>
      <c r="L474" s="135"/>
      <c r="M474" s="135"/>
      <c r="N474" s="135"/>
      <c r="O474" s="135"/>
      <c r="P474" s="135"/>
      <c r="Q474" s="135"/>
      <c r="R474" s="135"/>
      <c r="S474" s="280"/>
      <c r="T474" s="135"/>
    </row>
    <row r="475" spans="1:20" ht="19.95" customHeight="1">
      <c r="A475" s="86" t="str">
        <f t="shared" si="91"/>
        <v/>
      </c>
      <c r="G475" s="135"/>
      <c r="H475" s="135"/>
      <c r="I475" s="135"/>
      <c r="J475" s="135"/>
      <c r="K475" s="135"/>
      <c r="L475" s="135"/>
      <c r="M475" s="135"/>
      <c r="N475" s="135"/>
      <c r="O475" s="135"/>
      <c r="P475" s="135"/>
      <c r="Q475" s="135"/>
      <c r="R475" s="135"/>
      <c r="S475" s="280"/>
      <c r="T475" s="135"/>
    </row>
    <row r="476" spans="1:20" ht="19.95" customHeight="1">
      <c r="A476" s="86" t="str">
        <f t="shared" si="91"/>
        <v/>
      </c>
      <c r="G476" s="135"/>
      <c r="H476" s="135"/>
      <c r="I476" s="135"/>
      <c r="J476" s="135"/>
      <c r="K476" s="135"/>
      <c r="L476" s="135"/>
      <c r="M476" s="135"/>
      <c r="N476" s="135"/>
      <c r="O476" s="135"/>
      <c r="P476" s="135"/>
      <c r="Q476" s="135"/>
      <c r="R476" s="135"/>
      <c r="S476" s="280"/>
      <c r="T476" s="135"/>
    </row>
    <row r="477" spans="1:20" ht="19.95" customHeight="1">
      <c r="A477" s="86" t="str">
        <f t="shared" si="91"/>
        <v/>
      </c>
      <c r="G477" s="135"/>
      <c r="H477" s="135"/>
      <c r="I477" s="135"/>
      <c r="J477" s="135"/>
      <c r="K477" s="135"/>
      <c r="L477" s="135"/>
      <c r="M477" s="135"/>
      <c r="N477" s="135"/>
      <c r="O477" s="135"/>
      <c r="P477" s="135"/>
      <c r="Q477" s="135"/>
      <c r="R477" s="135"/>
      <c r="S477" s="280"/>
      <c r="T477" s="135"/>
    </row>
    <row r="478" spans="1:20" ht="19.95" customHeight="1">
      <c r="A478" s="86" t="str">
        <f t="shared" si="91"/>
        <v/>
      </c>
      <c r="G478" s="135"/>
      <c r="H478" s="135"/>
      <c r="I478" s="135"/>
      <c r="J478" s="135"/>
      <c r="K478" s="135"/>
      <c r="L478" s="135"/>
      <c r="M478" s="135"/>
      <c r="N478" s="135"/>
      <c r="O478" s="135"/>
      <c r="P478" s="135"/>
      <c r="Q478" s="135"/>
      <c r="R478" s="135"/>
      <c r="S478" s="280"/>
      <c r="T478" s="135"/>
    </row>
    <row r="479" spans="1:20" ht="19.95" customHeight="1">
      <c r="A479" s="86" t="str">
        <f t="shared" si="91"/>
        <v/>
      </c>
      <c r="G479" s="135"/>
      <c r="H479" s="135"/>
      <c r="I479" s="135"/>
      <c r="J479" s="135"/>
      <c r="K479" s="135"/>
      <c r="L479" s="135"/>
      <c r="M479" s="135"/>
      <c r="N479" s="135"/>
      <c r="O479" s="135"/>
      <c r="P479" s="135"/>
      <c r="Q479" s="135"/>
      <c r="R479" s="135"/>
      <c r="S479" s="280"/>
      <c r="T479" s="135"/>
    </row>
    <row r="480" spans="1:20" ht="19.95" customHeight="1">
      <c r="A480" s="86" t="str">
        <f t="shared" si="91"/>
        <v/>
      </c>
      <c r="G480" s="135"/>
      <c r="H480" s="135"/>
      <c r="I480" s="135"/>
      <c r="J480" s="135"/>
      <c r="K480" s="135"/>
      <c r="L480" s="135"/>
      <c r="M480" s="135"/>
      <c r="N480" s="135"/>
      <c r="O480" s="135"/>
      <c r="P480" s="135"/>
      <c r="Q480" s="135"/>
      <c r="R480" s="135"/>
      <c r="S480" s="280"/>
      <c r="T480" s="135"/>
    </row>
    <row r="481" spans="1:20" ht="19.95" customHeight="1">
      <c r="A481" s="86" t="str">
        <f t="shared" ref="A481:A518" si="92">IF(D479=0,"",1)</f>
        <v/>
      </c>
      <c r="G481" s="135"/>
      <c r="H481" s="135"/>
      <c r="I481" s="135"/>
      <c r="J481" s="135"/>
      <c r="K481" s="135"/>
      <c r="L481" s="135"/>
      <c r="M481" s="135"/>
      <c r="N481" s="135"/>
      <c r="O481" s="135"/>
      <c r="P481" s="135"/>
      <c r="Q481" s="135"/>
      <c r="R481" s="135"/>
      <c r="S481" s="280"/>
      <c r="T481" s="135"/>
    </row>
    <row r="482" spans="1:20" ht="19.95" customHeight="1">
      <c r="A482" s="86" t="str">
        <f t="shared" si="92"/>
        <v/>
      </c>
      <c r="G482" s="135"/>
      <c r="H482" s="135"/>
      <c r="I482" s="135"/>
      <c r="J482" s="135"/>
      <c r="K482" s="135"/>
      <c r="L482" s="135"/>
      <c r="M482" s="135"/>
      <c r="N482" s="135"/>
      <c r="O482" s="135"/>
      <c r="P482" s="135"/>
      <c r="Q482" s="135"/>
      <c r="R482" s="135"/>
      <c r="S482" s="280"/>
      <c r="T482" s="135"/>
    </row>
    <row r="483" spans="1:20" ht="19.95" customHeight="1">
      <c r="A483" s="86" t="str">
        <f t="shared" si="92"/>
        <v/>
      </c>
      <c r="G483" s="135"/>
      <c r="H483" s="135"/>
      <c r="I483" s="135"/>
      <c r="J483" s="135"/>
      <c r="K483" s="135"/>
      <c r="L483" s="135"/>
      <c r="M483" s="135"/>
      <c r="N483" s="135"/>
      <c r="O483" s="135"/>
      <c r="P483" s="135"/>
      <c r="Q483" s="135"/>
      <c r="R483" s="135"/>
      <c r="S483" s="280"/>
      <c r="T483" s="135"/>
    </row>
    <row r="484" spans="1:20" ht="19.95" customHeight="1">
      <c r="A484" s="86" t="str">
        <f t="shared" si="92"/>
        <v/>
      </c>
      <c r="G484" s="135"/>
      <c r="H484" s="135"/>
      <c r="I484" s="135"/>
      <c r="J484" s="135"/>
      <c r="K484" s="135"/>
      <c r="L484" s="135"/>
      <c r="M484" s="135"/>
      <c r="N484" s="135"/>
      <c r="O484" s="135"/>
      <c r="P484" s="135"/>
      <c r="Q484" s="135"/>
      <c r="R484" s="135"/>
      <c r="S484" s="280"/>
      <c r="T484" s="135"/>
    </row>
    <row r="485" spans="1:20" ht="19.95" customHeight="1">
      <c r="A485" s="86" t="str">
        <f t="shared" si="92"/>
        <v/>
      </c>
      <c r="G485" s="135"/>
      <c r="H485" s="135"/>
      <c r="I485" s="135"/>
      <c r="J485" s="135"/>
      <c r="K485" s="135"/>
      <c r="L485" s="135"/>
      <c r="M485" s="135"/>
      <c r="N485" s="135"/>
      <c r="O485" s="135"/>
      <c r="P485" s="135"/>
      <c r="Q485" s="135"/>
      <c r="R485" s="135"/>
      <c r="S485" s="280"/>
      <c r="T485" s="135"/>
    </row>
    <row r="486" spans="1:20" ht="19.95" customHeight="1">
      <c r="A486" s="86" t="str">
        <f t="shared" si="92"/>
        <v/>
      </c>
      <c r="G486" s="135"/>
      <c r="H486" s="135"/>
      <c r="I486" s="135"/>
      <c r="J486" s="135"/>
      <c r="K486" s="135"/>
      <c r="L486" s="135"/>
      <c r="M486" s="135"/>
      <c r="N486" s="135"/>
      <c r="O486" s="135"/>
      <c r="P486" s="135"/>
      <c r="Q486" s="135"/>
      <c r="R486" s="135"/>
      <c r="S486" s="280"/>
      <c r="T486" s="135"/>
    </row>
    <row r="487" spans="1:20" ht="19.95" customHeight="1">
      <c r="A487" s="86" t="str">
        <f t="shared" si="92"/>
        <v/>
      </c>
      <c r="G487" s="135"/>
      <c r="H487" s="135"/>
      <c r="I487" s="135"/>
      <c r="J487" s="135"/>
      <c r="K487" s="135"/>
      <c r="L487" s="135"/>
      <c r="M487" s="135"/>
      <c r="N487" s="135"/>
      <c r="O487" s="135"/>
      <c r="P487" s="135"/>
      <c r="Q487" s="135"/>
      <c r="R487" s="135"/>
      <c r="S487" s="280"/>
      <c r="T487" s="135"/>
    </row>
    <row r="488" spans="1:20" ht="19.95" customHeight="1">
      <c r="A488" s="86" t="str">
        <f t="shared" si="92"/>
        <v/>
      </c>
      <c r="G488" s="135"/>
      <c r="H488" s="135"/>
      <c r="I488" s="135"/>
      <c r="J488" s="135"/>
      <c r="K488" s="135"/>
      <c r="L488" s="135"/>
      <c r="M488" s="135"/>
      <c r="N488" s="135"/>
      <c r="O488" s="135"/>
      <c r="P488" s="135"/>
      <c r="Q488" s="135"/>
      <c r="R488" s="135"/>
      <c r="S488" s="280"/>
      <c r="T488" s="135"/>
    </row>
    <row r="489" spans="1:20" ht="19.95" customHeight="1">
      <c r="A489" s="86" t="str">
        <f t="shared" si="92"/>
        <v/>
      </c>
      <c r="G489" s="135"/>
      <c r="H489" s="135"/>
      <c r="I489" s="135"/>
      <c r="J489" s="135"/>
      <c r="K489" s="135"/>
      <c r="L489" s="135"/>
      <c r="M489" s="135"/>
      <c r="N489" s="135"/>
      <c r="O489" s="135"/>
      <c r="P489" s="135"/>
      <c r="Q489" s="135"/>
      <c r="R489" s="135"/>
      <c r="S489" s="280"/>
      <c r="T489" s="135"/>
    </row>
    <row r="490" spans="1:20" ht="19.95" customHeight="1">
      <c r="A490" s="86" t="str">
        <f t="shared" si="92"/>
        <v/>
      </c>
      <c r="G490" s="135"/>
      <c r="H490" s="135"/>
      <c r="I490" s="135"/>
      <c r="J490" s="135"/>
      <c r="K490" s="135"/>
      <c r="L490" s="135"/>
      <c r="M490" s="135"/>
      <c r="N490" s="135"/>
      <c r="O490" s="135"/>
      <c r="P490" s="135"/>
      <c r="Q490" s="135"/>
      <c r="R490" s="135"/>
      <c r="S490" s="280"/>
      <c r="T490" s="135"/>
    </row>
    <row r="491" spans="1:20" ht="19.95" customHeight="1">
      <c r="A491" s="86" t="str">
        <f t="shared" si="92"/>
        <v/>
      </c>
      <c r="G491" s="135"/>
      <c r="H491" s="135"/>
      <c r="I491" s="135"/>
      <c r="J491" s="135"/>
      <c r="K491" s="135"/>
      <c r="L491" s="135"/>
      <c r="M491" s="135"/>
      <c r="N491" s="135"/>
      <c r="O491" s="135"/>
      <c r="P491" s="135"/>
      <c r="Q491" s="135"/>
      <c r="R491" s="135"/>
      <c r="S491" s="280"/>
      <c r="T491" s="135"/>
    </row>
    <row r="492" spans="1:20" ht="19.95" customHeight="1">
      <c r="A492" s="86" t="str">
        <f t="shared" si="92"/>
        <v/>
      </c>
      <c r="G492" s="135"/>
      <c r="H492" s="135"/>
      <c r="I492" s="135"/>
      <c r="J492" s="135"/>
      <c r="K492" s="135"/>
      <c r="L492" s="135"/>
      <c r="M492" s="135"/>
      <c r="N492" s="135"/>
      <c r="O492" s="135"/>
      <c r="P492" s="135"/>
      <c r="Q492" s="135"/>
      <c r="R492" s="135"/>
      <c r="S492" s="280"/>
      <c r="T492" s="135"/>
    </row>
    <row r="493" spans="1:20" ht="19.95" customHeight="1">
      <c r="A493" s="86" t="str">
        <f t="shared" si="92"/>
        <v/>
      </c>
      <c r="G493" s="135"/>
      <c r="H493" s="135"/>
      <c r="I493" s="135"/>
      <c r="J493" s="135"/>
      <c r="K493" s="135"/>
      <c r="L493" s="135"/>
      <c r="M493" s="135"/>
      <c r="N493" s="135"/>
      <c r="O493" s="135"/>
      <c r="P493" s="135"/>
      <c r="Q493" s="135"/>
      <c r="R493" s="135"/>
      <c r="S493" s="280"/>
      <c r="T493" s="135"/>
    </row>
    <row r="494" spans="1:20" ht="19.95" customHeight="1">
      <c r="A494" s="86" t="str">
        <f t="shared" si="92"/>
        <v/>
      </c>
      <c r="G494" s="135"/>
      <c r="H494" s="135"/>
      <c r="I494" s="135"/>
      <c r="J494" s="135"/>
      <c r="K494" s="135"/>
      <c r="L494" s="135"/>
      <c r="M494" s="135"/>
      <c r="N494" s="135"/>
      <c r="O494" s="135"/>
      <c r="P494" s="135"/>
      <c r="Q494" s="135"/>
      <c r="R494" s="135"/>
      <c r="S494" s="280"/>
      <c r="T494" s="135"/>
    </row>
    <row r="495" spans="1:20" ht="19.95" customHeight="1">
      <c r="A495" s="86" t="str">
        <f t="shared" si="92"/>
        <v/>
      </c>
      <c r="G495" s="135"/>
      <c r="H495" s="135"/>
      <c r="I495" s="135"/>
      <c r="J495" s="135"/>
      <c r="K495" s="135"/>
      <c r="L495" s="135"/>
      <c r="M495" s="135"/>
      <c r="N495" s="135"/>
      <c r="O495" s="135"/>
      <c r="P495" s="135"/>
      <c r="Q495" s="135"/>
      <c r="R495" s="135"/>
      <c r="S495" s="280"/>
      <c r="T495" s="135"/>
    </row>
    <row r="496" spans="1:20" ht="19.95" customHeight="1">
      <c r="A496" s="86" t="str">
        <f t="shared" si="92"/>
        <v/>
      </c>
      <c r="G496" s="135"/>
      <c r="H496" s="135"/>
      <c r="I496" s="135"/>
      <c r="J496" s="135"/>
      <c r="K496" s="135"/>
      <c r="L496" s="135"/>
      <c r="M496" s="135"/>
      <c r="N496" s="135"/>
      <c r="O496" s="135"/>
      <c r="P496" s="135"/>
      <c r="Q496" s="135"/>
      <c r="R496" s="135"/>
      <c r="S496" s="280"/>
      <c r="T496" s="135"/>
    </row>
    <row r="497" spans="1:20" ht="19.95" customHeight="1">
      <c r="A497" s="86" t="str">
        <f t="shared" si="92"/>
        <v/>
      </c>
      <c r="G497" s="135"/>
      <c r="H497" s="135"/>
      <c r="I497" s="135"/>
      <c r="J497" s="135"/>
      <c r="K497" s="135"/>
      <c r="L497" s="135"/>
      <c r="M497" s="135"/>
      <c r="N497" s="135"/>
      <c r="O497" s="135"/>
      <c r="P497" s="135"/>
      <c r="Q497" s="135"/>
      <c r="R497" s="135"/>
      <c r="S497" s="280"/>
      <c r="T497" s="135"/>
    </row>
    <row r="498" spans="1:20" ht="19.95" customHeight="1">
      <c r="A498" s="86" t="str">
        <f t="shared" si="92"/>
        <v/>
      </c>
      <c r="G498" s="135"/>
      <c r="H498" s="135"/>
      <c r="I498" s="135"/>
      <c r="J498" s="135"/>
      <c r="K498" s="135"/>
      <c r="L498" s="135"/>
      <c r="M498" s="135"/>
      <c r="N498" s="135"/>
      <c r="O498" s="135"/>
      <c r="P498" s="135"/>
      <c r="Q498" s="135"/>
      <c r="R498" s="135"/>
      <c r="S498" s="280"/>
      <c r="T498" s="135"/>
    </row>
    <row r="499" spans="1:20" ht="19.95" customHeight="1">
      <c r="A499" s="86" t="str">
        <f t="shared" si="92"/>
        <v/>
      </c>
      <c r="G499" s="135"/>
      <c r="H499" s="135"/>
      <c r="I499" s="135"/>
      <c r="J499" s="135"/>
      <c r="K499" s="135"/>
      <c r="L499" s="135"/>
      <c r="M499" s="135"/>
      <c r="N499" s="135"/>
      <c r="O499" s="135"/>
      <c r="P499" s="135"/>
      <c r="Q499" s="135"/>
      <c r="R499" s="135"/>
      <c r="S499" s="280"/>
      <c r="T499" s="135"/>
    </row>
    <row r="500" spans="1:20" ht="19.95" customHeight="1">
      <c r="A500" s="86" t="str">
        <f t="shared" si="92"/>
        <v/>
      </c>
      <c r="G500" s="135"/>
      <c r="H500" s="135"/>
      <c r="I500" s="135"/>
      <c r="J500" s="135"/>
      <c r="K500" s="135"/>
      <c r="L500" s="135"/>
      <c r="M500" s="135"/>
      <c r="N500" s="135"/>
      <c r="O500" s="135"/>
      <c r="P500" s="135"/>
      <c r="Q500" s="135"/>
      <c r="R500" s="135"/>
      <c r="S500" s="280"/>
      <c r="T500" s="135"/>
    </row>
    <row r="501" spans="1:20" ht="19.95" customHeight="1">
      <c r="A501" s="86" t="str">
        <f t="shared" si="92"/>
        <v/>
      </c>
      <c r="G501" s="135"/>
      <c r="H501" s="135"/>
      <c r="I501" s="135"/>
      <c r="J501" s="135"/>
      <c r="K501" s="135"/>
      <c r="L501" s="135"/>
      <c r="M501" s="135"/>
      <c r="N501" s="135"/>
      <c r="O501" s="135"/>
      <c r="P501" s="135"/>
      <c r="Q501" s="135"/>
      <c r="R501" s="135"/>
      <c r="S501" s="280"/>
      <c r="T501" s="135"/>
    </row>
    <row r="502" spans="1:20" ht="19.95" customHeight="1">
      <c r="A502" s="86" t="str">
        <f t="shared" si="92"/>
        <v/>
      </c>
      <c r="G502" s="135"/>
      <c r="H502" s="135"/>
      <c r="I502" s="135"/>
      <c r="J502" s="135"/>
      <c r="K502" s="135"/>
      <c r="L502" s="135"/>
      <c r="M502" s="135"/>
      <c r="N502" s="135"/>
      <c r="O502" s="135"/>
      <c r="P502" s="135"/>
      <c r="Q502" s="135"/>
      <c r="R502" s="135"/>
      <c r="S502" s="280"/>
      <c r="T502" s="135"/>
    </row>
    <row r="503" spans="1:20" ht="19.95" customHeight="1">
      <c r="A503" s="86" t="str">
        <f t="shared" si="92"/>
        <v/>
      </c>
      <c r="G503" s="135"/>
      <c r="H503" s="135"/>
      <c r="I503" s="135"/>
      <c r="J503" s="135"/>
      <c r="K503" s="135"/>
      <c r="L503" s="135"/>
      <c r="M503" s="135"/>
      <c r="N503" s="135"/>
      <c r="O503" s="135"/>
      <c r="P503" s="135"/>
      <c r="Q503" s="135"/>
      <c r="R503" s="135"/>
      <c r="S503" s="280"/>
      <c r="T503" s="135"/>
    </row>
    <row r="504" spans="1:20" ht="19.95" customHeight="1">
      <c r="A504" s="86" t="str">
        <f t="shared" si="92"/>
        <v/>
      </c>
      <c r="G504" s="135"/>
      <c r="H504" s="135"/>
      <c r="I504" s="135"/>
      <c r="J504" s="135"/>
      <c r="K504" s="135"/>
      <c r="L504" s="135"/>
      <c r="M504" s="135"/>
      <c r="N504" s="135"/>
      <c r="O504" s="135"/>
      <c r="P504" s="135"/>
      <c r="Q504" s="135"/>
      <c r="R504" s="135"/>
      <c r="S504" s="280"/>
      <c r="T504" s="135"/>
    </row>
    <row r="505" spans="1:20" ht="19.95" customHeight="1">
      <c r="A505" s="86" t="str">
        <f t="shared" si="92"/>
        <v/>
      </c>
      <c r="G505" s="135"/>
      <c r="H505" s="135"/>
      <c r="I505" s="135"/>
      <c r="J505" s="135"/>
      <c r="K505" s="135"/>
      <c r="L505" s="135"/>
      <c r="M505" s="135"/>
      <c r="N505" s="135"/>
      <c r="O505" s="135"/>
      <c r="P505" s="135"/>
      <c r="Q505" s="135"/>
      <c r="R505" s="135"/>
      <c r="S505" s="280"/>
      <c r="T505" s="135"/>
    </row>
    <row r="506" spans="1:20" ht="19.95" customHeight="1">
      <c r="A506" s="86" t="str">
        <f t="shared" si="92"/>
        <v/>
      </c>
      <c r="G506" s="135"/>
      <c r="H506" s="135"/>
      <c r="I506" s="135"/>
      <c r="J506" s="135"/>
      <c r="K506" s="135"/>
      <c r="L506" s="135"/>
      <c r="M506" s="135"/>
      <c r="N506" s="135"/>
      <c r="O506" s="135"/>
      <c r="P506" s="135"/>
      <c r="Q506" s="135"/>
      <c r="R506" s="135"/>
      <c r="S506" s="280"/>
      <c r="T506" s="135"/>
    </row>
    <row r="507" spans="1:20" ht="19.95" customHeight="1">
      <c r="A507" s="86" t="str">
        <f t="shared" si="92"/>
        <v/>
      </c>
      <c r="G507" s="135"/>
      <c r="H507" s="135"/>
      <c r="I507" s="135"/>
      <c r="J507" s="135"/>
      <c r="K507" s="135"/>
      <c r="L507" s="135"/>
      <c r="M507" s="135"/>
      <c r="N507" s="135"/>
      <c r="O507" s="135"/>
      <c r="P507" s="135"/>
      <c r="Q507" s="135"/>
      <c r="R507" s="135"/>
      <c r="S507" s="280"/>
      <c r="T507" s="135"/>
    </row>
    <row r="508" spans="1:20" ht="19.95" customHeight="1">
      <c r="A508" s="86" t="str">
        <f t="shared" si="92"/>
        <v/>
      </c>
      <c r="G508" s="135"/>
      <c r="H508" s="135"/>
      <c r="I508" s="135"/>
      <c r="J508" s="135"/>
      <c r="K508" s="135"/>
      <c r="L508" s="135"/>
      <c r="M508" s="135"/>
      <c r="N508" s="135"/>
      <c r="O508" s="135"/>
      <c r="P508" s="135"/>
      <c r="Q508" s="135"/>
      <c r="R508" s="135"/>
      <c r="S508" s="280"/>
      <c r="T508" s="135"/>
    </row>
    <row r="509" spans="1:20" ht="19.95" customHeight="1">
      <c r="A509" s="86" t="str">
        <f t="shared" si="92"/>
        <v/>
      </c>
      <c r="G509" s="135"/>
      <c r="H509" s="135"/>
      <c r="I509" s="135"/>
      <c r="J509" s="135"/>
      <c r="K509" s="135"/>
      <c r="L509" s="135"/>
      <c r="M509" s="135"/>
      <c r="N509" s="135"/>
      <c r="O509" s="135"/>
      <c r="P509" s="135"/>
      <c r="Q509" s="135"/>
      <c r="R509" s="135"/>
      <c r="S509" s="280"/>
      <c r="T509" s="135"/>
    </row>
    <row r="510" spans="1:20" ht="19.95" customHeight="1">
      <c r="A510" s="86" t="str">
        <f t="shared" si="92"/>
        <v/>
      </c>
      <c r="G510" s="135"/>
      <c r="H510" s="135"/>
      <c r="I510" s="135"/>
      <c r="J510" s="135"/>
      <c r="K510" s="135"/>
      <c r="L510" s="135"/>
      <c r="M510" s="135"/>
      <c r="N510" s="135"/>
      <c r="O510" s="135"/>
      <c r="P510" s="135"/>
      <c r="Q510" s="135"/>
      <c r="R510" s="135"/>
      <c r="S510" s="280"/>
      <c r="T510" s="135"/>
    </row>
    <row r="511" spans="1:20" ht="19.95" customHeight="1">
      <c r="A511" s="86" t="str">
        <f t="shared" si="92"/>
        <v/>
      </c>
      <c r="G511" s="135"/>
      <c r="H511" s="135"/>
      <c r="I511" s="135"/>
      <c r="J511" s="135"/>
      <c r="K511" s="135"/>
      <c r="L511" s="135"/>
      <c r="M511" s="135"/>
      <c r="N511" s="135"/>
      <c r="O511" s="135"/>
      <c r="P511" s="135"/>
      <c r="Q511" s="135"/>
      <c r="R511" s="135"/>
      <c r="S511" s="280"/>
      <c r="T511" s="135"/>
    </row>
    <row r="512" spans="1:20" ht="19.95" customHeight="1">
      <c r="A512" s="86" t="str">
        <f t="shared" si="92"/>
        <v/>
      </c>
      <c r="G512" s="135"/>
      <c r="H512" s="135"/>
      <c r="I512" s="135"/>
      <c r="J512" s="135"/>
      <c r="K512" s="135"/>
      <c r="L512" s="135"/>
      <c r="M512" s="135"/>
      <c r="N512" s="135"/>
      <c r="O512" s="135"/>
      <c r="P512" s="135"/>
      <c r="Q512" s="135"/>
      <c r="R512" s="135"/>
      <c r="S512" s="280"/>
      <c r="T512" s="135"/>
    </row>
    <row r="513" spans="1:20" ht="19.95" customHeight="1">
      <c r="A513" s="86" t="str">
        <f t="shared" si="92"/>
        <v/>
      </c>
      <c r="G513" s="135"/>
      <c r="H513" s="135"/>
      <c r="I513" s="135"/>
      <c r="J513" s="135"/>
      <c r="K513" s="135"/>
      <c r="L513" s="135"/>
      <c r="M513" s="135"/>
      <c r="N513" s="135"/>
      <c r="O513" s="135"/>
      <c r="P513" s="135"/>
      <c r="Q513" s="135"/>
      <c r="R513" s="135"/>
      <c r="S513" s="280"/>
      <c r="T513" s="135"/>
    </row>
    <row r="514" spans="1:20" ht="19.95" customHeight="1">
      <c r="A514" s="86" t="str">
        <f t="shared" si="92"/>
        <v/>
      </c>
      <c r="G514" s="135"/>
      <c r="H514" s="135"/>
      <c r="I514" s="135"/>
      <c r="J514" s="135"/>
      <c r="K514" s="135"/>
      <c r="L514" s="135"/>
      <c r="M514" s="135"/>
      <c r="N514" s="135"/>
      <c r="O514" s="135"/>
      <c r="P514" s="135"/>
      <c r="Q514" s="135"/>
      <c r="R514" s="135"/>
      <c r="S514" s="280"/>
      <c r="T514" s="135"/>
    </row>
    <row r="515" spans="1:20" ht="19.95" customHeight="1">
      <c r="A515" s="86" t="str">
        <f t="shared" si="92"/>
        <v/>
      </c>
      <c r="G515" s="135"/>
      <c r="H515" s="135"/>
      <c r="I515" s="135"/>
      <c r="J515" s="135"/>
      <c r="K515" s="135"/>
      <c r="L515" s="135"/>
      <c r="M515" s="135"/>
      <c r="N515" s="135"/>
      <c r="O515" s="135"/>
      <c r="P515" s="135"/>
      <c r="Q515" s="135"/>
      <c r="R515" s="135"/>
      <c r="S515" s="280"/>
      <c r="T515" s="135"/>
    </row>
    <row r="516" spans="1:20" ht="19.95" customHeight="1">
      <c r="A516" s="86" t="str">
        <f t="shared" si="92"/>
        <v/>
      </c>
      <c r="G516" s="135"/>
      <c r="H516" s="135"/>
      <c r="I516" s="135"/>
      <c r="J516" s="135"/>
      <c r="K516" s="135"/>
      <c r="L516" s="135"/>
      <c r="M516" s="135"/>
      <c r="N516" s="135"/>
      <c r="O516" s="135"/>
      <c r="P516" s="135"/>
      <c r="Q516" s="135"/>
      <c r="R516" s="135"/>
      <c r="S516" s="280"/>
      <c r="T516" s="135"/>
    </row>
    <row r="517" spans="1:20" ht="19.95" customHeight="1">
      <c r="A517" s="86" t="str">
        <f t="shared" si="92"/>
        <v/>
      </c>
      <c r="G517" s="135"/>
      <c r="H517" s="135"/>
      <c r="I517" s="135"/>
      <c r="J517" s="135"/>
      <c r="K517" s="135"/>
      <c r="L517" s="135"/>
      <c r="M517" s="135"/>
      <c r="N517" s="135"/>
      <c r="O517" s="135"/>
      <c r="P517" s="135"/>
      <c r="Q517" s="135"/>
      <c r="R517" s="135"/>
      <c r="S517" s="280"/>
      <c r="T517" s="135"/>
    </row>
    <row r="518" spans="1:20" ht="19.95" customHeight="1">
      <c r="A518" s="86" t="str">
        <f t="shared" si="92"/>
        <v/>
      </c>
      <c r="G518" s="135"/>
      <c r="H518" s="135"/>
      <c r="I518" s="135"/>
      <c r="J518" s="135"/>
      <c r="K518" s="135"/>
      <c r="L518" s="135"/>
      <c r="M518" s="135"/>
      <c r="N518" s="135"/>
      <c r="O518" s="135"/>
      <c r="P518" s="135"/>
      <c r="Q518" s="135"/>
      <c r="R518" s="135"/>
      <c r="S518" s="280"/>
      <c r="T518" s="135"/>
    </row>
    <row r="519" spans="1:20" ht="19.95" customHeight="1">
      <c r="A519" s="86" t="str">
        <f t="shared" ref="A519:A549" si="93">IF(D424=0,"",1)</f>
        <v/>
      </c>
      <c r="G519" s="135"/>
      <c r="H519" s="135"/>
      <c r="I519" s="135"/>
      <c r="J519" s="135"/>
      <c r="K519" s="135"/>
      <c r="L519" s="135"/>
      <c r="M519" s="135"/>
      <c r="N519" s="135"/>
      <c r="O519" s="135"/>
      <c r="P519" s="135"/>
      <c r="Q519" s="135"/>
      <c r="R519" s="135"/>
      <c r="S519" s="280"/>
      <c r="T519" s="135"/>
    </row>
    <row r="520" spans="1:20" ht="19.95" customHeight="1">
      <c r="A520" s="86" t="str">
        <f t="shared" si="93"/>
        <v/>
      </c>
      <c r="G520" s="135"/>
      <c r="H520" s="135"/>
      <c r="I520" s="135"/>
      <c r="J520" s="135"/>
      <c r="K520" s="135"/>
      <c r="L520" s="135"/>
      <c r="M520" s="135"/>
      <c r="N520" s="135"/>
      <c r="O520" s="135"/>
      <c r="P520" s="135"/>
      <c r="Q520" s="135"/>
      <c r="R520" s="135"/>
      <c r="S520" s="280"/>
      <c r="T520" s="135"/>
    </row>
    <row r="521" spans="1:20" ht="19.95" customHeight="1">
      <c r="A521" s="86" t="str">
        <f t="shared" si="93"/>
        <v/>
      </c>
      <c r="G521" s="135"/>
      <c r="H521" s="135"/>
      <c r="I521" s="135"/>
      <c r="J521" s="135"/>
      <c r="K521" s="135"/>
      <c r="L521" s="135"/>
      <c r="M521" s="135"/>
      <c r="N521" s="135"/>
      <c r="O521" s="135"/>
      <c r="P521" s="135"/>
      <c r="Q521" s="135"/>
      <c r="R521" s="135"/>
      <c r="S521" s="280"/>
      <c r="T521" s="135"/>
    </row>
    <row r="522" spans="1:20" ht="19.95" customHeight="1">
      <c r="A522" s="86" t="str">
        <f t="shared" si="93"/>
        <v/>
      </c>
      <c r="G522" s="135"/>
      <c r="H522" s="135"/>
      <c r="I522" s="135"/>
      <c r="J522" s="135"/>
      <c r="K522" s="135"/>
      <c r="L522" s="135"/>
      <c r="M522" s="135"/>
      <c r="N522" s="135"/>
      <c r="O522" s="135"/>
      <c r="P522" s="135"/>
      <c r="Q522" s="135"/>
      <c r="R522" s="135"/>
      <c r="S522" s="280"/>
      <c r="T522" s="135"/>
    </row>
    <row r="523" spans="1:20" ht="19.95" customHeight="1">
      <c r="A523" s="86" t="str">
        <f t="shared" si="93"/>
        <v/>
      </c>
      <c r="G523" s="135"/>
      <c r="H523" s="135"/>
      <c r="I523" s="135"/>
      <c r="J523" s="135"/>
      <c r="K523" s="135"/>
      <c r="L523" s="135"/>
      <c r="M523" s="135"/>
      <c r="N523" s="135"/>
      <c r="O523" s="135"/>
      <c r="P523" s="135"/>
      <c r="Q523" s="135"/>
      <c r="R523" s="135"/>
      <c r="S523" s="280"/>
      <c r="T523" s="135"/>
    </row>
    <row r="524" spans="1:20" ht="19.95" customHeight="1">
      <c r="A524" s="86" t="str">
        <f t="shared" si="93"/>
        <v/>
      </c>
      <c r="G524" s="135"/>
      <c r="H524" s="135"/>
      <c r="I524" s="135"/>
      <c r="J524" s="135"/>
      <c r="K524" s="135"/>
      <c r="L524" s="135"/>
      <c r="M524" s="135"/>
      <c r="N524" s="135"/>
      <c r="O524" s="135"/>
      <c r="P524" s="135"/>
      <c r="Q524" s="135"/>
      <c r="R524" s="135"/>
      <c r="S524" s="280"/>
      <c r="T524" s="135"/>
    </row>
    <row r="525" spans="1:20" ht="19.95" customHeight="1">
      <c r="A525" s="86" t="str">
        <f t="shared" si="93"/>
        <v/>
      </c>
      <c r="G525" s="135"/>
      <c r="H525" s="135"/>
      <c r="I525" s="135"/>
      <c r="J525" s="135"/>
      <c r="K525" s="135"/>
      <c r="L525" s="135"/>
      <c r="M525" s="135"/>
      <c r="N525" s="135"/>
      <c r="O525" s="135"/>
      <c r="P525" s="135"/>
      <c r="Q525" s="135"/>
      <c r="R525" s="135"/>
      <c r="S525" s="280"/>
      <c r="T525" s="135"/>
    </row>
    <row r="526" spans="1:20" ht="19.95" customHeight="1">
      <c r="A526" s="86" t="str">
        <f t="shared" si="93"/>
        <v/>
      </c>
      <c r="G526" s="135"/>
      <c r="H526" s="135"/>
      <c r="I526" s="135"/>
      <c r="J526" s="135"/>
      <c r="K526" s="135"/>
      <c r="L526" s="135"/>
      <c r="M526" s="135"/>
      <c r="N526" s="135"/>
      <c r="O526" s="135"/>
      <c r="P526" s="135"/>
      <c r="Q526" s="135"/>
      <c r="R526" s="135"/>
      <c r="S526" s="280"/>
      <c r="T526" s="135"/>
    </row>
    <row r="527" spans="1:20" ht="19.95" customHeight="1">
      <c r="A527" s="86" t="str">
        <f t="shared" si="93"/>
        <v/>
      </c>
      <c r="G527" s="135"/>
      <c r="H527" s="135"/>
      <c r="I527" s="135"/>
      <c r="J527" s="135"/>
      <c r="K527" s="135"/>
      <c r="L527" s="135"/>
      <c r="M527" s="135"/>
      <c r="N527" s="135"/>
      <c r="O527" s="135"/>
      <c r="P527" s="135"/>
      <c r="Q527" s="135"/>
      <c r="R527" s="135"/>
      <c r="S527" s="280"/>
      <c r="T527" s="135"/>
    </row>
    <row r="528" spans="1:20" ht="19.95" customHeight="1">
      <c r="A528" s="86" t="str">
        <f t="shared" si="93"/>
        <v/>
      </c>
      <c r="G528" s="135"/>
      <c r="H528" s="135"/>
      <c r="I528" s="135"/>
      <c r="J528" s="135"/>
      <c r="K528" s="135"/>
      <c r="L528" s="135"/>
      <c r="M528" s="135"/>
      <c r="N528" s="135"/>
      <c r="O528" s="135"/>
      <c r="P528" s="135"/>
      <c r="Q528" s="135"/>
      <c r="R528" s="135"/>
      <c r="S528" s="280"/>
      <c r="T528" s="135"/>
    </row>
    <row r="529" spans="1:20" ht="19.95" customHeight="1">
      <c r="A529" s="86" t="str">
        <f t="shared" si="93"/>
        <v/>
      </c>
      <c r="G529" s="135"/>
      <c r="H529" s="135"/>
      <c r="I529" s="135"/>
      <c r="J529" s="135"/>
      <c r="K529" s="135"/>
      <c r="L529" s="135"/>
      <c r="M529" s="135"/>
      <c r="N529" s="135"/>
      <c r="O529" s="135"/>
      <c r="P529" s="135"/>
      <c r="Q529" s="135"/>
      <c r="R529" s="135"/>
      <c r="S529" s="280"/>
      <c r="T529" s="135"/>
    </row>
    <row r="530" spans="1:20" ht="19.95" customHeight="1">
      <c r="A530" s="86" t="str">
        <f t="shared" si="93"/>
        <v/>
      </c>
      <c r="G530" s="135"/>
      <c r="H530" s="135"/>
      <c r="I530" s="135"/>
      <c r="J530" s="135"/>
      <c r="K530" s="135"/>
      <c r="L530" s="135"/>
      <c r="M530" s="135"/>
      <c r="N530" s="135"/>
      <c r="O530" s="135"/>
      <c r="P530" s="135"/>
      <c r="Q530" s="135"/>
      <c r="R530" s="135"/>
      <c r="S530" s="280"/>
      <c r="T530" s="135"/>
    </row>
    <row r="531" spans="1:20" ht="19.95" customHeight="1">
      <c r="A531" s="86" t="str">
        <f t="shared" si="93"/>
        <v/>
      </c>
      <c r="G531" s="135"/>
      <c r="H531" s="135"/>
      <c r="I531" s="135"/>
      <c r="J531" s="135"/>
      <c r="K531" s="135"/>
      <c r="L531" s="135"/>
      <c r="M531" s="135"/>
      <c r="N531" s="135"/>
      <c r="O531" s="135"/>
      <c r="P531" s="135"/>
      <c r="Q531" s="135"/>
      <c r="R531" s="135"/>
      <c r="S531" s="280"/>
      <c r="T531" s="135"/>
    </row>
    <row r="532" spans="1:20" ht="19.95" customHeight="1">
      <c r="A532" s="86" t="str">
        <f t="shared" si="93"/>
        <v/>
      </c>
      <c r="G532" s="135"/>
      <c r="H532" s="135"/>
      <c r="I532" s="135"/>
      <c r="J532" s="135"/>
      <c r="K532" s="135"/>
      <c r="L532" s="135"/>
      <c r="M532" s="135"/>
      <c r="N532" s="135"/>
      <c r="O532" s="135"/>
      <c r="P532" s="135"/>
      <c r="Q532" s="135"/>
      <c r="R532" s="135"/>
      <c r="S532" s="280"/>
      <c r="T532" s="135"/>
    </row>
    <row r="533" spans="1:20" ht="19.95" customHeight="1">
      <c r="A533" s="86" t="str">
        <f t="shared" si="93"/>
        <v/>
      </c>
      <c r="G533" s="135"/>
      <c r="H533" s="135"/>
      <c r="I533" s="135"/>
      <c r="J533" s="135"/>
      <c r="K533" s="135"/>
      <c r="L533" s="135"/>
      <c r="M533" s="135"/>
      <c r="N533" s="135"/>
      <c r="O533" s="135"/>
      <c r="P533" s="135"/>
      <c r="Q533" s="135"/>
      <c r="R533" s="135"/>
      <c r="S533" s="280"/>
      <c r="T533" s="135"/>
    </row>
    <row r="534" spans="1:20" ht="19.95" customHeight="1">
      <c r="A534" s="86" t="str">
        <f t="shared" si="93"/>
        <v/>
      </c>
      <c r="G534" s="135"/>
      <c r="H534" s="135"/>
      <c r="I534" s="135"/>
      <c r="J534" s="135"/>
      <c r="K534" s="135"/>
      <c r="L534" s="135"/>
      <c r="M534" s="135"/>
      <c r="N534" s="135"/>
      <c r="O534" s="135"/>
      <c r="P534" s="135"/>
      <c r="Q534" s="135"/>
      <c r="R534" s="135"/>
      <c r="S534" s="280"/>
      <c r="T534" s="135"/>
    </row>
    <row r="535" spans="1:20" ht="19.95" customHeight="1">
      <c r="A535" s="86" t="str">
        <f t="shared" si="93"/>
        <v/>
      </c>
      <c r="G535" s="135"/>
      <c r="H535" s="135"/>
      <c r="I535" s="135"/>
      <c r="J535" s="135"/>
      <c r="K535" s="135"/>
      <c r="L535" s="135"/>
      <c r="M535" s="135"/>
      <c r="N535" s="135"/>
      <c r="O535" s="135"/>
      <c r="P535" s="135"/>
      <c r="Q535" s="135"/>
      <c r="R535" s="135"/>
      <c r="S535" s="280"/>
      <c r="T535" s="135"/>
    </row>
    <row r="536" spans="1:20" ht="19.95" customHeight="1">
      <c r="A536" s="86" t="str">
        <f t="shared" si="93"/>
        <v/>
      </c>
      <c r="G536" s="135"/>
      <c r="H536" s="135"/>
      <c r="I536" s="135"/>
      <c r="J536" s="135"/>
      <c r="K536" s="135"/>
      <c r="L536" s="135"/>
      <c r="M536" s="135"/>
      <c r="N536" s="135"/>
      <c r="O536" s="135"/>
      <c r="P536" s="135"/>
      <c r="Q536" s="135"/>
      <c r="R536" s="135"/>
      <c r="S536" s="280"/>
      <c r="T536" s="135"/>
    </row>
    <row r="537" spans="1:20" ht="19.95" customHeight="1">
      <c r="A537" s="86" t="str">
        <f t="shared" si="93"/>
        <v/>
      </c>
      <c r="G537" s="135"/>
      <c r="H537" s="135"/>
      <c r="I537" s="135"/>
      <c r="J537" s="135"/>
      <c r="K537" s="135"/>
      <c r="L537" s="135"/>
      <c r="M537" s="135"/>
      <c r="N537" s="135"/>
      <c r="O537" s="135"/>
      <c r="P537" s="135"/>
      <c r="Q537" s="135"/>
      <c r="R537" s="135"/>
      <c r="S537" s="280"/>
      <c r="T537" s="135"/>
    </row>
    <row r="538" spans="1:20" ht="19.95" customHeight="1">
      <c r="A538" s="86" t="str">
        <f t="shared" si="93"/>
        <v/>
      </c>
      <c r="G538" s="135"/>
      <c r="H538" s="135"/>
      <c r="I538" s="135"/>
      <c r="J538" s="135"/>
      <c r="K538" s="135"/>
      <c r="L538" s="135"/>
      <c r="M538" s="135"/>
      <c r="N538" s="135"/>
      <c r="O538" s="135"/>
      <c r="P538" s="135"/>
      <c r="Q538" s="135"/>
      <c r="R538" s="135"/>
      <c r="S538" s="280"/>
      <c r="T538" s="135"/>
    </row>
    <row r="539" spans="1:20" ht="19.95" customHeight="1">
      <c r="A539" s="86" t="str">
        <f t="shared" si="93"/>
        <v/>
      </c>
      <c r="G539" s="135"/>
      <c r="H539" s="135"/>
      <c r="I539" s="135"/>
      <c r="J539" s="135"/>
      <c r="K539" s="135"/>
      <c r="L539" s="135"/>
      <c r="M539" s="135"/>
      <c r="N539" s="135"/>
      <c r="O539" s="135"/>
      <c r="P539" s="135"/>
      <c r="Q539" s="135"/>
      <c r="R539" s="135"/>
      <c r="S539" s="280"/>
      <c r="T539" s="135"/>
    </row>
    <row r="540" spans="1:20" ht="19.95" customHeight="1">
      <c r="A540" s="86" t="str">
        <f t="shared" si="93"/>
        <v/>
      </c>
      <c r="G540" s="135"/>
      <c r="H540" s="135"/>
      <c r="I540" s="135"/>
      <c r="J540" s="135"/>
      <c r="K540" s="135"/>
      <c r="L540" s="135"/>
      <c r="M540" s="135"/>
      <c r="N540" s="135"/>
      <c r="O540" s="135"/>
      <c r="P540" s="135"/>
      <c r="Q540" s="135"/>
      <c r="R540" s="135"/>
      <c r="S540" s="280"/>
      <c r="T540" s="135"/>
    </row>
    <row r="541" spans="1:20" ht="19.95" customHeight="1">
      <c r="A541" s="86" t="str">
        <f t="shared" si="93"/>
        <v/>
      </c>
      <c r="G541" s="135"/>
      <c r="H541" s="135"/>
      <c r="I541" s="135"/>
      <c r="J541" s="135"/>
      <c r="K541" s="135"/>
      <c r="L541" s="135"/>
      <c r="M541" s="135"/>
      <c r="N541" s="135"/>
      <c r="O541" s="135"/>
      <c r="P541" s="135"/>
      <c r="Q541" s="135"/>
      <c r="R541" s="135"/>
      <c r="S541" s="280"/>
      <c r="T541" s="135"/>
    </row>
    <row r="542" spans="1:20" ht="19.95" customHeight="1">
      <c r="A542" s="86" t="str">
        <f t="shared" si="93"/>
        <v/>
      </c>
      <c r="G542" s="135"/>
      <c r="H542" s="135"/>
      <c r="I542" s="135"/>
      <c r="J542" s="135"/>
      <c r="K542" s="135"/>
      <c r="L542" s="135"/>
      <c r="M542" s="135"/>
      <c r="N542" s="135"/>
      <c r="O542" s="135"/>
      <c r="P542" s="135"/>
      <c r="Q542" s="135"/>
      <c r="R542" s="135"/>
      <c r="S542" s="280"/>
      <c r="T542" s="135"/>
    </row>
    <row r="543" spans="1:20" ht="19.95" customHeight="1">
      <c r="A543" s="86" t="str">
        <f t="shared" si="93"/>
        <v/>
      </c>
      <c r="G543" s="135"/>
      <c r="H543" s="135"/>
      <c r="I543" s="135"/>
      <c r="J543" s="135"/>
      <c r="K543" s="135"/>
      <c r="L543" s="135"/>
      <c r="M543" s="135"/>
      <c r="N543" s="135"/>
      <c r="O543" s="135"/>
      <c r="P543" s="135"/>
      <c r="Q543" s="135"/>
      <c r="R543" s="135"/>
      <c r="S543" s="280"/>
      <c r="T543" s="135"/>
    </row>
    <row r="544" spans="1:20" ht="19.95" customHeight="1">
      <c r="A544" s="86" t="str">
        <f t="shared" si="93"/>
        <v/>
      </c>
      <c r="G544" s="135"/>
      <c r="H544" s="135"/>
      <c r="I544" s="135"/>
      <c r="J544" s="135"/>
      <c r="K544" s="135"/>
      <c r="L544" s="135"/>
      <c r="M544" s="135"/>
      <c r="N544" s="135"/>
      <c r="O544" s="135"/>
      <c r="P544" s="135"/>
      <c r="Q544" s="135"/>
      <c r="R544" s="135"/>
      <c r="S544" s="280"/>
      <c r="T544" s="135"/>
    </row>
    <row r="545" spans="1:20" ht="19.95" customHeight="1">
      <c r="A545" s="86" t="str">
        <f t="shared" si="93"/>
        <v/>
      </c>
      <c r="G545" s="135"/>
      <c r="H545" s="135"/>
      <c r="I545" s="135"/>
      <c r="J545" s="135"/>
      <c r="K545" s="135"/>
      <c r="L545" s="135"/>
      <c r="M545" s="135"/>
      <c r="N545" s="135"/>
      <c r="O545" s="135"/>
      <c r="P545" s="135"/>
      <c r="Q545" s="135"/>
      <c r="R545" s="135"/>
      <c r="S545" s="280"/>
      <c r="T545" s="135"/>
    </row>
    <row r="546" spans="1:20" ht="19.95" customHeight="1">
      <c r="A546" s="86" t="str">
        <f t="shared" si="93"/>
        <v/>
      </c>
      <c r="G546" s="135"/>
      <c r="H546" s="135"/>
      <c r="I546" s="135"/>
      <c r="J546" s="135"/>
      <c r="K546" s="135"/>
      <c r="L546" s="135"/>
      <c r="M546" s="135"/>
      <c r="N546" s="135"/>
      <c r="O546" s="135"/>
      <c r="P546" s="135"/>
      <c r="Q546" s="135"/>
      <c r="R546" s="135"/>
      <c r="S546" s="280"/>
      <c r="T546" s="135"/>
    </row>
    <row r="547" spans="1:20" ht="19.95" customHeight="1">
      <c r="A547" s="86" t="str">
        <f t="shared" si="93"/>
        <v/>
      </c>
      <c r="G547" s="135"/>
      <c r="H547" s="135"/>
      <c r="I547" s="135"/>
      <c r="J547" s="135"/>
      <c r="K547" s="135"/>
      <c r="L547" s="135"/>
      <c r="M547" s="135"/>
      <c r="N547" s="135"/>
      <c r="O547" s="135"/>
      <c r="P547" s="135"/>
      <c r="Q547" s="135"/>
      <c r="R547" s="135"/>
      <c r="S547" s="280"/>
      <c r="T547" s="135"/>
    </row>
    <row r="548" spans="1:20" ht="19.95" customHeight="1">
      <c r="A548" s="86" t="str">
        <f t="shared" si="93"/>
        <v/>
      </c>
      <c r="G548" s="135"/>
      <c r="H548" s="135"/>
      <c r="I548" s="135"/>
      <c r="J548" s="135"/>
      <c r="K548" s="135"/>
      <c r="L548" s="135"/>
      <c r="M548" s="135"/>
      <c r="N548" s="135"/>
      <c r="O548" s="135"/>
      <c r="P548" s="135"/>
      <c r="Q548" s="135"/>
      <c r="R548" s="135"/>
      <c r="S548" s="280"/>
      <c r="T548" s="135"/>
    </row>
    <row r="549" spans="1:20" ht="19.95" customHeight="1">
      <c r="A549" s="86" t="str">
        <f t="shared" si="93"/>
        <v/>
      </c>
      <c r="G549" s="135"/>
      <c r="H549" s="135"/>
      <c r="I549" s="135"/>
      <c r="J549" s="135"/>
      <c r="K549" s="135"/>
      <c r="L549" s="135"/>
      <c r="M549" s="135"/>
      <c r="N549" s="135"/>
      <c r="O549" s="135"/>
      <c r="P549" s="135"/>
      <c r="Q549" s="135"/>
      <c r="R549" s="135"/>
      <c r="S549" s="280"/>
      <c r="T549" s="135"/>
    </row>
    <row r="550" spans="1:20" ht="19.95" customHeight="1">
      <c r="A550" s="86" t="e">
        <f>IF(#REF!=0,"",1)</f>
        <v>#REF!</v>
      </c>
      <c r="G550" s="135"/>
      <c r="H550" s="135"/>
      <c r="I550" s="135"/>
      <c r="J550" s="135"/>
      <c r="K550" s="135"/>
      <c r="L550" s="135"/>
      <c r="M550" s="135"/>
      <c r="N550" s="135"/>
      <c r="O550" s="135"/>
      <c r="P550" s="135"/>
      <c r="Q550" s="135"/>
      <c r="R550" s="135"/>
      <c r="S550" s="280"/>
      <c r="T550" s="135"/>
    </row>
    <row r="551" spans="1:20" ht="19.95" customHeight="1">
      <c r="A551" s="86" t="e">
        <f>IF(#REF!=0,"",1)</f>
        <v>#REF!</v>
      </c>
      <c r="G551" s="135"/>
      <c r="H551" s="135"/>
      <c r="I551" s="135"/>
      <c r="J551" s="135"/>
      <c r="K551" s="135"/>
      <c r="L551" s="135"/>
      <c r="M551" s="135"/>
      <c r="N551" s="135"/>
      <c r="O551" s="135"/>
      <c r="P551" s="135"/>
      <c r="Q551" s="135"/>
      <c r="R551" s="135"/>
      <c r="S551" s="280"/>
      <c r="T551" s="135"/>
    </row>
    <row r="552" spans="1:20" ht="19.95" customHeight="1">
      <c r="A552" s="86" t="e">
        <f>IF(#REF!=0,"",1)</f>
        <v>#REF!</v>
      </c>
      <c r="G552" s="135"/>
      <c r="H552" s="135"/>
      <c r="I552" s="135"/>
      <c r="J552" s="135"/>
      <c r="K552" s="135"/>
      <c r="L552" s="135"/>
      <c r="M552" s="135"/>
      <c r="N552" s="135"/>
      <c r="O552" s="135"/>
      <c r="P552" s="135"/>
      <c r="Q552" s="135"/>
      <c r="R552" s="135"/>
      <c r="S552" s="280"/>
      <c r="T552" s="135"/>
    </row>
    <row r="553" spans="1:20" ht="19.95" customHeight="1">
      <c r="A553" s="86" t="e">
        <f>IF(#REF!=0,"",1)</f>
        <v>#REF!</v>
      </c>
      <c r="G553" s="135"/>
      <c r="H553" s="135"/>
      <c r="I553" s="135"/>
      <c r="J553" s="135"/>
      <c r="K553" s="135"/>
      <c r="L553" s="135"/>
      <c r="M553" s="135"/>
      <c r="N553" s="135"/>
      <c r="O553" s="135"/>
      <c r="P553" s="135"/>
      <c r="Q553" s="135"/>
      <c r="R553" s="135"/>
      <c r="S553" s="280"/>
      <c r="T553" s="135"/>
    </row>
    <row r="554" spans="1:20" ht="19.95" customHeight="1">
      <c r="A554" s="86" t="e">
        <f>IF(#REF!=0,"",1)</f>
        <v>#REF!</v>
      </c>
      <c r="G554" s="135"/>
      <c r="H554" s="135"/>
      <c r="I554" s="135"/>
      <c r="J554" s="135"/>
      <c r="K554" s="135"/>
      <c r="L554" s="135"/>
      <c r="M554" s="135"/>
      <c r="N554" s="135"/>
      <c r="O554" s="135"/>
      <c r="P554" s="135"/>
      <c r="Q554" s="135"/>
      <c r="R554" s="135"/>
      <c r="S554" s="280"/>
      <c r="T554" s="135"/>
    </row>
    <row r="555" spans="1:20" ht="19.95" customHeight="1">
      <c r="A555" s="86" t="e">
        <f>IF(#REF!=0,"",1)</f>
        <v>#REF!</v>
      </c>
      <c r="G555" s="135"/>
      <c r="H555" s="135"/>
      <c r="I555" s="135"/>
      <c r="J555" s="135"/>
      <c r="K555" s="135"/>
      <c r="L555" s="135"/>
      <c r="M555" s="135"/>
      <c r="N555" s="135"/>
      <c r="O555" s="135"/>
      <c r="P555" s="135"/>
      <c r="Q555" s="135"/>
      <c r="R555" s="135"/>
      <c r="S555" s="280"/>
      <c r="T555" s="135"/>
    </row>
    <row r="556" spans="1:20" ht="19.95" customHeight="1">
      <c r="A556" s="86" t="e">
        <f>IF(#REF!=0,"",1)</f>
        <v>#REF!</v>
      </c>
      <c r="G556" s="135"/>
      <c r="H556" s="135"/>
      <c r="I556" s="135"/>
      <c r="J556" s="135"/>
      <c r="K556" s="135"/>
      <c r="L556" s="135"/>
      <c r="M556" s="135"/>
      <c r="N556" s="135"/>
      <c r="O556" s="135"/>
      <c r="P556" s="135"/>
      <c r="Q556" s="135"/>
      <c r="R556" s="135"/>
      <c r="S556" s="280"/>
      <c r="T556" s="135"/>
    </row>
    <row r="557" spans="1:20" ht="19.95" customHeight="1">
      <c r="A557" s="86" t="e">
        <f>IF(#REF!=0,"",1)</f>
        <v>#REF!</v>
      </c>
      <c r="G557" s="135"/>
      <c r="H557" s="135"/>
      <c r="I557" s="135"/>
      <c r="J557" s="135"/>
      <c r="K557" s="135"/>
      <c r="L557" s="135"/>
      <c r="M557" s="135"/>
      <c r="N557" s="135"/>
      <c r="O557" s="135"/>
      <c r="P557" s="135"/>
      <c r="Q557" s="135"/>
      <c r="R557" s="135"/>
      <c r="S557" s="280"/>
      <c r="T557" s="135"/>
    </row>
    <row r="558" spans="1:20" ht="19.95" customHeight="1">
      <c r="A558" s="86" t="e">
        <f>IF(#REF!=0,"",1)</f>
        <v>#REF!</v>
      </c>
      <c r="G558" s="135"/>
      <c r="H558" s="135"/>
      <c r="I558" s="135"/>
      <c r="J558" s="135"/>
      <c r="K558" s="135"/>
      <c r="L558" s="135"/>
      <c r="M558" s="135"/>
      <c r="N558" s="135"/>
      <c r="O558" s="135"/>
      <c r="P558" s="135"/>
      <c r="Q558" s="135"/>
      <c r="R558" s="135"/>
      <c r="S558" s="280"/>
      <c r="T558" s="135"/>
    </row>
    <row r="559" spans="1:20" ht="19.95" customHeight="1">
      <c r="A559" s="86" t="e">
        <f>IF(#REF!=0,"",1)</f>
        <v>#REF!</v>
      </c>
      <c r="G559" s="135"/>
      <c r="H559" s="135"/>
      <c r="I559" s="135"/>
      <c r="J559" s="135"/>
      <c r="K559" s="135"/>
      <c r="L559" s="135"/>
      <c r="M559" s="135"/>
      <c r="N559" s="135"/>
      <c r="O559" s="135"/>
      <c r="P559" s="135"/>
      <c r="Q559" s="135"/>
      <c r="R559" s="135"/>
      <c r="S559" s="280"/>
      <c r="T559" s="135"/>
    </row>
    <row r="560" spans="1:20" ht="19.95" customHeight="1">
      <c r="A560" s="86" t="e">
        <f>IF(#REF!=0,"",1)</f>
        <v>#REF!</v>
      </c>
      <c r="G560" s="135"/>
      <c r="H560" s="135"/>
      <c r="I560" s="135"/>
      <c r="J560" s="135"/>
      <c r="K560" s="135"/>
      <c r="L560" s="135"/>
      <c r="M560" s="135"/>
      <c r="N560" s="135"/>
      <c r="O560" s="135"/>
      <c r="P560" s="135"/>
      <c r="Q560" s="135"/>
      <c r="R560" s="135"/>
      <c r="S560" s="280"/>
      <c r="T560" s="135"/>
    </row>
    <row r="561" spans="1:20" ht="19.95" customHeight="1">
      <c r="A561" s="86" t="e">
        <f>IF(#REF!=0,"",1)</f>
        <v>#REF!</v>
      </c>
      <c r="G561" s="135"/>
      <c r="H561" s="135"/>
      <c r="I561" s="135"/>
      <c r="J561" s="135"/>
      <c r="K561" s="135"/>
      <c r="L561" s="135"/>
      <c r="M561" s="135"/>
      <c r="N561" s="135"/>
      <c r="O561" s="135"/>
      <c r="P561" s="135"/>
      <c r="Q561" s="135"/>
      <c r="R561" s="135"/>
      <c r="S561" s="280"/>
      <c r="T561" s="135"/>
    </row>
    <row r="562" spans="1:20" ht="19.95" customHeight="1">
      <c r="A562" s="86" t="e">
        <f>IF(#REF!=0,"",1)</f>
        <v>#REF!</v>
      </c>
      <c r="G562" s="135"/>
      <c r="H562" s="135"/>
      <c r="I562" s="135"/>
      <c r="J562" s="135"/>
      <c r="K562" s="135"/>
      <c r="L562" s="135"/>
      <c r="M562" s="135"/>
      <c r="N562" s="135"/>
      <c r="O562" s="135"/>
      <c r="P562" s="135"/>
      <c r="Q562" s="135"/>
      <c r="R562" s="135"/>
      <c r="S562" s="280"/>
      <c r="T562" s="135"/>
    </row>
    <row r="563" spans="1:20" ht="19.95" customHeight="1">
      <c r="A563" s="86" t="e">
        <f>IF(#REF!=0,"",1)</f>
        <v>#REF!</v>
      </c>
      <c r="G563" s="135"/>
      <c r="H563" s="135"/>
      <c r="I563" s="135"/>
      <c r="J563" s="135"/>
      <c r="K563" s="135"/>
      <c r="L563" s="135"/>
      <c r="M563" s="135"/>
      <c r="N563" s="135"/>
      <c r="O563" s="135"/>
      <c r="P563" s="135"/>
      <c r="Q563" s="135"/>
      <c r="R563" s="135"/>
      <c r="S563" s="280"/>
      <c r="T563" s="135"/>
    </row>
    <row r="564" spans="1:20" ht="19.95" customHeight="1">
      <c r="A564" s="86" t="e">
        <f>IF(#REF!=0,"",1)</f>
        <v>#REF!</v>
      </c>
      <c r="G564" s="135"/>
      <c r="H564" s="135"/>
      <c r="I564" s="135"/>
      <c r="J564" s="135"/>
      <c r="K564" s="135"/>
      <c r="L564" s="135"/>
      <c r="M564" s="135"/>
      <c r="N564" s="135"/>
      <c r="O564" s="135"/>
      <c r="P564" s="135"/>
      <c r="Q564" s="135"/>
      <c r="R564" s="135"/>
      <c r="S564" s="280"/>
      <c r="T564" s="135"/>
    </row>
    <row r="565" spans="1:20" ht="19.95" customHeight="1">
      <c r="A565" s="86" t="e">
        <f>IF(#REF!=0,"",1)</f>
        <v>#REF!</v>
      </c>
      <c r="G565" s="135"/>
      <c r="H565" s="135"/>
      <c r="I565" s="135"/>
      <c r="J565" s="135"/>
      <c r="K565" s="135"/>
      <c r="L565" s="135"/>
      <c r="M565" s="135"/>
      <c r="N565" s="135"/>
      <c r="O565" s="135"/>
      <c r="P565" s="135"/>
      <c r="Q565" s="135"/>
      <c r="R565" s="135"/>
      <c r="S565" s="280"/>
      <c r="T565" s="135"/>
    </row>
    <row r="566" spans="1:20" ht="19.95" customHeight="1">
      <c r="A566" s="86" t="e">
        <f>IF(#REF!=0,"",1)</f>
        <v>#REF!</v>
      </c>
      <c r="G566" s="135"/>
      <c r="H566" s="135"/>
      <c r="I566" s="135"/>
      <c r="J566" s="135"/>
      <c r="K566" s="135"/>
      <c r="L566" s="135"/>
      <c r="M566" s="135"/>
      <c r="N566" s="135"/>
      <c r="O566" s="135"/>
      <c r="P566" s="135"/>
      <c r="Q566" s="135"/>
      <c r="R566" s="135"/>
      <c r="S566" s="280"/>
      <c r="T566" s="135"/>
    </row>
    <row r="567" spans="1:20" ht="19.95" customHeight="1">
      <c r="A567" s="86" t="e">
        <f>IF(#REF!=0,"",1)</f>
        <v>#REF!</v>
      </c>
      <c r="G567" s="135"/>
      <c r="H567" s="135"/>
      <c r="I567" s="135"/>
      <c r="J567" s="135"/>
      <c r="K567" s="135"/>
      <c r="L567" s="135"/>
      <c r="M567" s="135"/>
      <c r="N567" s="135"/>
      <c r="O567" s="135"/>
      <c r="P567" s="135"/>
      <c r="Q567" s="135"/>
      <c r="R567" s="135"/>
      <c r="S567" s="280"/>
      <c r="T567" s="135"/>
    </row>
    <row r="568" spans="1:20" ht="19.95" customHeight="1">
      <c r="A568" s="86" t="e">
        <f>IF(#REF!=0,"",1)</f>
        <v>#REF!</v>
      </c>
      <c r="G568" s="135"/>
      <c r="H568" s="135"/>
      <c r="I568" s="135"/>
      <c r="J568" s="135"/>
      <c r="K568" s="135"/>
      <c r="L568" s="135"/>
      <c r="M568" s="135"/>
      <c r="N568" s="135"/>
      <c r="O568" s="135"/>
      <c r="P568" s="135"/>
      <c r="Q568" s="135"/>
      <c r="R568" s="135"/>
      <c r="S568" s="280"/>
      <c r="T568" s="135"/>
    </row>
    <row r="569" spans="1:20" ht="19.95" customHeight="1">
      <c r="A569" s="86" t="e">
        <f>IF(#REF!=0,"",1)</f>
        <v>#REF!</v>
      </c>
      <c r="G569" s="135"/>
      <c r="H569" s="135"/>
      <c r="I569" s="135"/>
      <c r="J569" s="135"/>
      <c r="K569" s="135"/>
      <c r="L569" s="135"/>
      <c r="M569" s="135"/>
      <c r="N569" s="135"/>
      <c r="O569" s="135"/>
      <c r="P569" s="135"/>
      <c r="Q569" s="135"/>
      <c r="R569" s="135"/>
      <c r="S569" s="280"/>
      <c r="T569" s="135"/>
    </row>
    <row r="570" spans="1:20" ht="19.95" customHeight="1">
      <c r="A570" s="86" t="e">
        <f>IF(#REF!=0,"",1)</f>
        <v>#REF!</v>
      </c>
      <c r="G570" s="135"/>
      <c r="H570" s="135"/>
      <c r="I570" s="135"/>
      <c r="J570" s="135"/>
      <c r="K570" s="135"/>
      <c r="L570" s="135"/>
      <c r="M570" s="135"/>
      <c r="N570" s="135"/>
      <c r="O570" s="135"/>
      <c r="P570" s="135"/>
      <c r="Q570" s="135"/>
      <c r="R570" s="135"/>
      <c r="S570" s="280"/>
      <c r="T570" s="135"/>
    </row>
    <row r="571" spans="1:20" ht="19.95" customHeight="1">
      <c r="A571" s="86" t="e">
        <f>IF(#REF!=0,"",1)</f>
        <v>#REF!</v>
      </c>
      <c r="G571" s="135"/>
      <c r="H571" s="135"/>
      <c r="I571" s="135"/>
      <c r="J571" s="135"/>
      <c r="K571" s="135"/>
      <c r="L571" s="135"/>
      <c r="M571" s="135"/>
      <c r="N571" s="135"/>
      <c r="O571" s="135"/>
      <c r="P571" s="135"/>
      <c r="Q571" s="135"/>
      <c r="R571" s="135"/>
      <c r="S571" s="280"/>
      <c r="T571" s="135"/>
    </row>
    <row r="572" spans="1:20" ht="19.95" customHeight="1">
      <c r="A572" s="86" t="e">
        <f>IF(#REF!=0,"",1)</f>
        <v>#REF!</v>
      </c>
      <c r="G572" s="135"/>
      <c r="H572" s="135"/>
      <c r="I572" s="135"/>
      <c r="J572" s="135"/>
      <c r="K572" s="135"/>
      <c r="L572" s="135"/>
      <c r="M572" s="135"/>
      <c r="N572" s="135"/>
      <c r="O572" s="135"/>
      <c r="P572" s="135"/>
      <c r="Q572" s="135"/>
      <c r="R572" s="135"/>
      <c r="S572" s="280"/>
      <c r="T572" s="135"/>
    </row>
    <row r="573" spans="1:20" ht="19.95" customHeight="1">
      <c r="A573" s="86" t="e">
        <f>IF(#REF!=0,"",1)</f>
        <v>#REF!</v>
      </c>
      <c r="G573" s="135"/>
      <c r="H573" s="135"/>
      <c r="I573" s="135"/>
      <c r="J573" s="135"/>
      <c r="K573" s="135"/>
      <c r="L573" s="135"/>
      <c r="M573" s="135"/>
      <c r="N573" s="135"/>
      <c r="O573" s="135"/>
      <c r="P573" s="135"/>
      <c r="Q573" s="135"/>
      <c r="R573" s="135"/>
      <c r="S573" s="280"/>
      <c r="T573" s="135"/>
    </row>
    <row r="574" spans="1:20" ht="19.95" customHeight="1">
      <c r="A574" s="86" t="e">
        <f>IF(#REF!=0,"",1)</f>
        <v>#REF!</v>
      </c>
      <c r="G574" s="135"/>
      <c r="H574" s="135"/>
      <c r="I574" s="135"/>
      <c r="J574" s="135"/>
      <c r="K574" s="135"/>
      <c r="L574" s="135"/>
      <c r="M574" s="135"/>
      <c r="N574" s="135"/>
      <c r="O574" s="135"/>
      <c r="P574" s="135"/>
      <c r="Q574" s="135"/>
      <c r="R574" s="135"/>
      <c r="S574" s="280"/>
      <c r="T574" s="135"/>
    </row>
    <row r="575" spans="1:20" ht="19.95" customHeight="1">
      <c r="A575" s="86" t="e">
        <f>IF(#REF!=0,"",1)</f>
        <v>#REF!</v>
      </c>
      <c r="G575" s="135"/>
      <c r="H575" s="135"/>
      <c r="I575" s="135"/>
      <c r="J575" s="135"/>
      <c r="K575" s="135"/>
      <c r="L575" s="135"/>
      <c r="M575" s="135"/>
      <c r="N575" s="135"/>
      <c r="O575" s="135"/>
      <c r="P575" s="135"/>
      <c r="Q575" s="135"/>
      <c r="R575" s="135"/>
      <c r="S575" s="280"/>
      <c r="T575" s="135"/>
    </row>
    <row r="576" spans="1:20" ht="19.95" customHeight="1">
      <c r="A576" s="86" t="e">
        <f>IF(#REF!=0,"",1)</f>
        <v>#REF!</v>
      </c>
      <c r="G576" s="135"/>
      <c r="H576" s="135"/>
      <c r="I576" s="135"/>
      <c r="J576" s="135"/>
      <c r="K576" s="135"/>
      <c r="L576" s="135"/>
      <c r="M576" s="135"/>
      <c r="N576" s="135"/>
      <c r="O576" s="135"/>
      <c r="P576" s="135"/>
      <c r="Q576" s="135"/>
      <c r="R576" s="135"/>
      <c r="S576" s="280"/>
      <c r="T576" s="135"/>
    </row>
    <row r="577" spans="1:27" ht="19.95" customHeight="1">
      <c r="A577" s="86" t="e">
        <f>IF(#REF!=0,"",1)</f>
        <v>#REF!</v>
      </c>
      <c r="G577" s="135"/>
      <c r="H577" s="135"/>
      <c r="I577" s="135"/>
      <c r="J577" s="135"/>
      <c r="K577" s="135"/>
      <c r="L577" s="135"/>
      <c r="M577" s="135"/>
      <c r="N577" s="135"/>
      <c r="O577" s="135"/>
      <c r="P577" s="135"/>
      <c r="Q577" s="135"/>
      <c r="R577" s="135"/>
      <c r="S577" s="280"/>
      <c r="T577" s="135"/>
    </row>
    <row r="578" spans="1:27" ht="19.95" customHeight="1">
      <c r="A578" s="86" t="e">
        <f>IF(#REF!=0,"",1)</f>
        <v>#REF!</v>
      </c>
      <c r="G578" s="135"/>
      <c r="H578" s="135"/>
      <c r="I578" s="135"/>
      <c r="J578" s="135"/>
      <c r="K578" s="135"/>
      <c r="L578" s="135"/>
      <c r="M578" s="135"/>
      <c r="N578" s="135"/>
      <c r="O578" s="135"/>
      <c r="P578" s="135"/>
      <c r="Q578" s="135"/>
      <c r="R578" s="135"/>
      <c r="S578" s="280"/>
      <c r="T578" s="135"/>
    </row>
    <row r="579" spans="1:27" ht="19.95" customHeight="1">
      <c r="A579" s="86" t="e">
        <f>IF(#REF!=0,"",1)</f>
        <v>#REF!</v>
      </c>
      <c r="G579" s="135"/>
      <c r="H579" s="135"/>
      <c r="I579" s="135"/>
      <c r="J579" s="135"/>
      <c r="K579" s="135"/>
      <c r="L579" s="135"/>
      <c r="M579" s="135"/>
      <c r="N579" s="135"/>
      <c r="O579" s="135"/>
      <c r="P579" s="135"/>
      <c r="Q579" s="135"/>
      <c r="R579" s="135"/>
      <c r="S579" s="280"/>
      <c r="T579" s="135"/>
    </row>
    <row r="580" spans="1:27" ht="19.95" customHeight="1">
      <c r="A580" s="86" t="e">
        <f>IF(#REF!=0,"",1)</f>
        <v>#REF!</v>
      </c>
      <c r="G580" s="135"/>
      <c r="H580" s="135"/>
      <c r="I580" s="135"/>
      <c r="J580" s="135"/>
      <c r="K580" s="135"/>
      <c r="L580" s="135"/>
      <c r="M580" s="135"/>
      <c r="N580" s="135"/>
      <c r="O580" s="135"/>
      <c r="P580" s="135"/>
      <c r="Q580" s="135"/>
      <c r="R580" s="135"/>
      <c r="S580" s="280"/>
      <c r="T580" s="135"/>
    </row>
    <row r="581" spans="1:27" ht="19.95" customHeight="1">
      <c r="A581" s="86" t="e">
        <f>IF(#REF!=0,"",1)</f>
        <v>#REF!</v>
      </c>
      <c r="G581" s="135"/>
      <c r="H581" s="135"/>
      <c r="I581" s="135"/>
      <c r="J581" s="135"/>
      <c r="K581" s="135"/>
      <c r="L581" s="135"/>
      <c r="M581" s="135"/>
      <c r="N581" s="135"/>
      <c r="O581" s="135"/>
      <c r="P581" s="135"/>
      <c r="Q581" s="135"/>
      <c r="R581" s="135"/>
      <c r="S581" s="280"/>
      <c r="T581" s="135"/>
    </row>
    <row r="582" spans="1:27" ht="19.95" customHeight="1">
      <c r="A582" s="86" t="e">
        <f>IF(#REF!=0,"",1)</f>
        <v>#REF!</v>
      </c>
      <c r="G582" s="135"/>
      <c r="H582" s="135"/>
      <c r="I582" s="135"/>
      <c r="J582" s="135"/>
      <c r="K582" s="135"/>
      <c r="L582" s="135"/>
      <c r="M582" s="135"/>
      <c r="N582" s="135"/>
      <c r="O582" s="135"/>
      <c r="P582" s="135"/>
      <c r="Q582" s="135"/>
      <c r="R582" s="135"/>
      <c r="S582" s="280"/>
      <c r="T582" s="135"/>
    </row>
    <row r="583" spans="1:27" ht="19.95" customHeight="1">
      <c r="A583" s="86" t="e">
        <f>IF(#REF!=0,"",1)</f>
        <v>#REF!</v>
      </c>
      <c r="G583" s="135"/>
      <c r="H583" s="135"/>
      <c r="I583" s="135"/>
      <c r="J583" s="135"/>
      <c r="K583" s="135"/>
      <c r="L583" s="135"/>
      <c r="M583" s="135"/>
      <c r="N583" s="135"/>
      <c r="O583" s="135"/>
      <c r="P583" s="135"/>
      <c r="Q583" s="135"/>
      <c r="R583" s="135"/>
      <c r="S583" s="280"/>
      <c r="T583" s="135"/>
    </row>
    <row r="584" spans="1:27" ht="19.95" customHeight="1">
      <c r="A584" s="86" t="e">
        <f>IF(#REF!=0,"",1)</f>
        <v>#REF!</v>
      </c>
      <c r="G584" s="135"/>
      <c r="H584" s="135"/>
      <c r="I584" s="135"/>
      <c r="J584" s="135"/>
      <c r="K584" s="135"/>
      <c r="L584" s="135"/>
      <c r="M584" s="135"/>
      <c r="N584" s="135"/>
      <c r="O584" s="135"/>
      <c r="P584" s="135"/>
      <c r="Q584" s="135"/>
      <c r="R584" s="135"/>
      <c r="S584" s="280"/>
      <c r="T584" s="135"/>
    </row>
    <row r="585" spans="1:27" ht="19.95" customHeight="1">
      <c r="A585" s="86" t="e">
        <f>IF(#REF!=0,"",1)</f>
        <v>#REF!</v>
      </c>
      <c r="G585" s="135"/>
      <c r="H585" s="135"/>
      <c r="I585" s="135"/>
      <c r="J585" s="135"/>
      <c r="K585" s="135"/>
      <c r="L585" s="135"/>
      <c r="M585" s="135"/>
      <c r="N585" s="135"/>
      <c r="O585" s="135"/>
      <c r="P585" s="135"/>
      <c r="Q585" s="135"/>
      <c r="R585" s="135"/>
      <c r="S585" s="280"/>
      <c r="T585" s="135"/>
    </row>
    <row r="586" spans="1:27" ht="19.95" customHeight="1">
      <c r="A586" s="86" t="e">
        <f>IF(#REF!=0,"",1)</f>
        <v>#REF!</v>
      </c>
      <c r="G586" s="135"/>
      <c r="H586" s="135"/>
      <c r="I586" s="135"/>
      <c r="J586" s="135"/>
      <c r="K586" s="135"/>
      <c r="L586" s="135"/>
      <c r="M586" s="135"/>
      <c r="N586" s="135"/>
      <c r="O586" s="135"/>
      <c r="P586" s="135"/>
      <c r="Q586" s="135"/>
      <c r="R586" s="135"/>
      <c r="S586" s="280"/>
      <c r="T586" s="135"/>
    </row>
    <row r="587" spans="1:27" ht="19.95" customHeight="1">
      <c r="A587" s="86" t="e">
        <f>IF(#REF!=0,"",1)</f>
        <v>#REF!</v>
      </c>
      <c r="G587" s="135"/>
      <c r="H587" s="135"/>
      <c r="I587" s="135"/>
      <c r="J587" s="135"/>
      <c r="K587" s="135"/>
      <c r="L587" s="135"/>
      <c r="M587" s="135"/>
      <c r="N587" s="135"/>
      <c r="O587" s="135"/>
      <c r="P587" s="135"/>
      <c r="Q587" s="135"/>
      <c r="R587" s="135"/>
      <c r="S587" s="280"/>
      <c r="T587" s="135"/>
    </row>
    <row r="588" spans="1:27" ht="19.95" customHeight="1">
      <c r="A588" s="86" t="e">
        <f>IF(#REF!=0,"",1)</f>
        <v>#REF!</v>
      </c>
      <c r="G588" s="135"/>
      <c r="H588" s="135"/>
      <c r="I588" s="135"/>
      <c r="J588" s="135"/>
      <c r="K588" s="135"/>
      <c r="L588" s="135"/>
      <c r="M588" s="135"/>
      <c r="N588" s="135"/>
      <c r="O588" s="135"/>
      <c r="P588" s="135"/>
      <c r="Q588" s="135"/>
      <c r="R588" s="135"/>
      <c r="S588" s="280"/>
      <c r="T588" s="135"/>
    </row>
    <row r="589" spans="1:27" ht="19.95" customHeight="1">
      <c r="A589" s="86" t="e">
        <f>IF(#REF!=0,"",1)</f>
        <v>#REF!</v>
      </c>
      <c r="G589" s="135"/>
      <c r="H589" s="135"/>
      <c r="I589" s="135"/>
      <c r="J589" s="135"/>
      <c r="K589" s="135"/>
      <c r="L589" s="135"/>
      <c r="M589" s="135"/>
      <c r="N589" s="135"/>
      <c r="O589" s="135"/>
      <c r="P589" s="135"/>
      <c r="Q589" s="135"/>
      <c r="R589" s="135"/>
      <c r="S589" s="280"/>
      <c r="T589" s="135"/>
    </row>
    <row r="590" spans="1:27" ht="19.95" customHeight="1">
      <c r="A590" s="86" t="e">
        <f>IF(#REF!=0,"",1)</f>
        <v>#REF!</v>
      </c>
      <c r="G590" s="135"/>
      <c r="H590" s="135"/>
      <c r="I590" s="135"/>
      <c r="J590" s="135"/>
      <c r="K590" s="135"/>
      <c r="L590" s="135"/>
      <c r="M590" s="135"/>
      <c r="N590" s="135"/>
      <c r="O590" s="135"/>
      <c r="P590" s="135"/>
      <c r="Q590" s="135"/>
      <c r="R590" s="135"/>
      <c r="S590" s="280"/>
      <c r="T590" s="135"/>
    </row>
    <row r="591" spans="1:27" ht="19.95" customHeight="1">
      <c r="A591" s="86" t="e">
        <f>IF(#REF!=0,"",1)</f>
        <v>#REF!</v>
      </c>
      <c r="G591" s="135"/>
      <c r="H591" s="135"/>
      <c r="I591" s="135"/>
      <c r="J591" s="135"/>
      <c r="K591" s="135"/>
      <c r="L591" s="135"/>
      <c r="M591" s="135"/>
      <c r="N591" s="135"/>
      <c r="O591" s="135"/>
      <c r="P591" s="135"/>
      <c r="Q591" s="135"/>
      <c r="R591" s="135"/>
      <c r="S591" s="280"/>
      <c r="T591" s="135"/>
      <c r="X591" s="90"/>
      <c r="Y591" s="90"/>
      <c r="Z591" s="90"/>
      <c r="AA591" s="90"/>
    </row>
    <row r="592" spans="1:27" ht="19.95" customHeight="1">
      <c r="A592" s="86" t="e">
        <f>IF(#REF!=0,"",1)</f>
        <v>#REF!</v>
      </c>
      <c r="G592" s="135"/>
      <c r="H592" s="135"/>
      <c r="I592" s="135"/>
      <c r="J592" s="135"/>
      <c r="K592" s="135"/>
      <c r="L592" s="135"/>
      <c r="M592" s="135"/>
      <c r="N592" s="135"/>
      <c r="O592" s="135"/>
      <c r="P592" s="135"/>
      <c r="Q592" s="135"/>
      <c r="R592" s="135"/>
      <c r="S592" s="280"/>
      <c r="T592" s="135"/>
    </row>
    <row r="593" spans="1:33" ht="19.95" customHeight="1">
      <c r="A593" s="86" t="e">
        <f>IF(#REF!=0,"",1)</f>
        <v>#REF!</v>
      </c>
      <c r="G593" s="135"/>
      <c r="H593" s="135"/>
      <c r="I593" s="135"/>
      <c r="J593" s="135"/>
      <c r="K593" s="135"/>
      <c r="L593" s="135"/>
      <c r="M593" s="135"/>
      <c r="N593" s="135"/>
      <c r="O593" s="135"/>
      <c r="P593" s="135"/>
      <c r="Q593" s="135"/>
      <c r="R593" s="135"/>
      <c r="S593" s="280"/>
      <c r="T593" s="135"/>
    </row>
    <row r="594" spans="1:33" s="90" customFormat="1" ht="19.95" customHeight="1">
      <c r="A594" s="86" t="e">
        <f>IF(#REF!=0,"",1)</f>
        <v>#REF!</v>
      </c>
      <c r="B594" s="86"/>
      <c r="C594" s="77"/>
      <c r="D594" s="77"/>
      <c r="E594" s="77"/>
      <c r="F594" s="173"/>
      <c r="G594" s="170"/>
      <c r="H594" s="170"/>
      <c r="I594" s="170"/>
      <c r="J594" s="166" t="str">
        <f>IF(ISERROR(VLOOKUP(#REF!,$B$2:$D$577,2,0)),"",VLOOKUP(#REF!,$B$2:$D$577,2,0))</f>
        <v/>
      </c>
      <c r="K594" s="166" t="str">
        <f>IF(ISERROR(VLOOKUP($J594,Tableau1[],4,0)),"",VLOOKUP($J594,Tableau1[],4,0))</f>
        <v/>
      </c>
      <c r="L594" s="166" t="str">
        <f>IF(ISERROR(VLOOKUP($J594,Tableau1[],5,0)),"",VLOOKUP($J594,Tableau1[],5,0))</f>
        <v/>
      </c>
      <c r="M594" s="166" t="str">
        <f>IF(ISERROR(VLOOKUP($J594,Tableau1[],6,0)),"",VLOOKUP($J594,Tableau1[],6,0))</f>
        <v/>
      </c>
      <c r="N594" s="166" t="str">
        <f>IF(ISERROR(VLOOKUP($J594,Tableau1[],13,0)),"",VLOOKUP($J594,Tableau1[],13,0))</f>
        <v/>
      </c>
      <c r="O594" s="166" t="str">
        <f>IF(ISERROR(VLOOKUP($J594,Tableau1[],11,0)),"",VLOOKUP($J594,Tableau1[],11,0))</f>
        <v/>
      </c>
      <c r="P594" s="166" t="str">
        <f>IF(ISERROR(VLOOKUP($J594,Tableau1[],8,0)),"",VLOOKUP($J594,Tableau1[],8,0))</f>
        <v/>
      </c>
      <c r="Q594" s="166" t="str">
        <f>IF(ISERROR(VLOOKUP($J594,Tableau1[],10,0)),"",VLOOKUP($J594,Tableau1[],10,0))</f>
        <v/>
      </c>
      <c r="R594" s="166" t="str">
        <f t="shared" ref="R594:R657" si="94">IF(ISERROR(VLOOKUP(J594,C:D,2,0)),"",VLOOKUP(J594,C:D,2,0))</f>
        <v/>
      </c>
      <c r="S594" s="169" t="str">
        <f t="shared" ref="S594:S657" si="95">IF(ISERROR(VLOOKUP(J594,C:F,4,0)),"",VLOOKUP(J594,C:F,4,0))</f>
        <v/>
      </c>
      <c r="T594" s="166" t="str">
        <f>IF(S594="","",T376)</f>
        <v/>
      </c>
      <c r="X594" s="77"/>
      <c r="Y594" s="77"/>
      <c r="Z594" s="77"/>
      <c r="AA594" s="77"/>
      <c r="AB594" s="77"/>
      <c r="AC594" s="77"/>
      <c r="AD594" s="163"/>
      <c r="AF594" s="304"/>
      <c r="AG594" s="168"/>
    </row>
    <row r="595" spans="1:33" ht="19.95" customHeight="1">
      <c r="A595" s="86" t="e">
        <f>IF(#REF!=0,"",1)</f>
        <v>#REF!</v>
      </c>
      <c r="G595" s="135"/>
      <c r="H595" s="135"/>
      <c r="I595" s="135"/>
      <c r="J595" s="133" t="str">
        <f>IF(ISERROR(VLOOKUP(#REF!,$B$2:$D$577,2,0)),"",VLOOKUP(#REF!,$B$2:$D$577,2,0))</f>
        <v/>
      </c>
      <c r="K595" s="133" t="str">
        <f>IF(ISERROR(VLOOKUP($J595,Tableau1[],4,0)),"",VLOOKUP($J595,Tableau1[],4,0))</f>
        <v/>
      </c>
      <c r="L595" s="133" t="str">
        <f>IF(ISERROR(VLOOKUP($J595,Tableau1[],5,0)),"",VLOOKUP($J595,Tableau1[],5,0))</f>
        <v/>
      </c>
      <c r="M595" s="133" t="str">
        <f>IF(ISERROR(VLOOKUP($J595,Tableau1[],6,0)),"",VLOOKUP($J595,Tableau1[],6,0))</f>
        <v/>
      </c>
      <c r="N595" s="133" t="str">
        <f>IF(ISERROR(VLOOKUP($J595,Tableau1[],13,0)),"",VLOOKUP($J595,Tableau1[],13,0))</f>
        <v/>
      </c>
      <c r="O595" s="133" t="str">
        <f>IF(ISERROR(VLOOKUP($J595,Tableau1[],11,0)),"",VLOOKUP($J595,Tableau1[],11,0))</f>
        <v/>
      </c>
      <c r="P595" s="133" t="str">
        <f>IF(ISERROR(VLOOKUP($J595,Tableau1[],8,0)),"",VLOOKUP($J595,Tableau1[],8,0))</f>
        <v/>
      </c>
      <c r="Q595" s="133" t="str">
        <f>IF(ISERROR(VLOOKUP($J595,Tableau1[],10,0)),"",VLOOKUP($J595,Tableau1[],10,0))</f>
        <v/>
      </c>
      <c r="R595" s="133" t="str">
        <f t="shared" si="94"/>
        <v/>
      </c>
      <c r="S595" s="134" t="str">
        <f t="shared" si="95"/>
        <v/>
      </c>
      <c r="T595" s="133" t="str">
        <f t="shared" si="89"/>
        <v/>
      </c>
      <c r="AB595" s="90"/>
      <c r="AC595" s="90"/>
      <c r="AD595" s="167"/>
    </row>
    <row r="596" spans="1:33" ht="19.95" customHeight="1">
      <c r="A596" s="86" t="e">
        <f>IF(#REF!=0,"",1)</f>
        <v>#REF!</v>
      </c>
      <c r="G596" s="135"/>
      <c r="H596" s="135"/>
      <c r="I596" s="135"/>
      <c r="J596" s="133" t="str">
        <f t="shared" ref="J596:J624" si="96">IF(ISERROR(VLOOKUP($E303,$B$2:$D$577,2,0)),"",VLOOKUP($E303,$B$2:$D$577,2,0))</f>
        <v/>
      </c>
      <c r="K596" s="133" t="str">
        <f>IF(ISERROR(VLOOKUP($J596,Tableau1[],4,0)),"",VLOOKUP($J596,Tableau1[],4,0))</f>
        <v/>
      </c>
      <c r="L596" s="133" t="str">
        <f>IF(ISERROR(VLOOKUP($J596,Tableau1[],5,0)),"",VLOOKUP($J596,Tableau1[],5,0))</f>
        <v/>
      </c>
      <c r="M596" s="133" t="str">
        <f>IF(ISERROR(VLOOKUP($J596,Tableau1[],6,0)),"",VLOOKUP($J596,Tableau1[],6,0))</f>
        <v/>
      </c>
      <c r="N596" s="133" t="str">
        <f>IF(ISERROR(VLOOKUP($J596,Tableau1[],13,0)),"",VLOOKUP($J596,Tableau1[],13,0))</f>
        <v/>
      </c>
      <c r="O596" s="133" t="str">
        <f>IF(ISERROR(VLOOKUP($J596,Tableau1[],11,0)),"",VLOOKUP($J596,Tableau1[],11,0))</f>
        <v/>
      </c>
      <c r="P596" s="133" t="str">
        <f>IF(ISERROR(VLOOKUP($J596,Tableau1[],8,0)),"",VLOOKUP($J596,Tableau1[],8,0))</f>
        <v/>
      </c>
      <c r="Q596" s="133" t="str">
        <f>IF(ISERROR(VLOOKUP($J596,Tableau1[],10,0)),"",VLOOKUP($J596,Tableau1[],10,0))</f>
        <v/>
      </c>
      <c r="R596" s="133" t="str">
        <f t="shared" si="94"/>
        <v/>
      </c>
      <c r="S596" s="134" t="str">
        <f t="shared" si="95"/>
        <v/>
      </c>
      <c r="T596" s="133" t="str">
        <f t="shared" si="89"/>
        <v/>
      </c>
    </row>
    <row r="597" spans="1:33" ht="19.95" customHeight="1">
      <c r="A597" s="86" t="e">
        <f>IF(#REF!=0,"",1)</f>
        <v>#REF!</v>
      </c>
      <c r="G597" s="135"/>
      <c r="H597" s="135"/>
      <c r="I597" s="135"/>
      <c r="J597" s="133" t="str">
        <f t="shared" si="96"/>
        <v/>
      </c>
      <c r="K597" s="133" t="str">
        <f>IF(ISERROR(VLOOKUP($J597,Tableau1[],4,0)),"",VLOOKUP($J597,Tableau1[],4,0))</f>
        <v/>
      </c>
      <c r="L597" s="133" t="str">
        <f>IF(ISERROR(VLOOKUP($J597,Tableau1[],5,0)),"",VLOOKUP($J597,Tableau1[],5,0))</f>
        <v/>
      </c>
      <c r="M597" s="133" t="str">
        <f>IF(ISERROR(VLOOKUP($J597,Tableau1[],6,0)),"",VLOOKUP($J597,Tableau1[],6,0))</f>
        <v/>
      </c>
      <c r="N597" s="133" t="str">
        <f>IF(ISERROR(VLOOKUP($J597,Tableau1[],13,0)),"",VLOOKUP($J597,Tableau1[],13,0))</f>
        <v/>
      </c>
      <c r="O597" s="133" t="str">
        <f>IF(ISERROR(VLOOKUP($J597,Tableau1[],11,0)),"",VLOOKUP($J597,Tableau1[],11,0))</f>
        <v/>
      </c>
      <c r="P597" s="133" t="str">
        <f>IF(ISERROR(VLOOKUP($J597,Tableau1[],8,0)),"",VLOOKUP($J597,Tableau1[],8,0))</f>
        <v/>
      </c>
      <c r="Q597" s="133" t="str">
        <f>IF(ISERROR(VLOOKUP($J597,Tableau1[],10,0)),"",VLOOKUP($J597,Tableau1[],10,0))</f>
        <v/>
      </c>
      <c r="R597" s="133" t="str">
        <f t="shared" si="94"/>
        <v/>
      </c>
      <c r="S597" s="134" t="str">
        <f t="shared" si="95"/>
        <v/>
      </c>
      <c r="T597" s="133" t="str">
        <f t="shared" si="89"/>
        <v/>
      </c>
    </row>
    <row r="598" spans="1:33" ht="19.95" customHeight="1">
      <c r="A598" s="86" t="e">
        <f>IF(#REF!=0,"",1)</f>
        <v>#REF!</v>
      </c>
      <c r="G598" s="135"/>
      <c r="H598" s="135"/>
      <c r="I598" s="135"/>
      <c r="J598" s="133" t="str">
        <f t="shared" si="96"/>
        <v/>
      </c>
      <c r="K598" s="133" t="str">
        <f>IF(ISERROR(VLOOKUP($J598,Tableau1[],4,0)),"",VLOOKUP($J598,Tableau1[],4,0))</f>
        <v/>
      </c>
      <c r="L598" s="133" t="str">
        <f>IF(ISERROR(VLOOKUP($J598,Tableau1[],5,0)),"",VLOOKUP($J598,Tableau1[],5,0))</f>
        <v/>
      </c>
      <c r="M598" s="133" t="str">
        <f>IF(ISERROR(VLOOKUP($J598,Tableau1[],6,0)),"",VLOOKUP($J598,Tableau1[],6,0))</f>
        <v/>
      </c>
      <c r="N598" s="133" t="str">
        <f>IF(ISERROR(VLOOKUP($J598,Tableau1[],13,0)),"",VLOOKUP($J598,Tableau1[],13,0))</f>
        <v/>
      </c>
      <c r="O598" s="133" t="str">
        <f>IF(ISERROR(VLOOKUP($J598,Tableau1[],11,0)),"",VLOOKUP($J598,Tableau1[],11,0))</f>
        <v/>
      </c>
      <c r="P598" s="133" t="str">
        <f>IF(ISERROR(VLOOKUP($J598,Tableau1[],8,0)),"",VLOOKUP($J598,Tableau1[],8,0))</f>
        <v/>
      </c>
      <c r="Q598" s="133" t="str">
        <f>IF(ISERROR(VLOOKUP($J598,Tableau1[],10,0)),"",VLOOKUP($J598,Tableau1[],10,0))</f>
        <v/>
      </c>
      <c r="R598" s="133" t="str">
        <f t="shared" si="94"/>
        <v/>
      </c>
      <c r="S598" s="134" t="str">
        <f t="shared" si="95"/>
        <v/>
      </c>
      <c r="T598" s="133" t="str">
        <f t="shared" si="89"/>
        <v/>
      </c>
    </row>
    <row r="599" spans="1:33" ht="19.95" customHeight="1">
      <c r="A599" s="86" t="e">
        <f>IF(#REF!=0,"",1)</f>
        <v>#REF!</v>
      </c>
      <c r="G599" s="135"/>
      <c r="H599" s="135"/>
      <c r="I599" s="135"/>
      <c r="J599" s="133" t="str">
        <f t="shared" si="96"/>
        <v/>
      </c>
      <c r="K599" s="133" t="str">
        <f>IF(ISERROR(VLOOKUP($J599,Tableau1[],4,0)),"",VLOOKUP($J599,Tableau1[],4,0))</f>
        <v/>
      </c>
      <c r="L599" s="133" t="str">
        <f>IF(ISERROR(VLOOKUP($J599,Tableau1[],5,0)),"",VLOOKUP($J599,Tableau1[],5,0))</f>
        <v/>
      </c>
      <c r="M599" s="133" t="str">
        <f>IF(ISERROR(VLOOKUP($J599,Tableau1[],6,0)),"",VLOOKUP($J599,Tableau1[],6,0))</f>
        <v/>
      </c>
      <c r="N599" s="133" t="str">
        <f>IF(ISERROR(VLOOKUP($J599,Tableau1[],13,0)),"",VLOOKUP($J599,Tableau1[],13,0))</f>
        <v/>
      </c>
      <c r="O599" s="133" t="str">
        <f>IF(ISERROR(VLOOKUP($J599,Tableau1[],11,0)),"",VLOOKUP($J599,Tableau1[],11,0))</f>
        <v/>
      </c>
      <c r="P599" s="133" t="str">
        <f>IF(ISERROR(VLOOKUP($J599,Tableau1[],8,0)),"",VLOOKUP($J599,Tableau1[],8,0))</f>
        <v/>
      </c>
      <c r="Q599" s="133" t="str">
        <f>IF(ISERROR(VLOOKUP($J599,Tableau1[],10,0)),"",VLOOKUP($J599,Tableau1[],10,0))</f>
        <v/>
      </c>
      <c r="R599" s="133" t="str">
        <f t="shared" si="94"/>
        <v/>
      </c>
      <c r="S599" s="134" t="str">
        <f t="shared" si="95"/>
        <v/>
      </c>
      <c r="T599" s="133" t="str">
        <f t="shared" si="89"/>
        <v/>
      </c>
    </row>
    <row r="600" spans="1:33" ht="19.95" customHeight="1">
      <c r="A600" s="86" t="e">
        <f>IF(#REF!=0,"",1)</f>
        <v>#REF!</v>
      </c>
      <c r="G600" s="135"/>
      <c r="H600" s="135"/>
      <c r="I600" s="135"/>
      <c r="J600" s="133" t="str">
        <f t="shared" si="96"/>
        <v/>
      </c>
      <c r="K600" s="133" t="str">
        <f>IF(ISERROR(VLOOKUP($J600,Tableau1[],4,0)),"",VLOOKUP($J600,Tableau1[],4,0))</f>
        <v/>
      </c>
      <c r="L600" s="133" t="str">
        <f>IF(ISERROR(VLOOKUP($J600,Tableau1[],5,0)),"",VLOOKUP($J600,Tableau1[],5,0))</f>
        <v/>
      </c>
      <c r="M600" s="133" t="str">
        <f>IF(ISERROR(VLOOKUP($J600,Tableau1[],6,0)),"",VLOOKUP($J600,Tableau1[],6,0))</f>
        <v/>
      </c>
      <c r="N600" s="133" t="str">
        <f>IF(ISERROR(VLOOKUP($J600,Tableau1[],13,0)),"",VLOOKUP($J600,Tableau1[],13,0))</f>
        <v/>
      </c>
      <c r="O600" s="133" t="str">
        <f>IF(ISERROR(VLOOKUP($J600,Tableau1[],11,0)),"",VLOOKUP($J600,Tableau1[],11,0))</f>
        <v/>
      </c>
      <c r="P600" s="133" t="str">
        <f>IF(ISERROR(VLOOKUP($J600,Tableau1[],8,0)),"",VLOOKUP($J600,Tableau1[],8,0))</f>
        <v/>
      </c>
      <c r="Q600" s="133" t="str">
        <f>IF(ISERROR(VLOOKUP($J600,Tableau1[],10,0)),"",VLOOKUP($J600,Tableau1[],10,0))</f>
        <v/>
      </c>
      <c r="R600" s="133" t="str">
        <f t="shared" si="94"/>
        <v/>
      </c>
      <c r="S600" s="134" t="str">
        <f t="shared" si="95"/>
        <v/>
      </c>
      <c r="T600" s="133" t="str">
        <f t="shared" si="89"/>
        <v/>
      </c>
    </row>
    <row r="601" spans="1:33" ht="19.95" customHeight="1">
      <c r="A601" s="86" t="e">
        <f>IF(#REF!=0,"",1)</f>
        <v>#REF!</v>
      </c>
      <c r="G601" s="135"/>
      <c r="H601" s="135"/>
      <c r="I601" s="135"/>
      <c r="J601" s="133" t="str">
        <f t="shared" si="96"/>
        <v/>
      </c>
      <c r="K601" s="133" t="str">
        <f>IF(ISERROR(VLOOKUP($J601,Tableau1[],4,0)),"",VLOOKUP($J601,Tableau1[],4,0))</f>
        <v/>
      </c>
      <c r="L601" s="133" t="str">
        <f>IF(ISERROR(VLOOKUP($J601,Tableau1[],5,0)),"",VLOOKUP($J601,Tableau1[],5,0))</f>
        <v/>
      </c>
      <c r="M601" s="133" t="str">
        <f>IF(ISERROR(VLOOKUP($J601,Tableau1[],6,0)),"",VLOOKUP($J601,Tableau1[],6,0))</f>
        <v/>
      </c>
      <c r="N601" s="133" t="str">
        <f>IF(ISERROR(VLOOKUP($J601,Tableau1[],13,0)),"",VLOOKUP($J601,Tableau1[],13,0))</f>
        <v/>
      </c>
      <c r="O601" s="133" t="str">
        <f>IF(ISERROR(VLOOKUP($J601,Tableau1[],11,0)),"",VLOOKUP($J601,Tableau1[],11,0))</f>
        <v/>
      </c>
      <c r="P601" s="133" t="str">
        <f>IF(ISERROR(VLOOKUP($J601,Tableau1[],8,0)),"",VLOOKUP($J601,Tableau1[],8,0))</f>
        <v/>
      </c>
      <c r="Q601" s="133" t="str">
        <f>IF(ISERROR(VLOOKUP($J601,Tableau1[],10,0)),"",VLOOKUP($J601,Tableau1[],10,0))</f>
        <v/>
      </c>
      <c r="R601" s="133" t="str">
        <f t="shared" si="94"/>
        <v/>
      </c>
      <c r="S601" s="134" t="str">
        <f t="shared" si="95"/>
        <v/>
      </c>
      <c r="T601" s="133" t="str">
        <f t="shared" si="89"/>
        <v/>
      </c>
    </row>
    <row r="602" spans="1:33" ht="19.95" customHeight="1">
      <c r="A602" s="86" t="e">
        <f>IF(#REF!=0,"",1)</f>
        <v>#REF!</v>
      </c>
      <c r="G602" s="135"/>
      <c r="H602" s="135"/>
      <c r="I602" s="135"/>
      <c r="J602" s="133" t="str">
        <f t="shared" si="96"/>
        <v/>
      </c>
      <c r="K602" s="133" t="str">
        <f>IF(ISERROR(VLOOKUP($J602,Tableau1[],4,0)),"",VLOOKUP($J602,Tableau1[],4,0))</f>
        <v/>
      </c>
      <c r="L602" s="133" t="str">
        <f>IF(ISERROR(VLOOKUP($J602,Tableau1[],5,0)),"",VLOOKUP($J602,Tableau1[],5,0))</f>
        <v/>
      </c>
      <c r="M602" s="133" t="str">
        <f>IF(ISERROR(VLOOKUP($J602,Tableau1[],6,0)),"",VLOOKUP($J602,Tableau1[],6,0))</f>
        <v/>
      </c>
      <c r="N602" s="133" t="str">
        <f>IF(ISERROR(VLOOKUP($J602,Tableau1[],13,0)),"",VLOOKUP($J602,Tableau1[],13,0))</f>
        <v/>
      </c>
      <c r="O602" s="133" t="str">
        <f>IF(ISERROR(VLOOKUP($J602,Tableau1[],11,0)),"",VLOOKUP($J602,Tableau1[],11,0))</f>
        <v/>
      </c>
      <c r="P602" s="133" t="str">
        <f>IF(ISERROR(VLOOKUP($J602,Tableau1[],8,0)),"",VLOOKUP($J602,Tableau1[],8,0))</f>
        <v/>
      </c>
      <c r="Q602" s="133" t="str">
        <f>IF(ISERROR(VLOOKUP($J602,Tableau1[],10,0)),"",VLOOKUP($J602,Tableau1[],10,0))</f>
        <v/>
      </c>
      <c r="R602" s="133" t="str">
        <f t="shared" si="94"/>
        <v/>
      </c>
      <c r="S602" s="134" t="str">
        <f t="shared" si="95"/>
        <v/>
      </c>
      <c r="T602" s="133" t="str">
        <f t="shared" si="89"/>
        <v/>
      </c>
    </row>
    <row r="603" spans="1:33" ht="19.95" customHeight="1">
      <c r="A603" s="86" t="e">
        <f>IF(#REF!=0,"",1)</f>
        <v>#REF!</v>
      </c>
      <c r="G603" s="135"/>
      <c r="H603" s="135"/>
      <c r="I603" s="135"/>
      <c r="J603" s="133" t="str">
        <f t="shared" si="96"/>
        <v/>
      </c>
      <c r="K603" s="133" t="str">
        <f>IF(ISERROR(VLOOKUP($J603,Tableau1[],4,0)),"",VLOOKUP($J603,Tableau1[],4,0))</f>
        <v/>
      </c>
      <c r="L603" s="133" t="str">
        <f>IF(ISERROR(VLOOKUP($J603,Tableau1[],5,0)),"",VLOOKUP($J603,Tableau1[],5,0))</f>
        <v/>
      </c>
      <c r="M603" s="133" t="str">
        <f>IF(ISERROR(VLOOKUP($J603,Tableau1[],6,0)),"",VLOOKUP($J603,Tableau1[],6,0))</f>
        <v/>
      </c>
      <c r="N603" s="133" t="str">
        <f>IF(ISERROR(VLOOKUP($J603,Tableau1[],13,0)),"",VLOOKUP($J603,Tableau1[],13,0))</f>
        <v/>
      </c>
      <c r="O603" s="133" t="str">
        <f>IF(ISERROR(VLOOKUP($J603,Tableau1[],11,0)),"",VLOOKUP($J603,Tableau1[],11,0))</f>
        <v/>
      </c>
      <c r="P603" s="133" t="str">
        <f>IF(ISERROR(VLOOKUP($J603,Tableau1[],8,0)),"",VLOOKUP($J603,Tableau1[],8,0))</f>
        <v/>
      </c>
      <c r="Q603" s="133" t="str">
        <f>IF(ISERROR(VLOOKUP($J603,Tableau1[],10,0)),"",VLOOKUP($J603,Tableau1[],10,0))</f>
        <v/>
      </c>
      <c r="R603" s="133" t="str">
        <f t="shared" si="94"/>
        <v/>
      </c>
      <c r="S603" s="134" t="str">
        <f t="shared" si="95"/>
        <v/>
      </c>
      <c r="T603" s="133" t="str">
        <f t="shared" si="89"/>
        <v/>
      </c>
    </row>
    <row r="604" spans="1:33" ht="19.95" customHeight="1">
      <c r="A604" s="86" t="e">
        <f>IF(#REF!=0,"",1)</f>
        <v>#REF!</v>
      </c>
      <c r="G604" s="135"/>
      <c r="H604" s="135"/>
      <c r="I604" s="135"/>
      <c r="J604" s="133" t="str">
        <f t="shared" si="96"/>
        <v/>
      </c>
      <c r="K604" s="133" t="str">
        <f>IF(ISERROR(VLOOKUP($J604,Tableau1[],4,0)),"",VLOOKUP($J604,Tableau1[],4,0))</f>
        <v/>
      </c>
      <c r="L604" s="133" t="str">
        <f>IF(ISERROR(VLOOKUP($J604,Tableau1[],5,0)),"",VLOOKUP($J604,Tableau1[],5,0))</f>
        <v/>
      </c>
      <c r="M604" s="133" t="str">
        <f>IF(ISERROR(VLOOKUP($J604,Tableau1[],6,0)),"",VLOOKUP($J604,Tableau1[],6,0))</f>
        <v/>
      </c>
      <c r="N604" s="133" t="str">
        <f>IF(ISERROR(VLOOKUP($J604,Tableau1[],13,0)),"",VLOOKUP($J604,Tableau1[],13,0))</f>
        <v/>
      </c>
      <c r="O604" s="133" t="str">
        <f>IF(ISERROR(VLOOKUP($J604,Tableau1[],11,0)),"",VLOOKUP($J604,Tableau1[],11,0))</f>
        <v/>
      </c>
      <c r="P604" s="133" t="str">
        <f>IF(ISERROR(VLOOKUP($J604,Tableau1[],8,0)),"",VLOOKUP($J604,Tableau1[],8,0))</f>
        <v/>
      </c>
      <c r="Q604" s="133" t="str">
        <f>IF(ISERROR(VLOOKUP($J604,Tableau1[],10,0)),"",VLOOKUP($J604,Tableau1[],10,0))</f>
        <v/>
      </c>
      <c r="R604" s="133" t="str">
        <f t="shared" si="94"/>
        <v/>
      </c>
      <c r="S604" s="134" t="str">
        <f t="shared" si="95"/>
        <v/>
      </c>
      <c r="T604" s="133" t="str">
        <f t="shared" si="89"/>
        <v/>
      </c>
    </row>
    <row r="605" spans="1:33" ht="19.95" customHeight="1">
      <c r="A605" s="86" t="e">
        <f>IF(#REF!=0,"",1)</f>
        <v>#REF!</v>
      </c>
      <c r="G605" s="135"/>
      <c r="H605" s="135"/>
      <c r="I605" s="135"/>
      <c r="J605" s="133" t="str">
        <f t="shared" si="96"/>
        <v/>
      </c>
      <c r="K605" s="133" t="str">
        <f>IF(ISERROR(VLOOKUP($J605,Tableau1[],4,0)),"",VLOOKUP($J605,Tableau1[],4,0))</f>
        <v/>
      </c>
      <c r="L605" s="133" t="str">
        <f>IF(ISERROR(VLOOKUP($J605,Tableau1[],5,0)),"",VLOOKUP($J605,Tableau1[],5,0))</f>
        <v/>
      </c>
      <c r="M605" s="133" t="str">
        <f>IF(ISERROR(VLOOKUP($J605,Tableau1[],6,0)),"",VLOOKUP($J605,Tableau1[],6,0))</f>
        <v/>
      </c>
      <c r="N605" s="133" t="str">
        <f>IF(ISERROR(VLOOKUP($J605,Tableau1[],13,0)),"",VLOOKUP($J605,Tableau1[],13,0))</f>
        <v/>
      </c>
      <c r="O605" s="133" t="str">
        <f>IF(ISERROR(VLOOKUP($J605,Tableau1[],11,0)),"",VLOOKUP($J605,Tableau1[],11,0))</f>
        <v/>
      </c>
      <c r="P605" s="133" t="str">
        <f>IF(ISERROR(VLOOKUP($J605,Tableau1[],8,0)),"",VLOOKUP($J605,Tableau1[],8,0))</f>
        <v/>
      </c>
      <c r="Q605" s="133" t="str">
        <f>IF(ISERROR(VLOOKUP($J605,Tableau1[],10,0)),"",VLOOKUP($J605,Tableau1[],10,0))</f>
        <v/>
      </c>
      <c r="R605" s="133" t="str">
        <f t="shared" si="94"/>
        <v/>
      </c>
      <c r="S605" s="134" t="str">
        <f t="shared" si="95"/>
        <v/>
      </c>
      <c r="T605" s="133" t="str">
        <f t="shared" si="89"/>
        <v/>
      </c>
    </row>
    <row r="606" spans="1:33" ht="19.95" customHeight="1">
      <c r="A606" s="86" t="e">
        <f>IF(#REF!=0,"",1)</f>
        <v>#REF!</v>
      </c>
      <c r="G606" s="135"/>
      <c r="H606" s="135"/>
      <c r="I606" s="135"/>
      <c r="J606" s="133" t="str">
        <f t="shared" si="96"/>
        <v/>
      </c>
      <c r="K606" s="133" t="str">
        <f>IF(ISERROR(VLOOKUP($J606,Tableau1[],4,0)),"",VLOOKUP($J606,Tableau1[],4,0))</f>
        <v/>
      </c>
      <c r="L606" s="133" t="str">
        <f>IF(ISERROR(VLOOKUP($J606,Tableau1[],5,0)),"",VLOOKUP($J606,Tableau1[],5,0))</f>
        <v/>
      </c>
      <c r="M606" s="133" t="str">
        <f>IF(ISERROR(VLOOKUP($J606,Tableau1[],6,0)),"",VLOOKUP($J606,Tableau1[],6,0))</f>
        <v/>
      </c>
      <c r="N606" s="133" t="str">
        <f>IF(ISERROR(VLOOKUP($J606,Tableau1[],13,0)),"",VLOOKUP($J606,Tableau1[],13,0))</f>
        <v/>
      </c>
      <c r="O606" s="133" t="str">
        <f>IF(ISERROR(VLOOKUP($J606,Tableau1[],11,0)),"",VLOOKUP($J606,Tableau1[],11,0))</f>
        <v/>
      </c>
      <c r="P606" s="133" t="str">
        <f>IF(ISERROR(VLOOKUP($J606,Tableau1[],8,0)),"",VLOOKUP($J606,Tableau1[],8,0))</f>
        <v/>
      </c>
      <c r="Q606" s="133" t="str">
        <f>IF(ISERROR(VLOOKUP($J606,Tableau1[],10,0)),"",VLOOKUP($J606,Tableau1[],10,0))</f>
        <v/>
      </c>
      <c r="R606" s="133" t="str">
        <f t="shared" si="94"/>
        <v/>
      </c>
      <c r="S606" s="134" t="str">
        <f t="shared" si="95"/>
        <v/>
      </c>
      <c r="T606" s="133" t="str">
        <f t="shared" si="89"/>
        <v/>
      </c>
    </row>
    <row r="607" spans="1:33" ht="19.95" customHeight="1">
      <c r="A607" s="86" t="e">
        <f>IF(#REF!=0,"",1)</f>
        <v>#REF!</v>
      </c>
      <c r="G607" s="135"/>
      <c r="H607" s="135"/>
      <c r="I607" s="135"/>
      <c r="J607" s="133" t="str">
        <f t="shared" si="96"/>
        <v/>
      </c>
      <c r="K607" s="133" t="str">
        <f>IF(ISERROR(VLOOKUP($J607,Tableau1[],4,0)),"",VLOOKUP($J607,Tableau1[],4,0))</f>
        <v/>
      </c>
      <c r="L607" s="133" t="str">
        <f>IF(ISERROR(VLOOKUP($J607,Tableau1[],5,0)),"",VLOOKUP($J607,Tableau1[],5,0))</f>
        <v/>
      </c>
      <c r="M607" s="133" t="str">
        <f>IF(ISERROR(VLOOKUP($J607,Tableau1[],6,0)),"",VLOOKUP($J607,Tableau1[],6,0))</f>
        <v/>
      </c>
      <c r="N607" s="133" t="str">
        <f>IF(ISERROR(VLOOKUP($J607,Tableau1[],13,0)),"",VLOOKUP($J607,Tableau1[],13,0))</f>
        <v/>
      </c>
      <c r="O607" s="133" t="str">
        <f>IF(ISERROR(VLOOKUP($J607,Tableau1[],11,0)),"",VLOOKUP($J607,Tableau1[],11,0))</f>
        <v/>
      </c>
      <c r="P607" s="133" t="str">
        <f>IF(ISERROR(VLOOKUP($J607,Tableau1[],8,0)),"",VLOOKUP($J607,Tableau1[],8,0))</f>
        <v/>
      </c>
      <c r="Q607" s="133" t="str">
        <f>IF(ISERROR(VLOOKUP($J607,Tableau1[],10,0)),"",VLOOKUP($J607,Tableau1[],10,0))</f>
        <v/>
      </c>
      <c r="R607" s="133" t="str">
        <f t="shared" si="94"/>
        <v/>
      </c>
      <c r="S607" s="134" t="str">
        <f t="shared" si="95"/>
        <v/>
      </c>
      <c r="T607" s="133" t="str">
        <f t="shared" si="89"/>
        <v/>
      </c>
    </row>
    <row r="608" spans="1:33" ht="19.95" customHeight="1">
      <c r="A608" s="86" t="e">
        <f>IF(#REF!=0,"",1)</f>
        <v>#REF!</v>
      </c>
      <c r="G608" s="135"/>
      <c r="H608" s="135"/>
      <c r="I608" s="135"/>
      <c r="J608" s="133" t="str">
        <f t="shared" si="96"/>
        <v/>
      </c>
      <c r="K608" s="133" t="str">
        <f>IF(ISERROR(VLOOKUP($J608,Tableau1[],4,0)),"",VLOOKUP($J608,Tableau1[],4,0))</f>
        <v/>
      </c>
      <c r="L608" s="133" t="str">
        <f>IF(ISERROR(VLOOKUP($J608,Tableau1[],5,0)),"",VLOOKUP($J608,Tableau1[],5,0))</f>
        <v/>
      </c>
      <c r="M608" s="133" t="str">
        <f>IF(ISERROR(VLOOKUP($J608,Tableau1[],6,0)),"",VLOOKUP($J608,Tableau1[],6,0))</f>
        <v/>
      </c>
      <c r="N608" s="133" t="str">
        <f>IF(ISERROR(VLOOKUP($J608,Tableau1[],13,0)),"",VLOOKUP($J608,Tableau1[],13,0))</f>
        <v/>
      </c>
      <c r="O608" s="133" t="str">
        <f>IF(ISERROR(VLOOKUP($J608,Tableau1[],11,0)),"",VLOOKUP($J608,Tableau1[],11,0))</f>
        <v/>
      </c>
      <c r="P608" s="133" t="str">
        <f>IF(ISERROR(VLOOKUP($J608,Tableau1[],8,0)),"",VLOOKUP($J608,Tableau1[],8,0))</f>
        <v/>
      </c>
      <c r="Q608" s="133" t="str">
        <f>IF(ISERROR(VLOOKUP($J608,Tableau1[],10,0)),"",VLOOKUP($J608,Tableau1[],10,0))</f>
        <v/>
      </c>
      <c r="R608" s="133" t="str">
        <f t="shared" si="94"/>
        <v/>
      </c>
      <c r="S608" s="134" t="str">
        <f t="shared" si="95"/>
        <v/>
      </c>
      <c r="T608" s="133" t="str">
        <f t="shared" si="89"/>
        <v/>
      </c>
    </row>
    <row r="609" spans="1:20" ht="19.95" customHeight="1">
      <c r="A609" s="86" t="e">
        <f>IF(#REF!=0,"",1)</f>
        <v>#REF!</v>
      </c>
      <c r="G609" s="135"/>
      <c r="H609" s="135"/>
      <c r="I609" s="135"/>
      <c r="J609" s="133" t="str">
        <f t="shared" si="96"/>
        <v/>
      </c>
      <c r="K609" s="133" t="str">
        <f>IF(ISERROR(VLOOKUP($J609,Tableau1[],4,0)),"",VLOOKUP($J609,Tableau1[],4,0))</f>
        <v/>
      </c>
      <c r="L609" s="133" t="str">
        <f>IF(ISERROR(VLOOKUP($J609,Tableau1[],5,0)),"",VLOOKUP($J609,Tableau1[],5,0))</f>
        <v/>
      </c>
      <c r="M609" s="133" t="str">
        <f>IF(ISERROR(VLOOKUP($J609,Tableau1[],6,0)),"",VLOOKUP($J609,Tableau1[],6,0))</f>
        <v/>
      </c>
      <c r="N609" s="133" t="str">
        <f>IF(ISERROR(VLOOKUP($J609,Tableau1[],13,0)),"",VLOOKUP($J609,Tableau1[],13,0))</f>
        <v/>
      </c>
      <c r="O609" s="133" t="str">
        <f>IF(ISERROR(VLOOKUP($J609,Tableau1[],11,0)),"",VLOOKUP($J609,Tableau1[],11,0))</f>
        <v/>
      </c>
      <c r="P609" s="133" t="str">
        <f>IF(ISERROR(VLOOKUP($J609,Tableau1[],8,0)),"",VLOOKUP($J609,Tableau1[],8,0))</f>
        <v/>
      </c>
      <c r="Q609" s="133" t="str">
        <f>IF(ISERROR(VLOOKUP($J609,Tableau1[],10,0)),"",VLOOKUP($J609,Tableau1[],10,0))</f>
        <v/>
      </c>
      <c r="R609" s="133" t="str">
        <f t="shared" si="94"/>
        <v/>
      </c>
      <c r="S609" s="134" t="str">
        <f t="shared" si="95"/>
        <v/>
      </c>
      <c r="T609" s="133" t="str">
        <f t="shared" si="89"/>
        <v/>
      </c>
    </row>
    <row r="610" spans="1:20" ht="19.95" customHeight="1">
      <c r="A610" s="86" t="e">
        <f>IF(#REF!=0,"",1)</f>
        <v>#REF!</v>
      </c>
      <c r="G610" s="135"/>
      <c r="H610" s="135"/>
      <c r="I610" s="135"/>
      <c r="J610" s="133" t="str">
        <f t="shared" si="96"/>
        <v/>
      </c>
      <c r="K610" s="133" t="str">
        <f>IF(ISERROR(VLOOKUP($J610,Tableau1[],4,0)),"",VLOOKUP($J610,Tableau1[],4,0))</f>
        <v/>
      </c>
      <c r="L610" s="133" t="str">
        <f>IF(ISERROR(VLOOKUP($J610,Tableau1[],5,0)),"",VLOOKUP($J610,Tableau1[],5,0))</f>
        <v/>
      </c>
      <c r="M610" s="133" t="str">
        <f>IF(ISERROR(VLOOKUP($J610,Tableau1[],6,0)),"",VLOOKUP($J610,Tableau1[],6,0))</f>
        <v/>
      </c>
      <c r="N610" s="133" t="str">
        <f>IF(ISERROR(VLOOKUP($J610,Tableau1[],13,0)),"",VLOOKUP($J610,Tableau1[],13,0))</f>
        <v/>
      </c>
      <c r="O610" s="133" t="str">
        <f>IF(ISERROR(VLOOKUP($J610,Tableau1[],11,0)),"",VLOOKUP($J610,Tableau1[],11,0))</f>
        <v/>
      </c>
      <c r="P610" s="133" t="str">
        <f>IF(ISERROR(VLOOKUP($J610,Tableau1[],8,0)),"",VLOOKUP($J610,Tableau1[],8,0))</f>
        <v/>
      </c>
      <c r="Q610" s="133" t="str">
        <f>IF(ISERROR(VLOOKUP($J610,Tableau1[],10,0)),"",VLOOKUP($J610,Tableau1[],10,0))</f>
        <v/>
      </c>
      <c r="R610" s="133" t="str">
        <f t="shared" si="94"/>
        <v/>
      </c>
      <c r="S610" s="134" t="str">
        <f t="shared" si="95"/>
        <v/>
      </c>
      <c r="T610" s="133" t="str">
        <f t="shared" si="89"/>
        <v/>
      </c>
    </row>
    <row r="611" spans="1:20" ht="19.95" customHeight="1">
      <c r="A611" s="86" t="e">
        <f>IF(#REF!=0,"",1)</f>
        <v>#REF!</v>
      </c>
      <c r="G611" s="135"/>
      <c r="H611" s="135"/>
      <c r="I611" s="135"/>
      <c r="J611" s="133" t="str">
        <f t="shared" si="96"/>
        <v/>
      </c>
      <c r="K611" s="133" t="str">
        <f>IF(ISERROR(VLOOKUP($J611,Tableau1[],4,0)),"",VLOOKUP($J611,Tableau1[],4,0))</f>
        <v/>
      </c>
      <c r="L611" s="133" t="str">
        <f>IF(ISERROR(VLOOKUP($J611,Tableau1[],5,0)),"",VLOOKUP($J611,Tableau1[],5,0))</f>
        <v/>
      </c>
      <c r="M611" s="133" t="str">
        <f>IF(ISERROR(VLOOKUP($J611,Tableau1[],6,0)),"",VLOOKUP($J611,Tableau1[],6,0))</f>
        <v/>
      </c>
      <c r="N611" s="133" t="str">
        <f>IF(ISERROR(VLOOKUP($J611,Tableau1[],13,0)),"",VLOOKUP($J611,Tableau1[],13,0))</f>
        <v/>
      </c>
      <c r="O611" s="133" t="str">
        <f>IF(ISERROR(VLOOKUP($J611,Tableau1[],11,0)),"",VLOOKUP($J611,Tableau1[],11,0))</f>
        <v/>
      </c>
      <c r="P611" s="133" t="str">
        <f>IF(ISERROR(VLOOKUP($J611,Tableau1[],8,0)),"",VLOOKUP($J611,Tableau1[],8,0))</f>
        <v/>
      </c>
      <c r="Q611" s="133" t="str">
        <f>IF(ISERROR(VLOOKUP($J611,Tableau1[],10,0)),"",VLOOKUP($J611,Tableau1[],10,0))</f>
        <v/>
      </c>
      <c r="R611" s="133" t="str">
        <f t="shared" si="94"/>
        <v/>
      </c>
      <c r="S611" s="134" t="str">
        <f t="shared" si="95"/>
        <v/>
      </c>
      <c r="T611" s="133" t="str">
        <f t="shared" si="89"/>
        <v/>
      </c>
    </row>
    <row r="612" spans="1:20" ht="19.95" customHeight="1">
      <c r="A612" s="86" t="e">
        <f>IF(#REF!=0,"",1)</f>
        <v>#REF!</v>
      </c>
      <c r="G612" s="135"/>
      <c r="H612" s="135"/>
      <c r="I612" s="135"/>
      <c r="J612" s="133" t="str">
        <f t="shared" si="96"/>
        <v/>
      </c>
      <c r="K612" s="133" t="str">
        <f>IF(ISERROR(VLOOKUP($J612,Tableau1[],4,0)),"",VLOOKUP($J612,Tableau1[],4,0))</f>
        <v/>
      </c>
      <c r="L612" s="133" t="str">
        <f>IF(ISERROR(VLOOKUP($J612,Tableau1[],5,0)),"",VLOOKUP($J612,Tableau1[],5,0))</f>
        <v/>
      </c>
      <c r="M612" s="133" t="str">
        <f>IF(ISERROR(VLOOKUP($J612,Tableau1[],6,0)),"",VLOOKUP($J612,Tableau1[],6,0))</f>
        <v/>
      </c>
      <c r="N612" s="133" t="str">
        <f>IF(ISERROR(VLOOKUP($J612,Tableau1[],13,0)),"",VLOOKUP($J612,Tableau1[],13,0))</f>
        <v/>
      </c>
      <c r="O612" s="133" t="str">
        <f>IF(ISERROR(VLOOKUP($J612,Tableau1[],11,0)),"",VLOOKUP($J612,Tableau1[],11,0))</f>
        <v/>
      </c>
      <c r="P612" s="133" t="str">
        <f>IF(ISERROR(VLOOKUP($J612,Tableau1[],8,0)),"",VLOOKUP($J612,Tableau1[],8,0))</f>
        <v/>
      </c>
      <c r="Q612" s="133" t="str">
        <f>IF(ISERROR(VLOOKUP($J612,Tableau1[],10,0)),"",VLOOKUP($J612,Tableau1[],10,0))</f>
        <v/>
      </c>
      <c r="R612" s="133" t="str">
        <f t="shared" si="94"/>
        <v/>
      </c>
      <c r="S612" s="134" t="str">
        <f t="shared" si="95"/>
        <v/>
      </c>
      <c r="T612" s="133" t="str">
        <f t="shared" si="89"/>
        <v/>
      </c>
    </row>
    <row r="613" spans="1:20" ht="19.95" customHeight="1">
      <c r="A613" s="86" t="e">
        <f>IF(#REF!=0,"",1)</f>
        <v>#REF!</v>
      </c>
      <c r="G613" s="135"/>
      <c r="H613" s="135"/>
      <c r="I613" s="135"/>
      <c r="J613" s="133" t="str">
        <f t="shared" si="96"/>
        <v/>
      </c>
      <c r="K613" s="133" t="str">
        <f>IF(ISERROR(VLOOKUP($J613,Tableau1[],4,0)),"",VLOOKUP($J613,Tableau1[],4,0))</f>
        <v/>
      </c>
      <c r="L613" s="133" t="str">
        <f>IF(ISERROR(VLOOKUP($J613,Tableau1[],5,0)),"",VLOOKUP($J613,Tableau1[],5,0))</f>
        <v/>
      </c>
      <c r="M613" s="133" t="str">
        <f>IF(ISERROR(VLOOKUP($J613,Tableau1[],6,0)),"",VLOOKUP($J613,Tableau1[],6,0))</f>
        <v/>
      </c>
      <c r="N613" s="133" t="str">
        <f>IF(ISERROR(VLOOKUP($J613,Tableau1[],13,0)),"",VLOOKUP($J613,Tableau1[],13,0))</f>
        <v/>
      </c>
      <c r="O613" s="133" t="str">
        <f>IF(ISERROR(VLOOKUP($J613,Tableau1[],11,0)),"",VLOOKUP($J613,Tableau1[],11,0))</f>
        <v/>
      </c>
      <c r="P613" s="133" t="str">
        <f>IF(ISERROR(VLOOKUP($J613,Tableau1[],8,0)),"",VLOOKUP($J613,Tableau1[],8,0))</f>
        <v/>
      </c>
      <c r="Q613" s="133" t="str">
        <f>IF(ISERROR(VLOOKUP($J613,Tableau1[],10,0)),"",VLOOKUP($J613,Tableau1[],10,0))</f>
        <v/>
      </c>
      <c r="R613" s="133" t="str">
        <f t="shared" si="94"/>
        <v/>
      </c>
      <c r="S613" s="134" t="str">
        <f t="shared" si="95"/>
        <v/>
      </c>
      <c r="T613" s="133" t="str">
        <f t="shared" si="89"/>
        <v/>
      </c>
    </row>
    <row r="614" spans="1:20" ht="19.95" customHeight="1">
      <c r="A614" s="86" t="e">
        <f>IF(#REF!=0,"",1)</f>
        <v>#REF!</v>
      </c>
      <c r="G614" s="135"/>
      <c r="H614" s="135"/>
      <c r="I614" s="135"/>
      <c r="J614" s="133" t="str">
        <f t="shared" si="96"/>
        <v/>
      </c>
      <c r="K614" s="133" t="str">
        <f>IF(ISERROR(VLOOKUP($J614,Tableau1[],4,0)),"",VLOOKUP($J614,Tableau1[],4,0))</f>
        <v/>
      </c>
      <c r="L614" s="133" t="str">
        <f>IF(ISERROR(VLOOKUP($J614,Tableau1[],5,0)),"",VLOOKUP($J614,Tableau1[],5,0))</f>
        <v/>
      </c>
      <c r="M614" s="133" t="str">
        <f>IF(ISERROR(VLOOKUP($J614,Tableau1[],6,0)),"",VLOOKUP($J614,Tableau1[],6,0))</f>
        <v/>
      </c>
      <c r="N614" s="133" t="str">
        <f>IF(ISERROR(VLOOKUP($J614,Tableau1[],13,0)),"",VLOOKUP($J614,Tableau1[],13,0))</f>
        <v/>
      </c>
      <c r="O614" s="133" t="str">
        <f>IF(ISERROR(VLOOKUP($J614,Tableau1[],11,0)),"",VLOOKUP($J614,Tableau1[],11,0))</f>
        <v/>
      </c>
      <c r="P614" s="133" t="str">
        <f>IF(ISERROR(VLOOKUP($J614,Tableau1[],8,0)),"",VLOOKUP($J614,Tableau1[],8,0))</f>
        <v/>
      </c>
      <c r="Q614" s="133" t="str">
        <f>IF(ISERROR(VLOOKUP($J614,Tableau1[],10,0)),"",VLOOKUP($J614,Tableau1[],10,0))</f>
        <v/>
      </c>
      <c r="R614" s="133" t="str">
        <f t="shared" si="94"/>
        <v/>
      </c>
      <c r="S614" s="134" t="str">
        <f t="shared" si="95"/>
        <v/>
      </c>
      <c r="T614" s="133" t="str">
        <f t="shared" si="89"/>
        <v/>
      </c>
    </row>
    <row r="615" spans="1:20" ht="19.95" customHeight="1">
      <c r="A615" s="86" t="e">
        <f>IF(#REF!=0,"",1)</f>
        <v>#REF!</v>
      </c>
      <c r="G615" s="135"/>
      <c r="H615" s="135"/>
      <c r="I615" s="135"/>
      <c r="J615" s="133" t="str">
        <f t="shared" si="96"/>
        <v/>
      </c>
      <c r="K615" s="133" t="str">
        <f>IF(ISERROR(VLOOKUP($J615,Tableau1[],4,0)),"",VLOOKUP($J615,Tableau1[],4,0))</f>
        <v/>
      </c>
      <c r="L615" s="133" t="str">
        <f>IF(ISERROR(VLOOKUP($J615,Tableau1[],5,0)),"",VLOOKUP($J615,Tableau1[],5,0))</f>
        <v/>
      </c>
      <c r="M615" s="133" t="str">
        <f>IF(ISERROR(VLOOKUP($J615,Tableau1[],6,0)),"",VLOOKUP($J615,Tableau1[],6,0))</f>
        <v/>
      </c>
      <c r="N615" s="133" t="str">
        <f>IF(ISERROR(VLOOKUP($J615,Tableau1[],13,0)),"",VLOOKUP($J615,Tableau1[],13,0))</f>
        <v/>
      </c>
      <c r="O615" s="133" t="str">
        <f>IF(ISERROR(VLOOKUP($J615,Tableau1[],11,0)),"",VLOOKUP($J615,Tableau1[],11,0))</f>
        <v/>
      </c>
      <c r="P615" s="133" t="str">
        <f>IF(ISERROR(VLOOKUP($J615,Tableau1[],8,0)),"",VLOOKUP($J615,Tableau1[],8,0))</f>
        <v/>
      </c>
      <c r="Q615" s="133" t="str">
        <f>IF(ISERROR(VLOOKUP($J615,Tableau1[],10,0)),"",VLOOKUP($J615,Tableau1[],10,0))</f>
        <v/>
      </c>
      <c r="R615" s="133" t="str">
        <f t="shared" si="94"/>
        <v/>
      </c>
      <c r="S615" s="134" t="str">
        <f t="shared" si="95"/>
        <v/>
      </c>
      <c r="T615" s="133" t="str">
        <f t="shared" si="89"/>
        <v/>
      </c>
    </row>
    <row r="616" spans="1:20" ht="19.95" customHeight="1">
      <c r="A616" s="86" t="e">
        <f>IF(#REF!=0,"",1)</f>
        <v>#REF!</v>
      </c>
      <c r="G616" s="135"/>
      <c r="H616" s="135"/>
      <c r="I616" s="135"/>
      <c r="J616" s="133" t="str">
        <f t="shared" si="96"/>
        <v/>
      </c>
      <c r="K616" s="133" t="str">
        <f>IF(ISERROR(VLOOKUP($J616,Tableau1[],4,0)),"",VLOOKUP($J616,Tableau1[],4,0))</f>
        <v/>
      </c>
      <c r="L616" s="133" t="str">
        <f>IF(ISERROR(VLOOKUP($J616,Tableau1[],5,0)),"",VLOOKUP($J616,Tableau1[],5,0))</f>
        <v/>
      </c>
      <c r="M616" s="133" t="str">
        <f>IF(ISERROR(VLOOKUP($J616,Tableau1[],6,0)),"",VLOOKUP($J616,Tableau1[],6,0))</f>
        <v/>
      </c>
      <c r="N616" s="133" t="str">
        <f>IF(ISERROR(VLOOKUP($J616,Tableau1[],13,0)),"",VLOOKUP($J616,Tableau1[],13,0))</f>
        <v/>
      </c>
      <c r="O616" s="133" t="str">
        <f>IF(ISERROR(VLOOKUP($J616,Tableau1[],11,0)),"",VLOOKUP($J616,Tableau1[],11,0))</f>
        <v/>
      </c>
      <c r="P616" s="133" t="str">
        <f>IF(ISERROR(VLOOKUP($J616,Tableau1[],8,0)),"",VLOOKUP($J616,Tableau1[],8,0))</f>
        <v/>
      </c>
      <c r="Q616" s="133" t="str">
        <f>IF(ISERROR(VLOOKUP($J616,Tableau1[],10,0)),"",VLOOKUP($J616,Tableau1[],10,0))</f>
        <v/>
      </c>
      <c r="R616" s="133" t="str">
        <f t="shared" si="94"/>
        <v/>
      </c>
      <c r="S616" s="134" t="str">
        <f t="shared" si="95"/>
        <v/>
      </c>
      <c r="T616" s="133" t="str">
        <f t="shared" si="89"/>
        <v/>
      </c>
    </row>
    <row r="617" spans="1:20" ht="19.95" customHeight="1">
      <c r="A617" s="86" t="e">
        <f>IF(#REF!=0,"",1)</f>
        <v>#REF!</v>
      </c>
      <c r="G617" s="135"/>
      <c r="H617" s="135"/>
      <c r="I617" s="135"/>
      <c r="J617" s="133" t="str">
        <f t="shared" si="96"/>
        <v/>
      </c>
      <c r="K617" s="133" t="str">
        <f>IF(ISERROR(VLOOKUP($J617,Tableau1[],4,0)),"",VLOOKUP($J617,Tableau1[],4,0))</f>
        <v/>
      </c>
      <c r="L617" s="133" t="str">
        <f>IF(ISERROR(VLOOKUP($J617,Tableau1[],5,0)),"",VLOOKUP($J617,Tableau1[],5,0))</f>
        <v/>
      </c>
      <c r="M617" s="133" t="str">
        <f>IF(ISERROR(VLOOKUP($J617,Tableau1[],6,0)),"",VLOOKUP($J617,Tableau1[],6,0))</f>
        <v/>
      </c>
      <c r="N617" s="133" t="str">
        <f>IF(ISERROR(VLOOKUP($J617,Tableau1[],13,0)),"",VLOOKUP($J617,Tableau1[],13,0))</f>
        <v/>
      </c>
      <c r="O617" s="133" t="str">
        <f>IF(ISERROR(VLOOKUP($J617,Tableau1[],11,0)),"",VLOOKUP($J617,Tableau1[],11,0))</f>
        <v/>
      </c>
      <c r="P617" s="133" t="str">
        <f>IF(ISERROR(VLOOKUP($J617,Tableau1[],8,0)),"",VLOOKUP($J617,Tableau1[],8,0))</f>
        <v/>
      </c>
      <c r="Q617" s="133" t="str">
        <f>IF(ISERROR(VLOOKUP($J617,Tableau1[],10,0)),"",VLOOKUP($J617,Tableau1[],10,0))</f>
        <v/>
      </c>
      <c r="R617" s="133" t="str">
        <f t="shared" si="94"/>
        <v/>
      </c>
      <c r="S617" s="134" t="str">
        <f t="shared" si="95"/>
        <v/>
      </c>
      <c r="T617" s="133" t="str">
        <f t="shared" si="89"/>
        <v/>
      </c>
    </row>
    <row r="618" spans="1:20" ht="19.95" customHeight="1">
      <c r="A618" s="86" t="e">
        <f>IF(#REF!=0,"",1)</f>
        <v>#REF!</v>
      </c>
      <c r="G618" s="135"/>
      <c r="H618" s="135"/>
      <c r="I618" s="135"/>
      <c r="J618" s="133" t="str">
        <f t="shared" si="96"/>
        <v/>
      </c>
      <c r="K618" s="133" t="str">
        <f>IF(ISERROR(VLOOKUP($J618,Tableau1[],4,0)),"",VLOOKUP($J618,Tableau1[],4,0))</f>
        <v/>
      </c>
      <c r="L618" s="133" t="str">
        <f>IF(ISERROR(VLOOKUP($J618,Tableau1[],5,0)),"",VLOOKUP($J618,Tableau1[],5,0))</f>
        <v/>
      </c>
      <c r="M618" s="133" t="str">
        <f>IF(ISERROR(VLOOKUP($J618,Tableau1[],6,0)),"",VLOOKUP($J618,Tableau1[],6,0))</f>
        <v/>
      </c>
      <c r="N618" s="133" t="str">
        <f>IF(ISERROR(VLOOKUP($J618,Tableau1[],13,0)),"",VLOOKUP($J618,Tableau1[],13,0))</f>
        <v/>
      </c>
      <c r="O618" s="133" t="str">
        <f>IF(ISERROR(VLOOKUP($J618,Tableau1[],11,0)),"",VLOOKUP($J618,Tableau1[],11,0))</f>
        <v/>
      </c>
      <c r="P618" s="133" t="str">
        <f>IF(ISERROR(VLOOKUP($J618,Tableau1[],8,0)),"",VLOOKUP($J618,Tableau1[],8,0))</f>
        <v/>
      </c>
      <c r="Q618" s="133" t="str">
        <f>IF(ISERROR(VLOOKUP($J618,Tableau1[],10,0)),"",VLOOKUP($J618,Tableau1[],10,0))</f>
        <v/>
      </c>
      <c r="R618" s="133" t="str">
        <f t="shared" si="94"/>
        <v/>
      </c>
      <c r="S618" s="134" t="str">
        <f t="shared" si="95"/>
        <v/>
      </c>
      <c r="T618" s="133" t="str">
        <f t="shared" si="89"/>
        <v/>
      </c>
    </row>
    <row r="619" spans="1:20" ht="19.95" customHeight="1">
      <c r="A619" s="86" t="e">
        <f>IF(#REF!=0,"",1)</f>
        <v>#REF!</v>
      </c>
      <c r="G619" s="135"/>
      <c r="H619" s="135"/>
      <c r="I619" s="135"/>
      <c r="J619" s="133" t="str">
        <f t="shared" si="96"/>
        <v/>
      </c>
      <c r="K619" s="133" t="str">
        <f>IF(ISERROR(VLOOKUP($J619,Tableau1[],4,0)),"",VLOOKUP($J619,Tableau1[],4,0))</f>
        <v/>
      </c>
      <c r="L619" s="133" t="str">
        <f>IF(ISERROR(VLOOKUP($J619,Tableau1[],5,0)),"",VLOOKUP($J619,Tableau1[],5,0))</f>
        <v/>
      </c>
      <c r="M619" s="133" t="str">
        <f>IF(ISERROR(VLOOKUP($J619,Tableau1[],6,0)),"",VLOOKUP($J619,Tableau1[],6,0))</f>
        <v/>
      </c>
      <c r="N619" s="133" t="str">
        <f>IF(ISERROR(VLOOKUP($J619,Tableau1[],13,0)),"",VLOOKUP($J619,Tableau1[],13,0))</f>
        <v/>
      </c>
      <c r="O619" s="133" t="str">
        <f>IF(ISERROR(VLOOKUP($J619,Tableau1[],11,0)),"",VLOOKUP($J619,Tableau1[],11,0))</f>
        <v/>
      </c>
      <c r="P619" s="133" t="str">
        <f>IF(ISERROR(VLOOKUP($J619,Tableau1[],8,0)),"",VLOOKUP($J619,Tableau1[],8,0))</f>
        <v/>
      </c>
      <c r="Q619" s="133" t="str">
        <f>IF(ISERROR(VLOOKUP($J619,Tableau1[],10,0)),"",VLOOKUP($J619,Tableau1[],10,0))</f>
        <v/>
      </c>
      <c r="R619" s="133" t="str">
        <f t="shared" si="94"/>
        <v/>
      </c>
      <c r="S619" s="134" t="str">
        <f t="shared" si="95"/>
        <v/>
      </c>
      <c r="T619" s="133" t="str">
        <f t="shared" si="89"/>
        <v/>
      </c>
    </row>
    <row r="620" spans="1:20" ht="19.95" customHeight="1">
      <c r="A620" s="86" t="e">
        <f>IF(#REF!=0,"",1)</f>
        <v>#REF!</v>
      </c>
      <c r="G620" s="135"/>
      <c r="H620" s="135"/>
      <c r="I620" s="135"/>
      <c r="J620" s="133" t="str">
        <f t="shared" si="96"/>
        <v/>
      </c>
      <c r="K620" s="133" t="str">
        <f>IF(ISERROR(VLOOKUP($J620,Tableau1[],4,0)),"",VLOOKUP($J620,Tableau1[],4,0))</f>
        <v/>
      </c>
      <c r="L620" s="133" t="str">
        <f>IF(ISERROR(VLOOKUP($J620,Tableau1[],5,0)),"",VLOOKUP($J620,Tableau1[],5,0))</f>
        <v/>
      </c>
      <c r="M620" s="133" t="str">
        <f>IF(ISERROR(VLOOKUP($J620,Tableau1[],6,0)),"",VLOOKUP($J620,Tableau1[],6,0))</f>
        <v/>
      </c>
      <c r="N620" s="133" t="str">
        <f>IF(ISERROR(VLOOKUP($J620,Tableau1[],13,0)),"",VLOOKUP($J620,Tableau1[],13,0))</f>
        <v/>
      </c>
      <c r="O620" s="133" t="str">
        <f>IF(ISERROR(VLOOKUP($J620,Tableau1[],11,0)),"",VLOOKUP($J620,Tableau1[],11,0))</f>
        <v/>
      </c>
      <c r="P620" s="133" t="str">
        <f>IF(ISERROR(VLOOKUP($J620,Tableau1[],8,0)),"",VLOOKUP($J620,Tableau1[],8,0))</f>
        <v/>
      </c>
      <c r="Q620" s="133" t="str">
        <f>IF(ISERROR(VLOOKUP($J620,Tableau1[],10,0)),"",VLOOKUP($J620,Tableau1[],10,0))</f>
        <v/>
      </c>
      <c r="R620" s="133" t="str">
        <f t="shared" si="94"/>
        <v/>
      </c>
      <c r="S620" s="134" t="str">
        <f t="shared" si="95"/>
        <v/>
      </c>
      <c r="T620" s="133" t="str">
        <f t="shared" si="89"/>
        <v/>
      </c>
    </row>
    <row r="621" spans="1:20" ht="19.95" customHeight="1">
      <c r="A621" s="86" t="e">
        <f>IF(#REF!=0,"",1)</f>
        <v>#REF!</v>
      </c>
      <c r="G621" s="135"/>
      <c r="H621" s="135"/>
      <c r="I621" s="135"/>
      <c r="J621" s="133" t="str">
        <f t="shared" si="96"/>
        <v/>
      </c>
      <c r="K621" s="133" t="str">
        <f>IF(ISERROR(VLOOKUP($J621,Tableau1[],4,0)),"",VLOOKUP($J621,Tableau1[],4,0))</f>
        <v/>
      </c>
      <c r="L621" s="133" t="str">
        <f>IF(ISERROR(VLOOKUP($J621,Tableau1[],5,0)),"",VLOOKUP($J621,Tableau1[],5,0))</f>
        <v/>
      </c>
      <c r="M621" s="133" t="str">
        <f>IF(ISERROR(VLOOKUP($J621,Tableau1[],6,0)),"",VLOOKUP($J621,Tableau1[],6,0))</f>
        <v/>
      </c>
      <c r="N621" s="133" t="str">
        <f>IF(ISERROR(VLOOKUP($J621,Tableau1[],13,0)),"",VLOOKUP($J621,Tableau1[],13,0))</f>
        <v/>
      </c>
      <c r="O621" s="133" t="str">
        <f>IF(ISERROR(VLOOKUP($J621,Tableau1[],11,0)),"",VLOOKUP($J621,Tableau1[],11,0))</f>
        <v/>
      </c>
      <c r="P621" s="133" t="str">
        <f>IF(ISERROR(VLOOKUP($J621,Tableau1[],8,0)),"",VLOOKUP($J621,Tableau1[],8,0))</f>
        <v/>
      </c>
      <c r="Q621" s="133" t="str">
        <f>IF(ISERROR(VLOOKUP($J621,Tableau1[],10,0)),"",VLOOKUP($J621,Tableau1[],10,0))</f>
        <v/>
      </c>
      <c r="R621" s="133" t="str">
        <f t="shared" si="94"/>
        <v/>
      </c>
      <c r="S621" s="134" t="str">
        <f t="shared" si="95"/>
        <v/>
      </c>
      <c r="T621" s="133" t="str">
        <f t="shared" si="89"/>
        <v/>
      </c>
    </row>
    <row r="622" spans="1:20" ht="19.95" customHeight="1">
      <c r="A622" s="86" t="e">
        <f>IF(#REF!=0,"",1)</f>
        <v>#REF!</v>
      </c>
      <c r="G622" s="135"/>
      <c r="H622" s="135"/>
      <c r="I622" s="135"/>
      <c r="J622" s="133" t="str">
        <f t="shared" si="96"/>
        <v/>
      </c>
      <c r="K622" s="133" t="str">
        <f>IF(ISERROR(VLOOKUP($J622,Tableau1[],4,0)),"",VLOOKUP($J622,Tableau1[],4,0))</f>
        <v/>
      </c>
      <c r="L622" s="133" t="str">
        <f>IF(ISERROR(VLOOKUP($J622,Tableau1[],5,0)),"",VLOOKUP($J622,Tableau1[],5,0))</f>
        <v/>
      </c>
      <c r="M622" s="133" t="str">
        <f>IF(ISERROR(VLOOKUP($J622,Tableau1[],6,0)),"",VLOOKUP($J622,Tableau1[],6,0))</f>
        <v/>
      </c>
      <c r="N622" s="133" t="str">
        <f>IF(ISERROR(VLOOKUP($J622,Tableau1[],13,0)),"",VLOOKUP($J622,Tableau1[],13,0))</f>
        <v/>
      </c>
      <c r="O622" s="133" t="str">
        <f>IF(ISERROR(VLOOKUP($J622,Tableau1[],11,0)),"",VLOOKUP($J622,Tableau1[],11,0))</f>
        <v/>
      </c>
      <c r="P622" s="133" t="str">
        <f>IF(ISERROR(VLOOKUP($J622,Tableau1[],8,0)),"",VLOOKUP($J622,Tableau1[],8,0))</f>
        <v/>
      </c>
      <c r="Q622" s="133" t="str">
        <f>IF(ISERROR(VLOOKUP($J622,Tableau1[],10,0)),"",VLOOKUP($J622,Tableau1[],10,0))</f>
        <v/>
      </c>
      <c r="R622" s="133" t="str">
        <f t="shared" si="94"/>
        <v/>
      </c>
      <c r="S622" s="134" t="str">
        <f t="shared" si="95"/>
        <v/>
      </c>
      <c r="T622" s="133" t="str">
        <f t="shared" si="89"/>
        <v/>
      </c>
    </row>
    <row r="623" spans="1:20" ht="19.95" customHeight="1">
      <c r="A623" s="86" t="e">
        <f>IF(#REF!=0,"",1)</f>
        <v>#REF!</v>
      </c>
      <c r="G623" s="135"/>
      <c r="H623" s="135"/>
      <c r="I623" s="135"/>
      <c r="J623" s="133" t="str">
        <f t="shared" si="96"/>
        <v/>
      </c>
      <c r="K623" s="133" t="str">
        <f>IF(ISERROR(VLOOKUP($J623,Tableau1[],4,0)),"",VLOOKUP($J623,Tableau1[],4,0))</f>
        <v/>
      </c>
      <c r="L623" s="133" t="str">
        <f>IF(ISERROR(VLOOKUP($J623,Tableau1[],5,0)),"",VLOOKUP($J623,Tableau1[],5,0))</f>
        <v/>
      </c>
      <c r="M623" s="133" t="str">
        <f>IF(ISERROR(VLOOKUP($J623,Tableau1[],6,0)),"",VLOOKUP($J623,Tableau1[],6,0))</f>
        <v/>
      </c>
      <c r="N623" s="133" t="str">
        <f>IF(ISERROR(VLOOKUP($J623,Tableau1[],13,0)),"",VLOOKUP($J623,Tableau1[],13,0))</f>
        <v/>
      </c>
      <c r="O623" s="133" t="str">
        <f>IF(ISERROR(VLOOKUP($J623,Tableau1[],11,0)),"",VLOOKUP($J623,Tableau1[],11,0))</f>
        <v/>
      </c>
      <c r="P623" s="133" t="str">
        <f>IF(ISERROR(VLOOKUP($J623,Tableau1[],8,0)),"",VLOOKUP($J623,Tableau1[],8,0))</f>
        <v/>
      </c>
      <c r="Q623" s="133" t="str">
        <f>IF(ISERROR(VLOOKUP($J623,Tableau1[],10,0)),"",VLOOKUP($J623,Tableau1[],10,0))</f>
        <v/>
      </c>
      <c r="R623" s="133" t="str">
        <f t="shared" si="94"/>
        <v/>
      </c>
      <c r="S623" s="134" t="str">
        <f t="shared" si="95"/>
        <v/>
      </c>
      <c r="T623" s="133" t="str">
        <f t="shared" si="89"/>
        <v/>
      </c>
    </row>
    <row r="624" spans="1:20" ht="19.95" customHeight="1">
      <c r="A624" s="86" t="e">
        <f>IF(#REF!=0,"",1)</f>
        <v>#REF!</v>
      </c>
      <c r="G624" s="135"/>
      <c r="H624" s="135"/>
      <c r="I624" s="135"/>
      <c r="J624" s="133" t="str">
        <f t="shared" si="96"/>
        <v/>
      </c>
      <c r="K624" s="133" t="str">
        <f>IF(ISERROR(VLOOKUP($J624,Tableau1[],4,0)),"",VLOOKUP($J624,Tableau1[],4,0))</f>
        <v/>
      </c>
      <c r="L624" s="133" t="str">
        <f>IF(ISERROR(VLOOKUP($J624,Tableau1[],5,0)),"",VLOOKUP($J624,Tableau1[],5,0))</f>
        <v/>
      </c>
      <c r="M624" s="133" t="str">
        <f>IF(ISERROR(VLOOKUP($J624,Tableau1[],6,0)),"",VLOOKUP($J624,Tableau1[],6,0))</f>
        <v/>
      </c>
      <c r="N624" s="133" t="str">
        <f>IF(ISERROR(VLOOKUP($J624,Tableau1[],13,0)),"",VLOOKUP($J624,Tableau1[],13,0))</f>
        <v/>
      </c>
      <c r="O624" s="133" t="str">
        <f>IF(ISERROR(VLOOKUP($J624,Tableau1[],11,0)),"",VLOOKUP($J624,Tableau1[],11,0))</f>
        <v/>
      </c>
      <c r="P624" s="133" t="str">
        <f>IF(ISERROR(VLOOKUP($J624,Tableau1[],8,0)),"",VLOOKUP($J624,Tableau1[],8,0))</f>
        <v/>
      </c>
      <c r="Q624" s="133" t="str">
        <f>IF(ISERROR(VLOOKUP($J624,Tableau1[],10,0)),"",VLOOKUP($J624,Tableau1[],10,0))</f>
        <v/>
      </c>
      <c r="R624" s="133" t="str">
        <f t="shared" si="94"/>
        <v/>
      </c>
      <c r="S624" s="134" t="str">
        <f t="shared" si="95"/>
        <v/>
      </c>
      <c r="T624" s="133" t="str">
        <f t="shared" si="89"/>
        <v/>
      </c>
    </row>
    <row r="625" spans="1:20" ht="19.95" customHeight="1">
      <c r="A625" s="86" t="e">
        <f>IF(#REF!=0,"",1)</f>
        <v>#REF!</v>
      </c>
      <c r="G625" s="135"/>
      <c r="H625" s="135"/>
      <c r="I625" s="135"/>
      <c r="J625" s="133" t="str">
        <f>IF(ISERROR(VLOOKUP(#REF!,$B$2:$D$577,2,0)),"",VLOOKUP(#REF!,$B$2:$D$577,2,0))</f>
        <v/>
      </c>
      <c r="K625" s="133" t="str">
        <f>IF(ISERROR(VLOOKUP($J625,Tableau1[],4,0)),"",VLOOKUP($J625,Tableau1[],4,0))</f>
        <v/>
      </c>
      <c r="L625" s="133" t="str">
        <f>IF(ISERROR(VLOOKUP($J625,Tableau1[],5,0)),"",VLOOKUP($J625,Tableau1[],5,0))</f>
        <v/>
      </c>
      <c r="M625" s="133" t="str">
        <f>IF(ISERROR(VLOOKUP($J625,Tableau1[],6,0)),"",VLOOKUP($J625,Tableau1[],6,0))</f>
        <v/>
      </c>
      <c r="N625" s="133" t="str">
        <f>IF(ISERROR(VLOOKUP($J625,Tableau1[],13,0)),"",VLOOKUP($J625,Tableau1[],13,0))</f>
        <v/>
      </c>
      <c r="O625" s="133" t="str">
        <f>IF(ISERROR(VLOOKUP($J625,Tableau1[],11,0)),"",VLOOKUP($J625,Tableau1[],11,0))</f>
        <v/>
      </c>
      <c r="P625" s="133" t="str">
        <f>IF(ISERROR(VLOOKUP($J625,Tableau1[],8,0)),"",VLOOKUP($J625,Tableau1[],8,0))</f>
        <v/>
      </c>
      <c r="Q625" s="133" t="str">
        <f>IF(ISERROR(VLOOKUP($J625,Tableau1[],10,0)),"",VLOOKUP($J625,Tableau1[],10,0))</f>
        <v/>
      </c>
      <c r="R625" s="133" t="str">
        <f t="shared" si="94"/>
        <v/>
      </c>
      <c r="S625" s="134" t="str">
        <f t="shared" si="95"/>
        <v/>
      </c>
      <c r="T625" s="133" t="str">
        <f t="shared" si="89"/>
        <v/>
      </c>
    </row>
    <row r="626" spans="1:20" ht="19.95" customHeight="1">
      <c r="A626" s="86" t="e">
        <f>IF(#REF!=0,"",1)</f>
        <v>#REF!</v>
      </c>
      <c r="G626" s="135"/>
      <c r="H626" s="135"/>
      <c r="I626" s="135"/>
      <c r="J626" s="133" t="str">
        <f>IF(ISERROR(VLOOKUP(#REF!,$B$2:$D$577,2,0)),"",VLOOKUP(#REF!,$B$2:$D$577,2,0))</f>
        <v/>
      </c>
      <c r="K626" s="133" t="str">
        <f>IF(ISERROR(VLOOKUP($J626,Tableau1[],4,0)),"",VLOOKUP($J626,Tableau1[],4,0))</f>
        <v/>
      </c>
      <c r="L626" s="133" t="str">
        <f>IF(ISERROR(VLOOKUP($J626,Tableau1[],5,0)),"",VLOOKUP($J626,Tableau1[],5,0))</f>
        <v/>
      </c>
      <c r="M626" s="133" t="str">
        <f>IF(ISERROR(VLOOKUP($J626,Tableau1[],6,0)),"",VLOOKUP($J626,Tableau1[],6,0))</f>
        <v/>
      </c>
      <c r="N626" s="133" t="str">
        <f>IF(ISERROR(VLOOKUP($J626,Tableau1[],13,0)),"",VLOOKUP($J626,Tableau1[],13,0))</f>
        <v/>
      </c>
      <c r="O626" s="133" t="str">
        <f>IF(ISERROR(VLOOKUP($J626,Tableau1[],11,0)),"",VLOOKUP($J626,Tableau1[],11,0))</f>
        <v/>
      </c>
      <c r="P626" s="133" t="str">
        <f>IF(ISERROR(VLOOKUP($J626,Tableau1[],8,0)),"",VLOOKUP($J626,Tableau1[],8,0))</f>
        <v/>
      </c>
      <c r="Q626" s="133" t="str">
        <f>IF(ISERROR(VLOOKUP($J626,Tableau1[],10,0)),"",VLOOKUP($J626,Tableau1[],10,0))</f>
        <v/>
      </c>
      <c r="R626" s="133" t="str">
        <f t="shared" si="94"/>
        <v/>
      </c>
      <c r="S626" s="134" t="str">
        <f t="shared" si="95"/>
        <v/>
      </c>
      <c r="T626" s="133" t="str">
        <f t="shared" si="89"/>
        <v/>
      </c>
    </row>
    <row r="627" spans="1:20" ht="19.95" customHeight="1">
      <c r="A627" s="86" t="e">
        <f>IF(#REF!=0,"",1)</f>
        <v>#REF!</v>
      </c>
      <c r="G627" s="135"/>
      <c r="H627" s="135"/>
      <c r="I627" s="135"/>
      <c r="J627" s="133" t="str">
        <f>IF(ISERROR(VLOOKUP(#REF!,$B$2:$D$577,2,0)),"",VLOOKUP(#REF!,$B$2:$D$577,2,0))</f>
        <v/>
      </c>
      <c r="K627" s="133" t="str">
        <f>IF(ISERROR(VLOOKUP($J627,Tableau1[],4,0)),"",VLOOKUP($J627,Tableau1[],4,0))</f>
        <v/>
      </c>
      <c r="L627" s="133" t="str">
        <f>IF(ISERROR(VLOOKUP($J627,Tableau1[],5,0)),"",VLOOKUP($J627,Tableau1[],5,0))</f>
        <v/>
      </c>
      <c r="M627" s="133" t="str">
        <f>IF(ISERROR(VLOOKUP($J627,Tableau1[],6,0)),"",VLOOKUP($J627,Tableau1[],6,0))</f>
        <v/>
      </c>
      <c r="N627" s="133" t="str">
        <f>IF(ISERROR(VLOOKUP($J627,Tableau1[],13,0)),"",VLOOKUP($J627,Tableau1[],13,0))</f>
        <v/>
      </c>
      <c r="O627" s="133" t="str">
        <f>IF(ISERROR(VLOOKUP($J627,Tableau1[],11,0)),"",VLOOKUP($J627,Tableau1[],11,0))</f>
        <v/>
      </c>
      <c r="P627" s="133" t="str">
        <f>IF(ISERROR(VLOOKUP($J627,Tableau1[],8,0)),"",VLOOKUP($J627,Tableau1[],8,0))</f>
        <v/>
      </c>
      <c r="Q627" s="133" t="str">
        <f>IF(ISERROR(VLOOKUP($J627,Tableau1[],10,0)),"",VLOOKUP($J627,Tableau1[],10,0))</f>
        <v/>
      </c>
      <c r="R627" s="133" t="str">
        <f t="shared" si="94"/>
        <v/>
      </c>
      <c r="S627" s="134" t="str">
        <f t="shared" si="95"/>
        <v/>
      </c>
      <c r="T627" s="133" t="str">
        <f t="shared" si="89"/>
        <v/>
      </c>
    </row>
    <row r="628" spans="1:20" ht="19.95" customHeight="1">
      <c r="A628" s="86" t="e">
        <f>IF(#REF!=0,"",1)</f>
        <v>#REF!</v>
      </c>
      <c r="G628" s="135"/>
      <c r="H628" s="135"/>
      <c r="I628" s="135"/>
      <c r="J628" s="133" t="str">
        <f>IF(ISERROR(VLOOKUP(#REF!,$B$2:$D$577,2,0)),"",VLOOKUP(#REF!,$B$2:$D$577,2,0))</f>
        <v/>
      </c>
      <c r="K628" s="133" t="str">
        <f>IF(ISERROR(VLOOKUP($J628,Tableau1[],4,0)),"",VLOOKUP($J628,Tableau1[],4,0))</f>
        <v/>
      </c>
      <c r="L628" s="133" t="str">
        <f>IF(ISERROR(VLOOKUP($J628,Tableau1[],5,0)),"",VLOOKUP($J628,Tableau1[],5,0))</f>
        <v/>
      </c>
      <c r="M628" s="133" t="str">
        <f>IF(ISERROR(VLOOKUP($J628,Tableau1[],6,0)),"",VLOOKUP($J628,Tableau1[],6,0))</f>
        <v/>
      </c>
      <c r="N628" s="133" t="str">
        <f>IF(ISERROR(VLOOKUP($J628,Tableau1[],13,0)),"",VLOOKUP($J628,Tableau1[],13,0))</f>
        <v/>
      </c>
      <c r="O628" s="133" t="str">
        <f>IF(ISERROR(VLOOKUP($J628,Tableau1[],11,0)),"",VLOOKUP($J628,Tableau1[],11,0))</f>
        <v/>
      </c>
      <c r="P628" s="133" t="str">
        <f>IF(ISERROR(VLOOKUP($J628,Tableau1[],8,0)),"",VLOOKUP($J628,Tableau1[],8,0))</f>
        <v/>
      </c>
      <c r="Q628" s="133" t="str">
        <f>IF(ISERROR(VLOOKUP($J628,Tableau1[],10,0)),"",VLOOKUP($J628,Tableau1[],10,0))</f>
        <v/>
      </c>
      <c r="R628" s="133" t="str">
        <f t="shared" si="94"/>
        <v/>
      </c>
      <c r="S628" s="134" t="str">
        <f t="shared" si="95"/>
        <v/>
      </c>
      <c r="T628" s="133" t="str">
        <f t="shared" si="89"/>
        <v/>
      </c>
    </row>
    <row r="629" spans="1:20" ht="19.95" customHeight="1">
      <c r="A629" s="86" t="e">
        <f>IF(#REF!=0,"",1)</f>
        <v>#REF!</v>
      </c>
      <c r="G629" s="135"/>
      <c r="H629" s="135"/>
      <c r="I629" s="135"/>
      <c r="J629" s="133" t="str">
        <f>IF(ISERROR(VLOOKUP(#REF!,$B$2:$D$577,2,0)),"",VLOOKUP(#REF!,$B$2:$D$577,2,0))</f>
        <v/>
      </c>
      <c r="K629" s="133" t="str">
        <f>IF(ISERROR(VLOOKUP($J629,Tableau1[],4,0)),"",VLOOKUP($J629,Tableau1[],4,0))</f>
        <v/>
      </c>
      <c r="L629" s="133" t="str">
        <f>IF(ISERROR(VLOOKUP($J629,Tableau1[],5,0)),"",VLOOKUP($J629,Tableau1[],5,0))</f>
        <v/>
      </c>
      <c r="M629" s="133" t="str">
        <f>IF(ISERROR(VLOOKUP($J629,Tableau1[],6,0)),"",VLOOKUP($J629,Tableau1[],6,0))</f>
        <v/>
      </c>
      <c r="N629" s="133" t="str">
        <f>IF(ISERROR(VLOOKUP($J629,Tableau1[],13,0)),"",VLOOKUP($J629,Tableau1[],13,0))</f>
        <v/>
      </c>
      <c r="O629" s="133" t="str">
        <f>IF(ISERROR(VLOOKUP($J629,Tableau1[],11,0)),"",VLOOKUP($J629,Tableau1[],11,0))</f>
        <v/>
      </c>
      <c r="P629" s="133" t="str">
        <f>IF(ISERROR(VLOOKUP($J629,Tableau1[],8,0)),"",VLOOKUP($J629,Tableau1[],8,0))</f>
        <v/>
      </c>
      <c r="Q629" s="133" t="str">
        <f>IF(ISERROR(VLOOKUP($J629,Tableau1[],10,0)),"",VLOOKUP($J629,Tableau1[],10,0))</f>
        <v/>
      </c>
      <c r="R629" s="133" t="str">
        <f t="shared" si="94"/>
        <v/>
      </c>
      <c r="S629" s="134" t="str">
        <f t="shared" si="95"/>
        <v/>
      </c>
      <c r="T629" s="133" t="str">
        <f t="shared" ref="T629:T692" si="97">IF(S629="","",T628)</f>
        <v/>
      </c>
    </row>
    <row r="630" spans="1:20" ht="19.95" customHeight="1">
      <c r="A630" s="86" t="e">
        <f>IF(#REF!=0,"",1)</f>
        <v>#REF!</v>
      </c>
      <c r="G630" s="135"/>
      <c r="H630" s="135"/>
      <c r="I630" s="135"/>
      <c r="J630" s="133" t="str">
        <f>IF(ISERROR(VLOOKUP(#REF!,$B$2:$D$577,2,0)),"",VLOOKUP(#REF!,$B$2:$D$577,2,0))</f>
        <v/>
      </c>
      <c r="K630" s="133" t="str">
        <f>IF(ISERROR(VLOOKUP($J630,Tableau1[],4,0)),"",VLOOKUP($J630,Tableau1[],4,0))</f>
        <v/>
      </c>
      <c r="L630" s="133" t="str">
        <f>IF(ISERROR(VLOOKUP($J630,Tableau1[],5,0)),"",VLOOKUP($J630,Tableau1[],5,0))</f>
        <v/>
      </c>
      <c r="M630" s="133" t="str">
        <f>IF(ISERROR(VLOOKUP($J630,Tableau1[],6,0)),"",VLOOKUP($J630,Tableau1[],6,0))</f>
        <v/>
      </c>
      <c r="N630" s="133" t="str">
        <f>IF(ISERROR(VLOOKUP($J630,Tableau1[],13,0)),"",VLOOKUP($J630,Tableau1[],13,0))</f>
        <v/>
      </c>
      <c r="O630" s="133" t="str">
        <f>IF(ISERROR(VLOOKUP($J630,Tableau1[],11,0)),"",VLOOKUP($J630,Tableau1[],11,0))</f>
        <v/>
      </c>
      <c r="P630" s="133" t="str">
        <f>IF(ISERROR(VLOOKUP($J630,Tableau1[],8,0)),"",VLOOKUP($J630,Tableau1[],8,0))</f>
        <v/>
      </c>
      <c r="Q630" s="133" t="str">
        <f>IF(ISERROR(VLOOKUP($J630,Tableau1[],10,0)),"",VLOOKUP($J630,Tableau1[],10,0))</f>
        <v/>
      </c>
      <c r="R630" s="133" t="str">
        <f t="shared" si="94"/>
        <v/>
      </c>
      <c r="S630" s="134" t="str">
        <f t="shared" si="95"/>
        <v/>
      </c>
      <c r="T630" s="133" t="str">
        <f t="shared" si="97"/>
        <v/>
      </c>
    </row>
    <row r="631" spans="1:20" ht="19.95" customHeight="1">
      <c r="A631" s="86" t="e">
        <f>IF(#REF!=0,"",1)</f>
        <v>#REF!</v>
      </c>
      <c r="G631" s="135"/>
      <c r="H631" s="135"/>
      <c r="I631" s="135"/>
      <c r="J631" s="133" t="str">
        <f>IF(ISERROR(VLOOKUP(#REF!,$B$2:$D$577,2,0)),"",VLOOKUP(#REF!,$B$2:$D$577,2,0))</f>
        <v/>
      </c>
      <c r="K631" s="133" t="str">
        <f>IF(ISERROR(VLOOKUP($J631,Tableau1[],4,0)),"",VLOOKUP($J631,Tableau1[],4,0))</f>
        <v/>
      </c>
      <c r="L631" s="133" t="str">
        <f>IF(ISERROR(VLOOKUP($J631,Tableau1[],5,0)),"",VLOOKUP($J631,Tableau1[],5,0))</f>
        <v/>
      </c>
      <c r="M631" s="133" t="str">
        <f>IF(ISERROR(VLOOKUP($J631,Tableau1[],6,0)),"",VLOOKUP($J631,Tableau1[],6,0))</f>
        <v/>
      </c>
      <c r="N631" s="133" t="str">
        <f>IF(ISERROR(VLOOKUP($J631,Tableau1[],13,0)),"",VLOOKUP($J631,Tableau1[],13,0))</f>
        <v/>
      </c>
      <c r="O631" s="133" t="str">
        <f>IF(ISERROR(VLOOKUP($J631,Tableau1[],11,0)),"",VLOOKUP($J631,Tableau1[],11,0))</f>
        <v/>
      </c>
      <c r="P631" s="133" t="str">
        <f>IF(ISERROR(VLOOKUP($J631,Tableau1[],8,0)),"",VLOOKUP($J631,Tableau1[],8,0))</f>
        <v/>
      </c>
      <c r="Q631" s="133" t="str">
        <f>IF(ISERROR(VLOOKUP($J631,Tableau1[],10,0)),"",VLOOKUP($J631,Tableau1[],10,0))</f>
        <v/>
      </c>
      <c r="R631" s="133" t="str">
        <f t="shared" si="94"/>
        <v/>
      </c>
      <c r="S631" s="134" t="str">
        <f t="shared" si="95"/>
        <v/>
      </c>
      <c r="T631" s="133" t="str">
        <f t="shared" si="97"/>
        <v/>
      </c>
    </row>
    <row r="632" spans="1:20" ht="19.95" customHeight="1">
      <c r="A632" s="86" t="e">
        <f>IF(#REF!=0,"",1)</f>
        <v>#REF!</v>
      </c>
      <c r="G632" s="135"/>
      <c r="H632" s="135"/>
      <c r="I632" s="135"/>
      <c r="J632" s="133" t="str">
        <f>IF(ISERROR(VLOOKUP(#REF!,$B$2:$D$577,2,0)),"",VLOOKUP(#REF!,$B$2:$D$577,2,0))</f>
        <v/>
      </c>
      <c r="K632" s="133" t="str">
        <f>IF(ISERROR(VLOOKUP($J632,Tableau1[],4,0)),"",VLOOKUP($J632,Tableau1[],4,0))</f>
        <v/>
      </c>
      <c r="L632" s="133" t="str">
        <f>IF(ISERROR(VLOOKUP($J632,Tableau1[],5,0)),"",VLOOKUP($J632,Tableau1[],5,0))</f>
        <v/>
      </c>
      <c r="M632" s="133" t="str">
        <f>IF(ISERROR(VLOOKUP($J632,Tableau1[],6,0)),"",VLOOKUP($J632,Tableau1[],6,0))</f>
        <v/>
      </c>
      <c r="N632" s="133" t="str">
        <f>IF(ISERROR(VLOOKUP($J632,Tableau1[],13,0)),"",VLOOKUP($J632,Tableau1[],13,0))</f>
        <v/>
      </c>
      <c r="O632" s="133" t="str">
        <f>IF(ISERROR(VLOOKUP($J632,Tableau1[],11,0)),"",VLOOKUP($J632,Tableau1[],11,0))</f>
        <v/>
      </c>
      <c r="P632" s="133" t="str">
        <f>IF(ISERROR(VLOOKUP($J632,Tableau1[],8,0)),"",VLOOKUP($J632,Tableau1[],8,0))</f>
        <v/>
      </c>
      <c r="Q632" s="133" t="str">
        <f>IF(ISERROR(VLOOKUP($J632,Tableau1[],10,0)),"",VLOOKUP($J632,Tableau1[],10,0))</f>
        <v/>
      </c>
      <c r="R632" s="133" t="str">
        <f t="shared" si="94"/>
        <v/>
      </c>
      <c r="S632" s="134" t="str">
        <f t="shared" si="95"/>
        <v/>
      </c>
      <c r="T632" s="133" t="str">
        <f t="shared" si="97"/>
        <v/>
      </c>
    </row>
    <row r="633" spans="1:20" ht="19.95" customHeight="1">
      <c r="A633" s="86" t="e">
        <f>IF(#REF!=0,"",1)</f>
        <v>#REF!</v>
      </c>
      <c r="G633" s="135"/>
      <c r="H633" s="135"/>
      <c r="I633" s="135"/>
      <c r="J633" s="133" t="str">
        <f>IF(ISERROR(VLOOKUP(#REF!,$B$2:$D$577,2,0)),"",VLOOKUP(#REF!,$B$2:$D$577,2,0))</f>
        <v/>
      </c>
      <c r="K633" s="133" t="str">
        <f>IF(ISERROR(VLOOKUP($J633,Tableau1[],4,0)),"",VLOOKUP($J633,Tableau1[],4,0))</f>
        <v/>
      </c>
      <c r="L633" s="133" t="str">
        <f>IF(ISERROR(VLOOKUP($J633,Tableau1[],5,0)),"",VLOOKUP($J633,Tableau1[],5,0))</f>
        <v/>
      </c>
      <c r="M633" s="133" t="str">
        <f>IF(ISERROR(VLOOKUP($J633,Tableau1[],6,0)),"",VLOOKUP($J633,Tableau1[],6,0))</f>
        <v/>
      </c>
      <c r="N633" s="133" t="str">
        <f>IF(ISERROR(VLOOKUP($J633,Tableau1[],13,0)),"",VLOOKUP($J633,Tableau1[],13,0))</f>
        <v/>
      </c>
      <c r="O633" s="133" t="str">
        <f>IF(ISERROR(VLOOKUP($J633,Tableau1[],11,0)),"",VLOOKUP($J633,Tableau1[],11,0))</f>
        <v/>
      </c>
      <c r="P633" s="133" t="str">
        <f>IF(ISERROR(VLOOKUP($J633,Tableau1[],8,0)),"",VLOOKUP($J633,Tableau1[],8,0))</f>
        <v/>
      </c>
      <c r="Q633" s="133" t="str">
        <f>IF(ISERROR(VLOOKUP($J633,Tableau1[],10,0)),"",VLOOKUP($J633,Tableau1[],10,0))</f>
        <v/>
      </c>
      <c r="R633" s="133" t="str">
        <f t="shared" si="94"/>
        <v/>
      </c>
      <c r="S633" s="134" t="str">
        <f t="shared" si="95"/>
        <v/>
      </c>
      <c r="T633" s="133" t="str">
        <f t="shared" si="97"/>
        <v/>
      </c>
    </row>
    <row r="634" spans="1:20" ht="19.95" customHeight="1">
      <c r="A634" s="86" t="e">
        <f>IF(#REF!=0,"",1)</f>
        <v>#REF!</v>
      </c>
      <c r="G634" s="135"/>
      <c r="H634" s="135"/>
      <c r="I634" s="135"/>
      <c r="J634" s="133" t="str">
        <f>IF(ISERROR(VLOOKUP(#REF!,$B$2:$D$577,2,0)),"",VLOOKUP(#REF!,$B$2:$D$577,2,0))</f>
        <v/>
      </c>
      <c r="K634" s="133" t="str">
        <f>IF(ISERROR(VLOOKUP($J634,Tableau1[],4,0)),"",VLOOKUP($J634,Tableau1[],4,0))</f>
        <v/>
      </c>
      <c r="L634" s="133" t="str">
        <f>IF(ISERROR(VLOOKUP($J634,Tableau1[],5,0)),"",VLOOKUP($J634,Tableau1[],5,0))</f>
        <v/>
      </c>
      <c r="M634" s="133" t="str">
        <f>IF(ISERROR(VLOOKUP($J634,Tableau1[],6,0)),"",VLOOKUP($J634,Tableau1[],6,0))</f>
        <v/>
      </c>
      <c r="N634" s="133" t="str">
        <f>IF(ISERROR(VLOOKUP($J634,Tableau1[],13,0)),"",VLOOKUP($J634,Tableau1[],13,0))</f>
        <v/>
      </c>
      <c r="O634" s="133" t="str">
        <f>IF(ISERROR(VLOOKUP($J634,Tableau1[],11,0)),"",VLOOKUP($J634,Tableau1[],11,0))</f>
        <v/>
      </c>
      <c r="P634" s="133" t="str">
        <f>IF(ISERROR(VLOOKUP($J634,Tableau1[],8,0)),"",VLOOKUP($J634,Tableau1[],8,0))</f>
        <v/>
      </c>
      <c r="Q634" s="133" t="str">
        <f>IF(ISERROR(VLOOKUP($J634,Tableau1[],10,0)),"",VLOOKUP($J634,Tableau1[],10,0))</f>
        <v/>
      </c>
      <c r="R634" s="133" t="str">
        <f t="shared" si="94"/>
        <v/>
      </c>
      <c r="S634" s="134" t="str">
        <f t="shared" si="95"/>
        <v/>
      </c>
      <c r="T634" s="133" t="str">
        <f t="shared" si="97"/>
        <v/>
      </c>
    </row>
    <row r="635" spans="1:20" ht="19.95" customHeight="1">
      <c r="A635" s="86" t="e">
        <f>IF(#REF!=0,"",1)</f>
        <v>#REF!</v>
      </c>
      <c r="G635" s="135"/>
      <c r="H635" s="135"/>
      <c r="I635" s="135"/>
      <c r="J635" s="133" t="str">
        <f>IF(ISERROR(VLOOKUP(#REF!,$B$2:$D$577,2,0)),"",VLOOKUP(#REF!,$B$2:$D$577,2,0))</f>
        <v/>
      </c>
      <c r="K635" s="133" t="str">
        <f>IF(ISERROR(VLOOKUP($J635,Tableau1[],4,0)),"",VLOOKUP($J635,Tableau1[],4,0))</f>
        <v/>
      </c>
      <c r="L635" s="133" t="str">
        <f>IF(ISERROR(VLOOKUP($J635,Tableau1[],5,0)),"",VLOOKUP($J635,Tableau1[],5,0))</f>
        <v/>
      </c>
      <c r="M635" s="133" t="str">
        <f>IF(ISERROR(VLOOKUP($J635,Tableau1[],6,0)),"",VLOOKUP($J635,Tableau1[],6,0))</f>
        <v/>
      </c>
      <c r="N635" s="133" t="str">
        <f>IF(ISERROR(VLOOKUP($J635,Tableau1[],13,0)),"",VLOOKUP($J635,Tableau1[],13,0))</f>
        <v/>
      </c>
      <c r="O635" s="133" t="str">
        <f>IF(ISERROR(VLOOKUP($J635,Tableau1[],11,0)),"",VLOOKUP($J635,Tableau1[],11,0))</f>
        <v/>
      </c>
      <c r="P635" s="133" t="str">
        <f>IF(ISERROR(VLOOKUP($J635,Tableau1[],8,0)),"",VLOOKUP($J635,Tableau1[],8,0))</f>
        <v/>
      </c>
      <c r="Q635" s="133" t="str">
        <f>IF(ISERROR(VLOOKUP($J635,Tableau1[],10,0)),"",VLOOKUP($J635,Tableau1[],10,0))</f>
        <v/>
      </c>
      <c r="R635" s="133" t="str">
        <f t="shared" si="94"/>
        <v/>
      </c>
      <c r="S635" s="134" t="str">
        <f t="shared" si="95"/>
        <v/>
      </c>
      <c r="T635" s="133" t="str">
        <f t="shared" si="97"/>
        <v/>
      </c>
    </row>
    <row r="636" spans="1:20" ht="19.95" customHeight="1">
      <c r="A636" s="86" t="e">
        <f>IF(#REF!=0,"",1)</f>
        <v>#REF!</v>
      </c>
      <c r="G636" s="135"/>
      <c r="H636" s="135"/>
      <c r="I636" s="135"/>
      <c r="J636" s="133" t="str">
        <f>IF(ISERROR(VLOOKUP(#REF!,$B$2:$D$577,2,0)),"",VLOOKUP(#REF!,$B$2:$D$577,2,0))</f>
        <v/>
      </c>
      <c r="K636" s="133" t="str">
        <f>IF(ISERROR(VLOOKUP($J636,Tableau1[],4,0)),"",VLOOKUP($J636,Tableau1[],4,0))</f>
        <v/>
      </c>
      <c r="L636" s="133" t="str">
        <f>IF(ISERROR(VLOOKUP($J636,Tableau1[],5,0)),"",VLOOKUP($J636,Tableau1[],5,0))</f>
        <v/>
      </c>
      <c r="M636" s="133" t="str">
        <f>IF(ISERROR(VLOOKUP($J636,Tableau1[],6,0)),"",VLOOKUP($J636,Tableau1[],6,0))</f>
        <v/>
      </c>
      <c r="N636" s="133" t="str">
        <f>IF(ISERROR(VLOOKUP($J636,Tableau1[],13,0)),"",VLOOKUP($J636,Tableau1[],13,0))</f>
        <v/>
      </c>
      <c r="O636" s="133" t="str">
        <f>IF(ISERROR(VLOOKUP($J636,Tableau1[],11,0)),"",VLOOKUP($J636,Tableau1[],11,0))</f>
        <v/>
      </c>
      <c r="P636" s="133" t="str">
        <f>IF(ISERROR(VLOOKUP($J636,Tableau1[],8,0)),"",VLOOKUP($J636,Tableau1[],8,0))</f>
        <v/>
      </c>
      <c r="Q636" s="133" t="str">
        <f>IF(ISERROR(VLOOKUP($J636,Tableau1[],10,0)),"",VLOOKUP($J636,Tableau1[],10,0))</f>
        <v/>
      </c>
      <c r="R636" s="133" t="str">
        <f t="shared" si="94"/>
        <v/>
      </c>
      <c r="S636" s="134" t="str">
        <f t="shared" si="95"/>
        <v/>
      </c>
      <c r="T636" s="133" t="str">
        <f t="shared" si="97"/>
        <v/>
      </c>
    </row>
    <row r="637" spans="1:20" ht="19.95" customHeight="1">
      <c r="A637" s="86" t="e">
        <f>IF(#REF!=0,"",1)</f>
        <v>#REF!</v>
      </c>
      <c r="G637" s="135"/>
      <c r="H637" s="135"/>
      <c r="I637" s="135"/>
      <c r="J637" s="133" t="str">
        <f>IF(ISERROR(VLOOKUP(#REF!,$B$2:$D$577,2,0)),"",VLOOKUP(#REF!,$B$2:$D$577,2,0))</f>
        <v/>
      </c>
      <c r="K637" s="133" t="str">
        <f>IF(ISERROR(VLOOKUP($J637,Tableau1[],4,0)),"",VLOOKUP($J637,Tableau1[],4,0))</f>
        <v/>
      </c>
      <c r="L637" s="133" t="str">
        <f>IF(ISERROR(VLOOKUP($J637,Tableau1[],5,0)),"",VLOOKUP($J637,Tableau1[],5,0))</f>
        <v/>
      </c>
      <c r="M637" s="133" t="str">
        <f>IF(ISERROR(VLOOKUP($J637,Tableau1[],6,0)),"",VLOOKUP($J637,Tableau1[],6,0))</f>
        <v/>
      </c>
      <c r="N637" s="133" t="str">
        <f>IF(ISERROR(VLOOKUP($J637,Tableau1[],13,0)),"",VLOOKUP($J637,Tableau1[],13,0))</f>
        <v/>
      </c>
      <c r="O637" s="133" t="str">
        <f>IF(ISERROR(VLOOKUP($J637,Tableau1[],11,0)),"",VLOOKUP($J637,Tableau1[],11,0))</f>
        <v/>
      </c>
      <c r="P637" s="133" t="str">
        <f>IF(ISERROR(VLOOKUP($J637,Tableau1[],8,0)),"",VLOOKUP($J637,Tableau1[],8,0))</f>
        <v/>
      </c>
      <c r="Q637" s="133" t="str">
        <f>IF(ISERROR(VLOOKUP($J637,Tableau1[],10,0)),"",VLOOKUP($J637,Tableau1[],10,0))</f>
        <v/>
      </c>
      <c r="R637" s="133" t="str">
        <f t="shared" si="94"/>
        <v/>
      </c>
      <c r="S637" s="134" t="str">
        <f t="shared" si="95"/>
        <v/>
      </c>
      <c r="T637" s="133" t="str">
        <f t="shared" si="97"/>
        <v/>
      </c>
    </row>
    <row r="638" spans="1:20" ht="19.95" customHeight="1">
      <c r="A638" s="86" t="e">
        <f>IF(#REF!=0,"",1)</f>
        <v>#REF!</v>
      </c>
      <c r="G638" s="135"/>
      <c r="H638" s="135"/>
      <c r="I638" s="135"/>
      <c r="J638" s="133" t="str">
        <f>IF(ISERROR(VLOOKUP(#REF!,$B$2:$D$577,2,0)),"",VLOOKUP(#REF!,$B$2:$D$577,2,0))</f>
        <v/>
      </c>
      <c r="K638" s="133" t="str">
        <f>IF(ISERROR(VLOOKUP($J638,Tableau1[],4,0)),"",VLOOKUP($J638,Tableau1[],4,0))</f>
        <v/>
      </c>
      <c r="L638" s="133" t="str">
        <f>IF(ISERROR(VLOOKUP($J638,Tableau1[],5,0)),"",VLOOKUP($J638,Tableau1[],5,0))</f>
        <v/>
      </c>
      <c r="M638" s="133" t="str">
        <f>IF(ISERROR(VLOOKUP($J638,Tableau1[],6,0)),"",VLOOKUP($J638,Tableau1[],6,0))</f>
        <v/>
      </c>
      <c r="N638" s="133" t="str">
        <f>IF(ISERROR(VLOOKUP($J638,Tableau1[],13,0)),"",VLOOKUP($J638,Tableau1[],13,0))</f>
        <v/>
      </c>
      <c r="O638" s="133" t="str">
        <f>IF(ISERROR(VLOOKUP($J638,Tableau1[],11,0)),"",VLOOKUP($J638,Tableau1[],11,0))</f>
        <v/>
      </c>
      <c r="P638" s="133" t="str">
        <f>IF(ISERROR(VLOOKUP($J638,Tableau1[],8,0)),"",VLOOKUP($J638,Tableau1[],8,0))</f>
        <v/>
      </c>
      <c r="Q638" s="133" t="str">
        <f>IF(ISERROR(VLOOKUP($J638,Tableau1[],10,0)),"",VLOOKUP($J638,Tableau1[],10,0))</f>
        <v/>
      </c>
      <c r="R638" s="133" t="str">
        <f t="shared" si="94"/>
        <v/>
      </c>
      <c r="S638" s="134" t="str">
        <f t="shared" si="95"/>
        <v/>
      </c>
      <c r="T638" s="133" t="str">
        <f t="shared" si="97"/>
        <v/>
      </c>
    </row>
    <row r="639" spans="1:20" ht="19.95" customHeight="1">
      <c r="A639" s="86" t="e">
        <f>IF(#REF!=0,"",1)</f>
        <v>#REF!</v>
      </c>
      <c r="G639" s="135"/>
      <c r="H639" s="135"/>
      <c r="I639" s="135"/>
      <c r="J639" s="133" t="str">
        <f>IF(ISERROR(VLOOKUP(#REF!,$B$2:$D$577,2,0)),"",VLOOKUP(#REF!,$B$2:$D$577,2,0))</f>
        <v/>
      </c>
      <c r="K639" s="133" t="str">
        <f>IF(ISERROR(VLOOKUP($J639,Tableau1[],4,0)),"",VLOOKUP($J639,Tableau1[],4,0))</f>
        <v/>
      </c>
      <c r="L639" s="133" t="str">
        <f>IF(ISERROR(VLOOKUP($J639,Tableau1[],5,0)),"",VLOOKUP($J639,Tableau1[],5,0))</f>
        <v/>
      </c>
      <c r="M639" s="133" t="str">
        <f>IF(ISERROR(VLOOKUP($J639,Tableau1[],6,0)),"",VLOOKUP($J639,Tableau1[],6,0))</f>
        <v/>
      </c>
      <c r="N639" s="133" t="str">
        <f>IF(ISERROR(VLOOKUP($J639,Tableau1[],13,0)),"",VLOOKUP($J639,Tableau1[],13,0))</f>
        <v/>
      </c>
      <c r="O639" s="133" t="str">
        <f>IF(ISERROR(VLOOKUP($J639,Tableau1[],11,0)),"",VLOOKUP($J639,Tableau1[],11,0))</f>
        <v/>
      </c>
      <c r="P639" s="133" t="str">
        <f>IF(ISERROR(VLOOKUP($J639,Tableau1[],8,0)),"",VLOOKUP($J639,Tableau1[],8,0))</f>
        <v/>
      </c>
      <c r="Q639" s="133" t="str">
        <f>IF(ISERROR(VLOOKUP($J639,Tableau1[],10,0)),"",VLOOKUP($J639,Tableau1[],10,0))</f>
        <v/>
      </c>
      <c r="R639" s="133" t="str">
        <f t="shared" si="94"/>
        <v/>
      </c>
      <c r="S639" s="134" t="str">
        <f t="shared" si="95"/>
        <v/>
      </c>
      <c r="T639" s="133" t="str">
        <f t="shared" si="97"/>
        <v/>
      </c>
    </row>
    <row r="640" spans="1:20" ht="19.95" customHeight="1">
      <c r="A640" s="86" t="e">
        <f>IF(#REF!=0,"",1)</f>
        <v>#REF!</v>
      </c>
      <c r="G640" s="135"/>
      <c r="H640" s="135"/>
      <c r="I640" s="135"/>
      <c r="J640" s="133" t="str">
        <f>IF(ISERROR(VLOOKUP(#REF!,$B$2:$D$577,2,0)),"",VLOOKUP(#REF!,$B$2:$D$577,2,0))</f>
        <v/>
      </c>
      <c r="K640" s="133" t="str">
        <f>IF(ISERROR(VLOOKUP($J640,Tableau1[],4,0)),"",VLOOKUP($J640,Tableau1[],4,0))</f>
        <v/>
      </c>
      <c r="L640" s="133" t="str">
        <f>IF(ISERROR(VLOOKUP($J640,Tableau1[],5,0)),"",VLOOKUP($J640,Tableau1[],5,0))</f>
        <v/>
      </c>
      <c r="M640" s="133" t="str">
        <f>IF(ISERROR(VLOOKUP($J640,Tableau1[],6,0)),"",VLOOKUP($J640,Tableau1[],6,0))</f>
        <v/>
      </c>
      <c r="N640" s="133" t="str">
        <f>IF(ISERROR(VLOOKUP($J640,Tableau1[],13,0)),"",VLOOKUP($J640,Tableau1[],13,0))</f>
        <v/>
      </c>
      <c r="O640" s="133" t="str">
        <f>IF(ISERROR(VLOOKUP($J640,Tableau1[],11,0)),"",VLOOKUP($J640,Tableau1[],11,0))</f>
        <v/>
      </c>
      <c r="P640" s="133" t="str">
        <f>IF(ISERROR(VLOOKUP($J640,Tableau1[],8,0)),"",VLOOKUP($J640,Tableau1[],8,0))</f>
        <v/>
      </c>
      <c r="Q640" s="133" t="str">
        <f>IF(ISERROR(VLOOKUP($J640,Tableau1[],10,0)),"",VLOOKUP($J640,Tableau1[],10,0))</f>
        <v/>
      </c>
      <c r="R640" s="133" t="str">
        <f t="shared" si="94"/>
        <v/>
      </c>
      <c r="S640" s="134" t="str">
        <f t="shared" si="95"/>
        <v/>
      </c>
      <c r="T640" s="133" t="str">
        <f t="shared" si="97"/>
        <v/>
      </c>
    </row>
    <row r="641" spans="1:20" ht="19.95" customHeight="1">
      <c r="A641" s="86" t="e">
        <f>IF(#REF!=0,"",1)</f>
        <v>#REF!</v>
      </c>
      <c r="G641" s="135"/>
      <c r="H641" s="135"/>
      <c r="I641" s="135"/>
      <c r="J641" s="133" t="str">
        <f>IF(ISERROR(VLOOKUP(#REF!,$B$2:$D$577,2,0)),"",VLOOKUP(#REF!,$B$2:$D$577,2,0))</f>
        <v/>
      </c>
      <c r="K641" s="133" t="str">
        <f>IF(ISERROR(VLOOKUP($J641,Tableau1[],4,0)),"",VLOOKUP($J641,Tableau1[],4,0))</f>
        <v/>
      </c>
      <c r="L641" s="133" t="str">
        <f>IF(ISERROR(VLOOKUP($J641,Tableau1[],5,0)),"",VLOOKUP($J641,Tableau1[],5,0))</f>
        <v/>
      </c>
      <c r="M641" s="133" t="str">
        <f>IF(ISERROR(VLOOKUP($J641,Tableau1[],6,0)),"",VLOOKUP($J641,Tableau1[],6,0))</f>
        <v/>
      </c>
      <c r="N641" s="133" t="str">
        <f>IF(ISERROR(VLOOKUP($J641,Tableau1[],13,0)),"",VLOOKUP($J641,Tableau1[],13,0))</f>
        <v/>
      </c>
      <c r="O641" s="133" t="str">
        <f>IF(ISERROR(VLOOKUP($J641,Tableau1[],11,0)),"",VLOOKUP($J641,Tableau1[],11,0))</f>
        <v/>
      </c>
      <c r="P641" s="133" t="str">
        <f>IF(ISERROR(VLOOKUP($J641,Tableau1[],8,0)),"",VLOOKUP($J641,Tableau1[],8,0))</f>
        <v/>
      </c>
      <c r="Q641" s="133" t="str">
        <f>IF(ISERROR(VLOOKUP($J641,Tableau1[],10,0)),"",VLOOKUP($J641,Tableau1[],10,0))</f>
        <v/>
      </c>
      <c r="R641" s="133" t="str">
        <f t="shared" si="94"/>
        <v/>
      </c>
      <c r="S641" s="134" t="str">
        <f t="shared" si="95"/>
        <v/>
      </c>
      <c r="T641" s="133" t="str">
        <f t="shared" si="97"/>
        <v/>
      </c>
    </row>
    <row r="642" spans="1:20" ht="19.95" customHeight="1">
      <c r="A642" s="86" t="e">
        <f>IF(#REF!=0,"",1)</f>
        <v>#REF!</v>
      </c>
      <c r="G642" s="135"/>
      <c r="H642" s="135"/>
      <c r="I642" s="135"/>
      <c r="J642" s="133" t="str">
        <f>IF(ISERROR(VLOOKUP(#REF!,$B$2:$D$577,2,0)),"",VLOOKUP(#REF!,$B$2:$D$577,2,0))</f>
        <v/>
      </c>
      <c r="K642" s="133" t="str">
        <f>IF(ISERROR(VLOOKUP($J642,Tableau1[],4,0)),"",VLOOKUP($J642,Tableau1[],4,0))</f>
        <v/>
      </c>
      <c r="L642" s="133" t="str">
        <f>IF(ISERROR(VLOOKUP($J642,Tableau1[],5,0)),"",VLOOKUP($J642,Tableau1[],5,0))</f>
        <v/>
      </c>
      <c r="M642" s="133" t="str">
        <f>IF(ISERROR(VLOOKUP($J642,Tableau1[],6,0)),"",VLOOKUP($J642,Tableau1[],6,0))</f>
        <v/>
      </c>
      <c r="N642" s="133" t="str">
        <f>IF(ISERROR(VLOOKUP($J642,Tableau1[],13,0)),"",VLOOKUP($J642,Tableau1[],13,0))</f>
        <v/>
      </c>
      <c r="O642" s="133" t="str">
        <f>IF(ISERROR(VLOOKUP($J642,Tableau1[],11,0)),"",VLOOKUP($J642,Tableau1[],11,0))</f>
        <v/>
      </c>
      <c r="P642" s="133" t="str">
        <f>IF(ISERROR(VLOOKUP($J642,Tableau1[],8,0)),"",VLOOKUP($J642,Tableau1[],8,0))</f>
        <v/>
      </c>
      <c r="Q642" s="133" t="str">
        <f>IF(ISERROR(VLOOKUP($J642,Tableau1[],10,0)),"",VLOOKUP($J642,Tableau1[],10,0))</f>
        <v/>
      </c>
      <c r="R642" s="133" t="str">
        <f t="shared" si="94"/>
        <v/>
      </c>
      <c r="S642" s="134" t="str">
        <f t="shared" si="95"/>
        <v/>
      </c>
      <c r="T642" s="133" t="str">
        <f t="shared" si="97"/>
        <v/>
      </c>
    </row>
    <row r="643" spans="1:20" ht="19.95" customHeight="1">
      <c r="A643" s="86" t="e">
        <f>IF(#REF!=0,"",1)</f>
        <v>#REF!</v>
      </c>
      <c r="G643" s="135"/>
      <c r="H643" s="135"/>
      <c r="I643" s="135"/>
      <c r="J643" s="133" t="str">
        <f>IF(ISERROR(VLOOKUP(#REF!,$B$2:$D$577,2,0)),"",VLOOKUP(#REF!,$B$2:$D$577,2,0))</f>
        <v/>
      </c>
      <c r="K643" s="133" t="str">
        <f>IF(ISERROR(VLOOKUP($J643,Tableau1[],4,0)),"",VLOOKUP($J643,Tableau1[],4,0))</f>
        <v/>
      </c>
      <c r="L643" s="133" t="str">
        <f>IF(ISERROR(VLOOKUP($J643,Tableau1[],5,0)),"",VLOOKUP($J643,Tableau1[],5,0))</f>
        <v/>
      </c>
      <c r="M643" s="133" t="str">
        <f>IF(ISERROR(VLOOKUP($J643,Tableau1[],6,0)),"",VLOOKUP($J643,Tableau1[],6,0))</f>
        <v/>
      </c>
      <c r="N643" s="133" t="str">
        <f>IF(ISERROR(VLOOKUP($J643,Tableau1[],13,0)),"",VLOOKUP($J643,Tableau1[],13,0))</f>
        <v/>
      </c>
      <c r="O643" s="133" t="str">
        <f>IF(ISERROR(VLOOKUP($J643,Tableau1[],11,0)),"",VLOOKUP($J643,Tableau1[],11,0))</f>
        <v/>
      </c>
      <c r="P643" s="133" t="str">
        <f>IF(ISERROR(VLOOKUP($J643,Tableau1[],8,0)),"",VLOOKUP($J643,Tableau1[],8,0))</f>
        <v/>
      </c>
      <c r="Q643" s="133" t="str">
        <f>IF(ISERROR(VLOOKUP($J643,Tableau1[],10,0)),"",VLOOKUP($J643,Tableau1[],10,0))</f>
        <v/>
      </c>
      <c r="R643" s="133" t="str">
        <f t="shared" si="94"/>
        <v/>
      </c>
      <c r="S643" s="134" t="str">
        <f t="shared" si="95"/>
        <v/>
      </c>
      <c r="T643" s="133" t="str">
        <f t="shared" si="97"/>
        <v/>
      </c>
    </row>
    <row r="644" spans="1:20" ht="19.95" customHeight="1">
      <c r="A644" s="86" t="e">
        <f>IF(#REF!=0,"",1)</f>
        <v>#REF!</v>
      </c>
      <c r="G644" s="135"/>
      <c r="H644" s="135"/>
      <c r="I644" s="135"/>
      <c r="J644" s="133" t="str">
        <f>IF(ISERROR(VLOOKUP(#REF!,$B$2:$D$577,2,0)),"",VLOOKUP(#REF!,$B$2:$D$577,2,0))</f>
        <v/>
      </c>
      <c r="K644" s="133" t="str">
        <f>IF(ISERROR(VLOOKUP($J644,Tableau1[],4,0)),"",VLOOKUP($J644,Tableau1[],4,0))</f>
        <v/>
      </c>
      <c r="L644" s="133" t="str">
        <f>IF(ISERROR(VLOOKUP($J644,Tableau1[],5,0)),"",VLOOKUP($J644,Tableau1[],5,0))</f>
        <v/>
      </c>
      <c r="M644" s="133" t="str">
        <f>IF(ISERROR(VLOOKUP($J644,Tableau1[],6,0)),"",VLOOKUP($J644,Tableau1[],6,0))</f>
        <v/>
      </c>
      <c r="N644" s="133" t="str">
        <f>IF(ISERROR(VLOOKUP($J644,Tableau1[],13,0)),"",VLOOKUP($J644,Tableau1[],13,0))</f>
        <v/>
      </c>
      <c r="O644" s="133" t="str">
        <f>IF(ISERROR(VLOOKUP($J644,Tableau1[],11,0)),"",VLOOKUP($J644,Tableau1[],11,0))</f>
        <v/>
      </c>
      <c r="P644" s="133" t="str">
        <f>IF(ISERROR(VLOOKUP($J644,Tableau1[],8,0)),"",VLOOKUP($J644,Tableau1[],8,0))</f>
        <v/>
      </c>
      <c r="Q644" s="133" t="str">
        <f>IF(ISERROR(VLOOKUP($J644,Tableau1[],10,0)),"",VLOOKUP($J644,Tableau1[],10,0))</f>
        <v/>
      </c>
      <c r="R644" s="133" t="str">
        <f t="shared" si="94"/>
        <v/>
      </c>
      <c r="S644" s="134" t="str">
        <f t="shared" si="95"/>
        <v/>
      </c>
      <c r="T644" s="133" t="str">
        <f t="shared" si="97"/>
        <v/>
      </c>
    </row>
    <row r="645" spans="1:20" ht="19.95" customHeight="1">
      <c r="A645" s="86" t="e">
        <f>IF(#REF!=0,"",1)</f>
        <v>#REF!</v>
      </c>
      <c r="G645" s="135"/>
      <c r="H645" s="135"/>
      <c r="I645" s="135"/>
      <c r="J645" s="133" t="str">
        <f>IF(ISERROR(VLOOKUP(#REF!,$B$2:$D$577,2,0)),"",VLOOKUP(#REF!,$B$2:$D$577,2,0))</f>
        <v/>
      </c>
      <c r="K645" s="133" t="str">
        <f>IF(ISERROR(VLOOKUP($J645,Tableau1[],4,0)),"",VLOOKUP($J645,Tableau1[],4,0))</f>
        <v/>
      </c>
      <c r="L645" s="133" t="str">
        <f>IF(ISERROR(VLOOKUP($J645,Tableau1[],5,0)),"",VLOOKUP($J645,Tableau1[],5,0))</f>
        <v/>
      </c>
      <c r="M645" s="133" t="str">
        <f>IF(ISERROR(VLOOKUP($J645,Tableau1[],6,0)),"",VLOOKUP($J645,Tableau1[],6,0))</f>
        <v/>
      </c>
      <c r="N645" s="133" t="str">
        <f>IF(ISERROR(VLOOKUP($J645,Tableau1[],13,0)),"",VLOOKUP($J645,Tableau1[],13,0))</f>
        <v/>
      </c>
      <c r="O645" s="133" t="str">
        <f>IF(ISERROR(VLOOKUP($J645,Tableau1[],11,0)),"",VLOOKUP($J645,Tableau1[],11,0))</f>
        <v/>
      </c>
      <c r="P645" s="133" t="str">
        <f>IF(ISERROR(VLOOKUP($J645,Tableau1[],8,0)),"",VLOOKUP($J645,Tableau1[],8,0))</f>
        <v/>
      </c>
      <c r="Q645" s="133" t="str">
        <f>IF(ISERROR(VLOOKUP($J645,Tableau1[],10,0)),"",VLOOKUP($J645,Tableau1[],10,0))</f>
        <v/>
      </c>
      <c r="R645" s="133" t="str">
        <f t="shared" si="94"/>
        <v/>
      </c>
      <c r="S645" s="134" t="str">
        <f t="shared" si="95"/>
        <v/>
      </c>
      <c r="T645" s="133" t="str">
        <f t="shared" si="97"/>
        <v/>
      </c>
    </row>
    <row r="646" spans="1:20" ht="19.95" customHeight="1">
      <c r="A646" s="86" t="e">
        <f>IF(#REF!=0,"",1)</f>
        <v>#REF!</v>
      </c>
      <c r="G646" s="135"/>
      <c r="H646" s="135"/>
      <c r="I646" s="135"/>
      <c r="J646" s="133" t="str">
        <f>IF(ISERROR(VLOOKUP(#REF!,$B$2:$D$577,2,0)),"",VLOOKUP(#REF!,$B$2:$D$577,2,0))</f>
        <v/>
      </c>
      <c r="K646" s="133" t="str">
        <f>IF(ISERROR(VLOOKUP($J646,Tableau1[],4,0)),"",VLOOKUP($J646,Tableau1[],4,0))</f>
        <v/>
      </c>
      <c r="L646" s="133" t="str">
        <f>IF(ISERROR(VLOOKUP($J646,Tableau1[],5,0)),"",VLOOKUP($J646,Tableau1[],5,0))</f>
        <v/>
      </c>
      <c r="M646" s="133" t="str">
        <f>IF(ISERROR(VLOOKUP($J646,Tableau1[],6,0)),"",VLOOKUP($J646,Tableau1[],6,0))</f>
        <v/>
      </c>
      <c r="N646" s="133" t="str">
        <f>IF(ISERROR(VLOOKUP($J646,Tableau1[],13,0)),"",VLOOKUP($J646,Tableau1[],13,0))</f>
        <v/>
      </c>
      <c r="O646" s="133" t="str">
        <f>IF(ISERROR(VLOOKUP($J646,Tableau1[],11,0)),"",VLOOKUP($J646,Tableau1[],11,0))</f>
        <v/>
      </c>
      <c r="P646" s="133" t="str">
        <f>IF(ISERROR(VLOOKUP($J646,Tableau1[],8,0)),"",VLOOKUP($J646,Tableau1[],8,0))</f>
        <v/>
      </c>
      <c r="Q646" s="133" t="str">
        <f>IF(ISERROR(VLOOKUP($J646,Tableau1[],10,0)),"",VLOOKUP($J646,Tableau1[],10,0))</f>
        <v/>
      </c>
      <c r="R646" s="133" t="str">
        <f t="shared" si="94"/>
        <v/>
      </c>
      <c r="S646" s="134" t="str">
        <f t="shared" si="95"/>
        <v/>
      </c>
      <c r="T646" s="133" t="str">
        <f t="shared" si="97"/>
        <v/>
      </c>
    </row>
    <row r="647" spans="1:20" ht="19.95" customHeight="1">
      <c r="A647" s="86" t="e">
        <f>IF(#REF!=0,"",1)</f>
        <v>#REF!</v>
      </c>
      <c r="G647" s="135"/>
      <c r="H647" s="135"/>
      <c r="I647" s="135"/>
      <c r="J647" s="133" t="str">
        <f>IF(ISERROR(VLOOKUP(#REF!,$B$2:$D$577,2,0)),"",VLOOKUP(#REF!,$B$2:$D$577,2,0))</f>
        <v/>
      </c>
      <c r="K647" s="133" t="str">
        <f>IF(ISERROR(VLOOKUP($J647,Tableau1[],4,0)),"",VLOOKUP($J647,Tableau1[],4,0))</f>
        <v/>
      </c>
      <c r="L647" s="133" t="str">
        <f>IF(ISERROR(VLOOKUP($J647,Tableau1[],5,0)),"",VLOOKUP($J647,Tableau1[],5,0))</f>
        <v/>
      </c>
      <c r="M647" s="133" t="str">
        <f>IF(ISERROR(VLOOKUP($J647,Tableau1[],6,0)),"",VLOOKUP($J647,Tableau1[],6,0))</f>
        <v/>
      </c>
      <c r="N647" s="133" t="str">
        <f>IF(ISERROR(VLOOKUP($J647,Tableau1[],13,0)),"",VLOOKUP($J647,Tableau1[],13,0))</f>
        <v/>
      </c>
      <c r="O647" s="133" t="str">
        <f>IF(ISERROR(VLOOKUP($J647,Tableau1[],11,0)),"",VLOOKUP($J647,Tableau1[],11,0))</f>
        <v/>
      </c>
      <c r="P647" s="133" t="str">
        <f>IF(ISERROR(VLOOKUP($J647,Tableau1[],8,0)),"",VLOOKUP($J647,Tableau1[],8,0))</f>
        <v/>
      </c>
      <c r="Q647" s="133" t="str">
        <f>IF(ISERROR(VLOOKUP($J647,Tableau1[],10,0)),"",VLOOKUP($J647,Tableau1[],10,0))</f>
        <v/>
      </c>
      <c r="R647" s="133" t="str">
        <f t="shared" si="94"/>
        <v/>
      </c>
      <c r="S647" s="134" t="str">
        <f t="shared" si="95"/>
        <v/>
      </c>
      <c r="T647" s="133" t="str">
        <f t="shared" si="97"/>
        <v/>
      </c>
    </row>
    <row r="648" spans="1:20" ht="19.95" customHeight="1">
      <c r="A648" s="86" t="e">
        <f>IF(#REF!=0,"",1)</f>
        <v>#REF!</v>
      </c>
      <c r="G648" s="135"/>
      <c r="H648" s="135"/>
      <c r="I648" s="135"/>
      <c r="J648" s="133" t="str">
        <f>IF(ISERROR(VLOOKUP(#REF!,$B$2:$D$577,2,0)),"",VLOOKUP(#REF!,$B$2:$D$577,2,0))</f>
        <v/>
      </c>
      <c r="K648" s="133" t="str">
        <f>IF(ISERROR(VLOOKUP($J648,Tableau1[],4,0)),"",VLOOKUP($J648,Tableau1[],4,0))</f>
        <v/>
      </c>
      <c r="L648" s="133" t="str">
        <f>IF(ISERROR(VLOOKUP($J648,Tableau1[],5,0)),"",VLOOKUP($J648,Tableau1[],5,0))</f>
        <v/>
      </c>
      <c r="M648" s="133" t="str">
        <f>IF(ISERROR(VLOOKUP($J648,Tableau1[],6,0)),"",VLOOKUP($J648,Tableau1[],6,0))</f>
        <v/>
      </c>
      <c r="N648" s="133" t="str">
        <f>IF(ISERROR(VLOOKUP($J648,Tableau1[],13,0)),"",VLOOKUP($J648,Tableau1[],13,0))</f>
        <v/>
      </c>
      <c r="O648" s="133" t="str">
        <f>IF(ISERROR(VLOOKUP($J648,Tableau1[],11,0)),"",VLOOKUP($J648,Tableau1[],11,0))</f>
        <v/>
      </c>
      <c r="P648" s="133" t="str">
        <f>IF(ISERROR(VLOOKUP($J648,Tableau1[],8,0)),"",VLOOKUP($J648,Tableau1[],8,0))</f>
        <v/>
      </c>
      <c r="Q648" s="133" t="str">
        <f>IF(ISERROR(VLOOKUP($J648,Tableau1[],10,0)),"",VLOOKUP($J648,Tableau1[],10,0))</f>
        <v/>
      </c>
      <c r="R648" s="133" t="str">
        <f t="shared" si="94"/>
        <v/>
      </c>
      <c r="S648" s="134" t="str">
        <f t="shared" si="95"/>
        <v/>
      </c>
      <c r="T648" s="133" t="str">
        <f t="shared" si="97"/>
        <v/>
      </c>
    </row>
    <row r="649" spans="1:20" ht="19.95" customHeight="1">
      <c r="A649" s="86" t="e">
        <f>IF(#REF!=0,"",1)</f>
        <v>#REF!</v>
      </c>
      <c r="G649" s="135"/>
      <c r="H649" s="135"/>
      <c r="I649" s="135"/>
      <c r="J649" s="133" t="str">
        <f>IF(ISERROR(VLOOKUP(#REF!,$B$2:$D$577,2,0)),"",VLOOKUP(#REF!,$B$2:$D$577,2,0))</f>
        <v/>
      </c>
      <c r="K649" s="133" t="str">
        <f>IF(ISERROR(VLOOKUP($J649,Tableau1[],4,0)),"",VLOOKUP($J649,Tableau1[],4,0))</f>
        <v/>
      </c>
      <c r="L649" s="133" t="str">
        <f>IF(ISERROR(VLOOKUP($J649,Tableau1[],5,0)),"",VLOOKUP($J649,Tableau1[],5,0))</f>
        <v/>
      </c>
      <c r="M649" s="133" t="str">
        <f>IF(ISERROR(VLOOKUP($J649,Tableau1[],6,0)),"",VLOOKUP($J649,Tableau1[],6,0))</f>
        <v/>
      </c>
      <c r="N649" s="133" t="str">
        <f>IF(ISERROR(VLOOKUP($J649,Tableau1[],13,0)),"",VLOOKUP($J649,Tableau1[],13,0))</f>
        <v/>
      </c>
      <c r="O649" s="133" t="str">
        <f>IF(ISERROR(VLOOKUP($J649,Tableau1[],11,0)),"",VLOOKUP($J649,Tableau1[],11,0))</f>
        <v/>
      </c>
      <c r="P649" s="133" t="str">
        <f>IF(ISERROR(VLOOKUP($J649,Tableau1[],8,0)),"",VLOOKUP($J649,Tableau1[],8,0))</f>
        <v/>
      </c>
      <c r="Q649" s="133" t="str">
        <f>IF(ISERROR(VLOOKUP($J649,Tableau1[],10,0)),"",VLOOKUP($J649,Tableau1[],10,0))</f>
        <v/>
      </c>
      <c r="R649" s="133" t="str">
        <f t="shared" si="94"/>
        <v/>
      </c>
      <c r="S649" s="134" t="str">
        <f t="shared" si="95"/>
        <v/>
      </c>
      <c r="T649" s="133" t="str">
        <f t="shared" si="97"/>
        <v/>
      </c>
    </row>
    <row r="650" spans="1:20" ht="19.95" customHeight="1">
      <c r="A650" s="86" t="e">
        <f>IF(#REF!=0,"",1)</f>
        <v>#REF!</v>
      </c>
      <c r="G650" s="135"/>
      <c r="H650" s="135"/>
      <c r="I650" s="135"/>
      <c r="J650" s="133" t="str">
        <f>IF(ISERROR(VLOOKUP(#REF!,$B$2:$D$577,2,0)),"",VLOOKUP(#REF!,$B$2:$D$577,2,0))</f>
        <v/>
      </c>
      <c r="K650" s="133" t="str">
        <f>IF(ISERROR(VLOOKUP($J650,Tableau1[],4,0)),"",VLOOKUP($J650,Tableau1[],4,0))</f>
        <v/>
      </c>
      <c r="L650" s="133" t="str">
        <f>IF(ISERROR(VLOOKUP($J650,Tableau1[],5,0)),"",VLOOKUP($J650,Tableau1[],5,0))</f>
        <v/>
      </c>
      <c r="M650" s="133" t="str">
        <f>IF(ISERROR(VLOOKUP($J650,Tableau1[],6,0)),"",VLOOKUP($J650,Tableau1[],6,0))</f>
        <v/>
      </c>
      <c r="N650" s="133" t="str">
        <f>IF(ISERROR(VLOOKUP($J650,Tableau1[],13,0)),"",VLOOKUP($J650,Tableau1[],13,0))</f>
        <v/>
      </c>
      <c r="O650" s="133" t="str">
        <f>IF(ISERROR(VLOOKUP($J650,Tableau1[],11,0)),"",VLOOKUP($J650,Tableau1[],11,0))</f>
        <v/>
      </c>
      <c r="P650" s="133" t="str">
        <f>IF(ISERROR(VLOOKUP($J650,Tableau1[],8,0)),"",VLOOKUP($J650,Tableau1[],8,0))</f>
        <v/>
      </c>
      <c r="Q650" s="133" t="str">
        <f>IF(ISERROR(VLOOKUP($J650,Tableau1[],10,0)),"",VLOOKUP($J650,Tableau1[],10,0))</f>
        <v/>
      </c>
      <c r="R650" s="133" t="str">
        <f t="shared" si="94"/>
        <v/>
      </c>
      <c r="S650" s="134" t="str">
        <f t="shared" si="95"/>
        <v/>
      </c>
      <c r="T650" s="133" t="str">
        <f t="shared" si="97"/>
        <v/>
      </c>
    </row>
    <row r="651" spans="1:20" ht="19.95" customHeight="1">
      <c r="A651" s="86" t="e">
        <f>IF(#REF!=0,"",1)</f>
        <v>#REF!</v>
      </c>
      <c r="G651" s="135"/>
      <c r="H651" s="135"/>
      <c r="I651" s="135"/>
      <c r="J651" s="133" t="str">
        <f>IF(ISERROR(VLOOKUP(#REF!,$B$2:$D$577,2,0)),"",VLOOKUP(#REF!,$B$2:$D$577,2,0))</f>
        <v/>
      </c>
      <c r="K651" s="133" t="str">
        <f>IF(ISERROR(VLOOKUP($J651,Tableau1[],4,0)),"",VLOOKUP($J651,Tableau1[],4,0))</f>
        <v/>
      </c>
      <c r="L651" s="133" t="str">
        <f>IF(ISERROR(VLOOKUP($J651,Tableau1[],5,0)),"",VLOOKUP($J651,Tableau1[],5,0))</f>
        <v/>
      </c>
      <c r="M651" s="133" t="str">
        <f>IF(ISERROR(VLOOKUP($J651,Tableau1[],6,0)),"",VLOOKUP($J651,Tableau1[],6,0))</f>
        <v/>
      </c>
      <c r="N651" s="133" t="str">
        <f>IF(ISERROR(VLOOKUP($J651,Tableau1[],13,0)),"",VLOOKUP($J651,Tableau1[],13,0))</f>
        <v/>
      </c>
      <c r="O651" s="133" t="str">
        <f>IF(ISERROR(VLOOKUP($J651,Tableau1[],11,0)),"",VLOOKUP($J651,Tableau1[],11,0))</f>
        <v/>
      </c>
      <c r="P651" s="133" t="str">
        <f>IF(ISERROR(VLOOKUP($J651,Tableau1[],8,0)),"",VLOOKUP($J651,Tableau1[],8,0))</f>
        <v/>
      </c>
      <c r="Q651" s="133" t="str">
        <f>IF(ISERROR(VLOOKUP($J651,Tableau1[],10,0)),"",VLOOKUP($J651,Tableau1[],10,0))</f>
        <v/>
      </c>
      <c r="R651" s="133" t="str">
        <f t="shared" si="94"/>
        <v/>
      </c>
      <c r="S651" s="134" t="str">
        <f t="shared" si="95"/>
        <v/>
      </c>
      <c r="T651" s="133" t="str">
        <f t="shared" si="97"/>
        <v/>
      </c>
    </row>
    <row r="652" spans="1:20" ht="19.95" customHeight="1">
      <c r="A652" s="86" t="e">
        <f>IF(#REF!=0,"",1)</f>
        <v>#REF!</v>
      </c>
      <c r="G652" s="135"/>
      <c r="H652" s="135"/>
      <c r="I652" s="135"/>
      <c r="J652" s="133" t="str">
        <f>IF(ISERROR(VLOOKUP(#REF!,$B$2:$D$577,2,0)),"",VLOOKUP(#REF!,$B$2:$D$577,2,0))</f>
        <v/>
      </c>
      <c r="K652" s="133" t="str">
        <f>IF(ISERROR(VLOOKUP($J652,Tableau1[],4,0)),"",VLOOKUP($J652,Tableau1[],4,0))</f>
        <v/>
      </c>
      <c r="L652" s="133" t="str">
        <f>IF(ISERROR(VLOOKUP($J652,Tableau1[],5,0)),"",VLOOKUP($J652,Tableau1[],5,0))</f>
        <v/>
      </c>
      <c r="M652" s="133" t="str">
        <f>IF(ISERROR(VLOOKUP($J652,Tableau1[],6,0)),"",VLOOKUP($J652,Tableau1[],6,0))</f>
        <v/>
      </c>
      <c r="N652" s="133" t="str">
        <f>IF(ISERROR(VLOOKUP($J652,Tableau1[],13,0)),"",VLOOKUP($J652,Tableau1[],13,0))</f>
        <v/>
      </c>
      <c r="O652" s="133" t="str">
        <f>IF(ISERROR(VLOOKUP($J652,Tableau1[],11,0)),"",VLOOKUP($J652,Tableau1[],11,0))</f>
        <v/>
      </c>
      <c r="P652" s="133" t="str">
        <f>IF(ISERROR(VLOOKUP($J652,Tableau1[],8,0)),"",VLOOKUP($J652,Tableau1[],8,0))</f>
        <v/>
      </c>
      <c r="Q652" s="133" t="str">
        <f>IF(ISERROR(VLOOKUP($J652,Tableau1[],10,0)),"",VLOOKUP($J652,Tableau1[],10,0))</f>
        <v/>
      </c>
      <c r="R652" s="133" t="str">
        <f t="shared" si="94"/>
        <v/>
      </c>
      <c r="S652" s="134" t="str">
        <f t="shared" si="95"/>
        <v/>
      </c>
      <c r="T652" s="133" t="str">
        <f t="shared" si="97"/>
        <v/>
      </c>
    </row>
    <row r="653" spans="1:20" ht="19.95" customHeight="1">
      <c r="A653" s="86" t="e">
        <f>IF(#REF!=0,"",1)</f>
        <v>#REF!</v>
      </c>
      <c r="G653" s="135"/>
      <c r="H653" s="135"/>
      <c r="I653" s="135"/>
      <c r="J653" s="133" t="str">
        <f>IF(ISERROR(VLOOKUP(#REF!,$B$2:$D$577,2,0)),"",VLOOKUP(#REF!,$B$2:$D$577,2,0))</f>
        <v/>
      </c>
      <c r="K653" s="133" t="str">
        <f>IF(ISERROR(VLOOKUP($J653,Tableau1[],4,0)),"",VLOOKUP($J653,Tableau1[],4,0))</f>
        <v/>
      </c>
      <c r="L653" s="133" t="str">
        <f>IF(ISERROR(VLOOKUP($J653,Tableau1[],5,0)),"",VLOOKUP($J653,Tableau1[],5,0))</f>
        <v/>
      </c>
      <c r="M653" s="133" t="str">
        <f>IF(ISERROR(VLOOKUP($J653,Tableau1[],6,0)),"",VLOOKUP($J653,Tableau1[],6,0))</f>
        <v/>
      </c>
      <c r="N653" s="133" t="str">
        <f>IF(ISERROR(VLOOKUP($J653,Tableau1[],13,0)),"",VLOOKUP($J653,Tableau1[],13,0))</f>
        <v/>
      </c>
      <c r="O653" s="133" t="str">
        <f>IF(ISERROR(VLOOKUP($J653,Tableau1[],11,0)),"",VLOOKUP($J653,Tableau1[],11,0))</f>
        <v/>
      </c>
      <c r="P653" s="133" t="str">
        <f>IF(ISERROR(VLOOKUP($J653,Tableau1[],8,0)),"",VLOOKUP($J653,Tableau1[],8,0))</f>
        <v/>
      </c>
      <c r="Q653" s="133" t="str">
        <f>IF(ISERROR(VLOOKUP($J653,Tableau1[],10,0)),"",VLOOKUP($J653,Tableau1[],10,0))</f>
        <v/>
      </c>
      <c r="R653" s="133" t="str">
        <f t="shared" si="94"/>
        <v/>
      </c>
      <c r="S653" s="134" t="str">
        <f t="shared" si="95"/>
        <v/>
      </c>
      <c r="T653" s="133" t="str">
        <f t="shared" si="97"/>
        <v/>
      </c>
    </row>
    <row r="654" spans="1:20" ht="19.95" customHeight="1">
      <c r="A654" s="86" t="e">
        <f>IF(#REF!=0,"",1)</f>
        <v>#REF!</v>
      </c>
      <c r="G654" s="135"/>
      <c r="H654" s="135"/>
      <c r="I654" s="135"/>
      <c r="J654" s="133" t="str">
        <f>IF(ISERROR(VLOOKUP(#REF!,$B$2:$D$577,2,0)),"",VLOOKUP(#REF!,$B$2:$D$577,2,0))</f>
        <v/>
      </c>
      <c r="K654" s="133" t="str">
        <f>IF(ISERROR(VLOOKUP($J654,Tableau1[],4,0)),"",VLOOKUP($J654,Tableau1[],4,0))</f>
        <v/>
      </c>
      <c r="L654" s="133" t="str">
        <f>IF(ISERROR(VLOOKUP($J654,Tableau1[],5,0)),"",VLOOKUP($J654,Tableau1[],5,0))</f>
        <v/>
      </c>
      <c r="M654" s="133" t="str">
        <f>IF(ISERROR(VLOOKUP($J654,Tableau1[],6,0)),"",VLOOKUP($J654,Tableau1[],6,0))</f>
        <v/>
      </c>
      <c r="N654" s="133" t="str">
        <f>IF(ISERROR(VLOOKUP($J654,Tableau1[],13,0)),"",VLOOKUP($J654,Tableau1[],13,0))</f>
        <v/>
      </c>
      <c r="O654" s="133" t="str">
        <f>IF(ISERROR(VLOOKUP($J654,Tableau1[],11,0)),"",VLOOKUP($J654,Tableau1[],11,0))</f>
        <v/>
      </c>
      <c r="P654" s="133" t="str">
        <f>IF(ISERROR(VLOOKUP($J654,Tableau1[],8,0)),"",VLOOKUP($J654,Tableau1[],8,0))</f>
        <v/>
      </c>
      <c r="Q654" s="133" t="str">
        <f>IF(ISERROR(VLOOKUP($J654,Tableau1[],10,0)),"",VLOOKUP($J654,Tableau1[],10,0))</f>
        <v/>
      </c>
      <c r="R654" s="133" t="str">
        <f t="shared" si="94"/>
        <v/>
      </c>
      <c r="S654" s="134" t="str">
        <f t="shared" si="95"/>
        <v/>
      </c>
      <c r="T654" s="133" t="str">
        <f t="shared" si="97"/>
        <v/>
      </c>
    </row>
    <row r="655" spans="1:20" ht="19.95" customHeight="1">
      <c r="A655" s="86" t="str">
        <f>IF(D332=0,"",1)</f>
        <v/>
      </c>
      <c r="G655" s="135"/>
      <c r="H655" s="135"/>
      <c r="I655" s="135"/>
      <c r="J655" s="133" t="str">
        <f>IF(ISERROR(VLOOKUP(#REF!,$B$2:$D$577,2,0)),"",VLOOKUP(#REF!,$B$2:$D$577,2,0))</f>
        <v/>
      </c>
      <c r="K655" s="133" t="str">
        <f>IF(ISERROR(VLOOKUP($J655,Tableau1[],4,0)),"",VLOOKUP($J655,Tableau1[],4,0))</f>
        <v/>
      </c>
      <c r="L655" s="133" t="str">
        <f>IF(ISERROR(VLOOKUP($J655,Tableau1[],5,0)),"",VLOOKUP($J655,Tableau1[],5,0))</f>
        <v/>
      </c>
      <c r="M655" s="133" t="str">
        <f>IF(ISERROR(VLOOKUP($J655,Tableau1[],6,0)),"",VLOOKUP($J655,Tableau1[],6,0))</f>
        <v/>
      </c>
      <c r="N655" s="133" t="str">
        <f>IF(ISERROR(VLOOKUP($J655,Tableau1[],13,0)),"",VLOOKUP($J655,Tableau1[],13,0))</f>
        <v/>
      </c>
      <c r="O655" s="133" t="str">
        <f>IF(ISERROR(VLOOKUP($J655,Tableau1[],11,0)),"",VLOOKUP($J655,Tableau1[],11,0))</f>
        <v/>
      </c>
      <c r="P655" s="133" t="str">
        <f>IF(ISERROR(VLOOKUP($J655,Tableau1[],8,0)),"",VLOOKUP($J655,Tableau1[],8,0))</f>
        <v/>
      </c>
      <c r="Q655" s="133" t="str">
        <f>IF(ISERROR(VLOOKUP($J655,Tableau1[],10,0)),"",VLOOKUP($J655,Tableau1[],10,0))</f>
        <v/>
      </c>
      <c r="R655" s="133" t="str">
        <f t="shared" si="94"/>
        <v/>
      </c>
      <c r="S655" s="134" t="str">
        <f t="shared" si="95"/>
        <v/>
      </c>
      <c r="T655" s="133" t="str">
        <f t="shared" si="97"/>
        <v/>
      </c>
    </row>
    <row r="656" spans="1:20" ht="19.95" customHeight="1">
      <c r="A656" s="86" t="str">
        <f t="shared" ref="A656:A687" si="98">IF(D334=0,"",1)</f>
        <v/>
      </c>
      <c r="G656" s="135"/>
      <c r="H656" s="135"/>
      <c r="I656" s="135"/>
      <c r="J656" s="133" t="str">
        <f>IF(ISERROR(VLOOKUP(#REF!,$B$2:$D$577,2,0)),"",VLOOKUP(#REF!,$B$2:$D$577,2,0))</f>
        <v/>
      </c>
      <c r="K656" s="133" t="str">
        <f>IF(ISERROR(VLOOKUP($J656,Tableau1[],4,0)),"",VLOOKUP($J656,Tableau1[],4,0))</f>
        <v/>
      </c>
      <c r="L656" s="133" t="str">
        <f>IF(ISERROR(VLOOKUP($J656,Tableau1[],5,0)),"",VLOOKUP($J656,Tableau1[],5,0))</f>
        <v/>
      </c>
      <c r="M656" s="133" t="str">
        <f>IF(ISERROR(VLOOKUP($J656,Tableau1[],6,0)),"",VLOOKUP($J656,Tableau1[],6,0))</f>
        <v/>
      </c>
      <c r="N656" s="133" t="str">
        <f>IF(ISERROR(VLOOKUP($J656,Tableau1[],13,0)),"",VLOOKUP($J656,Tableau1[],13,0))</f>
        <v/>
      </c>
      <c r="O656" s="133" t="str">
        <f>IF(ISERROR(VLOOKUP($J656,Tableau1[],11,0)),"",VLOOKUP($J656,Tableau1[],11,0))</f>
        <v/>
      </c>
      <c r="P656" s="133" t="str">
        <f>IF(ISERROR(VLOOKUP($J656,Tableau1[],8,0)),"",VLOOKUP($J656,Tableau1[],8,0))</f>
        <v/>
      </c>
      <c r="Q656" s="133" t="str">
        <f>IF(ISERROR(VLOOKUP($J656,Tableau1[],10,0)),"",VLOOKUP($J656,Tableau1[],10,0))</f>
        <v/>
      </c>
      <c r="R656" s="133" t="str">
        <f t="shared" si="94"/>
        <v/>
      </c>
      <c r="S656" s="134" t="str">
        <f t="shared" si="95"/>
        <v/>
      </c>
      <c r="T656" s="133" t="str">
        <f t="shared" si="97"/>
        <v/>
      </c>
    </row>
    <row r="657" spans="1:20" ht="19.95" customHeight="1">
      <c r="A657" s="86" t="str">
        <f t="shared" si="98"/>
        <v/>
      </c>
      <c r="G657" s="135"/>
      <c r="H657" s="135"/>
      <c r="I657" s="135"/>
      <c r="J657" s="133" t="str">
        <f>IF(ISERROR(VLOOKUP(#REF!,$B$2:$D$577,2,0)),"",VLOOKUP(#REF!,$B$2:$D$577,2,0))</f>
        <v/>
      </c>
      <c r="K657" s="133" t="str">
        <f>IF(ISERROR(VLOOKUP($J657,Tableau1[],4,0)),"",VLOOKUP($J657,Tableau1[],4,0))</f>
        <v/>
      </c>
      <c r="L657" s="133" t="str">
        <f>IF(ISERROR(VLOOKUP($J657,Tableau1[],5,0)),"",VLOOKUP($J657,Tableau1[],5,0))</f>
        <v/>
      </c>
      <c r="M657" s="133" t="str">
        <f>IF(ISERROR(VLOOKUP($J657,Tableau1[],6,0)),"",VLOOKUP($J657,Tableau1[],6,0))</f>
        <v/>
      </c>
      <c r="N657" s="133" t="str">
        <f>IF(ISERROR(VLOOKUP($J657,Tableau1[],13,0)),"",VLOOKUP($J657,Tableau1[],13,0))</f>
        <v/>
      </c>
      <c r="O657" s="133" t="str">
        <f>IF(ISERROR(VLOOKUP($J657,Tableau1[],11,0)),"",VLOOKUP($J657,Tableau1[],11,0))</f>
        <v/>
      </c>
      <c r="P657" s="133" t="str">
        <f>IF(ISERROR(VLOOKUP($J657,Tableau1[],8,0)),"",VLOOKUP($J657,Tableau1[],8,0))</f>
        <v/>
      </c>
      <c r="Q657" s="133" t="str">
        <f>IF(ISERROR(VLOOKUP($J657,Tableau1[],10,0)),"",VLOOKUP($J657,Tableau1[],10,0))</f>
        <v/>
      </c>
      <c r="R657" s="133" t="str">
        <f t="shared" si="94"/>
        <v/>
      </c>
      <c r="S657" s="134" t="str">
        <f t="shared" si="95"/>
        <v/>
      </c>
      <c r="T657" s="133" t="str">
        <f t="shared" si="97"/>
        <v/>
      </c>
    </row>
    <row r="658" spans="1:20" ht="19.95" customHeight="1">
      <c r="A658" s="86" t="str">
        <f t="shared" si="98"/>
        <v/>
      </c>
      <c r="G658" s="135"/>
      <c r="H658" s="135"/>
      <c r="I658" s="135"/>
      <c r="J658" s="133" t="str">
        <f>IF(ISERROR(VLOOKUP(#REF!,$B$2:$D$577,2,0)),"",VLOOKUP(#REF!,$B$2:$D$577,2,0))</f>
        <v/>
      </c>
      <c r="K658" s="133" t="str">
        <f>IF(ISERROR(VLOOKUP($J658,Tableau1[],4,0)),"",VLOOKUP($J658,Tableau1[],4,0))</f>
        <v/>
      </c>
      <c r="L658" s="133" t="str">
        <f>IF(ISERROR(VLOOKUP($J658,Tableau1[],5,0)),"",VLOOKUP($J658,Tableau1[],5,0))</f>
        <v/>
      </c>
      <c r="M658" s="133" t="str">
        <f>IF(ISERROR(VLOOKUP($J658,Tableau1[],6,0)),"",VLOOKUP($J658,Tableau1[],6,0))</f>
        <v/>
      </c>
      <c r="N658" s="133" t="str">
        <f>IF(ISERROR(VLOOKUP($J658,Tableau1[],13,0)),"",VLOOKUP($J658,Tableau1[],13,0))</f>
        <v/>
      </c>
      <c r="O658" s="133" t="str">
        <f>IF(ISERROR(VLOOKUP($J658,Tableau1[],11,0)),"",VLOOKUP($J658,Tableau1[],11,0))</f>
        <v/>
      </c>
      <c r="P658" s="133" t="str">
        <f>IF(ISERROR(VLOOKUP($J658,Tableau1[],8,0)),"",VLOOKUP($J658,Tableau1[],8,0))</f>
        <v/>
      </c>
      <c r="Q658" s="133" t="str">
        <f>IF(ISERROR(VLOOKUP($J658,Tableau1[],10,0)),"",VLOOKUP($J658,Tableau1[],10,0))</f>
        <v/>
      </c>
      <c r="R658" s="133" t="str">
        <f t="shared" ref="R658:R721" si="99">IF(ISERROR(VLOOKUP(J658,C:D,2,0)),"",VLOOKUP(J658,C:D,2,0))</f>
        <v/>
      </c>
      <c r="S658" s="134" t="str">
        <f t="shared" ref="S658:S721" si="100">IF(ISERROR(VLOOKUP(J658,C:F,4,0)),"",VLOOKUP(J658,C:F,4,0))</f>
        <v/>
      </c>
      <c r="T658" s="133" t="str">
        <f t="shared" si="97"/>
        <v/>
      </c>
    </row>
    <row r="659" spans="1:20" ht="19.95" customHeight="1">
      <c r="A659" s="86" t="str">
        <f t="shared" si="98"/>
        <v/>
      </c>
      <c r="G659" s="135"/>
      <c r="H659" s="135"/>
      <c r="I659" s="135"/>
      <c r="J659" s="133" t="str">
        <f>IF(ISERROR(VLOOKUP(#REF!,$B$2:$D$577,2,0)),"",VLOOKUP(#REF!,$B$2:$D$577,2,0))</f>
        <v/>
      </c>
      <c r="K659" s="133" t="str">
        <f>IF(ISERROR(VLOOKUP($J659,Tableau1[],4,0)),"",VLOOKUP($J659,Tableau1[],4,0))</f>
        <v/>
      </c>
      <c r="L659" s="133" t="str">
        <f>IF(ISERROR(VLOOKUP($J659,Tableau1[],5,0)),"",VLOOKUP($J659,Tableau1[],5,0))</f>
        <v/>
      </c>
      <c r="M659" s="133" t="str">
        <f>IF(ISERROR(VLOOKUP($J659,Tableau1[],6,0)),"",VLOOKUP($J659,Tableau1[],6,0))</f>
        <v/>
      </c>
      <c r="N659" s="133" t="str">
        <f>IF(ISERROR(VLOOKUP($J659,Tableau1[],13,0)),"",VLOOKUP($J659,Tableau1[],13,0))</f>
        <v/>
      </c>
      <c r="O659" s="133" t="str">
        <f>IF(ISERROR(VLOOKUP($J659,Tableau1[],11,0)),"",VLOOKUP($J659,Tableau1[],11,0))</f>
        <v/>
      </c>
      <c r="P659" s="133" t="str">
        <f>IF(ISERROR(VLOOKUP($J659,Tableau1[],8,0)),"",VLOOKUP($J659,Tableau1[],8,0))</f>
        <v/>
      </c>
      <c r="Q659" s="133" t="str">
        <f>IF(ISERROR(VLOOKUP($J659,Tableau1[],10,0)),"",VLOOKUP($J659,Tableau1[],10,0))</f>
        <v/>
      </c>
      <c r="R659" s="133" t="str">
        <f t="shared" si="99"/>
        <v/>
      </c>
      <c r="S659" s="134" t="str">
        <f t="shared" si="100"/>
        <v/>
      </c>
      <c r="T659" s="133" t="str">
        <f t="shared" si="97"/>
        <v/>
      </c>
    </row>
    <row r="660" spans="1:20" ht="19.95" customHeight="1">
      <c r="A660" s="86" t="str">
        <f t="shared" si="98"/>
        <v/>
      </c>
      <c r="G660" s="135"/>
      <c r="H660" s="135"/>
      <c r="I660" s="135"/>
      <c r="J660" s="133" t="str">
        <f>IF(ISERROR(VLOOKUP(#REF!,$B$2:$D$577,2,0)),"",VLOOKUP(#REF!,$B$2:$D$577,2,0))</f>
        <v/>
      </c>
      <c r="K660" s="133" t="str">
        <f>IF(ISERROR(VLOOKUP($J660,Tableau1[],4,0)),"",VLOOKUP($J660,Tableau1[],4,0))</f>
        <v/>
      </c>
      <c r="L660" s="133" t="str">
        <f>IF(ISERROR(VLOOKUP($J660,Tableau1[],5,0)),"",VLOOKUP($J660,Tableau1[],5,0))</f>
        <v/>
      </c>
      <c r="M660" s="133" t="str">
        <f>IF(ISERROR(VLOOKUP($J660,Tableau1[],6,0)),"",VLOOKUP($J660,Tableau1[],6,0))</f>
        <v/>
      </c>
      <c r="N660" s="133" t="str">
        <f>IF(ISERROR(VLOOKUP($J660,Tableau1[],13,0)),"",VLOOKUP($J660,Tableau1[],13,0))</f>
        <v/>
      </c>
      <c r="O660" s="133" t="str">
        <f>IF(ISERROR(VLOOKUP($J660,Tableau1[],11,0)),"",VLOOKUP($J660,Tableau1[],11,0))</f>
        <v/>
      </c>
      <c r="P660" s="133" t="str">
        <f>IF(ISERROR(VLOOKUP($J660,Tableau1[],8,0)),"",VLOOKUP($J660,Tableau1[],8,0))</f>
        <v/>
      </c>
      <c r="Q660" s="133" t="str">
        <f>IF(ISERROR(VLOOKUP($J660,Tableau1[],10,0)),"",VLOOKUP($J660,Tableau1[],10,0))</f>
        <v/>
      </c>
      <c r="R660" s="133" t="str">
        <f t="shared" si="99"/>
        <v/>
      </c>
      <c r="S660" s="134" t="str">
        <f t="shared" si="100"/>
        <v/>
      </c>
      <c r="T660" s="133" t="str">
        <f t="shared" si="97"/>
        <v/>
      </c>
    </row>
    <row r="661" spans="1:20" ht="19.95" customHeight="1">
      <c r="A661" s="86" t="str">
        <f t="shared" si="98"/>
        <v/>
      </c>
      <c r="G661" s="135"/>
      <c r="H661" s="135"/>
      <c r="I661" s="135"/>
      <c r="J661" s="133" t="str">
        <f>IF(ISERROR(VLOOKUP(#REF!,$B$2:$D$577,2,0)),"",VLOOKUP(#REF!,$B$2:$D$577,2,0))</f>
        <v/>
      </c>
      <c r="K661" s="133" t="str">
        <f>IF(ISERROR(VLOOKUP($J661,Tableau1[],4,0)),"",VLOOKUP($J661,Tableau1[],4,0))</f>
        <v/>
      </c>
      <c r="L661" s="133" t="str">
        <f>IF(ISERROR(VLOOKUP($J661,Tableau1[],5,0)),"",VLOOKUP($J661,Tableau1[],5,0))</f>
        <v/>
      </c>
      <c r="M661" s="133" t="str">
        <f>IF(ISERROR(VLOOKUP($J661,Tableau1[],6,0)),"",VLOOKUP($J661,Tableau1[],6,0))</f>
        <v/>
      </c>
      <c r="N661" s="133" t="str">
        <f>IF(ISERROR(VLOOKUP($J661,Tableau1[],13,0)),"",VLOOKUP($J661,Tableau1[],13,0))</f>
        <v/>
      </c>
      <c r="O661" s="133" t="str">
        <f>IF(ISERROR(VLOOKUP($J661,Tableau1[],11,0)),"",VLOOKUP($J661,Tableau1[],11,0))</f>
        <v/>
      </c>
      <c r="P661" s="133" t="str">
        <f>IF(ISERROR(VLOOKUP($J661,Tableau1[],8,0)),"",VLOOKUP($J661,Tableau1[],8,0))</f>
        <v/>
      </c>
      <c r="Q661" s="133" t="str">
        <f>IF(ISERROR(VLOOKUP($J661,Tableau1[],10,0)),"",VLOOKUP($J661,Tableau1[],10,0))</f>
        <v/>
      </c>
      <c r="R661" s="133" t="str">
        <f t="shared" si="99"/>
        <v/>
      </c>
      <c r="S661" s="134" t="str">
        <f t="shared" si="100"/>
        <v/>
      </c>
      <c r="T661" s="133" t="str">
        <f t="shared" si="97"/>
        <v/>
      </c>
    </row>
    <row r="662" spans="1:20" ht="19.95" customHeight="1">
      <c r="A662" s="86" t="str">
        <f t="shared" si="98"/>
        <v/>
      </c>
      <c r="G662" s="135"/>
      <c r="H662" s="135"/>
      <c r="I662" s="135"/>
      <c r="J662" s="133" t="str">
        <f>IF(ISERROR(VLOOKUP(#REF!,$B$2:$D$577,2,0)),"",VLOOKUP(#REF!,$B$2:$D$577,2,0))</f>
        <v/>
      </c>
      <c r="K662" s="133" t="str">
        <f>IF(ISERROR(VLOOKUP($J662,Tableau1[],4,0)),"",VLOOKUP($J662,Tableau1[],4,0))</f>
        <v/>
      </c>
      <c r="L662" s="133" t="str">
        <f>IF(ISERROR(VLOOKUP($J662,Tableau1[],5,0)),"",VLOOKUP($J662,Tableau1[],5,0))</f>
        <v/>
      </c>
      <c r="M662" s="133" t="str">
        <f>IF(ISERROR(VLOOKUP($J662,Tableau1[],6,0)),"",VLOOKUP($J662,Tableau1[],6,0))</f>
        <v/>
      </c>
      <c r="N662" s="133" t="str">
        <f>IF(ISERROR(VLOOKUP($J662,Tableau1[],13,0)),"",VLOOKUP($J662,Tableau1[],13,0))</f>
        <v/>
      </c>
      <c r="O662" s="133" t="str">
        <f>IF(ISERROR(VLOOKUP($J662,Tableau1[],11,0)),"",VLOOKUP($J662,Tableau1[],11,0))</f>
        <v/>
      </c>
      <c r="P662" s="133" t="str">
        <f>IF(ISERROR(VLOOKUP($J662,Tableau1[],8,0)),"",VLOOKUP($J662,Tableau1[],8,0))</f>
        <v/>
      </c>
      <c r="Q662" s="133" t="str">
        <f>IF(ISERROR(VLOOKUP($J662,Tableau1[],10,0)),"",VLOOKUP($J662,Tableau1[],10,0))</f>
        <v/>
      </c>
      <c r="R662" s="133" t="str">
        <f t="shared" si="99"/>
        <v/>
      </c>
      <c r="S662" s="134" t="str">
        <f t="shared" si="100"/>
        <v/>
      </c>
      <c r="T662" s="133" t="str">
        <f t="shared" si="97"/>
        <v/>
      </c>
    </row>
    <row r="663" spans="1:20" ht="19.95" customHeight="1">
      <c r="A663" s="86" t="str">
        <f t="shared" si="98"/>
        <v/>
      </c>
      <c r="G663" s="135"/>
      <c r="H663" s="135"/>
      <c r="I663" s="135"/>
      <c r="J663" s="133" t="str">
        <f>IF(ISERROR(VLOOKUP(#REF!,$B$2:$D$577,2,0)),"",VLOOKUP(#REF!,$B$2:$D$577,2,0))</f>
        <v/>
      </c>
      <c r="K663" s="133" t="str">
        <f>IF(ISERROR(VLOOKUP($J663,Tableau1[],4,0)),"",VLOOKUP($J663,Tableau1[],4,0))</f>
        <v/>
      </c>
      <c r="L663" s="133" t="str">
        <f>IF(ISERROR(VLOOKUP($J663,Tableau1[],5,0)),"",VLOOKUP($J663,Tableau1[],5,0))</f>
        <v/>
      </c>
      <c r="M663" s="133" t="str">
        <f>IF(ISERROR(VLOOKUP($J663,Tableau1[],6,0)),"",VLOOKUP($J663,Tableau1[],6,0))</f>
        <v/>
      </c>
      <c r="N663" s="133" t="str">
        <f>IF(ISERROR(VLOOKUP($J663,Tableau1[],13,0)),"",VLOOKUP($J663,Tableau1[],13,0))</f>
        <v/>
      </c>
      <c r="O663" s="133" t="str">
        <f>IF(ISERROR(VLOOKUP($J663,Tableau1[],11,0)),"",VLOOKUP($J663,Tableau1[],11,0))</f>
        <v/>
      </c>
      <c r="P663" s="133" t="str">
        <f>IF(ISERROR(VLOOKUP($J663,Tableau1[],8,0)),"",VLOOKUP($J663,Tableau1[],8,0))</f>
        <v/>
      </c>
      <c r="Q663" s="133" t="str">
        <f>IF(ISERROR(VLOOKUP($J663,Tableau1[],10,0)),"",VLOOKUP($J663,Tableau1[],10,0))</f>
        <v/>
      </c>
      <c r="R663" s="133" t="str">
        <f t="shared" si="99"/>
        <v/>
      </c>
      <c r="S663" s="134" t="str">
        <f t="shared" si="100"/>
        <v/>
      </c>
      <c r="T663" s="133" t="str">
        <f t="shared" si="97"/>
        <v/>
      </c>
    </row>
    <row r="664" spans="1:20" ht="19.95" customHeight="1">
      <c r="A664" s="86" t="str">
        <f t="shared" si="98"/>
        <v/>
      </c>
      <c r="G664" s="135"/>
      <c r="H664" s="135"/>
      <c r="I664" s="135"/>
      <c r="J664" s="133" t="str">
        <f>IF(ISERROR(VLOOKUP(#REF!,$B$2:$D$577,2,0)),"",VLOOKUP(#REF!,$B$2:$D$577,2,0))</f>
        <v/>
      </c>
      <c r="K664" s="133" t="str">
        <f>IF(ISERROR(VLOOKUP($J664,Tableau1[],4,0)),"",VLOOKUP($J664,Tableau1[],4,0))</f>
        <v/>
      </c>
      <c r="L664" s="133" t="str">
        <f>IF(ISERROR(VLOOKUP($J664,Tableau1[],5,0)),"",VLOOKUP($J664,Tableau1[],5,0))</f>
        <v/>
      </c>
      <c r="M664" s="133" t="str">
        <f>IF(ISERROR(VLOOKUP($J664,Tableau1[],6,0)),"",VLOOKUP($J664,Tableau1[],6,0))</f>
        <v/>
      </c>
      <c r="N664" s="133" t="str">
        <f>IF(ISERROR(VLOOKUP($J664,Tableau1[],13,0)),"",VLOOKUP($J664,Tableau1[],13,0))</f>
        <v/>
      </c>
      <c r="O664" s="133" t="str">
        <f>IF(ISERROR(VLOOKUP($J664,Tableau1[],11,0)),"",VLOOKUP($J664,Tableau1[],11,0))</f>
        <v/>
      </c>
      <c r="P664" s="133" t="str">
        <f>IF(ISERROR(VLOOKUP($J664,Tableau1[],8,0)),"",VLOOKUP($J664,Tableau1[],8,0))</f>
        <v/>
      </c>
      <c r="Q664" s="133" t="str">
        <f>IF(ISERROR(VLOOKUP($J664,Tableau1[],10,0)),"",VLOOKUP($J664,Tableau1[],10,0))</f>
        <v/>
      </c>
      <c r="R664" s="133" t="str">
        <f t="shared" si="99"/>
        <v/>
      </c>
      <c r="S664" s="134" t="str">
        <f t="shared" si="100"/>
        <v/>
      </c>
      <c r="T664" s="133" t="str">
        <f t="shared" si="97"/>
        <v/>
      </c>
    </row>
    <row r="665" spans="1:20" ht="19.95" customHeight="1">
      <c r="A665" s="86" t="str">
        <f t="shared" si="98"/>
        <v/>
      </c>
      <c r="G665" s="135"/>
      <c r="H665" s="135"/>
      <c r="I665" s="135"/>
      <c r="J665" s="133" t="str">
        <f>IF(ISERROR(VLOOKUP(#REF!,$B$2:$D$577,2,0)),"",VLOOKUP(#REF!,$B$2:$D$577,2,0))</f>
        <v/>
      </c>
      <c r="K665" s="133" t="str">
        <f>IF(ISERROR(VLOOKUP($J665,Tableau1[],4,0)),"",VLOOKUP($J665,Tableau1[],4,0))</f>
        <v/>
      </c>
      <c r="L665" s="133" t="str">
        <f>IF(ISERROR(VLOOKUP($J665,Tableau1[],5,0)),"",VLOOKUP($J665,Tableau1[],5,0))</f>
        <v/>
      </c>
      <c r="M665" s="133" t="str">
        <f>IF(ISERROR(VLOOKUP($J665,Tableau1[],6,0)),"",VLOOKUP($J665,Tableau1[],6,0))</f>
        <v/>
      </c>
      <c r="N665" s="133" t="str">
        <f>IF(ISERROR(VLOOKUP($J665,Tableau1[],13,0)),"",VLOOKUP($J665,Tableau1[],13,0))</f>
        <v/>
      </c>
      <c r="O665" s="133" t="str">
        <f>IF(ISERROR(VLOOKUP($J665,Tableau1[],11,0)),"",VLOOKUP($J665,Tableau1[],11,0))</f>
        <v/>
      </c>
      <c r="P665" s="133" t="str">
        <f>IF(ISERROR(VLOOKUP($J665,Tableau1[],8,0)),"",VLOOKUP($J665,Tableau1[],8,0))</f>
        <v/>
      </c>
      <c r="Q665" s="133" t="str">
        <f>IF(ISERROR(VLOOKUP($J665,Tableau1[],10,0)),"",VLOOKUP($J665,Tableau1[],10,0))</f>
        <v/>
      </c>
      <c r="R665" s="133" t="str">
        <f t="shared" si="99"/>
        <v/>
      </c>
      <c r="S665" s="134" t="str">
        <f t="shared" si="100"/>
        <v/>
      </c>
      <c r="T665" s="133" t="str">
        <f t="shared" si="97"/>
        <v/>
      </c>
    </row>
    <row r="666" spans="1:20" ht="19.95" customHeight="1">
      <c r="A666" s="86" t="str">
        <f t="shared" si="98"/>
        <v/>
      </c>
      <c r="G666" s="135"/>
      <c r="H666" s="135"/>
      <c r="I666" s="135"/>
      <c r="J666" s="133" t="str">
        <f>IF(ISERROR(VLOOKUP(#REF!,$B$2:$D$577,2,0)),"",VLOOKUP(#REF!,$B$2:$D$577,2,0))</f>
        <v/>
      </c>
      <c r="K666" s="133" t="str">
        <f>IF(ISERROR(VLOOKUP($J666,Tableau1[],4,0)),"",VLOOKUP($J666,Tableau1[],4,0))</f>
        <v/>
      </c>
      <c r="L666" s="133" t="str">
        <f>IF(ISERROR(VLOOKUP($J666,Tableau1[],5,0)),"",VLOOKUP($J666,Tableau1[],5,0))</f>
        <v/>
      </c>
      <c r="M666" s="133" t="str">
        <f>IF(ISERROR(VLOOKUP($J666,Tableau1[],6,0)),"",VLOOKUP($J666,Tableau1[],6,0))</f>
        <v/>
      </c>
      <c r="N666" s="133" t="str">
        <f>IF(ISERROR(VLOOKUP($J666,Tableau1[],13,0)),"",VLOOKUP($J666,Tableau1[],13,0))</f>
        <v/>
      </c>
      <c r="O666" s="133" t="str">
        <f>IF(ISERROR(VLOOKUP($J666,Tableau1[],11,0)),"",VLOOKUP($J666,Tableau1[],11,0))</f>
        <v/>
      </c>
      <c r="P666" s="133" t="str">
        <f>IF(ISERROR(VLOOKUP($J666,Tableau1[],8,0)),"",VLOOKUP($J666,Tableau1[],8,0))</f>
        <v/>
      </c>
      <c r="Q666" s="133" t="str">
        <f>IF(ISERROR(VLOOKUP($J666,Tableau1[],10,0)),"",VLOOKUP($J666,Tableau1[],10,0))</f>
        <v/>
      </c>
      <c r="R666" s="133" t="str">
        <f t="shared" si="99"/>
        <v/>
      </c>
      <c r="S666" s="134" t="str">
        <f t="shared" si="100"/>
        <v/>
      </c>
      <c r="T666" s="133" t="str">
        <f t="shared" si="97"/>
        <v/>
      </c>
    </row>
    <row r="667" spans="1:20" ht="19.95" customHeight="1">
      <c r="A667" s="86" t="str">
        <f t="shared" si="98"/>
        <v/>
      </c>
      <c r="G667" s="135"/>
      <c r="H667" s="135"/>
      <c r="I667" s="135"/>
      <c r="J667" s="133" t="str">
        <f>IF(ISERROR(VLOOKUP(#REF!,$B$2:$D$577,2,0)),"",VLOOKUP(#REF!,$B$2:$D$577,2,0))</f>
        <v/>
      </c>
      <c r="K667" s="133" t="str">
        <f>IF(ISERROR(VLOOKUP($J667,Tableau1[],4,0)),"",VLOOKUP($J667,Tableau1[],4,0))</f>
        <v/>
      </c>
      <c r="L667" s="133" t="str">
        <f>IF(ISERROR(VLOOKUP($J667,Tableau1[],5,0)),"",VLOOKUP($J667,Tableau1[],5,0))</f>
        <v/>
      </c>
      <c r="M667" s="133" t="str">
        <f>IF(ISERROR(VLOOKUP($J667,Tableau1[],6,0)),"",VLOOKUP($J667,Tableau1[],6,0))</f>
        <v/>
      </c>
      <c r="N667" s="133" t="str">
        <f>IF(ISERROR(VLOOKUP($J667,Tableau1[],13,0)),"",VLOOKUP($J667,Tableau1[],13,0))</f>
        <v/>
      </c>
      <c r="O667" s="133" t="str">
        <f>IF(ISERROR(VLOOKUP($J667,Tableau1[],11,0)),"",VLOOKUP($J667,Tableau1[],11,0))</f>
        <v/>
      </c>
      <c r="P667" s="133" t="str">
        <f>IF(ISERROR(VLOOKUP($J667,Tableau1[],8,0)),"",VLOOKUP($J667,Tableau1[],8,0))</f>
        <v/>
      </c>
      <c r="Q667" s="133" t="str">
        <f>IF(ISERROR(VLOOKUP($J667,Tableau1[],10,0)),"",VLOOKUP($J667,Tableau1[],10,0))</f>
        <v/>
      </c>
      <c r="R667" s="133" t="str">
        <f t="shared" si="99"/>
        <v/>
      </c>
      <c r="S667" s="134" t="str">
        <f t="shared" si="100"/>
        <v/>
      </c>
      <c r="T667" s="133" t="str">
        <f t="shared" si="97"/>
        <v/>
      </c>
    </row>
    <row r="668" spans="1:20" ht="19.95" customHeight="1">
      <c r="A668" s="86" t="str">
        <f t="shared" si="98"/>
        <v/>
      </c>
      <c r="G668" s="135"/>
      <c r="H668" s="135"/>
      <c r="I668" s="135"/>
      <c r="J668" s="133" t="str">
        <f>IF(ISERROR(VLOOKUP(#REF!,$B$2:$D$577,2,0)),"",VLOOKUP(#REF!,$B$2:$D$577,2,0))</f>
        <v/>
      </c>
      <c r="K668" s="133" t="str">
        <f>IF(ISERROR(VLOOKUP($J668,Tableau1[],4,0)),"",VLOOKUP($J668,Tableau1[],4,0))</f>
        <v/>
      </c>
      <c r="L668" s="133" t="str">
        <f>IF(ISERROR(VLOOKUP($J668,Tableau1[],5,0)),"",VLOOKUP($J668,Tableau1[],5,0))</f>
        <v/>
      </c>
      <c r="M668" s="133" t="str">
        <f>IF(ISERROR(VLOOKUP($J668,Tableau1[],6,0)),"",VLOOKUP($J668,Tableau1[],6,0))</f>
        <v/>
      </c>
      <c r="N668" s="133" t="str">
        <f>IF(ISERROR(VLOOKUP($J668,Tableau1[],13,0)),"",VLOOKUP($J668,Tableau1[],13,0))</f>
        <v/>
      </c>
      <c r="O668" s="133" t="str">
        <f>IF(ISERROR(VLOOKUP($J668,Tableau1[],11,0)),"",VLOOKUP($J668,Tableau1[],11,0))</f>
        <v/>
      </c>
      <c r="P668" s="133" t="str">
        <f>IF(ISERROR(VLOOKUP($J668,Tableau1[],8,0)),"",VLOOKUP($J668,Tableau1[],8,0))</f>
        <v/>
      </c>
      <c r="Q668" s="133" t="str">
        <f>IF(ISERROR(VLOOKUP($J668,Tableau1[],10,0)),"",VLOOKUP($J668,Tableau1[],10,0))</f>
        <v/>
      </c>
      <c r="R668" s="133" t="str">
        <f t="shared" si="99"/>
        <v/>
      </c>
      <c r="S668" s="134" t="str">
        <f t="shared" si="100"/>
        <v/>
      </c>
      <c r="T668" s="133" t="str">
        <f t="shared" si="97"/>
        <v/>
      </c>
    </row>
    <row r="669" spans="1:20" ht="19.95" customHeight="1">
      <c r="A669" s="86" t="str">
        <f t="shared" si="98"/>
        <v/>
      </c>
      <c r="G669" s="135"/>
      <c r="H669" s="135"/>
      <c r="I669" s="135"/>
      <c r="J669" s="133" t="str">
        <f>IF(ISERROR(VLOOKUP(#REF!,$B$2:$D$577,2,0)),"",VLOOKUP(#REF!,$B$2:$D$577,2,0))</f>
        <v/>
      </c>
      <c r="K669" s="133" t="str">
        <f>IF(ISERROR(VLOOKUP($J669,Tableau1[],4,0)),"",VLOOKUP($J669,Tableau1[],4,0))</f>
        <v/>
      </c>
      <c r="L669" s="133" t="str">
        <f>IF(ISERROR(VLOOKUP($J669,Tableau1[],5,0)),"",VLOOKUP($J669,Tableau1[],5,0))</f>
        <v/>
      </c>
      <c r="M669" s="133" t="str">
        <f>IF(ISERROR(VLOOKUP($J669,Tableau1[],6,0)),"",VLOOKUP($J669,Tableau1[],6,0))</f>
        <v/>
      </c>
      <c r="N669" s="133" t="str">
        <f>IF(ISERROR(VLOOKUP($J669,Tableau1[],13,0)),"",VLOOKUP($J669,Tableau1[],13,0))</f>
        <v/>
      </c>
      <c r="O669" s="133" t="str">
        <f>IF(ISERROR(VLOOKUP($J669,Tableau1[],11,0)),"",VLOOKUP($J669,Tableau1[],11,0))</f>
        <v/>
      </c>
      <c r="P669" s="133" t="str">
        <f>IF(ISERROR(VLOOKUP($J669,Tableau1[],8,0)),"",VLOOKUP($J669,Tableau1[],8,0))</f>
        <v/>
      </c>
      <c r="Q669" s="133" t="str">
        <f>IF(ISERROR(VLOOKUP($J669,Tableau1[],10,0)),"",VLOOKUP($J669,Tableau1[],10,0))</f>
        <v/>
      </c>
      <c r="R669" s="133" t="str">
        <f t="shared" si="99"/>
        <v/>
      </c>
      <c r="S669" s="134" t="str">
        <f t="shared" si="100"/>
        <v/>
      </c>
      <c r="T669" s="133" t="str">
        <f t="shared" si="97"/>
        <v/>
      </c>
    </row>
    <row r="670" spans="1:20" ht="19.95" customHeight="1">
      <c r="A670" s="86" t="str">
        <f t="shared" si="98"/>
        <v/>
      </c>
      <c r="G670" s="135"/>
      <c r="H670" s="135"/>
      <c r="I670" s="135"/>
      <c r="J670" s="133" t="str">
        <f>IF(ISERROR(VLOOKUP(#REF!,$B$2:$D$577,2,0)),"",VLOOKUP(#REF!,$B$2:$D$577,2,0))</f>
        <v/>
      </c>
      <c r="K670" s="133" t="str">
        <f>IF(ISERROR(VLOOKUP($J670,Tableau1[],4,0)),"",VLOOKUP($J670,Tableau1[],4,0))</f>
        <v/>
      </c>
      <c r="L670" s="133" t="str">
        <f>IF(ISERROR(VLOOKUP($J670,Tableau1[],5,0)),"",VLOOKUP($J670,Tableau1[],5,0))</f>
        <v/>
      </c>
      <c r="M670" s="133" t="str">
        <f>IF(ISERROR(VLOOKUP($J670,Tableau1[],6,0)),"",VLOOKUP($J670,Tableau1[],6,0))</f>
        <v/>
      </c>
      <c r="N670" s="133" t="str">
        <f>IF(ISERROR(VLOOKUP($J670,Tableau1[],13,0)),"",VLOOKUP($J670,Tableau1[],13,0))</f>
        <v/>
      </c>
      <c r="O670" s="133" t="str">
        <f>IF(ISERROR(VLOOKUP($J670,Tableau1[],11,0)),"",VLOOKUP($J670,Tableau1[],11,0))</f>
        <v/>
      </c>
      <c r="P670" s="133" t="str">
        <f>IF(ISERROR(VLOOKUP($J670,Tableau1[],8,0)),"",VLOOKUP($J670,Tableau1[],8,0))</f>
        <v/>
      </c>
      <c r="Q670" s="133" t="str">
        <f>IF(ISERROR(VLOOKUP($J670,Tableau1[],10,0)),"",VLOOKUP($J670,Tableau1[],10,0))</f>
        <v/>
      </c>
      <c r="R670" s="133" t="str">
        <f t="shared" si="99"/>
        <v/>
      </c>
      <c r="S670" s="134" t="str">
        <f t="shared" si="100"/>
        <v/>
      </c>
      <c r="T670" s="133" t="str">
        <f t="shared" si="97"/>
        <v/>
      </c>
    </row>
    <row r="671" spans="1:20" ht="19.95" customHeight="1">
      <c r="A671" s="86" t="str">
        <f t="shared" si="98"/>
        <v/>
      </c>
      <c r="G671" s="135"/>
      <c r="H671" s="135"/>
      <c r="I671" s="135"/>
      <c r="J671" s="133" t="str">
        <f>IF(ISERROR(VLOOKUP(#REF!,$B$2:$D$577,2,0)),"",VLOOKUP(#REF!,$B$2:$D$577,2,0))</f>
        <v/>
      </c>
      <c r="K671" s="133" t="str">
        <f>IF(ISERROR(VLOOKUP($J671,Tableau1[],4,0)),"",VLOOKUP($J671,Tableau1[],4,0))</f>
        <v/>
      </c>
      <c r="L671" s="133" t="str">
        <f>IF(ISERROR(VLOOKUP($J671,Tableau1[],5,0)),"",VLOOKUP($J671,Tableau1[],5,0))</f>
        <v/>
      </c>
      <c r="M671" s="133" t="str">
        <f>IF(ISERROR(VLOOKUP($J671,Tableau1[],6,0)),"",VLOOKUP($J671,Tableau1[],6,0))</f>
        <v/>
      </c>
      <c r="N671" s="133" t="str">
        <f>IF(ISERROR(VLOOKUP($J671,Tableau1[],13,0)),"",VLOOKUP($J671,Tableau1[],13,0))</f>
        <v/>
      </c>
      <c r="O671" s="133" t="str">
        <f>IF(ISERROR(VLOOKUP($J671,Tableau1[],11,0)),"",VLOOKUP($J671,Tableau1[],11,0))</f>
        <v/>
      </c>
      <c r="P671" s="133" t="str">
        <f>IF(ISERROR(VLOOKUP($J671,Tableau1[],8,0)),"",VLOOKUP($J671,Tableau1[],8,0))</f>
        <v/>
      </c>
      <c r="Q671" s="133" t="str">
        <f>IF(ISERROR(VLOOKUP($J671,Tableau1[],10,0)),"",VLOOKUP($J671,Tableau1[],10,0))</f>
        <v/>
      </c>
      <c r="R671" s="133" t="str">
        <f t="shared" si="99"/>
        <v/>
      </c>
      <c r="S671" s="134" t="str">
        <f t="shared" si="100"/>
        <v/>
      </c>
      <c r="T671" s="133" t="str">
        <f t="shared" si="97"/>
        <v/>
      </c>
    </row>
    <row r="672" spans="1:20" ht="19.95" customHeight="1">
      <c r="A672" s="86" t="str">
        <f t="shared" si="98"/>
        <v/>
      </c>
      <c r="G672" s="135"/>
      <c r="H672" s="135"/>
      <c r="I672" s="135"/>
      <c r="J672" s="133" t="str">
        <f>IF(ISERROR(VLOOKUP(#REF!,$B$2:$D$577,2,0)),"",VLOOKUP(#REF!,$B$2:$D$577,2,0))</f>
        <v/>
      </c>
      <c r="K672" s="133" t="str">
        <f>IF(ISERROR(VLOOKUP($J672,Tableau1[],4,0)),"",VLOOKUP($J672,Tableau1[],4,0))</f>
        <v/>
      </c>
      <c r="L672" s="133" t="str">
        <f>IF(ISERROR(VLOOKUP($J672,Tableau1[],5,0)),"",VLOOKUP($J672,Tableau1[],5,0))</f>
        <v/>
      </c>
      <c r="M672" s="133" t="str">
        <f>IF(ISERROR(VLOOKUP($J672,Tableau1[],6,0)),"",VLOOKUP($J672,Tableau1[],6,0))</f>
        <v/>
      </c>
      <c r="N672" s="133" t="str">
        <f>IF(ISERROR(VLOOKUP($J672,Tableau1[],13,0)),"",VLOOKUP($J672,Tableau1[],13,0))</f>
        <v/>
      </c>
      <c r="O672" s="133" t="str">
        <f>IF(ISERROR(VLOOKUP($J672,Tableau1[],11,0)),"",VLOOKUP($J672,Tableau1[],11,0))</f>
        <v/>
      </c>
      <c r="P672" s="133" t="str">
        <f>IF(ISERROR(VLOOKUP($J672,Tableau1[],8,0)),"",VLOOKUP($J672,Tableau1[],8,0))</f>
        <v/>
      </c>
      <c r="Q672" s="133" t="str">
        <f>IF(ISERROR(VLOOKUP($J672,Tableau1[],10,0)),"",VLOOKUP($J672,Tableau1[],10,0))</f>
        <v/>
      </c>
      <c r="R672" s="133" t="str">
        <f t="shared" si="99"/>
        <v/>
      </c>
      <c r="S672" s="134" t="str">
        <f t="shared" si="100"/>
        <v/>
      </c>
      <c r="T672" s="133" t="str">
        <f t="shared" si="97"/>
        <v/>
      </c>
    </row>
    <row r="673" spans="1:20" ht="19.95" customHeight="1">
      <c r="A673" s="86" t="str">
        <f t="shared" si="98"/>
        <v/>
      </c>
      <c r="G673" s="135"/>
      <c r="H673" s="135"/>
      <c r="I673" s="135"/>
      <c r="J673" s="133" t="str">
        <f>IF(ISERROR(VLOOKUP(#REF!,$B$2:$D$577,2,0)),"",VLOOKUP(#REF!,$B$2:$D$577,2,0))</f>
        <v/>
      </c>
      <c r="K673" s="133" t="str">
        <f>IF(ISERROR(VLOOKUP($J673,Tableau1[],4,0)),"",VLOOKUP($J673,Tableau1[],4,0))</f>
        <v/>
      </c>
      <c r="L673" s="133" t="str">
        <f>IF(ISERROR(VLOOKUP($J673,Tableau1[],5,0)),"",VLOOKUP($J673,Tableau1[],5,0))</f>
        <v/>
      </c>
      <c r="M673" s="133" t="str">
        <f>IF(ISERROR(VLOOKUP($J673,Tableau1[],6,0)),"",VLOOKUP($J673,Tableau1[],6,0))</f>
        <v/>
      </c>
      <c r="N673" s="133" t="str">
        <f>IF(ISERROR(VLOOKUP($J673,Tableau1[],13,0)),"",VLOOKUP($J673,Tableau1[],13,0))</f>
        <v/>
      </c>
      <c r="O673" s="133" t="str">
        <f>IF(ISERROR(VLOOKUP($J673,Tableau1[],11,0)),"",VLOOKUP($J673,Tableau1[],11,0))</f>
        <v/>
      </c>
      <c r="P673" s="133" t="str">
        <f>IF(ISERROR(VLOOKUP($J673,Tableau1[],8,0)),"",VLOOKUP($J673,Tableau1[],8,0))</f>
        <v/>
      </c>
      <c r="Q673" s="133" t="str">
        <f>IF(ISERROR(VLOOKUP($J673,Tableau1[],10,0)),"",VLOOKUP($J673,Tableau1[],10,0))</f>
        <v/>
      </c>
      <c r="R673" s="133" t="str">
        <f t="shared" si="99"/>
        <v/>
      </c>
      <c r="S673" s="134" t="str">
        <f t="shared" si="100"/>
        <v/>
      </c>
      <c r="T673" s="133" t="str">
        <f t="shared" si="97"/>
        <v/>
      </c>
    </row>
    <row r="674" spans="1:20" ht="19.95" customHeight="1">
      <c r="A674" s="86" t="str">
        <f t="shared" si="98"/>
        <v/>
      </c>
      <c r="G674" s="135"/>
      <c r="H674" s="135"/>
      <c r="I674" s="135"/>
      <c r="J674" s="133" t="str">
        <f>IF(ISERROR(VLOOKUP(#REF!,$B$2:$D$577,2,0)),"",VLOOKUP(#REF!,$B$2:$D$577,2,0))</f>
        <v/>
      </c>
      <c r="K674" s="133" t="str">
        <f>IF(ISERROR(VLOOKUP($J674,Tableau1[],4,0)),"",VLOOKUP($J674,Tableau1[],4,0))</f>
        <v/>
      </c>
      <c r="L674" s="133" t="str">
        <f>IF(ISERROR(VLOOKUP($J674,Tableau1[],5,0)),"",VLOOKUP($J674,Tableau1[],5,0))</f>
        <v/>
      </c>
      <c r="M674" s="133" t="str">
        <f>IF(ISERROR(VLOOKUP($J674,Tableau1[],6,0)),"",VLOOKUP($J674,Tableau1[],6,0))</f>
        <v/>
      </c>
      <c r="N674" s="133" t="str">
        <f>IF(ISERROR(VLOOKUP($J674,Tableau1[],13,0)),"",VLOOKUP($J674,Tableau1[],13,0))</f>
        <v/>
      </c>
      <c r="O674" s="133" t="str">
        <f>IF(ISERROR(VLOOKUP($J674,Tableau1[],11,0)),"",VLOOKUP($J674,Tableau1[],11,0))</f>
        <v/>
      </c>
      <c r="P674" s="133" t="str">
        <f>IF(ISERROR(VLOOKUP($J674,Tableau1[],8,0)),"",VLOOKUP($J674,Tableau1[],8,0))</f>
        <v/>
      </c>
      <c r="Q674" s="133" t="str">
        <f>IF(ISERROR(VLOOKUP($J674,Tableau1[],10,0)),"",VLOOKUP($J674,Tableau1[],10,0))</f>
        <v/>
      </c>
      <c r="R674" s="133" t="str">
        <f t="shared" si="99"/>
        <v/>
      </c>
      <c r="S674" s="134" t="str">
        <f t="shared" si="100"/>
        <v/>
      </c>
      <c r="T674" s="133" t="str">
        <f t="shared" si="97"/>
        <v/>
      </c>
    </row>
    <row r="675" spans="1:20" ht="19.95" customHeight="1">
      <c r="A675" s="86" t="str">
        <f t="shared" si="98"/>
        <v/>
      </c>
      <c r="G675" s="135"/>
      <c r="H675" s="135"/>
      <c r="I675" s="135"/>
      <c r="J675" s="133" t="str">
        <f>IF(ISERROR(VLOOKUP(#REF!,$B$2:$D$577,2,0)),"",VLOOKUP(#REF!,$B$2:$D$577,2,0))</f>
        <v/>
      </c>
      <c r="K675" s="133" t="str">
        <f>IF(ISERROR(VLOOKUP($J675,Tableau1[],4,0)),"",VLOOKUP($J675,Tableau1[],4,0))</f>
        <v/>
      </c>
      <c r="L675" s="133" t="str">
        <f>IF(ISERROR(VLOOKUP($J675,Tableau1[],5,0)),"",VLOOKUP($J675,Tableau1[],5,0))</f>
        <v/>
      </c>
      <c r="M675" s="133" t="str">
        <f>IF(ISERROR(VLOOKUP($J675,Tableau1[],6,0)),"",VLOOKUP($J675,Tableau1[],6,0))</f>
        <v/>
      </c>
      <c r="N675" s="133" t="str">
        <f>IF(ISERROR(VLOOKUP($J675,Tableau1[],13,0)),"",VLOOKUP($J675,Tableau1[],13,0))</f>
        <v/>
      </c>
      <c r="O675" s="133" t="str">
        <f>IF(ISERROR(VLOOKUP($J675,Tableau1[],11,0)),"",VLOOKUP($J675,Tableau1[],11,0))</f>
        <v/>
      </c>
      <c r="P675" s="133" t="str">
        <f>IF(ISERROR(VLOOKUP($J675,Tableau1[],8,0)),"",VLOOKUP($J675,Tableau1[],8,0))</f>
        <v/>
      </c>
      <c r="Q675" s="133" t="str">
        <f>IF(ISERROR(VLOOKUP($J675,Tableau1[],10,0)),"",VLOOKUP($J675,Tableau1[],10,0))</f>
        <v/>
      </c>
      <c r="R675" s="133" t="str">
        <f t="shared" si="99"/>
        <v/>
      </c>
      <c r="S675" s="134" t="str">
        <f t="shared" si="100"/>
        <v/>
      </c>
      <c r="T675" s="133" t="str">
        <f t="shared" si="97"/>
        <v/>
      </c>
    </row>
    <row r="676" spans="1:20" ht="19.95" customHeight="1">
      <c r="A676" s="86" t="str">
        <f t="shared" si="98"/>
        <v/>
      </c>
      <c r="G676" s="135"/>
      <c r="H676" s="135"/>
      <c r="I676" s="135"/>
      <c r="J676" s="133" t="str">
        <f>IF(ISERROR(VLOOKUP(#REF!,$B$2:$D$577,2,0)),"",VLOOKUP(#REF!,$B$2:$D$577,2,0))</f>
        <v/>
      </c>
      <c r="K676" s="133" t="str">
        <f>IF(ISERROR(VLOOKUP($J676,Tableau1[],4,0)),"",VLOOKUP($J676,Tableau1[],4,0))</f>
        <v/>
      </c>
      <c r="L676" s="133" t="str">
        <f>IF(ISERROR(VLOOKUP($J676,Tableau1[],5,0)),"",VLOOKUP($J676,Tableau1[],5,0))</f>
        <v/>
      </c>
      <c r="M676" s="133" t="str">
        <f>IF(ISERROR(VLOOKUP($J676,Tableau1[],6,0)),"",VLOOKUP($J676,Tableau1[],6,0))</f>
        <v/>
      </c>
      <c r="N676" s="133" t="str">
        <f>IF(ISERROR(VLOOKUP($J676,Tableau1[],13,0)),"",VLOOKUP($J676,Tableau1[],13,0))</f>
        <v/>
      </c>
      <c r="O676" s="133" t="str">
        <f>IF(ISERROR(VLOOKUP($J676,Tableau1[],11,0)),"",VLOOKUP($J676,Tableau1[],11,0))</f>
        <v/>
      </c>
      <c r="P676" s="133" t="str">
        <f>IF(ISERROR(VLOOKUP($J676,Tableau1[],8,0)),"",VLOOKUP($J676,Tableau1[],8,0))</f>
        <v/>
      </c>
      <c r="Q676" s="133" t="str">
        <f>IF(ISERROR(VLOOKUP($J676,Tableau1[],10,0)),"",VLOOKUP($J676,Tableau1[],10,0))</f>
        <v/>
      </c>
      <c r="R676" s="133" t="str">
        <f t="shared" si="99"/>
        <v/>
      </c>
      <c r="S676" s="134" t="str">
        <f t="shared" si="100"/>
        <v/>
      </c>
      <c r="T676" s="133" t="str">
        <f t="shared" si="97"/>
        <v/>
      </c>
    </row>
    <row r="677" spans="1:20" ht="19.95" customHeight="1">
      <c r="A677" s="86" t="str">
        <f t="shared" si="98"/>
        <v/>
      </c>
      <c r="G677" s="135"/>
      <c r="H677" s="135"/>
      <c r="I677" s="135"/>
      <c r="J677" s="133" t="str">
        <f>IF(ISERROR(VLOOKUP(#REF!,$B$2:$D$577,2,0)),"",VLOOKUP(#REF!,$B$2:$D$577,2,0))</f>
        <v/>
      </c>
      <c r="K677" s="133" t="str">
        <f>IF(ISERROR(VLOOKUP($J677,Tableau1[],4,0)),"",VLOOKUP($J677,Tableau1[],4,0))</f>
        <v/>
      </c>
      <c r="L677" s="133" t="str">
        <f>IF(ISERROR(VLOOKUP($J677,Tableau1[],5,0)),"",VLOOKUP($J677,Tableau1[],5,0))</f>
        <v/>
      </c>
      <c r="M677" s="133" t="str">
        <f>IF(ISERROR(VLOOKUP($J677,Tableau1[],6,0)),"",VLOOKUP($J677,Tableau1[],6,0))</f>
        <v/>
      </c>
      <c r="N677" s="133" t="str">
        <f>IF(ISERROR(VLOOKUP($J677,Tableau1[],13,0)),"",VLOOKUP($J677,Tableau1[],13,0))</f>
        <v/>
      </c>
      <c r="O677" s="133" t="str">
        <f>IF(ISERROR(VLOOKUP($J677,Tableau1[],11,0)),"",VLOOKUP($J677,Tableau1[],11,0))</f>
        <v/>
      </c>
      <c r="P677" s="133" t="str">
        <f>IF(ISERROR(VLOOKUP($J677,Tableau1[],8,0)),"",VLOOKUP($J677,Tableau1[],8,0))</f>
        <v/>
      </c>
      <c r="Q677" s="133" t="str">
        <f>IF(ISERROR(VLOOKUP($J677,Tableau1[],10,0)),"",VLOOKUP($J677,Tableau1[],10,0))</f>
        <v/>
      </c>
      <c r="R677" s="133" t="str">
        <f t="shared" si="99"/>
        <v/>
      </c>
      <c r="S677" s="134" t="str">
        <f t="shared" si="100"/>
        <v/>
      </c>
      <c r="T677" s="133" t="str">
        <f t="shared" si="97"/>
        <v/>
      </c>
    </row>
    <row r="678" spans="1:20" ht="19.95" customHeight="1">
      <c r="A678" s="86" t="str">
        <f t="shared" si="98"/>
        <v/>
      </c>
      <c r="G678" s="135"/>
      <c r="H678" s="135"/>
      <c r="I678" s="135"/>
      <c r="J678" s="133" t="str">
        <f>IF(ISERROR(VLOOKUP(#REF!,$B$2:$D$577,2,0)),"",VLOOKUP(#REF!,$B$2:$D$577,2,0))</f>
        <v/>
      </c>
      <c r="K678" s="133" t="str">
        <f>IF(ISERROR(VLOOKUP($J678,Tableau1[],4,0)),"",VLOOKUP($J678,Tableau1[],4,0))</f>
        <v/>
      </c>
      <c r="L678" s="133" t="str">
        <f>IF(ISERROR(VLOOKUP($J678,Tableau1[],5,0)),"",VLOOKUP($J678,Tableau1[],5,0))</f>
        <v/>
      </c>
      <c r="M678" s="133" t="str">
        <f>IF(ISERROR(VLOOKUP($J678,Tableau1[],6,0)),"",VLOOKUP($J678,Tableau1[],6,0))</f>
        <v/>
      </c>
      <c r="N678" s="133" t="str">
        <f>IF(ISERROR(VLOOKUP($J678,Tableau1[],13,0)),"",VLOOKUP($J678,Tableau1[],13,0))</f>
        <v/>
      </c>
      <c r="O678" s="133" t="str">
        <f>IF(ISERROR(VLOOKUP($J678,Tableau1[],11,0)),"",VLOOKUP($J678,Tableau1[],11,0))</f>
        <v/>
      </c>
      <c r="P678" s="133" t="str">
        <f>IF(ISERROR(VLOOKUP($J678,Tableau1[],8,0)),"",VLOOKUP($J678,Tableau1[],8,0))</f>
        <v/>
      </c>
      <c r="Q678" s="133" t="str">
        <f>IF(ISERROR(VLOOKUP($J678,Tableau1[],10,0)),"",VLOOKUP($J678,Tableau1[],10,0))</f>
        <v/>
      </c>
      <c r="R678" s="133" t="str">
        <f t="shared" si="99"/>
        <v/>
      </c>
      <c r="S678" s="134" t="str">
        <f t="shared" si="100"/>
        <v/>
      </c>
      <c r="T678" s="133" t="str">
        <f t="shared" si="97"/>
        <v/>
      </c>
    </row>
    <row r="679" spans="1:20" ht="19.95" customHeight="1">
      <c r="A679" s="86" t="str">
        <f t="shared" si="98"/>
        <v/>
      </c>
      <c r="G679" s="135"/>
      <c r="H679" s="135"/>
      <c r="I679" s="135"/>
      <c r="J679" s="133" t="str">
        <f>IF(ISERROR(VLOOKUP(#REF!,$B$2:$D$577,2,0)),"",VLOOKUP(#REF!,$B$2:$D$577,2,0))</f>
        <v/>
      </c>
      <c r="K679" s="133" t="str">
        <f>IF(ISERROR(VLOOKUP($J679,Tableau1[],4,0)),"",VLOOKUP($J679,Tableau1[],4,0))</f>
        <v/>
      </c>
      <c r="L679" s="133" t="str">
        <f>IF(ISERROR(VLOOKUP($J679,Tableau1[],5,0)),"",VLOOKUP($J679,Tableau1[],5,0))</f>
        <v/>
      </c>
      <c r="M679" s="133" t="str">
        <f>IF(ISERROR(VLOOKUP($J679,Tableau1[],6,0)),"",VLOOKUP($J679,Tableau1[],6,0))</f>
        <v/>
      </c>
      <c r="N679" s="133" t="str">
        <f>IF(ISERROR(VLOOKUP($J679,Tableau1[],13,0)),"",VLOOKUP($J679,Tableau1[],13,0))</f>
        <v/>
      </c>
      <c r="O679" s="133" t="str">
        <f>IF(ISERROR(VLOOKUP($J679,Tableau1[],11,0)),"",VLOOKUP($J679,Tableau1[],11,0))</f>
        <v/>
      </c>
      <c r="P679" s="133" t="str">
        <f>IF(ISERROR(VLOOKUP($J679,Tableau1[],8,0)),"",VLOOKUP($J679,Tableau1[],8,0))</f>
        <v/>
      </c>
      <c r="Q679" s="133" t="str">
        <f>IF(ISERROR(VLOOKUP($J679,Tableau1[],10,0)),"",VLOOKUP($J679,Tableau1[],10,0))</f>
        <v/>
      </c>
      <c r="R679" s="133" t="str">
        <f t="shared" si="99"/>
        <v/>
      </c>
      <c r="S679" s="134" t="str">
        <f t="shared" si="100"/>
        <v/>
      </c>
      <c r="T679" s="133" t="str">
        <f t="shared" si="97"/>
        <v/>
      </c>
    </row>
    <row r="680" spans="1:20" ht="19.95" customHeight="1">
      <c r="A680" s="86" t="str">
        <f t="shared" si="98"/>
        <v/>
      </c>
      <c r="G680" s="135"/>
      <c r="H680" s="135"/>
      <c r="I680" s="135"/>
      <c r="J680" s="133" t="str">
        <f>IF(ISERROR(VLOOKUP(#REF!,$B$2:$D$577,2,0)),"",VLOOKUP(#REF!,$B$2:$D$577,2,0))</f>
        <v/>
      </c>
      <c r="K680" s="133" t="str">
        <f>IF(ISERROR(VLOOKUP($J680,Tableau1[],4,0)),"",VLOOKUP($J680,Tableau1[],4,0))</f>
        <v/>
      </c>
      <c r="L680" s="133" t="str">
        <f>IF(ISERROR(VLOOKUP($J680,Tableau1[],5,0)),"",VLOOKUP($J680,Tableau1[],5,0))</f>
        <v/>
      </c>
      <c r="M680" s="133" t="str">
        <f>IF(ISERROR(VLOOKUP($J680,Tableau1[],6,0)),"",VLOOKUP($J680,Tableau1[],6,0))</f>
        <v/>
      </c>
      <c r="N680" s="133" t="str">
        <f>IF(ISERROR(VLOOKUP($J680,Tableau1[],13,0)),"",VLOOKUP($J680,Tableau1[],13,0))</f>
        <v/>
      </c>
      <c r="O680" s="133" t="str">
        <f>IF(ISERROR(VLOOKUP($J680,Tableau1[],11,0)),"",VLOOKUP($J680,Tableau1[],11,0))</f>
        <v/>
      </c>
      <c r="P680" s="133" t="str">
        <f>IF(ISERROR(VLOOKUP($J680,Tableau1[],8,0)),"",VLOOKUP($J680,Tableau1[],8,0))</f>
        <v/>
      </c>
      <c r="Q680" s="133" t="str">
        <f>IF(ISERROR(VLOOKUP($J680,Tableau1[],10,0)),"",VLOOKUP($J680,Tableau1[],10,0))</f>
        <v/>
      </c>
      <c r="R680" s="133" t="str">
        <f t="shared" si="99"/>
        <v/>
      </c>
      <c r="S680" s="134" t="str">
        <f t="shared" si="100"/>
        <v/>
      </c>
      <c r="T680" s="133" t="str">
        <f t="shared" si="97"/>
        <v/>
      </c>
    </row>
    <row r="681" spans="1:20" ht="19.95" customHeight="1">
      <c r="A681" s="86" t="str">
        <f t="shared" si="98"/>
        <v/>
      </c>
      <c r="G681" s="135"/>
      <c r="H681" s="135"/>
      <c r="I681" s="135"/>
      <c r="J681" s="133" t="str">
        <f>IF(ISERROR(VLOOKUP(#REF!,$B$2:$D$577,2,0)),"",VLOOKUP(#REF!,$B$2:$D$577,2,0))</f>
        <v/>
      </c>
      <c r="K681" s="133" t="str">
        <f>IF(ISERROR(VLOOKUP($J681,Tableau1[],4,0)),"",VLOOKUP($J681,Tableau1[],4,0))</f>
        <v/>
      </c>
      <c r="L681" s="133" t="str">
        <f>IF(ISERROR(VLOOKUP($J681,Tableau1[],5,0)),"",VLOOKUP($J681,Tableau1[],5,0))</f>
        <v/>
      </c>
      <c r="M681" s="133" t="str">
        <f>IF(ISERROR(VLOOKUP($J681,Tableau1[],6,0)),"",VLOOKUP($J681,Tableau1[],6,0))</f>
        <v/>
      </c>
      <c r="N681" s="133" t="str">
        <f>IF(ISERROR(VLOOKUP($J681,Tableau1[],13,0)),"",VLOOKUP($J681,Tableau1[],13,0))</f>
        <v/>
      </c>
      <c r="O681" s="133" t="str">
        <f>IF(ISERROR(VLOOKUP($J681,Tableau1[],11,0)),"",VLOOKUP($J681,Tableau1[],11,0))</f>
        <v/>
      </c>
      <c r="P681" s="133" t="str">
        <f>IF(ISERROR(VLOOKUP($J681,Tableau1[],8,0)),"",VLOOKUP($J681,Tableau1[],8,0))</f>
        <v/>
      </c>
      <c r="Q681" s="133" t="str">
        <f>IF(ISERROR(VLOOKUP($J681,Tableau1[],10,0)),"",VLOOKUP($J681,Tableau1[],10,0))</f>
        <v/>
      </c>
      <c r="R681" s="133" t="str">
        <f t="shared" si="99"/>
        <v/>
      </c>
      <c r="S681" s="134" t="str">
        <f t="shared" si="100"/>
        <v/>
      </c>
      <c r="T681" s="133" t="str">
        <f t="shared" si="97"/>
        <v/>
      </c>
    </row>
    <row r="682" spans="1:20" ht="19.95" customHeight="1">
      <c r="A682" s="86" t="str">
        <f t="shared" si="98"/>
        <v/>
      </c>
      <c r="G682" s="135"/>
      <c r="H682" s="135"/>
      <c r="I682" s="135"/>
      <c r="J682" s="133" t="str">
        <f>IF(ISERROR(VLOOKUP(#REF!,$B$2:$D$577,2,0)),"",VLOOKUP(#REF!,$B$2:$D$577,2,0))</f>
        <v/>
      </c>
      <c r="K682" s="133" t="str">
        <f>IF(ISERROR(VLOOKUP($J682,Tableau1[],4,0)),"",VLOOKUP($J682,Tableau1[],4,0))</f>
        <v/>
      </c>
      <c r="L682" s="133" t="str">
        <f>IF(ISERROR(VLOOKUP($J682,Tableau1[],5,0)),"",VLOOKUP($J682,Tableau1[],5,0))</f>
        <v/>
      </c>
      <c r="M682" s="133" t="str">
        <f>IF(ISERROR(VLOOKUP($J682,Tableau1[],6,0)),"",VLOOKUP($J682,Tableau1[],6,0))</f>
        <v/>
      </c>
      <c r="N682" s="133" t="str">
        <f>IF(ISERROR(VLOOKUP($J682,Tableau1[],13,0)),"",VLOOKUP($J682,Tableau1[],13,0))</f>
        <v/>
      </c>
      <c r="O682" s="133" t="str">
        <f>IF(ISERROR(VLOOKUP($J682,Tableau1[],11,0)),"",VLOOKUP($J682,Tableau1[],11,0))</f>
        <v/>
      </c>
      <c r="P682" s="133" t="str">
        <f>IF(ISERROR(VLOOKUP($J682,Tableau1[],8,0)),"",VLOOKUP($J682,Tableau1[],8,0))</f>
        <v/>
      </c>
      <c r="Q682" s="133" t="str">
        <f>IF(ISERROR(VLOOKUP($J682,Tableau1[],10,0)),"",VLOOKUP($J682,Tableau1[],10,0))</f>
        <v/>
      </c>
      <c r="R682" s="133" t="str">
        <f t="shared" si="99"/>
        <v/>
      </c>
      <c r="S682" s="134" t="str">
        <f t="shared" si="100"/>
        <v/>
      </c>
      <c r="T682" s="133" t="str">
        <f t="shared" si="97"/>
        <v/>
      </c>
    </row>
    <row r="683" spans="1:20" ht="19.95" customHeight="1">
      <c r="A683" s="86" t="str">
        <f t="shared" si="98"/>
        <v/>
      </c>
      <c r="G683" s="135"/>
      <c r="H683" s="135"/>
      <c r="I683" s="135"/>
      <c r="J683" s="133" t="str">
        <f>IF(ISERROR(VLOOKUP(#REF!,$B$2:$D$577,2,0)),"",VLOOKUP(#REF!,$B$2:$D$577,2,0))</f>
        <v/>
      </c>
      <c r="K683" s="133" t="str">
        <f>IF(ISERROR(VLOOKUP($J683,Tableau1[],4,0)),"",VLOOKUP($J683,Tableau1[],4,0))</f>
        <v/>
      </c>
      <c r="L683" s="133" t="str">
        <f>IF(ISERROR(VLOOKUP($J683,Tableau1[],5,0)),"",VLOOKUP($J683,Tableau1[],5,0))</f>
        <v/>
      </c>
      <c r="M683" s="133" t="str">
        <f>IF(ISERROR(VLOOKUP($J683,Tableau1[],6,0)),"",VLOOKUP($J683,Tableau1[],6,0))</f>
        <v/>
      </c>
      <c r="N683" s="133" t="str">
        <f>IF(ISERROR(VLOOKUP($J683,Tableau1[],13,0)),"",VLOOKUP($J683,Tableau1[],13,0))</f>
        <v/>
      </c>
      <c r="O683" s="133" t="str">
        <f>IF(ISERROR(VLOOKUP($J683,Tableau1[],11,0)),"",VLOOKUP($J683,Tableau1[],11,0))</f>
        <v/>
      </c>
      <c r="P683" s="133" t="str">
        <f>IF(ISERROR(VLOOKUP($J683,Tableau1[],8,0)),"",VLOOKUP($J683,Tableau1[],8,0))</f>
        <v/>
      </c>
      <c r="Q683" s="133" t="str">
        <f>IF(ISERROR(VLOOKUP($J683,Tableau1[],10,0)),"",VLOOKUP($J683,Tableau1[],10,0))</f>
        <v/>
      </c>
      <c r="R683" s="133" t="str">
        <f t="shared" si="99"/>
        <v/>
      </c>
      <c r="S683" s="134" t="str">
        <f t="shared" si="100"/>
        <v/>
      </c>
      <c r="T683" s="133" t="str">
        <f t="shared" si="97"/>
        <v/>
      </c>
    </row>
    <row r="684" spans="1:20" ht="19.95" customHeight="1">
      <c r="A684" s="86" t="str">
        <f t="shared" si="98"/>
        <v/>
      </c>
      <c r="G684" s="135"/>
      <c r="H684" s="135"/>
      <c r="I684" s="135"/>
      <c r="J684" s="133" t="str">
        <f>IF(ISERROR(VLOOKUP(#REF!,$B$2:$D$577,2,0)),"",VLOOKUP(#REF!,$B$2:$D$577,2,0))</f>
        <v/>
      </c>
      <c r="K684" s="133" t="str">
        <f>IF(ISERROR(VLOOKUP($J684,Tableau1[],4,0)),"",VLOOKUP($J684,Tableau1[],4,0))</f>
        <v/>
      </c>
      <c r="L684" s="133" t="str">
        <f>IF(ISERROR(VLOOKUP($J684,Tableau1[],5,0)),"",VLOOKUP($J684,Tableau1[],5,0))</f>
        <v/>
      </c>
      <c r="M684" s="133" t="str">
        <f>IF(ISERROR(VLOOKUP($J684,Tableau1[],6,0)),"",VLOOKUP($J684,Tableau1[],6,0))</f>
        <v/>
      </c>
      <c r="N684" s="133" t="str">
        <f>IF(ISERROR(VLOOKUP($J684,Tableau1[],13,0)),"",VLOOKUP($J684,Tableau1[],13,0))</f>
        <v/>
      </c>
      <c r="O684" s="133" t="str">
        <f>IF(ISERROR(VLOOKUP($J684,Tableau1[],11,0)),"",VLOOKUP($J684,Tableau1[],11,0))</f>
        <v/>
      </c>
      <c r="P684" s="133" t="str">
        <f>IF(ISERROR(VLOOKUP($J684,Tableau1[],8,0)),"",VLOOKUP($J684,Tableau1[],8,0))</f>
        <v/>
      </c>
      <c r="Q684" s="133" t="str">
        <f>IF(ISERROR(VLOOKUP($J684,Tableau1[],10,0)),"",VLOOKUP($J684,Tableau1[],10,0))</f>
        <v/>
      </c>
      <c r="R684" s="133" t="str">
        <f t="shared" si="99"/>
        <v/>
      </c>
      <c r="S684" s="134" t="str">
        <f t="shared" si="100"/>
        <v/>
      </c>
      <c r="T684" s="133" t="str">
        <f t="shared" si="97"/>
        <v/>
      </c>
    </row>
    <row r="685" spans="1:20" ht="19.95" customHeight="1">
      <c r="A685" s="86" t="str">
        <f t="shared" si="98"/>
        <v/>
      </c>
      <c r="G685" s="135"/>
      <c r="H685" s="135"/>
      <c r="I685" s="135"/>
      <c r="J685" s="133" t="str">
        <f>IF(ISERROR(VLOOKUP(#REF!,$B$2:$D$577,2,0)),"",VLOOKUP(#REF!,$B$2:$D$577,2,0))</f>
        <v/>
      </c>
      <c r="K685" s="133" t="str">
        <f>IF(ISERROR(VLOOKUP($J685,Tableau1[],4,0)),"",VLOOKUP($J685,Tableau1[],4,0))</f>
        <v/>
      </c>
      <c r="L685" s="133" t="str">
        <f>IF(ISERROR(VLOOKUP($J685,Tableau1[],5,0)),"",VLOOKUP($J685,Tableau1[],5,0))</f>
        <v/>
      </c>
      <c r="M685" s="133" t="str">
        <f>IF(ISERROR(VLOOKUP($J685,Tableau1[],6,0)),"",VLOOKUP($J685,Tableau1[],6,0))</f>
        <v/>
      </c>
      <c r="N685" s="133" t="str">
        <f>IF(ISERROR(VLOOKUP($J685,Tableau1[],13,0)),"",VLOOKUP($J685,Tableau1[],13,0))</f>
        <v/>
      </c>
      <c r="O685" s="133" t="str">
        <f>IF(ISERROR(VLOOKUP($J685,Tableau1[],11,0)),"",VLOOKUP($J685,Tableau1[],11,0))</f>
        <v/>
      </c>
      <c r="P685" s="133" t="str">
        <f>IF(ISERROR(VLOOKUP($J685,Tableau1[],8,0)),"",VLOOKUP($J685,Tableau1[],8,0))</f>
        <v/>
      </c>
      <c r="Q685" s="133" t="str">
        <f>IF(ISERROR(VLOOKUP($J685,Tableau1[],10,0)),"",VLOOKUP($J685,Tableau1[],10,0))</f>
        <v/>
      </c>
      <c r="R685" s="133" t="str">
        <f t="shared" si="99"/>
        <v/>
      </c>
      <c r="S685" s="134" t="str">
        <f t="shared" si="100"/>
        <v/>
      </c>
      <c r="T685" s="133" t="str">
        <f t="shared" si="97"/>
        <v/>
      </c>
    </row>
    <row r="686" spans="1:20" ht="19.95" customHeight="1">
      <c r="A686" s="86" t="str">
        <f t="shared" si="98"/>
        <v/>
      </c>
      <c r="G686" s="135"/>
      <c r="H686" s="135"/>
      <c r="I686" s="135"/>
      <c r="J686" s="133" t="str">
        <f>IF(ISERROR(VLOOKUP(#REF!,$B$2:$D$577,2,0)),"",VLOOKUP(#REF!,$B$2:$D$577,2,0))</f>
        <v/>
      </c>
      <c r="K686" s="133" t="str">
        <f>IF(ISERROR(VLOOKUP($J686,Tableau1[],4,0)),"",VLOOKUP($J686,Tableau1[],4,0))</f>
        <v/>
      </c>
      <c r="L686" s="133" t="str">
        <f>IF(ISERROR(VLOOKUP($J686,Tableau1[],5,0)),"",VLOOKUP($J686,Tableau1[],5,0))</f>
        <v/>
      </c>
      <c r="M686" s="133" t="str">
        <f>IF(ISERROR(VLOOKUP($J686,Tableau1[],6,0)),"",VLOOKUP($J686,Tableau1[],6,0))</f>
        <v/>
      </c>
      <c r="N686" s="133" t="str">
        <f>IF(ISERROR(VLOOKUP($J686,Tableau1[],13,0)),"",VLOOKUP($J686,Tableau1[],13,0))</f>
        <v/>
      </c>
      <c r="O686" s="133" t="str">
        <f>IF(ISERROR(VLOOKUP($J686,Tableau1[],11,0)),"",VLOOKUP($J686,Tableau1[],11,0))</f>
        <v/>
      </c>
      <c r="P686" s="133" t="str">
        <f>IF(ISERROR(VLOOKUP($J686,Tableau1[],8,0)),"",VLOOKUP($J686,Tableau1[],8,0))</f>
        <v/>
      </c>
      <c r="Q686" s="133" t="str">
        <f>IF(ISERROR(VLOOKUP($J686,Tableau1[],10,0)),"",VLOOKUP($J686,Tableau1[],10,0))</f>
        <v/>
      </c>
      <c r="R686" s="133" t="str">
        <f t="shared" si="99"/>
        <v/>
      </c>
      <c r="S686" s="134" t="str">
        <f t="shared" si="100"/>
        <v/>
      </c>
      <c r="T686" s="133" t="str">
        <f t="shared" si="97"/>
        <v/>
      </c>
    </row>
    <row r="687" spans="1:20" ht="19.95" customHeight="1">
      <c r="A687" s="86" t="str">
        <f t="shared" si="98"/>
        <v/>
      </c>
      <c r="G687" s="135"/>
      <c r="H687" s="135"/>
      <c r="I687" s="135"/>
      <c r="J687" s="133" t="str">
        <f>IF(ISERROR(VLOOKUP(#REF!,$B$2:$D$577,2,0)),"",VLOOKUP(#REF!,$B$2:$D$577,2,0))</f>
        <v/>
      </c>
      <c r="K687" s="133" t="str">
        <f>IF(ISERROR(VLOOKUP($J687,Tableau1[],4,0)),"",VLOOKUP($J687,Tableau1[],4,0))</f>
        <v/>
      </c>
      <c r="L687" s="133" t="str">
        <f>IF(ISERROR(VLOOKUP($J687,Tableau1[],5,0)),"",VLOOKUP($J687,Tableau1[],5,0))</f>
        <v/>
      </c>
      <c r="M687" s="133" t="str">
        <f>IF(ISERROR(VLOOKUP($J687,Tableau1[],6,0)),"",VLOOKUP($J687,Tableau1[],6,0))</f>
        <v/>
      </c>
      <c r="N687" s="133" t="str">
        <f>IF(ISERROR(VLOOKUP($J687,Tableau1[],13,0)),"",VLOOKUP($J687,Tableau1[],13,0))</f>
        <v/>
      </c>
      <c r="O687" s="133" t="str">
        <f>IF(ISERROR(VLOOKUP($J687,Tableau1[],11,0)),"",VLOOKUP($J687,Tableau1[],11,0))</f>
        <v/>
      </c>
      <c r="P687" s="133" t="str">
        <f>IF(ISERROR(VLOOKUP($J687,Tableau1[],8,0)),"",VLOOKUP($J687,Tableau1[],8,0))</f>
        <v/>
      </c>
      <c r="Q687" s="133" t="str">
        <f>IF(ISERROR(VLOOKUP($J687,Tableau1[],10,0)),"",VLOOKUP($J687,Tableau1[],10,0))</f>
        <v/>
      </c>
      <c r="R687" s="133" t="str">
        <f t="shared" si="99"/>
        <v/>
      </c>
      <c r="S687" s="134" t="str">
        <f t="shared" si="100"/>
        <v/>
      </c>
      <c r="T687" s="133" t="str">
        <f t="shared" si="97"/>
        <v/>
      </c>
    </row>
    <row r="688" spans="1:20" ht="19.95" customHeight="1">
      <c r="A688" s="86" t="str">
        <f t="shared" ref="A688:A719" si="101">IF(D366=0,"",1)</f>
        <v/>
      </c>
      <c r="G688" s="135"/>
      <c r="H688" s="135"/>
      <c r="I688" s="135"/>
      <c r="J688" s="133" t="str">
        <f>IF(ISERROR(VLOOKUP(#REF!,$B$2:$D$577,2,0)),"",VLOOKUP(#REF!,$B$2:$D$577,2,0))</f>
        <v/>
      </c>
      <c r="K688" s="133" t="str">
        <f>IF(ISERROR(VLOOKUP($J688,Tableau1[],4,0)),"",VLOOKUP($J688,Tableau1[],4,0))</f>
        <v/>
      </c>
      <c r="L688" s="133" t="str">
        <f>IF(ISERROR(VLOOKUP($J688,Tableau1[],5,0)),"",VLOOKUP($J688,Tableau1[],5,0))</f>
        <v/>
      </c>
      <c r="M688" s="133" t="str">
        <f>IF(ISERROR(VLOOKUP($J688,Tableau1[],6,0)),"",VLOOKUP($J688,Tableau1[],6,0))</f>
        <v/>
      </c>
      <c r="N688" s="133" t="str">
        <f>IF(ISERROR(VLOOKUP($J688,Tableau1[],13,0)),"",VLOOKUP($J688,Tableau1[],13,0))</f>
        <v/>
      </c>
      <c r="O688" s="133" t="str">
        <f>IF(ISERROR(VLOOKUP($J688,Tableau1[],11,0)),"",VLOOKUP($J688,Tableau1[],11,0))</f>
        <v/>
      </c>
      <c r="P688" s="133" t="str">
        <f>IF(ISERROR(VLOOKUP($J688,Tableau1[],8,0)),"",VLOOKUP($J688,Tableau1[],8,0))</f>
        <v/>
      </c>
      <c r="Q688" s="133" t="str">
        <f>IF(ISERROR(VLOOKUP($J688,Tableau1[],10,0)),"",VLOOKUP($J688,Tableau1[],10,0))</f>
        <v/>
      </c>
      <c r="R688" s="133" t="str">
        <f t="shared" si="99"/>
        <v/>
      </c>
      <c r="S688" s="134" t="str">
        <f t="shared" si="100"/>
        <v/>
      </c>
      <c r="T688" s="133" t="str">
        <f t="shared" si="97"/>
        <v/>
      </c>
    </row>
    <row r="689" spans="1:20" ht="19.95" customHeight="1">
      <c r="A689" s="86" t="str">
        <f t="shared" si="101"/>
        <v/>
      </c>
      <c r="G689" s="135"/>
      <c r="H689" s="135"/>
      <c r="I689" s="135"/>
      <c r="J689" s="133" t="str">
        <f>IF(ISERROR(VLOOKUP(#REF!,$B$2:$D$577,2,0)),"",VLOOKUP(#REF!,$B$2:$D$577,2,0))</f>
        <v/>
      </c>
      <c r="K689" s="133" t="str">
        <f>IF(ISERROR(VLOOKUP($J689,Tableau1[],4,0)),"",VLOOKUP($J689,Tableau1[],4,0))</f>
        <v/>
      </c>
      <c r="L689" s="133" t="str">
        <f>IF(ISERROR(VLOOKUP($J689,Tableau1[],5,0)),"",VLOOKUP($J689,Tableau1[],5,0))</f>
        <v/>
      </c>
      <c r="M689" s="133" t="str">
        <f>IF(ISERROR(VLOOKUP($J689,Tableau1[],6,0)),"",VLOOKUP($J689,Tableau1[],6,0))</f>
        <v/>
      </c>
      <c r="N689" s="133" t="str">
        <f>IF(ISERROR(VLOOKUP($J689,Tableau1[],13,0)),"",VLOOKUP($J689,Tableau1[],13,0))</f>
        <v/>
      </c>
      <c r="O689" s="133" t="str">
        <f>IF(ISERROR(VLOOKUP($J689,Tableau1[],11,0)),"",VLOOKUP($J689,Tableau1[],11,0))</f>
        <v/>
      </c>
      <c r="P689" s="133" t="str">
        <f>IF(ISERROR(VLOOKUP($J689,Tableau1[],8,0)),"",VLOOKUP($J689,Tableau1[],8,0))</f>
        <v/>
      </c>
      <c r="Q689" s="133" t="str">
        <f>IF(ISERROR(VLOOKUP($J689,Tableau1[],10,0)),"",VLOOKUP($J689,Tableau1[],10,0))</f>
        <v/>
      </c>
      <c r="R689" s="133" t="str">
        <f t="shared" si="99"/>
        <v/>
      </c>
      <c r="S689" s="134" t="str">
        <f t="shared" si="100"/>
        <v/>
      </c>
      <c r="T689" s="133" t="str">
        <f t="shared" si="97"/>
        <v/>
      </c>
    </row>
    <row r="690" spans="1:20" ht="19.95" customHeight="1">
      <c r="A690" s="86" t="str">
        <f t="shared" si="101"/>
        <v/>
      </c>
      <c r="G690" s="135"/>
      <c r="H690" s="135"/>
      <c r="I690" s="135"/>
      <c r="J690" s="133" t="str">
        <f>IF(ISERROR(VLOOKUP(#REF!,$B$2:$D$577,2,0)),"",VLOOKUP(#REF!,$B$2:$D$577,2,0))</f>
        <v/>
      </c>
      <c r="K690" s="133" t="str">
        <f>IF(ISERROR(VLOOKUP($J690,Tableau1[],4,0)),"",VLOOKUP($J690,Tableau1[],4,0))</f>
        <v/>
      </c>
      <c r="L690" s="133" t="str">
        <f>IF(ISERROR(VLOOKUP($J690,Tableau1[],5,0)),"",VLOOKUP($J690,Tableau1[],5,0))</f>
        <v/>
      </c>
      <c r="M690" s="133" t="str">
        <f>IF(ISERROR(VLOOKUP($J690,Tableau1[],6,0)),"",VLOOKUP($J690,Tableau1[],6,0))</f>
        <v/>
      </c>
      <c r="N690" s="133" t="str">
        <f>IF(ISERROR(VLOOKUP($J690,Tableau1[],13,0)),"",VLOOKUP($J690,Tableau1[],13,0))</f>
        <v/>
      </c>
      <c r="O690" s="133" t="str">
        <f>IF(ISERROR(VLOOKUP($J690,Tableau1[],11,0)),"",VLOOKUP($J690,Tableau1[],11,0))</f>
        <v/>
      </c>
      <c r="P690" s="133" t="str">
        <f>IF(ISERROR(VLOOKUP($J690,Tableau1[],8,0)),"",VLOOKUP($J690,Tableau1[],8,0))</f>
        <v/>
      </c>
      <c r="Q690" s="133" t="str">
        <f>IF(ISERROR(VLOOKUP($J690,Tableau1[],10,0)),"",VLOOKUP($J690,Tableau1[],10,0))</f>
        <v/>
      </c>
      <c r="R690" s="133" t="str">
        <f t="shared" si="99"/>
        <v/>
      </c>
      <c r="S690" s="134" t="str">
        <f t="shared" si="100"/>
        <v/>
      </c>
      <c r="T690" s="133" t="str">
        <f t="shared" si="97"/>
        <v/>
      </c>
    </row>
    <row r="691" spans="1:20" ht="19.95" customHeight="1">
      <c r="A691" s="86" t="str">
        <f t="shared" si="101"/>
        <v/>
      </c>
      <c r="G691" s="135"/>
      <c r="H691" s="135"/>
      <c r="I691" s="135"/>
      <c r="J691" s="133" t="str">
        <f>IF(ISERROR(VLOOKUP(#REF!,$B$2:$D$577,2,0)),"",VLOOKUP(#REF!,$B$2:$D$577,2,0))</f>
        <v/>
      </c>
      <c r="K691" s="133" t="str">
        <f>IF(ISERROR(VLOOKUP($J691,Tableau1[],4,0)),"",VLOOKUP($J691,Tableau1[],4,0))</f>
        <v/>
      </c>
      <c r="L691" s="133" t="str">
        <f>IF(ISERROR(VLOOKUP($J691,Tableau1[],5,0)),"",VLOOKUP($J691,Tableau1[],5,0))</f>
        <v/>
      </c>
      <c r="M691" s="133" t="str">
        <f>IF(ISERROR(VLOOKUP($J691,Tableau1[],6,0)),"",VLOOKUP($J691,Tableau1[],6,0))</f>
        <v/>
      </c>
      <c r="N691" s="133" t="str">
        <f>IF(ISERROR(VLOOKUP($J691,Tableau1[],13,0)),"",VLOOKUP($J691,Tableau1[],13,0))</f>
        <v/>
      </c>
      <c r="O691" s="133" t="str">
        <f>IF(ISERROR(VLOOKUP($J691,Tableau1[],11,0)),"",VLOOKUP($J691,Tableau1[],11,0))</f>
        <v/>
      </c>
      <c r="P691" s="133" t="str">
        <f>IF(ISERROR(VLOOKUP($J691,Tableau1[],8,0)),"",VLOOKUP($J691,Tableau1[],8,0))</f>
        <v/>
      </c>
      <c r="Q691" s="133" t="str">
        <f>IF(ISERROR(VLOOKUP($J691,Tableau1[],10,0)),"",VLOOKUP($J691,Tableau1[],10,0))</f>
        <v/>
      </c>
      <c r="R691" s="133" t="str">
        <f t="shared" si="99"/>
        <v/>
      </c>
      <c r="S691" s="134" t="str">
        <f t="shared" si="100"/>
        <v/>
      </c>
      <c r="T691" s="133" t="str">
        <f t="shared" si="97"/>
        <v/>
      </c>
    </row>
    <row r="692" spans="1:20" ht="19.95" customHeight="1">
      <c r="A692" s="86" t="str">
        <f t="shared" si="101"/>
        <v/>
      </c>
      <c r="G692" s="135"/>
      <c r="H692" s="135"/>
      <c r="I692" s="135"/>
      <c r="J692" s="133" t="str">
        <f>IF(ISERROR(VLOOKUP(#REF!,$B$2:$D$577,2,0)),"",VLOOKUP(#REF!,$B$2:$D$577,2,0))</f>
        <v/>
      </c>
      <c r="K692" s="133" t="str">
        <f>IF(ISERROR(VLOOKUP($J692,Tableau1[],4,0)),"",VLOOKUP($J692,Tableau1[],4,0))</f>
        <v/>
      </c>
      <c r="L692" s="133" t="str">
        <f>IF(ISERROR(VLOOKUP($J692,Tableau1[],5,0)),"",VLOOKUP($J692,Tableau1[],5,0))</f>
        <v/>
      </c>
      <c r="M692" s="133" t="str">
        <f>IF(ISERROR(VLOOKUP($J692,Tableau1[],6,0)),"",VLOOKUP($J692,Tableau1[],6,0))</f>
        <v/>
      </c>
      <c r="N692" s="133" t="str">
        <f>IF(ISERROR(VLOOKUP($J692,Tableau1[],13,0)),"",VLOOKUP($J692,Tableau1[],13,0))</f>
        <v/>
      </c>
      <c r="O692" s="133" t="str">
        <f>IF(ISERROR(VLOOKUP($J692,Tableau1[],11,0)),"",VLOOKUP($J692,Tableau1[],11,0))</f>
        <v/>
      </c>
      <c r="P692" s="133" t="str">
        <f>IF(ISERROR(VLOOKUP($J692,Tableau1[],8,0)),"",VLOOKUP($J692,Tableau1[],8,0))</f>
        <v/>
      </c>
      <c r="Q692" s="133" t="str">
        <f>IF(ISERROR(VLOOKUP($J692,Tableau1[],10,0)),"",VLOOKUP($J692,Tableau1[],10,0))</f>
        <v/>
      </c>
      <c r="R692" s="133" t="str">
        <f t="shared" si="99"/>
        <v/>
      </c>
      <c r="S692" s="134" t="str">
        <f t="shared" si="100"/>
        <v/>
      </c>
      <c r="T692" s="133" t="str">
        <f t="shared" si="97"/>
        <v/>
      </c>
    </row>
    <row r="693" spans="1:20" ht="19.95" customHeight="1">
      <c r="A693" s="86" t="str">
        <f t="shared" si="101"/>
        <v/>
      </c>
      <c r="G693" s="135"/>
      <c r="H693" s="135"/>
      <c r="I693" s="135"/>
      <c r="J693" s="133" t="str">
        <f>IF(ISERROR(VLOOKUP(#REF!,$B$2:$D$577,2,0)),"",VLOOKUP(#REF!,$B$2:$D$577,2,0))</f>
        <v/>
      </c>
      <c r="K693" s="133" t="str">
        <f>IF(ISERROR(VLOOKUP($J693,Tableau1[],4,0)),"",VLOOKUP($J693,Tableau1[],4,0))</f>
        <v/>
      </c>
      <c r="L693" s="133" t="str">
        <f>IF(ISERROR(VLOOKUP($J693,Tableau1[],5,0)),"",VLOOKUP($J693,Tableau1[],5,0))</f>
        <v/>
      </c>
      <c r="M693" s="133" t="str">
        <f>IF(ISERROR(VLOOKUP($J693,Tableau1[],6,0)),"",VLOOKUP($J693,Tableau1[],6,0))</f>
        <v/>
      </c>
      <c r="N693" s="133" t="str">
        <f>IF(ISERROR(VLOOKUP($J693,Tableau1[],13,0)),"",VLOOKUP($J693,Tableau1[],13,0))</f>
        <v/>
      </c>
      <c r="O693" s="133" t="str">
        <f>IF(ISERROR(VLOOKUP($J693,Tableau1[],11,0)),"",VLOOKUP($J693,Tableau1[],11,0))</f>
        <v/>
      </c>
      <c r="P693" s="133" t="str">
        <f>IF(ISERROR(VLOOKUP($J693,Tableau1[],8,0)),"",VLOOKUP($J693,Tableau1[],8,0))</f>
        <v/>
      </c>
      <c r="Q693" s="133" t="str">
        <f>IF(ISERROR(VLOOKUP($J693,Tableau1[],10,0)),"",VLOOKUP($J693,Tableau1[],10,0))</f>
        <v/>
      </c>
      <c r="R693" s="133" t="str">
        <f t="shared" si="99"/>
        <v/>
      </c>
      <c r="S693" s="134" t="str">
        <f t="shared" si="100"/>
        <v/>
      </c>
      <c r="T693" s="133" t="str">
        <f t="shared" ref="T693:T756" si="102">IF(S693="","",T692)</f>
        <v/>
      </c>
    </row>
    <row r="694" spans="1:20" ht="19.95" customHeight="1">
      <c r="A694" s="86" t="str">
        <f t="shared" si="101"/>
        <v/>
      </c>
      <c r="G694" s="135"/>
      <c r="H694" s="135"/>
      <c r="I694" s="135"/>
      <c r="J694" s="133" t="str">
        <f>IF(ISERROR(VLOOKUP(#REF!,$B$2:$D$577,2,0)),"",VLOOKUP(#REF!,$B$2:$D$577,2,0))</f>
        <v/>
      </c>
      <c r="K694" s="133" t="str">
        <f>IF(ISERROR(VLOOKUP($J694,Tableau1[],4,0)),"",VLOOKUP($J694,Tableau1[],4,0))</f>
        <v/>
      </c>
      <c r="L694" s="133" t="str">
        <f>IF(ISERROR(VLOOKUP($J694,Tableau1[],5,0)),"",VLOOKUP($J694,Tableau1[],5,0))</f>
        <v/>
      </c>
      <c r="M694" s="133" t="str">
        <f>IF(ISERROR(VLOOKUP($J694,Tableau1[],6,0)),"",VLOOKUP($J694,Tableau1[],6,0))</f>
        <v/>
      </c>
      <c r="N694" s="133" t="str">
        <f>IF(ISERROR(VLOOKUP($J694,Tableau1[],13,0)),"",VLOOKUP($J694,Tableau1[],13,0))</f>
        <v/>
      </c>
      <c r="O694" s="133" t="str">
        <f>IF(ISERROR(VLOOKUP($J694,Tableau1[],11,0)),"",VLOOKUP($J694,Tableau1[],11,0))</f>
        <v/>
      </c>
      <c r="P694" s="133" t="str">
        <f>IF(ISERROR(VLOOKUP($J694,Tableau1[],8,0)),"",VLOOKUP($J694,Tableau1[],8,0))</f>
        <v/>
      </c>
      <c r="Q694" s="133" t="str">
        <f>IF(ISERROR(VLOOKUP($J694,Tableau1[],10,0)),"",VLOOKUP($J694,Tableau1[],10,0))</f>
        <v/>
      </c>
      <c r="R694" s="133" t="str">
        <f t="shared" si="99"/>
        <v/>
      </c>
      <c r="S694" s="134" t="str">
        <f t="shared" si="100"/>
        <v/>
      </c>
      <c r="T694" s="133" t="str">
        <f t="shared" si="102"/>
        <v/>
      </c>
    </row>
    <row r="695" spans="1:20" ht="19.95" customHeight="1">
      <c r="A695" s="86" t="str">
        <f t="shared" si="101"/>
        <v/>
      </c>
      <c r="G695" s="135"/>
      <c r="H695" s="135"/>
      <c r="I695" s="135"/>
      <c r="J695" s="133" t="str">
        <f>IF(ISERROR(VLOOKUP(#REF!,$B$2:$D$577,2,0)),"",VLOOKUP(#REF!,$B$2:$D$577,2,0))</f>
        <v/>
      </c>
      <c r="K695" s="133" t="str">
        <f>IF(ISERROR(VLOOKUP($J695,Tableau1[],4,0)),"",VLOOKUP($J695,Tableau1[],4,0))</f>
        <v/>
      </c>
      <c r="L695" s="133" t="str">
        <f>IF(ISERROR(VLOOKUP($J695,Tableau1[],5,0)),"",VLOOKUP($J695,Tableau1[],5,0))</f>
        <v/>
      </c>
      <c r="M695" s="133" t="str">
        <f>IF(ISERROR(VLOOKUP($J695,Tableau1[],6,0)),"",VLOOKUP($J695,Tableau1[],6,0))</f>
        <v/>
      </c>
      <c r="N695" s="133" t="str">
        <f>IF(ISERROR(VLOOKUP($J695,Tableau1[],13,0)),"",VLOOKUP($J695,Tableau1[],13,0))</f>
        <v/>
      </c>
      <c r="O695" s="133" t="str">
        <f>IF(ISERROR(VLOOKUP($J695,Tableau1[],11,0)),"",VLOOKUP($J695,Tableau1[],11,0))</f>
        <v/>
      </c>
      <c r="P695" s="133" t="str">
        <f>IF(ISERROR(VLOOKUP($J695,Tableau1[],8,0)),"",VLOOKUP($J695,Tableau1[],8,0))</f>
        <v/>
      </c>
      <c r="Q695" s="133" t="str">
        <f>IF(ISERROR(VLOOKUP($J695,Tableau1[],10,0)),"",VLOOKUP($J695,Tableau1[],10,0))</f>
        <v/>
      </c>
      <c r="R695" s="133" t="str">
        <f t="shared" si="99"/>
        <v/>
      </c>
      <c r="S695" s="134" t="str">
        <f t="shared" si="100"/>
        <v/>
      </c>
      <c r="T695" s="133" t="str">
        <f t="shared" si="102"/>
        <v/>
      </c>
    </row>
    <row r="696" spans="1:20" ht="19.95" customHeight="1">
      <c r="A696" s="86" t="str">
        <f t="shared" si="101"/>
        <v/>
      </c>
      <c r="G696" s="135"/>
      <c r="H696" s="135"/>
      <c r="I696" s="135"/>
      <c r="J696" s="133" t="str">
        <f>IF(ISERROR(VLOOKUP(#REF!,$B$2:$D$577,2,0)),"",VLOOKUP(#REF!,$B$2:$D$577,2,0))</f>
        <v/>
      </c>
      <c r="K696" s="133" t="str">
        <f>IF(ISERROR(VLOOKUP($J696,Tableau1[],4,0)),"",VLOOKUP($J696,Tableau1[],4,0))</f>
        <v/>
      </c>
      <c r="L696" s="133" t="str">
        <f>IF(ISERROR(VLOOKUP($J696,Tableau1[],5,0)),"",VLOOKUP($J696,Tableau1[],5,0))</f>
        <v/>
      </c>
      <c r="M696" s="133" t="str">
        <f>IF(ISERROR(VLOOKUP($J696,Tableau1[],6,0)),"",VLOOKUP($J696,Tableau1[],6,0))</f>
        <v/>
      </c>
      <c r="N696" s="133" t="str">
        <f>IF(ISERROR(VLOOKUP($J696,Tableau1[],13,0)),"",VLOOKUP($J696,Tableau1[],13,0))</f>
        <v/>
      </c>
      <c r="O696" s="133" t="str">
        <f>IF(ISERROR(VLOOKUP($J696,Tableau1[],11,0)),"",VLOOKUP($J696,Tableau1[],11,0))</f>
        <v/>
      </c>
      <c r="P696" s="133" t="str">
        <f>IF(ISERROR(VLOOKUP($J696,Tableau1[],8,0)),"",VLOOKUP($J696,Tableau1[],8,0))</f>
        <v/>
      </c>
      <c r="Q696" s="133" t="str">
        <f>IF(ISERROR(VLOOKUP($J696,Tableau1[],10,0)),"",VLOOKUP($J696,Tableau1[],10,0))</f>
        <v/>
      </c>
      <c r="R696" s="133" t="str">
        <f t="shared" si="99"/>
        <v/>
      </c>
      <c r="S696" s="134" t="str">
        <f t="shared" si="100"/>
        <v/>
      </c>
      <c r="T696" s="133" t="str">
        <f t="shared" si="102"/>
        <v/>
      </c>
    </row>
    <row r="697" spans="1:20" ht="19.95" customHeight="1">
      <c r="A697" s="86" t="str">
        <f t="shared" si="101"/>
        <v/>
      </c>
      <c r="G697" s="135"/>
      <c r="H697" s="135"/>
      <c r="I697" s="135"/>
      <c r="J697" s="133" t="str">
        <f>IF(ISERROR(VLOOKUP(#REF!,$B$2:$D$577,2,0)),"",VLOOKUP(#REF!,$B$2:$D$577,2,0))</f>
        <v/>
      </c>
      <c r="K697" s="133" t="str">
        <f>IF(ISERROR(VLOOKUP($J697,Tableau1[],4,0)),"",VLOOKUP($J697,Tableau1[],4,0))</f>
        <v/>
      </c>
      <c r="L697" s="133" t="str">
        <f>IF(ISERROR(VLOOKUP($J697,Tableau1[],5,0)),"",VLOOKUP($J697,Tableau1[],5,0))</f>
        <v/>
      </c>
      <c r="M697" s="133" t="str">
        <f>IF(ISERROR(VLOOKUP($J697,Tableau1[],6,0)),"",VLOOKUP($J697,Tableau1[],6,0))</f>
        <v/>
      </c>
      <c r="N697" s="133" t="str">
        <f>IF(ISERROR(VLOOKUP($J697,Tableau1[],13,0)),"",VLOOKUP($J697,Tableau1[],13,0))</f>
        <v/>
      </c>
      <c r="O697" s="133" t="str">
        <f>IF(ISERROR(VLOOKUP($J697,Tableau1[],11,0)),"",VLOOKUP($J697,Tableau1[],11,0))</f>
        <v/>
      </c>
      <c r="P697" s="133" t="str">
        <f>IF(ISERROR(VLOOKUP($J697,Tableau1[],8,0)),"",VLOOKUP($J697,Tableau1[],8,0))</f>
        <v/>
      </c>
      <c r="Q697" s="133" t="str">
        <f>IF(ISERROR(VLOOKUP($J697,Tableau1[],10,0)),"",VLOOKUP($J697,Tableau1[],10,0))</f>
        <v/>
      </c>
      <c r="R697" s="133" t="str">
        <f t="shared" si="99"/>
        <v/>
      </c>
      <c r="S697" s="134" t="str">
        <f t="shared" si="100"/>
        <v/>
      </c>
      <c r="T697" s="133" t="str">
        <f t="shared" si="102"/>
        <v/>
      </c>
    </row>
    <row r="698" spans="1:20" ht="19.95" customHeight="1">
      <c r="A698" s="86" t="str">
        <f t="shared" si="101"/>
        <v/>
      </c>
      <c r="G698" s="135"/>
      <c r="H698" s="135"/>
      <c r="I698" s="135"/>
      <c r="J698" s="133" t="str">
        <f>IF(ISERROR(VLOOKUP(#REF!,$B$2:$D$577,2,0)),"",VLOOKUP(#REF!,$B$2:$D$577,2,0))</f>
        <v/>
      </c>
      <c r="K698" s="133" t="str">
        <f>IF(ISERROR(VLOOKUP($J698,Tableau1[],4,0)),"",VLOOKUP($J698,Tableau1[],4,0))</f>
        <v/>
      </c>
      <c r="L698" s="133" t="str">
        <f>IF(ISERROR(VLOOKUP($J698,Tableau1[],5,0)),"",VLOOKUP($J698,Tableau1[],5,0))</f>
        <v/>
      </c>
      <c r="M698" s="133" t="str">
        <f>IF(ISERROR(VLOOKUP($J698,Tableau1[],6,0)),"",VLOOKUP($J698,Tableau1[],6,0))</f>
        <v/>
      </c>
      <c r="N698" s="133" t="str">
        <f>IF(ISERROR(VLOOKUP($J698,Tableau1[],13,0)),"",VLOOKUP($J698,Tableau1[],13,0))</f>
        <v/>
      </c>
      <c r="O698" s="133" t="str">
        <f>IF(ISERROR(VLOOKUP($J698,Tableau1[],11,0)),"",VLOOKUP($J698,Tableau1[],11,0))</f>
        <v/>
      </c>
      <c r="P698" s="133" t="str">
        <f>IF(ISERROR(VLOOKUP($J698,Tableau1[],8,0)),"",VLOOKUP($J698,Tableau1[],8,0))</f>
        <v/>
      </c>
      <c r="Q698" s="133" t="str">
        <f>IF(ISERROR(VLOOKUP($J698,Tableau1[],10,0)),"",VLOOKUP($J698,Tableau1[],10,0))</f>
        <v/>
      </c>
      <c r="R698" s="133" t="str">
        <f t="shared" si="99"/>
        <v/>
      </c>
      <c r="S698" s="134" t="str">
        <f t="shared" si="100"/>
        <v/>
      </c>
      <c r="T698" s="133" t="str">
        <f t="shared" si="102"/>
        <v/>
      </c>
    </row>
    <row r="699" spans="1:20" ht="19.95" customHeight="1">
      <c r="A699" s="86" t="str">
        <f t="shared" si="101"/>
        <v/>
      </c>
      <c r="G699" s="135"/>
      <c r="H699" s="135"/>
      <c r="I699" s="135"/>
      <c r="J699" s="133" t="str">
        <f>IF(ISERROR(VLOOKUP(#REF!,$B$2:$D$577,2,0)),"",VLOOKUP(#REF!,$B$2:$D$577,2,0))</f>
        <v/>
      </c>
      <c r="K699" s="133" t="str">
        <f>IF(ISERROR(VLOOKUP($J699,Tableau1[],4,0)),"",VLOOKUP($J699,Tableau1[],4,0))</f>
        <v/>
      </c>
      <c r="L699" s="133" t="str">
        <f>IF(ISERROR(VLOOKUP($J699,Tableau1[],5,0)),"",VLOOKUP($J699,Tableau1[],5,0))</f>
        <v/>
      </c>
      <c r="M699" s="133" t="str">
        <f>IF(ISERROR(VLOOKUP($J699,Tableau1[],6,0)),"",VLOOKUP($J699,Tableau1[],6,0))</f>
        <v/>
      </c>
      <c r="N699" s="133" t="str">
        <f>IF(ISERROR(VLOOKUP($J699,Tableau1[],13,0)),"",VLOOKUP($J699,Tableau1[],13,0))</f>
        <v/>
      </c>
      <c r="O699" s="133" t="str">
        <f>IF(ISERROR(VLOOKUP($J699,Tableau1[],11,0)),"",VLOOKUP($J699,Tableau1[],11,0))</f>
        <v/>
      </c>
      <c r="P699" s="133" t="str">
        <f>IF(ISERROR(VLOOKUP($J699,Tableau1[],8,0)),"",VLOOKUP($J699,Tableau1[],8,0))</f>
        <v/>
      </c>
      <c r="Q699" s="133" t="str">
        <f>IF(ISERROR(VLOOKUP($J699,Tableau1[],10,0)),"",VLOOKUP($J699,Tableau1[],10,0))</f>
        <v/>
      </c>
      <c r="R699" s="133" t="str">
        <f t="shared" si="99"/>
        <v/>
      </c>
      <c r="S699" s="134" t="str">
        <f t="shared" si="100"/>
        <v/>
      </c>
      <c r="T699" s="133" t="str">
        <f t="shared" si="102"/>
        <v/>
      </c>
    </row>
    <row r="700" spans="1:20" ht="19.95" customHeight="1">
      <c r="A700" s="86" t="str">
        <f t="shared" si="101"/>
        <v/>
      </c>
      <c r="G700" s="135"/>
      <c r="H700" s="135"/>
      <c r="I700" s="135"/>
      <c r="J700" s="133" t="str">
        <f>IF(ISERROR(VLOOKUP(#REF!,$B$2:$D$577,2,0)),"",VLOOKUP(#REF!,$B$2:$D$577,2,0))</f>
        <v/>
      </c>
      <c r="K700" s="133" t="str">
        <f>IF(ISERROR(VLOOKUP($J700,Tableau1[],4,0)),"",VLOOKUP($J700,Tableau1[],4,0))</f>
        <v/>
      </c>
      <c r="L700" s="133" t="str">
        <f>IF(ISERROR(VLOOKUP($J700,Tableau1[],5,0)),"",VLOOKUP($J700,Tableau1[],5,0))</f>
        <v/>
      </c>
      <c r="M700" s="133" t="str">
        <f>IF(ISERROR(VLOOKUP($J700,Tableau1[],6,0)),"",VLOOKUP($J700,Tableau1[],6,0))</f>
        <v/>
      </c>
      <c r="N700" s="133" t="str">
        <f>IF(ISERROR(VLOOKUP($J700,Tableau1[],13,0)),"",VLOOKUP($J700,Tableau1[],13,0))</f>
        <v/>
      </c>
      <c r="O700" s="133" t="str">
        <f>IF(ISERROR(VLOOKUP($J700,Tableau1[],11,0)),"",VLOOKUP($J700,Tableau1[],11,0))</f>
        <v/>
      </c>
      <c r="P700" s="133" t="str">
        <f>IF(ISERROR(VLOOKUP($J700,Tableau1[],8,0)),"",VLOOKUP($J700,Tableau1[],8,0))</f>
        <v/>
      </c>
      <c r="Q700" s="133" t="str">
        <f>IF(ISERROR(VLOOKUP($J700,Tableau1[],10,0)),"",VLOOKUP($J700,Tableau1[],10,0))</f>
        <v/>
      </c>
      <c r="R700" s="133" t="str">
        <f t="shared" si="99"/>
        <v/>
      </c>
      <c r="S700" s="134" t="str">
        <f t="shared" si="100"/>
        <v/>
      </c>
      <c r="T700" s="133" t="str">
        <f t="shared" si="102"/>
        <v/>
      </c>
    </row>
    <row r="701" spans="1:20" ht="19.95" customHeight="1">
      <c r="A701" s="86" t="str">
        <f t="shared" si="101"/>
        <v/>
      </c>
      <c r="G701" s="135"/>
      <c r="H701" s="135"/>
      <c r="I701" s="135"/>
      <c r="J701" s="133" t="str">
        <f>IF(ISERROR(VLOOKUP(#REF!,$B$2:$D$577,2,0)),"",VLOOKUP(#REF!,$B$2:$D$577,2,0))</f>
        <v/>
      </c>
      <c r="K701" s="133" t="str">
        <f>IF(ISERROR(VLOOKUP($J701,Tableau1[],4,0)),"",VLOOKUP($J701,Tableau1[],4,0))</f>
        <v/>
      </c>
      <c r="L701" s="133" t="str">
        <f>IF(ISERROR(VLOOKUP($J701,Tableau1[],5,0)),"",VLOOKUP($J701,Tableau1[],5,0))</f>
        <v/>
      </c>
      <c r="M701" s="133" t="str">
        <f>IF(ISERROR(VLOOKUP($J701,Tableau1[],6,0)),"",VLOOKUP($J701,Tableau1[],6,0))</f>
        <v/>
      </c>
      <c r="N701" s="133" t="str">
        <f>IF(ISERROR(VLOOKUP($J701,Tableau1[],13,0)),"",VLOOKUP($J701,Tableau1[],13,0))</f>
        <v/>
      </c>
      <c r="O701" s="133" t="str">
        <f>IF(ISERROR(VLOOKUP($J701,Tableau1[],11,0)),"",VLOOKUP($J701,Tableau1[],11,0))</f>
        <v/>
      </c>
      <c r="P701" s="133" t="str">
        <f>IF(ISERROR(VLOOKUP($J701,Tableau1[],8,0)),"",VLOOKUP($J701,Tableau1[],8,0))</f>
        <v/>
      </c>
      <c r="Q701" s="133" t="str">
        <f>IF(ISERROR(VLOOKUP($J701,Tableau1[],10,0)),"",VLOOKUP($J701,Tableau1[],10,0))</f>
        <v/>
      </c>
      <c r="R701" s="133" t="str">
        <f t="shared" si="99"/>
        <v/>
      </c>
      <c r="S701" s="134" t="str">
        <f t="shared" si="100"/>
        <v/>
      </c>
      <c r="T701" s="133" t="str">
        <f t="shared" si="102"/>
        <v/>
      </c>
    </row>
    <row r="702" spans="1:20" ht="19.95" customHeight="1">
      <c r="A702" s="86" t="str">
        <f t="shared" si="101"/>
        <v/>
      </c>
      <c r="G702" s="135"/>
      <c r="H702" s="135"/>
      <c r="I702" s="135"/>
      <c r="J702" s="133" t="str">
        <f>IF(ISERROR(VLOOKUP(#REF!,$B$2:$D$577,2,0)),"",VLOOKUP(#REF!,$B$2:$D$577,2,0))</f>
        <v/>
      </c>
      <c r="K702" s="133" t="str">
        <f>IF(ISERROR(VLOOKUP($J702,Tableau1[],4,0)),"",VLOOKUP($J702,Tableau1[],4,0))</f>
        <v/>
      </c>
      <c r="L702" s="133" t="str">
        <f>IF(ISERROR(VLOOKUP($J702,Tableau1[],5,0)),"",VLOOKUP($J702,Tableau1[],5,0))</f>
        <v/>
      </c>
      <c r="M702" s="133" t="str">
        <f>IF(ISERROR(VLOOKUP($J702,Tableau1[],6,0)),"",VLOOKUP($J702,Tableau1[],6,0))</f>
        <v/>
      </c>
      <c r="N702" s="133" t="str">
        <f>IF(ISERROR(VLOOKUP($J702,Tableau1[],13,0)),"",VLOOKUP($J702,Tableau1[],13,0))</f>
        <v/>
      </c>
      <c r="O702" s="133" t="str">
        <f>IF(ISERROR(VLOOKUP($J702,Tableau1[],11,0)),"",VLOOKUP($J702,Tableau1[],11,0))</f>
        <v/>
      </c>
      <c r="P702" s="133" t="str">
        <f>IF(ISERROR(VLOOKUP($J702,Tableau1[],8,0)),"",VLOOKUP($J702,Tableau1[],8,0))</f>
        <v/>
      </c>
      <c r="Q702" s="133" t="str">
        <f>IF(ISERROR(VLOOKUP($J702,Tableau1[],10,0)),"",VLOOKUP($J702,Tableau1[],10,0))</f>
        <v/>
      </c>
      <c r="R702" s="133" t="str">
        <f t="shared" si="99"/>
        <v/>
      </c>
      <c r="S702" s="134" t="str">
        <f t="shared" si="100"/>
        <v/>
      </c>
      <c r="T702" s="133" t="str">
        <f t="shared" si="102"/>
        <v/>
      </c>
    </row>
    <row r="703" spans="1:20" ht="19.95" customHeight="1">
      <c r="A703" s="86" t="str">
        <f t="shared" si="101"/>
        <v/>
      </c>
      <c r="G703" s="135"/>
      <c r="H703" s="135"/>
      <c r="I703" s="135"/>
      <c r="J703" s="133" t="str">
        <f>IF(ISERROR(VLOOKUP(#REF!,$B$2:$D$577,2,0)),"",VLOOKUP(#REF!,$B$2:$D$577,2,0))</f>
        <v/>
      </c>
      <c r="K703" s="133" t="str">
        <f>IF(ISERROR(VLOOKUP($J703,Tableau1[],4,0)),"",VLOOKUP($J703,Tableau1[],4,0))</f>
        <v/>
      </c>
      <c r="L703" s="133" t="str">
        <f>IF(ISERROR(VLOOKUP($J703,Tableau1[],5,0)),"",VLOOKUP($J703,Tableau1[],5,0))</f>
        <v/>
      </c>
      <c r="M703" s="133" t="str">
        <f>IF(ISERROR(VLOOKUP($J703,Tableau1[],6,0)),"",VLOOKUP($J703,Tableau1[],6,0))</f>
        <v/>
      </c>
      <c r="N703" s="133" t="str">
        <f>IF(ISERROR(VLOOKUP($J703,Tableau1[],13,0)),"",VLOOKUP($J703,Tableau1[],13,0))</f>
        <v/>
      </c>
      <c r="O703" s="133" t="str">
        <f>IF(ISERROR(VLOOKUP($J703,Tableau1[],11,0)),"",VLOOKUP($J703,Tableau1[],11,0))</f>
        <v/>
      </c>
      <c r="P703" s="133" t="str">
        <f>IF(ISERROR(VLOOKUP($J703,Tableau1[],8,0)),"",VLOOKUP($J703,Tableau1[],8,0))</f>
        <v/>
      </c>
      <c r="Q703" s="133" t="str">
        <f>IF(ISERROR(VLOOKUP($J703,Tableau1[],10,0)),"",VLOOKUP($J703,Tableau1[],10,0))</f>
        <v/>
      </c>
      <c r="R703" s="133" t="str">
        <f t="shared" si="99"/>
        <v/>
      </c>
      <c r="S703" s="134" t="str">
        <f t="shared" si="100"/>
        <v/>
      </c>
      <c r="T703" s="133" t="str">
        <f t="shared" si="102"/>
        <v/>
      </c>
    </row>
    <row r="704" spans="1:20" ht="19.95" customHeight="1">
      <c r="A704" s="86" t="str">
        <f t="shared" si="101"/>
        <v/>
      </c>
      <c r="G704" s="135"/>
      <c r="H704" s="135"/>
      <c r="I704" s="135"/>
      <c r="J704" s="133" t="str">
        <f>IF(ISERROR(VLOOKUP(#REF!,$B$2:$D$577,2,0)),"",VLOOKUP(#REF!,$B$2:$D$577,2,0))</f>
        <v/>
      </c>
      <c r="K704" s="133" t="str">
        <f>IF(ISERROR(VLOOKUP($J704,Tableau1[],4,0)),"",VLOOKUP($J704,Tableau1[],4,0))</f>
        <v/>
      </c>
      <c r="L704" s="133" t="str">
        <f>IF(ISERROR(VLOOKUP($J704,Tableau1[],5,0)),"",VLOOKUP($J704,Tableau1[],5,0))</f>
        <v/>
      </c>
      <c r="M704" s="133" t="str">
        <f>IF(ISERROR(VLOOKUP($J704,Tableau1[],6,0)),"",VLOOKUP($J704,Tableau1[],6,0))</f>
        <v/>
      </c>
      <c r="N704" s="133" t="str">
        <f>IF(ISERROR(VLOOKUP($J704,Tableau1[],13,0)),"",VLOOKUP($J704,Tableau1[],13,0))</f>
        <v/>
      </c>
      <c r="O704" s="133" t="str">
        <f>IF(ISERROR(VLOOKUP($J704,Tableau1[],11,0)),"",VLOOKUP($J704,Tableau1[],11,0))</f>
        <v/>
      </c>
      <c r="P704" s="133" t="str">
        <f>IF(ISERROR(VLOOKUP($J704,Tableau1[],8,0)),"",VLOOKUP($J704,Tableau1[],8,0))</f>
        <v/>
      </c>
      <c r="Q704" s="133" t="str">
        <f>IF(ISERROR(VLOOKUP($J704,Tableau1[],10,0)),"",VLOOKUP($J704,Tableau1[],10,0))</f>
        <v/>
      </c>
      <c r="R704" s="133" t="str">
        <f t="shared" si="99"/>
        <v/>
      </c>
      <c r="S704" s="134" t="str">
        <f t="shared" si="100"/>
        <v/>
      </c>
      <c r="T704" s="133" t="str">
        <f t="shared" si="102"/>
        <v/>
      </c>
    </row>
    <row r="705" spans="1:20" ht="19.95" customHeight="1">
      <c r="A705" s="86" t="str">
        <f t="shared" si="101"/>
        <v/>
      </c>
      <c r="G705" s="135"/>
      <c r="H705" s="135"/>
      <c r="I705" s="135"/>
      <c r="J705" s="133" t="str">
        <f>IF(ISERROR(VLOOKUP(#REF!,$B$2:$D$577,2,0)),"",VLOOKUP(#REF!,$B$2:$D$577,2,0))</f>
        <v/>
      </c>
      <c r="K705" s="133" t="str">
        <f>IF(ISERROR(VLOOKUP($J705,Tableau1[],4,0)),"",VLOOKUP($J705,Tableau1[],4,0))</f>
        <v/>
      </c>
      <c r="L705" s="133" t="str">
        <f>IF(ISERROR(VLOOKUP($J705,Tableau1[],5,0)),"",VLOOKUP($J705,Tableau1[],5,0))</f>
        <v/>
      </c>
      <c r="M705" s="133" t="str">
        <f>IF(ISERROR(VLOOKUP($J705,Tableau1[],6,0)),"",VLOOKUP($J705,Tableau1[],6,0))</f>
        <v/>
      </c>
      <c r="N705" s="133" t="str">
        <f>IF(ISERROR(VLOOKUP($J705,Tableau1[],13,0)),"",VLOOKUP($J705,Tableau1[],13,0))</f>
        <v/>
      </c>
      <c r="O705" s="133" t="str">
        <f>IF(ISERROR(VLOOKUP($J705,Tableau1[],11,0)),"",VLOOKUP($J705,Tableau1[],11,0))</f>
        <v/>
      </c>
      <c r="P705" s="133" t="str">
        <f>IF(ISERROR(VLOOKUP($J705,Tableau1[],8,0)),"",VLOOKUP($J705,Tableau1[],8,0))</f>
        <v/>
      </c>
      <c r="Q705" s="133" t="str">
        <f>IF(ISERROR(VLOOKUP($J705,Tableau1[],10,0)),"",VLOOKUP($J705,Tableau1[],10,0))</f>
        <v/>
      </c>
      <c r="R705" s="133" t="str">
        <f t="shared" si="99"/>
        <v/>
      </c>
      <c r="S705" s="134" t="str">
        <f t="shared" si="100"/>
        <v/>
      </c>
      <c r="T705" s="133" t="str">
        <f t="shared" si="102"/>
        <v/>
      </c>
    </row>
    <row r="706" spans="1:20" ht="19.95" customHeight="1">
      <c r="A706" s="86" t="str">
        <f t="shared" si="101"/>
        <v/>
      </c>
      <c r="G706" s="135"/>
      <c r="H706" s="135"/>
      <c r="I706" s="135"/>
      <c r="J706" s="133" t="str">
        <f>IF(ISERROR(VLOOKUP(#REF!,$B$2:$D$577,2,0)),"",VLOOKUP(#REF!,$B$2:$D$577,2,0))</f>
        <v/>
      </c>
      <c r="K706" s="133" t="str">
        <f>IF(ISERROR(VLOOKUP($J706,Tableau1[],4,0)),"",VLOOKUP($J706,Tableau1[],4,0))</f>
        <v/>
      </c>
      <c r="L706" s="133" t="str">
        <f>IF(ISERROR(VLOOKUP($J706,Tableau1[],5,0)),"",VLOOKUP($J706,Tableau1[],5,0))</f>
        <v/>
      </c>
      <c r="M706" s="133" t="str">
        <f>IF(ISERROR(VLOOKUP($J706,Tableau1[],6,0)),"",VLOOKUP($J706,Tableau1[],6,0))</f>
        <v/>
      </c>
      <c r="N706" s="133" t="str">
        <f>IF(ISERROR(VLOOKUP($J706,Tableau1[],13,0)),"",VLOOKUP($J706,Tableau1[],13,0))</f>
        <v/>
      </c>
      <c r="O706" s="133" t="str">
        <f>IF(ISERROR(VLOOKUP($J706,Tableau1[],11,0)),"",VLOOKUP($J706,Tableau1[],11,0))</f>
        <v/>
      </c>
      <c r="P706" s="133" t="str">
        <f>IF(ISERROR(VLOOKUP($J706,Tableau1[],8,0)),"",VLOOKUP($J706,Tableau1[],8,0))</f>
        <v/>
      </c>
      <c r="Q706" s="133" t="str">
        <f>IF(ISERROR(VLOOKUP($J706,Tableau1[],10,0)),"",VLOOKUP($J706,Tableau1[],10,0))</f>
        <v/>
      </c>
      <c r="R706" s="133" t="str">
        <f t="shared" si="99"/>
        <v/>
      </c>
      <c r="S706" s="134" t="str">
        <f t="shared" si="100"/>
        <v/>
      </c>
      <c r="T706" s="133" t="str">
        <f t="shared" si="102"/>
        <v/>
      </c>
    </row>
    <row r="707" spans="1:20" ht="19.95" customHeight="1">
      <c r="A707" s="86" t="str">
        <f t="shared" si="101"/>
        <v/>
      </c>
      <c r="G707" s="135"/>
      <c r="H707" s="135"/>
      <c r="I707" s="135"/>
      <c r="J707" s="133" t="str">
        <f>IF(ISERROR(VLOOKUP(#REF!,$B$2:$D$577,2,0)),"",VLOOKUP(#REF!,$B$2:$D$577,2,0))</f>
        <v/>
      </c>
      <c r="K707" s="133" t="str">
        <f>IF(ISERROR(VLOOKUP($J707,Tableau1[],4,0)),"",VLOOKUP($J707,Tableau1[],4,0))</f>
        <v/>
      </c>
      <c r="L707" s="133" t="str">
        <f>IF(ISERROR(VLOOKUP($J707,Tableau1[],5,0)),"",VLOOKUP($J707,Tableau1[],5,0))</f>
        <v/>
      </c>
      <c r="M707" s="133" t="str">
        <f>IF(ISERROR(VLOOKUP($J707,Tableau1[],6,0)),"",VLOOKUP($J707,Tableau1[],6,0))</f>
        <v/>
      </c>
      <c r="N707" s="133" t="str">
        <f>IF(ISERROR(VLOOKUP($J707,Tableau1[],13,0)),"",VLOOKUP($J707,Tableau1[],13,0))</f>
        <v/>
      </c>
      <c r="O707" s="133" t="str">
        <f>IF(ISERROR(VLOOKUP($J707,Tableau1[],11,0)),"",VLOOKUP($J707,Tableau1[],11,0))</f>
        <v/>
      </c>
      <c r="P707" s="133" t="str">
        <f>IF(ISERROR(VLOOKUP($J707,Tableau1[],8,0)),"",VLOOKUP($J707,Tableau1[],8,0))</f>
        <v/>
      </c>
      <c r="Q707" s="133" t="str">
        <f>IF(ISERROR(VLOOKUP($J707,Tableau1[],10,0)),"",VLOOKUP($J707,Tableau1[],10,0))</f>
        <v/>
      </c>
      <c r="R707" s="133" t="str">
        <f t="shared" si="99"/>
        <v/>
      </c>
      <c r="S707" s="134" t="str">
        <f t="shared" si="100"/>
        <v/>
      </c>
      <c r="T707" s="133" t="str">
        <f t="shared" si="102"/>
        <v/>
      </c>
    </row>
    <row r="708" spans="1:20" ht="19.95" customHeight="1">
      <c r="A708" s="86" t="str">
        <f t="shared" si="101"/>
        <v/>
      </c>
      <c r="G708" s="135"/>
      <c r="H708" s="135"/>
      <c r="I708" s="135"/>
      <c r="J708" s="133" t="str">
        <f>IF(ISERROR(VLOOKUP(#REF!,$B$2:$D$577,2,0)),"",VLOOKUP(#REF!,$B$2:$D$577,2,0))</f>
        <v/>
      </c>
      <c r="K708" s="133" t="str">
        <f>IF(ISERROR(VLOOKUP($J708,Tableau1[],4,0)),"",VLOOKUP($J708,Tableau1[],4,0))</f>
        <v/>
      </c>
      <c r="L708" s="133" t="str">
        <f>IF(ISERROR(VLOOKUP($J708,Tableau1[],5,0)),"",VLOOKUP($J708,Tableau1[],5,0))</f>
        <v/>
      </c>
      <c r="M708" s="133" t="str">
        <f>IF(ISERROR(VLOOKUP($J708,Tableau1[],6,0)),"",VLOOKUP($J708,Tableau1[],6,0))</f>
        <v/>
      </c>
      <c r="N708" s="133" t="str">
        <f>IF(ISERROR(VLOOKUP($J708,Tableau1[],13,0)),"",VLOOKUP($J708,Tableau1[],13,0))</f>
        <v/>
      </c>
      <c r="O708" s="133" t="str">
        <f>IF(ISERROR(VLOOKUP($J708,Tableau1[],11,0)),"",VLOOKUP($J708,Tableau1[],11,0))</f>
        <v/>
      </c>
      <c r="P708" s="133" t="str">
        <f>IF(ISERROR(VLOOKUP($J708,Tableau1[],8,0)),"",VLOOKUP($J708,Tableau1[],8,0))</f>
        <v/>
      </c>
      <c r="Q708" s="133" t="str">
        <f>IF(ISERROR(VLOOKUP($J708,Tableau1[],10,0)),"",VLOOKUP($J708,Tableau1[],10,0))</f>
        <v/>
      </c>
      <c r="R708" s="133" t="str">
        <f t="shared" si="99"/>
        <v/>
      </c>
      <c r="S708" s="134" t="str">
        <f t="shared" si="100"/>
        <v/>
      </c>
      <c r="T708" s="133" t="str">
        <f t="shared" si="102"/>
        <v/>
      </c>
    </row>
    <row r="709" spans="1:20" ht="19.95" customHeight="1">
      <c r="A709" s="86" t="str">
        <f t="shared" si="101"/>
        <v/>
      </c>
      <c r="G709" s="135"/>
      <c r="H709" s="135"/>
      <c r="I709" s="135"/>
      <c r="J709" s="133" t="str">
        <f>IF(ISERROR(VLOOKUP(#REF!,$B$2:$D$577,2,0)),"",VLOOKUP(#REF!,$B$2:$D$577,2,0))</f>
        <v/>
      </c>
      <c r="K709" s="133" t="str">
        <f>IF(ISERROR(VLOOKUP($J709,Tableau1[],4,0)),"",VLOOKUP($J709,Tableau1[],4,0))</f>
        <v/>
      </c>
      <c r="L709" s="133" t="str">
        <f>IF(ISERROR(VLOOKUP($J709,Tableau1[],5,0)),"",VLOOKUP($J709,Tableau1[],5,0))</f>
        <v/>
      </c>
      <c r="M709" s="133" t="str">
        <f>IF(ISERROR(VLOOKUP($J709,Tableau1[],6,0)),"",VLOOKUP($J709,Tableau1[],6,0))</f>
        <v/>
      </c>
      <c r="N709" s="133" t="str">
        <f>IF(ISERROR(VLOOKUP($J709,Tableau1[],13,0)),"",VLOOKUP($J709,Tableau1[],13,0))</f>
        <v/>
      </c>
      <c r="O709" s="133" t="str">
        <f>IF(ISERROR(VLOOKUP($J709,Tableau1[],11,0)),"",VLOOKUP($J709,Tableau1[],11,0))</f>
        <v/>
      </c>
      <c r="P709" s="133" t="str">
        <f>IF(ISERROR(VLOOKUP($J709,Tableau1[],8,0)),"",VLOOKUP($J709,Tableau1[],8,0))</f>
        <v/>
      </c>
      <c r="Q709" s="133" t="str">
        <f>IF(ISERROR(VLOOKUP($J709,Tableau1[],10,0)),"",VLOOKUP($J709,Tableau1[],10,0))</f>
        <v/>
      </c>
      <c r="R709" s="133" t="str">
        <f t="shared" si="99"/>
        <v/>
      </c>
      <c r="S709" s="134" t="str">
        <f t="shared" si="100"/>
        <v/>
      </c>
      <c r="T709" s="133" t="str">
        <f t="shared" si="102"/>
        <v/>
      </c>
    </row>
    <row r="710" spans="1:20" ht="19.95" customHeight="1">
      <c r="A710" s="86" t="str">
        <f t="shared" si="101"/>
        <v/>
      </c>
      <c r="G710" s="135"/>
      <c r="H710" s="135"/>
      <c r="I710" s="135"/>
      <c r="J710" s="133" t="str">
        <f>IF(ISERROR(VLOOKUP(#REF!,$B$2:$D$577,2,0)),"",VLOOKUP(#REF!,$B$2:$D$577,2,0))</f>
        <v/>
      </c>
      <c r="K710" s="133" t="str">
        <f>IF(ISERROR(VLOOKUP($J710,Tableau1[],4,0)),"",VLOOKUP($J710,Tableau1[],4,0))</f>
        <v/>
      </c>
      <c r="L710" s="133" t="str">
        <f>IF(ISERROR(VLOOKUP($J710,Tableau1[],5,0)),"",VLOOKUP($J710,Tableau1[],5,0))</f>
        <v/>
      </c>
      <c r="M710" s="133" t="str">
        <f>IF(ISERROR(VLOOKUP($J710,Tableau1[],6,0)),"",VLOOKUP($J710,Tableau1[],6,0))</f>
        <v/>
      </c>
      <c r="N710" s="133" t="str">
        <f>IF(ISERROR(VLOOKUP($J710,Tableau1[],13,0)),"",VLOOKUP($J710,Tableau1[],13,0))</f>
        <v/>
      </c>
      <c r="O710" s="133" t="str">
        <f>IF(ISERROR(VLOOKUP($J710,Tableau1[],11,0)),"",VLOOKUP($J710,Tableau1[],11,0))</f>
        <v/>
      </c>
      <c r="P710" s="133" t="str">
        <f>IF(ISERROR(VLOOKUP($J710,Tableau1[],8,0)),"",VLOOKUP($J710,Tableau1[],8,0))</f>
        <v/>
      </c>
      <c r="Q710" s="133" t="str">
        <f>IF(ISERROR(VLOOKUP($J710,Tableau1[],10,0)),"",VLOOKUP($J710,Tableau1[],10,0))</f>
        <v/>
      </c>
      <c r="R710" s="133" t="str">
        <f t="shared" si="99"/>
        <v/>
      </c>
      <c r="S710" s="134" t="str">
        <f t="shared" si="100"/>
        <v/>
      </c>
      <c r="T710" s="133" t="str">
        <f t="shared" si="102"/>
        <v/>
      </c>
    </row>
    <row r="711" spans="1:20" ht="19.95" customHeight="1">
      <c r="A711" s="86" t="str">
        <f t="shared" si="101"/>
        <v/>
      </c>
      <c r="G711" s="135"/>
      <c r="H711" s="135"/>
      <c r="I711" s="135"/>
      <c r="J711" s="133" t="str">
        <f>IF(ISERROR(VLOOKUP(#REF!,$B$2:$D$577,2,0)),"",VLOOKUP(#REF!,$B$2:$D$577,2,0))</f>
        <v/>
      </c>
      <c r="K711" s="133" t="str">
        <f>IF(ISERROR(VLOOKUP($J711,Tableau1[],4,0)),"",VLOOKUP($J711,Tableau1[],4,0))</f>
        <v/>
      </c>
      <c r="L711" s="133" t="str">
        <f>IF(ISERROR(VLOOKUP($J711,Tableau1[],5,0)),"",VLOOKUP($J711,Tableau1[],5,0))</f>
        <v/>
      </c>
      <c r="M711" s="133" t="str">
        <f>IF(ISERROR(VLOOKUP($J711,Tableau1[],6,0)),"",VLOOKUP($J711,Tableau1[],6,0))</f>
        <v/>
      </c>
      <c r="N711" s="133" t="str">
        <f>IF(ISERROR(VLOOKUP($J711,Tableau1[],13,0)),"",VLOOKUP($J711,Tableau1[],13,0))</f>
        <v/>
      </c>
      <c r="O711" s="133" t="str">
        <f>IF(ISERROR(VLOOKUP($J711,Tableau1[],11,0)),"",VLOOKUP($J711,Tableau1[],11,0))</f>
        <v/>
      </c>
      <c r="P711" s="133" t="str">
        <f>IF(ISERROR(VLOOKUP($J711,Tableau1[],8,0)),"",VLOOKUP($J711,Tableau1[],8,0))</f>
        <v/>
      </c>
      <c r="Q711" s="133" t="str">
        <f>IF(ISERROR(VLOOKUP($J711,Tableau1[],10,0)),"",VLOOKUP($J711,Tableau1[],10,0))</f>
        <v/>
      </c>
      <c r="R711" s="133" t="str">
        <f t="shared" si="99"/>
        <v/>
      </c>
      <c r="S711" s="134" t="str">
        <f t="shared" si="100"/>
        <v/>
      </c>
      <c r="T711" s="133" t="str">
        <f t="shared" si="102"/>
        <v/>
      </c>
    </row>
    <row r="712" spans="1:20" ht="19.95" customHeight="1">
      <c r="A712" s="86" t="str">
        <f t="shared" si="101"/>
        <v/>
      </c>
      <c r="G712" s="135"/>
      <c r="H712" s="135"/>
      <c r="I712" s="135"/>
      <c r="J712" s="133" t="str">
        <f>IF(ISERROR(VLOOKUP(#REF!,$B$2:$D$577,2,0)),"",VLOOKUP(#REF!,$B$2:$D$577,2,0))</f>
        <v/>
      </c>
      <c r="K712" s="133" t="str">
        <f>IF(ISERROR(VLOOKUP($J712,Tableau1[],4,0)),"",VLOOKUP($J712,Tableau1[],4,0))</f>
        <v/>
      </c>
      <c r="L712" s="133" t="str">
        <f>IF(ISERROR(VLOOKUP($J712,Tableau1[],5,0)),"",VLOOKUP($J712,Tableau1[],5,0))</f>
        <v/>
      </c>
      <c r="M712" s="133" t="str">
        <f>IF(ISERROR(VLOOKUP($J712,Tableau1[],6,0)),"",VLOOKUP($J712,Tableau1[],6,0))</f>
        <v/>
      </c>
      <c r="N712" s="133" t="str">
        <f>IF(ISERROR(VLOOKUP($J712,Tableau1[],13,0)),"",VLOOKUP($J712,Tableau1[],13,0))</f>
        <v/>
      </c>
      <c r="O712" s="133" t="str">
        <f>IF(ISERROR(VLOOKUP($J712,Tableau1[],11,0)),"",VLOOKUP($J712,Tableau1[],11,0))</f>
        <v/>
      </c>
      <c r="P712" s="133" t="str">
        <f>IF(ISERROR(VLOOKUP($J712,Tableau1[],8,0)),"",VLOOKUP($J712,Tableau1[],8,0))</f>
        <v/>
      </c>
      <c r="Q712" s="133" t="str">
        <f>IF(ISERROR(VLOOKUP($J712,Tableau1[],10,0)),"",VLOOKUP($J712,Tableau1[],10,0))</f>
        <v/>
      </c>
      <c r="R712" s="133" t="str">
        <f t="shared" si="99"/>
        <v/>
      </c>
      <c r="S712" s="134" t="str">
        <f t="shared" si="100"/>
        <v/>
      </c>
      <c r="T712" s="133" t="str">
        <f t="shared" si="102"/>
        <v/>
      </c>
    </row>
    <row r="713" spans="1:20" ht="19.95" customHeight="1">
      <c r="A713" s="86" t="str">
        <f t="shared" si="101"/>
        <v/>
      </c>
      <c r="G713" s="135"/>
      <c r="H713" s="135"/>
      <c r="I713" s="135"/>
      <c r="J713" s="133" t="str">
        <f>IF(ISERROR(VLOOKUP(#REF!,$B$2:$D$577,2,0)),"",VLOOKUP(#REF!,$B$2:$D$577,2,0))</f>
        <v/>
      </c>
      <c r="K713" s="133" t="str">
        <f>IF(ISERROR(VLOOKUP($J713,Tableau1[],4,0)),"",VLOOKUP($J713,Tableau1[],4,0))</f>
        <v/>
      </c>
      <c r="L713" s="133" t="str">
        <f>IF(ISERROR(VLOOKUP($J713,Tableau1[],5,0)),"",VLOOKUP($J713,Tableau1[],5,0))</f>
        <v/>
      </c>
      <c r="M713" s="133" t="str">
        <f>IF(ISERROR(VLOOKUP($J713,Tableau1[],6,0)),"",VLOOKUP($J713,Tableau1[],6,0))</f>
        <v/>
      </c>
      <c r="N713" s="133" t="str">
        <f>IF(ISERROR(VLOOKUP($J713,Tableau1[],13,0)),"",VLOOKUP($J713,Tableau1[],13,0))</f>
        <v/>
      </c>
      <c r="O713" s="133" t="str">
        <f>IF(ISERROR(VLOOKUP($J713,Tableau1[],11,0)),"",VLOOKUP($J713,Tableau1[],11,0))</f>
        <v/>
      </c>
      <c r="P713" s="133" t="str">
        <f>IF(ISERROR(VLOOKUP($J713,Tableau1[],8,0)),"",VLOOKUP($J713,Tableau1[],8,0))</f>
        <v/>
      </c>
      <c r="Q713" s="133" t="str">
        <f>IF(ISERROR(VLOOKUP($J713,Tableau1[],10,0)),"",VLOOKUP($J713,Tableau1[],10,0))</f>
        <v/>
      </c>
      <c r="R713" s="133" t="str">
        <f t="shared" si="99"/>
        <v/>
      </c>
      <c r="S713" s="134" t="str">
        <f t="shared" si="100"/>
        <v/>
      </c>
      <c r="T713" s="133" t="str">
        <f t="shared" si="102"/>
        <v/>
      </c>
    </row>
    <row r="714" spans="1:20" ht="19.95" customHeight="1">
      <c r="A714" s="86" t="str">
        <f t="shared" si="101"/>
        <v/>
      </c>
      <c r="G714" s="135"/>
      <c r="H714" s="135"/>
      <c r="I714" s="135"/>
      <c r="J714" s="133" t="str">
        <f>IF(ISERROR(VLOOKUP(#REF!,$B$2:$D$577,2,0)),"",VLOOKUP(#REF!,$B$2:$D$577,2,0))</f>
        <v/>
      </c>
      <c r="K714" s="133" t="str">
        <f>IF(ISERROR(VLOOKUP($J714,Tableau1[],4,0)),"",VLOOKUP($J714,Tableau1[],4,0))</f>
        <v/>
      </c>
      <c r="L714" s="133" t="str">
        <f>IF(ISERROR(VLOOKUP($J714,Tableau1[],5,0)),"",VLOOKUP($J714,Tableau1[],5,0))</f>
        <v/>
      </c>
      <c r="M714" s="133" t="str">
        <f>IF(ISERROR(VLOOKUP($J714,Tableau1[],6,0)),"",VLOOKUP($J714,Tableau1[],6,0))</f>
        <v/>
      </c>
      <c r="N714" s="133" t="str">
        <f>IF(ISERROR(VLOOKUP($J714,Tableau1[],13,0)),"",VLOOKUP($J714,Tableau1[],13,0))</f>
        <v/>
      </c>
      <c r="O714" s="133" t="str">
        <f>IF(ISERROR(VLOOKUP($J714,Tableau1[],11,0)),"",VLOOKUP($J714,Tableau1[],11,0))</f>
        <v/>
      </c>
      <c r="P714" s="133" t="str">
        <f>IF(ISERROR(VLOOKUP($J714,Tableau1[],8,0)),"",VLOOKUP($J714,Tableau1[],8,0))</f>
        <v/>
      </c>
      <c r="Q714" s="133" t="str">
        <f>IF(ISERROR(VLOOKUP($J714,Tableau1[],10,0)),"",VLOOKUP($J714,Tableau1[],10,0))</f>
        <v/>
      </c>
      <c r="R714" s="133" t="str">
        <f t="shared" si="99"/>
        <v/>
      </c>
      <c r="S714" s="134" t="str">
        <f t="shared" si="100"/>
        <v/>
      </c>
      <c r="T714" s="133" t="str">
        <f t="shared" si="102"/>
        <v/>
      </c>
    </row>
    <row r="715" spans="1:20" ht="19.95" customHeight="1">
      <c r="A715" s="86" t="str">
        <f t="shared" si="101"/>
        <v/>
      </c>
      <c r="G715" s="135"/>
      <c r="H715" s="135"/>
      <c r="I715" s="135"/>
      <c r="J715" s="133" t="str">
        <f>IF(ISERROR(VLOOKUP(#REF!,$B$2:$D$577,2,0)),"",VLOOKUP(#REF!,$B$2:$D$577,2,0))</f>
        <v/>
      </c>
      <c r="K715" s="133" t="str">
        <f>IF(ISERROR(VLOOKUP($J715,Tableau1[],4,0)),"",VLOOKUP($J715,Tableau1[],4,0))</f>
        <v/>
      </c>
      <c r="L715" s="133" t="str">
        <f>IF(ISERROR(VLOOKUP($J715,Tableau1[],5,0)),"",VLOOKUP($J715,Tableau1[],5,0))</f>
        <v/>
      </c>
      <c r="M715" s="133" t="str">
        <f>IF(ISERROR(VLOOKUP($J715,Tableau1[],6,0)),"",VLOOKUP($J715,Tableau1[],6,0))</f>
        <v/>
      </c>
      <c r="N715" s="133" t="str">
        <f>IF(ISERROR(VLOOKUP($J715,Tableau1[],13,0)),"",VLOOKUP($J715,Tableau1[],13,0))</f>
        <v/>
      </c>
      <c r="O715" s="133" t="str">
        <f>IF(ISERROR(VLOOKUP($J715,Tableau1[],11,0)),"",VLOOKUP($J715,Tableau1[],11,0))</f>
        <v/>
      </c>
      <c r="P715" s="133" t="str">
        <f>IF(ISERROR(VLOOKUP($J715,Tableau1[],8,0)),"",VLOOKUP($J715,Tableau1[],8,0))</f>
        <v/>
      </c>
      <c r="Q715" s="133" t="str">
        <f>IF(ISERROR(VLOOKUP($J715,Tableau1[],10,0)),"",VLOOKUP($J715,Tableau1[],10,0))</f>
        <v/>
      </c>
      <c r="R715" s="133" t="str">
        <f t="shared" si="99"/>
        <v/>
      </c>
      <c r="S715" s="134" t="str">
        <f t="shared" si="100"/>
        <v/>
      </c>
      <c r="T715" s="133" t="str">
        <f t="shared" si="102"/>
        <v/>
      </c>
    </row>
    <row r="716" spans="1:20" ht="19.95" customHeight="1">
      <c r="A716" s="86" t="str">
        <f t="shared" si="101"/>
        <v/>
      </c>
      <c r="G716" s="135"/>
      <c r="H716" s="135"/>
      <c r="I716" s="135"/>
      <c r="J716" s="133" t="str">
        <f>IF(ISERROR(VLOOKUP(#REF!,$B$2:$D$577,2,0)),"",VLOOKUP(#REF!,$B$2:$D$577,2,0))</f>
        <v/>
      </c>
      <c r="K716" s="133" t="str">
        <f>IF(ISERROR(VLOOKUP($J716,Tableau1[],4,0)),"",VLOOKUP($J716,Tableau1[],4,0))</f>
        <v/>
      </c>
      <c r="L716" s="133" t="str">
        <f>IF(ISERROR(VLOOKUP($J716,Tableau1[],5,0)),"",VLOOKUP($J716,Tableau1[],5,0))</f>
        <v/>
      </c>
      <c r="M716" s="133" t="str">
        <f>IF(ISERROR(VLOOKUP($J716,Tableau1[],6,0)),"",VLOOKUP($J716,Tableau1[],6,0))</f>
        <v/>
      </c>
      <c r="N716" s="133" t="str">
        <f>IF(ISERROR(VLOOKUP($J716,Tableau1[],13,0)),"",VLOOKUP($J716,Tableau1[],13,0))</f>
        <v/>
      </c>
      <c r="O716" s="133" t="str">
        <f>IF(ISERROR(VLOOKUP($J716,Tableau1[],11,0)),"",VLOOKUP($J716,Tableau1[],11,0))</f>
        <v/>
      </c>
      <c r="P716" s="133" t="str">
        <f>IF(ISERROR(VLOOKUP($J716,Tableau1[],8,0)),"",VLOOKUP($J716,Tableau1[],8,0))</f>
        <v/>
      </c>
      <c r="Q716" s="133" t="str">
        <f>IF(ISERROR(VLOOKUP($J716,Tableau1[],10,0)),"",VLOOKUP($J716,Tableau1[],10,0))</f>
        <v/>
      </c>
      <c r="R716" s="133" t="str">
        <f t="shared" si="99"/>
        <v/>
      </c>
      <c r="S716" s="134" t="str">
        <f t="shared" si="100"/>
        <v/>
      </c>
      <c r="T716" s="133" t="str">
        <f t="shared" si="102"/>
        <v/>
      </c>
    </row>
    <row r="717" spans="1:20" ht="19.95" customHeight="1">
      <c r="A717" s="86" t="str">
        <f t="shared" si="101"/>
        <v/>
      </c>
      <c r="G717" s="135"/>
      <c r="H717" s="135"/>
      <c r="I717" s="135"/>
      <c r="J717" s="133" t="str">
        <f>IF(ISERROR(VLOOKUP(#REF!,$B$2:$D$577,2,0)),"",VLOOKUP(#REF!,$B$2:$D$577,2,0))</f>
        <v/>
      </c>
      <c r="K717" s="133" t="str">
        <f>IF(ISERROR(VLOOKUP($J717,Tableau1[],4,0)),"",VLOOKUP($J717,Tableau1[],4,0))</f>
        <v/>
      </c>
      <c r="L717" s="133" t="str">
        <f>IF(ISERROR(VLOOKUP($J717,Tableau1[],5,0)),"",VLOOKUP($J717,Tableau1[],5,0))</f>
        <v/>
      </c>
      <c r="M717" s="133" t="str">
        <f>IF(ISERROR(VLOOKUP($J717,Tableau1[],6,0)),"",VLOOKUP($J717,Tableau1[],6,0))</f>
        <v/>
      </c>
      <c r="N717" s="133" t="str">
        <f>IF(ISERROR(VLOOKUP($J717,Tableau1[],13,0)),"",VLOOKUP($J717,Tableau1[],13,0))</f>
        <v/>
      </c>
      <c r="O717" s="133" t="str">
        <f>IF(ISERROR(VLOOKUP($J717,Tableau1[],11,0)),"",VLOOKUP($J717,Tableau1[],11,0))</f>
        <v/>
      </c>
      <c r="P717" s="133" t="str">
        <f>IF(ISERROR(VLOOKUP($J717,Tableau1[],8,0)),"",VLOOKUP($J717,Tableau1[],8,0))</f>
        <v/>
      </c>
      <c r="Q717" s="133" t="str">
        <f>IF(ISERROR(VLOOKUP($J717,Tableau1[],10,0)),"",VLOOKUP($J717,Tableau1[],10,0))</f>
        <v/>
      </c>
      <c r="R717" s="133" t="str">
        <f t="shared" si="99"/>
        <v/>
      </c>
      <c r="S717" s="134" t="str">
        <f t="shared" si="100"/>
        <v/>
      </c>
      <c r="T717" s="133" t="str">
        <f t="shared" si="102"/>
        <v/>
      </c>
    </row>
    <row r="718" spans="1:20" ht="19.95" customHeight="1">
      <c r="A718" s="86" t="str">
        <f t="shared" si="101"/>
        <v/>
      </c>
      <c r="G718" s="135"/>
      <c r="H718" s="135"/>
      <c r="I718" s="135"/>
      <c r="J718" s="133" t="str">
        <f>IF(ISERROR(VLOOKUP(#REF!,$B$2:$D$577,2,0)),"",VLOOKUP(#REF!,$B$2:$D$577,2,0))</f>
        <v/>
      </c>
      <c r="K718" s="133" t="str">
        <f>IF(ISERROR(VLOOKUP($J718,Tableau1[],4,0)),"",VLOOKUP($J718,Tableau1[],4,0))</f>
        <v/>
      </c>
      <c r="L718" s="133" t="str">
        <f>IF(ISERROR(VLOOKUP($J718,Tableau1[],5,0)),"",VLOOKUP($J718,Tableau1[],5,0))</f>
        <v/>
      </c>
      <c r="M718" s="133" t="str">
        <f>IF(ISERROR(VLOOKUP($J718,Tableau1[],6,0)),"",VLOOKUP($J718,Tableau1[],6,0))</f>
        <v/>
      </c>
      <c r="N718" s="133" t="str">
        <f>IF(ISERROR(VLOOKUP($J718,Tableau1[],13,0)),"",VLOOKUP($J718,Tableau1[],13,0))</f>
        <v/>
      </c>
      <c r="O718" s="133" t="str">
        <f>IF(ISERROR(VLOOKUP($J718,Tableau1[],11,0)),"",VLOOKUP($J718,Tableau1[],11,0))</f>
        <v/>
      </c>
      <c r="P718" s="133" t="str">
        <f>IF(ISERROR(VLOOKUP($J718,Tableau1[],8,0)),"",VLOOKUP($J718,Tableau1[],8,0))</f>
        <v/>
      </c>
      <c r="Q718" s="133" t="str">
        <f>IF(ISERROR(VLOOKUP($J718,Tableau1[],10,0)),"",VLOOKUP($J718,Tableau1[],10,0))</f>
        <v/>
      </c>
      <c r="R718" s="133" t="str">
        <f t="shared" si="99"/>
        <v/>
      </c>
      <c r="S718" s="134" t="str">
        <f t="shared" si="100"/>
        <v/>
      </c>
      <c r="T718" s="133" t="str">
        <f t="shared" si="102"/>
        <v/>
      </c>
    </row>
    <row r="719" spans="1:20" ht="19.95" customHeight="1">
      <c r="A719" s="86" t="str">
        <f t="shared" si="101"/>
        <v/>
      </c>
      <c r="G719" s="135"/>
      <c r="H719" s="135"/>
      <c r="I719" s="135"/>
      <c r="J719" s="133" t="str">
        <f>IF(ISERROR(VLOOKUP(#REF!,$B$2:$D$577,2,0)),"",VLOOKUP(#REF!,$B$2:$D$577,2,0))</f>
        <v/>
      </c>
      <c r="K719" s="133" t="str">
        <f>IF(ISERROR(VLOOKUP($J719,Tableau1[],4,0)),"",VLOOKUP($J719,Tableau1[],4,0))</f>
        <v/>
      </c>
      <c r="L719" s="133" t="str">
        <f>IF(ISERROR(VLOOKUP($J719,Tableau1[],5,0)),"",VLOOKUP($J719,Tableau1[],5,0))</f>
        <v/>
      </c>
      <c r="M719" s="133" t="str">
        <f>IF(ISERROR(VLOOKUP($J719,Tableau1[],6,0)),"",VLOOKUP($J719,Tableau1[],6,0))</f>
        <v/>
      </c>
      <c r="N719" s="133" t="str">
        <f>IF(ISERROR(VLOOKUP($J719,Tableau1[],13,0)),"",VLOOKUP($J719,Tableau1[],13,0))</f>
        <v/>
      </c>
      <c r="O719" s="133" t="str">
        <f>IF(ISERROR(VLOOKUP($J719,Tableau1[],11,0)),"",VLOOKUP($J719,Tableau1[],11,0))</f>
        <v/>
      </c>
      <c r="P719" s="133" t="str">
        <f>IF(ISERROR(VLOOKUP($J719,Tableau1[],8,0)),"",VLOOKUP($J719,Tableau1[],8,0))</f>
        <v/>
      </c>
      <c r="Q719" s="133" t="str">
        <f>IF(ISERROR(VLOOKUP($J719,Tableau1[],10,0)),"",VLOOKUP($J719,Tableau1[],10,0))</f>
        <v/>
      </c>
      <c r="R719" s="133" t="str">
        <f t="shared" si="99"/>
        <v/>
      </c>
      <c r="S719" s="134" t="str">
        <f t="shared" si="100"/>
        <v/>
      </c>
      <c r="T719" s="133" t="str">
        <f t="shared" si="102"/>
        <v/>
      </c>
    </row>
    <row r="720" spans="1:20" ht="19.95" customHeight="1">
      <c r="A720" s="86" t="str">
        <f t="shared" ref="A720:A729" si="103">IF(D398=0,"",1)</f>
        <v/>
      </c>
      <c r="G720" s="135"/>
      <c r="H720" s="135"/>
      <c r="I720" s="135"/>
      <c r="J720" s="133" t="str">
        <f>IF(ISERROR(VLOOKUP(#REF!,$B$2:$D$577,2,0)),"",VLOOKUP(#REF!,$B$2:$D$577,2,0))</f>
        <v/>
      </c>
      <c r="K720" s="133" t="str">
        <f>IF(ISERROR(VLOOKUP($J720,Tableau1[],4,0)),"",VLOOKUP($J720,Tableau1[],4,0))</f>
        <v/>
      </c>
      <c r="L720" s="133" t="str">
        <f>IF(ISERROR(VLOOKUP($J720,Tableau1[],5,0)),"",VLOOKUP($J720,Tableau1[],5,0))</f>
        <v/>
      </c>
      <c r="M720" s="133" t="str">
        <f>IF(ISERROR(VLOOKUP($J720,Tableau1[],6,0)),"",VLOOKUP($J720,Tableau1[],6,0))</f>
        <v/>
      </c>
      <c r="N720" s="133" t="str">
        <f>IF(ISERROR(VLOOKUP($J720,Tableau1[],13,0)),"",VLOOKUP($J720,Tableau1[],13,0))</f>
        <v/>
      </c>
      <c r="O720" s="133" t="str">
        <f>IF(ISERROR(VLOOKUP($J720,Tableau1[],11,0)),"",VLOOKUP($J720,Tableau1[],11,0))</f>
        <v/>
      </c>
      <c r="P720" s="133" t="str">
        <f>IF(ISERROR(VLOOKUP($J720,Tableau1[],8,0)),"",VLOOKUP($J720,Tableau1[],8,0))</f>
        <v/>
      </c>
      <c r="Q720" s="133" t="str">
        <f>IF(ISERROR(VLOOKUP($J720,Tableau1[],10,0)),"",VLOOKUP($J720,Tableau1[],10,0))</f>
        <v/>
      </c>
      <c r="R720" s="133" t="str">
        <f t="shared" si="99"/>
        <v/>
      </c>
      <c r="S720" s="134" t="str">
        <f t="shared" si="100"/>
        <v/>
      </c>
      <c r="T720" s="133" t="str">
        <f t="shared" si="102"/>
        <v/>
      </c>
    </row>
    <row r="721" spans="1:20" ht="19.95" customHeight="1">
      <c r="A721" s="86" t="str">
        <f t="shared" si="103"/>
        <v/>
      </c>
      <c r="G721" s="135"/>
      <c r="H721" s="135"/>
      <c r="I721" s="135"/>
      <c r="J721" s="133" t="str">
        <f>IF(ISERROR(VLOOKUP(#REF!,$B$2:$D$577,2,0)),"",VLOOKUP(#REF!,$B$2:$D$577,2,0))</f>
        <v/>
      </c>
      <c r="K721" s="133" t="str">
        <f>IF(ISERROR(VLOOKUP($J721,Tableau1[],4,0)),"",VLOOKUP($J721,Tableau1[],4,0))</f>
        <v/>
      </c>
      <c r="L721" s="133" t="str">
        <f>IF(ISERROR(VLOOKUP($J721,Tableau1[],5,0)),"",VLOOKUP($J721,Tableau1[],5,0))</f>
        <v/>
      </c>
      <c r="M721" s="133" t="str">
        <f>IF(ISERROR(VLOOKUP($J721,Tableau1[],6,0)),"",VLOOKUP($J721,Tableau1[],6,0))</f>
        <v/>
      </c>
      <c r="N721" s="133" t="str">
        <f>IF(ISERROR(VLOOKUP($J721,Tableau1[],13,0)),"",VLOOKUP($J721,Tableau1[],13,0))</f>
        <v/>
      </c>
      <c r="O721" s="133" t="str">
        <f>IF(ISERROR(VLOOKUP($J721,Tableau1[],11,0)),"",VLOOKUP($J721,Tableau1[],11,0))</f>
        <v/>
      </c>
      <c r="P721" s="133" t="str">
        <f>IF(ISERROR(VLOOKUP($J721,Tableau1[],8,0)),"",VLOOKUP($J721,Tableau1[],8,0))</f>
        <v/>
      </c>
      <c r="Q721" s="133" t="str">
        <f>IF(ISERROR(VLOOKUP($J721,Tableau1[],10,0)),"",VLOOKUP($J721,Tableau1[],10,0))</f>
        <v/>
      </c>
      <c r="R721" s="133" t="str">
        <f t="shared" si="99"/>
        <v/>
      </c>
      <c r="S721" s="134" t="str">
        <f t="shared" si="100"/>
        <v/>
      </c>
      <c r="T721" s="133" t="str">
        <f t="shared" si="102"/>
        <v/>
      </c>
    </row>
    <row r="722" spans="1:20" ht="19.95" customHeight="1">
      <c r="A722" s="86" t="str">
        <f t="shared" si="103"/>
        <v/>
      </c>
      <c r="G722" s="135"/>
      <c r="H722" s="135"/>
      <c r="I722" s="135"/>
      <c r="J722" s="133" t="str">
        <f>IF(ISERROR(VLOOKUP(#REF!,$B$2:$D$577,2,0)),"",VLOOKUP(#REF!,$B$2:$D$577,2,0))</f>
        <v/>
      </c>
      <c r="K722" s="133" t="str">
        <f>IF(ISERROR(VLOOKUP($J722,Tableau1[],4,0)),"",VLOOKUP($J722,Tableau1[],4,0))</f>
        <v/>
      </c>
      <c r="L722" s="133" t="str">
        <f>IF(ISERROR(VLOOKUP($J722,Tableau1[],5,0)),"",VLOOKUP($J722,Tableau1[],5,0))</f>
        <v/>
      </c>
      <c r="M722" s="133" t="str">
        <f>IF(ISERROR(VLOOKUP($J722,Tableau1[],6,0)),"",VLOOKUP($J722,Tableau1[],6,0))</f>
        <v/>
      </c>
      <c r="N722" s="133" t="str">
        <f>IF(ISERROR(VLOOKUP($J722,Tableau1[],13,0)),"",VLOOKUP($J722,Tableau1[],13,0))</f>
        <v/>
      </c>
      <c r="O722" s="133" t="str">
        <f>IF(ISERROR(VLOOKUP($J722,Tableau1[],11,0)),"",VLOOKUP($J722,Tableau1[],11,0))</f>
        <v/>
      </c>
      <c r="P722" s="133" t="str">
        <f>IF(ISERROR(VLOOKUP($J722,Tableau1[],8,0)),"",VLOOKUP($J722,Tableau1[],8,0))</f>
        <v/>
      </c>
      <c r="Q722" s="133" t="str">
        <f>IF(ISERROR(VLOOKUP($J722,Tableau1[],10,0)),"",VLOOKUP($J722,Tableau1[],10,0))</f>
        <v/>
      </c>
      <c r="R722" s="133" t="str">
        <f t="shared" ref="R722:R785" si="104">IF(ISERROR(VLOOKUP(J722,C:D,2,0)),"",VLOOKUP(J722,C:D,2,0))</f>
        <v/>
      </c>
      <c r="S722" s="134" t="str">
        <f t="shared" ref="S722:S785" si="105">IF(ISERROR(VLOOKUP(J722,C:F,4,0)),"",VLOOKUP(J722,C:F,4,0))</f>
        <v/>
      </c>
      <c r="T722" s="133" t="str">
        <f t="shared" si="102"/>
        <v/>
      </c>
    </row>
    <row r="723" spans="1:20" ht="19.95" customHeight="1">
      <c r="A723" s="86" t="str">
        <f t="shared" si="103"/>
        <v/>
      </c>
      <c r="G723" s="135"/>
      <c r="H723" s="135"/>
      <c r="I723" s="135"/>
      <c r="J723" s="133" t="str">
        <f>IF(ISERROR(VLOOKUP(#REF!,$B$2:$D$577,2,0)),"",VLOOKUP(#REF!,$B$2:$D$577,2,0))</f>
        <v/>
      </c>
      <c r="K723" s="133" t="str">
        <f>IF(ISERROR(VLOOKUP($J723,Tableau1[],4,0)),"",VLOOKUP($J723,Tableau1[],4,0))</f>
        <v/>
      </c>
      <c r="L723" s="133" t="str">
        <f>IF(ISERROR(VLOOKUP($J723,Tableau1[],5,0)),"",VLOOKUP($J723,Tableau1[],5,0))</f>
        <v/>
      </c>
      <c r="M723" s="133" t="str">
        <f>IF(ISERROR(VLOOKUP($J723,Tableau1[],6,0)),"",VLOOKUP($J723,Tableau1[],6,0))</f>
        <v/>
      </c>
      <c r="N723" s="133" t="str">
        <f>IF(ISERROR(VLOOKUP($J723,Tableau1[],13,0)),"",VLOOKUP($J723,Tableau1[],13,0))</f>
        <v/>
      </c>
      <c r="O723" s="133" t="str">
        <f>IF(ISERROR(VLOOKUP($J723,Tableau1[],11,0)),"",VLOOKUP($J723,Tableau1[],11,0))</f>
        <v/>
      </c>
      <c r="P723" s="133" t="str">
        <f>IF(ISERROR(VLOOKUP($J723,Tableau1[],8,0)),"",VLOOKUP($J723,Tableau1[],8,0))</f>
        <v/>
      </c>
      <c r="Q723" s="133" t="str">
        <f>IF(ISERROR(VLOOKUP($J723,Tableau1[],10,0)),"",VLOOKUP($J723,Tableau1[],10,0))</f>
        <v/>
      </c>
      <c r="R723" s="133" t="str">
        <f t="shared" si="104"/>
        <v/>
      </c>
      <c r="S723" s="134" t="str">
        <f t="shared" si="105"/>
        <v/>
      </c>
      <c r="T723" s="133" t="str">
        <f t="shared" si="102"/>
        <v/>
      </c>
    </row>
    <row r="724" spans="1:20" ht="19.95" customHeight="1">
      <c r="A724" s="86" t="str">
        <f t="shared" si="103"/>
        <v/>
      </c>
      <c r="G724" s="135"/>
      <c r="H724" s="135"/>
      <c r="I724" s="135"/>
      <c r="J724" s="133" t="str">
        <f>IF(ISERROR(VLOOKUP(#REF!,$B$2:$D$577,2,0)),"",VLOOKUP(#REF!,$B$2:$D$577,2,0))</f>
        <v/>
      </c>
      <c r="K724" s="133" t="str">
        <f>IF(ISERROR(VLOOKUP($J724,Tableau1[],4,0)),"",VLOOKUP($J724,Tableau1[],4,0))</f>
        <v/>
      </c>
      <c r="L724" s="133" t="str">
        <f>IF(ISERROR(VLOOKUP($J724,Tableau1[],5,0)),"",VLOOKUP($J724,Tableau1[],5,0))</f>
        <v/>
      </c>
      <c r="M724" s="133" t="str">
        <f>IF(ISERROR(VLOOKUP($J724,Tableau1[],6,0)),"",VLOOKUP($J724,Tableau1[],6,0))</f>
        <v/>
      </c>
      <c r="N724" s="133" t="str">
        <f>IF(ISERROR(VLOOKUP($J724,Tableau1[],13,0)),"",VLOOKUP($J724,Tableau1[],13,0))</f>
        <v/>
      </c>
      <c r="O724" s="133" t="str">
        <f>IF(ISERROR(VLOOKUP($J724,Tableau1[],11,0)),"",VLOOKUP($J724,Tableau1[],11,0))</f>
        <v/>
      </c>
      <c r="P724" s="133" t="str">
        <f>IF(ISERROR(VLOOKUP($J724,Tableau1[],8,0)),"",VLOOKUP($J724,Tableau1[],8,0))</f>
        <v/>
      </c>
      <c r="Q724" s="133" t="str">
        <f>IF(ISERROR(VLOOKUP($J724,Tableau1[],10,0)),"",VLOOKUP($J724,Tableau1[],10,0))</f>
        <v/>
      </c>
      <c r="R724" s="133" t="str">
        <f t="shared" si="104"/>
        <v/>
      </c>
      <c r="S724" s="134" t="str">
        <f t="shared" si="105"/>
        <v/>
      </c>
      <c r="T724" s="133" t="str">
        <f t="shared" si="102"/>
        <v/>
      </c>
    </row>
    <row r="725" spans="1:20" ht="19.95" customHeight="1">
      <c r="A725" s="86" t="str">
        <f t="shared" si="103"/>
        <v/>
      </c>
      <c r="G725" s="135"/>
      <c r="H725" s="135"/>
      <c r="I725" s="135"/>
      <c r="J725" s="133" t="str">
        <f>IF(ISERROR(VLOOKUP(#REF!,$B$2:$D$577,2,0)),"",VLOOKUP(#REF!,$B$2:$D$577,2,0))</f>
        <v/>
      </c>
      <c r="K725" s="133" t="str">
        <f>IF(ISERROR(VLOOKUP($J725,Tableau1[],4,0)),"",VLOOKUP($J725,Tableau1[],4,0))</f>
        <v/>
      </c>
      <c r="L725" s="133" t="str">
        <f>IF(ISERROR(VLOOKUP($J725,Tableau1[],5,0)),"",VLOOKUP($J725,Tableau1[],5,0))</f>
        <v/>
      </c>
      <c r="M725" s="133" t="str">
        <f>IF(ISERROR(VLOOKUP($J725,Tableau1[],6,0)),"",VLOOKUP($J725,Tableau1[],6,0))</f>
        <v/>
      </c>
      <c r="N725" s="133" t="str">
        <f>IF(ISERROR(VLOOKUP($J725,Tableau1[],13,0)),"",VLOOKUP($J725,Tableau1[],13,0))</f>
        <v/>
      </c>
      <c r="O725" s="133" t="str">
        <f>IF(ISERROR(VLOOKUP($J725,Tableau1[],11,0)),"",VLOOKUP($J725,Tableau1[],11,0))</f>
        <v/>
      </c>
      <c r="P725" s="133" t="str">
        <f>IF(ISERROR(VLOOKUP($J725,Tableau1[],8,0)),"",VLOOKUP($J725,Tableau1[],8,0))</f>
        <v/>
      </c>
      <c r="Q725" s="133" t="str">
        <f>IF(ISERROR(VLOOKUP($J725,Tableau1[],10,0)),"",VLOOKUP($J725,Tableau1[],10,0))</f>
        <v/>
      </c>
      <c r="R725" s="133" t="str">
        <f t="shared" si="104"/>
        <v/>
      </c>
      <c r="S725" s="134" t="str">
        <f t="shared" si="105"/>
        <v/>
      </c>
      <c r="T725" s="133" t="str">
        <f t="shared" si="102"/>
        <v/>
      </c>
    </row>
    <row r="726" spans="1:20" ht="19.95" customHeight="1">
      <c r="A726" s="86" t="str">
        <f t="shared" si="103"/>
        <v/>
      </c>
      <c r="G726" s="135"/>
      <c r="H726" s="135"/>
      <c r="I726" s="135"/>
      <c r="J726" s="133" t="str">
        <f>IF(ISERROR(VLOOKUP(#REF!,$B$2:$D$577,2,0)),"",VLOOKUP(#REF!,$B$2:$D$577,2,0))</f>
        <v/>
      </c>
      <c r="K726" s="133" t="str">
        <f>IF(ISERROR(VLOOKUP($J726,Tableau1[],4,0)),"",VLOOKUP($J726,Tableau1[],4,0))</f>
        <v/>
      </c>
      <c r="L726" s="133" t="str">
        <f>IF(ISERROR(VLOOKUP($J726,Tableau1[],5,0)),"",VLOOKUP($J726,Tableau1[],5,0))</f>
        <v/>
      </c>
      <c r="M726" s="133" t="str">
        <f>IF(ISERROR(VLOOKUP($J726,Tableau1[],6,0)),"",VLOOKUP($J726,Tableau1[],6,0))</f>
        <v/>
      </c>
      <c r="N726" s="133" t="str">
        <f>IF(ISERROR(VLOOKUP($J726,Tableau1[],13,0)),"",VLOOKUP($J726,Tableau1[],13,0))</f>
        <v/>
      </c>
      <c r="O726" s="133" t="str">
        <f>IF(ISERROR(VLOOKUP($J726,Tableau1[],11,0)),"",VLOOKUP($J726,Tableau1[],11,0))</f>
        <v/>
      </c>
      <c r="P726" s="133" t="str">
        <f>IF(ISERROR(VLOOKUP($J726,Tableau1[],8,0)),"",VLOOKUP($J726,Tableau1[],8,0))</f>
        <v/>
      </c>
      <c r="Q726" s="133" t="str">
        <f>IF(ISERROR(VLOOKUP($J726,Tableau1[],10,0)),"",VLOOKUP($J726,Tableau1[],10,0))</f>
        <v/>
      </c>
      <c r="R726" s="133" t="str">
        <f t="shared" si="104"/>
        <v/>
      </c>
      <c r="S726" s="134" t="str">
        <f t="shared" si="105"/>
        <v/>
      </c>
      <c r="T726" s="133" t="str">
        <f t="shared" si="102"/>
        <v/>
      </c>
    </row>
    <row r="727" spans="1:20" ht="19.95" customHeight="1">
      <c r="A727" s="86" t="str">
        <f t="shared" si="103"/>
        <v/>
      </c>
      <c r="G727" s="135"/>
      <c r="H727" s="135"/>
      <c r="I727" s="135"/>
      <c r="J727" s="133" t="str">
        <f>IF(ISERROR(VLOOKUP(#REF!,$B$2:$D$577,2,0)),"",VLOOKUP(#REF!,$B$2:$D$577,2,0))</f>
        <v/>
      </c>
      <c r="K727" s="133" t="str">
        <f>IF(ISERROR(VLOOKUP($J727,Tableau1[],4,0)),"",VLOOKUP($J727,Tableau1[],4,0))</f>
        <v/>
      </c>
      <c r="L727" s="133" t="str">
        <f>IF(ISERROR(VLOOKUP($J727,Tableau1[],5,0)),"",VLOOKUP($J727,Tableau1[],5,0))</f>
        <v/>
      </c>
      <c r="M727" s="133" t="str">
        <f>IF(ISERROR(VLOOKUP($J727,Tableau1[],6,0)),"",VLOOKUP($J727,Tableau1[],6,0))</f>
        <v/>
      </c>
      <c r="N727" s="133" t="str">
        <f>IF(ISERROR(VLOOKUP($J727,Tableau1[],13,0)),"",VLOOKUP($J727,Tableau1[],13,0))</f>
        <v/>
      </c>
      <c r="O727" s="133" t="str">
        <f>IF(ISERROR(VLOOKUP($J727,Tableau1[],11,0)),"",VLOOKUP($J727,Tableau1[],11,0))</f>
        <v/>
      </c>
      <c r="P727" s="133" t="str">
        <f>IF(ISERROR(VLOOKUP($J727,Tableau1[],8,0)),"",VLOOKUP($J727,Tableau1[],8,0))</f>
        <v/>
      </c>
      <c r="Q727" s="133" t="str">
        <f>IF(ISERROR(VLOOKUP($J727,Tableau1[],10,0)),"",VLOOKUP($J727,Tableau1[],10,0))</f>
        <v/>
      </c>
      <c r="R727" s="133" t="str">
        <f t="shared" si="104"/>
        <v/>
      </c>
      <c r="S727" s="134" t="str">
        <f t="shared" si="105"/>
        <v/>
      </c>
      <c r="T727" s="133" t="str">
        <f t="shared" si="102"/>
        <v/>
      </c>
    </row>
    <row r="728" spans="1:20" ht="19.95" customHeight="1">
      <c r="A728" s="86" t="str">
        <f t="shared" si="103"/>
        <v/>
      </c>
      <c r="G728" s="135"/>
      <c r="H728" s="135"/>
      <c r="I728" s="135"/>
      <c r="J728" s="133" t="str">
        <f>IF(ISERROR(VLOOKUP(#REF!,$B$2:$D$577,2,0)),"",VLOOKUP(#REF!,$B$2:$D$577,2,0))</f>
        <v/>
      </c>
      <c r="K728" s="133" t="str">
        <f>IF(ISERROR(VLOOKUP($J728,Tableau1[],4,0)),"",VLOOKUP($J728,Tableau1[],4,0))</f>
        <v/>
      </c>
      <c r="L728" s="133" t="str">
        <f>IF(ISERROR(VLOOKUP($J728,Tableau1[],5,0)),"",VLOOKUP($J728,Tableau1[],5,0))</f>
        <v/>
      </c>
      <c r="M728" s="133" t="str">
        <f>IF(ISERROR(VLOOKUP($J728,Tableau1[],6,0)),"",VLOOKUP($J728,Tableau1[],6,0))</f>
        <v/>
      </c>
      <c r="N728" s="133" t="str">
        <f>IF(ISERROR(VLOOKUP($J728,Tableau1[],13,0)),"",VLOOKUP($J728,Tableau1[],13,0))</f>
        <v/>
      </c>
      <c r="O728" s="133" t="str">
        <f>IF(ISERROR(VLOOKUP($J728,Tableau1[],11,0)),"",VLOOKUP($J728,Tableau1[],11,0))</f>
        <v/>
      </c>
      <c r="P728" s="133" t="str">
        <f>IF(ISERROR(VLOOKUP($J728,Tableau1[],8,0)),"",VLOOKUP($J728,Tableau1[],8,0))</f>
        <v/>
      </c>
      <c r="Q728" s="133" t="str">
        <f>IF(ISERROR(VLOOKUP($J728,Tableau1[],10,0)),"",VLOOKUP($J728,Tableau1[],10,0))</f>
        <v/>
      </c>
      <c r="R728" s="133" t="str">
        <f t="shared" si="104"/>
        <v/>
      </c>
      <c r="S728" s="134" t="str">
        <f t="shared" si="105"/>
        <v/>
      </c>
      <c r="T728" s="133" t="str">
        <f t="shared" si="102"/>
        <v/>
      </c>
    </row>
    <row r="729" spans="1:20" ht="19.95" customHeight="1">
      <c r="A729" s="86" t="str">
        <f t="shared" si="103"/>
        <v/>
      </c>
      <c r="G729" s="135"/>
      <c r="H729" s="135"/>
      <c r="I729" s="135"/>
      <c r="J729" s="133" t="str">
        <f>IF(ISERROR(VLOOKUP(#REF!,$B$2:$D$577,2,0)),"",VLOOKUP(#REF!,$B$2:$D$577,2,0))</f>
        <v/>
      </c>
      <c r="K729" s="133" t="str">
        <f>IF(ISERROR(VLOOKUP($J729,Tableau1[],4,0)),"",VLOOKUP($J729,Tableau1[],4,0))</f>
        <v/>
      </c>
      <c r="L729" s="133" t="str">
        <f>IF(ISERROR(VLOOKUP($J729,Tableau1[],5,0)),"",VLOOKUP($J729,Tableau1[],5,0))</f>
        <v/>
      </c>
      <c r="M729" s="133" t="str">
        <f>IF(ISERROR(VLOOKUP($J729,Tableau1[],6,0)),"",VLOOKUP($J729,Tableau1[],6,0))</f>
        <v/>
      </c>
      <c r="N729" s="133" t="str">
        <f>IF(ISERROR(VLOOKUP($J729,Tableau1[],13,0)),"",VLOOKUP($J729,Tableau1[],13,0))</f>
        <v/>
      </c>
      <c r="O729" s="133" t="str">
        <f>IF(ISERROR(VLOOKUP($J729,Tableau1[],11,0)),"",VLOOKUP($J729,Tableau1[],11,0))</f>
        <v/>
      </c>
      <c r="P729" s="133" t="str">
        <f>IF(ISERROR(VLOOKUP($J729,Tableau1[],8,0)),"",VLOOKUP($J729,Tableau1[],8,0))</f>
        <v/>
      </c>
      <c r="Q729" s="133" t="str">
        <f>IF(ISERROR(VLOOKUP($J729,Tableau1[],10,0)),"",VLOOKUP($J729,Tableau1[],10,0))</f>
        <v/>
      </c>
      <c r="R729" s="133" t="str">
        <f t="shared" si="104"/>
        <v/>
      </c>
      <c r="S729" s="134" t="str">
        <f t="shared" si="105"/>
        <v/>
      </c>
      <c r="T729" s="133" t="str">
        <f t="shared" si="102"/>
        <v/>
      </c>
    </row>
    <row r="730" spans="1:20" ht="19.95" customHeight="1">
      <c r="A730" s="86" t="e">
        <f>IF(#REF!=0,"",1)</f>
        <v>#REF!</v>
      </c>
      <c r="G730" s="135"/>
      <c r="H730" s="135"/>
      <c r="I730" s="135"/>
      <c r="J730" s="133" t="str">
        <f>IF(ISERROR(VLOOKUP(#REF!,$B$2:$D$577,2,0)),"",VLOOKUP(#REF!,$B$2:$D$577,2,0))</f>
        <v/>
      </c>
      <c r="K730" s="133" t="str">
        <f>IF(ISERROR(VLOOKUP($J730,Tableau1[],4,0)),"",VLOOKUP($J730,Tableau1[],4,0))</f>
        <v/>
      </c>
      <c r="L730" s="133" t="str">
        <f>IF(ISERROR(VLOOKUP($J730,Tableau1[],5,0)),"",VLOOKUP($J730,Tableau1[],5,0))</f>
        <v/>
      </c>
      <c r="M730" s="133" t="str">
        <f>IF(ISERROR(VLOOKUP($J730,Tableau1[],6,0)),"",VLOOKUP($J730,Tableau1[],6,0))</f>
        <v/>
      </c>
      <c r="N730" s="133" t="str">
        <f>IF(ISERROR(VLOOKUP($J730,Tableau1[],13,0)),"",VLOOKUP($J730,Tableau1[],13,0))</f>
        <v/>
      </c>
      <c r="O730" s="133" t="str">
        <f>IF(ISERROR(VLOOKUP($J730,Tableau1[],11,0)),"",VLOOKUP($J730,Tableau1[],11,0))</f>
        <v/>
      </c>
      <c r="P730" s="133" t="str">
        <f>IF(ISERROR(VLOOKUP($J730,Tableau1[],8,0)),"",VLOOKUP($J730,Tableau1[],8,0))</f>
        <v/>
      </c>
      <c r="Q730" s="133" t="str">
        <f>IF(ISERROR(VLOOKUP($J730,Tableau1[],10,0)),"",VLOOKUP($J730,Tableau1[],10,0))</f>
        <v/>
      </c>
      <c r="R730" s="133" t="str">
        <f t="shared" si="104"/>
        <v/>
      </c>
      <c r="S730" s="134" t="str">
        <f t="shared" si="105"/>
        <v/>
      </c>
      <c r="T730" s="133" t="str">
        <f t="shared" si="102"/>
        <v/>
      </c>
    </row>
    <row r="731" spans="1:20" ht="19.95" customHeight="1">
      <c r="A731" s="86" t="str">
        <f>IF(D408=0,"",1)</f>
        <v/>
      </c>
      <c r="G731" s="135"/>
      <c r="H731" s="135"/>
      <c r="I731" s="135"/>
      <c r="J731" s="133" t="str">
        <f>IF(ISERROR(VLOOKUP(#REF!,$B$2:$D$577,2,0)),"",VLOOKUP(#REF!,$B$2:$D$577,2,0))</f>
        <v/>
      </c>
      <c r="K731" s="133" t="str">
        <f>IF(ISERROR(VLOOKUP($J731,Tableau1[],4,0)),"",VLOOKUP($J731,Tableau1[],4,0))</f>
        <v/>
      </c>
      <c r="L731" s="133" t="str">
        <f>IF(ISERROR(VLOOKUP($J731,Tableau1[],5,0)),"",VLOOKUP($J731,Tableau1[],5,0))</f>
        <v/>
      </c>
      <c r="M731" s="133" t="str">
        <f>IF(ISERROR(VLOOKUP($J731,Tableau1[],6,0)),"",VLOOKUP($J731,Tableau1[],6,0))</f>
        <v/>
      </c>
      <c r="N731" s="133" t="str">
        <f>IF(ISERROR(VLOOKUP($J731,Tableau1[],13,0)),"",VLOOKUP($J731,Tableau1[],13,0))</f>
        <v/>
      </c>
      <c r="O731" s="133" t="str">
        <f>IF(ISERROR(VLOOKUP($J731,Tableau1[],11,0)),"",VLOOKUP($J731,Tableau1[],11,0))</f>
        <v/>
      </c>
      <c r="P731" s="133" t="str">
        <f>IF(ISERROR(VLOOKUP($J731,Tableau1[],8,0)),"",VLOOKUP($J731,Tableau1[],8,0))</f>
        <v/>
      </c>
      <c r="Q731" s="133" t="str">
        <f>IF(ISERROR(VLOOKUP($J731,Tableau1[],10,0)),"",VLOOKUP($J731,Tableau1[],10,0))</f>
        <v/>
      </c>
      <c r="R731" s="133" t="str">
        <f t="shared" si="104"/>
        <v/>
      </c>
      <c r="S731" s="134" t="str">
        <f t="shared" si="105"/>
        <v/>
      </c>
      <c r="T731" s="133" t="str">
        <f t="shared" si="102"/>
        <v/>
      </c>
    </row>
    <row r="732" spans="1:20" ht="19.95" customHeight="1">
      <c r="A732" s="86" t="str">
        <f>IF(D409=0,"",1)</f>
        <v/>
      </c>
      <c r="G732" s="135"/>
      <c r="H732" s="135"/>
      <c r="I732" s="135"/>
      <c r="J732" s="133" t="str">
        <f>IF(ISERROR(VLOOKUP(#REF!,$B$2:$D$577,2,0)),"",VLOOKUP(#REF!,$B$2:$D$577,2,0))</f>
        <v/>
      </c>
      <c r="K732" s="133" t="str">
        <f>IF(ISERROR(VLOOKUP($J732,Tableau1[],4,0)),"",VLOOKUP($J732,Tableau1[],4,0))</f>
        <v/>
      </c>
      <c r="L732" s="133" t="str">
        <f>IF(ISERROR(VLOOKUP($J732,Tableau1[],5,0)),"",VLOOKUP($J732,Tableau1[],5,0))</f>
        <v/>
      </c>
      <c r="M732" s="133" t="str">
        <f>IF(ISERROR(VLOOKUP($J732,Tableau1[],6,0)),"",VLOOKUP($J732,Tableau1[],6,0))</f>
        <v/>
      </c>
      <c r="N732" s="133" t="str">
        <f>IF(ISERROR(VLOOKUP($J732,Tableau1[],13,0)),"",VLOOKUP($J732,Tableau1[],13,0))</f>
        <v/>
      </c>
      <c r="O732" s="133" t="str">
        <f>IF(ISERROR(VLOOKUP($J732,Tableau1[],11,0)),"",VLOOKUP($J732,Tableau1[],11,0))</f>
        <v/>
      </c>
      <c r="P732" s="133" t="str">
        <f>IF(ISERROR(VLOOKUP($J732,Tableau1[],8,0)),"",VLOOKUP($J732,Tableau1[],8,0))</f>
        <v/>
      </c>
      <c r="Q732" s="133" t="str">
        <f>IF(ISERROR(VLOOKUP($J732,Tableau1[],10,0)),"",VLOOKUP($J732,Tableau1[],10,0))</f>
        <v/>
      </c>
      <c r="R732" s="133" t="str">
        <f t="shared" si="104"/>
        <v/>
      </c>
      <c r="S732" s="134" t="str">
        <f t="shared" si="105"/>
        <v/>
      </c>
      <c r="T732" s="133" t="str">
        <f t="shared" si="102"/>
        <v/>
      </c>
    </row>
    <row r="733" spans="1:20" ht="19.95" customHeight="1">
      <c r="A733" s="86" t="str">
        <f>IF(D410=0,"",1)</f>
        <v/>
      </c>
      <c r="G733" s="135"/>
      <c r="H733" s="135"/>
      <c r="I733" s="135"/>
      <c r="J733" s="133" t="str">
        <f>IF(ISERROR(VLOOKUP(#REF!,$B$2:$D$577,2,0)),"",VLOOKUP(#REF!,$B$2:$D$577,2,0))</f>
        <v/>
      </c>
      <c r="K733" s="133" t="str">
        <f>IF(ISERROR(VLOOKUP($J733,Tableau1[],4,0)),"",VLOOKUP($J733,Tableau1[],4,0))</f>
        <v/>
      </c>
      <c r="L733" s="133" t="str">
        <f>IF(ISERROR(VLOOKUP($J733,Tableau1[],5,0)),"",VLOOKUP($J733,Tableau1[],5,0))</f>
        <v/>
      </c>
      <c r="M733" s="133" t="str">
        <f>IF(ISERROR(VLOOKUP($J733,Tableau1[],6,0)),"",VLOOKUP($J733,Tableau1[],6,0))</f>
        <v/>
      </c>
      <c r="N733" s="133" t="str">
        <f>IF(ISERROR(VLOOKUP($J733,Tableau1[],13,0)),"",VLOOKUP($J733,Tableau1[],13,0))</f>
        <v/>
      </c>
      <c r="O733" s="133" t="str">
        <f>IF(ISERROR(VLOOKUP($J733,Tableau1[],11,0)),"",VLOOKUP($J733,Tableau1[],11,0))</f>
        <v/>
      </c>
      <c r="P733" s="133" t="str">
        <f>IF(ISERROR(VLOOKUP($J733,Tableau1[],8,0)),"",VLOOKUP($J733,Tableau1[],8,0))</f>
        <v/>
      </c>
      <c r="Q733" s="133" t="str">
        <f>IF(ISERROR(VLOOKUP($J733,Tableau1[],10,0)),"",VLOOKUP($J733,Tableau1[],10,0))</f>
        <v/>
      </c>
      <c r="R733" s="133" t="str">
        <f t="shared" si="104"/>
        <v/>
      </c>
      <c r="S733" s="134" t="str">
        <f t="shared" si="105"/>
        <v/>
      </c>
      <c r="T733" s="133" t="str">
        <f t="shared" si="102"/>
        <v/>
      </c>
    </row>
    <row r="734" spans="1:20" ht="19.95" customHeight="1">
      <c r="A734" s="86" t="str">
        <f>IF(D411=0,"",1)</f>
        <v/>
      </c>
      <c r="G734" s="135"/>
      <c r="H734" s="135"/>
      <c r="I734" s="135"/>
      <c r="J734" s="133" t="str">
        <f>IF(ISERROR(VLOOKUP(#REF!,$B$2:$D$577,2,0)),"",VLOOKUP(#REF!,$B$2:$D$577,2,0))</f>
        <v/>
      </c>
      <c r="K734" s="133" t="str">
        <f>IF(ISERROR(VLOOKUP($J734,Tableau1[],4,0)),"",VLOOKUP($J734,Tableau1[],4,0))</f>
        <v/>
      </c>
      <c r="L734" s="133" t="str">
        <f>IF(ISERROR(VLOOKUP($J734,Tableau1[],5,0)),"",VLOOKUP($J734,Tableau1[],5,0))</f>
        <v/>
      </c>
      <c r="M734" s="133" t="str">
        <f>IF(ISERROR(VLOOKUP($J734,Tableau1[],6,0)),"",VLOOKUP($J734,Tableau1[],6,0))</f>
        <v/>
      </c>
      <c r="N734" s="133" t="str">
        <f>IF(ISERROR(VLOOKUP($J734,Tableau1[],13,0)),"",VLOOKUP($J734,Tableau1[],13,0))</f>
        <v/>
      </c>
      <c r="O734" s="133" t="str">
        <f>IF(ISERROR(VLOOKUP($J734,Tableau1[],11,0)),"",VLOOKUP($J734,Tableau1[],11,0))</f>
        <v/>
      </c>
      <c r="P734" s="133" t="str">
        <f>IF(ISERROR(VLOOKUP($J734,Tableau1[],8,0)),"",VLOOKUP($J734,Tableau1[],8,0))</f>
        <v/>
      </c>
      <c r="Q734" s="133" t="str">
        <f>IF(ISERROR(VLOOKUP($J734,Tableau1[],10,0)),"",VLOOKUP($J734,Tableau1[],10,0))</f>
        <v/>
      </c>
      <c r="R734" s="133" t="str">
        <f t="shared" si="104"/>
        <v/>
      </c>
      <c r="S734" s="134" t="str">
        <f t="shared" si="105"/>
        <v/>
      </c>
      <c r="T734" s="133" t="str">
        <f t="shared" si="102"/>
        <v/>
      </c>
    </row>
    <row r="735" spans="1:20" ht="19.95" customHeight="1">
      <c r="A735" s="86" t="str">
        <f t="shared" ref="A735:A737" si="106">IF(D412=0,"",1)</f>
        <v/>
      </c>
      <c r="G735" s="135"/>
      <c r="H735" s="135"/>
      <c r="I735" s="135"/>
      <c r="J735" s="133" t="str">
        <f>IF(ISERROR(VLOOKUP(#REF!,$B$2:$D$577,2,0)),"",VLOOKUP(#REF!,$B$2:$D$577,2,0))</f>
        <v/>
      </c>
      <c r="K735" s="133" t="str">
        <f>IF(ISERROR(VLOOKUP($J735,Tableau1[],4,0)),"",VLOOKUP($J735,Tableau1[],4,0))</f>
        <v/>
      </c>
      <c r="L735" s="133" t="str">
        <f>IF(ISERROR(VLOOKUP($J735,Tableau1[],5,0)),"",VLOOKUP($J735,Tableau1[],5,0))</f>
        <v/>
      </c>
      <c r="M735" s="133" t="str">
        <f>IF(ISERROR(VLOOKUP($J735,Tableau1[],6,0)),"",VLOOKUP($J735,Tableau1[],6,0))</f>
        <v/>
      </c>
      <c r="N735" s="133" t="str">
        <f>IF(ISERROR(VLOOKUP($J735,Tableau1[],13,0)),"",VLOOKUP($J735,Tableau1[],13,0))</f>
        <v/>
      </c>
      <c r="O735" s="133" t="str">
        <f>IF(ISERROR(VLOOKUP($J735,Tableau1[],11,0)),"",VLOOKUP($J735,Tableau1[],11,0))</f>
        <v/>
      </c>
      <c r="P735" s="133" t="str">
        <f>IF(ISERROR(VLOOKUP($J735,Tableau1[],8,0)),"",VLOOKUP($J735,Tableau1[],8,0))</f>
        <v/>
      </c>
      <c r="Q735" s="133" t="str">
        <f>IF(ISERROR(VLOOKUP($J735,Tableau1[],10,0)),"",VLOOKUP($J735,Tableau1[],10,0))</f>
        <v/>
      </c>
      <c r="R735" s="133" t="str">
        <f t="shared" si="104"/>
        <v/>
      </c>
      <c r="S735" s="134" t="str">
        <f t="shared" si="105"/>
        <v/>
      </c>
      <c r="T735" s="133" t="str">
        <f t="shared" si="102"/>
        <v/>
      </c>
    </row>
    <row r="736" spans="1:20" ht="19.95" customHeight="1">
      <c r="A736" s="86" t="str">
        <f t="shared" si="106"/>
        <v/>
      </c>
      <c r="G736" s="135"/>
      <c r="H736" s="135"/>
      <c r="I736" s="135"/>
      <c r="J736" s="133" t="str">
        <f>IF(ISERROR(VLOOKUP(#REF!,$B$2:$D$577,2,0)),"",VLOOKUP(#REF!,$B$2:$D$577,2,0))</f>
        <v/>
      </c>
      <c r="K736" s="133" t="str">
        <f>IF(ISERROR(VLOOKUP($J736,Tableau1[],4,0)),"",VLOOKUP($J736,Tableau1[],4,0))</f>
        <v/>
      </c>
      <c r="L736" s="133" t="str">
        <f>IF(ISERROR(VLOOKUP($J736,Tableau1[],5,0)),"",VLOOKUP($J736,Tableau1[],5,0))</f>
        <v/>
      </c>
      <c r="M736" s="133" t="str">
        <f>IF(ISERROR(VLOOKUP($J736,Tableau1[],6,0)),"",VLOOKUP($J736,Tableau1[],6,0))</f>
        <v/>
      </c>
      <c r="N736" s="133" t="str">
        <f>IF(ISERROR(VLOOKUP($J736,Tableau1[],13,0)),"",VLOOKUP($J736,Tableau1[],13,0))</f>
        <v/>
      </c>
      <c r="O736" s="133" t="str">
        <f>IF(ISERROR(VLOOKUP($J736,Tableau1[],11,0)),"",VLOOKUP($J736,Tableau1[],11,0))</f>
        <v/>
      </c>
      <c r="P736" s="133" t="str">
        <f>IF(ISERROR(VLOOKUP($J736,Tableau1[],8,0)),"",VLOOKUP($J736,Tableau1[],8,0))</f>
        <v/>
      </c>
      <c r="Q736" s="133" t="str">
        <f>IF(ISERROR(VLOOKUP($J736,Tableau1[],10,0)),"",VLOOKUP($J736,Tableau1[],10,0))</f>
        <v/>
      </c>
      <c r="R736" s="133" t="str">
        <f t="shared" si="104"/>
        <v/>
      </c>
      <c r="S736" s="134" t="str">
        <f t="shared" si="105"/>
        <v/>
      </c>
      <c r="T736" s="133" t="str">
        <f t="shared" si="102"/>
        <v/>
      </c>
    </row>
    <row r="737" spans="1:20" ht="19.95" customHeight="1">
      <c r="A737" s="86" t="str">
        <f t="shared" si="106"/>
        <v/>
      </c>
      <c r="G737" s="135"/>
      <c r="H737" s="135"/>
      <c r="I737" s="135"/>
      <c r="J737" s="133" t="str">
        <f>IF(ISERROR(VLOOKUP(#REF!,$B$2:$D$577,2,0)),"",VLOOKUP(#REF!,$B$2:$D$577,2,0))</f>
        <v/>
      </c>
      <c r="K737" s="133" t="str">
        <f>IF(ISERROR(VLOOKUP($J737,Tableau1[],4,0)),"",VLOOKUP($J737,Tableau1[],4,0))</f>
        <v/>
      </c>
      <c r="L737" s="133" t="str">
        <f>IF(ISERROR(VLOOKUP($J737,Tableau1[],5,0)),"",VLOOKUP($J737,Tableau1[],5,0))</f>
        <v/>
      </c>
      <c r="M737" s="133" t="str">
        <f>IF(ISERROR(VLOOKUP($J737,Tableau1[],6,0)),"",VLOOKUP($J737,Tableau1[],6,0))</f>
        <v/>
      </c>
      <c r="N737" s="133" t="str">
        <f>IF(ISERROR(VLOOKUP($J737,Tableau1[],13,0)),"",VLOOKUP($J737,Tableau1[],13,0))</f>
        <v/>
      </c>
      <c r="O737" s="133" t="str">
        <f>IF(ISERROR(VLOOKUP($J737,Tableau1[],11,0)),"",VLOOKUP($J737,Tableau1[],11,0))</f>
        <v/>
      </c>
      <c r="P737" s="133" t="str">
        <f>IF(ISERROR(VLOOKUP($J737,Tableau1[],8,0)),"",VLOOKUP($J737,Tableau1[],8,0))</f>
        <v/>
      </c>
      <c r="Q737" s="133" t="str">
        <f>IF(ISERROR(VLOOKUP($J737,Tableau1[],10,0)),"",VLOOKUP($J737,Tableau1[],10,0))</f>
        <v/>
      </c>
      <c r="R737" s="133" t="str">
        <f t="shared" si="104"/>
        <v/>
      </c>
      <c r="S737" s="134" t="str">
        <f t="shared" si="105"/>
        <v/>
      </c>
      <c r="T737" s="133" t="str">
        <f t="shared" si="102"/>
        <v/>
      </c>
    </row>
    <row r="738" spans="1:20" ht="19.95" customHeight="1">
      <c r="A738" s="86" t="e">
        <f>IF(#REF!=0,"",1)</f>
        <v>#REF!</v>
      </c>
      <c r="G738" s="135"/>
      <c r="H738" s="135"/>
      <c r="I738" s="135"/>
      <c r="J738" s="133" t="str">
        <f>IF(ISERROR(VLOOKUP(#REF!,$B$2:$D$577,2,0)),"",VLOOKUP(#REF!,$B$2:$D$577,2,0))</f>
        <v/>
      </c>
      <c r="K738" s="133" t="str">
        <f>IF(ISERROR(VLOOKUP($J738,Tableau1[],4,0)),"",VLOOKUP($J738,Tableau1[],4,0))</f>
        <v/>
      </c>
      <c r="L738" s="133" t="str">
        <f>IF(ISERROR(VLOOKUP($J738,Tableau1[],5,0)),"",VLOOKUP($J738,Tableau1[],5,0))</f>
        <v/>
      </c>
      <c r="M738" s="133" t="str">
        <f>IF(ISERROR(VLOOKUP($J738,Tableau1[],6,0)),"",VLOOKUP($J738,Tableau1[],6,0))</f>
        <v/>
      </c>
      <c r="N738" s="133" t="str">
        <f>IF(ISERROR(VLOOKUP($J738,Tableau1[],13,0)),"",VLOOKUP($J738,Tableau1[],13,0))</f>
        <v/>
      </c>
      <c r="O738" s="133" t="str">
        <f>IF(ISERROR(VLOOKUP($J738,Tableau1[],11,0)),"",VLOOKUP($J738,Tableau1[],11,0))</f>
        <v/>
      </c>
      <c r="P738" s="133" t="str">
        <f>IF(ISERROR(VLOOKUP($J738,Tableau1[],8,0)),"",VLOOKUP($J738,Tableau1[],8,0))</f>
        <v/>
      </c>
      <c r="Q738" s="133" t="str">
        <f>IF(ISERROR(VLOOKUP($J738,Tableau1[],10,0)),"",VLOOKUP($J738,Tableau1[],10,0))</f>
        <v/>
      </c>
      <c r="R738" s="133" t="str">
        <f t="shared" si="104"/>
        <v/>
      </c>
      <c r="S738" s="134" t="str">
        <f t="shared" si="105"/>
        <v/>
      </c>
      <c r="T738" s="133" t="str">
        <f t="shared" si="102"/>
        <v/>
      </c>
    </row>
    <row r="739" spans="1:20" ht="19.95" customHeight="1">
      <c r="A739" s="86" t="e">
        <f>IF(#REF!=0,"",1)</f>
        <v>#REF!</v>
      </c>
      <c r="G739" s="135"/>
      <c r="H739" s="135"/>
      <c r="I739" s="135"/>
      <c r="J739" s="133" t="str">
        <f>IF(ISERROR(VLOOKUP(#REF!,$B$2:$D$577,2,0)),"",VLOOKUP(#REF!,$B$2:$D$577,2,0))</f>
        <v/>
      </c>
      <c r="K739" s="133" t="str">
        <f>IF(ISERROR(VLOOKUP($J739,Tableau1[],4,0)),"",VLOOKUP($J739,Tableau1[],4,0))</f>
        <v/>
      </c>
      <c r="L739" s="133" t="str">
        <f>IF(ISERROR(VLOOKUP($J739,Tableau1[],5,0)),"",VLOOKUP($J739,Tableau1[],5,0))</f>
        <v/>
      </c>
      <c r="M739" s="133" t="str">
        <f>IF(ISERROR(VLOOKUP($J739,Tableau1[],6,0)),"",VLOOKUP($J739,Tableau1[],6,0))</f>
        <v/>
      </c>
      <c r="N739" s="133" t="str">
        <f>IF(ISERROR(VLOOKUP($J739,Tableau1[],13,0)),"",VLOOKUP($J739,Tableau1[],13,0))</f>
        <v/>
      </c>
      <c r="O739" s="133" t="str">
        <f>IF(ISERROR(VLOOKUP($J739,Tableau1[],11,0)),"",VLOOKUP($J739,Tableau1[],11,0))</f>
        <v/>
      </c>
      <c r="P739" s="133" t="str">
        <f>IF(ISERROR(VLOOKUP($J739,Tableau1[],8,0)),"",VLOOKUP($J739,Tableau1[],8,0))</f>
        <v/>
      </c>
      <c r="Q739" s="133" t="str">
        <f>IF(ISERROR(VLOOKUP($J739,Tableau1[],10,0)),"",VLOOKUP($J739,Tableau1[],10,0))</f>
        <v/>
      </c>
      <c r="R739" s="133" t="str">
        <f t="shared" si="104"/>
        <v/>
      </c>
      <c r="S739" s="134" t="str">
        <f t="shared" si="105"/>
        <v/>
      </c>
      <c r="T739" s="133" t="str">
        <f t="shared" si="102"/>
        <v/>
      </c>
    </row>
    <row r="740" spans="1:20" ht="19.95" customHeight="1">
      <c r="A740" s="86" t="e">
        <f>IF(#REF!=0,"",1)</f>
        <v>#REF!</v>
      </c>
      <c r="G740" s="135"/>
      <c r="H740" s="135"/>
      <c r="I740" s="135"/>
      <c r="J740" s="133" t="str">
        <f>IF(ISERROR(VLOOKUP(#REF!,$B$2:$D$577,2,0)),"",VLOOKUP(#REF!,$B$2:$D$577,2,0))</f>
        <v/>
      </c>
      <c r="K740" s="133" t="str">
        <f>IF(ISERROR(VLOOKUP($J740,Tableau1[],4,0)),"",VLOOKUP($J740,Tableau1[],4,0))</f>
        <v/>
      </c>
      <c r="L740" s="133" t="str">
        <f>IF(ISERROR(VLOOKUP($J740,Tableau1[],5,0)),"",VLOOKUP($J740,Tableau1[],5,0))</f>
        <v/>
      </c>
      <c r="M740" s="133" t="str">
        <f>IF(ISERROR(VLOOKUP($J740,Tableau1[],6,0)),"",VLOOKUP($J740,Tableau1[],6,0))</f>
        <v/>
      </c>
      <c r="N740" s="133" t="str">
        <f>IF(ISERROR(VLOOKUP($J740,Tableau1[],13,0)),"",VLOOKUP($J740,Tableau1[],13,0))</f>
        <v/>
      </c>
      <c r="O740" s="133" t="str">
        <f>IF(ISERROR(VLOOKUP($J740,Tableau1[],11,0)),"",VLOOKUP($J740,Tableau1[],11,0))</f>
        <v/>
      </c>
      <c r="P740" s="133" t="str">
        <f>IF(ISERROR(VLOOKUP($J740,Tableau1[],8,0)),"",VLOOKUP($J740,Tableau1[],8,0))</f>
        <v/>
      </c>
      <c r="Q740" s="133" t="str">
        <f>IF(ISERROR(VLOOKUP($J740,Tableau1[],10,0)),"",VLOOKUP($J740,Tableau1[],10,0))</f>
        <v/>
      </c>
      <c r="R740" s="133" t="str">
        <f t="shared" si="104"/>
        <v/>
      </c>
      <c r="S740" s="134" t="str">
        <f t="shared" si="105"/>
        <v/>
      </c>
      <c r="T740" s="133" t="str">
        <f t="shared" si="102"/>
        <v/>
      </c>
    </row>
    <row r="741" spans="1:20" ht="19.95" customHeight="1">
      <c r="A741" s="86" t="e">
        <f>IF(#REF!=0,"",1)</f>
        <v>#REF!</v>
      </c>
      <c r="G741" s="135"/>
      <c r="H741" s="135"/>
      <c r="I741" s="135"/>
      <c r="J741" s="133" t="str">
        <f>IF(ISERROR(VLOOKUP(#REF!,$B$2:$D$577,2,0)),"",VLOOKUP(#REF!,$B$2:$D$577,2,0))</f>
        <v/>
      </c>
      <c r="K741" s="133" t="str">
        <f>IF(ISERROR(VLOOKUP($J741,Tableau1[],4,0)),"",VLOOKUP($J741,Tableau1[],4,0))</f>
        <v/>
      </c>
      <c r="L741" s="133" t="str">
        <f>IF(ISERROR(VLOOKUP($J741,Tableau1[],5,0)),"",VLOOKUP($J741,Tableau1[],5,0))</f>
        <v/>
      </c>
      <c r="M741" s="133" t="str">
        <f>IF(ISERROR(VLOOKUP($J741,Tableau1[],6,0)),"",VLOOKUP($J741,Tableau1[],6,0))</f>
        <v/>
      </c>
      <c r="N741" s="133" t="str">
        <f>IF(ISERROR(VLOOKUP($J741,Tableau1[],13,0)),"",VLOOKUP($J741,Tableau1[],13,0))</f>
        <v/>
      </c>
      <c r="O741" s="133" t="str">
        <f>IF(ISERROR(VLOOKUP($J741,Tableau1[],11,0)),"",VLOOKUP($J741,Tableau1[],11,0))</f>
        <v/>
      </c>
      <c r="P741" s="133" t="str">
        <f>IF(ISERROR(VLOOKUP($J741,Tableau1[],8,0)),"",VLOOKUP($J741,Tableau1[],8,0))</f>
        <v/>
      </c>
      <c r="Q741" s="133" t="str">
        <f>IF(ISERROR(VLOOKUP($J741,Tableau1[],10,0)),"",VLOOKUP($J741,Tableau1[],10,0))</f>
        <v/>
      </c>
      <c r="R741" s="133" t="str">
        <f t="shared" si="104"/>
        <v/>
      </c>
      <c r="S741" s="134" t="str">
        <f t="shared" si="105"/>
        <v/>
      </c>
      <c r="T741" s="133" t="str">
        <f t="shared" si="102"/>
        <v/>
      </c>
    </row>
    <row r="742" spans="1:20" ht="19.95" customHeight="1">
      <c r="A742" s="86" t="e">
        <f>IF(#REF!=0,"",1)</f>
        <v>#REF!</v>
      </c>
      <c r="G742" s="135"/>
      <c r="H742" s="135"/>
      <c r="I742" s="135"/>
      <c r="J742" s="133" t="str">
        <f>IF(ISERROR(VLOOKUP(#REF!,$B$2:$D$577,2,0)),"",VLOOKUP(#REF!,$B$2:$D$577,2,0))</f>
        <v/>
      </c>
      <c r="K742" s="133" t="str">
        <f>IF(ISERROR(VLOOKUP($J742,Tableau1[],4,0)),"",VLOOKUP($J742,Tableau1[],4,0))</f>
        <v/>
      </c>
      <c r="L742" s="133" t="str">
        <f>IF(ISERROR(VLOOKUP($J742,Tableau1[],5,0)),"",VLOOKUP($J742,Tableau1[],5,0))</f>
        <v/>
      </c>
      <c r="M742" s="133" t="str">
        <f>IF(ISERROR(VLOOKUP($J742,Tableau1[],6,0)),"",VLOOKUP($J742,Tableau1[],6,0))</f>
        <v/>
      </c>
      <c r="N742" s="133" t="str">
        <f>IF(ISERROR(VLOOKUP($J742,Tableau1[],13,0)),"",VLOOKUP($J742,Tableau1[],13,0))</f>
        <v/>
      </c>
      <c r="O742" s="133" t="str">
        <f>IF(ISERROR(VLOOKUP($J742,Tableau1[],11,0)),"",VLOOKUP($J742,Tableau1[],11,0))</f>
        <v/>
      </c>
      <c r="P742" s="133" t="str">
        <f>IF(ISERROR(VLOOKUP($J742,Tableau1[],8,0)),"",VLOOKUP($J742,Tableau1[],8,0))</f>
        <v/>
      </c>
      <c r="Q742" s="133" t="str">
        <f>IF(ISERROR(VLOOKUP($J742,Tableau1[],10,0)),"",VLOOKUP($J742,Tableau1[],10,0))</f>
        <v/>
      </c>
      <c r="R742" s="133" t="str">
        <f t="shared" si="104"/>
        <v/>
      </c>
      <c r="S742" s="134" t="str">
        <f t="shared" si="105"/>
        <v/>
      </c>
      <c r="T742" s="133" t="str">
        <f t="shared" si="102"/>
        <v/>
      </c>
    </row>
    <row r="743" spans="1:20" ht="19.95" customHeight="1">
      <c r="A743" s="86" t="e">
        <f>IF(#REF!=0,"",1)</f>
        <v>#REF!</v>
      </c>
      <c r="G743" s="135"/>
      <c r="H743" s="135"/>
      <c r="I743" s="135"/>
      <c r="J743" s="133" t="str">
        <f>IF(ISERROR(VLOOKUP(#REF!,$B$2:$D$577,2,0)),"",VLOOKUP(#REF!,$B$2:$D$577,2,0))</f>
        <v/>
      </c>
      <c r="K743" s="133" t="str">
        <f>IF(ISERROR(VLOOKUP($J743,Tableau1[],4,0)),"",VLOOKUP($J743,Tableau1[],4,0))</f>
        <v/>
      </c>
      <c r="L743" s="133" t="str">
        <f>IF(ISERROR(VLOOKUP($J743,Tableau1[],5,0)),"",VLOOKUP($J743,Tableau1[],5,0))</f>
        <v/>
      </c>
      <c r="M743" s="133" t="str">
        <f>IF(ISERROR(VLOOKUP($J743,Tableau1[],6,0)),"",VLOOKUP($J743,Tableau1[],6,0))</f>
        <v/>
      </c>
      <c r="N743" s="133" t="str">
        <f>IF(ISERROR(VLOOKUP($J743,Tableau1[],13,0)),"",VLOOKUP($J743,Tableau1[],13,0))</f>
        <v/>
      </c>
      <c r="O743" s="133" t="str">
        <f>IF(ISERROR(VLOOKUP($J743,Tableau1[],11,0)),"",VLOOKUP($J743,Tableau1[],11,0))</f>
        <v/>
      </c>
      <c r="P743" s="133" t="str">
        <f>IF(ISERROR(VLOOKUP($J743,Tableau1[],8,0)),"",VLOOKUP($J743,Tableau1[],8,0))</f>
        <v/>
      </c>
      <c r="Q743" s="133" t="str">
        <f>IF(ISERROR(VLOOKUP($J743,Tableau1[],10,0)),"",VLOOKUP($J743,Tableau1[],10,0))</f>
        <v/>
      </c>
      <c r="R743" s="133" t="str">
        <f t="shared" si="104"/>
        <v/>
      </c>
      <c r="S743" s="134" t="str">
        <f t="shared" si="105"/>
        <v/>
      </c>
      <c r="T743" s="133" t="str">
        <f t="shared" si="102"/>
        <v/>
      </c>
    </row>
    <row r="744" spans="1:20" ht="19.95" customHeight="1">
      <c r="A744" s="86" t="e">
        <f>IF(#REF!=0,"",1)</f>
        <v>#REF!</v>
      </c>
      <c r="G744" s="135"/>
      <c r="H744" s="135"/>
      <c r="I744" s="135"/>
      <c r="J744" s="133" t="str">
        <f>IF(ISERROR(VLOOKUP(#REF!,$B$2:$D$577,2,0)),"",VLOOKUP(#REF!,$B$2:$D$577,2,0))</f>
        <v/>
      </c>
      <c r="K744" s="133" t="str">
        <f>IF(ISERROR(VLOOKUP($J744,Tableau1[],4,0)),"",VLOOKUP($J744,Tableau1[],4,0))</f>
        <v/>
      </c>
      <c r="L744" s="133" t="str">
        <f>IF(ISERROR(VLOOKUP($J744,Tableau1[],5,0)),"",VLOOKUP($J744,Tableau1[],5,0))</f>
        <v/>
      </c>
      <c r="M744" s="133" t="str">
        <f>IF(ISERROR(VLOOKUP($J744,Tableau1[],6,0)),"",VLOOKUP($J744,Tableau1[],6,0))</f>
        <v/>
      </c>
      <c r="N744" s="133" t="str">
        <f>IF(ISERROR(VLOOKUP($J744,Tableau1[],13,0)),"",VLOOKUP($J744,Tableau1[],13,0))</f>
        <v/>
      </c>
      <c r="O744" s="133" t="str">
        <f>IF(ISERROR(VLOOKUP($J744,Tableau1[],11,0)),"",VLOOKUP($J744,Tableau1[],11,0))</f>
        <v/>
      </c>
      <c r="P744" s="133" t="str">
        <f>IF(ISERROR(VLOOKUP($J744,Tableau1[],8,0)),"",VLOOKUP($J744,Tableau1[],8,0))</f>
        <v/>
      </c>
      <c r="Q744" s="133" t="str">
        <f>IF(ISERROR(VLOOKUP($J744,Tableau1[],10,0)),"",VLOOKUP($J744,Tableau1[],10,0))</f>
        <v/>
      </c>
      <c r="R744" s="133" t="str">
        <f t="shared" si="104"/>
        <v/>
      </c>
      <c r="S744" s="134" t="str">
        <f t="shared" si="105"/>
        <v/>
      </c>
      <c r="T744" s="133" t="str">
        <f t="shared" si="102"/>
        <v/>
      </c>
    </row>
    <row r="745" spans="1:20" ht="19.95" customHeight="1">
      <c r="A745" s="86" t="e">
        <f>IF(#REF!=0,"",1)</f>
        <v>#REF!</v>
      </c>
      <c r="G745" s="135"/>
      <c r="H745" s="135"/>
      <c r="I745" s="135"/>
      <c r="J745" s="133" t="str">
        <f>IF(ISERROR(VLOOKUP(#REF!,$B$2:$D$577,2,0)),"",VLOOKUP(#REF!,$B$2:$D$577,2,0))</f>
        <v/>
      </c>
      <c r="K745" s="133" t="str">
        <f>IF(ISERROR(VLOOKUP($J745,Tableau1[],4,0)),"",VLOOKUP($J745,Tableau1[],4,0))</f>
        <v/>
      </c>
      <c r="L745" s="133" t="str">
        <f>IF(ISERROR(VLOOKUP($J745,Tableau1[],5,0)),"",VLOOKUP($J745,Tableau1[],5,0))</f>
        <v/>
      </c>
      <c r="M745" s="133" t="str">
        <f>IF(ISERROR(VLOOKUP($J745,Tableau1[],6,0)),"",VLOOKUP($J745,Tableau1[],6,0))</f>
        <v/>
      </c>
      <c r="N745" s="133" t="str">
        <f>IF(ISERROR(VLOOKUP($J745,Tableau1[],13,0)),"",VLOOKUP($J745,Tableau1[],13,0))</f>
        <v/>
      </c>
      <c r="O745" s="133" t="str">
        <f>IF(ISERROR(VLOOKUP($J745,Tableau1[],11,0)),"",VLOOKUP($J745,Tableau1[],11,0))</f>
        <v/>
      </c>
      <c r="P745" s="133" t="str">
        <f>IF(ISERROR(VLOOKUP($J745,Tableau1[],8,0)),"",VLOOKUP($J745,Tableau1[],8,0))</f>
        <v/>
      </c>
      <c r="Q745" s="133" t="str">
        <f>IF(ISERROR(VLOOKUP($J745,Tableau1[],10,0)),"",VLOOKUP($J745,Tableau1[],10,0))</f>
        <v/>
      </c>
      <c r="R745" s="133" t="str">
        <f t="shared" si="104"/>
        <v/>
      </c>
      <c r="S745" s="134" t="str">
        <f t="shared" si="105"/>
        <v/>
      </c>
      <c r="T745" s="133" t="str">
        <f t="shared" si="102"/>
        <v/>
      </c>
    </row>
    <row r="746" spans="1:20" ht="19.95" customHeight="1">
      <c r="A746" s="86" t="e">
        <f>IF(#REF!=0,"",1)</f>
        <v>#REF!</v>
      </c>
      <c r="G746" s="135"/>
      <c r="H746" s="135"/>
      <c r="I746" s="135"/>
      <c r="J746" s="133" t="str">
        <f>IF(ISERROR(VLOOKUP(#REF!,$B$2:$D$577,2,0)),"",VLOOKUP(#REF!,$B$2:$D$577,2,0))</f>
        <v/>
      </c>
      <c r="K746" s="133" t="str">
        <f>IF(ISERROR(VLOOKUP($J746,Tableau1[],4,0)),"",VLOOKUP($J746,Tableau1[],4,0))</f>
        <v/>
      </c>
      <c r="L746" s="133" t="str">
        <f>IF(ISERROR(VLOOKUP($J746,Tableau1[],5,0)),"",VLOOKUP($J746,Tableau1[],5,0))</f>
        <v/>
      </c>
      <c r="M746" s="133" t="str">
        <f>IF(ISERROR(VLOOKUP($J746,Tableau1[],6,0)),"",VLOOKUP($J746,Tableau1[],6,0))</f>
        <v/>
      </c>
      <c r="N746" s="133" t="str">
        <f>IF(ISERROR(VLOOKUP($J746,Tableau1[],13,0)),"",VLOOKUP($J746,Tableau1[],13,0))</f>
        <v/>
      </c>
      <c r="O746" s="133" t="str">
        <f>IF(ISERROR(VLOOKUP($J746,Tableau1[],11,0)),"",VLOOKUP($J746,Tableau1[],11,0))</f>
        <v/>
      </c>
      <c r="P746" s="133" t="str">
        <f>IF(ISERROR(VLOOKUP($J746,Tableau1[],8,0)),"",VLOOKUP($J746,Tableau1[],8,0))</f>
        <v/>
      </c>
      <c r="Q746" s="133" t="str">
        <f>IF(ISERROR(VLOOKUP($J746,Tableau1[],10,0)),"",VLOOKUP($J746,Tableau1[],10,0))</f>
        <v/>
      </c>
      <c r="R746" s="133" t="str">
        <f t="shared" si="104"/>
        <v/>
      </c>
      <c r="S746" s="134" t="str">
        <f t="shared" si="105"/>
        <v/>
      </c>
      <c r="T746" s="133" t="str">
        <f t="shared" si="102"/>
        <v/>
      </c>
    </row>
    <row r="747" spans="1:20" ht="19.95" customHeight="1">
      <c r="A747" s="86" t="e">
        <f>IF(#REF!=0,"",1)</f>
        <v>#REF!</v>
      </c>
      <c r="G747" s="135"/>
      <c r="H747" s="135"/>
      <c r="I747" s="135"/>
      <c r="J747" s="133" t="str">
        <f>IF(ISERROR(VLOOKUP(#REF!,$B$2:$D$577,2,0)),"",VLOOKUP(#REF!,$B$2:$D$577,2,0))</f>
        <v/>
      </c>
      <c r="K747" s="133" t="str">
        <f>IF(ISERROR(VLOOKUP($J747,Tableau1[],4,0)),"",VLOOKUP($J747,Tableau1[],4,0))</f>
        <v/>
      </c>
      <c r="L747" s="133" t="str">
        <f>IF(ISERROR(VLOOKUP($J747,Tableau1[],5,0)),"",VLOOKUP($J747,Tableau1[],5,0))</f>
        <v/>
      </c>
      <c r="M747" s="133" t="str">
        <f>IF(ISERROR(VLOOKUP($J747,Tableau1[],6,0)),"",VLOOKUP($J747,Tableau1[],6,0))</f>
        <v/>
      </c>
      <c r="N747" s="133" t="str">
        <f>IF(ISERROR(VLOOKUP($J747,Tableau1[],13,0)),"",VLOOKUP($J747,Tableau1[],13,0))</f>
        <v/>
      </c>
      <c r="O747" s="133" t="str">
        <f>IF(ISERROR(VLOOKUP($J747,Tableau1[],11,0)),"",VLOOKUP($J747,Tableau1[],11,0))</f>
        <v/>
      </c>
      <c r="P747" s="133" t="str">
        <f>IF(ISERROR(VLOOKUP($J747,Tableau1[],8,0)),"",VLOOKUP($J747,Tableau1[],8,0))</f>
        <v/>
      </c>
      <c r="Q747" s="133" t="str">
        <f>IF(ISERROR(VLOOKUP($J747,Tableau1[],10,0)),"",VLOOKUP($J747,Tableau1[],10,0))</f>
        <v/>
      </c>
      <c r="R747" s="133" t="str">
        <f t="shared" si="104"/>
        <v/>
      </c>
      <c r="S747" s="134" t="str">
        <f t="shared" si="105"/>
        <v/>
      </c>
      <c r="T747" s="133" t="str">
        <f t="shared" si="102"/>
        <v/>
      </c>
    </row>
    <row r="748" spans="1:20" ht="19.95" customHeight="1">
      <c r="A748" s="86" t="e">
        <f>IF(#REF!=0,"",1)</f>
        <v>#REF!</v>
      </c>
      <c r="G748" s="135"/>
      <c r="H748" s="135"/>
      <c r="I748" s="135"/>
      <c r="J748" s="133" t="str">
        <f>IF(ISERROR(VLOOKUP(#REF!,$B$2:$D$577,2,0)),"",VLOOKUP(#REF!,$B$2:$D$577,2,0))</f>
        <v/>
      </c>
      <c r="K748" s="133" t="str">
        <f>IF(ISERROR(VLOOKUP($J748,Tableau1[],4,0)),"",VLOOKUP($J748,Tableau1[],4,0))</f>
        <v/>
      </c>
      <c r="L748" s="133" t="str">
        <f>IF(ISERROR(VLOOKUP($J748,Tableau1[],5,0)),"",VLOOKUP($J748,Tableau1[],5,0))</f>
        <v/>
      </c>
      <c r="M748" s="133" t="str">
        <f>IF(ISERROR(VLOOKUP($J748,Tableau1[],6,0)),"",VLOOKUP($J748,Tableau1[],6,0))</f>
        <v/>
      </c>
      <c r="N748" s="133" t="str">
        <f>IF(ISERROR(VLOOKUP($J748,Tableau1[],13,0)),"",VLOOKUP($J748,Tableau1[],13,0))</f>
        <v/>
      </c>
      <c r="O748" s="133" t="str">
        <f>IF(ISERROR(VLOOKUP($J748,Tableau1[],11,0)),"",VLOOKUP($J748,Tableau1[],11,0))</f>
        <v/>
      </c>
      <c r="P748" s="133" t="str">
        <f>IF(ISERROR(VLOOKUP($J748,Tableau1[],8,0)),"",VLOOKUP($J748,Tableau1[],8,0))</f>
        <v/>
      </c>
      <c r="Q748" s="133" t="str">
        <f>IF(ISERROR(VLOOKUP($J748,Tableau1[],10,0)),"",VLOOKUP($J748,Tableau1[],10,0))</f>
        <v/>
      </c>
      <c r="R748" s="133" t="str">
        <f t="shared" si="104"/>
        <v/>
      </c>
      <c r="S748" s="134" t="str">
        <f t="shared" si="105"/>
        <v/>
      </c>
      <c r="T748" s="133" t="str">
        <f t="shared" si="102"/>
        <v/>
      </c>
    </row>
    <row r="749" spans="1:20" ht="19.95" customHeight="1">
      <c r="A749" s="86" t="e">
        <f>IF(#REF!=0,"",1)</f>
        <v>#REF!</v>
      </c>
      <c r="G749" s="135"/>
      <c r="H749" s="135"/>
      <c r="I749" s="135"/>
      <c r="J749" s="133" t="str">
        <f>IF(ISERROR(VLOOKUP(#REF!,$B$2:$D$577,2,0)),"",VLOOKUP(#REF!,$B$2:$D$577,2,0))</f>
        <v/>
      </c>
      <c r="K749" s="133" t="str">
        <f>IF(ISERROR(VLOOKUP($J749,Tableau1[],4,0)),"",VLOOKUP($J749,Tableau1[],4,0))</f>
        <v/>
      </c>
      <c r="L749" s="133" t="str">
        <f>IF(ISERROR(VLOOKUP($J749,Tableau1[],5,0)),"",VLOOKUP($J749,Tableau1[],5,0))</f>
        <v/>
      </c>
      <c r="M749" s="133" t="str">
        <f>IF(ISERROR(VLOOKUP($J749,Tableau1[],6,0)),"",VLOOKUP($J749,Tableau1[],6,0))</f>
        <v/>
      </c>
      <c r="N749" s="133" t="str">
        <f>IF(ISERROR(VLOOKUP($J749,Tableau1[],13,0)),"",VLOOKUP($J749,Tableau1[],13,0))</f>
        <v/>
      </c>
      <c r="O749" s="133" t="str">
        <f>IF(ISERROR(VLOOKUP($J749,Tableau1[],11,0)),"",VLOOKUP($J749,Tableau1[],11,0))</f>
        <v/>
      </c>
      <c r="P749" s="133" t="str">
        <f>IF(ISERROR(VLOOKUP($J749,Tableau1[],8,0)),"",VLOOKUP($J749,Tableau1[],8,0))</f>
        <v/>
      </c>
      <c r="Q749" s="133" t="str">
        <f>IF(ISERROR(VLOOKUP($J749,Tableau1[],10,0)),"",VLOOKUP($J749,Tableau1[],10,0))</f>
        <v/>
      </c>
      <c r="R749" s="133" t="str">
        <f t="shared" si="104"/>
        <v/>
      </c>
      <c r="S749" s="134" t="str">
        <f t="shared" si="105"/>
        <v/>
      </c>
      <c r="T749" s="133" t="str">
        <f t="shared" si="102"/>
        <v/>
      </c>
    </row>
    <row r="750" spans="1:20" ht="19.95" customHeight="1">
      <c r="A750" s="86" t="e">
        <f>IF(#REF!=0,"",1)</f>
        <v>#REF!</v>
      </c>
      <c r="G750" s="135"/>
      <c r="H750" s="135"/>
      <c r="I750" s="135"/>
      <c r="J750" s="133" t="str">
        <f>IF(ISERROR(VLOOKUP(#REF!,$B$2:$D$577,2,0)),"",VLOOKUP(#REF!,$B$2:$D$577,2,0))</f>
        <v/>
      </c>
      <c r="K750" s="133" t="str">
        <f>IF(ISERROR(VLOOKUP($J750,Tableau1[],4,0)),"",VLOOKUP($J750,Tableau1[],4,0))</f>
        <v/>
      </c>
      <c r="L750" s="133" t="str">
        <f>IF(ISERROR(VLOOKUP($J750,Tableau1[],5,0)),"",VLOOKUP($J750,Tableau1[],5,0))</f>
        <v/>
      </c>
      <c r="M750" s="133" t="str">
        <f>IF(ISERROR(VLOOKUP($J750,Tableau1[],6,0)),"",VLOOKUP($J750,Tableau1[],6,0))</f>
        <v/>
      </c>
      <c r="N750" s="133" t="str">
        <f>IF(ISERROR(VLOOKUP($J750,Tableau1[],13,0)),"",VLOOKUP($J750,Tableau1[],13,0))</f>
        <v/>
      </c>
      <c r="O750" s="133" t="str">
        <f>IF(ISERROR(VLOOKUP($J750,Tableau1[],11,0)),"",VLOOKUP($J750,Tableau1[],11,0))</f>
        <v/>
      </c>
      <c r="P750" s="133" t="str">
        <f>IF(ISERROR(VLOOKUP($J750,Tableau1[],8,0)),"",VLOOKUP($J750,Tableau1[],8,0))</f>
        <v/>
      </c>
      <c r="Q750" s="133" t="str">
        <f>IF(ISERROR(VLOOKUP($J750,Tableau1[],10,0)),"",VLOOKUP($J750,Tableau1[],10,0))</f>
        <v/>
      </c>
      <c r="R750" s="133" t="str">
        <f t="shared" si="104"/>
        <v/>
      </c>
      <c r="S750" s="134" t="str">
        <f t="shared" si="105"/>
        <v/>
      </c>
      <c r="T750" s="133" t="str">
        <f t="shared" si="102"/>
        <v/>
      </c>
    </row>
    <row r="751" spans="1:20" ht="19.95" customHeight="1">
      <c r="A751" s="86" t="e">
        <f>IF(#REF!=0,"",1)</f>
        <v>#REF!</v>
      </c>
      <c r="G751" s="135"/>
      <c r="H751" s="135"/>
      <c r="I751" s="135"/>
      <c r="J751" s="133" t="str">
        <f>IF(ISERROR(VLOOKUP(#REF!,$B$2:$D$577,2,0)),"",VLOOKUP(#REF!,$B$2:$D$577,2,0))</f>
        <v/>
      </c>
      <c r="K751" s="133" t="str">
        <f>IF(ISERROR(VLOOKUP($J751,Tableau1[],4,0)),"",VLOOKUP($J751,Tableau1[],4,0))</f>
        <v/>
      </c>
      <c r="L751" s="133" t="str">
        <f>IF(ISERROR(VLOOKUP($J751,Tableau1[],5,0)),"",VLOOKUP($J751,Tableau1[],5,0))</f>
        <v/>
      </c>
      <c r="M751" s="133" t="str">
        <f>IF(ISERROR(VLOOKUP($J751,Tableau1[],6,0)),"",VLOOKUP($J751,Tableau1[],6,0))</f>
        <v/>
      </c>
      <c r="N751" s="133" t="str">
        <f>IF(ISERROR(VLOOKUP($J751,Tableau1[],13,0)),"",VLOOKUP($J751,Tableau1[],13,0))</f>
        <v/>
      </c>
      <c r="O751" s="133" t="str">
        <f>IF(ISERROR(VLOOKUP($J751,Tableau1[],11,0)),"",VLOOKUP($J751,Tableau1[],11,0))</f>
        <v/>
      </c>
      <c r="P751" s="133" t="str">
        <f>IF(ISERROR(VLOOKUP($J751,Tableau1[],8,0)),"",VLOOKUP($J751,Tableau1[],8,0))</f>
        <v/>
      </c>
      <c r="Q751" s="133" t="str">
        <f>IF(ISERROR(VLOOKUP($J751,Tableau1[],10,0)),"",VLOOKUP($J751,Tableau1[],10,0))</f>
        <v/>
      </c>
      <c r="R751" s="133" t="str">
        <f t="shared" si="104"/>
        <v/>
      </c>
      <c r="S751" s="134" t="str">
        <f t="shared" si="105"/>
        <v/>
      </c>
      <c r="T751" s="133" t="str">
        <f t="shared" si="102"/>
        <v/>
      </c>
    </row>
    <row r="752" spans="1:20" ht="19.95" customHeight="1">
      <c r="A752" s="86" t="e">
        <f>IF(#REF!=0,"",1)</f>
        <v>#REF!</v>
      </c>
      <c r="G752" s="135"/>
      <c r="H752" s="135"/>
      <c r="I752" s="135"/>
      <c r="J752" s="133" t="str">
        <f>IF(ISERROR(VLOOKUP(#REF!,$B$2:$D$577,2,0)),"",VLOOKUP(#REF!,$B$2:$D$577,2,0))</f>
        <v/>
      </c>
      <c r="K752" s="133" t="str">
        <f>IF(ISERROR(VLOOKUP($J752,Tableau1[],4,0)),"",VLOOKUP($J752,Tableau1[],4,0))</f>
        <v/>
      </c>
      <c r="L752" s="133" t="str">
        <f>IF(ISERROR(VLOOKUP($J752,Tableau1[],5,0)),"",VLOOKUP($J752,Tableau1[],5,0))</f>
        <v/>
      </c>
      <c r="M752" s="133" t="str">
        <f>IF(ISERROR(VLOOKUP($J752,Tableau1[],6,0)),"",VLOOKUP($J752,Tableau1[],6,0))</f>
        <v/>
      </c>
      <c r="N752" s="133" t="str">
        <f>IF(ISERROR(VLOOKUP($J752,Tableau1[],13,0)),"",VLOOKUP($J752,Tableau1[],13,0))</f>
        <v/>
      </c>
      <c r="O752" s="133" t="str">
        <f>IF(ISERROR(VLOOKUP($J752,Tableau1[],11,0)),"",VLOOKUP($J752,Tableau1[],11,0))</f>
        <v/>
      </c>
      <c r="P752" s="133" t="str">
        <f>IF(ISERROR(VLOOKUP($J752,Tableau1[],8,0)),"",VLOOKUP($J752,Tableau1[],8,0))</f>
        <v/>
      </c>
      <c r="Q752" s="133" t="str">
        <f>IF(ISERROR(VLOOKUP($J752,Tableau1[],10,0)),"",VLOOKUP($J752,Tableau1[],10,0))</f>
        <v/>
      </c>
      <c r="R752" s="133" t="str">
        <f t="shared" si="104"/>
        <v/>
      </c>
      <c r="S752" s="134" t="str">
        <f t="shared" si="105"/>
        <v/>
      </c>
      <c r="T752" s="133" t="str">
        <f t="shared" si="102"/>
        <v/>
      </c>
    </row>
    <row r="753" spans="1:20" ht="19.95" customHeight="1">
      <c r="A753" s="86" t="e">
        <f>IF(#REF!=0,"",1)</f>
        <v>#REF!</v>
      </c>
      <c r="G753" s="135"/>
      <c r="H753" s="135"/>
      <c r="I753" s="135"/>
      <c r="J753" s="133" t="str">
        <f>IF(ISERROR(VLOOKUP(#REF!,$B$2:$D$577,2,0)),"",VLOOKUP(#REF!,$B$2:$D$577,2,0))</f>
        <v/>
      </c>
      <c r="K753" s="133" t="str">
        <f>IF(ISERROR(VLOOKUP($J753,Tableau1[],4,0)),"",VLOOKUP($J753,Tableau1[],4,0))</f>
        <v/>
      </c>
      <c r="L753" s="133" t="str">
        <f>IF(ISERROR(VLOOKUP($J753,Tableau1[],5,0)),"",VLOOKUP($J753,Tableau1[],5,0))</f>
        <v/>
      </c>
      <c r="M753" s="133" t="str">
        <f>IF(ISERROR(VLOOKUP($J753,Tableau1[],6,0)),"",VLOOKUP($J753,Tableau1[],6,0))</f>
        <v/>
      </c>
      <c r="N753" s="133" t="str">
        <f>IF(ISERROR(VLOOKUP($J753,Tableau1[],13,0)),"",VLOOKUP($J753,Tableau1[],13,0))</f>
        <v/>
      </c>
      <c r="O753" s="133" t="str">
        <f>IF(ISERROR(VLOOKUP($J753,Tableau1[],11,0)),"",VLOOKUP($J753,Tableau1[],11,0))</f>
        <v/>
      </c>
      <c r="P753" s="133" t="str">
        <f>IF(ISERROR(VLOOKUP($J753,Tableau1[],8,0)),"",VLOOKUP($J753,Tableau1[],8,0))</f>
        <v/>
      </c>
      <c r="Q753" s="133" t="str">
        <f>IF(ISERROR(VLOOKUP($J753,Tableau1[],10,0)),"",VLOOKUP($J753,Tableau1[],10,0))</f>
        <v/>
      </c>
      <c r="R753" s="133" t="str">
        <f t="shared" si="104"/>
        <v/>
      </c>
      <c r="S753" s="134" t="str">
        <f t="shared" si="105"/>
        <v/>
      </c>
      <c r="T753" s="133" t="str">
        <f t="shared" si="102"/>
        <v/>
      </c>
    </row>
    <row r="754" spans="1:20" ht="19.95" customHeight="1">
      <c r="A754" s="86" t="e">
        <f>IF(#REF!=0,"",1)</f>
        <v>#REF!</v>
      </c>
      <c r="G754" s="135"/>
      <c r="H754" s="135"/>
      <c r="I754" s="135"/>
      <c r="J754" s="133" t="str">
        <f>IF(ISERROR(VLOOKUP(#REF!,$B$2:$D$577,2,0)),"",VLOOKUP(#REF!,$B$2:$D$577,2,0))</f>
        <v/>
      </c>
      <c r="K754" s="133" t="str">
        <f>IF(ISERROR(VLOOKUP($J754,Tableau1[],4,0)),"",VLOOKUP($J754,Tableau1[],4,0))</f>
        <v/>
      </c>
      <c r="L754" s="133" t="str">
        <f>IF(ISERROR(VLOOKUP($J754,Tableau1[],5,0)),"",VLOOKUP($J754,Tableau1[],5,0))</f>
        <v/>
      </c>
      <c r="M754" s="133" t="str">
        <f>IF(ISERROR(VLOOKUP($J754,Tableau1[],6,0)),"",VLOOKUP($J754,Tableau1[],6,0))</f>
        <v/>
      </c>
      <c r="N754" s="133" t="str">
        <f>IF(ISERROR(VLOOKUP($J754,Tableau1[],13,0)),"",VLOOKUP($J754,Tableau1[],13,0))</f>
        <v/>
      </c>
      <c r="O754" s="133" t="str">
        <f>IF(ISERROR(VLOOKUP($J754,Tableau1[],11,0)),"",VLOOKUP($J754,Tableau1[],11,0))</f>
        <v/>
      </c>
      <c r="P754" s="133" t="str">
        <f>IF(ISERROR(VLOOKUP($J754,Tableau1[],8,0)),"",VLOOKUP($J754,Tableau1[],8,0))</f>
        <v/>
      </c>
      <c r="Q754" s="133" t="str">
        <f>IF(ISERROR(VLOOKUP($J754,Tableau1[],10,0)),"",VLOOKUP($J754,Tableau1[],10,0))</f>
        <v/>
      </c>
      <c r="R754" s="133" t="str">
        <f t="shared" si="104"/>
        <v/>
      </c>
      <c r="S754" s="134" t="str">
        <f t="shared" si="105"/>
        <v/>
      </c>
      <c r="T754" s="133" t="str">
        <f t="shared" si="102"/>
        <v/>
      </c>
    </row>
    <row r="755" spans="1:20" ht="19.95" customHeight="1">
      <c r="A755" s="86" t="e">
        <f>IF(#REF!=0,"",1)</f>
        <v>#REF!</v>
      </c>
      <c r="G755" s="135"/>
      <c r="H755" s="135"/>
      <c r="I755" s="135"/>
      <c r="J755" s="133" t="str">
        <f>IF(ISERROR(VLOOKUP(#REF!,$B$2:$D$577,2,0)),"",VLOOKUP(#REF!,$B$2:$D$577,2,0))</f>
        <v/>
      </c>
      <c r="K755" s="133" t="str">
        <f>IF(ISERROR(VLOOKUP($J755,Tableau1[],4,0)),"",VLOOKUP($J755,Tableau1[],4,0))</f>
        <v/>
      </c>
      <c r="L755" s="133" t="str">
        <f>IF(ISERROR(VLOOKUP($J755,Tableau1[],5,0)),"",VLOOKUP($J755,Tableau1[],5,0))</f>
        <v/>
      </c>
      <c r="M755" s="133" t="str">
        <f>IF(ISERROR(VLOOKUP($J755,Tableau1[],6,0)),"",VLOOKUP($J755,Tableau1[],6,0))</f>
        <v/>
      </c>
      <c r="N755" s="133" t="str">
        <f>IF(ISERROR(VLOOKUP($J755,Tableau1[],13,0)),"",VLOOKUP($J755,Tableau1[],13,0))</f>
        <v/>
      </c>
      <c r="O755" s="133" t="str">
        <f>IF(ISERROR(VLOOKUP($J755,Tableau1[],11,0)),"",VLOOKUP($J755,Tableau1[],11,0))</f>
        <v/>
      </c>
      <c r="P755" s="133" t="str">
        <f>IF(ISERROR(VLOOKUP($J755,Tableau1[],8,0)),"",VLOOKUP($J755,Tableau1[],8,0))</f>
        <v/>
      </c>
      <c r="Q755" s="133" t="str">
        <f>IF(ISERROR(VLOOKUP($J755,Tableau1[],10,0)),"",VLOOKUP($J755,Tableau1[],10,0))</f>
        <v/>
      </c>
      <c r="R755" s="133" t="str">
        <f t="shared" si="104"/>
        <v/>
      </c>
      <c r="S755" s="134" t="str">
        <f t="shared" si="105"/>
        <v/>
      </c>
      <c r="T755" s="133" t="str">
        <f t="shared" si="102"/>
        <v/>
      </c>
    </row>
    <row r="756" spans="1:20" ht="19.95" customHeight="1">
      <c r="A756" s="86" t="e">
        <f>IF(#REF!=0,"",1)</f>
        <v>#REF!</v>
      </c>
      <c r="G756" s="135"/>
      <c r="H756" s="135"/>
      <c r="I756" s="135"/>
      <c r="J756" s="133" t="str">
        <f>IF(ISERROR(VLOOKUP(#REF!,$B$2:$D$577,2,0)),"",VLOOKUP(#REF!,$B$2:$D$577,2,0))</f>
        <v/>
      </c>
      <c r="K756" s="133" t="str">
        <f>IF(ISERROR(VLOOKUP($J756,Tableau1[],4,0)),"",VLOOKUP($J756,Tableau1[],4,0))</f>
        <v/>
      </c>
      <c r="L756" s="133" t="str">
        <f>IF(ISERROR(VLOOKUP($J756,Tableau1[],5,0)),"",VLOOKUP($J756,Tableau1[],5,0))</f>
        <v/>
      </c>
      <c r="M756" s="133" t="str">
        <f>IF(ISERROR(VLOOKUP($J756,Tableau1[],6,0)),"",VLOOKUP($J756,Tableau1[],6,0))</f>
        <v/>
      </c>
      <c r="N756" s="133" t="str">
        <f>IF(ISERROR(VLOOKUP($J756,Tableau1[],13,0)),"",VLOOKUP($J756,Tableau1[],13,0))</f>
        <v/>
      </c>
      <c r="O756" s="133" t="str">
        <f>IF(ISERROR(VLOOKUP($J756,Tableau1[],11,0)),"",VLOOKUP($J756,Tableau1[],11,0))</f>
        <v/>
      </c>
      <c r="P756" s="133" t="str">
        <f>IF(ISERROR(VLOOKUP($J756,Tableau1[],8,0)),"",VLOOKUP($J756,Tableau1[],8,0))</f>
        <v/>
      </c>
      <c r="Q756" s="133" t="str">
        <f>IF(ISERROR(VLOOKUP($J756,Tableau1[],10,0)),"",VLOOKUP($J756,Tableau1[],10,0))</f>
        <v/>
      </c>
      <c r="R756" s="133" t="str">
        <f t="shared" si="104"/>
        <v/>
      </c>
      <c r="S756" s="134" t="str">
        <f t="shared" si="105"/>
        <v/>
      </c>
      <c r="T756" s="133" t="str">
        <f t="shared" si="102"/>
        <v/>
      </c>
    </row>
    <row r="757" spans="1:20" ht="19.95" customHeight="1">
      <c r="A757" s="86" t="e">
        <f>IF(#REF!=0,"",1)</f>
        <v>#REF!</v>
      </c>
      <c r="G757" s="135"/>
      <c r="H757" s="135"/>
      <c r="I757" s="135"/>
      <c r="J757" s="133" t="str">
        <f>IF(ISERROR(VLOOKUP(#REF!,$B$2:$D$577,2,0)),"",VLOOKUP(#REF!,$B$2:$D$577,2,0))</f>
        <v/>
      </c>
      <c r="K757" s="133" t="str">
        <f>IF(ISERROR(VLOOKUP($J757,Tableau1[],4,0)),"",VLOOKUP($J757,Tableau1[],4,0))</f>
        <v/>
      </c>
      <c r="L757" s="133" t="str">
        <f>IF(ISERROR(VLOOKUP($J757,Tableau1[],5,0)),"",VLOOKUP($J757,Tableau1[],5,0))</f>
        <v/>
      </c>
      <c r="M757" s="133" t="str">
        <f>IF(ISERROR(VLOOKUP($J757,Tableau1[],6,0)),"",VLOOKUP($J757,Tableau1[],6,0))</f>
        <v/>
      </c>
      <c r="N757" s="133" t="str">
        <f>IF(ISERROR(VLOOKUP($J757,Tableau1[],13,0)),"",VLOOKUP($J757,Tableau1[],13,0))</f>
        <v/>
      </c>
      <c r="O757" s="133" t="str">
        <f>IF(ISERROR(VLOOKUP($J757,Tableau1[],11,0)),"",VLOOKUP($J757,Tableau1[],11,0))</f>
        <v/>
      </c>
      <c r="P757" s="133" t="str">
        <f>IF(ISERROR(VLOOKUP($J757,Tableau1[],8,0)),"",VLOOKUP($J757,Tableau1[],8,0))</f>
        <v/>
      </c>
      <c r="Q757" s="133" t="str">
        <f>IF(ISERROR(VLOOKUP($J757,Tableau1[],10,0)),"",VLOOKUP($J757,Tableau1[],10,0))</f>
        <v/>
      </c>
      <c r="R757" s="133" t="str">
        <f t="shared" si="104"/>
        <v/>
      </c>
      <c r="S757" s="134" t="str">
        <f t="shared" si="105"/>
        <v/>
      </c>
      <c r="T757" s="133" t="str">
        <f t="shared" ref="T757:T800" si="107">IF(S757="","",T756)</f>
        <v/>
      </c>
    </row>
    <row r="758" spans="1:20" ht="19.95" customHeight="1">
      <c r="A758" s="86" t="e">
        <f>IF(#REF!=0,"",1)</f>
        <v>#REF!</v>
      </c>
      <c r="G758" s="135"/>
      <c r="H758" s="135"/>
      <c r="I758" s="135"/>
      <c r="J758" s="133" t="str">
        <f>IF(ISERROR(VLOOKUP(#REF!,$B$2:$D$577,2,0)),"",VLOOKUP(#REF!,$B$2:$D$577,2,0))</f>
        <v/>
      </c>
      <c r="K758" s="133" t="str">
        <f>IF(ISERROR(VLOOKUP($J758,Tableau1[],4,0)),"",VLOOKUP($J758,Tableau1[],4,0))</f>
        <v/>
      </c>
      <c r="L758" s="133" t="str">
        <f>IF(ISERROR(VLOOKUP($J758,Tableau1[],5,0)),"",VLOOKUP($J758,Tableau1[],5,0))</f>
        <v/>
      </c>
      <c r="M758" s="133" t="str">
        <f>IF(ISERROR(VLOOKUP($J758,Tableau1[],6,0)),"",VLOOKUP($J758,Tableau1[],6,0))</f>
        <v/>
      </c>
      <c r="N758" s="133" t="str">
        <f>IF(ISERROR(VLOOKUP($J758,Tableau1[],13,0)),"",VLOOKUP($J758,Tableau1[],13,0))</f>
        <v/>
      </c>
      <c r="O758" s="133" t="str">
        <f>IF(ISERROR(VLOOKUP($J758,Tableau1[],11,0)),"",VLOOKUP($J758,Tableau1[],11,0))</f>
        <v/>
      </c>
      <c r="P758" s="133" t="str">
        <f>IF(ISERROR(VLOOKUP($J758,Tableau1[],8,0)),"",VLOOKUP($J758,Tableau1[],8,0))</f>
        <v/>
      </c>
      <c r="Q758" s="133" t="str">
        <f>IF(ISERROR(VLOOKUP($J758,Tableau1[],10,0)),"",VLOOKUP($J758,Tableau1[],10,0))</f>
        <v/>
      </c>
      <c r="R758" s="133" t="str">
        <f t="shared" si="104"/>
        <v/>
      </c>
      <c r="S758" s="134" t="str">
        <f t="shared" si="105"/>
        <v/>
      </c>
      <c r="T758" s="133" t="str">
        <f t="shared" si="107"/>
        <v/>
      </c>
    </row>
    <row r="759" spans="1:20" ht="19.95" customHeight="1">
      <c r="A759" s="86" t="e">
        <f>IF(#REF!=0,"",1)</f>
        <v>#REF!</v>
      </c>
      <c r="G759" s="135"/>
      <c r="H759" s="135"/>
      <c r="I759" s="135"/>
      <c r="J759" s="133" t="str">
        <f>IF(ISERROR(VLOOKUP(#REF!,$B$2:$D$577,2,0)),"",VLOOKUP(#REF!,$B$2:$D$577,2,0))</f>
        <v/>
      </c>
      <c r="K759" s="133" t="str">
        <f>IF(ISERROR(VLOOKUP($J759,Tableau1[],4,0)),"",VLOOKUP($J759,Tableau1[],4,0))</f>
        <v/>
      </c>
      <c r="L759" s="133" t="str">
        <f>IF(ISERROR(VLOOKUP($J759,Tableau1[],5,0)),"",VLOOKUP($J759,Tableau1[],5,0))</f>
        <v/>
      </c>
      <c r="M759" s="133" t="str">
        <f>IF(ISERROR(VLOOKUP($J759,Tableau1[],6,0)),"",VLOOKUP($J759,Tableau1[],6,0))</f>
        <v/>
      </c>
      <c r="N759" s="133" t="str">
        <f>IF(ISERROR(VLOOKUP($J759,Tableau1[],13,0)),"",VLOOKUP($J759,Tableau1[],13,0))</f>
        <v/>
      </c>
      <c r="O759" s="133" t="str">
        <f>IF(ISERROR(VLOOKUP($J759,Tableau1[],11,0)),"",VLOOKUP($J759,Tableau1[],11,0))</f>
        <v/>
      </c>
      <c r="P759" s="133" t="str">
        <f>IF(ISERROR(VLOOKUP($J759,Tableau1[],8,0)),"",VLOOKUP($J759,Tableau1[],8,0))</f>
        <v/>
      </c>
      <c r="Q759" s="133" t="str">
        <f>IF(ISERROR(VLOOKUP($J759,Tableau1[],10,0)),"",VLOOKUP($J759,Tableau1[],10,0))</f>
        <v/>
      </c>
      <c r="R759" s="133" t="str">
        <f t="shared" si="104"/>
        <v/>
      </c>
      <c r="S759" s="134" t="str">
        <f t="shared" si="105"/>
        <v/>
      </c>
      <c r="T759" s="133" t="str">
        <f t="shared" si="107"/>
        <v/>
      </c>
    </row>
    <row r="760" spans="1:20" ht="19.95" customHeight="1">
      <c r="A760" s="86" t="e">
        <f>IF(#REF!=0,"",1)</f>
        <v>#REF!</v>
      </c>
      <c r="G760" s="135"/>
      <c r="H760" s="135"/>
      <c r="I760" s="135"/>
      <c r="J760" s="133" t="str">
        <f>IF(ISERROR(VLOOKUP(#REF!,$B$2:$D$577,2,0)),"",VLOOKUP(#REF!,$B$2:$D$577,2,0))</f>
        <v/>
      </c>
      <c r="K760" s="133" t="str">
        <f>IF(ISERROR(VLOOKUP($J760,Tableau1[],4,0)),"",VLOOKUP($J760,Tableau1[],4,0))</f>
        <v/>
      </c>
      <c r="L760" s="133" t="str">
        <f>IF(ISERROR(VLOOKUP($J760,Tableau1[],5,0)),"",VLOOKUP($J760,Tableau1[],5,0))</f>
        <v/>
      </c>
      <c r="M760" s="133" t="str">
        <f>IF(ISERROR(VLOOKUP($J760,Tableau1[],6,0)),"",VLOOKUP($J760,Tableau1[],6,0))</f>
        <v/>
      </c>
      <c r="N760" s="133" t="str">
        <f>IF(ISERROR(VLOOKUP($J760,Tableau1[],13,0)),"",VLOOKUP($J760,Tableau1[],13,0))</f>
        <v/>
      </c>
      <c r="O760" s="133" t="str">
        <f>IF(ISERROR(VLOOKUP($J760,Tableau1[],11,0)),"",VLOOKUP($J760,Tableau1[],11,0))</f>
        <v/>
      </c>
      <c r="P760" s="133" t="str">
        <f>IF(ISERROR(VLOOKUP($J760,Tableau1[],8,0)),"",VLOOKUP($J760,Tableau1[],8,0))</f>
        <v/>
      </c>
      <c r="Q760" s="133" t="str">
        <f>IF(ISERROR(VLOOKUP($J760,Tableau1[],10,0)),"",VLOOKUP($J760,Tableau1[],10,0))</f>
        <v/>
      </c>
      <c r="R760" s="133" t="str">
        <f t="shared" si="104"/>
        <v/>
      </c>
      <c r="S760" s="134" t="str">
        <f t="shared" si="105"/>
        <v/>
      </c>
      <c r="T760" s="133" t="str">
        <f t="shared" si="107"/>
        <v/>
      </c>
    </row>
    <row r="761" spans="1:20" ht="19.95" customHeight="1">
      <c r="A761" s="86" t="e">
        <f>IF(#REF!=0,"",1)</f>
        <v>#REF!</v>
      </c>
      <c r="G761" s="135"/>
      <c r="H761" s="135"/>
      <c r="I761" s="135"/>
      <c r="J761" s="133" t="str">
        <f>IF(ISERROR(VLOOKUP(#REF!,$B$2:$D$577,2,0)),"",VLOOKUP(#REF!,$B$2:$D$577,2,0))</f>
        <v/>
      </c>
      <c r="K761" s="133" t="str">
        <f>IF(ISERROR(VLOOKUP($J761,Tableau1[],4,0)),"",VLOOKUP($J761,Tableau1[],4,0))</f>
        <v/>
      </c>
      <c r="L761" s="133" t="str">
        <f>IF(ISERROR(VLOOKUP($J761,Tableau1[],5,0)),"",VLOOKUP($J761,Tableau1[],5,0))</f>
        <v/>
      </c>
      <c r="M761" s="133" t="str">
        <f>IF(ISERROR(VLOOKUP($J761,Tableau1[],6,0)),"",VLOOKUP($J761,Tableau1[],6,0))</f>
        <v/>
      </c>
      <c r="N761" s="133" t="str">
        <f>IF(ISERROR(VLOOKUP($J761,Tableau1[],13,0)),"",VLOOKUP($J761,Tableau1[],13,0))</f>
        <v/>
      </c>
      <c r="O761" s="133" t="str">
        <f>IF(ISERROR(VLOOKUP($J761,Tableau1[],11,0)),"",VLOOKUP($J761,Tableau1[],11,0))</f>
        <v/>
      </c>
      <c r="P761" s="133" t="str">
        <f>IF(ISERROR(VLOOKUP($J761,Tableau1[],8,0)),"",VLOOKUP($J761,Tableau1[],8,0))</f>
        <v/>
      </c>
      <c r="Q761" s="133" t="str">
        <f>IF(ISERROR(VLOOKUP($J761,Tableau1[],10,0)),"",VLOOKUP($J761,Tableau1[],10,0))</f>
        <v/>
      </c>
      <c r="R761" s="133" t="str">
        <f t="shared" si="104"/>
        <v/>
      </c>
      <c r="S761" s="134" t="str">
        <f t="shared" si="105"/>
        <v/>
      </c>
      <c r="T761" s="133" t="str">
        <f t="shared" si="107"/>
        <v/>
      </c>
    </row>
    <row r="762" spans="1:20" ht="19.95" customHeight="1">
      <c r="A762" s="86" t="e">
        <f>IF(#REF!=0,"",1)</f>
        <v>#REF!</v>
      </c>
      <c r="G762" s="135"/>
      <c r="H762" s="135"/>
      <c r="I762" s="135"/>
      <c r="J762" s="133" t="str">
        <f>IF(ISERROR(VLOOKUP(#REF!,$B$2:$D$577,2,0)),"",VLOOKUP(#REF!,$B$2:$D$577,2,0))</f>
        <v/>
      </c>
      <c r="K762" s="133" t="str">
        <f>IF(ISERROR(VLOOKUP($J762,Tableau1[],4,0)),"",VLOOKUP($J762,Tableau1[],4,0))</f>
        <v/>
      </c>
      <c r="L762" s="133" t="str">
        <f>IF(ISERROR(VLOOKUP($J762,Tableau1[],5,0)),"",VLOOKUP($J762,Tableau1[],5,0))</f>
        <v/>
      </c>
      <c r="M762" s="133" t="str">
        <f>IF(ISERROR(VLOOKUP($J762,Tableau1[],6,0)),"",VLOOKUP($J762,Tableau1[],6,0))</f>
        <v/>
      </c>
      <c r="N762" s="133" t="str">
        <f>IF(ISERROR(VLOOKUP($J762,Tableau1[],13,0)),"",VLOOKUP($J762,Tableau1[],13,0))</f>
        <v/>
      </c>
      <c r="O762" s="133" t="str">
        <f>IF(ISERROR(VLOOKUP($J762,Tableau1[],11,0)),"",VLOOKUP($J762,Tableau1[],11,0))</f>
        <v/>
      </c>
      <c r="P762" s="133" t="str">
        <f>IF(ISERROR(VLOOKUP($J762,Tableau1[],8,0)),"",VLOOKUP($J762,Tableau1[],8,0))</f>
        <v/>
      </c>
      <c r="Q762" s="133" t="str">
        <f>IF(ISERROR(VLOOKUP($J762,Tableau1[],10,0)),"",VLOOKUP($J762,Tableau1[],10,0))</f>
        <v/>
      </c>
      <c r="R762" s="133" t="str">
        <f t="shared" si="104"/>
        <v/>
      </c>
      <c r="S762" s="134" t="str">
        <f t="shared" si="105"/>
        <v/>
      </c>
      <c r="T762" s="133" t="str">
        <f t="shared" si="107"/>
        <v/>
      </c>
    </row>
    <row r="763" spans="1:20" ht="19.95" customHeight="1">
      <c r="A763" s="86" t="e">
        <f>IF(#REF!=0,"",1)</f>
        <v>#REF!</v>
      </c>
      <c r="G763" s="135"/>
      <c r="H763" s="135"/>
      <c r="I763" s="135"/>
      <c r="J763" s="133" t="str">
        <f>IF(ISERROR(VLOOKUP(#REF!,$B$2:$D$577,2,0)),"",VLOOKUP(#REF!,$B$2:$D$577,2,0))</f>
        <v/>
      </c>
      <c r="K763" s="133" t="str">
        <f>IF(ISERROR(VLOOKUP($J763,Tableau1[],4,0)),"",VLOOKUP($J763,Tableau1[],4,0))</f>
        <v/>
      </c>
      <c r="L763" s="133" t="str">
        <f>IF(ISERROR(VLOOKUP($J763,Tableau1[],5,0)),"",VLOOKUP($J763,Tableau1[],5,0))</f>
        <v/>
      </c>
      <c r="M763" s="133" t="str">
        <f>IF(ISERROR(VLOOKUP($J763,Tableau1[],6,0)),"",VLOOKUP($J763,Tableau1[],6,0))</f>
        <v/>
      </c>
      <c r="N763" s="133" t="str">
        <f>IF(ISERROR(VLOOKUP($J763,Tableau1[],13,0)),"",VLOOKUP($J763,Tableau1[],13,0))</f>
        <v/>
      </c>
      <c r="O763" s="133" t="str">
        <f>IF(ISERROR(VLOOKUP($J763,Tableau1[],11,0)),"",VLOOKUP($J763,Tableau1[],11,0))</f>
        <v/>
      </c>
      <c r="P763" s="133" t="str">
        <f>IF(ISERROR(VLOOKUP($J763,Tableau1[],8,0)),"",VLOOKUP($J763,Tableau1[],8,0))</f>
        <v/>
      </c>
      <c r="Q763" s="133" t="str">
        <f>IF(ISERROR(VLOOKUP($J763,Tableau1[],10,0)),"",VLOOKUP($J763,Tableau1[],10,0))</f>
        <v/>
      </c>
      <c r="R763" s="133" t="str">
        <f t="shared" si="104"/>
        <v/>
      </c>
      <c r="S763" s="134" t="str">
        <f t="shared" si="105"/>
        <v/>
      </c>
      <c r="T763" s="133" t="str">
        <f t="shared" si="107"/>
        <v/>
      </c>
    </row>
    <row r="764" spans="1:20" ht="19.95" customHeight="1">
      <c r="A764" s="86" t="e">
        <f>IF(#REF!=0,"",1)</f>
        <v>#REF!</v>
      </c>
      <c r="G764" s="135"/>
      <c r="H764" s="135"/>
      <c r="I764" s="135"/>
      <c r="J764" s="133" t="str">
        <f>IF(ISERROR(VLOOKUP(#REF!,$B$2:$D$577,2,0)),"",VLOOKUP(#REF!,$B$2:$D$577,2,0))</f>
        <v/>
      </c>
      <c r="K764" s="133" t="str">
        <f>IF(ISERROR(VLOOKUP($J764,Tableau1[],4,0)),"",VLOOKUP($J764,Tableau1[],4,0))</f>
        <v/>
      </c>
      <c r="L764" s="133" t="str">
        <f>IF(ISERROR(VLOOKUP($J764,Tableau1[],5,0)),"",VLOOKUP($J764,Tableau1[],5,0))</f>
        <v/>
      </c>
      <c r="M764" s="133" t="str">
        <f>IF(ISERROR(VLOOKUP($J764,Tableau1[],6,0)),"",VLOOKUP($J764,Tableau1[],6,0))</f>
        <v/>
      </c>
      <c r="N764" s="133" t="str">
        <f>IF(ISERROR(VLOOKUP($J764,Tableau1[],13,0)),"",VLOOKUP($J764,Tableau1[],13,0))</f>
        <v/>
      </c>
      <c r="O764" s="133" t="str">
        <f>IF(ISERROR(VLOOKUP($J764,Tableau1[],11,0)),"",VLOOKUP($J764,Tableau1[],11,0))</f>
        <v/>
      </c>
      <c r="P764" s="133" t="str">
        <f>IF(ISERROR(VLOOKUP($J764,Tableau1[],8,0)),"",VLOOKUP($J764,Tableau1[],8,0))</f>
        <v/>
      </c>
      <c r="Q764" s="133" t="str">
        <f>IF(ISERROR(VLOOKUP($J764,Tableau1[],10,0)),"",VLOOKUP($J764,Tableau1[],10,0))</f>
        <v/>
      </c>
      <c r="R764" s="133" t="str">
        <f t="shared" si="104"/>
        <v/>
      </c>
      <c r="S764" s="134" t="str">
        <f t="shared" si="105"/>
        <v/>
      </c>
      <c r="T764" s="133" t="str">
        <f t="shared" si="107"/>
        <v/>
      </c>
    </row>
    <row r="765" spans="1:20" ht="19.95" customHeight="1">
      <c r="A765" s="86" t="e">
        <f>IF(#REF!=0,"",1)</f>
        <v>#REF!</v>
      </c>
      <c r="G765" s="135"/>
      <c r="H765" s="135"/>
      <c r="I765" s="135"/>
      <c r="J765" s="133" t="str">
        <f>IF(ISERROR(VLOOKUP(#REF!,$B$2:$D$577,2,0)),"",VLOOKUP(#REF!,$B$2:$D$577,2,0))</f>
        <v/>
      </c>
      <c r="K765" s="133" t="str">
        <f>IF(ISERROR(VLOOKUP($J765,Tableau1[],4,0)),"",VLOOKUP($J765,Tableau1[],4,0))</f>
        <v/>
      </c>
      <c r="L765" s="133" t="str">
        <f>IF(ISERROR(VLOOKUP($J765,Tableau1[],5,0)),"",VLOOKUP($J765,Tableau1[],5,0))</f>
        <v/>
      </c>
      <c r="M765" s="133" t="str">
        <f>IF(ISERROR(VLOOKUP($J765,Tableau1[],6,0)),"",VLOOKUP($J765,Tableau1[],6,0))</f>
        <v/>
      </c>
      <c r="N765" s="133" t="str">
        <f>IF(ISERROR(VLOOKUP($J765,Tableau1[],13,0)),"",VLOOKUP($J765,Tableau1[],13,0))</f>
        <v/>
      </c>
      <c r="O765" s="133" t="str">
        <f>IF(ISERROR(VLOOKUP($J765,Tableau1[],11,0)),"",VLOOKUP($J765,Tableau1[],11,0))</f>
        <v/>
      </c>
      <c r="P765" s="133" t="str">
        <f>IF(ISERROR(VLOOKUP($J765,Tableau1[],8,0)),"",VLOOKUP($J765,Tableau1[],8,0))</f>
        <v/>
      </c>
      <c r="Q765" s="133" t="str">
        <f>IF(ISERROR(VLOOKUP($J765,Tableau1[],10,0)),"",VLOOKUP($J765,Tableau1[],10,0))</f>
        <v/>
      </c>
      <c r="R765" s="133" t="str">
        <f t="shared" si="104"/>
        <v/>
      </c>
      <c r="S765" s="134" t="str">
        <f t="shared" si="105"/>
        <v/>
      </c>
      <c r="T765" s="133" t="str">
        <f t="shared" si="107"/>
        <v/>
      </c>
    </row>
    <row r="766" spans="1:20" ht="19.95" customHeight="1">
      <c r="A766" s="86" t="e">
        <f>IF(#REF!=0,"",1)</f>
        <v>#REF!</v>
      </c>
      <c r="G766" s="135"/>
      <c r="H766" s="135"/>
      <c r="I766" s="135"/>
      <c r="J766" s="133" t="str">
        <f>IF(ISERROR(VLOOKUP(#REF!,$B$2:$D$577,2,0)),"",VLOOKUP(#REF!,$B$2:$D$577,2,0))</f>
        <v/>
      </c>
      <c r="K766" s="133" t="str">
        <f>IF(ISERROR(VLOOKUP($J766,Tableau1[],4,0)),"",VLOOKUP($J766,Tableau1[],4,0))</f>
        <v/>
      </c>
      <c r="L766" s="133" t="str">
        <f>IF(ISERROR(VLOOKUP($J766,Tableau1[],5,0)),"",VLOOKUP($J766,Tableau1[],5,0))</f>
        <v/>
      </c>
      <c r="M766" s="133" t="str">
        <f>IF(ISERROR(VLOOKUP($J766,Tableau1[],6,0)),"",VLOOKUP($J766,Tableau1[],6,0))</f>
        <v/>
      </c>
      <c r="N766" s="133" t="str">
        <f>IF(ISERROR(VLOOKUP($J766,Tableau1[],13,0)),"",VLOOKUP($J766,Tableau1[],13,0))</f>
        <v/>
      </c>
      <c r="O766" s="133" t="str">
        <f>IF(ISERROR(VLOOKUP($J766,Tableau1[],11,0)),"",VLOOKUP($J766,Tableau1[],11,0))</f>
        <v/>
      </c>
      <c r="P766" s="133" t="str">
        <f>IF(ISERROR(VLOOKUP($J766,Tableau1[],8,0)),"",VLOOKUP($J766,Tableau1[],8,0))</f>
        <v/>
      </c>
      <c r="Q766" s="133" t="str">
        <f>IF(ISERROR(VLOOKUP($J766,Tableau1[],10,0)),"",VLOOKUP($J766,Tableau1[],10,0))</f>
        <v/>
      </c>
      <c r="R766" s="133" t="str">
        <f t="shared" si="104"/>
        <v/>
      </c>
      <c r="S766" s="134" t="str">
        <f t="shared" si="105"/>
        <v/>
      </c>
      <c r="T766" s="133" t="str">
        <f t="shared" si="107"/>
        <v/>
      </c>
    </row>
    <row r="767" spans="1:20" ht="19.95" customHeight="1">
      <c r="A767" s="86" t="e">
        <f>IF(#REF!=0,"",1)</f>
        <v>#REF!</v>
      </c>
      <c r="G767" s="135"/>
      <c r="H767" s="135"/>
      <c r="I767" s="135"/>
      <c r="J767" s="133" t="str">
        <f>IF(ISERROR(VLOOKUP(#REF!,$B$2:$D$577,2,0)),"",VLOOKUP(#REF!,$B$2:$D$577,2,0))</f>
        <v/>
      </c>
      <c r="K767" s="133" t="str">
        <f>IF(ISERROR(VLOOKUP($J767,Tableau1[],4,0)),"",VLOOKUP($J767,Tableau1[],4,0))</f>
        <v/>
      </c>
      <c r="L767" s="133" t="str">
        <f>IF(ISERROR(VLOOKUP($J767,Tableau1[],5,0)),"",VLOOKUP($J767,Tableau1[],5,0))</f>
        <v/>
      </c>
      <c r="M767" s="133" t="str">
        <f>IF(ISERROR(VLOOKUP($J767,Tableau1[],6,0)),"",VLOOKUP($J767,Tableau1[],6,0))</f>
        <v/>
      </c>
      <c r="N767" s="133" t="str">
        <f>IF(ISERROR(VLOOKUP($J767,Tableau1[],13,0)),"",VLOOKUP($J767,Tableau1[],13,0))</f>
        <v/>
      </c>
      <c r="O767" s="133" t="str">
        <f>IF(ISERROR(VLOOKUP($J767,Tableau1[],11,0)),"",VLOOKUP($J767,Tableau1[],11,0))</f>
        <v/>
      </c>
      <c r="P767" s="133" t="str">
        <f>IF(ISERROR(VLOOKUP($J767,Tableau1[],8,0)),"",VLOOKUP($J767,Tableau1[],8,0))</f>
        <v/>
      </c>
      <c r="Q767" s="133" t="str">
        <f>IF(ISERROR(VLOOKUP($J767,Tableau1[],10,0)),"",VLOOKUP($J767,Tableau1[],10,0))</f>
        <v/>
      </c>
      <c r="R767" s="133" t="str">
        <f t="shared" si="104"/>
        <v/>
      </c>
      <c r="S767" s="134" t="str">
        <f t="shared" si="105"/>
        <v/>
      </c>
      <c r="T767" s="133" t="str">
        <f t="shared" si="107"/>
        <v/>
      </c>
    </row>
    <row r="768" spans="1:20" ht="19.95" customHeight="1">
      <c r="A768" s="86" t="e">
        <f>IF(#REF!=0,"",1)</f>
        <v>#REF!</v>
      </c>
      <c r="G768" s="135"/>
      <c r="H768" s="135"/>
      <c r="I768" s="135"/>
      <c r="J768" s="133" t="str">
        <f>IF(ISERROR(VLOOKUP(#REF!,$B$2:$D$577,2,0)),"",VLOOKUP(#REF!,$B$2:$D$577,2,0))</f>
        <v/>
      </c>
      <c r="K768" s="133" t="str">
        <f>IF(ISERROR(VLOOKUP($J768,Tableau1[],4,0)),"",VLOOKUP($J768,Tableau1[],4,0))</f>
        <v/>
      </c>
      <c r="L768" s="133" t="str">
        <f>IF(ISERROR(VLOOKUP($J768,Tableau1[],5,0)),"",VLOOKUP($J768,Tableau1[],5,0))</f>
        <v/>
      </c>
      <c r="M768" s="133" t="str">
        <f>IF(ISERROR(VLOOKUP($J768,Tableau1[],6,0)),"",VLOOKUP($J768,Tableau1[],6,0))</f>
        <v/>
      </c>
      <c r="N768" s="133" t="str">
        <f>IF(ISERROR(VLOOKUP($J768,Tableau1[],13,0)),"",VLOOKUP($J768,Tableau1[],13,0))</f>
        <v/>
      </c>
      <c r="O768" s="133" t="str">
        <f>IF(ISERROR(VLOOKUP($J768,Tableau1[],11,0)),"",VLOOKUP($J768,Tableau1[],11,0))</f>
        <v/>
      </c>
      <c r="P768" s="133" t="str">
        <f>IF(ISERROR(VLOOKUP($J768,Tableau1[],8,0)),"",VLOOKUP($J768,Tableau1[],8,0))</f>
        <v/>
      </c>
      <c r="Q768" s="133" t="str">
        <f>IF(ISERROR(VLOOKUP($J768,Tableau1[],10,0)),"",VLOOKUP($J768,Tableau1[],10,0))</f>
        <v/>
      </c>
      <c r="R768" s="133" t="str">
        <f t="shared" si="104"/>
        <v/>
      </c>
      <c r="S768" s="134" t="str">
        <f t="shared" si="105"/>
        <v/>
      </c>
      <c r="T768" s="133" t="str">
        <f t="shared" si="107"/>
        <v/>
      </c>
    </row>
    <row r="769" spans="1:20" ht="19.95" customHeight="1">
      <c r="A769" s="86" t="e">
        <f>IF(#REF!=0,"",1)</f>
        <v>#REF!</v>
      </c>
      <c r="G769" s="135"/>
      <c r="H769" s="135"/>
      <c r="I769" s="135"/>
      <c r="J769" s="133" t="str">
        <f>IF(ISERROR(VLOOKUP(#REF!,$B$2:$D$577,2,0)),"",VLOOKUP(#REF!,$B$2:$D$577,2,0))</f>
        <v/>
      </c>
      <c r="K769" s="133" t="str">
        <f>IF(ISERROR(VLOOKUP($J769,Tableau1[],4,0)),"",VLOOKUP($J769,Tableau1[],4,0))</f>
        <v/>
      </c>
      <c r="L769" s="133" t="str">
        <f>IF(ISERROR(VLOOKUP($J769,Tableau1[],5,0)),"",VLOOKUP($J769,Tableau1[],5,0))</f>
        <v/>
      </c>
      <c r="M769" s="133" t="str">
        <f>IF(ISERROR(VLOOKUP($J769,Tableau1[],6,0)),"",VLOOKUP($J769,Tableau1[],6,0))</f>
        <v/>
      </c>
      <c r="N769" s="133" t="str">
        <f>IF(ISERROR(VLOOKUP($J769,Tableau1[],13,0)),"",VLOOKUP($J769,Tableau1[],13,0))</f>
        <v/>
      </c>
      <c r="O769" s="133" t="str">
        <f>IF(ISERROR(VLOOKUP($J769,Tableau1[],11,0)),"",VLOOKUP($J769,Tableau1[],11,0))</f>
        <v/>
      </c>
      <c r="P769" s="133" t="str">
        <f>IF(ISERROR(VLOOKUP($J769,Tableau1[],8,0)),"",VLOOKUP($J769,Tableau1[],8,0))</f>
        <v/>
      </c>
      <c r="Q769" s="133" t="str">
        <f>IF(ISERROR(VLOOKUP($J769,Tableau1[],10,0)),"",VLOOKUP($J769,Tableau1[],10,0))</f>
        <v/>
      </c>
      <c r="R769" s="133" t="str">
        <f t="shared" si="104"/>
        <v/>
      </c>
      <c r="S769" s="134" t="str">
        <f t="shared" si="105"/>
        <v/>
      </c>
      <c r="T769" s="133" t="str">
        <f t="shared" si="107"/>
        <v/>
      </c>
    </row>
    <row r="770" spans="1:20" ht="19.95" customHeight="1">
      <c r="A770" s="86" t="e">
        <f>IF(#REF!=0,"",1)</f>
        <v>#REF!</v>
      </c>
      <c r="G770" s="135"/>
      <c r="H770" s="135"/>
      <c r="I770" s="135"/>
      <c r="J770" s="133" t="str">
        <f>IF(ISERROR(VLOOKUP(#REF!,$B$2:$D$577,2,0)),"",VLOOKUP(#REF!,$B$2:$D$577,2,0))</f>
        <v/>
      </c>
      <c r="K770" s="133" t="str">
        <f>IF(ISERROR(VLOOKUP($J770,Tableau1[],4,0)),"",VLOOKUP($J770,Tableau1[],4,0))</f>
        <v/>
      </c>
      <c r="L770" s="133" t="str">
        <f>IF(ISERROR(VLOOKUP($J770,Tableau1[],5,0)),"",VLOOKUP($J770,Tableau1[],5,0))</f>
        <v/>
      </c>
      <c r="M770" s="133" t="str">
        <f>IF(ISERROR(VLOOKUP($J770,Tableau1[],6,0)),"",VLOOKUP($J770,Tableau1[],6,0))</f>
        <v/>
      </c>
      <c r="N770" s="133" t="str">
        <f>IF(ISERROR(VLOOKUP($J770,Tableau1[],13,0)),"",VLOOKUP($J770,Tableau1[],13,0))</f>
        <v/>
      </c>
      <c r="O770" s="133" t="str">
        <f>IF(ISERROR(VLOOKUP($J770,Tableau1[],11,0)),"",VLOOKUP($J770,Tableau1[],11,0))</f>
        <v/>
      </c>
      <c r="P770" s="133" t="str">
        <f>IF(ISERROR(VLOOKUP($J770,Tableau1[],8,0)),"",VLOOKUP($J770,Tableau1[],8,0))</f>
        <v/>
      </c>
      <c r="Q770" s="133" t="str">
        <f>IF(ISERROR(VLOOKUP($J770,Tableau1[],10,0)),"",VLOOKUP($J770,Tableau1[],10,0))</f>
        <v/>
      </c>
      <c r="R770" s="133" t="str">
        <f t="shared" si="104"/>
        <v/>
      </c>
      <c r="S770" s="134" t="str">
        <f t="shared" si="105"/>
        <v/>
      </c>
      <c r="T770" s="133" t="str">
        <f t="shared" si="107"/>
        <v/>
      </c>
    </row>
    <row r="771" spans="1:20" ht="19.95" customHeight="1">
      <c r="A771" s="86" t="e">
        <f>IF(#REF!=0,"",1)</f>
        <v>#REF!</v>
      </c>
      <c r="G771" s="135"/>
      <c r="H771" s="135"/>
      <c r="I771" s="135"/>
      <c r="J771" s="133" t="str">
        <f>IF(ISERROR(VLOOKUP(#REF!,$B$2:$D$577,2,0)),"",VLOOKUP(#REF!,$B$2:$D$577,2,0))</f>
        <v/>
      </c>
      <c r="K771" s="133" t="str">
        <f>IF(ISERROR(VLOOKUP($J771,Tableau1[],4,0)),"",VLOOKUP($J771,Tableau1[],4,0))</f>
        <v/>
      </c>
      <c r="L771" s="133" t="str">
        <f>IF(ISERROR(VLOOKUP($J771,Tableau1[],5,0)),"",VLOOKUP($J771,Tableau1[],5,0))</f>
        <v/>
      </c>
      <c r="M771" s="133" t="str">
        <f>IF(ISERROR(VLOOKUP($J771,Tableau1[],6,0)),"",VLOOKUP($J771,Tableau1[],6,0))</f>
        <v/>
      </c>
      <c r="N771" s="133" t="str">
        <f>IF(ISERROR(VLOOKUP($J771,Tableau1[],13,0)),"",VLOOKUP($J771,Tableau1[],13,0))</f>
        <v/>
      </c>
      <c r="O771" s="133" t="str">
        <f>IF(ISERROR(VLOOKUP($J771,Tableau1[],11,0)),"",VLOOKUP($J771,Tableau1[],11,0))</f>
        <v/>
      </c>
      <c r="P771" s="133" t="str">
        <f>IF(ISERROR(VLOOKUP($J771,Tableau1[],8,0)),"",VLOOKUP($J771,Tableau1[],8,0))</f>
        <v/>
      </c>
      <c r="Q771" s="133" t="str">
        <f>IF(ISERROR(VLOOKUP($J771,Tableau1[],10,0)),"",VLOOKUP($J771,Tableau1[],10,0))</f>
        <v/>
      </c>
      <c r="R771" s="133" t="str">
        <f t="shared" si="104"/>
        <v/>
      </c>
      <c r="S771" s="134" t="str">
        <f t="shared" si="105"/>
        <v/>
      </c>
      <c r="T771" s="133" t="str">
        <f t="shared" si="107"/>
        <v/>
      </c>
    </row>
    <row r="772" spans="1:20" ht="19.95" customHeight="1">
      <c r="A772" s="86" t="e">
        <f>IF(#REF!=0,"",1)</f>
        <v>#REF!</v>
      </c>
      <c r="G772" s="135"/>
      <c r="H772" s="135"/>
      <c r="I772" s="135"/>
      <c r="J772" s="133" t="str">
        <f>IF(ISERROR(VLOOKUP(#REF!,$B$2:$D$577,2,0)),"",VLOOKUP(#REF!,$B$2:$D$577,2,0))</f>
        <v/>
      </c>
      <c r="K772" s="133" t="str">
        <f>IF(ISERROR(VLOOKUP($J772,Tableau1[],4,0)),"",VLOOKUP($J772,Tableau1[],4,0))</f>
        <v/>
      </c>
      <c r="L772" s="133" t="str">
        <f>IF(ISERROR(VLOOKUP($J772,Tableau1[],5,0)),"",VLOOKUP($J772,Tableau1[],5,0))</f>
        <v/>
      </c>
      <c r="M772" s="133" t="str">
        <f>IF(ISERROR(VLOOKUP($J772,Tableau1[],6,0)),"",VLOOKUP($J772,Tableau1[],6,0))</f>
        <v/>
      </c>
      <c r="N772" s="133" t="str">
        <f>IF(ISERROR(VLOOKUP($J772,Tableau1[],13,0)),"",VLOOKUP($J772,Tableau1[],13,0))</f>
        <v/>
      </c>
      <c r="O772" s="133" t="str">
        <f>IF(ISERROR(VLOOKUP($J772,Tableau1[],11,0)),"",VLOOKUP($J772,Tableau1[],11,0))</f>
        <v/>
      </c>
      <c r="P772" s="133" t="str">
        <f>IF(ISERROR(VLOOKUP($J772,Tableau1[],8,0)),"",VLOOKUP($J772,Tableau1[],8,0))</f>
        <v/>
      </c>
      <c r="Q772" s="133" t="str">
        <f>IF(ISERROR(VLOOKUP($J772,Tableau1[],10,0)),"",VLOOKUP($J772,Tableau1[],10,0))</f>
        <v/>
      </c>
      <c r="R772" s="133" t="str">
        <f t="shared" si="104"/>
        <v/>
      </c>
      <c r="S772" s="134" t="str">
        <f t="shared" si="105"/>
        <v/>
      </c>
      <c r="T772" s="133" t="str">
        <f t="shared" si="107"/>
        <v/>
      </c>
    </row>
    <row r="773" spans="1:20" ht="19.95" customHeight="1">
      <c r="A773" s="86" t="e">
        <f>IF(#REF!=0,"",1)</f>
        <v>#REF!</v>
      </c>
      <c r="G773" s="135"/>
      <c r="H773" s="135"/>
      <c r="I773" s="135"/>
      <c r="J773" s="133" t="str">
        <f>IF(ISERROR(VLOOKUP(#REF!,$B$2:$D$577,2,0)),"",VLOOKUP(#REF!,$B$2:$D$577,2,0))</f>
        <v/>
      </c>
      <c r="K773" s="133" t="str">
        <f>IF(ISERROR(VLOOKUP($J773,Tableau1[],4,0)),"",VLOOKUP($J773,Tableau1[],4,0))</f>
        <v/>
      </c>
      <c r="L773" s="133" t="str">
        <f>IF(ISERROR(VLOOKUP($J773,Tableau1[],5,0)),"",VLOOKUP($J773,Tableau1[],5,0))</f>
        <v/>
      </c>
      <c r="M773" s="133" t="str">
        <f>IF(ISERROR(VLOOKUP($J773,Tableau1[],6,0)),"",VLOOKUP($J773,Tableau1[],6,0))</f>
        <v/>
      </c>
      <c r="N773" s="133" t="str">
        <f>IF(ISERROR(VLOOKUP($J773,Tableau1[],13,0)),"",VLOOKUP($J773,Tableau1[],13,0))</f>
        <v/>
      </c>
      <c r="O773" s="133" t="str">
        <f>IF(ISERROR(VLOOKUP($J773,Tableau1[],11,0)),"",VLOOKUP($J773,Tableau1[],11,0))</f>
        <v/>
      </c>
      <c r="P773" s="133" t="str">
        <f>IF(ISERROR(VLOOKUP($J773,Tableau1[],8,0)),"",VLOOKUP($J773,Tableau1[],8,0))</f>
        <v/>
      </c>
      <c r="Q773" s="133" t="str">
        <f>IF(ISERROR(VLOOKUP($J773,Tableau1[],10,0)),"",VLOOKUP($J773,Tableau1[],10,0))</f>
        <v/>
      </c>
      <c r="R773" s="133" t="str">
        <f t="shared" si="104"/>
        <v/>
      </c>
      <c r="S773" s="134" t="str">
        <f t="shared" si="105"/>
        <v/>
      </c>
      <c r="T773" s="133" t="str">
        <f t="shared" si="107"/>
        <v/>
      </c>
    </row>
    <row r="774" spans="1:20" ht="19.95" customHeight="1">
      <c r="A774" s="86" t="e">
        <f>IF(#REF!=0,"",1)</f>
        <v>#REF!</v>
      </c>
      <c r="G774" s="135"/>
      <c r="H774" s="135"/>
      <c r="I774" s="135"/>
      <c r="J774" s="133" t="str">
        <f>IF(ISERROR(VLOOKUP(#REF!,$B$2:$D$577,2,0)),"",VLOOKUP(#REF!,$B$2:$D$577,2,0))</f>
        <v/>
      </c>
      <c r="K774" s="133" t="str">
        <f>IF(ISERROR(VLOOKUP($J774,Tableau1[],4,0)),"",VLOOKUP($J774,Tableau1[],4,0))</f>
        <v/>
      </c>
      <c r="L774" s="133" t="str">
        <f>IF(ISERROR(VLOOKUP($J774,Tableau1[],5,0)),"",VLOOKUP($J774,Tableau1[],5,0))</f>
        <v/>
      </c>
      <c r="M774" s="133" t="str">
        <f>IF(ISERROR(VLOOKUP($J774,Tableau1[],6,0)),"",VLOOKUP($J774,Tableau1[],6,0))</f>
        <v/>
      </c>
      <c r="N774" s="133" t="str">
        <f>IF(ISERROR(VLOOKUP($J774,Tableau1[],13,0)),"",VLOOKUP($J774,Tableau1[],13,0))</f>
        <v/>
      </c>
      <c r="O774" s="133" t="str">
        <f>IF(ISERROR(VLOOKUP($J774,Tableau1[],11,0)),"",VLOOKUP($J774,Tableau1[],11,0))</f>
        <v/>
      </c>
      <c r="P774" s="133" t="str">
        <f>IF(ISERROR(VLOOKUP($J774,Tableau1[],8,0)),"",VLOOKUP($J774,Tableau1[],8,0))</f>
        <v/>
      </c>
      <c r="Q774" s="133" t="str">
        <f>IF(ISERROR(VLOOKUP($J774,Tableau1[],10,0)),"",VLOOKUP($J774,Tableau1[],10,0))</f>
        <v/>
      </c>
      <c r="R774" s="133" t="str">
        <f t="shared" si="104"/>
        <v/>
      </c>
      <c r="S774" s="134" t="str">
        <f t="shared" si="105"/>
        <v/>
      </c>
      <c r="T774" s="133" t="str">
        <f t="shared" si="107"/>
        <v/>
      </c>
    </row>
    <row r="775" spans="1:20" ht="19.95" customHeight="1">
      <c r="A775" s="86" t="e">
        <f>IF(#REF!=0,"",1)</f>
        <v>#REF!</v>
      </c>
      <c r="G775" s="135"/>
      <c r="H775" s="135"/>
      <c r="I775" s="135"/>
      <c r="J775" s="133" t="str">
        <f>IF(ISERROR(VLOOKUP(#REF!,$B$2:$D$577,2,0)),"",VLOOKUP(#REF!,$B$2:$D$577,2,0))</f>
        <v/>
      </c>
      <c r="K775" s="133" t="str">
        <f>IF(ISERROR(VLOOKUP($J775,Tableau1[],4,0)),"",VLOOKUP($J775,Tableau1[],4,0))</f>
        <v/>
      </c>
      <c r="L775" s="133" t="str">
        <f>IF(ISERROR(VLOOKUP($J775,Tableau1[],5,0)),"",VLOOKUP($J775,Tableau1[],5,0))</f>
        <v/>
      </c>
      <c r="M775" s="133" t="str">
        <f>IF(ISERROR(VLOOKUP($J775,Tableau1[],6,0)),"",VLOOKUP($J775,Tableau1[],6,0))</f>
        <v/>
      </c>
      <c r="N775" s="133" t="str">
        <f>IF(ISERROR(VLOOKUP($J775,Tableau1[],13,0)),"",VLOOKUP($J775,Tableau1[],13,0))</f>
        <v/>
      </c>
      <c r="O775" s="133" t="str">
        <f>IF(ISERROR(VLOOKUP($J775,Tableau1[],11,0)),"",VLOOKUP($J775,Tableau1[],11,0))</f>
        <v/>
      </c>
      <c r="P775" s="133" t="str">
        <f>IF(ISERROR(VLOOKUP($J775,Tableau1[],8,0)),"",VLOOKUP($J775,Tableau1[],8,0))</f>
        <v/>
      </c>
      <c r="Q775" s="133" t="str">
        <f>IF(ISERROR(VLOOKUP($J775,Tableau1[],10,0)),"",VLOOKUP($J775,Tableau1[],10,0))</f>
        <v/>
      </c>
      <c r="R775" s="133" t="str">
        <f t="shared" si="104"/>
        <v/>
      </c>
      <c r="S775" s="134" t="str">
        <f t="shared" si="105"/>
        <v/>
      </c>
      <c r="T775" s="133" t="str">
        <f t="shared" si="107"/>
        <v/>
      </c>
    </row>
    <row r="776" spans="1:20" ht="19.95" customHeight="1">
      <c r="A776" s="86" t="e">
        <f>IF(#REF!=0,"",1)</f>
        <v>#REF!</v>
      </c>
      <c r="G776" s="135"/>
      <c r="H776" s="135"/>
      <c r="I776" s="135"/>
      <c r="J776" s="133" t="str">
        <f>IF(ISERROR(VLOOKUP(#REF!,$B$2:$D$577,2,0)),"",VLOOKUP(#REF!,$B$2:$D$577,2,0))</f>
        <v/>
      </c>
      <c r="K776" s="133" t="str">
        <f>IF(ISERROR(VLOOKUP($J776,Tableau1[],4,0)),"",VLOOKUP($J776,Tableau1[],4,0))</f>
        <v/>
      </c>
      <c r="L776" s="133" t="str">
        <f>IF(ISERROR(VLOOKUP($J776,Tableau1[],5,0)),"",VLOOKUP($J776,Tableau1[],5,0))</f>
        <v/>
      </c>
      <c r="M776" s="133" t="str">
        <f>IF(ISERROR(VLOOKUP($J776,Tableau1[],6,0)),"",VLOOKUP($J776,Tableau1[],6,0))</f>
        <v/>
      </c>
      <c r="N776" s="133" t="str">
        <f>IF(ISERROR(VLOOKUP($J776,Tableau1[],13,0)),"",VLOOKUP($J776,Tableau1[],13,0))</f>
        <v/>
      </c>
      <c r="O776" s="133" t="str">
        <f>IF(ISERROR(VLOOKUP($J776,Tableau1[],11,0)),"",VLOOKUP($J776,Tableau1[],11,0))</f>
        <v/>
      </c>
      <c r="P776" s="133" t="str">
        <f>IF(ISERROR(VLOOKUP($J776,Tableau1[],8,0)),"",VLOOKUP($J776,Tableau1[],8,0))</f>
        <v/>
      </c>
      <c r="Q776" s="133" t="str">
        <f>IF(ISERROR(VLOOKUP($J776,Tableau1[],10,0)),"",VLOOKUP($J776,Tableau1[],10,0))</f>
        <v/>
      </c>
      <c r="R776" s="133" t="str">
        <f t="shared" si="104"/>
        <v/>
      </c>
      <c r="S776" s="134" t="str">
        <f t="shared" si="105"/>
        <v/>
      </c>
      <c r="T776" s="133" t="str">
        <f t="shared" si="107"/>
        <v/>
      </c>
    </row>
    <row r="777" spans="1:20" ht="19.95" customHeight="1">
      <c r="A777" s="86" t="e">
        <f>IF(#REF!=0,"",1)</f>
        <v>#REF!</v>
      </c>
      <c r="G777" s="135"/>
      <c r="H777" s="135"/>
      <c r="I777" s="135"/>
      <c r="J777" s="133" t="str">
        <f>IF(ISERROR(VLOOKUP(#REF!,$B$2:$D$577,2,0)),"",VLOOKUP(#REF!,$B$2:$D$577,2,0))</f>
        <v/>
      </c>
      <c r="K777" s="133" t="str">
        <f>IF(ISERROR(VLOOKUP($J777,Tableau1[],4,0)),"",VLOOKUP($J777,Tableau1[],4,0))</f>
        <v/>
      </c>
      <c r="L777" s="133" t="str">
        <f>IF(ISERROR(VLOOKUP($J777,Tableau1[],5,0)),"",VLOOKUP($J777,Tableau1[],5,0))</f>
        <v/>
      </c>
      <c r="M777" s="133" t="str">
        <f>IF(ISERROR(VLOOKUP($J777,Tableau1[],6,0)),"",VLOOKUP($J777,Tableau1[],6,0))</f>
        <v/>
      </c>
      <c r="N777" s="133" t="str">
        <f>IF(ISERROR(VLOOKUP($J777,Tableau1[],13,0)),"",VLOOKUP($J777,Tableau1[],13,0))</f>
        <v/>
      </c>
      <c r="O777" s="133" t="str">
        <f>IF(ISERROR(VLOOKUP($J777,Tableau1[],11,0)),"",VLOOKUP($J777,Tableau1[],11,0))</f>
        <v/>
      </c>
      <c r="P777" s="133" t="str">
        <f>IF(ISERROR(VLOOKUP($J777,Tableau1[],8,0)),"",VLOOKUP($J777,Tableau1[],8,0))</f>
        <v/>
      </c>
      <c r="Q777" s="133" t="str">
        <f>IF(ISERROR(VLOOKUP($J777,Tableau1[],10,0)),"",VLOOKUP($J777,Tableau1[],10,0))</f>
        <v/>
      </c>
      <c r="R777" s="133" t="str">
        <f t="shared" si="104"/>
        <v/>
      </c>
      <c r="S777" s="134" t="str">
        <f t="shared" si="105"/>
        <v/>
      </c>
      <c r="T777" s="133" t="str">
        <f t="shared" si="107"/>
        <v/>
      </c>
    </row>
    <row r="778" spans="1:20" ht="19.95" customHeight="1">
      <c r="A778" s="86" t="e">
        <f>IF(#REF!=0,"",1)</f>
        <v>#REF!</v>
      </c>
      <c r="G778" s="135"/>
      <c r="H778" s="135"/>
      <c r="I778" s="135"/>
      <c r="J778" s="133" t="str">
        <f>IF(ISERROR(VLOOKUP(#REF!,$B$2:$D$577,2,0)),"",VLOOKUP(#REF!,$B$2:$D$577,2,0))</f>
        <v/>
      </c>
      <c r="K778" s="133" t="str">
        <f>IF(ISERROR(VLOOKUP($J778,Tableau1[],4,0)),"",VLOOKUP($J778,Tableau1[],4,0))</f>
        <v/>
      </c>
      <c r="L778" s="133" t="str">
        <f>IF(ISERROR(VLOOKUP($J778,Tableau1[],5,0)),"",VLOOKUP($J778,Tableau1[],5,0))</f>
        <v/>
      </c>
      <c r="M778" s="133" t="str">
        <f>IF(ISERROR(VLOOKUP($J778,Tableau1[],6,0)),"",VLOOKUP($J778,Tableau1[],6,0))</f>
        <v/>
      </c>
      <c r="N778" s="133" t="str">
        <f>IF(ISERROR(VLOOKUP($J778,Tableau1[],13,0)),"",VLOOKUP($J778,Tableau1[],13,0))</f>
        <v/>
      </c>
      <c r="O778" s="133" t="str">
        <f>IF(ISERROR(VLOOKUP($J778,Tableau1[],11,0)),"",VLOOKUP($J778,Tableau1[],11,0))</f>
        <v/>
      </c>
      <c r="P778" s="133" t="str">
        <f>IF(ISERROR(VLOOKUP($J778,Tableau1[],8,0)),"",VLOOKUP($J778,Tableau1[],8,0))</f>
        <v/>
      </c>
      <c r="Q778" s="133" t="str">
        <f>IF(ISERROR(VLOOKUP($J778,Tableau1[],10,0)),"",VLOOKUP($J778,Tableau1[],10,0))</f>
        <v/>
      </c>
      <c r="R778" s="133" t="str">
        <f t="shared" si="104"/>
        <v/>
      </c>
      <c r="S778" s="134" t="str">
        <f t="shared" si="105"/>
        <v/>
      </c>
      <c r="T778" s="133" t="str">
        <f t="shared" si="107"/>
        <v/>
      </c>
    </row>
    <row r="779" spans="1:20" ht="19.95" customHeight="1">
      <c r="A779" s="86" t="e">
        <f>IF(#REF!=0,"",1)</f>
        <v>#REF!</v>
      </c>
      <c r="G779" s="135"/>
      <c r="H779" s="135"/>
      <c r="I779" s="135"/>
      <c r="J779" s="133" t="str">
        <f>IF(ISERROR(VLOOKUP(#REF!,$B$2:$D$577,2,0)),"",VLOOKUP(#REF!,$B$2:$D$577,2,0))</f>
        <v/>
      </c>
      <c r="K779" s="133" t="str">
        <f>IF(ISERROR(VLOOKUP($J779,Tableau1[],4,0)),"",VLOOKUP($J779,Tableau1[],4,0))</f>
        <v/>
      </c>
      <c r="L779" s="133" t="str">
        <f>IF(ISERROR(VLOOKUP($J779,Tableau1[],5,0)),"",VLOOKUP($J779,Tableau1[],5,0))</f>
        <v/>
      </c>
      <c r="M779" s="133" t="str">
        <f>IF(ISERROR(VLOOKUP($J779,Tableau1[],6,0)),"",VLOOKUP($J779,Tableau1[],6,0))</f>
        <v/>
      </c>
      <c r="N779" s="133" t="str">
        <f>IF(ISERROR(VLOOKUP($J779,Tableau1[],13,0)),"",VLOOKUP($J779,Tableau1[],13,0))</f>
        <v/>
      </c>
      <c r="O779" s="133" t="str">
        <f>IF(ISERROR(VLOOKUP($J779,Tableau1[],11,0)),"",VLOOKUP($J779,Tableau1[],11,0))</f>
        <v/>
      </c>
      <c r="P779" s="133" t="str">
        <f>IF(ISERROR(VLOOKUP($J779,Tableau1[],8,0)),"",VLOOKUP($J779,Tableau1[],8,0))</f>
        <v/>
      </c>
      <c r="Q779" s="133" t="str">
        <f>IF(ISERROR(VLOOKUP($J779,Tableau1[],10,0)),"",VLOOKUP($J779,Tableau1[],10,0))</f>
        <v/>
      </c>
      <c r="R779" s="133" t="str">
        <f t="shared" si="104"/>
        <v/>
      </c>
      <c r="S779" s="134" t="str">
        <f t="shared" si="105"/>
        <v/>
      </c>
      <c r="T779" s="133" t="str">
        <f t="shared" si="107"/>
        <v/>
      </c>
    </row>
    <row r="780" spans="1:20" ht="19.95" customHeight="1">
      <c r="A780" s="86" t="e">
        <f>IF(#REF!=0,"",1)</f>
        <v>#REF!</v>
      </c>
      <c r="G780" s="135"/>
      <c r="H780" s="135"/>
      <c r="I780" s="135"/>
      <c r="J780" s="133" t="str">
        <f>IF(ISERROR(VLOOKUP(#REF!,$B$2:$D$577,2,0)),"",VLOOKUP(#REF!,$B$2:$D$577,2,0))</f>
        <v/>
      </c>
      <c r="K780" s="133" t="str">
        <f>IF(ISERROR(VLOOKUP($J780,Tableau1[],4,0)),"",VLOOKUP($J780,Tableau1[],4,0))</f>
        <v/>
      </c>
      <c r="L780" s="133" t="str">
        <f>IF(ISERROR(VLOOKUP($J780,Tableau1[],5,0)),"",VLOOKUP($J780,Tableau1[],5,0))</f>
        <v/>
      </c>
      <c r="M780" s="133" t="str">
        <f>IF(ISERROR(VLOOKUP($J780,Tableau1[],6,0)),"",VLOOKUP($J780,Tableau1[],6,0))</f>
        <v/>
      </c>
      <c r="N780" s="133" t="str">
        <f>IF(ISERROR(VLOOKUP($J780,Tableau1[],13,0)),"",VLOOKUP($J780,Tableau1[],13,0))</f>
        <v/>
      </c>
      <c r="O780" s="133" t="str">
        <f>IF(ISERROR(VLOOKUP($J780,Tableau1[],11,0)),"",VLOOKUP($J780,Tableau1[],11,0))</f>
        <v/>
      </c>
      <c r="P780" s="133" t="str">
        <f>IF(ISERROR(VLOOKUP($J780,Tableau1[],8,0)),"",VLOOKUP($J780,Tableau1[],8,0))</f>
        <v/>
      </c>
      <c r="Q780" s="133" t="str">
        <f>IF(ISERROR(VLOOKUP($J780,Tableau1[],10,0)),"",VLOOKUP($J780,Tableau1[],10,0))</f>
        <v/>
      </c>
      <c r="R780" s="133" t="str">
        <f t="shared" si="104"/>
        <v/>
      </c>
      <c r="S780" s="134" t="str">
        <f t="shared" si="105"/>
        <v/>
      </c>
      <c r="T780" s="133" t="str">
        <f t="shared" si="107"/>
        <v/>
      </c>
    </row>
    <row r="781" spans="1:20" ht="19.95" customHeight="1">
      <c r="A781" s="86" t="e">
        <f>IF(#REF!=0,"",1)</f>
        <v>#REF!</v>
      </c>
      <c r="G781" s="135"/>
      <c r="H781" s="135"/>
      <c r="I781" s="135"/>
      <c r="J781" s="133" t="str">
        <f>IF(ISERROR(VLOOKUP(#REF!,$B$2:$D$577,2,0)),"",VLOOKUP(#REF!,$B$2:$D$577,2,0))</f>
        <v/>
      </c>
      <c r="K781" s="133" t="str">
        <f>IF(ISERROR(VLOOKUP($J781,Tableau1[],4,0)),"",VLOOKUP($J781,Tableau1[],4,0))</f>
        <v/>
      </c>
      <c r="L781" s="133" t="str">
        <f>IF(ISERROR(VLOOKUP($J781,Tableau1[],5,0)),"",VLOOKUP($J781,Tableau1[],5,0))</f>
        <v/>
      </c>
      <c r="M781" s="133" t="str">
        <f>IF(ISERROR(VLOOKUP($J781,Tableau1[],6,0)),"",VLOOKUP($J781,Tableau1[],6,0))</f>
        <v/>
      </c>
      <c r="N781" s="133" t="str">
        <f>IF(ISERROR(VLOOKUP($J781,Tableau1[],13,0)),"",VLOOKUP($J781,Tableau1[],13,0))</f>
        <v/>
      </c>
      <c r="O781" s="133" t="str">
        <f>IF(ISERROR(VLOOKUP($J781,Tableau1[],11,0)),"",VLOOKUP($J781,Tableau1[],11,0))</f>
        <v/>
      </c>
      <c r="P781" s="133" t="str">
        <f>IF(ISERROR(VLOOKUP($J781,Tableau1[],8,0)),"",VLOOKUP($J781,Tableau1[],8,0))</f>
        <v/>
      </c>
      <c r="Q781" s="133" t="str">
        <f>IF(ISERROR(VLOOKUP($J781,Tableau1[],10,0)),"",VLOOKUP($J781,Tableau1[],10,0))</f>
        <v/>
      </c>
      <c r="R781" s="133" t="str">
        <f t="shared" si="104"/>
        <v/>
      </c>
      <c r="S781" s="134" t="str">
        <f t="shared" si="105"/>
        <v/>
      </c>
      <c r="T781" s="133" t="str">
        <f t="shared" si="107"/>
        <v/>
      </c>
    </row>
    <row r="782" spans="1:20" ht="19.95" customHeight="1">
      <c r="A782" s="86" t="e">
        <f>IF(#REF!=0,"",1)</f>
        <v>#REF!</v>
      </c>
      <c r="G782" s="135"/>
      <c r="H782" s="135"/>
      <c r="I782" s="135"/>
      <c r="J782" s="133" t="str">
        <f>IF(ISERROR(VLOOKUP(#REF!,$B$2:$D$577,2,0)),"",VLOOKUP(#REF!,$B$2:$D$577,2,0))</f>
        <v/>
      </c>
      <c r="K782" s="133" t="str">
        <f>IF(ISERROR(VLOOKUP($J782,Tableau1[],4,0)),"",VLOOKUP($J782,Tableau1[],4,0))</f>
        <v/>
      </c>
      <c r="L782" s="133" t="str">
        <f>IF(ISERROR(VLOOKUP($J782,Tableau1[],5,0)),"",VLOOKUP($J782,Tableau1[],5,0))</f>
        <v/>
      </c>
      <c r="M782" s="133" t="str">
        <f>IF(ISERROR(VLOOKUP($J782,Tableau1[],6,0)),"",VLOOKUP($J782,Tableau1[],6,0))</f>
        <v/>
      </c>
      <c r="N782" s="133" t="str">
        <f>IF(ISERROR(VLOOKUP($J782,Tableau1[],13,0)),"",VLOOKUP($J782,Tableau1[],13,0))</f>
        <v/>
      </c>
      <c r="O782" s="133" t="str">
        <f>IF(ISERROR(VLOOKUP($J782,Tableau1[],11,0)),"",VLOOKUP($J782,Tableau1[],11,0))</f>
        <v/>
      </c>
      <c r="P782" s="133" t="str">
        <f>IF(ISERROR(VLOOKUP($J782,Tableau1[],8,0)),"",VLOOKUP($J782,Tableau1[],8,0))</f>
        <v/>
      </c>
      <c r="Q782" s="133" t="str">
        <f>IF(ISERROR(VLOOKUP($J782,Tableau1[],10,0)),"",VLOOKUP($J782,Tableau1[],10,0))</f>
        <v/>
      </c>
      <c r="R782" s="133" t="str">
        <f t="shared" si="104"/>
        <v/>
      </c>
      <c r="S782" s="134" t="str">
        <f t="shared" si="105"/>
        <v/>
      </c>
      <c r="T782" s="133" t="str">
        <f t="shared" si="107"/>
        <v/>
      </c>
    </row>
    <row r="783" spans="1:20" ht="19.95" customHeight="1">
      <c r="A783" s="86" t="e">
        <f>IF(#REF!=0,"",1)</f>
        <v>#REF!</v>
      </c>
      <c r="G783" s="135"/>
      <c r="H783" s="135"/>
      <c r="I783" s="135"/>
      <c r="J783" s="133" t="str">
        <f>IF(ISERROR(VLOOKUP(#REF!,$B$2:$D$577,2,0)),"",VLOOKUP(#REF!,$B$2:$D$577,2,0))</f>
        <v/>
      </c>
      <c r="K783" s="133" t="str">
        <f>IF(ISERROR(VLOOKUP($J783,Tableau1[],4,0)),"",VLOOKUP($J783,Tableau1[],4,0))</f>
        <v/>
      </c>
      <c r="L783" s="133" t="str">
        <f>IF(ISERROR(VLOOKUP($J783,Tableau1[],5,0)),"",VLOOKUP($J783,Tableau1[],5,0))</f>
        <v/>
      </c>
      <c r="M783" s="133" t="str">
        <f>IF(ISERROR(VLOOKUP($J783,Tableau1[],6,0)),"",VLOOKUP($J783,Tableau1[],6,0))</f>
        <v/>
      </c>
      <c r="N783" s="133" t="str">
        <f>IF(ISERROR(VLOOKUP($J783,Tableau1[],13,0)),"",VLOOKUP($J783,Tableau1[],13,0))</f>
        <v/>
      </c>
      <c r="O783" s="133" t="str">
        <f>IF(ISERROR(VLOOKUP($J783,Tableau1[],11,0)),"",VLOOKUP($J783,Tableau1[],11,0))</f>
        <v/>
      </c>
      <c r="P783" s="133" t="str">
        <f>IF(ISERROR(VLOOKUP($J783,Tableau1[],8,0)),"",VLOOKUP($J783,Tableau1[],8,0))</f>
        <v/>
      </c>
      <c r="Q783" s="133" t="str">
        <f>IF(ISERROR(VLOOKUP($J783,Tableau1[],10,0)),"",VLOOKUP($J783,Tableau1[],10,0))</f>
        <v/>
      </c>
      <c r="R783" s="133" t="str">
        <f t="shared" si="104"/>
        <v/>
      </c>
      <c r="S783" s="134" t="str">
        <f t="shared" si="105"/>
        <v/>
      </c>
      <c r="T783" s="133" t="str">
        <f t="shared" si="107"/>
        <v/>
      </c>
    </row>
    <row r="784" spans="1:20" ht="19.95" customHeight="1">
      <c r="A784" s="86" t="e">
        <f>IF(#REF!=0,"",1)</f>
        <v>#REF!</v>
      </c>
      <c r="G784" s="135"/>
      <c r="H784" s="135"/>
      <c r="I784" s="135"/>
      <c r="J784" s="133" t="str">
        <f>IF(ISERROR(VLOOKUP(#REF!,$B$2:$D$577,2,0)),"",VLOOKUP(#REF!,$B$2:$D$577,2,0))</f>
        <v/>
      </c>
      <c r="K784" s="133" t="str">
        <f>IF(ISERROR(VLOOKUP($J784,Tableau1[],4,0)),"",VLOOKUP($J784,Tableau1[],4,0))</f>
        <v/>
      </c>
      <c r="L784" s="133" t="str">
        <f>IF(ISERROR(VLOOKUP($J784,Tableau1[],5,0)),"",VLOOKUP($J784,Tableau1[],5,0))</f>
        <v/>
      </c>
      <c r="M784" s="133" t="str">
        <f>IF(ISERROR(VLOOKUP($J784,Tableau1[],6,0)),"",VLOOKUP($J784,Tableau1[],6,0))</f>
        <v/>
      </c>
      <c r="N784" s="133" t="str">
        <f>IF(ISERROR(VLOOKUP($J784,Tableau1[],13,0)),"",VLOOKUP($J784,Tableau1[],13,0))</f>
        <v/>
      </c>
      <c r="O784" s="133" t="str">
        <f>IF(ISERROR(VLOOKUP($J784,Tableau1[],11,0)),"",VLOOKUP($J784,Tableau1[],11,0))</f>
        <v/>
      </c>
      <c r="P784" s="133" t="str">
        <f>IF(ISERROR(VLOOKUP($J784,Tableau1[],8,0)),"",VLOOKUP($J784,Tableau1[],8,0))</f>
        <v/>
      </c>
      <c r="Q784" s="133" t="str">
        <f>IF(ISERROR(VLOOKUP($J784,Tableau1[],10,0)),"",VLOOKUP($J784,Tableau1[],10,0))</f>
        <v/>
      </c>
      <c r="R784" s="133" t="str">
        <f t="shared" si="104"/>
        <v/>
      </c>
      <c r="S784" s="134" t="str">
        <f t="shared" si="105"/>
        <v/>
      </c>
      <c r="T784" s="133" t="str">
        <f t="shared" si="107"/>
        <v/>
      </c>
    </row>
    <row r="785" spans="1:20" ht="19.95" customHeight="1">
      <c r="A785" s="86" t="e">
        <f>IF(#REF!=0,"",1)</f>
        <v>#REF!</v>
      </c>
      <c r="G785" s="135"/>
      <c r="H785" s="135"/>
      <c r="I785" s="135"/>
      <c r="J785" s="133" t="str">
        <f>IF(ISERROR(VLOOKUP(#REF!,$B$2:$D$577,2,0)),"",VLOOKUP(#REF!,$B$2:$D$577,2,0))</f>
        <v/>
      </c>
      <c r="K785" s="133" t="str">
        <f>IF(ISERROR(VLOOKUP($J785,Tableau1[],4,0)),"",VLOOKUP($J785,Tableau1[],4,0))</f>
        <v/>
      </c>
      <c r="L785" s="133" t="str">
        <f>IF(ISERROR(VLOOKUP($J785,Tableau1[],5,0)),"",VLOOKUP($J785,Tableau1[],5,0))</f>
        <v/>
      </c>
      <c r="M785" s="133" t="str">
        <f>IF(ISERROR(VLOOKUP($J785,Tableau1[],6,0)),"",VLOOKUP($J785,Tableau1[],6,0))</f>
        <v/>
      </c>
      <c r="N785" s="133" t="str">
        <f>IF(ISERROR(VLOOKUP($J785,Tableau1[],13,0)),"",VLOOKUP($J785,Tableau1[],13,0))</f>
        <v/>
      </c>
      <c r="O785" s="133" t="str">
        <f>IF(ISERROR(VLOOKUP($J785,Tableau1[],11,0)),"",VLOOKUP($J785,Tableau1[],11,0))</f>
        <v/>
      </c>
      <c r="P785" s="133" t="str">
        <f>IF(ISERROR(VLOOKUP($J785,Tableau1[],8,0)),"",VLOOKUP($J785,Tableau1[],8,0))</f>
        <v/>
      </c>
      <c r="Q785" s="133" t="str">
        <f>IF(ISERROR(VLOOKUP($J785,Tableau1[],10,0)),"",VLOOKUP($J785,Tableau1[],10,0))</f>
        <v/>
      </c>
      <c r="R785" s="133" t="str">
        <f t="shared" si="104"/>
        <v/>
      </c>
      <c r="S785" s="134" t="str">
        <f t="shared" si="105"/>
        <v/>
      </c>
      <c r="T785" s="133" t="str">
        <f t="shared" si="107"/>
        <v/>
      </c>
    </row>
    <row r="786" spans="1:20" ht="19.95" customHeight="1">
      <c r="A786" s="86" t="e">
        <f>IF(#REF!=0,"",1)</f>
        <v>#REF!</v>
      </c>
      <c r="G786" s="135"/>
      <c r="H786" s="135"/>
      <c r="I786" s="135"/>
      <c r="J786" s="133" t="str">
        <f>IF(ISERROR(VLOOKUP(#REF!,$B$2:$D$577,2,0)),"",VLOOKUP(#REF!,$B$2:$D$577,2,0))</f>
        <v/>
      </c>
      <c r="K786" s="133" t="str">
        <f>IF(ISERROR(VLOOKUP($J786,Tableau1[],4,0)),"",VLOOKUP($J786,Tableau1[],4,0))</f>
        <v/>
      </c>
      <c r="L786" s="133" t="str">
        <f>IF(ISERROR(VLOOKUP($J786,Tableau1[],5,0)),"",VLOOKUP($J786,Tableau1[],5,0))</f>
        <v/>
      </c>
      <c r="M786" s="133" t="str">
        <f>IF(ISERROR(VLOOKUP($J786,Tableau1[],6,0)),"",VLOOKUP($J786,Tableau1[],6,0))</f>
        <v/>
      </c>
      <c r="N786" s="133" t="str">
        <f>IF(ISERROR(VLOOKUP($J786,Tableau1[],13,0)),"",VLOOKUP($J786,Tableau1[],13,0))</f>
        <v/>
      </c>
      <c r="O786" s="133" t="str">
        <f>IF(ISERROR(VLOOKUP($J786,Tableau1[],11,0)),"",VLOOKUP($J786,Tableau1[],11,0))</f>
        <v/>
      </c>
      <c r="P786" s="133" t="str">
        <f>IF(ISERROR(VLOOKUP($J786,Tableau1[],8,0)),"",VLOOKUP($J786,Tableau1[],8,0))</f>
        <v/>
      </c>
      <c r="Q786" s="133" t="str">
        <f>IF(ISERROR(VLOOKUP($J786,Tableau1[],10,0)),"",VLOOKUP($J786,Tableau1[],10,0))</f>
        <v/>
      </c>
      <c r="R786" s="133" t="str">
        <f t="shared" ref="R786:R849" si="108">IF(ISERROR(VLOOKUP(J786,C:D,2,0)),"",VLOOKUP(J786,C:D,2,0))</f>
        <v/>
      </c>
      <c r="S786" s="134" t="str">
        <f t="shared" ref="S786:S849" si="109">IF(ISERROR(VLOOKUP(J786,C:F,4,0)),"",VLOOKUP(J786,C:F,4,0))</f>
        <v/>
      </c>
      <c r="T786" s="133" t="str">
        <f t="shared" si="107"/>
        <v/>
      </c>
    </row>
    <row r="787" spans="1:20" ht="19.95" customHeight="1">
      <c r="A787" s="86" t="e">
        <f>IF(#REF!=0,"",1)</f>
        <v>#REF!</v>
      </c>
      <c r="G787" s="135"/>
      <c r="H787" s="135"/>
      <c r="I787" s="135"/>
      <c r="J787" s="133" t="str">
        <f>IF(ISERROR(VLOOKUP(#REF!,$B$2:$D$577,2,0)),"",VLOOKUP(#REF!,$B$2:$D$577,2,0))</f>
        <v/>
      </c>
      <c r="K787" s="133" t="str">
        <f>IF(ISERROR(VLOOKUP($J787,Tableau1[],4,0)),"",VLOOKUP($J787,Tableau1[],4,0))</f>
        <v/>
      </c>
      <c r="L787" s="133" t="str">
        <f>IF(ISERROR(VLOOKUP($J787,Tableau1[],5,0)),"",VLOOKUP($J787,Tableau1[],5,0))</f>
        <v/>
      </c>
      <c r="M787" s="133" t="str">
        <f>IF(ISERROR(VLOOKUP($J787,Tableau1[],6,0)),"",VLOOKUP($J787,Tableau1[],6,0))</f>
        <v/>
      </c>
      <c r="N787" s="133" t="str">
        <f>IF(ISERROR(VLOOKUP($J787,Tableau1[],13,0)),"",VLOOKUP($J787,Tableau1[],13,0))</f>
        <v/>
      </c>
      <c r="O787" s="133" t="str">
        <f>IF(ISERROR(VLOOKUP($J787,Tableau1[],11,0)),"",VLOOKUP($J787,Tableau1[],11,0))</f>
        <v/>
      </c>
      <c r="P787" s="133" t="str">
        <f>IF(ISERROR(VLOOKUP($J787,Tableau1[],8,0)),"",VLOOKUP($J787,Tableau1[],8,0))</f>
        <v/>
      </c>
      <c r="Q787" s="133" t="str">
        <f>IF(ISERROR(VLOOKUP($J787,Tableau1[],10,0)),"",VLOOKUP($J787,Tableau1[],10,0))</f>
        <v/>
      </c>
      <c r="R787" s="133" t="str">
        <f t="shared" si="108"/>
        <v/>
      </c>
      <c r="S787" s="134" t="str">
        <f t="shared" si="109"/>
        <v/>
      </c>
      <c r="T787" s="133" t="str">
        <f t="shared" si="107"/>
        <v/>
      </c>
    </row>
    <row r="788" spans="1:20" ht="19.95" customHeight="1">
      <c r="A788" s="86" t="e">
        <f>IF(#REF!=0,"",1)</f>
        <v>#REF!</v>
      </c>
      <c r="G788" s="135"/>
      <c r="H788" s="135"/>
      <c r="I788" s="135"/>
      <c r="J788" s="133" t="str">
        <f>IF(ISERROR(VLOOKUP(#REF!,$B$2:$D$577,2,0)),"",VLOOKUP(#REF!,$B$2:$D$577,2,0))</f>
        <v/>
      </c>
      <c r="K788" s="133" t="str">
        <f>IF(ISERROR(VLOOKUP($J788,Tableau1[],4,0)),"",VLOOKUP($J788,Tableau1[],4,0))</f>
        <v/>
      </c>
      <c r="L788" s="133" t="str">
        <f>IF(ISERROR(VLOOKUP($J788,Tableau1[],5,0)),"",VLOOKUP($J788,Tableau1[],5,0))</f>
        <v/>
      </c>
      <c r="M788" s="133" t="str">
        <f>IF(ISERROR(VLOOKUP($J788,Tableau1[],6,0)),"",VLOOKUP($J788,Tableau1[],6,0))</f>
        <v/>
      </c>
      <c r="N788" s="133" t="str">
        <f>IF(ISERROR(VLOOKUP($J788,Tableau1[],13,0)),"",VLOOKUP($J788,Tableau1[],13,0))</f>
        <v/>
      </c>
      <c r="O788" s="133" t="str">
        <f>IF(ISERROR(VLOOKUP($J788,Tableau1[],11,0)),"",VLOOKUP($J788,Tableau1[],11,0))</f>
        <v/>
      </c>
      <c r="P788" s="133" t="str">
        <f>IF(ISERROR(VLOOKUP($J788,Tableau1[],8,0)),"",VLOOKUP($J788,Tableau1[],8,0))</f>
        <v/>
      </c>
      <c r="Q788" s="133" t="str">
        <f>IF(ISERROR(VLOOKUP($J788,Tableau1[],10,0)),"",VLOOKUP($J788,Tableau1[],10,0))</f>
        <v/>
      </c>
      <c r="R788" s="133" t="str">
        <f t="shared" si="108"/>
        <v/>
      </c>
      <c r="S788" s="134" t="str">
        <f t="shared" si="109"/>
        <v/>
      </c>
      <c r="T788" s="133" t="str">
        <f t="shared" si="107"/>
        <v/>
      </c>
    </row>
    <row r="789" spans="1:20" ht="19.95" customHeight="1">
      <c r="A789" s="86" t="e">
        <f>IF(#REF!=0,"",1)</f>
        <v>#REF!</v>
      </c>
      <c r="G789" s="135"/>
      <c r="H789" s="135"/>
      <c r="I789" s="135"/>
      <c r="J789" s="133" t="str">
        <f>IF(ISERROR(VLOOKUP(#REF!,$B$2:$D$577,2,0)),"",VLOOKUP(#REF!,$B$2:$D$577,2,0))</f>
        <v/>
      </c>
      <c r="K789" s="133" t="str">
        <f>IF(ISERROR(VLOOKUP($J789,Tableau1[],4,0)),"",VLOOKUP($J789,Tableau1[],4,0))</f>
        <v/>
      </c>
      <c r="L789" s="133" t="str">
        <f>IF(ISERROR(VLOOKUP($J789,Tableau1[],5,0)),"",VLOOKUP($J789,Tableau1[],5,0))</f>
        <v/>
      </c>
      <c r="M789" s="133" t="str">
        <f>IF(ISERROR(VLOOKUP($J789,Tableau1[],6,0)),"",VLOOKUP($J789,Tableau1[],6,0))</f>
        <v/>
      </c>
      <c r="N789" s="133" t="str">
        <f>IF(ISERROR(VLOOKUP($J789,Tableau1[],13,0)),"",VLOOKUP($J789,Tableau1[],13,0))</f>
        <v/>
      </c>
      <c r="O789" s="133" t="str">
        <f>IF(ISERROR(VLOOKUP($J789,Tableau1[],11,0)),"",VLOOKUP($J789,Tableau1[],11,0))</f>
        <v/>
      </c>
      <c r="P789" s="133" t="str">
        <f>IF(ISERROR(VLOOKUP($J789,Tableau1[],8,0)),"",VLOOKUP($J789,Tableau1[],8,0))</f>
        <v/>
      </c>
      <c r="Q789" s="133" t="str">
        <f>IF(ISERROR(VLOOKUP($J789,Tableau1[],10,0)),"",VLOOKUP($J789,Tableau1[],10,0))</f>
        <v/>
      </c>
      <c r="R789" s="133" t="str">
        <f t="shared" si="108"/>
        <v/>
      </c>
      <c r="S789" s="134" t="str">
        <f t="shared" si="109"/>
        <v/>
      </c>
      <c r="T789" s="133" t="str">
        <f t="shared" si="107"/>
        <v/>
      </c>
    </row>
    <row r="790" spans="1:20" ht="19.95" customHeight="1">
      <c r="A790" s="86" t="e">
        <f>IF(#REF!=0,"",1)</f>
        <v>#REF!</v>
      </c>
      <c r="G790" s="135"/>
      <c r="H790" s="135"/>
      <c r="I790" s="135"/>
      <c r="J790" s="133" t="str">
        <f>IF(ISERROR(VLOOKUP(#REF!,$B$2:$D$577,2,0)),"",VLOOKUP(#REF!,$B$2:$D$577,2,0))</f>
        <v/>
      </c>
      <c r="K790" s="133" t="str">
        <f>IF(ISERROR(VLOOKUP($J790,Tableau1[],4,0)),"",VLOOKUP($J790,Tableau1[],4,0))</f>
        <v/>
      </c>
      <c r="L790" s="133" t="str">
        <f>IF(ISERROR(VLOOKUP($J790,Tableau1[],5,0)),"",VLOOKUP($J790,Tableau1[],5,0))</f>
        <v/>
      </c>
      <c r="M790" s="133" t="str">
        <f>IF(ISERROR(VLOOKUP($J790,Tableau1[],6,0)),"",VLOOKUP($J790,Tableau1[],6,0))</f>
        <v/>
      </c>
      <c r="N790" s="133" t="str">
        <f>IF(ISERROR(VLOOKUP($J790,Tableau1[],13,0)),"",VLOOKUP($J790,Tableau1[],13,0))</f>
        <v/>
      </c>
      <c r="O790" s="133" t="str">
        <f>IF(ISERROR(VLOOKUP($J790,Tableau1[],11,0)),"",VLOOKUP($J790,Tableau1[],11,0))</f>
        <v/>
      </c>
      <c r="P790" s="133" t="str">
        <f>IF(ISERROR(VLOOKUP($J790,Tableau1[],8,0)),"",VLOOKUP($J790,Tableau1[],8,0))</f>
        <v/>
      </c>
      <c r="Q790" s="133" t="str">
        <f>IF(ISERROR(VLOOKUP($J790,Tableau1[],10,0)),"",VLOOKUP($J790,Tableau1[],10,0))</f>
        <v/>
      </c>
      <c r="R790" s="133" t="str">
        <f t="shared" si="108"/>
        <v/>
      </c>
      <c r="S790" s="134" t="str">
        <f t="shared" si="109"/>
        <v/>
      </c>
      <c r="T790" s="133" t="str">
        <f t="shared" si="107"/>
        <v/>
      </c>
    </row>
    <row r="791" spans="1:20" ht="19.95" customHeight="1">
      <c r="A791" s="86" t="e">
        <f>IF(#REF!=0,"",1)</f>
        <v>#REF!</v>
      </c>
      <c r="G791" s="135"/>
      <c r="H791" s="135"/>
      <c r="I791" s="135"/>
      <c r="J791" s="133" t="str">
        <f>IF(ISERROR(VLOOKUP(#REF!,$B$2:$D$577,2,0)),"",VLOOKUP(#REF!,$B$2:$D$577,2,0))</f>
        <v/>
      </c>
      <c r="K791" s="133" t="str">
        <f>IF(ISERROR(VLOOKUP($J791,Tableau1[],4,0)),"",VLOOKUP($J791,Tableau1[],4,0))</f>
        <v/>
      </c>
      <c r="L791" s="133" t="str">
        <f>IF(ISERROR(VLOOKUP($J791,Tableau1[],5,0)),"",VLOOKUP($J791,Tableau1[],5,0))</f>
        <v/>
      </c>
      <c r="M791" s="133" t="str">
        <f>IF(ISERROR(VLOOKUP($J791,Tableau1[],6,0)),"",VLOOKUP($J791,Tableau1[],6,0))</f>
        <v/>
      </c>
      <c r="N791" s="133" t="str">
        <f>IF(ISERROR(VLOOKUP($J791,Tableau1[],13,0)),"",VLOOKUP($J791,Tableau1[],13,0))</f>
        <v/>
      </c>
      <c r="O791" s="133" t="str">
        <f>IF(ISERROR(VLOOKUP($J791,Tableau1[],11,0)),"",VLOOKUP($J791,Tableau1[],11,0))</f>
        <v/>
      </c>
      <c r="P791" s="133" t="str">
        <f>IF(ISERROR(VLOOKUP($J791,Tableau1[],8,0)),"",VLOOKUP($J791,Tableau1[],8,0))</f>
        <v/>
      </c>
      <c r="Q791" s="133" t="str">
        <f>IF(ISERROR(VLOOKUP($J791,Tableau1[],10,0)),"",VLOOKUP($J791,Tableau1[],10,0))</f>
        <v/>
      </c>
      <c r="R791" s="133" t="str">
        <f t="shared" si="108"/>
        <v/>
      </c>
      <c r="S791" s="134" t="str">
        <f t="shared" si="109"/>
        <v/>
      </c>
      <c r="T791" s="133" t="str">
        <f t="shared" si="107"/>
        <v/>
      </c>
    </row>
    <row r="792" spans="1:20" ht="19.95" customHeight="1">
      <c r="A792" s="86" t="e">
        <f>IF(#REF!=0,"",1)</f>
        <v>#REF!</v>
      </c>
      <c r="G792" s="135"/>
      <c r="H792" s="135"/>
      <c r="I792" s="135"/>
      <c r="J792" s="133" t="str">
        <f>IF(ISERROR(VLOOKUP(#REF!,$B$2:$D$577,2,0)),"",VLOOKUP(#REF!,$B$2:$D$577,2,0))</f>
        <v/>
      </c>
      <c r="K792" s="133" t="str">
        <f>IF(ISERROR(VLOOKUP($J792,Tableau1[],4,0)),"",VLOOKUP($J792,Tableau1[],4,0))</f>
        <v/>
      </c>
      <c r="L792" s="133" t="str">
        <f>IF(ISERROR(VLOOKUP($J792,Tableau1[],5,0)),"",VLOOKUP($J792,Tableau1[],5,0))</f>
        <v/>
      </c>
      <c r="M792" s="133" t="str">
        <f>IF(ISERROR(VLOOKUP($J792,Tableau1[],6,0)),"",VLOOKUP($J792,Tableau1[],6,0))</f>
        <v/>
      </c>
      <c r="N792" s="133" t="str">
        <f>IF(ISERROR(VLOOKUP($J792,Tableau1[],13,0)),"",VLOOKUP($J792,Tableau1[],13,0))</f>
        <v/>
      </c>
      <c r="O792" s="133" t="str">
        <f>IF(ISERROR(VLOOKUP($J792,Tableau1[],11,0)),"",VLOOKUP($J792,Tableau1[],11,0))</f>
        <v/>
      </c>
      <c r="P792" s="133" t="str">
        <f>IF(ISERROR(VLOOKUP($J792,Tableau1[],8,0)),"",VLOOKUP($J792,Tableau1[],8,0))</f>
        <v/>
      </c>
      <c r="Q792" s="133" t="str">
        <f>IF(ISERROR(VLOOKUP($J792,Tableau1[],10,0)),"",VLOOKUP($J792,Tableau1[],10,0))</f>
        <v/>
      </c>
      <c r="R792" s="133" t="str">
        <f t="shared" si="108"/>
        <v/>
      </c>
      <c r="S792" s="134" t="str">
        <f t="shared" si="109"/>
        <v/>
      </c>
      <c r="T792" s="133" t="str">
        <f t="shared" si="107"/>
        <v/>
      </c>
    </row>
    <row r="793" spans="1:20" ht="19.95" customHeight="1">
      <c r="A793" s="86" t="e">
        <f>IF(#REF!=0,"",1)</f>
        <v>#REF!</v>
      </c>
      <c r="G793" s="135"/>
      <c r="H793" s="135"/>
      <c r="I793" s="135"/>
      <c r="J793" s="133" t="str">
        <f>IF(ISERROR(VLOOKUP(#REF!,$B$2:$D$577,2,0)),"",VLOOKUP(#REF!,$B$2:$D$577,2,0))</f>
        <v/>
      </c>
      <c r="K793" s="133" t="str">
        <f>IF(ISERROR(VLOOKUP($J793,Tableau1[],4,0)),"",VLOOKUP($J793,Tableau1[],4,0))</f>
        <v/>
      </c>
      <c r="L793" s="133" t="str">
        <f>IF(ISERROR(VLOOKUP($J793,Tableau1[],5,0)),"",VLOOKUP($J793,Tableau1[],5,0))</f>
        <v/>
      </c>
      <c r="M793" s="133" t="str">
        <f>IF(ISERROR(VLOOKUP($J793,Tableau1[],6,0)),"",VLOOKUP($J793,Tableau1[],6,0))</f>
        <v/>
      </c>
      <c r="N793" s="133" t="str">
        <f>IF(ISERROR(VLOOKUP($J793,Tableau1[],13,0)),"",VLOOKUP($J793,Tableau1[],13,0))</f>
        <v/>
      </c>
      <c r="O793" s="133" t="str">
        <f>IF(ISERROR(VLOOKUP($J793,Tableau1[],11,0)),"",VLOOKUP($J793,Tableau1[],11,0))</f>
        <v/>
      </c>
      <c r="P793" s="133" t="str">
        <f>IF(ISERROR(VLOOKUP($J793,Tableau1[],8,0)),"",VLOOKUP($J793,Tableau1[],8,0))</f>
        <v/>
      </c>
      <c r="Q793" s="133" t="str">
        <f>IF(ISERROR(VLOOKUP($J793,Tableau1[],10,0)),"",VLOOKUP($J793,Tableau1[],10,0))</f>
        <v/>
      </c>
      <c r="R793" s="133" t="str">
        <f t="shared" si="108"/>
        <v/>
      </c>
      <c r="S793" s="134" t="str">
        <f t="shared" si="109"/>
        <v/>
      </c>
      <c r="T793" s="133" t="str">
        <f t="shared" si="107"/>
        <v/>
      </c>
    </row>
    <row r="794" spans="1:20" ht="19.95" customHeight="1">
      <c r="A794" s="86" t="e">
        <f>IF(#REF!=0,"",1)</f>
        <v>#REF!</v>
      </c>
      <c r="G794" s="135"/>
      <c r="H794" s="135"/>
      <c r="I794" s="135"/>
      <c r="J794" s="133" t="str">
        <f>IF(ISERROR(VLOOKUP(#REF!,$B$2:$D$577,2,0)),"",VLOOKUP(#REF!,$B$2:$D$577,2,0))</f>
        <v/>
      </c>
      <c r="K794" s="133" t="str">
        <f>IF(ISERROR(VLOOKUP($J794,Tableau1[],4,0)),"",VLOOKUP($J794,Tableau1[],4,0))</f>
        <v/>
      </c>
      <c r="L794" s="133" t="str">
        <f>IF(ISERROR(VLOOKUP($J794,Tableau1[],5,0)),"",VLOOKUP($J794,Tableau1[],5,0))</f>
        <v/>
      </c>
      <c r="M794" s="133" t="str">
        <f>IF(ISERROR(VLOOKUP($J794,Tableau1[],6,0)),"",VLOOKUP($J794,Tableau1[],6,0))</f>
        <v/>
      </c>
      <c r="N794" s="133" t="str">
        <f>IF(ISERROR(VLOOKUP($J794,Tableau1[],13,0)),"",VLOOKUP($J794,Tableau1[],13,0))</f>
        <v/>
      </c>
      <c r="O794" s="133" t="str">
        <f>IF(ISERROR(VLOOKUP($J794,Tableau1[],11,0)),"",VLOOKUP($J794,Tableau1[],11,0))</f>
        <v/>
      </c>
      <c r="P794" s="133" t="str">
        <f>IF(ISERROR(VLOOKUP($J794,Tableau1[],8,0)),"",VLOOKUP($J794,Tableau1[],8,0))</f>
        <v/>
      </c>
      <c r="Q794" s="133" t="str">
        <f>IF(ISERROR(VLOOKUP($J794,Tableau1[],10,0)),"",VLOOKUP($J794,Tableau1[],10,0))</f>
        <v/>
      </c>
      <c r="R794" s="133" t="str">
        <f t="shared" si="108"/>
        <v/>
      </c>
      <c r="S794" s="134" t="str">
        <f t="shared" si="109"/>
        <v/>
      </c>
      <c r="T794" s="133" t="str">
        <f t="shared" si="107"/>
        <v/>
      </c>
    </row>
    <row r="795" spans="1:20" ht="19.95" customHeight="1">
      <c r="A795" s="86" t="e">
        <f>IF(#REF!=0,"",1)</f>
        <v>#REF!</v>
      </c>
      <c r="G795" s="135"/>
      <c r="H795" s="135"/>
      <c r="I795" s="135"/>
      <c r="J795" s="133" t="str">
        <f>IF(ISERROR(VLOOKUP(#REF!,$B$2:$D$577,2,0)),"",VLOOKUP(#REF!,$B$2:$D$577,2,0))</f>
        <v/>
      </c>
      <c r="K795" s="133" t="str">
        <f>IF(ISERROR(VLOOKUP($J795,Tableau1[],4,0)),"",VLOOKUP($J795,Tableau1[],4,0))</f>
        <v/>
      </c>
      <c r="L795" s="133" t="str">
        <f>IF(ISERROR(VLOOKUP($J795,Tableau1[],5,0)),"",VLOOKUP($J795,Tableau1[],5,0))</f>
        <v/>
      </c>
      <c r="M795" s="133" t="str">
        <f>IF(ISERROR(VLOOKUP($J795,Tableau1[],6,0)),"",VLOOKUP($J795,Tableau1[],6,0))</f>
        <v/>
      </c>
      <c r="N795" s="133" t="str">
        <f>IF(ISERROR(VLOOKUP($J795,Tableau1[],13,0)),"",VLOOKUP($J795,Tableau1[],13,0))</f>
        <v/>
      </c>
      <c r="O795" s="133" t="str">
        <f>IF(ISERROR(VLOOKUP($J795,Tableau1[],11,0)),"",VLOOKUP($J795,Tableau1[],11,0))</f>
        <v/>
      </c>
      <c r="P795" s="133" t="str">
        <f>IF(ISERROR(VLOOKUP($J795,Tableau1[],8,0)),"",VLOOKUP($J795,Tableau1[],8,0))</f>
        <v/>
      </c>
      <c r="Q795" s="133" t="str">
        <f>IF(ISERROR(VLOOKUP($J795,Tableau1[],10,0)),"",VLOOKUP($J795,Tableau1[],10,0))</f>
        <v/>
      </c>
      <c r="R795" s="133" t="str">
        <f t="shared" si="108"/>
        <v/>
      </c>
      <c r="S795" s="134" t="str">
        <f t="shared" si="109"/>
        <v/>
      </c>
      <c r="T795" s="133" t="str">
        <f t="shared" si="107"/>
        <v/>
      </c>
    </row>
    <row r="796" spans="1:20" ht="19.95" customHeight="1">
      <c r="A796" s="86" t="e">
        <f>IF(#REF!=0,"",1)</f>
        <v>#REF!</v>
      </c>
      <c r="G796" s="135"/>
      <c r="H796" s="135"/>
      <c r="I796" s="135"/>
      <c r="J796" s="133" t="str">
        <f>IF(ISERROR(VLOOKUP(#REF!,$B$2:$D$577,2,0)),"",VLOOKUP(#REF!,$B$2:$D$577,2,0))</f>
        <v/>
      </c>
      <c r="K796" s="133" t="str">
        <f>IF(ISERROR(VLOOKUP($J796,Tableau1[],4,0)),"",VLOOKUP($J796,Tableau1[],4,0))</f>
        <v/>
      </c>
      <c r="L796" s="133" t="str">
        <f>IF(ISERROR(VLOOKUP($J796,Tableau1[],5,0)),"",VLOOKUP($J796,Tableau1[],5,0))</f>
        <v/>
      </c>
      <c r="M796" s="133" t="str">
        <f>IF(ISERROR(VLOOKUP($J796,Tableau1[],6,0)),"",VLOOKUP($J796,Tableau1[],6,0))</f>
        <v/>
      </c>
      <c r="N796" s="133" t="str">
        <f>IF(ISERROR(VLOOKUP($J796,Tableau1[],13,0)),"",VLOOKUP($J796,Tableau1[],13,0))</f>
        <v/>
      </c>
      <c r="O796" s="133" t="str">
        <f>IF(ISERROR(VLOOKUP($J796,Tableau1[],11,0)),"",VLOOKUP($J796,Tableau1[],11,0))</f>
        <v/>
      </c>
      <c r="P796" s="133" t="str">
        <f>IF(ISERROR(VLOOKUP($J796,Tableau1[],8,0)),"",VLOOKUP($J796,Tableau1[],8,0))</f>
        <v/>
      </c>
      <c r="Q796" s="133"/>
      <c r="R796" s="133" t="str">
        <f t="shared" si="108"/>
        <v/>
      </c>
      <c r="S796" s="134" t="str">
        <f t="shared" si="109"/>
        <v/>
      </c>
      <c r="T796" s="133" t="str">
        <f t="shared" si="107"/>
        <v/>
      </c>
    </row>
    <row r="797" spans="1:20" ht="19.95" customHeight="1">
      <c r="A797" s="86" t="e">
        <f>IF(#REF!=0,"",1)</f>
        <v>#REF!</v>
      </c>
      <c r="G797" s="135"/>
      <c r="H797" s="135"/>
      <c r="I797" s="135"/>
      <c r="J797" s="133" t="str">
        <f>IF(ISERROR(VLOOKUP(#REF!,$B$2:$D$577,2,0)),"",VLOOKUP(#REF!,$B$2:$D$577,2,0))</f>
        <v/>
      </c>
      <c r="K797" s="133" t="str">
        <f>IF(ISERROR(VLOOKUP($J797,Tableau1[],4,0)),"",VLOOKUP($J797,Tableau1[],4,0))</f>
        <v/>
      </c>
      <c r="L797" s="133" t="str">
        <f>IF(ISERROR(VLOOKUP($J797,Tableau1[],5,0)),"",VLOOKUP($J797,Tableau1[],5,0))</f>
        <v/>
      </c>
      <c r="M797" s="133" t="str">
        <f>IF(ISERROR(VLOOKUP($J797,Tableau1[],6,0)),"",VLOOKUP($J797,Tableau1[],6,0))</f>
        <v/>
      </c>
      <c r="N797" s="133" t="str">
        <f>IF(ISERROR(VLOOKUP($J797,Tableau1[],13,0)),"",VLOOKUP($J797,Tableau1[],13,0))</f>
        <v/>
      </c>
      <c r="O797" s="133" t="str">
        <f>IF(ISERROR(VLOOKUP($J797,Tableau1[],11,0)),"",VLOOKUP($J797,Tableau1[],11,0))</f>
        <v/>
      </c>
      <c r="P797" s="133" t="str">
        <f>IF(ISERROR(VLOOKUP($J797,Tableau1[],8,0)),"",VLOOKUP($J797,Tableau1[],8,0))</f>
        <v/>
      </c>
      <c r="Q797" s="133" t="str">
        <f>IF(ISERROR(VLOOKUP($J797,Tableau1[],10,0)),"",VLOOKUP($J797,Tableau1[],10,0))</f>
        <v/>
      </c>
      <c r="R797" s="133" t="str">
        <f t="shared" si="108"/>
        <v/>
      </c>
      <c r="S797" s="134" t="str">
        <f t="shared" si="109"/>
        <v/>
      </c>
      <c r="T797" s="133" t="str">
        <f t="shared" si="107"/>
        <v/>
      </c>
    </row>
    <row r="798" spans="1:20" ht="19.95" customHeight="1">
      <c r="A798" s="86" t="e">
        <f>IF(#REF!=0,"",1)</f>
        <v>#REF!</v>
      </c>
      <c r="G798" s="135"/>
      <c r="H798" s="135"/>
      <c r="I798" s="135"/>
      <c r="J798" s="133" t="str">
        <f>IF(ISERROR(VLOOKUP(#REF!,$B$2:$D$577,2,0)),"",VLOOKUP(#REF!,$B$2:$D$577,2,0))</f>
        <v/>
      </c>
      <c r="K798" s="133" t="str">
        <f>IF(ISERROR(VLOOKUP($J798,Tableau1[],4,0)),"",VLOOKUP($J798,Tableau1[],4,0))</f>
        <v/>
      </c>
      <c r="L798" s="133" t="str">
        <f>IF(ISERROR(VLOOKUP($J798,Tableau1[],5,0)),"",VLOOKUP($J798,Tableau1[],5,0))</f>
        <v/>
      </c>
      <c r="M798" s="133" t="str">
        <f>IF(ISERROR(VLOOKUP($J798,Tableau1[],6,0)),"",VLOOKUP($J798,Tableau1[],6,0))</f>
        <v/>
      </c>
      <c r="N798" s="133" t="str">
        <f>IF(ISERROR(VLOOKUP($J798,Tableau1[],13,0)),"",VLOOKUP($J798,Tableau1[],13,0))</f>
        <v/>
      </c>
      <c r="O798" s="133" t="str">
        <f>IF(ISERROR(VLOOKUP($J798,Tableau1[],11,0)),"",VLOOKUP($J798,Tableau1[],11,0))</f>
        <v/>
      </c>
      <c r="P798" s="133" t="str">
        <f>IF(ISERROR(VLOOKUP($J798,Tableau1[],8,0)),"",VLOOKUP($J798,Tableau1[],8,0))</f>
        <v/>
      </c>
      <c r="Q798" s="133" t="str">
        <f>IF(ISERROR(VLOOKUP($J798,Tableau1[],10,0)),"",VLOOKUP($J798,Tableau1[],10,0))</f>
        <v/>
      </c>
      <c r="R798" s="133" t="str">
        <f t="shared" si="108"/>
        <v/>
      </c>
      <c r="S798" s="134" t="str">
        <f t="shared" si="109"/>
        <v/>
      </c>
      <c r="T798" s="133" t="str">
        <f t="shared" si="107"/>
        <v/>
      </c>
    </row>
    <row r="799" spans="1:20" ht="19.95" customHeight="1">
      <c r="A799" s="86" t="e">
        <f>IF(#REF!=0,"",1)</f>
        <v>#REF!</v>
      </c>
      <c r="G799" s="135"/>
      <c r="H799" s="135"/>
      <c r="I799" s="135"/>
      <c r="J799" s="133" t="str">
        <f>IF(ISERROR(VLOOKUP(#REF!,$B$2:$D$577,2,0)),"",VLOOKUP(#REF!,$B$2:$D$577,2,0))</f>
        <v/>
      </c>
      <c r="K799" s="133" t="str">
        <f>IF(ISERROR(VLOOKUP($J799,Tableau1[],4,0)),"",VLOOKUP($J799,Tableau1[],4,0))</f>
        <v/>
      </c>
      <c r="L799" s="133" t="str">
        <f>IF(ISERROR(VLOOKUP($J799,Tableau1[],5,0)),"",VLOOKUP($J799,Tableau1[],5,0))</f>
        <v/>
      </c>
      <c r="M799" s="133" t="str">
        <f>IF(ISERROR(VLOOKUP($J799,Tableau1[],6,0)),"",VLOOKUP($J799,Tableau1[],6,0))</f>
        <v/>
      </c>
      <c r="N799" s="133" t="str">
        <f>IF(ISERROR(VLOOKUP($J799,Tableau1[],13,0)),"",VLOOKUP($J799,Tableau1[],13,0))</f>
        <v/>
      </c>
      <c r="O799" s="133" t="str">
        <f>IF(ISERROR(VLOOKUP($J799,Tableau1[],11,0)),"",VLOOKUP($J799,Tableau1[],11,0))</f>
        <v/>
      </c>
      <c r="P799" s="133" t="str">
        <f>IF(ISERROR(VLOOKUP($J799,Tableau1[],8,0)),"",VLOOKUP($J799,Tableau1[],8,0))</f>
        <v/>
      </c>
      <c r="Q799" s="133" t="str">
        <f>IF(ISERROR(VLOOKUP($J799,Tableau1[],10,0)),"",VLOOKUP($J799,Tableau1[],10,0))</f>
        <v/>
      </c>
      <c r="R799" s="133" t="str">
        <f t="shared" si="108"/>
        <v/>
      </c>
      <c r="S799" s="134" t="str">
        <f t="shared" si="109"/>
        <v/>
      </c>
      <c r="T799" s="133" t="str">
        <f t="shared" si="107"/>
        <v/>
      </c>
    </row>
    <row r="800" spans="1:20" ht="19.95" customHeight="1">
      <c r="A800" s="86" t="e">
        <f>IF(#REF!=0,"",1)</f>
        <v>#REF!</v>
      </c>
      <c r="G800" s="135"/>
      <c r="H800" s="135"/>
      <c r="I800" s="135"/>
      <c r="J800" s="133" t="str">
        <f>IF(ISERROR(VLOOKUP(#REF!,$B$2:$D$577,2,0)),"",VLOOKUP(#REF!,$B$2:$D$577,2,0))</f>
        <v/>
      </c>
      <c r="K800" s="133" t="str">
        <f>IF(ISERROR(VLOOKUP($J800,Tableau1[],4,0)),"",VLOOKUP($J800,Tableau1[],4,0))</f>
        <v/>
      </c>
      <c r="L800" s="133" t="str">
        <f>IF(ISERROR(VLOOKUP($J800,Tableau1[],5,0)),"",VLOOKUP($J800,Tableau1[],5,0))</f>
        <v/>
      </c>
      <c r="M800" s="133" t="str">
        <f>IF(ISERROR(VLOOKUP($J800,Tableau1[],6,0)),"",VLOOKUP($J800,Tableau1[],6,0))</f>
        <v/>
      </c>
      <c r="N800" s="133" t="str">
        <f>IF(ISERROR(VLOOKUP($J800,Tableau1[],13,0)),"",VLOOKUP($J800,Tableau1[],13,0))</f>
        <v/>
      </c>
      <c r="O800" s="133" t="str">
        <f>IF(ISERROR(VLOOKUP($J800,Tableau1[],11,0)),"",VLOOKUP($J800,Tableau1[],11,0))</f>
        <v/>
      </c>
      <c r="P800" s="133" t="str">
        <f>IF(ISERROR(VLOOKUP($J800,Tableau1[],8,0)),"",VLOOKUP($J800,Tableau1[],8,0))</f>
        <v/>
      </c>
      <c r="Q800" s="133" t="str">
        <f>IF(ISERROR(VLOOKUP($J800,Tableau1[],10,0)),"",VLOOKUP($J800,Tableau1[],10,0))</f>
        <v/>
      </c>
      <c r="R800" s="133" t="str">
        <f t="shared" si="108"/>
        <v/>
      </c>
      <c r="S800" s="134" t="str">
        <f t="shared" si="109"/>
        <v/>
      </c>
      <c r="T800" s="133" t="str">
        <f t="shared" si="107"/>
        <v/>
      </c>
    </row>
    <row r="801" spans="1:20" ht="19.95" customHeight="1">
      <c r="A801" s="86" t="e">
        <f>IF(#REF!=0,"",1)</f>
        <v>#REF!</v>
      </c>
      <c r="G801" s="135"/>
      <c r="H801" s="135"/>
      <c r="I801" s="135"/>
      <c r="J801" s="133" t="str">
        <f>IF(ISERROR(VLOOKUP(#REF!,$B$2:$D$577,2,0)),"",VLOOKUP(#REF!,$B$2:$D$577,2,0))</f>
        <v/>
      </c>
      <c r="K801" s="133" t="str">
        <f>IF(ISERROR(VLOOKUP($J801,Tableau1[],4,0)),"",VLOOKUP($J801,Tableau1[],4,0))</f>
        <v/>
      </c>
      <c r="L801" s="133" t="str">
        <f>IF(ISERROR(VLOOKUP($J801,Tableau1[],5,0)),"",VLOOKUP($J801,Tableau1[],5,0))</f>
        <v/>
      </c>
      <c r="M801" s="133" t="str">
        <f>IF(ISERROR(VLOOKUP($J801,Tableau1[],6,0)),"",VLOOKUP($J801,Tableau1[],6,0))</f>
        <v/>
      </c>
      <c r="N801" s="133" t="str">
        <f>IF(ISERROR(VLOOKUP($J801,Tableau1[],13,0)),"",VLOOKUP($J801,Tableau1[],13,0))</f>
        <v/>
      </c>
      <c r="O801" s="133" t="str">
        <f>IF(ISERROR(VLOOKUP($J801,Tableau1[],11,0)),"",VLOOKUP($J801,Tableau1[],11,0))</f>
        <v/>
      </c>
      <c r="P801" s="133" t="str">
        <f>IF(ISERROR(VLOOKUP($J801,Tableau1[],8,0)),"",VLOOKUP($J801,Tableau1[],8,0))</f>
        <v/>
      </c>
      <c r="Q801" s="133" t="str">
        <f>IF(ISERROR(VLOOKUP($J801,Tableau1[],10,0)),"",VLOOKUP($J801,Tableau1[],10,0))</f>
        <v/>
      </c>
      <c r="R801" s="133" t="str">
        <f t="shared" si="108"/>
        <v/>
      </c>
      <c r="S801" s="134" t="str">
        <f t="shared" si="109"/>
        <v/>
      </c>
      <c r="T801" s="133" t="str">
        <f t="shared" ref="T801:T811" si="110">IF(S801="","",T800)</f>
        <v/>
      </c>
    </row>
    <row r="802" spans="1:20" ht="19.95" customHeight="1">
      <c r="A802" s="86" t="e">
        <f>IF(#REF!=0,"",1)</f>
        <v>#REF!</v>
      </c>
      <c r="G802" s="135"/>
      <c r="H802" s="135"/>
      <c r="I802" s="135"/>
      <c r="J802" s="133" t="str">
        <f>IF(ISERROR(VLOOKUP(#REF!,$B$2:$D$577,2,0)),"",VLOOKUP(#REF!,$B$2:$D$577,2,0))</f>
        <v/>
      </c>
      <c r="K802" s="133" t="str">
        <f>IF(ISERROR(VLOOKUP($J802,Tableau1[],4,0)),"",VLOOKUP($J802,Tableau1[],4,0))</f>
        <v/>
      </c>
      <c r="L802" s="133" t="str">
        <f>IF(ISERROR(VLOOKUP($J802,Tableau1[],5,0)),"",VLOOKUP($J802,Tableau1[],5,0))</f>
        <v/>
      </c>
      <c r="M802" s="133" t="str">
        <f>IF(ISERROR(VLOOKUP($J802,Tableau1[],6,0)),"",VLOOKUP($J802,Tableau1[],6,0))</f>
        <v/>
      </c>
      <c r="N802" s="133" t="str">
        <f>IF(ISERROR(VLOOKUP($J802,Tableau1[],13,0)),"",VLOOKUP($J802,Tableau1[],13,0))</f>
        <v/>
      </c>
      <c r="O802" s="133" t="str">
        <f>IF(ISERROR(VLOOKUP($J802,Tableau1[],11,0)),"",VLOOKUP($J802,Tableau1[],11,0))</f>
        <v/>
      </c>
      <c r="P802" s="133" t="str">
        <f>IF(ISERROR(VLOOKUP($J802,Tableau1[],8,0)),"",VLOOKUP($J802,Tableau1[],8,0))</f>
        <v/>
      </c>
      <c r="Q802" s="133" t="str">
        <f>IF(ISERROR(VLOOKUP($J802,Tableau1[],10,0)),"",VLOOKUP($J802,Tableau1[],10,0))</f>
        <v/>
      </c>
      <c r="R802" s="133" t="str">
        <f t="shared" si="108"/>
        <v/>
      </c>
      <c r="S802" s="134" t="str">
        <f t="shared" si="109"/>
        <v/>
      </c>
      <c r="T802" s="133" t="str">
        <f t="shared" si="110"/>
        <v/>
      </c>
    </row>
    <row r="803" spans="1:20" ht="19.95" customHeight="1">
      <c r="A803" s="86" t="e">
        <f>IF(#REF!=0,"",1)</f>
        <v>#REF!</v>
      </c>
      <c r="G803" s="135"/>
      <c r="H803" s="135"/>
      <c r="I803" s="135"/>
      <c r="J803" s="133" t="str">
        <f>IF(ISERROR(VLOOKUP(#REF!,$B$2:$D$577,2,0)),"",VLOOKUP(#REF!,$B$2:$D$577,2,0))</f>
        <v/>
      </c>
      <c r="K803" s="133" t="str">
        <f>IF(ISERROR(VLOOKUP($J803,Tableau1[],4,0)),"",VLOOKUP($J803,Tableau1[],4,0))</f>
        <v/>
      </c>
      <c r="L803" s="133" t="str">
        <f>IF(ISERROR(VLOOKUP($J803,Tableau1[],5,0)),"",VLOOKUP($J803,Tableau1[],5,0))</f>
        <v/>
      </c>
      <c r="M803" s="133" t="str">
        <f>IF(ISERROR(VLOOKUP($J803,Tableau1[],6,0)),"",VLOOKUP($J803,Tableau1[],6,0))</f>
        <v/>
      </c>
      <c r="N803" s="133" t="str">
        <f>IF(ISERROR(VLOOKUP($J803,Tableau1[],13,0)),"",VLOOKUP($J803,Tableau1[],13,0))</f>
        <v/>
      </c>
      <c r="O803" s="133" t="str">
        <f>IF(ISERROR(VLOOKUP($J803,Tableau1[],11,0)),"",VLOOKUP($J803,Tableau1[],11,0))</f>
        <v/>
      </c>
      <c r="P803" s="133" t="str">
        <f>IF(ISERROR(VLOOKUP($J803,Tableau1[],8,0)),"",VLOOKUP($J803,Tableau1[],8,0))</f>
        <v/>
      </c>
      <c r="Q803" s="133" t="str">
        <f>IF(ISERROR(VLOOKUP($J803,Tableau1[],10,0)),"",VLOOKUP($J803,Tableau1[],10,0))</f>
        <v/>
      </c>
      <c r="R803" s="133" t="str">
        <f t="shared" si="108"/>
        <v/>
      </c>
      <c r="S803" s="134" t="str">
        <f t="shared" si="109"/>
        <v/>
      </c>
      <c r="T803" s="133" t="str">
        <f t="shared" si="110"/>
        <v/>
      </c>
    </row>
    <row r="804" spans="1:20" ht="19.95" customHeight="1">
      <c r="A804" s="86" t="e">
        <f>IF(#REF!=0,"",1)</f>
        <v>#REF!</v>
      </c>
      <c r="G804" s="135"/>
      <c r="H804" s="135"/>
      <c r="I804" s="135"/>
      <c r="J804" s="133" t="str">
        <f>IF(ISERROR(VLOOKUP(#REF!,$B$2:$D$577,2,0)),"",VLOOKUP(#REF!,$B$2:$D$577,2,0))</f>
        <v/>
      </c>
      <c r="K804" s="133" t="str">
        <f>IF(ISERROR(VLOOKUP($J804,Tableau1[],4,0)),"",VLOOKUP($J804,Tableau1[],4,0))</f>
        <v/>
      </c>
      <c r="L804" s="133" t="str">
        <f>IF(ISERROR(VLOOKUP($J804,Tableau1[],5,0)),"",VLOOKUP($J804,Tableau1[],5,0))</f>
        <v/>
      </c>
      <c r="M804" s="133" t="str">
        <f>IF(ISERROR(VLOOKUP($J804,Tableau1[],6,0)),"",VLOOKUP($J804,Tableau1[],6,0))</f>
        <v/>
      </c>
      <c r="N804" s="133" t="str">
        <f>IF(ISERROR(VLOOKUP($J804,Tableau1[],13,0)),"",VLOOKUP($J804,Tableau1[],13,0))</f>
        <v/>
      </c>
      <c r="O804" s="133" t="str">
        <f>IF(ISERROR(VLOOKUP($J804,Tableau1[],11,0)),"",VLOOKUP($J804,Tableau1[],11,0))</f>
        <v/>
      </c>
      <c r="P804" s="133" t="str">
        <f>IF(ISERROR(VLOOKUP($J804,Tableau1[],8,0)),"",VLOOKUP($J804,Tableau1[],8,0))</f>
        <v/>
      </c>
      <c r="Q804" s="133" t="str">
        <f>IF(ISERROR(VLOOKUP($J804,Tableau1[],10,0)),"",VLOOKUP($J804,Tableau1[],10,0))</f>
        <v/>
      </c>
      <c r="R804" s="133" t="str">
        <f t="shared" si="108"/>
        <v/>
      </c>
      <c r="S804" s="134" t="str">
        <f t="shared" si="109"/>
        <v/>
      </c>
      <c r="T804" s="133" t="str">
        <f t="shared" si="110"/>
        <v/>
      </c>
    </row>
    <row r="805" spans="1:20" ht="19.95" customHeight="1">
      <c r="A805" s="86" t="e">
        <f>IF(#REF!=0,"",1)</f>
        <v>#REF!</v>
      </c>
      <c r="G805" s="135"/>
      <c r="H805" s="135"/>
      <c r="I805" s="135"/>
      <c r="J805" s="133" t="str">
        <f>IF(ISERROR(VLOOKUP(#REF!,$B$2:$D$577,2,0)),"",VLOOKUP(#REF!,$B$2:$D$577,2,0))</f>
        <v/>
      </c>
      <c r="K805" s="133" t="str">
        <f>IF(ISERROR(VLOOKUP($J805,Tableau1[],4,0)),"",VLOOKUP($J805,Tableau1[],4,0))</f>
        <v/>
      </c>
      <c r="L805" s="133" t="str">
        <f>IF(ISERROR(VLOOKUP($J805,Tableau1[],5,0)),"",VLOOKUP($J805,Tableau1[],5,0))</f>
        <v/>
      </c>
      <c r="M805" s="133" t="str">
        <f>IF(ISERROR(VLOOKUP($J805,Tableau1[],6,0)),"",VLOOKUP($J805,Tableau1[],6,0))</f>
        <v/>
      </c>
      <c r="N805" s="133" t="str">
        <f>IF(ISERROR(VLOOKUP($J805,Tableau1[],13,0)),"",VLOOKUP($J805,Tableau1[],13,0))</f>
        <v/>
      </c>
      <c r="O805" s="133" t="str">
        <f>IF(ISERROR(VLOOKUP($J805,Tableau1[],11,0)),"",VLOOKUP($J805,Tableau1[],11,0))</f>
        <v/>
      </c>
      <c r="P805" s="133" t="str">
        <f>IF(ISERROR(VLOOKUP($J805,Tableau1[],8,0)),"",VLOOKUP($J805,Tableau1[],8,0))</f>
        <v/>
      </c>
      <c r="Q805" s="133" t="str">
        <f>IF(ISERROR(VLOOKUP($J805,Tableau1[],10,0)),"",VLOOKUP($J805,Tableau1[],10,0))</f>
        <v/>
      </c>
      <c r="R805" s="133" t="str">
        <f t="shared" si="108"/>
        <v/>
      </c>
      <c r="S805" s="134" t="str">
        <f t="shared" si="109"/>
        <v/>
      </c>
      <c r="T805" s="133" t="str">
        <f t="shared" si="110"/>
        <v/>
      </c>
    </row>
    <row r="806" spans="1:20" ht="19.95" customHeight="1">
      <c r="A806" s="86" t="e">
        <f>IF(#REF!=0,"",1)</f>
        <v>#REF!</v>
      </c>
      <c r="G806" s="135"/>
      <c r="H806" s="135"/>
      <c r="I806" s="135"/>
      <c r="J806" s="133" t="str">
        <f>IF(ISERROR(VLOOKUP(#REF!,$B$2:$D$577,2,0)),"",VLOOKUP(#REF!,$B$2:$D$577,2,0))</f>
        <v/>
      </c>
      <c r="K806" s="133" t="str">
        <f>IF(ISERROR(VLOOKUP($J806,Tableau1[],4,0)),"",VLOOKUP($J806,Tableau1[],4,0))</f>
        <v/>
      </c>
      <c r="L806" s="133" t="str">
        <f>IF(ISERROR(VLOOKUP($J806,Tableau1[],5,0)),"",VLOOKUP($J806,Tableau1[],5,0))</f>
        <v/>
      </c>
      <c r="M806" s="133" t="str">
        <f>IF(ISERROR(VLOOKUP($J806,Tableau1[],6,0)),"",VLOOKUP($J806,Tableau1[],6,0))</f>
        <v/>
      </c>
      <c r="N806" s="133" t="str">
        <f>IF(ISERROR(VLOOKUP($J806,Tableau1[],13,0)),"",VLOOKUP($J806,Tableau1[],13,0))</f>
        <v/>
      </c>
      <c r="O806" s="133" t="str">
        <f>IF(ISERROR(VLOOKUP($J806,Tableau1[],11,0)),"",VLOOKUP($J806,Tableau1[],11,0))</f>
        <v/>
      </c>
      <c r="P806" s="133" t="str">
        <f>IF(ISERROR(VLOOKUP($J806,Tableau1[],8,0)),"",VLOOKUP($J806,Tableau1[],8,0))</f>
        <v/>
      </c>
      <c r="Q806" s="133" t="str">
        <f>IF(ISERROR(VLOOKUP($J806,Tableau1[],10,0)),"",VLOOKUP($J806,Tableau1[],10,0))</f>
        <v/>
      </c>
      <c r="R806" s="133" t="str">
        <f t="shared" si="108"/>
        <v/>
      </c>
      <c r="S806" s="134" t="str">
        <f t="shared" si="109"/>
        <v/>
      </c>
      <c r="T806" s="133" t="str">
        <f t="shared" si="110"/>
        <v/>
      </c>
    </row>
    <row r="807" spans="1:20" ht="19.95" customHeight="1">
      <c r="A807" s="86" t="e">
        <f>IF(#REF!=0,"",1)</f>
        <v>#REF!</v>
      </c>
      <c r="G807" s="135"/>
      <c r="H807" s="135"/>
      <c r="I807" s="135"/>
      <c r="J807" s="133" t="str">
        <f>IF(ISERROR(VLOOKUP(#REF!,$B$2:$D$577,2,0)),"",VLOOKUP(#REF!,$B$2:$D$577,2,0))</f>
        <v/>
      </c>
      <c r="K807" s="133" t="str">
        <f>IF(ISERROR(VLOOKUP($J807,Tableau1[],4,0)),"",VLOOKUP($J807,Tableau1[],4,0))</f>
        <v/>
      </c>
      <c r="L807" s="133" t="str">
        <f>IF(ISERROR(VLOOKUP($J807,Tableau1[],5,0)),"",VLOOKUP($J807,Tableau1[],5,0))</f>
        <v/>
      </c>
      <c r="M807" s="133" t="str">
        <f>IF(ISERROR(VLOOKUP($J807,Tableau1[],6,0)),"",VLOOKUP($J807,Tableau1[],6,0))</f>
        <v/>
      </c>
      <c r="N807" s="133" t="str">
        <f>IF(ISERROR(VLOOKUP($J807,Tableau1[],13,0)),"",VLOOKUP($J807,Tableau1[],13,0))</f>
        <v/>
      </c>
      <c r="O807" s="133" t="str">
        <f>IF(ISERROR(VLOOKUP($J807,Tableau1[],11,0)),"",VLOOKUP($J807,Tableau1[],11,0))</f>
        <v/>
      </c>
      <c r="P807" s="133" t="str">
        <f>IF(ISERROR(VLOOKUP($J807,Tableau1[],8,0)),"",VLOOKUP($J807,Tableau1[],8,0))</f>
        <v/>
      </c>
      <c r="Q807" s="133" t="str">
        <f>IF(ISERROR(VLOOKUP($J807,Tableau1[],10,0)),"",VLOOKUP($J807,Tableau1[],10,0))</f>
        <v/>
      </c>
      <c r="R807" s="133" t="str">
        <f t="shared" si="108"/>
        <v/>
      </c>
      <c r="S807" s="134" t="str">
        <f t="shared" si="109"/>
        <v/>
      </c>
      <c r="T807" s="133" t="str">
        <f t="shared" si="110"/>
        <v/>
      </c>
    </row>
    <row r="808" spans="1:20" ht="19.95" customHeight="1">
      <c r="A808" s="86" t="e">
        <f>IF(#REF!=0,"",1)</f>
        <v>#REF!</v>
      </c>
      <c r="G808" s="135"/>
      <c r="H808" s="135"/>
      <c r="I808" s="135"/>
      <c r="J808" s="133" t="str">
        <f>IF(ISERROR(VLOOKUP(#REF!,$B$2:$D$577,2,0)),"",VLOOKUP(#REF!,$B$2:$D$577,2,0))</f>
        <v/>
      </c>
      <c r="K808" s="133" t="str">
        <f>IF(ISERROR(VLOOKUP($J808,Tableau1[],4,0)),"",VLOOKUP($J808,Tableau1[],4,0))</f>
        <v/>
      </c>
      <c r="L808" s="133" t="str">
        <f>IF(ISERROR(VLOOKUP($J808,Tableau1[],5,0)),"",VLOOKUP($J808,Tableau1[],5,0))</f>
        <v/>
      </c>
      <c r="M808" s="133" t="str">
        <f>IF(ISERROR(VLOOKUP($J808,Tableau1[],6,0)),"",VLOOKUP($J808,Tableau1[],6,0))</f>
        <v/>
      </c>
      <c r="N808" s="133" t="str">
        <f>IF(ISERROR(VLOOKUP($J808,Tableau1[],13,0)),"",VLOOKUP($J808,Tableau1[],13,0))</f>
        <v/>
      </c>
      <c r="O808" s="133" t="str">
        <f>IF(ISERROR(VLOOKUP($J808,Tableau1[],11,0)),"",VLOOKUP($J808,Tableau1[],11,0))</f>
        <v/>
      </c>
      <c r="P808" s="133" t="str">
        <f>IF(ISERROR(VLOOKUP($J808,Tableau1[],8,0)),"",VLOOKUP($J808,Tableau1[],8,0))</f>
        <v/>
      </c>
      <c r="Q808" s="133" t="str">
        <f>IF(ISERROR(VLOOKUP($J808,Tableau1[],10,0)),"",VLOOKUP($J808,Tableau1[],10,0))</f>
        <v/>
      </c>
      <c r="R808" s="133" t="str">
        <f t="shared" si="108"/>
        <v/>
      </c>
      <c r="S808" s="134" t="str">
        <f t="shared" si="109"/>
        <v/>
      </c>
      <c r="T808" s="133" t="str">
        <f t="shared" si="110"/>
        <v/>
      </c>
    </row>
    <row r="809" spans="1:20" ht="19.95" customHeight="1">
      <c r="A809" s="86" t="e">
        <f>IF(#REF!=0,"",1)</f>
        <v>#REF!</v>
      </c>
      <c r="G809" s="135"/>
      <c r="H809" s="135"/>
      <c r="I809" s="135"/>
      <c r="J809" s="133" t="str">
        <f>IF(ISERROR(VLOOKUP(#REF!,$B$2:$D$577,2,0)),"",VLOOKUP(#REF!,$B$2:$D$577,2,0))</f>
        <v/>
      </c>
      <c r="K809" s="133" t="str">
        <f>IF(ISERROR(VLOOKUP($J809,Tableau1[],4,0)),"",VLOOKUP($J809,Tableau1[],4,0))</f>
        <v/>
      </c>
      <c r="L809" s="133" t="str">
        <f>IF(ISERROR(VLOOKUP($J809,Tableau1[],5,0)),"",VLOOKUP($J809,Tableau1[],5,0))</f>
        <v/>
      </c>
      <c r="M809" s="133" t="str">
        <f>IF(ISERROR(VLOOKUP($J809,Tableau1[],6,0)),"",VLOOKUP($J809,Tableau1[],6,0))</f>
        <v/>
      </c>
      <c r="N809" s="133" t="str">
        <f>IF(ISERROR(VLOOKUP($J809,Tableau1[],13,0)),"",VLOOKUP($J809,Tableau1[],13,0))</f>
        <v/>
      </c>
      <c r="O809" s="133" t="str">
        <f>IF(ISERROR(VLOOKUP($J809,Tableau1[],11,0)),"",VLOOKUP($J809,Tableau1[],11,0))</f>
        <v/>
      </c>
      <c r="P809" s="133" t="str">
        <f>IF(ISERROR(VLOOKUP($J809,Tableau1[],8,0)),"",VLOOKUP($J809,Tableau1[],8,0))</f>
        <v/>
      </c>
      <c r="Q809" s="133" t="str">
        <f>IF(ISERROR(VLOOKUP($J809,Tableau1[],10,0)),"",VLOOKUP($J809,Tableau1[],10,0))</f>
        <v/>
      </c>
      <c r="R809" s="133" t="str">
        <f t="shared" si="108"/>
        <v/>
      </c>
      <c r="S809" s="134" t="str">
        <f t="shared" si="109"/>
        <v/>
      </c>
      <c r="T809" s="133" t="str">
        <f t="shared" si="110"/>
        <v/>
      </c>
    </row>
    <row r="810" spans="1:20" ht="19.95" customHeight="1">
      <c r="A810" s="86" t="e">
        <f>IF(#REF!=0,"",1)</f>
        <v>#REF!</v>
      </c>
      <c r="G810" s="135"/>
      <c r="H810" s="135"/>
      <c r="I810" s="135"/>
      <c r="J810" s="133" t="str">
        <f>IF(ISERROR(VLOOKUP(#REF!,$B$2:$D$577,2,0)),"",VLOOKUP(#REF!,$B$2:$D$577,2,0))</f>
        <v/>
      </c>
      <c r="K810" s="133" t="str">
        <f>IF(ISERROR(VLOOKUP($J810,Tableau1[],4,0)),"",VLOOKUP($J810,Tableau1[],4,0))</f>
        <v/>
      </c>
      <c r="L810" s="133" t="str">
        <f>IF(ISERROR(VLOOKUP($J810,Tableau1[],5,0)),"",VLOOKUP($J810,Tableau1[],5,0))</f>
        <v/>
      </c>
      <c r="M810" s="133" t="str">
        <f>IF(ISERROR(VLOOKUP($J810,Tableau1[],6,0)),"",VLOOKUP($J810,Tableau1[],6,0))</f>
        <v/>
      </c>
      <c r="N810" s="133" t="str">
        <f>IF(ISERROR(VLOOKUP($J810,Tableau1[],13,0)),"",VLOOKUP($J810,Tableau1[],13,0))</f>
        <v/>
      </c>
      <c r="O810" s="133" t="str">
        <f>IF(ISERROR(VLOOKUP($J810,Tableau1[],11,0)),"",VLOOKUP($J810,Tableau1[],11,0))</f>
        <v/>
      </c>
      <c r="P810" s="133" t="str">
        <f>IF(ISERROR(VLOOKUP($J810,Tableau1[],8,0)),"",VLOOKUP($J810,Tableau1[],8,0))</f>
        <v/>
      </c>
      <c r="Q810" s="133" t="str">
        <f>IF(ISERROR(VLOOKUP($J810,Tableau1[],10,0)),"",VLOOKUP($J810,Tableau1[],10,0))</f>
        <v/>
      </c>
      <c r="R810" s="133" t="str">
        <f t="shared" si="108"/>
        <v/>
      </c>
      <c r="S810" s="134" t="str">
        <f t="shared" si="109"/>
        <v/>
      </c>
      <c r="T810" s="133" t="str">
        <f t="shared" si="110"/>
        <v/>
      </c>
    </row>
    <row r="811" spans="1:20" ht="19.95" customHeight="1">
      <c r="A811" s="86" t="e">
        <f>IF(#REF!=0,"",1)</f>
        <v>#REF!</v>
      </c>
      <c r="G811" s="135"/>
      <c r="H811" s="135"/>
      <c r="I811" s="135"/>
      <c r="J811" s="133" t="str">
        <f>IF(ISERROR(VLOOKUP(#REF!,$B$2:$D$577,2,0)),"",VLOOKUP(#REF!,$B$2:$D$577,2,0))</f>
        <v/>
      </c>
      <c r="K811" s="133" t="str">
        <f>IF(ISERROR(VLOOKUP($J811,Tableau1[],4,0)),"",VLOOKUP($J811,Tableau1[],4,0))</f>
        <v/>
      </c>
      <c r="L811" s="133" t="str">
        <f>IF(ISERROR(VLOOKUP($J811,Tableau1[],5,0)),"",VLOOKUP($J811,Tableau1[],5,0))</f>
        <v/>
      </c>
      <c r="M811" s="133" t="str">
        <f>IF(ISERROR(VLOOKUP($J811,Tableau1[],6,0)),"",VLOOKUP($J811,Tableau1[],6,0))</f>
        <v/>
      </c>
      <c r="N811" s="133" t="str">
        <f>IF(ISERROR(VLOOKUP($J811,Tableau1[],13,0)),"",VLOOKUP($J811,Tableau1[],13,0))</f>
        <v/>
      </c>
      <c r="O811" s="133" t="str">
        <f>IF(ISERROR(VLOOKUP($J811,Tableau1[],11,0)),"",VLOOKUP($J811,Tableau1[],11,0))</f>
        <v/>
      </c>
      <c r="P811" s="133" t="str">
        <f>IF(ISERROR(VLOOKUP($J811,Tableau1[],8,0)),"",VLOOKUP($J811,Tableau1[],8,0))</f>
        <v/>
      </c>
      <c r="Q811" s="133" t="str">
        <f>IF(ISERROR(VLOOKUP($J811,Tableau1[],10,0)),"",VLOOKUP($J811,Tableau1[],10,0))</f>
        <v/>
      </c>
      <c r="R811" s="133" t="str">
        <f t="shared" si="108"/>
        <v/>
      </c>
      <c r="S811" s="134" t="str">
        <f t="shared" si="109"/>
        <v/>
      </c>
      <c r="T811" s="133" t="str">
        <f t="shared" si="110"/>
        <v/>
      </c>
    </row>
    <row r="812" spans="1:20" ht="19.95" customHeight="1">
      <c r="A812" s="86" t="e">
        <f>IF(#REF!=0,"",1)</f>
        <v>#REF!</v>
      </c>
      <c r="G812" s="135"/>
      <c r="H812" s="135"/>
      <c r="I812" s="135"/>
      <c r="J812" s="133" t="str">
        <f>IF(ISERROR(VLOOKUP(#REF!,$B$2:$D$577,2,0)),"",VLOOKUP(#REF!,$B$2:$D$577,2,0))</f>
        <v/>
      </c>
      <c r="K812" s="133" t="str">
        <f>IF(ISERROR(VLOOKUP($J812,Tableau1[],4,0)),"",VLOOKUP($J812,Tableau1[],4,0))</f>
        <v/>
      </c>
      <c r="L812" s="133" t="str">
        <f>IF(ISERROR(VLOOKUP($J812,Tableau1[],5,0)),"",VLOOKUP($J812,Tableau1[],5,0))</f>
        <v/>
      </c>
      <c r="M812" s="133" t="str">
        <f>IF(ISERROR(VLOOKUP($J812,Tableau1[],6,0)),"",VLOOKUP($J812,Tableau1[],6,0))</f>
        <v/>
      </c>
      <c r="N812" s="133" t="str">
        <f>IF(ISERROR(VLOOKUP($J812,Tableau1[],13,0)),"",VLOOKUP($J812,Tableau1[],13,0))</f>
        <v/>
      </c>
      <c r="O812" s="133" t="str">
        <f>IF(ISERROR(VLOOKUP($J812,Tableau1[],11,0)),"",VLOOKUP($J812,Tableau1[],11,0))</f>
        <v/>
      </c>
      <c r="P812" s="133" t="str">
        <f>IF(ISERROR(VLOOKUP($J812,Tableau1[],8,0)),"",VLOOKUP($J812,Tableau1[],8,0))</f>
        <v/>
      </c>
      <c r="Q812" s="133" t="str">
        <f>IF(ISERROR(VLOOKUP($J812,Tableau1[],10,0)),"",VLOOKUP($J812,Tableau1[],10,0))</f>
        <v/>
      </c>
      <c r="R812" s="133" t="str">
        <f t="shared" si="108"/>
        <v/>
      </c>
      <c r="S812" s="134" t="str">
        <f t="shared" si="109"/>
        <v/>
      </c>
      <c r="T812" s="133" t="str">
        <f t="shared" ref="T812" si="111">IF(S812="","",T811)</f>
        <v/>
      </c>
    </row>
    <row r="813" spans="1:20" ht="19.95" customHeight="1">
      <c r="A813" s="86" t="e">
        <f>IF(#REF!=0,"",1)</f>
        <v>#REF!</v>
      </c>
      <c r="G813" s="135"/>
      <c r="H813" s="135"/>
      <c r="I813" s="135"/>
      <c r="J813" s="133" t="str">
        <f>IF(ISERROR(VLOOKUP(#REF!,$B$2:$D$577,2,0)),"",VLOOKUP(#REF!,$B$2:$D$577,2,0))</f>
        <v/>
      </c>
      <c r="K813" s="133" t="str">
        <f>IF(ISERROR(VLOOKUP($J813,Tableau1[],4,0)),"",VLOOKUP($J813,Tableau1[],4,0))</f>
        <v/>
      </c>
      <c r="L813" s="133" t="str">
        <f>IF(ISERROR(VLOOKUP($J813,Tableau1[],5,0)),"",VLOOKUP($J813,Tableau1[],5,0))</f>
        <v/>
      </c>
      <c r="M813" s="133" t="str">
        <f>IF(ISERROR(VLOOKUP($J813,Tableau1[],6,0)),"",VLOOKUP($J813,Tableau1[],6,0))</f>
        <v/>
      </c>
      <c r="N813" s="133" t="str">
        <f>IF(ISERROR(VLOOKUP($J813,Tableau1[],11,0)),"",VLOOKUP($J813,Tableau1[],11,0))</f>
        <v/>
      </c>
      <c r="O813" s="133" t="str">
        <f>IF(ISERROR(VLOOKUP($J813,Tableau1[],11,0)),"",VLOOKUP($J813,Tableau1[],11,0))</f>
        <v/>
      </c>
      <c r="P813" s="133" t="str">
        <f>IF(ISERROR(VLOOKUP($J813,Tableau1[],8,0)),"",VLOOKUP($J813,Tableau1[],8,0))</f>
        <v/>
      </c>
      <c r="Q813" s="133" t="str">
        <f>IF(ISERROR(VLOOKUP($J813,Tableau1[],10,0)),"",VLOOKUP($J813,Tableau1[],10,0))</f>
        <v/>
      </c>
      <c r="R813" s="133" t="str">
        <f t="shared" si="108"/>
        <v/>
      </c>
      <c r="S813" s="134" t="str">
        <f t="shared" si="109"/>
        <v/>
      </c>
      <c r="T813" s="133" t="str">
        <f t="shared" ref="T813:T875" si="112">IF(S813="","",T812)</f>
        <v/>
      </c>
    </row>
    <row r="814" spans="1:20" ht="19.95" customHeight="1">
      <c r="A814" s="86" t="e">
        <f>IF(#REF!=0,"",1)</f>
        <v>#REF!</v>
      </c>
      <c r="G814" s="135"/>
      <c r="H814" s="135"/>
      <c r="I814" s="135"/>
      <c r="J814" s="133" t="str">
        <f>IF(ISERROR(VLOOKUP(#REF!,$B$2:$D$577,2,0)),"",VLOOKUP(#REF!,$B$2:$D$577,2,0))</f>
        <v/>
      </c>
      <c r="K814" s="133" t="str">
        <f>IF(ISERROR(VLOOKUP($J814,Tableau1[],4,0)),"",VLOOKUP($J814,Tableau1[],4,0))</f>
        <v/>
      </c>
      <c r="L814" s="133" t="str">
        <f>IF(ISERROR(VLOOKUP($J814,Tableau1[],5,0)),"",VLOOKUP($J814,Tableau1[],5,0))</f>
        <v/>
      </c>
      <c r="M814" s="133" t="str">
        <f>IF(ISERROR(VLOOKUP($J814,Tableau1[],6,0)),"",VLOOKUP($J814,Tableau1[],6,0))</f>
        <v/>
      </c>
      <c r="N814" s="133" t="str">
        <f>IF(ISERROR(VLOOKUP($J814,Tableau1[],11,0)),"",VLOOKUP($J814,Tableau1[],11,0))</f>
        <v/>
      </c>
      <c r="O814" s="133" t="str">
        <f>IF(ISERROR(VLOOKUP($J814,Tableau1[],11,0)),"",VLOOKUP($J814,Tableau1[],11,0))</f>
        <v/>
      </c>
      <c r="P814" s="133" t="str">
        <f>IF(ISERROR(VLOOKUP($J814,Tableau1[],8,0)),"",VLOOKUP($J814,Tableau1[],8,0))</f>
        <v/>
      </c>
      <c r="Q814" s="133" t="str">
        <f>IF(ISERROR(VLOOKUP($J814,Tableau1[],10,0)),"",VLOOKUP($J814,Tableau1[],10,0))</f>
        <v/>
      </c>
      <c r="R814" s="133" t="str">
        <f t="shared" si="108"/>
        <v/>
      </c>
      <c r="S814" s="134" t="str">
        <f t="shared" si="109"/>
        <v/>
      </c>
      <c r="T814" s="133" t="str">
        <f t="shared" si="112"/>
        <v/>
      </c>
    </row>
    <row r="815" spans="1:20" ht="19.95" customHeight="1">
      <c r="A815" s="86" t="e">
        <f>IF(#REF!=0,"",1)</f>
        <v>#REF!</v>
      </c>
      <c r="G815" s="135"/>
      <c r="H815" s="135"/>
      <c r="I815" s="135"/>
      <c r="J815" s="133" t="str">
        <f>IF(ISERROR(VLOOKUP(#REF!,$B$2:$D$577,2,0)),"",VLOOKUP(#REF!,$B$2:$D$577,2,0))</f>
        <v/>
      </c>
      <c r="K815" s="133" t="str">
        <f>IF(ISERROR(VLOOKUP($J815,Tableau1[],4,0)),"",VLOOKUP($J815,Tableau1[],4,0))</f>
        <v/>
      </c>
      <c r="L815" s="133" t="str">
        <f>IF(ISERROR(VLOOKUP($J815,Tableau1[],5,0)),"",VLOOKUP($J815,Tableau1[],5,0))</f>
        <v/>
      </c>
      <c r="M815" s="133" t="str">
        <f>IF(ISERROR(VLOOKUP($J815,Tableau1[],6,0)),"",VLOOKUP($J815,Tableau1[],6,0))</f>
        <v/>
      </c>
      <c r="N815" s="133" t="str">
        <f>IF(ISERROR(VLOOKUP($J815,Tableau1[],11,0)),"",VLOOKUP($J815,Tableau1[],11,0))</f>
        <v/>
      </c>
      <c r="O815" s="133" t="str">
        <f>IF(ISERROR(VLOOKUP($J815,Tableau1[],11,0)),"",VLOOKUP($J815,Tableau1[],11,0))</f>
        <v/>
      </c>
      <c r="P815" s="133" t="str">
        <f>IF(ISERROR(VLOOKUP($J815,Tableau1[],8,0)),"",VLOOKUP($J815,Tableau1[],8,0))</f>
        <v/>
      </c>
      <c r="Q815" s="133" t="str">
        <f>IF(ISERROR(VLOOKUP($J815,Tableau1[],10,0)),"",VLOOKUP($J815,Tableau1[],10,0))</f>
        <v/>
      </c>
      <c r="R815" s="133" t="str">
        <f t="shared" si="108"/>
        <v/>
      </c>
      <c r="S815" s="134" t="str">
        <f t="shared" si="109"/>
        <v/>
      </c>
      <c r="T815" s="133" t="str">
        <f t="shared" si="112"/>
        <v/>
      </c>
    </row>
    <row r="816" spans="1:20" ht="19.95" customHeight="1">
      <c r="A816" s="86" t="e">
        <f>IF(#REF!=0,"",1)</f>
        <v>#REF!</v>
      </c>
      <c r="G816" s="135"/>
      <c r="H816" s="135"/>
      <c r="I816" s="135"/>
      <c r="J816" s="133" t="str">
        <f>IF(ISERROR(VLOOKUP(#REF!,$B$2:$D$577,2,0)),"",VLOOKUP(#REF!,$B$2:$D$577,2,0))</f>
        <v/>
      </c>
      <c r="K816" s="133" t="str">
        <f>IF(ISERROR(VLOOKUP($J816,Tableau1[],4,0)),"",VLOOKUP($J816,Tableau1[],4,0))</f>
        <v/>
      </c>
      <c r="L816" s="133" t="str">
        <f>IF(ISERROR(VLOOKUP($J816,Tableau1[],5,0)),"",VLOOKUP($J816,Tableau1[],5,0))</f>
        <v/>
      </c>
      <c r="M816" s="133" t="str">
        <f>IF(ISERROR(VLOOKUP($J816,Tableau1[],6,0)),"",VLOOKUP($J816,Tableau1[],6,0))</f>
        <v/>
      </c>
      <c r="N816" s="133" t="str">
        <f>IF(ISERROR(VLOOKUP($J816,Tableau1[],11,0)),"",VLOOKUP($J816,Tableau1[],11,0))</f>
        <v/>
      </c>
      <c r="O816" s="133" t="str">
        <f>IF(ISERROR(VLOOKUP($J816,Tableau1[],11,0)),"",VLOOKUP($J816,Tableau1[],11,0))</f>
        <v/>
      </c>
      <c r="P816" s="133" t="str">
        <f>IF(ISERROR(VLOOKUP($J816,Tableau1[],8,0)),"",VLOOKUP($J816,Tableau1[],8,0))</f>
        <v/>
      </c>
      <c r="Q816" s="133" t="str">
        <f>IF(ISERROR(VLOOKUP($J816,Tableau1[],10,0)),"",VLOOKUP($J816,Tableau1[],10,0))</f>
        <v/>
      </c>
      <c r="R816" s="133" t="str">
        <f t="shared" si="108"/>
        <v/>
      </c>
      <c r="S816" s="134" t="str">
        <f t="shared" si="109"/>
        <v/>
      </c>
      <c r="T816" s="133" t="str">
        <f t="shared" si="112"/>
        <v/>
      </c>
    </row>
    <row r="817" spans="1:20" ht="19.95" customHeight="1">
      <c r="A817" s="86" t="e">
        <f>IF(#REF!=0,"",1)</f>
        <v>#REF!</v>
      </c>
      <c r="G817" s="135"/>
      <c r="H817" s="135"/>
      <c r="I817" s="135"/>
      <c r="J817" s="133" t="str">
        <f>IF(ISERROR(VLOOKUP(#REF!,$B$2:$D$577,2,0)),"",VLOOKUP(#REF!,$B$2:$D$577,2,0))</f>
        <v/>
      </c>
      <c r="K817" s="133" t="str">
        <f>IF(ISERROR(VLOOKUP($J817,Tableau1[],4,0)),"",VLOOKUP($J817,Tableau1[],4,0))</f>
        <v/>
      </c>
      <c r="L817" s="133" t="str">
        <f>IF(ISERROR(VLOOKUP($J817,Tableau1[],5,0)),"",VLOOKUP($J817,Tableau1[],5,0))</f>
        <v/>
      </c>
      <c r="M817" s="133" t="str">
        <f>IF(ISERROR(VLOOKUP($J817,Tableau1[],6,0)),"",VLOOKUP($J817,Tableau1[],6,0))</f>
        <v/>
      </c>
      <c r="N817" s="133" t="str">
        <f>IF(ISERROR(VLOOKUP($J817,Tableau1[],11,0)),"",VLOOKUP($J817,Tableau1[],11,0))</f>
        <v/>
      </c>
      <c r="O817" s="133" t="str">
        <f>IF(ISERROR(VLOOKUP($J817,Tableau1[],11,0)),"",VLOOKUP($J817,Tableau1[],11,0))</f>
        <v/>
      </c>
      <c r="P817" s="133" t="str">
        <f>IF(ISERROR(VLOOKUP($J817,Tableau1[],8,0)),"",VLOOKUP($J817,Tableau1[],8,0))</f>
        <v/>
      </c>
      <c r="Q817" s="133" t="str">
        <f>IF(ISERROR(VLOOKUP($J817,Tableau1[],10,0)),"",VLOOKUP($J817,Tableau1[],10,0))</f>
        <v/>
      </c>
      <c r="R817" s="133" t="str">
        <f t="shared" si="108"/>
        <v/>
      </c>
      <c r="S817" s="134" t="str">
        <f t="shared" si="109"/>
        <v/>
      </c>
      <c r="T817" s="133" t="str">
        <f t="shared" si="112"/>
        <v/>
      </c>
    </row>
    <row r="818" spans="1:20" ht="19.95" customHeight="1">
      <c r="A818" s="86" t="e">
        <f>IF(#REF!=0,"",1)</f>
        <v>#REF!</v>
      </c>
      <c r="G818" s="135"/>
      <c r="H818" s="135"/>
      <c r="I818" s="135"/>
      <c r="J818" s="133" t="str">
        <f>IF(ISERROR(VLOOKUP(#REF!,$B$2:$D$577,2,0)),"",VLOOKUP(#REF!,$B$2:$D$577,2,0))</f>
        <v/>
      </c>
      <c r="K818" s="133" t="str">
        <f>IF(ISERROR(VLOOKUP($J818,Tableau1[],4,0)),"",VLOOKUP($J818,Tableau1[],4,0))</f>
        <v/>
      </c>
      <c r="L818" s="133" t="str">
        <f>IF(ISERROR(VLOOKUP($J818,Tableau1[],5,0)),"",VLOOKUP($J818,Tableau1[],5,0))</f>
        <v/>
      </c>
      <c r="M818" s="133" t="str">
        <f>IF(ISERROR(VLOOKUP($J818,Tableau1[],6,0)),"",VLOOKUP($J818,Tableau1[],6,0))</f>
        <v/>
      </c>
      <c r="N818" s="133" t="str">
        <f>IF(ISERROR(VLOOKUP($J818,Tableau1[],11,0)),"",VLOOKUP($J818,Tableau1[],11,0))</f>
        <v/>
      </c>
      <c r="O818" s="133" t="str">
        <f>IF(ISERROR(VLOOKUP($J818,Tableau1[],11,0)),"",VLOOKUP($J818,Tableau1[],11,0))</f>
        <v/>
      </c>
      <c r="P818" s="133" t="str">
        <f>IF(ISERROR(VLOOKUP($J818,Tableau1[],8,0)),"",VLOOKUP($J818,Tableau1[],8,0))</f>
        <v/>
      </c>
      <c r="Q818" s="133" t="str">
        <f>IF(ISERROR(VLOOKUP($J818,Tableau1[],10,0)),"",VLOOKUP($J818,Tableau1[],10,0))</f>
        <v/>
      </c>
      <c r="R818" s="133" t="str">
        <f t="shared" si="108"/>
        <v/>
      </c>
      <c r="S818" s="134" t="str">
        <f t="shared" si="109"/>
        <v/>
      </c>
      <c r="T818" s="133" t="str">
        <f t="shared" si="112"/>
        <v/>
      </c>
    </row>
    <row r="819" spans="1:20" ht="19.95" customHeight="1">
      <c r="A819" s="86" t="e">
        <f>IF(#REF!=0,"",1)</f>
        <v>#REF!</v>
      </c>
      <c r="G819" s="135"/>
      <c r="H819" s="135"/>
      <c r="I819" s="135"/>
      <c r="J819" s="133" t="str">
        <f>IF(ISERROR(VLOOKUP(#REF!,$B$2:$D$577,2,0)),"",VLOOKUP(#REF!,$B$2:$D$577,2,0))</f>
        <v/>
      </c>
      <c r="K819" s="133" t="str">
        <f>IF(ISERROR(VLOOKUP($J819,Tableau1[],4,0)),"",VLOOKUP($J819,Tableau1[],4,0))</f>
        <v/>
      </c>
      <c r="L819" s="133" t="str">
        <f>IF(ISERROR(VLOOKUP($J819,Tableau1[],5,0)),"",VLOOKUP($J819,Tableau1[],5,0))</f>
        <v/>
      </c>
      <c r="M819" s="133" t="str">
        <f>IF(ISERROR(VLOOKUP($J819,Tableau1[],6,0)),"",VLOOKUP($J819,Tableau1[],6,0))</f>
        <v/>
      </c>
      <c r="N819" s="133" t="str">
        <f>IF(ISERROR(VLOOKUP($J819,Tableau1[],11,0)),"",VLOOKUP($J819,Tableau1[],11,0))</f>
        <v/>
      </c>
      <c r="O819" s="133" t="str">
        <f>IF(ISERROR(VLOOKUP($J819,Tableau1[],11,0)),"",VLOOKUP($J819,Tableau1[],11,0))</f>
        <v/>
      </c>
      <c r="P819" s="133" t="str">
        <f>IF(ISERROR(VLOOKUP($J819,Tableau1[],8,0)),"",VLOOKUP($J819,Tableau1[],8,0))</f>
        <v/>
      </c>
      <c r="Q819" s="133" t="str">
        <f>IF(ISERROR(VLOOKUP($J819,Tableau1[],10,0)),"",VLOOKUP($J819,Tableau1[],10,0))</f>
        <v/>
      </c>
      <c r="R819" s="133" t="str">
        <f t="shared" si="108"/>
        <v/>
      </c>
      <c r="S819" s="134" t="str">
        <f t="shared" si="109"/>
        <v/>
      </c>
      <c r="T819" s="133" t="str">
        <f t="shared" si="112"/>
        <v/>
      </c>
    </row>
    <row r="820" spans="1:20" ht="19.95" customHeight="1">
      <c r="A820" s="86" t="e">
        <f>IF(#REF!=0,"",1)</f>
        <v>#REF!</v>
      </c>
      <c r="G820" s="135"/>
      <c r="H820" s="135"/>
      <c r="I820" s="135"/>
      <c r="J820" s="133" t="str">
        <f>IF(ISERROR(VLOOKUP(#REF!,$B$2:$D$577,2,0)),"",VLOOKUP(#REF!,$B$2:$D$577,2,0))</f>
        <v/>
      </c>
      <c r="K820" s="133" t="str">
        <f>IF(ISERROR(VLOOKUP($J820,Tableau1[],4,0)),"",VLOOKUP($J820,Tableau1[],4,0))</f>
        <v/>
      </c>
      <c r="L820" s="133" t="str">
        <f>IF(ISERROR(VLOOKUP($J820,Tableau1[],5,0)),"",VLOOKUP($J820,Tableau1[],5,0))</f>
        <v/>
      </c>
      <c r="M820" s="133" t="str">
        <f>IF(ISERROR(VLOOKUP($J820,Tableau1[],6,0)),"",VLOOKUP($J820,Tableau1[],6,0))</f>
        <v/>
      </c>
      <c r="N820" s="133" t="str">
        <f>IF(ISERROR(VLOOKUP($J820,Tableau1[],11,0)),"",VLOOKUP($J820,Tableau1[],11,0))</f>
        <v/>
      </c>
      <c r="O820" s="133" t="str">
        <f>IF(ISERROR(VLOOKUP($J820,Tableau1[],11,0)),"",VLOOKUP($J820,Tableau1[],11,0))</f>
        <v/>
      </c>
      <c r="P820" s="133" t="str">
        <f>IF(ISERROR(VLOOKUP($J820,Tableau1[],8,0)),"",VLOOKUP($J820,Tableau1[],8,0))</f>
        <v/>
      </c>
      <c r="Q820" s="133" t="str">
        <f>IF(ISERROR(VLOOKUP($J820,Tableau1[],10,0)),"",VLOOKUP($J820,Tableau1[],10,0))</f>
        <v/>
      </c>
      <c r="R820" s="133" t="str">
        <f t="shared" si="108"/>
        <v/>
      </c>
      <c r="S820" s="134" t="str">
        <f t="shared" si="109"/>
        <v/>
      </c>
      <c r="T820" s="133" t="str">
        <f t="shared" si="112"/>
        <v/>
      </c>
    </row>
    <row r="821" spans="1:20" ht="19.95" customHeight="1">
      <c r="A821" s="86" t="e">
        <f>IF(#REF!=0,"",1)</f>
        <v>#REF!</v>
      </c>
      <c r="G821" s="135"/>
      <c r="H821" s="135"/>
      <c r="I821" s="135"/>
      <c r="J821" s="133" t="str">
        <f>IF(ISERROR(VLOOKUP(#REF!,$B$2:$D$577,2,0)),"",VLOOKUP(#REF!,$B$2:$D$577,2,0))</f>
        <v/>
      </c>
      <c r="K821" s="133" t="str">
        <f>IF(ISERROR(VLOOKUP($J821,Tableau1[],4,0)),"",VLOOKUP($J821,Tableau1[],4,0))</f>
        <v/>
      </c>
      <c r="L821" s="133" t="str">
        <f>IF(ISERROR(VLOOKUP($J821,Tableau1[],5,0)),"",VLOOKUP($J821,Tableau1[],5,0))</f>
        <v/>
      </c>
      <c r="M821" s="133" t="str">
        <f>IF(ISERROR(VLOOKUP($J821,Tableau1[],6,0)),"",VLOOKUP($J821,Tableau1[],6,0))</f>
        <v/>
      </c>
      <c r="N821" s="133" t="str">
        <f>IF(ISERROR(VLOOKUP($J821,Tableau1[],11,0)),"",VLOOKUP($J821,Tableau1[],11,0))</f>
        <v/>
      </c>
      <c r="O821" s="133" t="str">
        <f>IF(ISERROR(VLOOKUP($J821,Tableau1[],11,0)),"",VLOOKUP($J821,Tableau1[],11,0))</f>
        <v/>
      </c>
      <c r="P821" s="133" t="str">
        <f>IF(ISERROR(VLOOKUP($J821,Tableau1[],8,0)),"",VLOOKUP($J821,Tableau1[],8,0))</f>
        <v/>
      </c>
      <c r="Q821" s="133" t="str">
        <f>IF(ISERROR(VLOOKUP($J821,Tableau1[],10,0)),"",VLOOKUP($J821,Tableau1[],10,0))</f>
        <v/>
      </c>
      <c r="R821" s="133" t="str">
        <f t="shared" si="108"/>
        <v/>
      </c>
      <c r="S821" s="134" t="str">
        <f t="shared" si="109"/>
        <v/>
      </c>
      <c r="T821" s="133" t="str">
        <f t="shared" si="112"/>
        <v/>
      </c>
    </row>
    <row r="822" spans="1:20" ht="19.95" customHeight="1">
      <c r="A822" s="86" t="e">
        <f>IF(#REF!=0,"",1)</f>
        <v>#REF!</v>
      </c>
      <c r="G822" s="135"/>
      <c r="H822" s="135"/>
      <c r="I822" s="135"/>
      <c r="J822" s="133" t="str">
        <f>IF(ISERROR(VLOOKUP(#REF!,$B$2:$D$577,2,0)),"",VLOOKUP(#REF!,$B$2:$D$577,2,0))</f>
        <v/>
      </c>
      <c r="K822" s="133" t="str">
        <f>IF(ISERROR(VLOOKUP($J822,Tableau1[],4,0)),"",VLOOKUP($J822,Tableau1[],4,0))</f>
        <v/>
      </c>
      <c r="L822" s="133" t="str">
        <f>IF(ISERROR(VLOOKUP($J822,Tableau1[],5,0)),"",VLOOKUP($J822,Tableau1[],5,0))</f>
        <v/>
      </c>
      <c r="M822" s="133" t="str">
        <f>IF(ISERROR(VLOOKUP($J822,Tableau1[],6,0)),"",VLOOKUP($J822,Tableau1[],6,0))</f>
        <v/>
      </c>
      <c r="N822" s="133" t="str">
        <f>IF(ISERROR(VLOOKUP($J822,Tableau1[],11,0)),"",VLOOKUP($J822,Tableau1[],11,0))</f>
        <v/>
      </c>
      <c r="O822" s="133" t="str">
        <f>IF(ISERROR(VLOOKUP($J822,Tableau1[],11,0)),"",VLOOKUP($J822,Tableau1[],11,0))</f>
        <v/>
      </c>
      <c r="P822" s="133" t="str">
        <f>IF(ISERROR(VLOOKUP($J822,Tableau1[],8,0)),"",VLOOKUP($J822,Tableau1[],8,0))</f>
        <v/>
      </c>
      <c r="Q822" s="133" t="str">
        <f>IF(ISERROR(VLOOKUP($J822,Tableau1[],10,0)),"",VLOOKUP($J822,Tableau1[],10,0))</f>
        <v/>
      </c>
      <c r="R822" s="133" t="str">
        <f t="shared" si="108"/>
        <v/>
      </c>
      <c r="S822" s="134" t="str">
        <f t="shared" si="109"/>
        <v/>
      </c>
      <c r="T822" s="133" t="str">
        <f t="shared" si="112"/>
        <v/>
      </c>
    </row>
    <row r="823" spans="1:20" ht="19.95" customHeight="1">
      <c r="A823" s="86" t="e">
        <f>IF(#REF!=0,"",1)</f>
        <v>#REF!</v>
      </c>
      <c r="G823" s="135"/>
      <c r="H823" s="135"/>
      <c r="I823" s="135"/>
      <c r="J823" s="133" t="str">
        <f>IF(ISERROR(VLOOKUP(#REF!,$B$2:$D$577,2,0)),"",VLOOKUP(#REF!,$B$2:$D$577,2,0))</f>
        <v/>
      </c>
      <c r="K823" s="133" t="str">
        <f>IF(ISERROR(VLOOKUP($J823,Tableau1[],4,0)),"",VLOOKUP($J823,Tableau1[],4,0))</f>
        <v/>
      </c>
      <c r="L823" s="133" t="str">
        <f>IF(ISERROR(VLOOKUP($J823,Tableau1[],5,0)),"",VLOOKUP($J823,Tableau1[],5,0))</f>
        <v/>
      </c>
      <c r="M823" s="133" t="str">
        <f>IF(ISERROR(VLOOKUP($J823,Tableau1[],6,0)),"",VLOOKUP($J823,Tableau1[],6,0))</f>
        <v/>
      </c>
      <c r="N823" s="133" t="str">
        <f>IF(ISERROR(VLOOKUP($J823,Tableau1[],11,0)),"",VLOOKUP($J823,Tableau1[],11,0))</f>
        <v/>
      </c>
      <c r="O823" s="133" t="str">
        <f>IF(ISERROR(VLOOKUP($J823,Tableau1[],11,0)),"",VLOOKUP($J823,Tableau1[],11,0))</f>
        <v/>
      </c>
      <c r="P823" s="133" t="str">
        <f>IF(ISERROR(VLOOKUP($J823,Tableau1[],8,0)),"",VLOOKUP($J823,Tableau1[],8,0))</f>
        <v/>
      </c>
      <c r="Q823" s="133" t="str">
        <f>IF(ISERROR(VLOOKUP($J823,Tableau1[],10,0)),"",VLOOKUP($J823,Tableau1[],10,0))</f>
        <v/>
      </c>
      <c r="R823" s="133" t="str">
        <f t="shared" si="108"/>
        <v/>
      </c>
      <c r="S823" s="134" t="str">
        <f t="shared" si="109"/>
        <v/>
      </c>
      <c r="T823" s="133" t="str">
        <f t="shared" si="112"/>
        <v/>
      </c>
    </row>
    <row r="824" spans="1:20" ht="19.95" customHeight="1">
      <c r="A824" s="86" t="e">
        <f>IF(#REF!=0,"",1)</f>
        <v>#REF!</v>
      </c>
      <c r="G824" s="135"/>
      <c r="H824" s="135"/>
      <c r="I824" s="135"/>
      <c r="J824" s="133" t="str">
        <f>IF(ISERROR(VLOOKUP(#REF!,$B$2:$D$577,2,0)),"",VLOOKUP(#REF!,$B$2:$D$577,2,0))</f>
        <v/>
      </c>
      <c r="K824" s="133" t="str">
        <f>IF(ISERROR(VLOOKUP($J824,Tableau1[],4,0)),"",VLOOKUP($J824,Tableau1[],4,0))</f>
        <v/>
      </c>
      <c r="L824" s="133" t="str">
        <f>IF(ISERROR(VLOOKUP($J824,Tableau1[],5,0)),"",VLOOKUP($J824,Tableau1[],5,0))</f>
        <v/>
      </c>
      <c r="M824" s="133" t="str">
        <f>IF(ISERROR(VLOOKUP($J824,Tableau1[],6,0)),"",VLOOKUP($J824,Tableau1[],6,0))</f>
        <v/>
      </c>
      <c r="N824" s="133" t="str">
        <f>IF(ISERROR(VLOOKUP($J824,Tableau1[],11,0)),"",VLOOKUP($J824,Tableau1[],11,0))</f>
        <v/>
      </c>
      <c r="O824" s="133" t="str">
        <f>IF(ISERROR(VLOOKUP($J824,Tableau1[],11,0)),"",VLOOKUP($J824,Tableau1[],11,0))</f>
        <v/>
      </c>
      <c r="P824" s="133" t="str">
        <f>IF(ISERROR(VLOOKUP($J824,Tableau1[],8,0)),"",VLOOKUP($J824,Tableau1[],8,0))</f>
        <v/>
      </c>
      <c r="Q824" s="133" t="str">
        <f>IF(ISERROR(VLOOKUP($J824,Tableau1[],10,0)),"",VLOOKUP($J824,Tableau1[],10,0))</f>
        <v/>
      </c>
      <c r="R824" s="133" t="str">
        <f t="shared" si="108"/>
        <v/>
      </c>
      <c r="S824" s="134" t="str">
        <f t="shared" si="109"/>
        <v/>
      </c>
      <c r="T824" s="133" t="str">
        <f t="shared" si="112"/>
        <v/>
      </c>
    </row>
    <row r="825" spans="1:20" ht="19.95" customHeight="1">
      <c r="A825" s="86" t="e">
        <f>IF(#REF!=0,"",1)</f>
        <v>#REF!</v>
      </c>
      <c r="G825" s="135"/>
      <c r="H825" s="135"/>
      <c r="I825" s="135"/>
      <c r="J825" s="133" t="str">
        <f>IF(ISERROR(VLOOKUP(#REF!,$B$2:$D$577,2,0)),"",VLOOKUP(#REF!,$B$2:$D$577,2,0))</f>
        <v/>
      </c>
      <c r="K825" s="133" t="str">
        <f>IF(ISERROR(VLOOKUP($J825,Tableau1[],4,0)),"",VLOOKUP($J825,Tableau1[],4,0))</f>
        <v/>
      </c>
      <c r="L825" s="133" t="str">
        <f>IF(ISERROR(VLOOKUP($J825,Tableau1[],5,0)),"",VLOOKUP($J825,Tableau1[],5,0))</f>
        <v/>
      </c>
      <c r="M825" s="133" t="str">
        <f>IF(ISERROR(VLOOKUP($J825,Tableau1[],6,0)),"",VLOOKUP($J825,Tableau1[],6,0))</f>
        <v/>
      </c>
      <c r="N825" s="133" t="str">
        <f>IF(ISERROR(VLOOKUP($J825,Tableau1[],11,0)),"",VLOOKUP($J825,Tableau1[],11,0))</f>
        <v/>
      </c>
      <c r="O825" s="133" t="str">
        <f>IF(ISERROR(VLOOKUP($J825,Tableau1[],11,0)),"",VLOOKUP($J825,Tableau1[],11,0))</f>
        <v/>
      </c>
      <c r="P825" s="133" t="str">
        <f>IF(ISERROR(VLOOKUP($J825,Tableau1[],8,0)),"",VLOOKUP($J825,Tableau1[],8,0))</f>
        <v/>
      </c>
      <c r="Q825" s="133" t="str">
        <f>IF(ISERROR(VLOOKUP($J825,Tableau1[],10,0)),"",VLOOKUP($J825,Tableau1[],10,0))</f>
        <v/>
      </c>
      <c r="R825" s="133" t="str">
        <f t="shared" si="108"/>
        <v/>
      </c>
      <c r="S825" s="134" t="str">
        <f t="shared" si="109"/>
        <v/>
      </c>
      <c r="T825" s="133" t="str">
        <f t="shared" si="112"/>
        <v/>
      </c>
    </row>
    <row r="826" spans="1:20" ht="19.95" customHeight="1">
      <c r="A826" s="86" t="e">
        <f>IF(#REF!=0,"",1)</f>
        <v>#REF!</v>
      </c>
      <c r="G826" s="135"/>
      <c r="H826" s="135"/>
      <c r="I826" s="135"/>
      <c r="J826" s="133" t="str">
        <f>IF(ISERROR(VLOOKUP(#REF!,$B$2:$D$577,2,0)),"",VLOOKUP(#REF!,$B$2:$D$577,2,0))</f>
        <v/>
      </c>
      <c r="K826" s="133" t="str">
        <f>IF(ISERROR(VLOOKUP($J826,Tableau1[],4,0)),"",VLOOKUP($J826,Tableau1[],4,0))</f>
        <v/>
      </c>
      <c r="L826" s="133" t="str">
        <f>IF(ISERROR(VLOOKUP($J826,Tableau1[],5,0)),"",VLOOKUP($J826,Tableau1[],5,0))</f>
        <v/>
      </c>
      <c r="M826" s="133" t="str">
        <f>IF(ISERROR(VLOOKUP($J826,Tableau1[],6,0)),"",VLOOKUP($J826,Tableau1[],6,0))</f>
        <v/>
      </c>
      <c r="N826" s="133" t="str">
        <f>IF(ISERROR(VLOOKUP($J826,Tableau1[],11,0)),"",VLOOKUP($J826,Tableau1[],11,0))</f>
        <v/>
      </c>
      <c r="O826" s="133" t="str">
        <f>IF(ISERROR(VLOOKUP($J826,Tableau1[],11,0)),"",VLOOKUP($J826,Tableau1[],11,0))</f>
        <v/>
      </c>
      <c r="P826" s="133" t="str">
        <f>IF(ISERROR(VLOOKUP($J826,Tableau1[],8,0)),"",VLOOKUP($J826,Tableau1[],8,0))</f>
        <v/>
      </c>
      <c r="Q826" s="133" t="str">
        <f>IF(ISERROR(VLOOKUP($J826,Tableau1[],10,0)),"",VLOOKUP($J826,Tableau1[],10,0))</f>
        <v/>
      </c>
      <c r="R826" s="133" t="str">
        <f t="shared" si="108"/>
        <v/>
      </c>
      <c r="S826" s="134" t="str">
        <f t="shared" si="109"/>
        <v/>
      </c>
      <c r="T826" s="133" t="str">
        <f t="shared" si="112"/>
        <v/>
      </c>
    </row>
    <row r="827" spans="1:20" ht="19.95" customHeight="1">
      <c r="A827" s="86" t="e">
        <f>IF(#REF!=0,"",1)</f>
        <v>#REF!</v>
      </c>
      <c r="G827" s="135"/>
      <c r="H827" s="135"/>
      <c r="I827" s="135"/>
      <c r="J827" s="133" t="str">
        <f>IF(ISERROR(VLOOKUP(#REF!,$B$2:$D$577,2,0)),"",VLOOKUP(#REF!,$B$2:$D$577,2,0))</f>
        <v/>
      </c>
      <c r="K827" s="133" t="str">
        <f>IF(ISERROR(VLOOKUP($J827,Tableau1[],4,0)),"",VLOOKUP($J827,Tableau1[],4,0))</f>
        <v/>
      </c>
      <c r="L827" s="133" t="str">
        <f>IF(ISERROR(VLOOKUP($J827,Tableau1[],5,0)),"",VLOOKUP($J827,Tableau1[],5,0))</f>
        <v/>
      </c>
      <c r="M827" s="133" t="str">
        <f>IF(ISERROR(VLOOKUP($J827,Tableau1[],6,0)),"",VLOOKUP($J827,Tableau1[],6,0))</f>
        <v/>
      </c>
      <c r="N827" s="133" t="str">
        <f>IF(ISERROR(VLOOKUP($J827,Tableau1[],11,0)),"",VLOOKUP($J827,Tableau1[],11,0))</f>
        <v/>
      </c>
      <c r="O827" s="133" t="str">
        <f>IF(ISERROR(VLOOKUP($J827,Tableau1[],11,0)),"",VLOOKUP($J827,Tableau1[],11,0))</f>
        <v/>
      </c>
      <c r="P827" s="133" t="str">
        <f>IF(ISERROR(VLOOKUP($J827,Tableau1[],8,0)),"",VLOOKUP($J827,Tableau1[],8,0))</f>
        <v/>
      </c>
      <c r="Q827" s="133" t="str">
        <f>IF(ISERROR(VLOOKUP($J827,Tableau1[],10,0)),"",VLOOKUP($J827,Tableau1[],10,0))</f>
        <v/>
      </c>
      <c r="R827" s="133" t="str">
        <f t="shared" si="108"/>
        <v/>
      </c>
      <c r="S827" s="134" t="str">
        <f t="shared" si="109"/>
        <v/>
      </c>
      <c r="T827" s="133" t="str">
        <f t="shared" si="112"/>
        <v/>
      </c>
    </row>
    <row r="828" spans="1:20" ht="19.95" customHeight="1">
      <c r="A828" s="86" t="e">
        <f>IF(#REF!=0,"",1)</f>
        <v>#REF!</v>
      </c>
      <c r="G828" s="135"/>
      <c r="H828" s="135"/>
      <c r="I828" s="135"/>
      <c r="J828" s="133" t="str">
        <f>IF(ISERROR(VLOOKUP(#REF!,$B$2:$D$577,2,0)),"",VLOOKUP(#REF!,$B$2:$D$577,2,0))</f>
        <v/>
      </c>
      <c r="K828" s="133" t="str">
        <f>IF(ISERROR(VLOOKUP($J828,Tableau1[],4,0)),"",VLOOKUP($J828,Tableau1[],4,0))</f>
        <v/>
      </c>
      <c r="L828" s="133" t="str">
        <f>IF(ISERROR(VLOOKUP($J828,Tableau1[],5,0)),"",VLOOKUP($J828,Tableau1[],5,0))</f>
        <v/>
      </c>
      <c r="M828" s="133" t="str">
        <f>IF(ISERROR(VLOOKUP($J828,Tableau1[],6,0)),"",VLOOKUP($J828,Tableau1[],6,0))</f>
        <v/>
      </c>
      <c r="N828" s="133" t="str">
        <f>IF(ISERROR(VLOOKUP($J828,Tableau1[],11,0)),"",VLOOKUP($J828,Tableau1[],11,0))</f>
        <v/>
      </c>
      <c r="O828" s="133" t="str">
        <f>IF(ISERROR(VLOOKUP($J828,Tableau1[],11,0)),"",VLOOKUP($J828,Tableau1[],11,0))</f>
        <v/>
      </c>
      <c r="P828" s="133" t="str">
        <f>IF(ISERROR(VLOOKUP($J828,Tableau1[],8,0)),"",VLOOKUP($J828,Tableau1[],8,0))</f>
        <v/>
      </c>
      <c r="Q828" s="133" t="str">
        <f>IF(ISERROR(VLOOKUP($J828,Tableau1[],10,0)),"",VLOOKUP($J828,Tableau1[],10,0))</f>
        <v/>
      </c>
      <c r="R828" s="133" t="str">
        <f t="shared" si="108"/>
        <v/>
      </c>
      <c r="S828" s="134" t="str">
        <f t="shared" si="109"/>
        <v/>
      </c>
      <c r="T828" s="133" t="str">
        <f t="shared" si="112"/>
        <v/>
      </c>
    </row>
    <row r="829" spans="1:20" ht="19.95" customHeight="1">
      <c r="A829" s="86" t="e">
        <f>IF(#REF!=0,"",1)</f>
        <v>#REF!</v>
      </c>
      <c r="G829" s="135"/>
      <c r="H829" s="135"/>
      <c r="I829" s="135"/>
      <c r="J829" s="133" t="str">
        <f>IF(ISERROR(VLOOKUP(#REF!,$B$2:$D$577,2,0)),"",VLOOKUP(#REF!,$B$2:$D$577,2,0))</f>
        <v/>
      </c>
      <c r="K829" s="133" t="str">
        <f>IF(ISERROR(VLOOKUP($J829,Tableau1[],4,0)),"",VLOOKUP($J829,Tableau1[],4,0))</f>
        <v/>
      </c>
      <c r="L829" s="133" t="str">
        <f>IF(ISERROR(VLOOKUP($J829,Tableau1[],5,0)),"",VLOOKUP($J829,Tableau1[],5,0))</f>
        <v/>
      </c>
      <c r="M829" s="133" t="str">
        <f>IF(ISERROR(VLOOKUP($J829,Tableau1[],6,0)),"",VLOOKUP($J829,Tableau1[],6,0))</f>
        <v/>
      </c>
      <c r="N829" s="133" t="str">
        <f>IF(ISERROR(VLOOKUP($J829,Tableau1[],11,0)),"",VLOOKUP($J829,Tableau1[],11,0))</f>
        <v/>
      </c>
      <c r="O829" s="133" t="str">
        <f>IF(ISERROR(VLOOKUP($J829,Tableau1[],11,0)),"",VLOOKUP($J829,Tableau1[],11,0))</f>
        <v/>
      </c>
      <c r="P829" s="133" t="str">
        <f>IF(ISERROR(VLOOKUP($J829,Tableau1[],8,0)),"",VLOOKUP($J829,Tableau1[],8,0))</f>
        <v/>
      </c>
      <c r="Q829" s="133" t="str">
        <f>IF(ISERROR(VLOOKUP($J829,Tableau1[],10,0)),"",VLOOKUP($J829,Tableau1[],10,0))</f>
        <v/>
      </c>
      <c r="R829" s="133" t="str">
        <f t="shared" si="108"/>
        <v/>
      </c>
      <c r="S829" s="134" t="str">
        <f t="shared" si="109"/>
        <v/>
      </c>
      <c r="T829" s="133" t="str">
        <f t="shared" si="112"/>
        <v/>
      </c>
    </row>
    <row r="830" spans="1:20" ht="19.95" customHeight="1">
      <c r="A830" s="503" t="e">
        <f>IF(#REF!=0,"",1)</f>
        <v>#REF!</v>
      </c>
      <c r="G830" s="135"/>
      <c r="H830" s="135"/>
      <c r="I830" s="135"/>
      <c r="J830" s="133" t="str">
        <f>IF(ISERROR(VLOOKUP(#REF!,$B$2:$D$577,2,0)),"",VLOOKUP(#REF!,$B$2:$D$577,2,0))</f>
        <v/>
      </c>
      <c r="K830" s="133" t="str">
        <f>IF(ISERROR(VLOOKUP($J830,Tableau1[],4,0)),"",VLOOKUP($J830,Tableau1[],4,0))</f>
        <v/>
      </c>
      <c r="L830" s="133" t="str">
        <f>IF(ISERROR(VLOOKUP($J830,Tableau1[],5,0)),"",VLOOKUP($J830,Tableau1[],5,0))</f>
        <v/>
      </c>
      <c r="M830" s="133" t="str">
        <f>IF(ISERROR(VLOOKUP($J830,Tableau1[],6,0)),"",VLOOKUP($J830,Tableau1[],6,0))</f>
        <v/>
      </c>
      <c r="N830" s="133" t="str">
        <f>IF(ISERROR(VLOOKUP($J830,Tableau1[],11,0)),"",VLOOKUP($J830,Tableau1[],11,0))</f>
        <v/>
      </c>
      <c r="O830" s="133" t="str">
        <f>IF(ISERROR(VLOOKUP($J830,Tableau1[],11,0)),"",VLOOKUP($J830,Tableau1[],11,0))</f>
        <v/>
      </c>
      <c r="P830" s="133" t="str">
        <f>IF(ISERROR(VLOOKUP($J830,Tableau1[],8,0)),"",VLOOKUP($J830,Tableau1[],8,0))</f>
        <v/>
      </c>
      <c r="Q830" s="133" t="str">
        <f>IF(ISERROR(VLOOKUP($J830,Tableau1[],10,0)),"",VLOOKUP($J830,Tableau1[],10,0))</f>
        <v/>
      </c>
      <c r="R830" s="133" t="str">
        <f t="shared" si="108"/>
        <v/>
      </c>
      <c r="S830" s="134" t="str">
        <f t="shared" si="109"/>
        <v/>
      </c>
      <c r="T830" s="133" t="str">
        <f t="shared" si="112"/>
        <v/>
      </c>
    </row>
    <row r="831" spans="1:20" ht="19.95" customHeight="1">
      <c r="A831" s="86" t="str">
        <f t="shared" ref="A831:A841" si="113">IF(D415=0,"",1)</f>
        <v/>
      </c>
      <c r="G831" s="135"/>
      <c r="H831" s="135"/>
      <c r="I831" s="135"/>
      <c r="J831" s="133" t="str">
        <f>IF(ISERROR(VLOOKUP(#REF!,$B$2:$D$577,2,0)),"",VLOOKUP(#REF!,$B$2:$D$577,2,0))</f>
        <v/>
      </c>
      <c r="K831" s="133" t="str">
        <f>IF(ISERROR(VLOOKUP($J831,Tableau1[],4,0)),"",VLOOKUP($J831,Tableau1[],4,0))</f>
        <v/>
      </c>
      <c r="L831" s="133" t="str">
        <f>IF(ISERROR(VLOOKUP($J831,Tableau1[],5,0)),"",VLOOKUP($J831,Tableau1[],5,0))</f>
        <v/>
      </c>
      <c r="M831" s="133" t="str">
        <f>IF(ISERROR(VLOOKUP($J831,Tableau1[],6,0)),"",VLOOKUP($J831,Tableau1[],6,0))</f>
        <v/>
      </c>
      <c r="N831" s="133" t="str">
        <f>IF(ISERROR(VLOOKUP($J831,Tableau1[],11,0)),"",VLOOKUP($J831,Tableau1[],11,0))</f>
        <v/>
      </c>
      <c r="O831" s="133" t="str">
        <f>IF(ISERROR(VLOOKUP($J831,Tableau1[],11,0)),"",VLOOKUP($J831,Tableau1[],11,0))</f>
        <v/>
      </c>
      <c r="P831" s="133" t="str">
        <f>IF(ISERROR(VLOOKUP($J831,Tableau1[],8,0)),"",VLOOKUP($J831,Tableau1[],8,0))</f>
        <v/>
      </c>
      <c r="Q831" s="133" t="str">
        <f>IF(ISERROR(VLOOKUP($J831,Tableau1[],10,0)),"",VLOOKUP($J831,Tableau1[],10,0))</f>
        <v/>
      </c>
      <c r="R831" s="133" t="str">
        <f t="shared" si="108"/>
        <v/>
      </c>
      <c r="S831" s="134" t="str">
        <f t="shared" si="109"/>
        <v/>
      </c>
      <c r="T831" s="133" t="str">
        <f t="shared" si="112"/>
        <v/>
      </c>
    </row>
    <row r="832" spans="1:20" ht="19.95" customHeight="1">
      <c r="A832" s="86" t="str">
        <f t="shared" si="113"/>
        <v/>
      </c>
      <c r="G832" s="135"/>
      <c r="H832" s="135"/>
      <c r="I832" s="135"/>
      <c r="J832" s="133" t="str">
        <f>IF(ISERROR(VLOOKUP(#REF!,$B$2:$D$577,2,0)),"",VLOOKUP(#REF!,$B$2:$D$577,2,0))</f>
        <v/>
      </c>
      <c r="K832" s="133" t="str">
        <f>IF(ISERROR(VLOOKUP($J832,Tableau1[],4,0)),"",VLOOKUP($J832,Tableau1[],4,0))</f>
        <v/>
      </c>
      <c r="L832" s="133" t="str">
        <f>IF(ISERROR(VLOOKUP($J832,Tableau1[],5,0)),"",VLOOKUP($J832,Tableau1[],5,0))</f>
        <v/>
      </c>
      <c r="M832" s="133" t="str">
        <f>IF(ISERROR(VLOOKUP($J832,Tableau1[],6,0)),"",VLOOKUP($J832,Tableau1[],6,0))</f>
        <v/>
      </c>
      <c r="N832" s="133" t="str">
        <f>IF(ISERROR(VLOOKUP($J832,Tableau1[],11,0)),"",VLOOKUP($J832,Tableau1[],11,0))</f>
        <v/>
      </c>
      <c r="O832" s="133" t="str">
        <f>IF(ISERROR(VLOOKUP($J832,Tableau1[],11,0)),"",VLOOKUP($J832,Tableau1[],11,0))</f>
        <v/>
      </c>
      <c r="P832" s="133" t="str">
        <f>IF(ISERROR(VLOOKUP($J832,Tableau1[],8,0)),"",VLOOKUP($J832,Tableau1[],8,0))</f>
        <v/>
      </c>
      <c r="Q832" s="133" t="str">
        <f>IF(ISERROR(VLOOKUP($J832,Tableau1[],10,0)),"",VLOOKUP($J832,Tableau1[],10,0))</f>
        <v/>
      </c>
      <c r="R832" s="133" t="str">
        <f t="shared" si="108"/>
        <v/>
      </c>
      <c r="S832" s="134" t="str">
        <f t="shared" si="109"/>
        <v/>
      </c>
      <c r="T832" s="133" t="str">
        <f t="shared" si="112"/>
        <v/>
      </c>
    </row>
    <row r="833" spans="1:20" ht="19.95" customHeight="1">
      <c r="A833" s="86" t="str">
        <f t="shared" si="113"/>
        <v/>
      </c>
      <c r="G833" s="135"/>
      <c r="H833" s="135"/>
      <c r="I833" s="135"/>
      <c r="J833" s="133" t="str">
        <f>IF(ISERROR(VLOOKUP(#REF!,$B$2:$D$577,2,0)),"",VLOOKUP(#REF!,$B$2:$D$577,2,0))</f>
        <v/>
      </c>
      <c r="K833" s="133" t="str">
        <f>IF(ISERROR(VLOOKUP($J833,Tableau1[],4,0)),"",VLOOKUP($J833,Tableau1[],4,0))</f>
        <v/>
      </c>
      <c r="L833" s="133" t="str">
        <f>IF(ISERROR(VLOOKUP($J833,Tableau1[],5,0)),"",VLOOKUP($J833,Tableau1[],5,0))</f>
        <v/>
      </c>
      <c r="M833" s="133" t="str">
        <f>IF(ISERROR(VLOOKUP($J833,Tableau1[],6,0)),"",VLOOKUP($J833,Tableau1[],6,0))</f>
        <v/>
      </c>
      <c r="N833" s="133" t="str">
        <f>IF(ISERROR(VLOOKUP($J833,Tableau1[],11,0)),"",VLOOKUP($J833,Tableau1[],11,0))</f>
        <v/>
      </c>
      <c r="O833" s="133" t="str">
        <f>IF(ISERROR(VLOOKUP($J833,Tableau1[],11,0)),"",VLOOKUP($J833,Tableau1[],11,0))</f>
        <v/>
      </c>
      <c r="P833" s="133" t="str">
        <f>IF(ISERROR(VLOOKUP($J833,Tableau1[],8,0)),"",VLOOKUP($J833,Tableau1[],8,0))</f>
        <v/>
      </c>
      <c r="Q833" s="133" t="str">
        <f>IF(ISERROR(VLOOKUP($J833,Tableau1[],10,0)),"",VLOOKUP($J833,Tableau1[],10,0))</f>
        <v/>
      </c>
      <c r="R833" s="133" t="str">
        <f t="shared" si="108"/>
        <v/>
      </c>
      <c r="S833" s="134" t="str">
        <f t="shared" si="109"/>
        <v/>
      </c>
      <c r="T833" s="133" t="str">
        <f t="shared" si="112"/>
        <v/>
      </c>
    </row>
    <row r="834" spans="1:20" ht="19.95" customHeight="1">
      <c r="A834" s="86" t="str">
        <f t="shared" si="113"/>
        <v/>
      </c>
      <c r="G834" s="135"/>
      <c r="H834" s="135"/>
      <c r="I834" s="135"/>
      <c r="J834" s="133" t="str">
        <f>IF(ISERROR(VLOOKUP(#REF!,$B$2:$D$577,2,0)),"",VLOOKUP(#REF!,$B$2:$D$577,2,0))</f>
        <v/>
      </c>
      <c r="K834" s="133" t="str">
        <f>IF(ISERROR(VLOOKUP($J834,Tableau1[],4,0)),"",VLOOKUP($J834,Tableau1[],4,0))</f>
        <v/>
      </c>
      <c r="L834" s="133" t="str">
        <f>IF(ISERROR(VLOOKUP($J834,Tableau1[],5,0)),"",VLOOKUP($J834,Tableau1[],5,0))</f>
        <v/>
      </c>
      <c r="M834" s="133" t="str">
        <f>IF(ISERROR(VLOOKUP($J834,Tableau1[],6,0)),"",VLOOKUP($J834,Tableau1[],6,0))</f>
        <v/>
      </c>
      <c r="N834" s="133" t="str">
        <f>IF(ISERROR(VLOOKUP($J834,Tableau1[],11,0)),"",VLOOKUP($J834,Tableau1[],11,0))</f>
        <v/>
      </c>
      <c r="O834" s="133" t="str">
        <f>IF(ISERROR(VLOOKUP($J834,Tableau1[],11,0)),"",VLOOKUP($J834,Tableau1[],11,0))</f>
        <v/>
      </c>
      <c r="P834" s="133" t="str">
        <f>IF(ISERROR(VLOOKUP($J834,Tableau1[],8,0)),"",VLOOKUP($J834,Tableau1[],8,0))</f>
        <v/>
      </c>
      <c r="Q834" s="133" t="str">
        <f>IF(ISERROR(VLOOKUP($J834,Tableau1[],10,0)),"",VLOOKUP($J834,Tableau1[],10,0))</f>
        <v/>
      </c>
      <c r="R834" s="133" t="str">
        <f t="shared" si="108"/>
        <v/>
      </c>
      <c r="S834" s="134" t="str">
        <f t="shared" si="109"/>
        <v/>
      </c>
      <c r="T834" s="133" t="str">
        <f t="shared" si="112"/>
        <v/>
      </c>
    </row>
    <row r="835" spans="1:20" ht="19.95" customHeight="1">
      <c r="A835" s="86" t="str">
        <f t="shared" si="113"/>
        <v/>
      </c>
      <c r="G835" s="135"/>
      <c r="H835" s="135"/>
      <c r="I835" s="135"/>
      <c r="J835" s="133" t="str">
        <f>IF(ISERROR(VLOOKUP(#REF!,$B$2:$D$577,2,0)),"",VLOOKUP(#REF!,$B$2:$D$577,2,0))</f>
        <v/>
      </c>
      <c r="K835" s="133" t="str">
        <f>IF(ISERROR(VLOOKUP($J835,Tableau1[],4,0)),"",VLOOKUP($J835,Tableau1[],4,0))</f>
        <v/>
      </c>
      <c r="L835" s="133" t="str">
        <f>IF(ISERROR(VLOOKUP($J835,Tableau1[],5,0)),"",VLOOKUP($J835,Tableau1[],5,0))</f>
        <v/>
      </c>
      <c r="M835" s="133" t="str">
        <f>IF(ISERROR(VLOOKUP($J835,Tableau1[],6,0)),"",VLOOKUP($J835,Tableau1[],6,0))</f>
        <v/>
      </c>
      <c r="N835" s="133" t="str">
        <f>IF(ISERROR(VLOOKUP($J835,Tableau1[],11,0)),"",VLOOKUP($J835,Tableau1[],11,0))</f>
        <v/>
      </c>
      <c r="O835" s="133" t="str">
        <f>IF(ISERROR(VLOOKUP($J835,Tableau1[],11,0)),"",VLOOKUP($J835,Tableau1[],11,0))</f>
        <v/>
      </c>
      <c r="P835" s="133" t="str">
        <f>IF(ISERROR(VLOOKUP($J835,Tableau1[],8,0)),"",VLOOKUP($J835,Tableau1[],8,0))</f>
        <v/>
      </c>
      <c r="Q835" s="133" t="str">
        <f>IF(ISERROR(VLOOKUP($J835,Tableau1[],10,0)),"",VLOOKUP($J835,Tableau1[],10,0))</f>
        <v/>
      </c>
      <c r="R835" s="133" t="str">
        <f t="shared" si="108"/>
        <v/>
      </c>
      <c r="S835" s="134" t="str">
        <f t="shared" si="109"/>
        <v/>
      </c>
      <c r="T835" s="133" t="str">
        <f t="shared" si="112"/>
        <v/>
      </c>
    </row>
    <row r="836" spans="1:20" ht="19.95" customHeight="1">
      <c r="A836" s="86" t="str">
        <f t="shared" si="113"/>
        <v/>
      </c>
      <c r="G836" s="135"/>
      <c r="H836" s="135"/>
      <c r="I836" s="135"/>
      <c r="J836" s="133" t="str">
        <f>IF(ISERROR(VLOOKUP(#REF!,$B$2:$D$577,2,0)),"",VLOOKUP(#REF!,$B$2:$D$577,2,0))</f>
        <v/>
      </c>
      <c r="K836" s="133" t="str">
        <f>IF(ISERROR(VLOOKUP($J836,Tableau1[],4,0)),"",VLOOKUP($J836,Tableau1[],4,0))</f>
        <v/>
      </c>
      <c r="L836" s="133" t="str">
        <f>IF(ISERROR(VLOOKUP($J836,Tableau1[],5,0)),"",VLOOKUP($J836,Tableau1[],5,0))</f>
        <v/>
      </c>
      <c r="M836" s="133" t="str">
        <f>IF(ISERROR(VLOOKUP($J836,Tableau1[],6,0)),"",VLOOKUP($J836,Tableau1[],6,0))</f>
        <v/>
      </c>
      <c r="N836" s="133" t="str">
        <f>IF(ISERROR(VLOOKUP($J836,Tableau1[],11,0)),"",VLOOKUP($J836,Tableau1[],11,0))</f>
        <v/>
      </c>
      <c r="O836" s="133" t="str">
        <f>IF(ISERROR(VLOOKUP($J836,Tableau1[],11,0)),"",VLOOKUP($J836,Tableau1[],11,0))</f>
        <v/>
      </c>
      <c r="P836" s="133" t="str">
        <f>IF(ISERROR(VLOOKUP($J836,Tableau1[],8,0)),"",VLOOKUP($J836,Tableau1[],8,0))</f>
        <v/>
      </c>
      <c r="Q836" s="133" t="str">
        <f>IF(ISERROR(VLOOKUP($J836,Tableau1[],10,0)),"",VLOOKUP($J836,Tableau1[],10,0))</f>
        <v/>
      </c>
      <c r="R836" s="133" t="str">
        <f t="shared" si="108"/>
        <v/>
      </c>
      <c r="S836" s="134" t="str">
        <f t="shared" si="109"/>
        <v/>
      </c>
      <c r="T836" s="133" t="str">
        <f t="shared" si="112"/>
        <v/>
      </c>
    </row>
    <row r="837" spans="1:20" ht="19.95" customHeight="1">
      <c r="A837" s="86" t="str">
        <f t="shared" si="113"/>
        <v/>
      </c>
      <c r="G837" s="135"/>
      <c r="H837" s="135"/>
      <c r="I837" s="135"/>
      <c r="J837" s="133" t="str">
        <f>IF(ISERROR(VLOOKUP(#REF!,$B$2:$D$577,2,0)),"",VLOOKUP(#REF!,$B$2:$D$577,2,0))</f>
        <v/>
      </c>
      <c r="K837" s="133" t="str">
        <f>IF(ISERROR(VLOOKUP($J837,Tableau1[],4,0)),"",VLOOKUP($J837,Tableau1[],4,0))</f>
        <v/>
      </c>
      <c r="L837" s="133" t="str">
        <f>IF(ISERROR(VLOOKUP($J837,Tableau1[],5,0)),"",VLOOKUP($J837,Tableau1[],5,0))</f>
        <v/>
      </c>
      <c r="M837" s="133" t="str">
        <f>IF(ISERROR(VLOOKUP($J837,Tableau1[],6,0)),"",VLOOKUP($J837,Tableau1[],6,0))</f>
        <v/>
      </c>
      <c r="N837" s="133" t="str">
        <f>IF(ISERROR(VLOOKUP($J837,Tableau1[],11,0)),"",VLOOKUP($J837,Tableau1[],11,0))</f>
        <v/>
      </c>
      <c r="O837" s="133" t="str">
        <f>IF(ISERROR(VLOOKUP($J837,Tableau1[],11,0)),"",VLOOKUP($J837,Tableau1[],11,0))</f>
        <v/>
      </c>
      <c r="P837" s="133" t="str">
        <f>IF(ISERROR(VLOOKUP($J837,Tableau1[],8,0)),"",VLOOKUP($J837,Tableau1[],8,0))</f>
        <v/>
      </c>
      <c r="Q837" s="133" t="str">
        <f>IF(ISERROR(VLOOKUP($J837,Tableau1[],10,0)),"",VLOOKUP($J837,Tableau1[],10,0))</f>
        <v/>
      </c>
      <c r="R837" s="133" t="str">
        <f t="shared" si="108"/>
        <v/>
      </c>
      <c r="S837" s="134" t="str">
        <f t="shared" si="109"/>
        <v/>
      </c>
      <c r="T837" s="133" t="str">
        <f t="shared" si="112"/>
        <v/>
      </c>
    </row>
    <row r="838" spans="1:20" ht="19.95" customHeight="1">
      <c r="A838" s="86" t="str">
        <f t="shared" si="113"/>
        <v/>
      </c>
      <c r="G838" s="135"/>
      <c r="H838" s="135"/>
      <c r="I838" s="135"/>
      <c r="J838" s="133" t="str">
        <f>IF(ISERROR(VLOOKUP(#REF!,$B$2:$D$577,2,0)),"",VLOOKUP(#REF!,$B$2:$D$577,2,0))</f>
        <v/>
      </c>
      <c r="K838" s="133" t="str">
        <f>IF(ISERROR(VLOOKUP($J838,Tableau1[],4,0)),"",VLOOKUP($J838,Tableau1[],4,0))</f>
        <v/>
      </c>
      <c r="L838" s="133" t="str">
        <f>IF(ISERROR(VLOOKUP($J838,Tableau1[],5,0)),"",VLOOKUP($J838,Tableau1[],5,0))</f>
        <v/>
      </c>
      <c r="M838" s="133" t="str">
        <f>IF(ISERROR(VLOOKUP($J838,Tableau1[],6,0)),"",VLOOKUP($J838,Tableau1[],6,0))</f>
        <v/>
      </c>
      <c r="N838" s="133" t="str">
        <f>IF(ISERROR(VLOOKUP($J838,Tableau1[],11,0)),"",VLOOKUP($J838,Tableau1[],11,0))</f>
        <v/>
      </c>
      <c r="O838" s="133" t="str">
        <f>IF(ISERROR(VLOOKUP($J838,Tableau1[],11,0)),"",VLOOKUP($J838,Tableau1[],11,0))</f>
        <v/>
      </c>
      <c r="P838" s="133" t="str">
        <f>IF(ISERROR(VLOOKUP($J838,Tableau1[],8,0)),"",VLOOKUP($J838,Tableau1[],8,0))</f>
        <v/>
      </c>
      <c r="Q838" s="133" t="str">
        <f>IF(ISERROR(VLOOKUP($J838,Tableau1[],10,0)),"",VLOOKUP($J838,Tableau1[],10,0))</f>
        <v/>
      </c>
      <c r="R838" s="133" t="str">
        <f t="shared" si="108"/>
        <v/>
      </c>
      <c r="S838" s="134" t="str">
        <f t="shared" si="109"/>
        <v/>
      </c>
      <c r="T838" s="133" t="str">
        <f t="shared" si="112"/>
        <v/>
      </c>
    </row>
    <row r="839" spans="1:20" ht="19.95" customHeight="1">
      <c r="A839" s="86" t="str">
        <f t="shared" si="113"/>
        <v/>
      </c>
      <c r="G839" s="135"/>
      <c r="H839" s="135"/>
      <c r="I839" s="135"/>
      <c r="J839" s="133" t="str">
        <f>IF(ISERROR(VLOOKUP(#REF!,$B$2:$D$577,2,0)),"",VLOOKUP(#REF!,$B$2:$D$577,2,0))</f>
        <v/>
      </c>
      <c r="K839" s="133" t="str">
        <f>IF(ISERROR(VLOOKUP($J839,Tableau1[],4,0)),"",VLOOKUP($J839,Tableau1[],4,0))</f>
        <v/>
      </c>
      <c r="L839" s="133" t="str">
        <f>IF(ISERROR(VLOOKUP($J839,Tableau1[],5,0)),"",VLOOKUP($J839,Tableau1[],5,0))</f>
        <v/>
      </c>
      <c r="M839" s="133" t="str">
        <f>IF(ISERROR(VLOOKUP($J839,Tableau1[],6,0)),"",VLOOKUP($J839,Tableau1[],6,0))</f>
        <v/>
      </c>
      <c r="N839" s="133" t="str">
        <f>IF(ISERROR(VLOOKUP($J839,Tableau1[],11,0)),"",VLOOKUP($J839,Tableau1[],11,0))</f>
        <v/>
      </c>
      <c r="O839" s="133" t="str">
        <f>IF(ISERROR(VLOOKUP($J839,Tableau1[],11,0)),"",VLOOKUP($J839,Tableau1[],11,0))</f>
        <v/>
      </c>
      <c r="P839" s="133" t="str">
        <f>IF(ISERROR(VLOOKUP($J839,Tableau1[],8,0)),"",VLOOKUP($J839,Tableau1[],8,0))</f>
        <v/>
      </c>
      <c r="Q839" s="133" t="str">
        <f>IF(ISERROR(VLOOKUP($J839,Tableau1[],10,0)),"",VLOOKUP($J839,Tableau1[],10,0))</f>
        <v/>
      </c>
      <c r="R839" s="133" t="str">
        <f t="shared" si="108"/>
        <v/>
      </c>
      <c r="S839" s="134" t="str">
        <f t="shared" si="109"/>
        <v/>
      </c>
      <c r="T839" s="133" t="str">
        <f t="shared" si="112"/>
        <v/>
      </c>
    </row>
    <row r="840" spans="1:20" ht="19.95" customHeight="1">
      <c r="A840" s="86" t="str">
        <f t="shared" si="113"/>
        <v/>
      </c>
      <c r="G840" s="135"/>
      <c r="H840" s="135"/>
      <c r="I840" s="135"/>
      <c r="J840" s="133" t="str">
        <f>IF(ISERROR(VLOOKUP(#REF!,$B$2:$D$577,2,0)),"",VLOOKUP(#REF!,$B$2:$D$577,2,0))</f>
        <v/>
      </c>
      <c r="K840" s="133" t="str">
        <f>IF(ISERROR(VLOOKUP($J840,Tableau1[],4,0)),"",VLOOKUP($J840,Tableau1[],4,0))</f>
        <v/>
      </c>
      <c r="L840" s="133" t="str">
        <f>IF(ISERROR(VLOOKUP($J840,Tableau1[],5,0)),"",VLOOKUP($J840,Tableau1[],5,0))</f>
        <v/>
      </c>
      <c r="M840" s="133" t="str">
        <f>IF(ISERROR(VLOOKUP($J840,Tableau1[],6,0)),"",VLOOKUP($J840,Tableau1[],6,0))</f>
        <v/>
      </c>
      <c r="N840" s="133" t="str">
        <f>IF(ISERROR(VLOOKUP($J840,Tableau1[],11,0)),"",VLOOKUP($J840,Tableau1[],11,0))</f>
        <v/>
      </c>
      <c r="O840" s="133" t="str">
        <f>IF(ISERROR(VLOOKUP($J840,Tableau1[],11,0)),"",VLOOKUP($J840,Tableau1[],11,0))</f>
        <v/>
      </c>
      <c r="P840" s="133" t="str">
        <f>IF(ISERROR(VLOOKUP($J840,Tableau1[],8,0)),"",VLOOKUP($J840,Tableau1[],8,0))</f>
        <v/>
      </c>
      <c r="Q840" s="133" t="str">
        <f>IF(ISERROR(VLOOKUP($J840,Tableau1[],10,0)),"",VLOOKUP($J840,Tableau1[],10,0))</f>
        <v/>
      </c>
      <c r="R840" s="133" t="str">
        <f t="shared" si="108"/>
        <v/>
      </c>
      <c r="S840" s="134" t="str">
        <f t="shared" si="109"/>
        <v/>
      </c>
      <c r="T840" s="133" t="str">
        <f t="shared" si="112"/>
        <v/>
      </c>
    </row>
    <row r="841" spans="1:20" ht="19.95" customHeight="1">
      <c r="A841" s="86" t="str">
        <f t="shared" si="113"/>
        <v/>
      </c>
      <c r="G841" s="135"/>
      <c r="H841" s="135"/>
      <c r="I841" s="135"/>
      <c r="J841" s="133" t="str">
        <f>IF(ISERROR(VLOOKUP(#REF!,$B$2:$D$577,2,0)),"",VLOOKUP(#REF!,$B$2:$D$577,2,0))</f>
        <v/>
      </c>
      <c r="K841" s="133" t="str">
        <f>IF(ISERROR(VLOOKUP($J841,Tableau1[],4,0)),"",VLOOKUP($J841,Tableau1[],4,0))</f>
        <v/>
      </c>
      <c r="L841" s="133" t="str">
        <f>IF(ISERROR(VLOOKUP($J841,Tableau1[],5,0)),"",VLOOKUP($J841,Tableau1[],5,0))</f>
        <v/>
      </c>
      <c r="M841" s="133" t="str">
        <f>IF(ISERROR(VLOOKUP($J841,Tableau1[],6,0)),"",VLOOKUP($J841,Tableau1[],6,0))</f>
        <v/>
      </c>
      <c r="N841" s="133" t="str">
        <f>IF(ISERROR(VLOOKUP($J841,Tableau1[],11,0)),"",VLOOKUP($J841,Tableau1[],11,0))</f>
        <v/>
      </c>
      <c r="O841" s="133" t="str">
        <f>IF(ISERROR(VLOOKUP($J841,Tableau1[],11,0)),"",VLOOKUP($J841,Tableau1[],11,0))</f>
        <v/>
      </c>
      <c r="P841" s="133" t="str">
        <f>IF(ISERROR(VLOOKUP($J841,Tableau1[],8,0)),"",VLOOKUP($J841,Tableau1[],8,0))</f>
        <v/>
      </c>
      <c r="Q841" s="133" t="str">
        <f>IF(ISERROR(VLOOKUP($J841,Tableau1[],10,0)),"",VLOOKUP($J841,Tableau1[],10,0))</f>
        <v/>
      </c>
      <c r="R841" s="133" t="str">
        <f t="shared" si="108"/>
        <v/>
      </c>
      <c r="S841" s="134" t="str">
        <f t="shared" si="109"/>
        <v/>
      </c>
      <c r="T841" s="133" t="str">
        <f t="shared" si="112"/>
        <v/>
      </c>
    </row>
    <row r="842" spans="1:20" ht="19.95" customHeight="1">
      <c r="G842" s="135"/>
      <c r="H842" s="135"/>
      <c r="I842" s="135"/>
      <c r="J842" s="133" t="str">
        <f>IF(ISERROR(VLOOKUP(#REF!,$B$2:$D$577,2,0)),"",VLOOKUP(#REF!,$B$2:$D$577,2,0))</f>
        <v/>
      </c>
      <c r="K842" s="133" t="str">
        <f>IF(ISERROR(VLOOKUP($J842,Tableau1[],4,0)),"",VLOOKUP($J842,Tableau1[],4,0))</f>
        <v/>
      </c>
      <c r="L842" s="133" t="str">
        <f>IF(ISERROR(VLOOKUP($J842,Tableau1[],5,0)),"",VLOOKUP($J842,Tableau1[],5,0))</f>
        <v/>
      </c>
      <c r="M842" s="133" t="str">
        <f>IF(ISERROR(VLOOKUP($J842,Tableau1[],6,0)),"",VLOOKUP($J842,Tableau1[],6,0))</f>
        <v/>
      </c>
      <c r="N842" s="133" t="str">
        <f>IF(ISERROR(VLOOKUP($J842,Tableau1[],11,0)),"",VLOOKUP($J842,Tableau1[],11,0))</f>
        <v/>
      </c>
      <c r="O842" s="133" t="str">
        <f>IF(ISERROR(VLOOKUP($J842,Tableau1[],11,0)),"",VLOOKUP($J842,Tableau1[],11,0))</f>
        <v/>
      </c>
      <c r="P842" s="133" t="str">
        <f>IF(ISERROR(VLOOKUP($J842,Tableau1[],8,0)),"",VLOOKUP($J842,Tableau1[],8,0))</f>
        <v/>
      </c>
      <c r="Q842" s="133" t="str">
        <f>IF(ISERROR(VLOOKUP($J842,Tableau1[],10,0)),"",VLOOKUP($J842,Tableau1[],10,0))</f>
        <v/>
      </c>
      <c r="R842" s="133" t="str">
        <f t="shared" si="108"/>
        <v/>
      </c>
      <c r="S842" s="134" t="str">
        <f t="shared" si="109"/>
        <v/>
      </c>
      <c r="T842" s="133" t="str">
        <f t="shared" si="112"/>
        <v/>
      </c>
    </row>
    <row r="843" spans="1:20" ht="19.95" customHeight="1">
      <c r="G843" s="135"/>
      <c r="H843" s="135"/>
      <c r="I843" s="135"/>
      <c r="J843" s="133" t="str">
        <f>IF(ISERROR(VLOOKUP(#REF!,$B$2:$D$577,2,0)),"",VLOOKUP(#REF!,$B$2:$D$577,2,0))</f>
        <v/>
      </c>
      <c r="K843" s="133" t="str">
        <f>IF(ISERROR(VLOOKUP($J843,Tableau1[],4,0)),"",VLOOKUP($J843,Tableau1[],4,0))</f>
        <v/>
      </c>
      <c r="L843" s="133" t="str">
        <f>IF(ISERROR(VLOOKUP($J843,Tableau1[],5,0)),"",VLOOKUP($J843,Tableau1[],5,0))</f>
        <v/>
      </c>
      <c r="M843" s="133" t="str">
        <f>IF(ISERROR(VLOOKUP($J843,Tableau1[],6,0)),"",VLOOKUP($J843,Tableau1[],6,0))</f>
        <v/>
      </c>
      <c r="N843" s="133" t="str">
        <f>IF(ISERROR(VLOOKUP($J843,Tableau1[],11,0)),"",VLOOKUP($J843,Tableau1[],11,0))</f>
        <v/>
      </c>
      <c r="O843" s="133" t="str">
        <f>IF(ISERROR(VLOOKUP($J843,Tableau1[],11,0)),"",VLOOKUP($J843,Tableau1[],11,0))</f>
        <v/>
      </c>
      <c r="P843" s="133" t="str">
        <f>IF(ISERROR(VLOOKUP($J843,Tableau1[],8,0)),"",VLOOKUP($J843,Tableau1[],8,0))</f>
        <v/>
      </c>
      <c r="Q843" s="133" t="str">
        <f>IF(ISERROR(VLOOKUP($J843,Tableau1[],10,0)),"",VLOOKUP($J843,Tableau1[],10,0))</f>
        <v/>
      </c>
      <c r="R843" s="133" t="str">
        <f t="shared" si="108"/>
        <v/>
      </c>
      <c r="S843" s="134" t="str">
        <f t="shared" si="109"/>
        <v/>
      </c>
      <c r="T843" s="133" t="str">
        <f t="shared" si="112"/>
        <v/>
      </c>
    </row>
    <row r="844" spans="1:20" ht="19.95" customHeight="1">
      <c r="G844" s="135"/>
      <c r="H844" s="135"/>
      <c r="I844" s="135"/>
      <c r="J844" s="133" t="str">
        <f>IF(ISERROR(VLOOKUP(#REF!,$B$2:$D$577,2,0)),"",VLOOKUP(#REF!,$B$2:$D$577,2,0))</f>
        <v/>
      </c>
      <c r="K844" s="133" t="str">
        <f>IF(ISERROR(VLOOKUP($J844,Tableau1[],4,0)),"",VLOOKUP($J844,Tableau1[],4,0))</f>
        <v/>
      </c>
      <c r="L844" s="133" t="str">
        <f>IF(ISERROR(VLOOKUP($J844,Tableau1[],5,0)),"",VLOOKUP($J844,Tableau1[],5,0))</f>
        <v/>
      </c>
      <c r="M844" s="133" t="str">
        <f>IF(ISERROR(VLOOKUP($J844,Tableau1[],6,0)),"",VLOOKUP($J844,Tableau1[],6,0))</f>
        <v/>
      </c>
      <c r="N844" s="133" t="str">
        <f>IF(ISERROR(VLOOKUP($J844,Tableau1[],11,0)),"",VLOOKUP($J844,Tableau1[],11,0))</f>
        <v/>
      </c>
      <c r="O844" s="133" t="str">
        <f>IF(ISERROR(VLOOKUP($J844,Tableau1[],11,0)),"",VLOOKUP($J844,Tableau1[],11,0))</f>
        <v/>
      </c>
      <c r="P844" s="133" t="str">
        <f>IF(ISERROR(VLOOKUP($J844,Tableau1[],8,0)),"",VLOOKUP($J844,Tableau1[],8,0))</f>
        <v/>
      </c>
      <c r="Q844" s="133" t="str">
        <f>IF(ISERROR(VLOOKUP($J844,Tableau1[],10,0)),"",VLOOKUP($J844,Tableau1[],10,0))</f>
        <v/>
      </c>
      <c r="R844" s="133" t="str">
        <f t="shared" si="108"/>
        <v/>
      </c>
      <c r="S844" s="134" t="str">
        <f t="shared" si="109"/>
        <v/>
      </c>
      <c r="T844" s="133" t="str">
        <f t="shared" si="112"/>
        <v/>
      </c>
    </row>
    <row r="845" spans="1:20" ht="19.95" customHeight="1">
      <c r="G845" s="135"/>
      <c r="H845" s="135"/>
      <c r="I845" s="135"/>
      <c r="J845" s="133" t="str">
        <f>IF(ISERROR(VLOOKUP(#REF!,$B$2:$D$577,2,0)),"",VLOOKUP(#REF!,$B$2:$D$577,2,0))</f>
        <v/>
      </c>
      <c r="K845" s="133" t="str">
        <f>IF(ISERROR(VLOOKUP($J845,Tableau1[],4,0)),"",VLOOKUP($J845,Tableau1[],4,0))</f>
        <v/>
      </c>
      <c r="L845" s="133" t="str">
        <f>IF(ISERROR(VLOOKUP($J845,Tableau1[],5,0)),"",VLOOKUP($J845,Tableau1[],5,0))</f>
        <v/>
      </c>
      <c r="M845" s="133" t="str">
        <f>IF(ISERROR(VLOOKUP($J845,Tableau1[],6,0)),"",VLOOKUP($J845,Tableau1[],6,0))</f>
        <v/>
      </c>
      <c r="N845" s="133" t="str">
        <f>IF(ISERROR(VLOOKUP($J845,Tableau1[],11,0)),"",VLOOKUP($J845,Tableau1[],11,0))</f>
        <v/>
      </c>
      <c r="O845" s="133" t="str">
        <f>IF(ISERROR(VLOOKUP($J845,Tableau1[],11,0)),"",VLOOKUP($J845,Tableau1[],11,0))</f>
        <v/>
      </c>
      <c r="P845" s="133" t="str">
        <f>IF(ISERROR(VLOOKUP($J845,Tableau1[],8,0)),"",VLOOKUP($J845,Tableau1[],8,0))</f>
        <v/>
      </c>
      <c r="Q845" s="133" t="str">
        <f>IF(ISERROR(VLOOKUP($J845,Tableau1[],10,0)),"",VLOOKUP($J845,Tableau1[],10,0))</f>
        <v/>
      </c>
      <c r="R845" s="133" t="str">
        <f t="shared" si="108"/>
        <v/>
      </c>
      <c r="S845" s="134" t="str">
        <f t="shared" si="109"/>
        <v/>
      </c>
      <c r="T845" s="133" t="str">
        <f t="shared" si="112"/>
        <v/>
      </c>
    </row>
    <row r="846" spans="1:20" ht="19.95" customHeight="1">
      <c r="G846" s="135"/>
      <c r="H846" s="135"/>
      <c r="I846" s="135"/>
      <c r="J846" s="133" t="str">
        <f>IF(ISERROR(VLOOKUP(#REF!,$B$2:$D$577,2,0)),"",VLOOKUP(#REF!,$B$2:$D$577,2,0))</f>
        <v/>
      </c>
      <c r="K846" s="133" t="str">
        <f>IF(ISERROR(VLOOKUP($J846,Tableau1[],4,0)),"",VLOOKUP($J846,Tableau1[],4,0))</f>
        <v/>
      </c>
      <c r="L846" s="133" t="str">
        <f>IF(ISERROR(VLOOKUP($J846,Tableau1[],5,0)),"",VLOOKUP($J846,Tableau1[],5,0))</f>
        <v/>
      </c>
      <c r="M846" s="133" t="str">
        <f>IF(ISERROR(VLOOKUP($J846,Tableau1[],6,0)),"",VLOOKUP($J846,Tableau1[],6,0))</f>
        <v/>
      </c>
      <c r="N846" s="133" t="str">
        <f>IF(ISERROR(VLOOKUP($J846,Tableau1[],11,0)),"",VLOOKUP($J846,Tableau1[],11,0))</f>
        <v/>
      </c>
      <c r="O846" s="133" t="str">
        <f>IF(ISERROR(VLOOKUP($J846,Tableau1[],11,0)),"",VLOOKUP($J846,Tableau1[],11,0))</f>
        <v/>
      </c>
      <c r="P846" s="133" t="str">
        <f>IF(ISERROR(VLOOKUP($J846,Tableau1[],8,0)),"",VLOOKUP($J846,Tableau1[],8,0))</f>
        <v/>
      </c>
      <c r="Q846" s="133" t="str">
        <f>IF(ISERROR(VLOOKUP($J846,Tableau1[],10,0)),"",VLOOKUP($J846,Tableau1[],10,0))</f>
        <v/>
      </c>
      <c r="R846" s="133" t="str">
        <f t="shared" si="108"/>
        <v/>
      </c>
      <c r="S846" s="134" t="str">
        <f t="shared" si="109"/>
        <v/>
      </c>
      <c r="T846" s="133" t="str">
        <f t="shared" si="112"/>
        <v/>
      </c>
    </row>
    <row r="847" spans="1:20" ht="19.95" customHeight="1">
      <c r="G847" s="135"/>
      <c r="H847" s="135"/>
      <c r="I847" s="135"/>
      <c r="J847" s="133" t="str">
        <f>IF(ISERROR(VLOOKUP(#REF!,$B$2:$D$577,2,0)),"",VLOOKUP(#REF!,$B$2:$D$577,2,0))</f>
        <v/>
      </c>
      <c r="K847" s="133" t="str">
        <f>IF(ISERROR(VLOOKUP($J847,Tableau1[],4,0)),"",VLOOKUP($J847,Tableau1[],4,0))</f>
        <v/>
      </c>
      <c r="L847" s="133" t="str">
        <f>IF(ISERROR(VLOOKUP($J847,Tableau1[],5,0)),"",VLOOKUP($J847,Tableau1[],5,0))</f>
        <v/>
      </c>
      <c r="M847" s="133" t="str">
        <f>IF(ISERROR(VLOOKUP($J847,Tableau1[],6,0)),"",VLOOKUP($J847,Tableau1[],6,0))</f>
        <v/>
      </c>
      <c r="N847" s="133" t="str">
        <f>IF(ISERROR(VLOOKUP($J847,Tableau1[],11,0)),"",VLOOKUP($J847,Tableau1[],11,0))</f>
        <v/>
      </c>
      <c r="O847" s="133" t="str">
        <f>IF(ISERROR(VLOOKUP($J847,Tableau1[],11,0)),"",VLOOKUP($J847,Tableau1[],11,0))</f>
        <v/>
      </c>
      <c r="P847" s="133" t="str">
        <f>IF(ISERROR(VLOOKUP($J847,Tableau1[],8,0)),"",VLOOKUP($J847,Tableau1[],8,0))</f>
        <v/>
      </c>
      <c r="Q847" s="133" t="str">
        <f>IF(ISERROR(VLOOKUP($J847,Tableau1[],10,0)),"",VLOOKUP($J847,Tableau1[],10,0))</f>
        <v/>
      </c>
      <c r="R847" s="133" t="str">
        <f t="shared" si="108"/>
        <v/>
      </c>
      <c r="S847" s="134" t="str">
        <f t="shared" si="109"/>
        <v/>
      </c>
      <c r="T847" s="133" t="str">
        <f t="shared" si="112"/>
        <v/>
      </c>
    </row>
    <row r="848" spans="1:20" ht="19.95" customHeight="1">
      <c r="G848" s="135"/>
      <c r="H848" s="135"/>
      <c r="I848" s="135"/>
      <c r="J848" s="133" t="str">
        <f>IF(ISERROR(VLOOKUP(#REF!,$B$2:$D$577,2,0)),"",VLOOKUP(#REF!,$B$2:$D$577,2,0))</f>
        <v/>
      </c>
      <c r="K848" s="133" t="str">
        <f>IF(ISERROR(VLOOKUP($J848,Tableau1[],4,0)),"",VLOOKUP($J848,Tableau1[],4,0))</f>
        <v/>
      </c>
      <c r="L848" s="133" t="str">
        <f>IF(ISERROR(VLOOKUP($J848,Tableau1[],5,0)),"",VLOOKUP($J848,Tableau1[],5,0))</f>
        <v/>
      </c>
      <c r="M848" s="133" t="str">
        <f>IF(ISERROR(VLOOKUP($J848,Tableau1[],6,0)),"",VLOOKUP($J848,Tableau1[],6,0))</f>
        <v/>
      </c>
      <c r="N848" s="133" t="str">
        <f>IF(ISERROR(VLOOKUP($J848,Tableau1[],11,0)),"",VLOOKUP($J848,Tableau1[],11,0))</f>
        <v/>
      </c>
      <c r="O848" s="133" t="str">
        <f>IF(ISERROR(VLOOKUP($J848,Tableau1[],11,0)),"",VLOOKUP($J848,Tableau1[],11,0))</f>
        <v/>
      </c>
      <c r="P848" s="133" t="str">
        <f>IF(ISERROR(VLOOKUP($J848,Tableau1[],8,0)),"",VLOOKUP($J848,Tableau1[],8,0))</f>
        <v/>
      </c>
      <c r="Q848" s="133" t="str">
        <f>IF(ISERROR(VLOOKUP($J848,Tableau1[],10,0)),"",VLOOKUP($J848,Tableau1[],10,0))</f>
        <v/>
      </c>
      <c r="R848" s="133" t="str">
        <f t="shared" si="108"/>
        <v/>
      </c>
      <c r="S848" s="134" t="str">
        <f t="shared" si="109"/>
        <v/>
      </c>
      <c r="T848" s="133" t="str">
        <f t="shared" si="112"/>
        <v/>
      </c>
    </row>
    <row r="849" spans="7:20" ht="19.95" customHeight="1">
      <c r="G849" s="135"/>
      <c r="H849" s="135"/>
      <c r="I849" s="135"/>
      <c r="J849" s="133" t="str">
        <f>IF(ISERROR(VLOOKUP(#REF!,$B$2:$D$577,2,0)),"",VLOOKUP(#REF!,$B$2:$D$577,2,0))</f>
        <v/>
      </c>
      <c r="K849" s="133" t="str">
        <f>IF(ISERROR(VLOOKUP($J849,Tableau1[],4,0)),"",VLOOKUP($J849,Tableau1[],4,0))</f>
        <v/>
      </c>
      <c r="L849" s="133" t="str">
        <f>IF(ISERROR(VLOOKUP($J849,Tableau1[],5,0)),"",VLOOKUP($J849,Tableau1[],5,0))</f>
        <v/>
      </c>
      <c r="M849" s="133" t="str">
        <f>IF(ISERROR(VLOOKUP($J849,Tableau1[],6,0)),"",VLOOKUP($J849,Tableau1[],6,0))</f>
        <v/>
      </c>
      <c r="N849" s="133" t="str">
        <f>IF(ISERROR(VLOOKUP($J849,Tableau1[],11,0)),"",VLOOKUP($J849,Tableau1[],11,0))</f>
        <v/>
      </c>
      <c r="O849" s="133" t="str">
        <f>IF(ISERROR(VLOOKUP($J849,Tableau1[],11,0)),"",VLOOKUP($J849,Tableau1[],11,0))</f>
        <v/>
      </c>
      <c r="P849" s="133" t="str">
        <f>IF(ISERROR(VLOOKUP($J849,Tableau1[],8,0)),"",VLOOKUP($J849,Tableau1[],8,0))</f>
        <v/>
      </c>
      <c r="Q849" s="133" t="str">
        <f>IF(ISERROR(VLOOKUP($J849,Tableau1[],10,0)),"",VLOOKUP($J849,Tableau1[],10,0))</f>
        <v/>
      </c>
      <c r="R849" s="133" t="str">
        <f t="shared" si="108"/>
        <v/>
      </c>
      <c r="S849" s="134" t="str">
        <f t="shared" si="109"/>
        <v/>
      </c>
      <c r="T849" s="133" t="str">
        <f t="shared" si="112"/>
        <v/>
      </c>
    </row>
    <row r="850" spans="7:20" ht="19.95" customHeight="1">
      <c r="G850" s="135"/>
      <c r="H850" s="135"/>
      <c r="I850" s="135"/>
      <c r="J850" s="133" t="str">
        <f>IF(ISERROR(VLOOKUP(#REF!,$B$2:$D$577,2,0)),"",VLOOKUP(#REF!,$B$2:$D$577,2,0))</f>
        <v/>
      </c>
      <c r="K850" s="133" t="str">
        <f>IF(ISERROR(VLOOKUP($J850,Tableau1[],4,0)),"",VLOOKUP($J850,Tableau1[],4,0))</f>
        <v/>
      </c>
      <c r="L850" s="133" t="str">
        <f>IF(ISERROR(VLOOKUP($J850,Tableau1[],5,0)),"",VLOOKUP($J850,Tableau1[],5,0))</f>
        <v/>
      </c>
      <c r="M850" s="133" t="str">
        <f>IF(ISERROR(VLOOKUP($J850,Tableau1[],6,0)),"",VLOOKUP($J850,Tableau1[],6,0))</f>
        <v/>
      </c>
      <c r="N850" s="133" t="str">
        <f>IF(ISERROR(VLOOKUP($J850,Tableau1[],11,0)),"",VLOOKUP($J850,Tableau1[],11,0))</f>
        <v/>
      </c>
      <c r="O850" s="133" t="str">
        <f>IF(ISERROR(VLOOKUP($J850,Tableau1[],11,0)),"",VLOOKUP($J850,Tableau1[],11,0))</f>
        <v/>
      </c>
      <c r="P850" s="133" t="str">
        <f>IF(ISERROR(VLOOKUP($J850,Tableau1[],8,0)),"",VLOOKUP($J850,Tableau1[],8,0))</f>
        <v/>
      </c>
      <c r="Q850" s="133" t="str">
        <f>IF(ISERROR(VLOOKUP($J850,Tableau1[],10,0)),"",VLOOKUP($J850,Tableau1[],10,0))</f>
        <v/>
      </c>
      <c r="R850" s="133" t="str">
        <f t="shared" ref="R850:R913" si="114">IF(ISERROR(VLOOKUP(J850,C:D,2,0)),"",VLOOKUP(J850,C:D,2,0))</f>
        <v/>
      </c>
      <c r="S850" s="134" t="str">
        <f t="shared" ref="S850:S913" si="115">IF(ISERROR(VLOOKUP(J850,C:F,4,0)),"",VLOOKUP(J850,C:F,4,0))</f>
        <v/>
      </c>
      <c r="T850" s="133" t="str">
        <f t="shared" si="112"/>
        <v/>
      </c>
    </row>
    <row r="851" spans="7:20" ht="19.95" customHeight="1">
      <c r="G851" s="135"/>
      <c r="H851" s="135"/>
      <c r="I851" s="135"/>
      <c r="J851" s="133" t="str">
        <f>IF(ISERROR(VLOOKUP(#REF!,$B$2:$D$577,2,0)),"",VLOOKUP(#REF!,$B$2:$D$577,2,0))</f>
        <v/>
      </c>
      <c r="K851" s="133" t="str">
        <f>IF(ISERROR(VLOOKUP($J851,Tableau1[],4,0)),"",VLOOKUP($J851,Tableau1[],4,0))</f>
        <v/>
      </c>
      <c r="L851" s="133" t="str">
        <f>IF(ISERROR(VLOOKUP($J851,Tableau1[],5,0)),"",VLOOKUP($J851,Tableau1[],5,0))</f>
        <v/>
      </c>
      <c r="M851" s="133" t="str">
        <f>IF(ISERROR(VLOOKUP($J851,Tableau1[],6,0)),"",VLOOKUP($J851,Tableau1[],6,0))</f>
        <v/>
      </c>
      <c r="N851" s="133" t="str">
        <f>IF(ISERROR(VLOOKUP($J851,Tableau1[],11,0)),"",VLOOKUP($J851,Tableau1[],11,0))</f>
        <v/>
      </c>
      <c r="O851" s="133" t="str">
        <f>IF(ISERROR(VLOOKUP($J851,Tableau1[],11,0)),"",VLOOKUP($J851,Tableau1[],11,0))</f>
        <v/>
      </c>
      <c r="P851" s="133" t="str">
        <f>IF(ISERROR(VLOOKUP($J851,Tableau1[],8,0)),"",VLOOKUP($J851,Tableau1[],8,0))</f>
        <v/>
      </c>
      <c r="Q851" s="133" t="str">
        <f>IF(ISERROR(VLOOKUP($J851,Tableau1[],10,0)),"",VLOOKUP($J851,Tableau1[],10,0))</f>
        <v/>
      </c>
      <c r="R851" s="133" t="str">
        <f t="shared" si="114"/>
        <v/>
      </c>
      <c r="S851" s="134" t="str">
        <f t="shared" si="115"/>
        <v/>
      </c>
      <c r="T851" s="133" t="str">
        <f t="shared" si="112"/>
        <v/>
      </c>
    </row>
    <row r="852" spans="7:20" ht="19.95" customHeight="1">
      <c r="G852" s="135"/>
      <c r="H852" s="135"/>
      <c r="I852" s="135"/>
      <c r="J852" s="133" t="str">
        <f>IF(ISERROR(VLOOKUP(#REF!,$B$2:$D$577,2,0)),"",VLOOKUP(#REF!,$B$2:$D$577,2,0))</f>
        <v/>
      </c>
      <c r="K852" s="133" t="str">
        <f>IF(ISERROR(VLOOKUP($J852,Tableau1[],4,0)),"",VLOOKUP($J852,Tableau1[],4,0))</f>
        <v/>
      </c>
      <c r="L852" s="133" t="str">
        <f>IF(ISERROR(VLOOKUP($J852,Tableau1[],5,0)),"",VLOOKUP($J852,Tableau1[],5,0))</f>
        <v/>
      </c>
      <c r="M852" s="133" t="str">
        <f>IF(ISERROR(VLOOKUP($J852,Tableau1[],6,0)),"",VLOOKUP($J852,Tableau1[],6,0))</f>
        <v/>
      </c>
      <c r="N852" s="133" t="str">
        <f>IF(ISERROR(VLOOKUP($J852,Tableau1[],11,0)),"",VLOOKUP($J852,Tableau1[],11,0))</f>
        <v/>
      </c>
      <c r="O852" s="133" t="str">
        <f>IF(ISERROR(VLOOKUP($J852,Tableau1[],11,0)),"",VLOOKUP($J852,Tableau1[],11,0))</f>
        <v/>
      </c>
      <c r="P852" s="133" t="str">
        <f>IF(ISERROR(VLOOKUP($J852,Tableau1[],8,0)),"",VLOOKUP($J852,Tableau1[],8,0))</f>
        <v/>
      </c>
      <c r="Q852" s="133" t="str">
        <f>IF(ISERROR(VLOOKUP($J852,Tableau1[],10,0)),"",VLOOKUP($J852,Tableau1[],10,0))</f>
        <v/>
      </c>
      <c r="R852" s="133" t="str">
        <f t="shared" si="114"/>
        <v/>
      </c>
      <c r="S852" s="134" t="str">
        <f t="shared" si="115"/>
        <v/>
      </c>
      <c r="T852" s="133" t="str">
        <f t="shared" si="112"/>
        <v/>
      </c>
    </row>
    <row r="853" spans="7:20" ht="19.95" customHeight="1">
      <c r="G853" s="135"/>
      <c r="H853" s="135"/>
      <c r="I853" s="135"/>
      <c r="J853" s="133" t="str">
        <f>IF(ISERROR(VLOOKUP(#REF!,$B$2:$D$577,2,0)),"",VLOOKUP(#REF!,$B$2:$D$577,2,0))</f>
        <v/>
      </c>
      <c r="K853" s="133" t="str">
        <f>IF(ISERROR(VLOOKUP($J853,Tableau1[],4,0)),"",VLOOKUP($J853,Tableau1[],4,0))</f>
        <v/>
      </c>
      <c r="L853" s="133" t="str">
        <f>IF(ISERROR(VLOOKUP($J853,Tableau1[],5,0)),"",VLOOKUP($J853,Tableau1[],5,0))</f>
        <v/>
      </c>
      <c r="M853" s="133" t="str">
        <f>IF(ISERROR(VLOOKUP($J853,Tableau1[],6,0)),"",VLOOKUP($J853,Tableau1[],6,0))</f>
        <v/>
      </c>
      <c r="N853" s="133" t="str">
        <f>IF(ISERROR(VLOOKUP($J853,Tableau1[],11,0)),"",VLOOKUP($J853,Tableau1[],11,0))</f>
        <v/>
      </c>
      <c r="O853" s="133" t="str">
        <f>IF(ISERROR(VLOOKUP($J853,Tableau1[],11,0)),"",VLOOKUP($J853,Tableau1[],11,0))</f>
        <v/>
      </c>
      <c r="P853" s="133" t="str">
        <f>IF(ISERROR(VLOOKUP($J853,Tableau1[],8,0)),"",VLOOKUP($J853,Tableau1[],8,0))</f>
        <v/>
      </c>
      <c r="Q853" s="133" t="str">
        <f>IF(ISERROR(VLOOKUP($J853,Tableau1[],10,0)),"",VLOOKUP($J853,Tableau1[],10,0))</f>
        <v/>
      </c>
      <c r="R853" s="133" t="str">
        <f t="shared" si="114"/>
        <v/>
      </c>
      <c r="S853" s="134" t="str">
        <f t="shared" si="115"/>
        <v/>
      </c>
      <c r="T853" s="133" t="str">
        <f t="shared" si="112"/>
        <v/>
      </c>
    </row>
    <row r="854" spans="7:20" ht="19.95" customHeight="1">
      <c r="G854" s="135"/>
      <c r="H854" s="135"/>
      <c r="I854" s="135"/>
      <c r="J854" s="133" t="str">
        <f>IF(ISERROR(VLOOKUP(#REF!,$B$2:$D$577,2,0)),"",VLOOKUP(#REF!,$B$2:$D$577,2,0))</f>
        <v/>
      </c>
      <c r="K854" s="133" t="str">
        <f>IF(ISERROR(VLOOKUP($J854,Tableau1[],4,0)),"",VLOOKUP($J854,Tableau1[],4,0))</f>
        <v/>
      </c>
      <c r="L854" s="133" t="str">
        <f>IF(ISERROR(VLOOKUP($J854,Tableau1[],5,0)),"",VLOOKUP($J854,Tableau1[],5,0))</f>
        <v/>
      </c>
      <c r="M854" s="133" t="str">
        <f>IF(ISERROR(VLOOKUP($J854,Tableau1[],6,0)),"",VLOOKUP($J854,Tableau1[],6,0))</f>
        <v/>
      </c>
      <c r="N854" s="133" t="str">
        <f>IF(ISERROR(VLOOKUP($J854,Tableau1[],11,0)),"",VLOOKUP($J854,Tableau1[],11,0))</f>
        <v/>
      </c>
      <c r="O854" s="133" t="str">
        <f>IF(ISERROR(VLOOKUP($J854,Tableau1[],11,0)),"",VLOOKUP($J854,Tableau1[],11,0))</f>
        <v/>
      </c>
      <c r="P854" s="133" t="str">
        <f>IF(ISERROR(VLOOKUP($J854,Tableau1[],8,0)),"",VLOOKUP($J854,Tableau1[],8,0))</f>
        <v/>
      </c>
      <c r="Q854" s="133" t="str">
        <f>IF(ISERROR(VLOOKUP($J854,Tableau1[],10,0)),"",VLOOKUP($J854,Tableau1[],10,0))</f>
        <v/>
      </c>
      <c r="R854" s="133" t="str">
        <f t="shared" si="114"/>
        <v/>
      </c>
      <c r="S854" s="134" t="str">
        <f t="shared" si="115"/>
        <v/>
      </c>
      <c r="T854" s="133" t="str">
        <f t="shared" si="112"/>
        <v/>
      </c>
    </row>
    <row r="855" spans="7:20" ht="19.95" customHeight="1">
      <c r="G855" s="135"/>
      <c r="H855" s="135"/>
      <c r="I855" s="135"/>
      <c r="J855" s="133" t="str">
        <f>IF(ISERROR(VLOOKUP(#REF!,$B$2:$D$577,2,0)),"",VLOOKUP(#REF!,$B$2:$D$577,2,0))</f>
        <v/>
      </c>
      <c r="K855" s="133" t="str">
        <f>IF(ISERROR(VLOOKUP($J855,Tableau1[],4,0)),"",VLOOKUP($J855,Tableau1[],4,0))</f>
        <v/>
      </c>
      <c r="L855" s="133" t="str">
        <f>IF(ISERROR(VLOOKUP($J855,Tableau1[],5,0)),"",VLOOKUP($J855,Tableau1[],5,0))</f>
        <v/>
      </c>
      <c r="M855" s="133" t="str">
        <f>IF(ISERROR(VLOOKUP($J855,Tableau1[],6,0)),"",VLOOKUP($J855,Tableau1[],6,0))</f>
        <v/>
      </c>
      <c r="N855" s="133" t="str">
        <f>IF(ISERROR(VLOOKUP($J855,Tableau1[],11,0)),"",VLOOKUP($J855,Tableau1[],11,0))</f>
        <v/>
      </c>
      <c r="O855" s="133" t="str">
        <f>IF(ISERROR(VLOOKUP($J855,Tableau1[],11,0)),"",VLOOKUP($J855,Tableau1[],11,0))</f>
        <v/>
      </c>
      <c r="P855" s="133" t="str">
        <f>IF(ISERROR(VLOOKUP($J855,Tableau1[],8,0)),"",VLOOKUP($J855,Tableau1[],8,0))</f>
        <v/>
      </c>
      <c r="Q855" s="133" t="str">
        <f>IF(ISERROR(VLOOKUP($J855,Tableau1[],10,0)),"",VLOOKUP($J855,Tableau1[],10,0))</f>
        <v/>
      </c>
      <c r="R855" s="133" t="str">
        <f t="shared" si="114"/>
        <v/>
      </c>
      <c r="S855" s="134" t="str">
        <f t="shared" si="115"/>
        <v/>
      </c>
      <c r="T855" s="133" t="str">
        <f t="shared" si="112"/>
        <v/>
      </c>
    </row>
    <row r="856" spans="7:20" ht="19.95" customHeight="1">
      <c r="G856" s="135"/>
      <c r="H856" s="135"/>
      <c r="I856" s="135"/>
      <c r="J856" s="133" t="str">
        <f>IF(ISERROR(VLOOKUP(#REF!,$B$2:$D$577,2,0)),"",VLOOKUP(#REF!,$B$2:$D$577,2,0))</f>
        <v/>
      </c>
      <c r="K856" s="133" t="str">
        <f>IF(ISERROR(VLOOKUP($J856,Tableau1[],4,0)),"",VLOOKUP($J856,Tableau1[],4,0))</f>
        <v/>
      </c>
      <c r="L856" s="133" t="str">
        <f>IF(ISERROR(VLOOKUP($J856,Tableau1[],5,0)),"",VLOOKUP($J856,Tableau1[],5,0))</f>
        <v/>
      </c>
      <c r="M856" s="133" t="str">
        <f>IF(ISERROR(VLOOKUP($J856,Tableau1[],6,0)),"",VLOOKUP($J856,Tableau1[],6,0))</f>
        <v/>
      </c>
      <c r="N856" s="133" t="str">
        <f>IF(ISERROR(VLOOKUP($J856,Tableau1[],11,0)),"",VLOOKUP($J856,Tableau1[],11,0))</f>
        <v/>
      </c>
      <c r="O856" s="133" t="str">
        <f>IF(ISERROR(VLOOKUP($J856,Tableau1[],11,0)),"",VLOOKUP($J856,Tableau1[],11,0))</f>
        <v/>
      </c>
      <c r="P856" s="133" t="str">
        <f>IF(ISERROR(VLOOKUP($J856,Tableau1[],8,0)),"",VLOOKUP($J856,Tableau1[],8,0))</f>
        <v/>
      </c>
      <c r="Q856" s="133" t="str">
        <f>IF(ISERROR(VLOOKUP($J856,Tableau1[],10,0)),"",VLOOKUP($J856,Tableau1[],10,0))</f>
        <v/>
      </c>
      <c r="R856" s="133" t="str">
        <f t="shared" si="114"/>
        <v/>
      </c>
      <c r="S856" s="134" t="str">
        <f t="shared" si="115"/>
        <v/>
      </c>
      <c r="T856" s="133" t="str">
        <f t="shared" si="112"/>
        <v/>
      </c>
    </row>
    <row r="857" spans="7:20" ht="19.95" customHeight="1">
      <c r="G857" s="135"/>
      <c r="H857" s="135"/>
      <c r="I857" s="135"/>
      <c r="J857" s="133" t="str">
        <f>IF(ISERROR(VLOOKUP(#REF!,$B$2:$D$577,2,0)),"",VLOOKUP(#REF!,$B$2:$D$577,2,0))</f>
        <v/>
      </c>
      <c r="K857" s="133" t="str">
        <f>IF(ISERROR(VLOOKUP($J857,Tableau1[],4,0)),"",VLOOKUP($J857,Tableau1[],4,0))</f>
        <v/>
      </c>
      <c r="L857" s="133" t="str">
        <f>IF(ISERROR(VLOOKUP($J857,Tableau1[],5,0)),"",VLOOKUP($J857,Tableau1[],5,0))</f>
        <v/>
      </c>
      <c r="M857" s="133" t="str">
        <f>IF(ISERROR(VLOOKUP($J857,Tableau1[],6,0)),"",VLOOKUP($J857,Tableau1[],6,0))</f>
        <v/>
      </c>
      <c r="N857" s="133" t="str">
        <f>IF(ISERROR(VLOOKUP($J857,Tableau1[],11,0)),"",VLOOKUP($J857,Tableau1[],11,0))</f>
        <v/>
      </c>
      <c r="O857" s="133" t="str">
        <f>IF(ISERROR(VLOOKUP($J857,Tableau1[],11,0)),"",VLOOKUP($J857,Tableau1[],11,0))</f>
        <v/>
      </c>
      <c r="P857" s="133" t="str">
        <f>IF(ISERROR(VLOOKUP($J857,Tableau1[],8,0)),"",VLOOKUP($J857,Tableau1[],8,0))</f>
        <v/>
      </c>
      <c r="Q857" s="133" t="str">
        <f>IF(ISERROR(VLOOKUP($J857,Tableau1[],10,0)),"",VLOOKUP($J857,Tableau1[],10,0))</f>
        <v/>
      </c>
      <c r="R857" s="133" t="str">
        <f t="shared" si="114"/>
        <v/>
      </c>
      <c r="S857" s="134" t="str">
        <f t="shared" si="115"/>
        <v/>
      </c>
      <c r="T857" s="133" t="str">
        <f t="shared" si="112"/>
        <v/>
      </c>
    </row>
    <row r="858" spans="7:20" ht="19.95" customHeight="1">
      <c r="G858" s="135"/>
      <c r="H858" s="135"/>
      <c r="I858" s="135"/>
      <c r="J858" s="133" t="str">
        <f>IF(ISERROR(VLOOKUP(#REF!,$B$2:$D$577,2,0)),"",VLOOKUP(#REF!,$B$2:$D$577,2,0))</f>
        <v/>
      </c>
      <c r="K858" s="133" t="str">
        <f>IF(ISERROR(VLOOKUP($J858,Tableau1[],4,0)),"",VLOOKUP($J858,Tableau1[],4,0))</f>
        <v/>
      </c>
      <c r="L858" s="133" t="str">
        <f>IF(ISERROR(VLOOKUP($J858,Tableau1[],5,0)),"",VLOOKUP($J858,Tableau1[],5,0))</f>
        <v/>
      </c>
      <c r="M858" s="133" t="str">
        <f>IF(ISERROR(VLOOKUP($J858,Tableau1[],6,0)),"",VLOOKUP($J858,Tableau1[],6,0))</f>
        <v/>
      </c>
      <c r="N858" s="133" t="str">
        <f>IF(ISERROR(VLOOKUP($J858,Tableau1[],11,0)),"",VLOOKUP($J858,Tableau1[],11,0))</f>
        <v/>
      </c>
      <c r="O858" s="133" t="str">
        <f>IF(ISERROR(VLOOKUP($J858,Tableau1[],11,0)),"",VLOOKUP($J858,Tableau1[],11,0))</f>
        <v/>
      </c>
      <c r="P858" s="133" t="str">
        <f>IF(ISERROR(VLOOKUP($J858,Tableau1[],8,0)),"",VLOOKUP($J858,Tableau1[],8,0))</f>
        <v/>
      </c>
      <c r="Q858" s="133" t="str">
        <f>IF(ISERROR(VLOOKUP($J858,Tableau1[],10,0)),"",VLOOKUP($J858,Tableau1[],10,0))</f>
        <v/>
      </c>
      <c r="R858" s="133" t="str">
        <f t="shared" si="114"/>
        <v/>
      </c>
      <c r="S858" s="134" t="str">
        <f t="shared" si="115"/>
        <v/>
      </c>
      <c r="T858" s="133" t="str">
        <f t="shared" si="112"/>
        <v/>
      </c>
    </row>
    <row r="859" spans="7:20" ht="19.95" customHeight="1">
      <c r="G859" s="135"/>
      <c r="H859" s="135"/>
      <c r="I859" s="135"/>
      <c r="J859" s="133" t="str">
        <f>IF(ISERROR(VLOOKUP(#REF!,$B$2:$D$577,2,0)),"",VLOOKUP(#REF!,$B$2:$D$577,2,0))</f>
        <v/>
      </c>
      <c r="K859" s="133" t="str">
        <f>IF(ISERROR(VLOOKUP($J859,Tableau1[],4,0)),"",VLOOKUP($J859,Tableau1[],4,0))</f>
        <v/>
      </c>
      <c r="L859" s="133" t="str">
        <f>IF(ISERROR(VLOOKUP($J859,Tableau1[],5,0)),"",VLOOKUP($J859,Tableau1[],5,0))</f>
        <v/>
      </c>
      <c r="M859" s="133" t="str">
        <f>IF(ISERROR(VLOOKUP($J859,Tableau1[],6,0)),"",VLOOKUP($J859,Tableau1[],6,0))</f>
        <v/>
      </c>
      <c r="N859" s="133" t="str">
        <f>IF(ISERROR(VLOOKUP($J859,Tableau1[],11,0)),"",VLOOKUP($J859,Tableau1[],11,0))</f>
        <v/>
      </c>
      <c r="O859" s="133" t="str">
        <f>IF(ISERROR(VLOOKUP($J859,Tableau1[],11,0)),"",VLOOKUP($J859,Tableau1[],11,0))</f>
        <v/>
      </c>
      <c r="P859" s="133" t="str">
        <f>IF(ISERROR(VLOOKUP($J859,Tableau1[],8,0)),"",VLOOKUP($J859,Tableau1[],8,0))</f>
        <v/>
      </c>
      <c r="Q859" s="133" t="str">
        <f>IF(ISERROR(VLOOKUP($J859,Tableau1[],10,0)),"",VLOOKUP($J859,Tableau1[],10,0))</f>
        <v/>
      </c>
      <c r="R859" s="133" t="str">
        <f t="shared" si="114"/>
        <v/>
      </c>
      <c r="S859" s="134" t="str">
        <f t="shared" si="115"/>
        <v/>
      </c>
      <c r="T859" s="133" t="str">
        <f t="shared" si="112"/>
        <v/>
      </c>
    </row>
    <row r="860" spans="7:20" ht="19.95" customHeight="1">
      <c r="G860" s="135"/>
      <c r="H860" s="135"/>
      <c r="I860" s="135"/>
      <c r="J860" s="133" t="str">
        <f>IF(ISERROR(VLOOKUP(#REF!,$B$2:$D$577,2,0)),"",VLOOKUP(#REF!,$B$2:$D$577,2,0))</f>
        <v/>
      </c>
      <c r="K860" s="133" t="str">
        <f>IF(ISERROR(VLOOKUP($J860,Tableau1[],4,0)),"",VLOOKUP($J860,Tableau1[],4,0))</f>
        <v/>
      </c>
      <c r="L860" s="133" t="str">
        <f>IF(ISERROR(VLOOKUP($J860,Tableau1[],5,0)),"",VLOOKUP($J860,Tableau1[],5,0))</f>
        <v/>
      </c>
      <c r="M860" s="133" t="str">
        <f>IF(ISERROR(VLOOKUP($J860,Tableau1[],6,0)),"",VLOOKUP($J860,Tableau1[],6,0))</f>
        <v/>
      </c>
      <c r="N860" s="133" t="str">
        <f>IF(ISERROR(VLOOKUP($J860,Tableau1[],11,0)),"",VLOOKUP($J860,Tableau1[],11,0))</f>
        <v/>
      </c>
      <c r="O860" s="133" t="str">
        <f>IF(ISERROR(VLOOKUP($J860,Tableau1[],11,0)),"",VLOOKUP($J860,Tableau1[],11,0))</f>
        <v/>
      </c>
      <c r="P860" s="133" t="str">
        <f>IF(ISERROR(VLOOKUP($J860,Tableau1[],8,0)),"",VLOOKUP($J860,Tableau1[],8,0))</f>
        <v/>
      </c>
      <c r="Q860" s="133" t="str">
        <f>IF(ISERROR(VLOOKUP($J860,Tableau1[],10,0)),"",VLOOKUP($J860,Tableau1[],10,0))</f>
        <v/>
      </c>
      <c r="R860" s="133" t="str">
        <f t="shared" si="114"/>
        <v/>
      </c>
      <c r="S860" s="134" t="str">
        <f t="shared" si="115"/>
        <v/>
      </c>
      <c r="T860" s="133" t="str">
        <f t="shared" si="112"/>
        <v/>
      </c>
    </row>
    <row r="861" spans="7:20" ht="19.95" customHeight="1">
      <c r="G861" s="135"/>
      <c r="H861" s="135"/>
      <c r="I861" s="135"/>
      <c r="J861" s="133" t="str">
        <f>IF(ISERROR(VLOOKUP(#REF!,$B$2:$D$577,2,0)),"",VLOOKUP(#REF!,$B$2:$D$577,2,0))</f>
        <v/>
      </c>
      <c r="K861" s="133" t="str">
        <f>IF(ISERROR(VLOOKUP($J861,Tableau1[],4,0)),"",VLOOKUP($J861,Tableau1[],4,0))</f>
        <v/>
      </c>
      <c r="L861" s="133" t="str">
        <f>IF(ISERROR(VLOOKUP($J861,Tableau1[],5,0)),"",VLOOKUP($J861,Tableau1[],5,0))</f>
        <v/>
      </c>
      <c r="M861" s="133" t="str">
        <f>IF(ISERROR(VLOOKUP($J861,Tableau1[],6,0)),"",VLOOKUP($J861,Tableau1[],6,0))</f>
        <v/>
      </c>
      <c r="N861" s="133" t="str">
        <f>IF(ISERROR(VLOOKUP($J861,Tableau1[],11,0)),"",VLOOKUP($J861,Tableau1[],11,0))</f>
        <v/>
      </c>
      <c r="O861" s="133" t="str">
        <f>IF(ISERROR(VLOOKUP($J861,Tableau1[],11,0)),"",VLOOKUP($J861,Tableau1[],11,0))</f>
        <v/>
      </c>
      <c r="P861" s="133" t="str">
        <f>IF(ISERROR(VLOOKUP($J861,Tableau1[],8,0)),"",VLOOKUP($J861,Tableau1[],8,0))</f>
        <v/>
      </c>
      <c r="Q861" s="133" t="str">
        <f>IF(ISERROR(VLOOKUP($J861,Tableau1[],10,0)),"",VLOOKUP($J861,Tableau1[],10,0))</f>
        <v/>
      </c>
      <c r="R861" s="133" t="str">
        <f t="shared" si="114"/>
        <v/>
      </c>
      <c r="S861" s="134" t="str">
        <f t="shared" si="115"/>
        <v/>
      </c>
      <c r="T861" s="133" t="str">
        <f t="shared" si="112"/>
        <v/>
      </c>
    </row>
    <row r="862" spans="7:20" ht="19.95" customHeight="1">
      <c r="G862" s="135"/>
      <c r="H862" s="135"/>
      <c r="I862" s="135"/>
      <c r="J862" s="133" t="str">
        <f>IF(ISERROR(VLOOKUP(#REF!,$B$2:$D$577,2,0)),"",VLOOKUP(#REF!,$B$2:$D$577,2,0))</f>
        <v/>
      </c>
      <c r="K862" s="133" t="str">
        <f>IF(ISERROR(VLOOKUP($J862,Tableau1[],4,0)),"",VLOOKUP($J862,Tableau1[],4,0))</f>
        <v/>
      </c>
      <c r="L862" s="133" t="str">
        <f>IF(ISERROR(VLOOKUP($J862,Tableau1[],5,0)),"",VLOOKUP($J862,Tableau1[],5,0))</f>
        <v/>
      </c>
      <c r="M862" s="133" t="str">
        <f>IF(ISERROR(VLOOKUP($J862,Tableau1[],6,0)),"",VLOOKUP($J862,Tableau1[],6,0))</f>
        <v/>
      </c>
      <c r="N862" s="133" t="str">
        <f>IF(ISERROR(VLOOKUP($J862,Tableau1[],11,0)),"",VLOOKUP($J862,Tableau1[],11,0))</f>
        <v/>
      </c>
      <c r="O862" s="133" t="str">
        <f>IF(ISERROR(VLOOKUP($J862,Tableau1[],11,0)),"",VLOOKUP($J862,Tableau1[],11,0))</f>
        <v/>
      </c>
      <c r="P862" s="133" t="str">
        <f>IF(ISERROR(VLOOKUP($J862,Tableau1[],8,0)),"",VLOOKUP($J862,Tableau1[],8,0))</f>
        <v/>
      </c>
      <c r="Q862" s="133" t="str">
        <f>IF(ISERROR(VLOOKUP($J862,Tableau1[],10,0)),"",VLOOKUP($J862,Tableau1[],10,0))</f>
        <v/>
      </c>
      <c r="R862" s="133" t="str">
        <f t="shared" si="114"/>
        <v/>
      </c>
      <c r="S862" s="134" t="str">
        <f t="shared" si="115"/>
        <v/>
      </c>
      <c r="T862" s="133" t="str">
        <f t="shared" si="112"/>
        <v/>
      </c>
    </row>
    <row r="863" spans="7:20" ht="19.95" customHeight="1">
      <c r="G863" s="135"/>
      <c r="H863" s="135"/>
      <c r="I863" s="135"/>
      <c r="J863" s="133" t="str">
        <f>IF(ISERROR(VLOOKUP(#REF!,$B$2:$D$577,2,0)),"",VLOOKUP(#REF!,$B$2:$D$577,2,0))</f>
        <v/>
      </c>
      <c r="K863" s="133" t="str">
        <f>IF(ISERROR(VLOOKUP($J863,Tableau1[],4,0)),"",VLOOKUP($J863,Tableau1[],4,0))</f>
        <v/>
      </c>
      <c r="L863" s="133" t="str">
        <f>IF(ISERROR(VLOOKUP($J863,Tableau1[],5,0)),"",VLOOKUP($J863,Tableau1[],5,0))</f>
        <v/>
      </c>
      <c r="M863" s="133" t="str">
        <f>IF(ISERROR(VLOOKUP($J863,Tableau1[],6,0)),"",VLOOKUP($J863,Tableau1[],6,0))</f>
        <v/>
      </c>
      <c r="N863" s="133" t="str">
        <f>IF(ISERROR(VLOOKUP($J863,Tableau1[],11,0)),"",VLOOKUP($J863,Tableau1[],11,0))</f>
        <v/>
      </c>
      <c r="O863" s="133" t="str">
        <f>IF(ISERROR(VLOOKUP($J863,Tableau1[],11,0)),"",VLOOKUP($J863,Tableau1[],11,0))</f>
        <v/>
      </c>
      <c r="P863" s="133" t="str">
        <f>IF(ISERROR(VLOOKUP($J863,Tableau1[],8,0)),"",VLOOKUP($J863,Tableau1[],8,0))</f>
        <v/>
      </c>
      <c r="Q863" s="133" t="str">
        <f>IF(ISERROR(VLOOKUP($J863,Tableau1[],10,0)),"",VLOOKUP($J863,Tableau1[],10,0))</f>
        <v/>
      </c>
      <c r="R863" s="133" t="str">
        <f t="shared" si="114"/>
        <v/>
      </c>
      <c r="S863" s="134" t="str">
        <f t="shared" si="115"/>
        <v/>
      </c>
      <c r="T863" s="133" t="str">
        <f t="shared" si="112"/>
        <v/>
      </c>
    </row>
    <row r="864" spans="7:20" ht="19.95" customHeight="1">
      <c r="G864" s="135"/>
      <c r="H864" s="135"/>
      <c r="I864" s="135"/>
      <c r="J864" s="133" t="str">
        <f>IF(ISERROR(VLOOKUP(#REF!,$B$2:$D$577,2,0)),"",VLOOKUP(#REF!,$B$2:$D$577,2,0))</f>
        <v/>
      </c>
      <c r="K864" s="133" t="str">
        <f>IF(ISERROR(VLOOKUP($J864,Tableau1[],4,0)),"",VLOOKUP($J864,Tableau1[],4,0))</f>
        <v/>
      </c>
      <c r="L864" s="133" t="str">
        <f>IF(ISERROR(VLOOKUP($J864,Tableau1[],5,0)),"",VLOOKUP($J864,Tableau1[],5,0))</f>
        <v/>
      </c>
      <c r="M864" s="133" t="str">
        <f>IF(ISERROR(VLOOKUP($J864,Tableau1[],6,0)),"",VLOOKUP($J864,Tableau1[],6,0))</f>
        <v/>
      </c>
      <c r="N864" s="133" t="str">
        <f>IF(ISERROR(VLOOKUP($J864,Tableau1[],11,0)),"",VLOOKUP($J864,Tableau1[],11,0))</f>
        <v/>
      </c>
      <c r="O864" s="133" t="str">
        <f>IF(ISERROR(VLOOKUP($J864,Tableau1[],11,0)),"",VLOOKUP($J864,Tableau1[],11,0))</f>
        <v/>
      </c>
      <c r="P864" s="133" t="str">
        <f>IF(ISERROR(VLOOKUP($J864,Tableau1[],8,0)),"",VLOOKUP($J864,Tableau1[],8,0))</f>
        <v/>
      </c>
      <c r="Q864" s="133" t="str">
        <f>IF(ISERROR(VLOOKUP($J864,Tableau1[],10,0)),"",VLOOKUP($J864,Tableau1[],10,0))</f>
        <v/>
      </c>
      <c r="R864" s="133" t="str">
        <f t="shared" si="114"/>
        <v/>
      </c>
      <c r="S864" s="134" t="str">
        <f t="shared" si="115"/>
        <v/>
      </c>
      <c r="T864" s="133" t="str">
        <f t="shared" si="112"/>
        <v/>
      </c>
    </row>
    <row r="865" spans="7:20" ht="19.95" customHeight="1">
      <c r="G865" s="135"/>
      <c r="H865" s="135"/>
      <c r="I865" s="135"/>
      <c r="J865" s="133" t="str">
        <f>IF(ISERROR(VLOOKUP(#REF!,$B$2:$D$577,2,0)),"",VLOOKUP(#REF!,$B$2:$D$577,2,0))</f>
        <v/>
      </c>
      <c r="K865" s="133" t="str">
        <f>IF(ISERROR(VLOOKUP($J865,Tableau1[],4,0)),"",VLOOKUP($J865,Tableau1[],4,0))</f>
        <v/>
      </c>
      <c r="L865" s="133" t="str">
        <f>IF(ISERROR(VLOOKUP($J865,Tableau1[],5,0)),"",VLOOKUP($J865,Tableau1[],5,0))</f>
        <v/>
      </c>
      <c r="M865" s="133" t="str">
        <f>IF(ISERROR(VLOOKUP($J865,Tableau1[],6,0)),"",VLOOKUP($J865,Tableau1[],6,0))</f>
        <v/>
      </c>
      <c r="N865" s="133" t="str">
        <f>IF(ISERROR(VLOOKUP($J865,Tableau1[],11,0)),"",VLOOKUP($J865,Tableau1[],11,0))</f>
        <v/>
      </c>
      <c r="O865" s="133" t="str">
        <f>IF(ISERROR(VLOOKUP($J865,Tableau1[],11,0)),"",VLOOKUP($J865,Tableau1[],11,0))</f>
        <v/>
      </c>
      <c r="P865" s="133" t="str">
        <f>IF(ISERROR(VLOOKUP($J865,Tableau1[],8,0)),"",VLOOKUP($J865,Tableau1[],8,0))</f>
        <v/>
      </c>
      <c r="Q865" s="133" t="str">
        <f>IF(ISERROR(VLOOKUP($J865,Tableau1[],10,0)),"",VLOOKUP($J865,Tableau1[],10,0))</f>
        <v/>
      </c>
      <c r="R865" s="133" t="str">
        <f t="shared" si="114"/>
        <v/>
      </c>
      <c r="S865" s="134" t="str">
        <f t="shared" si="115"/>
        <v/>
      </c>
      <c r="T865" s="133" t="str">
        <f t="shared" si="112"/>
        <v/>
      </c>
    </row>
    <row r="866" spans="7:20" ht="19.95" customHeight="1">
      <c r="G866" s="135"/>
      <c r="H866" s="135"/>
      <c r="I866" s="135"/>
      <c r="J866" s="133" t="str">
        <f>IF(ISERROR(VLOOKUP(#REF!,$B$2:$D$577,2,0)),"",VLOOKUP(#REF!,$B$2:$D$577,2,0))</f>
        <v/>
      </c>
      <c r="K866" s="133" t="str">
        <f>IF(ISERROR(VLOOKUP($J866,Tableau1[],4,0)),"",VLOOKUP($J866,Tableau1[],4,0))</f>
        <v/>
      </c>
      <c r="L866" s="133" t="str">
        <f>IF(ISERROR(VLOOKUP($J866,Tableau1[],5,0)),"",VLOOKUP($J866,Tableau1[],5,0))</f>
        <v/>
      </c>
      <c r="M866" s="133" t="str">
        <f>IF(ISERROR(VLOOKUP($J866,Tableau1[],6,0)),"",VLOOKUP($J866,Tableau1[],6,0))</f>
        <v/>
      </c>
      <c r="N866" s="133" t="str">
        <f>IF(ISERROR(VLOOKUP($J866,Tableau1[],11,0)),"",VLOOKUP($J866,Tableau1[],11,0))</f>
        <v/>
      </c>
      <c r="O866" s="133" t="str">
        <f>IF(ISERROR(VLOOKUP($J866,Tableau1[],11,0)),"",VLOOKUP($J866,Tableau1[],11,0))</f>
        <v/>
      </c>
      <c r="P866" s="133" t="str">
        <f>IF(ISERROR(VLOOKUP($J866,Tableau1[],8,0)),"",VLOOKUP($J866,Tableau1[],8,0))</f>
        <v/>
      </c>
      <c r="Q866" s="133" t="str">
        <f>IF(ISERROR(VLOOKUP($J866,Tableau1[],10,0)),"",VLOOKUP($J866,Tableau1[],10,0))</f>
        <v/>
      </c>
      <c r="R866" s="133" t="str">
        <f t="shared" si="114"/>
        <v/>
      </c>
      <c r="S866" s="134" t="str">
        <f t="shared" si="115"/>
        <v/>
      </c>
      <c r="T866" s="133" t="str">
        <f t="shared" si="112"/>
        <v/>
      </c>
    </row>
    <row r="867" spans="7:20" ht="19.95" customHeight="1">
      <c r="G867" s="135"/>
      <c r="H867" s="135"/>
      <c r="I867" s="135"/>
      <c r="J867" s="133" t="str">
        <f>IF(ISERROR(VLOOKUP(#REF!,$B$2:$D$577,2,0)),"",VLOOKUP(#REF!,$B$2:$D$577,2,0))</f>
        <v/>
      </c>
      <c r="K867" s="133" t="str">
        <f>IF(ISERROR(VLOOKUP($J867,Tableau1[],4,0)),"",VLOOKUP($J867,Tableau1[],4,0))</f>
        <v/>
      </c>
      <c r="L867" s="133" t="str">
        <f>IF(ISERROR(VLOOKUP($J867,Tableau1[],5,0)),"",VLOOKUP($J867,Tableau1[],5,0))</f>
        <v/>
      </c>
      <c r="M867" s="133" t="str">
        <f>IF(ISERROR(VLOOKUP($J867,Tableau1[],6,0)),"",VLOOKUP($J867,Tableau1[],6,0))</f>
        <v/>
      </c>
      <c r="N867" s="133" t="str">
        <f>IF(ISERROR(VLOOKUP($J867,Tableau1[],11,0)),"",VLOOKUP($J867,Tableau1[],11,0))</f>
        <v/>
      </c>
      <c r="O867" s="133" t="str">
        <f>IF(ISERROR(VLOOKUP($J867,Tableau1[],11,0)),"",VLOOKUP($J867,Tableau1[],11,0))</f>
        <v/>
      </c>
      <c r="P867" s="133" t="str">
        <f>IF(ISERROR(VLOOKUP($J867,Tableau1[],8,0)),"",VLOOKUP($J867,Tableau1[],8,0))</f>
        <v/>
      </c>
      <c r="Q867" s="133" t="str">
        <f>IF(ISERROR(VLOOKUP($J867,Tableau1[],10,0)),"",VLOOKUP($J867,Tableau1[],10,0))</f>
        <v/>
      </c>
      <c r="R867" s="133" t="str">
        <f t="shared" si="114"/>
        <v/>
      </c>
      <c r="S867" s="134" t="str">
        <f t="shared" si="115"/>
        <v/>
      </c>
      <c r="T867" s="133" t="str">
        <f t="shared" si="112"/>
        <v/>
      </c>
    </row>
    <row r="868" spans="7:20" ht="19.95" customHeight="1">
      <c r="G868" s="135"/>
      <c r="H868" s="135"/>
      <c r="I868" s="135"/>
      <c r="J868" s="133" t="str">
        <f>IF(ISERROR(VLOOKUP(#REF!,$B$2:$D$577,2,0)),"",VLOOKUP(#REF!,$B$2:$D$577,2,0))</f>
        <v/>
      </c>
      <c r="K868" s="133" t="str">
        <f>IF(ISERROR(VLOOKUP($J868,Tableau1[],4,0)),"",VLOOKUP($J868,Tableau1[],4,0))</f>
        <v/>
      </c>
      <c r="L868" s="133" t="str">
        <f>IF(ISERROR(VLOOKUP($J868,Tableau1[],5,0)),"",VLOOKUP($J868,Tableau1[],5,0))</f>
        <v/>
      </c>
      <c r="M868" s="133" t="str">
        <f>IF(ISERROR(VLOOKUP($J868,Tableau1[],6,0)),"",VLOOKUP($J868,Tableau1[],6,0))</f>
        <v/>
      </c>
      <c r="N868" s="133" t="str">
        <f>IF(ISERROR(VLOOKUP($J868,Tableau1[],11,0)),"",VLOOKUP($J868,Tableau1[],11,0))</f>
        <v/>
      </c>
      <c r="O868" s="133" t="str">
        <f>IF(ISERROR(VLOOKUP($J868,Tableau1[],11,0)),"",VLOOKUP($J868,Tableau1[],11,0))</f>
        <v/>
      </c>
      <c r="P868" s="133" t="str">
        <f>IF(ISERROR(VLOOKUP($J868,Tableau1[],8,0)),"",VLOOKUP($J868,Tableau1[],8,0))</f>
        <v/>
      </c>
      <c r="Q868" s="133" t="str">
        <f>IF(ISERROR(VLOOKUP($J868,Tableau1[],10,0)),"",VLOOKUP($J868,Tableau1[],10,0))</f>
        <v/>
      </c>
      <c r="R868" s="133" t="str">
        <f t="shared" si="114"/>
        <v/>
      </c>
      <c r="S868" s="134" t="str">
        <f t="shared" si="115"/>
        <v/>
      </c>
      <c r="T868" s="133" t="str">
        <f t="shared" si="112"/>
        <v/>
      </c>
    </row>
    <row r="869" spans="7:20" ht="19.95" customHeight="1">
      <c r="G869" s="135"/>
      <c r="H869" s="135"/>
      <c r="I869" s="135"/>
      <c r="J869" s="133" t="str">
        <f>IF(ISERROR(VLOOKUP(#REF!,$B$2:$D$577,2,0)),"",VLOOKUP(#REF!,$B$2:$D$577,2,0))</f>
        <v/>
      </c>
      <c r="K869" s="133" t="str">
        <f>IF(ISERROR(VLOOKUP($J869,Tableau1[],4,0)),"",VLOOKUP($J869,Tableau1[],4,0))</f>
        <v/>
      </c>
      <c r="L869" s="133" t="str">
        <f>IF(ISERROR(VLOOKUP($J869,Tableau1[],5,0)),"",VLOOKUP($J869,Tableau1[],5,0))</f>
        <v/>
      </c>
      <c r="M869" s="133" t="str">
        <f>IF(ISERROR(VLOOKUP($J869,Tableau1[],6,0)),"",VLOOKUP($J869,Tableau1[],6,0))</f>
        <v/>
      </c>
      <c r="N869" s="133" t="str">
        <f>IF(ISERROR(VLOOKUP($J869,Tableau1[],11,0)),"",VLOOKUP($J869,Tableau1[],11,0))</f>
        <v/>
      </c>
      <c r="O869" s="133" t="str">
        <f>IF(ISERROR(VLOOKUP($J869,Tableau1[],11,0)),"",VLOOKUP($J869,Tableau1[],11,0))</f>
        <v/>
      </c>
      <c r="P869" s="133" t="str">
        <f>IF(ISERROR(VLOOKUP($J869,Tableau1[],8,0)),"",VLOOKUP($J869,Tableau1[],8,0))</f>
        <v/>
      </c>
      <c r="Q869" s="133" t="str">
        <f>IF(ISERROR(VLOOKUP($J869,Tableau1[],10,0)),"",VLOOKUP($J869,Tableau1[],10,0))</f>
        <v/>
      </c>
      <c r="R869" s="133" t="str">
        <f t="shared" si="114"/>
        <v/>
      </c>
      <c r="S869" s="134" t="str">
        <f t="shared" si="115"/>
        <v/>
      </c>
      <c r="T869" s="133" t="str">
        <f t="shared" si="112"/>
        <v/>
      </c>
    </row>
    <row r="870" spans="7:20" ht="19.95" customHeight="1">
      <c r="G870" s="135"/>
      <c r="H870" s="135"/>
      <c r="I870" s="135"/>
      <c r="J870" s="133" t="str">
        <f>IF(ISERROR(VLOOKUP(#REF!,$B$2:$D$577,2,0)),"",VLOOKUP(#REF!,$B$2:$D$577,2,0))</f>
        <v/>
      </c>
      <c r="K870" s="133" t="str">
        <f>IF(ISERROR(VLOOKUP($J870,Tableau1[],4,0)),"",VLOOKUP($J870,Tableau1[],4,0))</f>
        <v/>
      </c>
      <c r="L870" s="133" t="str">
        <f>IF(ISERROR(VLOOKUP($J870,Tableau1[],5,0)),"",VLOOKUP($J870,Tableau1[],5,0))</f>
        <v/>
      </c>
      <c r="M870" s="133" t="str">
        <f>IF(ISERROR(VLOOKUP($J870,Tableau1[],6,0)),"",VLOOKUP($J870,Tableau1[],6,0))</f>
        <v/>
      </c>
      <c r="N870" s="133" t="str">
        <f>IF(ISERROR(VLOOKUP($J870,Tableau1[],11,0)),"",VLOOKUP($J870,Tableau1[],11,0))</f>
        <v/>
      </c>
      <c r="O870" s="133" t="str">
        <f>IF(ISERROR(VLOOKUP($J870,Tableau1[],11,0)),"",VLOOKUP($J870,Tableau1[],11,0))</f>
        <v/>
      </c>
      <c r="P870" s="133" t="str">
        <f>IF(ISERROR(VLOOKUP($J870,Tableau1[],8,0)),"",VLOOKUP($J870,Tableau1[],8,0))</f>
        <v/>
      </c>
      <c r="Q870" s="133" t="str">
        <f>IF(ISERROR(VLOOKUP($J870,Tableau1[],10,0)),"",VLOOKUP($J870,Tableau1[],10,0))</f>
        <v/>
      </c>
      <c r="R870" s="133" t="str">
        <f t="shared" si="114"/>
        <v/>
      </c>
      <c r="S870" s="134" t="str">
        <f t="shared" si="115"/>
        <v/>
      </c>
      <c r="T870" s="133" t="str">
        <f t="shared" si="112"/>
        <v/>
      </c>
    </row>
    <row r="871" spans="7:20" ht="19.95" customHeight="1">
      <c r="G871" s="135"/>
      <c r="H871" s="135"/>
      <c r="I871" s="135"/>
      <c r="J871" s="133" t="str">
        <f>IF(ISERROR(VLOOKUP(#REF!,$B$2:$D$577,2,0)),"",VLOOKUP(#REF!,$B$2:$D$577,2,0))</f>
        <v/>
      </c>
      <c r="K871" s="133" t="str">
        <f>IF(ISERROR(VLOOKUP($J871,Tableau1[],4,0)),"",VLOOKUP($J871,Tableau1[],4,0))</f>
        <v/>
      </c>
      <c r="L871" s="133" t="str">
        <f>IF(ISERROR(VLOOKUP($J871,Tableau1[],5,0)),"",VLOOKUP($J871,Tableau1[],5,0))</f>
        <v/>
      </c>
      <c r="M871" s="133" t="str">
        <f>IF(ISERROR(VLOOKUP($J871,Tableau1[],6,0)),"",VLOOKUP($J871,Tableau1[],6,0))</f>
        <v/>
      </c>
      <c r="N871" s="133" t="str">
        <f>IF(ISERROR(VLOOKUP($J871,Tableau1[],11,0)),"",VLOOKUP($J871,Tableau1[],11,0))</f>
        <v/>
      </c>
      <c r="O871" s="133" t="str">
        <f>IF(ISERROR(VLOOKUP($J871,Tableau1[],11,0)),"",VLOOKUP($J871,Tableau1[],11,0))</f>
        <v/>
      </c>
      <c r="P871" s="133" t="str">
        <f>IF(ISERROR(VLOOKUP($J871,Tableau1[],8,0)),"",VLOOKUP($J871,Tableau1[],8,0))</f>
        <v/>
      </c>
      <c r="Q871" s="133" t="str">
        <f>IF(ISERROR(VLOOKUP($J871,Tableau1[],10,0)),"",VLOOKUP($J871,Tableau1[],10,0))</f>
        <v/>
      </c>
      <c r="R871" s="133" t="str">
        <f t="shared" si="114"/>
        <v/>
      </c>
      <c r="S871" s="134" t="str">
        <f t="shared" si="115"/>
        <v/>
      </c>
      <c r="T871" s="133" t="str">
        <f t="shared" si="112"/>
        <v/>
      </c>
    </row>
    <row r="872" spans="7:20" ht="19.95" customHeight="1">
      <c r="G872" s="135"/>
      <c r="H872" s="135"/>
      <c r="I872" s="135"/>
      <c r="J872" s="133" t="str">
        <f>IF(ISERROR(VLOOKUP(#REF!,$B$2:$D$577,2,0)),"",VLOOKUP(#REF!,$B$2:$D$577,2,0))</f>
        <v/>
      </c>
      <c r="K872" s="133" t="str">
        <f>IF(ISERROR(VLOOKUP($J872,Tableau1[],4,0)),"",VLOOKUP($J872,Tableau1[],4,0))</f>
        <v/>
      </c>
      <c r="L872" s="133" t="str">
        <f>IF(ISERROR(VLOOKUP($J872,Tableau1[],5,0)),"",VLOOKUP($J872,Tableau1[],5,0))</f>
        <v/>
      </c>
      <c r="M872" s="133" t="str">
        <f>IF(ISERROR(VLOOKUP($J872,Tableau1[],6,0)),"",VLOOKUP($J872,Tableau1[],6,0))</f>
        <v/>
      </c>
      <c r="N872" s="133" t="str">
        <f>IF(ISERROR(VLOOKUP($J872,Tableau1[],11,0)),"",VLOOKUP($J872,Tableau1[],11,0))</f>
        <v/>
      </c>
      <c r="O872" s="133" t="str">
        <f>IF(ISERROR(VLOOKUP($J872,Tableau1[],11,0)),"",VLOOKUP($J872,Tableau1[],11,0))</f>
        <v/>
      </c>
      <c r="P872" s="133" t="str">
        <f>IF(ISERROR(VLOOKUP($J872,Tableau1[],8,0)),"",VLOOKUP($J872,Tableau1[],8,0))</f>
        <v/>
      </c>
      <c r="Q872" s="133" t="str">
        <f>IF(ISERROR(VLOOKUP($J872,Tableau1[],10,0)),"",VLOOKUP($J872,Tableau1[],10,0))</f>
        <v/>
      </c>
      <c r="R872" s="133" t="str">
        <f t="shared" si="114"/>
        <v/>
      </c>
      <c r="S872" s="134" t="str">
        <f t="shared" si="115"/>
        <v/>
      </c>
      <c r="T872" s="133" t="str">
        <f t="shared" si="112"/>
        <v/>
      </c>
    </row>
    <row r="873" spans="7:20" ht="19.95" customHeight="1">
      <c r="G873" s="135"/>
      <c r="H873" s="135"/>
      <c r="I873" s="135"/>
      <c r="J873" s="133" t="str">
        <f>IF(ISERROR(VLOOKUP(#REF!,$B$2:$D$577,2,0)),"",VLOOKUP(#REF!,$B$2:$D$577,2,0))</f>
        <v/>
      </c>
      <c r="K873" s="133" t="str">
        <f>IF(ISERROR(VLOOKUP($J873,Tableau1[],4,0)),"",VLOOKUP($J873,Tableau1[],4,0))</f>
        <v/>
      </c>
      <c r="L873" s="133" t="str">
        <f>IF(ISERROR(VLOOKUP($J873,Tableau1[],5,0)),"",VLOOKUP($J873,Tableau1[],5,0))</f>
        <v/>
      </c>
      <c r="M873" s="133" t="str">
        <f>IF(ISERROR(VLOOKUP($J873,Tableau1[],6,0)),"",VLOOKUP($J873,Tableau1[],6,0))</f>
        <v/>
      </c>
      <c r="N873" s="133" t="str">
        <f>IF(ISERROR(VLOOKUP($J873,Tableau1[],11,0)),"",VLOOKUP($J873,Tableau1[],11,0))</f>
        <v/>
      </c>
      <c r="O873" s="133" t="str">
        <f>IF(ISERROR(VLOOKUP($J873,Tableau1[],11,0)),"",VLOOKUP($J873,Tableau1[],11,0))</f>
        <v/>
      </c>
      <c r="P873" s="133" t="str">
        <f>IF(ISERROR(VLOOKUP($J873,Tableau1[],8,0)),"",VLOOKUP($J873,Tableau1[],8,0))</f>
        <v/>
      </c>
      <c r="Q873" s="133" t="str">
        <f>IF(ISERROR(VLOOKUP($J873,Tableau1[],10,0)),"",VLOOKUP($J873,Tableau1[],10,0))</f>
        <v/>
      </c>
      <c r="R873" s="133" t="str">
        <f t="shared" si="114"/>
        <v/>
      </c>
      <c r="S873" s="134" t="str">
        <f t="shared" si="115"/>
        <v/>
      </c>
      <c r="T873" s="133" t="str">
        <f t="shared" si="112"/>
        <v/>
      </c>
    </row>
    <row r="874" spans="7:20" ht="19.95" customHeight="1">
      <c r="G874" s="135"/>
      <c r="H874" s="135"/>
      <c r="I874" s="135"/>
      <c r="J874" s="133" t="str">
        <f>IF(ISERROR(VLOOKUP(#REF!,$B$2:$D$577,2,0)),"",VLOOKUP(#REF!,$B$2:$D$577,2,0))</f>
        <v/>
      </c>
      <c r="K874" s="133" t="str">
        <f>IF(ISERROR(VLOOKUP($J874,Tableau1[],4,0)),"",VLOOKUP($J874,Tableau1[],4,0))</f>
        <v/>
      </c>
      <c r="L874" s="133" t="str">
        <f>IF(ISERROR(VLOOKUP($J874,Tableau1[],5,0)),"",VLOOKUP($J874,Tableau1[],5,0))</f>
        <v/>
      </c>
      <c r="M874" s="133" t="str">
        <f>IF(ISERROR(VLOOKUP($J874,Tableau1[],6,0)),"",VLOOKUP($J874,Tableau1[],6,0))</f>
        <v/>
      </c>
      <c r="N874" s="133" t="str">
        <f>IF(ISERROR(VLOOKUP($J874,Tableau1[],11,0)),"",VLOOKUP($J874,Tableau1[],11,0))</f>
        <v/>
      </c>
      <c r="O874" s="133" t="str">
        <f>IF(ISERROR(VLOOKUP($J874,Tableau1[],11,0)),"",VLOOKUP($J874,Tableau1[],11,0))</f>
        <v/>
      </c>
      <c r="P874" s="133" t="str">
        <f>IF(ISERROR(VLOOKUP($J874,Tableau1[],8,0)),"",VLOOKUP($J874,Tableau1[],8,0))</f>
        <v/>
      </c>
      <c r="Q874" s="133" t="str">
        <f>IF(ISERROR(VLOOKUP($J874,Tableau1[],10,0)),"",VLOOKUP($J874,Tableau1[],10,0))</f>
        <v/>
      </c>
      <c r="R874" s="133" t="str">
        <f t="shared" si="114"/>
        <v/>
      </c>
      <c r="S874" s="134" t="str">
        <f t="shared" si="115"/>
        <v/>
      </c>
      <c r="T874" s="133" t="str">
        <f t="shared" si="112"/>
        <v/>
      </c>
    </row>
    <row r="875" spans="7:20" ht="19.95" customHeight="1">
      <c r="G875" s="135"/>
      <c r="H875" s="135"/>
      <c r="I875" s="135"/>
      <c r="J875" s="133" t="str">
        <f>IF(ISERROR(VLOOKUP(#REF!,$B$2:$D$577,2,0)),"",VLOOKUP(#REF!,$B$2:$D$577,2,0))</f>
        <v/>
      </c>
      <c r="K875" s="133" t="str">
        <f>IF(ISERROR(VLOOKUP($J875,Tableau1[],4,0)),"",VLOOKUP($J875,Tableau1[],4,0))</f>
        <v/>
      </c>
      <c r="L875" s="133" t="str">
        <f>IF(ISERROR(VLOOKUP($J875,Tableau1[],5,0)),"",VLOOKUP($J875,Tableau1[],5,0))</f>
        <v/>
      </c>
      <c r="M875" s="133" t="str">
        <f>IF(ISERROR(VLOOKUP($J875,Tableau1[],6,0)),"",VLOOKUP($J875,Tableau1[],6,0))</f>
        <v/>
      </c>
      <c r="N875" s="133" t="str">
        <f>IF(ISERROR(VLOOKUP($J875,Tableau1[],11,0)),"",VLOOKUP($J875,Tableau1[],11,0))</f>
        <v/>
      </c>
      <c r="O875" s="133" t="str">
        <f>IF(ISERROR(VLOOKUP($J875,Tableau1[],11,0)),"",VLOOKUP($J875,Tableau1[],11,0))</f>
        <v/>
      </c>
      <c r="P875" s="133" t="str">
        <f>IF(ISERROR(VLOOKUP($J875,Tableau1[],8,0)),"",VLOOKUP($J875,Tableau1[],8,0))</f>
        <v/>
      </c>
      <c r="Q875" s="133" t="str">
        <f>IF(ISERROR(VLOOKUP($J875,Tableau1[],10,0)),"",VLOOKUP($J875,Tableau1[],10,0))</f>
        <v/>
      </c>
      <c r="R875" s="133" t="str">
        <f t="shared" si="114"/>
        <v/>
      </c>
      <c r="S875" s="134" t="str">
        <f t="shared" si="115"/>
        <v/>
      </c>
      <c r="T875" s="133" t="str">
        <f t="shared" si="112"/>
        <v/>
      </c>
    </row>
    <row r="876" spans="7:20" ht="19.95" customHeight="1">
      <c r="G876" s="135"/>
      <c r="H876" s="135"/>
      <c r="I876" s="135"/>
      <c r="J876" s="133" t="str">
        <f>IF(ISERROR(VLOOKUP(#REF!,$B$2:$D$577,2,0)),"",VLOOKUP(#REF!,$B$2:$D$577,2,0))</f>
        <v/>
      </c>
      <c r="K876" s="133" t="str">
        <f>IF(ISERROR(VLOOKUP($J876,Tableau1[],4,0)),"",VLOOKUP($J876,Tableau1[],4,0))</f>
        <v/>
      </c>
      <c r="L876" s="133" t="str">
        <f>IF(ISERROR(VLOOKUP($J876,Tableau1[],5,0)),"",VLOOKUP($J876,Tableau1[],5,0))</f>
        <v/>
      </c>
      <c r="M876" s="133" t="str">
        <f>IF(ISERROR(VLOOKUP($J876,Tableau1[],6,0)),"",VLOOKUP($J876,Tableau1[],6,0))</f>
        <v/>
      </c>
      <c r="N876" s="133" t="str">
        <f>IF(ISERROR(VLOOKUP($J876,Tableau1[],11,0)),"",VLOOKUP($J876,Tableau1[],11,0))</f>
        <v/>
      </c>
      <c r="O876" s="133" t="str">
        <f>IF(ISERROR(VLOOKUP($J876,Tableau1[],11,0)),"",VLOOKUP($J876,Tableau1[],11,0))</f>
        <v/>
      </c>
      <c r="P876" s="133" t="str">
        <f>IF(ISERROR(VLOOKUP($J876,Tableau1[],8,0)),"",VLOOKUP($J876,Tableau1[],8,0))</f>
        <v/>
      </c>
      <c r="Q876" s="133" t="str">
        <f>IF(ISERROR(VLOOKUP($J876,Tableau1[],10,0)),"",VLOOKUP($J876,Tableau1[],10,0))</f>
        <v/>
      </c>
      <c r="R876" s="133" t="str">
        <f t="shared" si="114"/>
        <v/>
      </c>
      <c r="S876" s="134" t="str">
        <f t="shared" si="115"/>
        <v/>
      </c>
      <c r="T876" s="133" t="str">
        <f t="shared" ref="T876:T939" si="116">IF(S876="","",T875)</f>
        <v/>
      </c>
    </row>
    <row r="877" spans="7:20" ht="19.95" customHeight="1">
      <c r="G877" s="135"/>
      <c r="H877" s="135"/>
      <c r="I877" s="135"/>
      <c r="J877" s="133" t="str">
        <f>IF(ISERROR(VLOOKUP(#REF!,$B$2:$D$577,2,0)),"",VLOOKUP(#REF!,$B$2:$D$577,2,0))</f>
        <v/>
      </c>
      <c r="K877" s="133" t="str">
        <f>IF(ISERROR(VLOOKUP($J877,Tableau1[],4,0)),"",VLOOKUP($J877,Tableau1[],4,0))</f>
        <v/>
      </c>
      <c r="L877" s="133" t="str">
        <f>IF(ISERROR(VLOOKUP($J877,Tableau1[],5,0)),"",VLOOKUP($J877,Tableau1[],5,0))</f>
        <v/>
      </c>
      <c r="M877" s="133" t="str">
        <f>IF(ISERROR(VLOOKUP($J877,Tableau1[],6,0)),"",VLOOKUP($J877,Tableau1[],6,0))</f>
        <v/>
      </c>
      <c r="N877" s="133" t="str">
        <f>IF(ISERROR(VLOOKUP($J877,Tableau1[],11,0)),"",VLOOKUP($J877,Tableau1[],11,0))</f>
        <v/>
      </c>
      <c r="O877" s="133" t="str">
        <f>IF(ISERROR(VLOOKUP($J877,Tableau1[],11,0)),"",VLOOKUP($J877,Tableau1[],11,0))</f>
        <v/>
      </c>
      <c r="P877" s="133" t="str">
        <f>IF(ISERROR(VLOOKUP($J877,Tableau1[],8,0)),"",VLOOKUP($J877,Tableau1[],8,0))</f>
        <v/>
      </c>
      <c r="Q877" s="133" t="str">
        <f>IF(ISERROR(VLOOKUP($J877,Tableau1[],10,0)),"",VLOOKUP($J877,Tableau1[],10,0))</f>
        <v/>
      </c>
      <c r="R877" s="133" t="str">
        <f t="shared" si="114"/>
        <v/>
      </c>
      <c r="S877" s="134" t="str">
        <f t="shared" si="115"/>
        <v/>
      </c>
      <c r="T877" s="133" t="str">
        <f t="shared" si="116"/>
        <v/>
      </c>
    </row>
    <row r="878" spans="7:20" ht="19.95" customHeight="1">
      <c r="G878" s="135"/>
      <c r="H878" s="135"/>
      <c r="I878" s="135"/>
      <c r="J878" s="133" t="str">
        <f>IF(ISERROR(VLOOKUP(#REF!,$B$2:$D$577,2,0)),"",VLOOKUP(#REF!,$B$2:$D$577,2,0))</f>
        <v/>
      </c>
      <c r="K878" s="133" t="str">
        <f>IF(ISERROR(VLOOKUP($J878,Tableau1[],4,0)),"",VLOOKUP($J878,Tableau1[],4,0))</f>
        <v/>
      </c>
      <c r="L878" s="133" t="str">
        <f>IF(ISERROR(VLOOKUP($J878,Tableau1[],5,0)),"",VLOOKUP($J878,Tableau1[],5,0))</f>
        <v/>
      </c>
      <c r="M878" s="133" t="str">
        <f>IF(ISERROR(VLOOKUP($J878,Tableau1[],6,0)),"",VLOOKUP($J878,Tableau1[],6,0))</f>
        <v/>
      </c>
      <c r="N878" s="133" t="str">
        <f>IF(ISERROR(VLOOKUP($J878,Tableau1[],11,0)),"",VLOOKUP($J878,Tableau1[],11,0))</f>
        <v/>
      </c>
      <c r="O878" s="133" t="str">
        <f>IF(ISERROR(VLOOKUP($J878,Tableau1[],11,0)),"",VLOOKUP($J878,Tableau1[],11,0))</f>
        <v/>
      </c>
      <c r="P878" s="133" t="str">
        <f>IF(ISERROR(VLOOKUP($J878,Tableau1[],8,0)),"",VLOOKUP($J878,Tableau1[],8,0))</f>
        <v/>
      </c>
      <c r="Q878" s="133" t="str">
        <f>IF(ISERROR(VLOOKUP($J878,Tableau1[],10,0)),"",VLOOKUP($J878,Tableau1[],10,0))</f>
        <v/>
      </c>
      <c r="R878" s="133" t="str">
        <f t="shared" si="114"/>
        <v/>
      </c>
      <c r="S878" s="134" t="str">
        <f t="shared" si="115"/>
        <v/>
      </c>
      <c r="T878" s="133" t="str">
        <f t="shared" si="116"/>
        <v/>
      </c>
    </row>
    <row r="879" spans="7:20" ht="19.95" customHeight="1">
      <c r="G879" s="135"/>
      <c r="H879" s="135"/>
      <c r="I879" s="135"/>
      <c r="J879" s="133" t="str">
        <f>IF(ISERROR(VLOOKUP(#REF!,$B$2:$D$577,2,0)),"",VLOOKUP(#REF!,$B$2:$D$577,2,0))</f>
        <v/>
      </c>
      <c r="K879" s="133" t="str">
        <f>IF(ISERROR(VLOOKUP($J879,Tableau1[],4,0)),"",VLOOKUP($J879,Tableau1[],4,0))</f>
        <v/>
      </c>
      <c r="L879" s="133" t="str">
        <f>IF(ISERROR(VLOOKUP($J879,Tableau1[],5,0)),"",VLOOKUP($J879,Tableau1[],5,0))</f>
        <v/>
      </c>
      <c r="M879" s="133" t="str">
        <f>IF(ISERROR(VLOOKUP($J879,Tableau1[],6,0)),"",VLOOKUP($J879,Tableau1[],6,0))</f>
        <v/>
      </c>
      <c r="N879" s="133" t="str">
        <f>IF(ISERROR(VLOOKUP($J879,Tableau1[],11,0)),"",VLOOKUP($J879,Tableau1[],11,0))</f>
        <v/>
      </c>
      <c r="O879" s="133" t="str">
        <f>IF(ISERROR(VLOOKUP($J879,Tableau1[],11,0)),"",VLOOKUP($J879,Tableau1[],11,0))</f>
        <v/>
      </c>
      <c r="P879" s="133" t="str">
        <f>IF(ISERROR(VLOOKUP($J879,Tableau1[],8,0)),"",VLOOKUP($J879,Tableau1[],8,0))</f>
        <v/>
      </c>
      <c r="Q879" s="133" t="str">
        <f>IF(ISERROR(VLOOKUP($J879,Tableau1[],10,0)),"",VLOOKUP($J879,Tableau1[],10,0))</f>
        <v/>
      </c>
      <c r="R879" s="133" t="str">
        <f t="shared" si="114"/>
        <v/>
      </c>
      <c r="S879" s="134" t="str">
        <f t="shared" si="115"/>
        <v/>
      </c>
      <c r="T879" s="133" t="str">
        <f t="shared" si="116"/>
        <v/>
      </c>
    </row>
    <row r="880" spans="7:20" ht="19.95" customHeight="1">
      <c r="G880" s="135"/>
      <c r="H880" s="135"/>
      <c r="I880" s="135"/>
      <c r="J880" s="133" t="str">
        <f>IF(ISERROR(VLOOKUP(#REF!,$B$2:$D$577,2,0)),"",VLOOKUP(#REF!,$B$2:$D$577,2,0))</f>
        <v/>
      </c>
      <c r="K880" s="133" t="str">
        <f>IF(ISERROR(VLOOKUP($J880,Tableau1[],4,0)),"",VLOOKUP($J880,Tableau1[],4,0))</f>
        <v/>
      </c>
      <c r="L880" s="133" t="str">
        <f>IF(ISERROR(VLOOKUP($J880,Tableau1[],5,0)),"",VLOOKUP($J880,Tableau1[],5,0))</f>
        <v/>
      </c>
      <c r="M880" s="133" t="str">
        <f>IF(ISERROR(VLOOKUP($J880,Tableau1[],6,0)),"",VLOOKUP($J880,Tableau1[],6,0))</f>
        <v/>
      </c>
      <c r="N880" s="133" t="str">
        <f>IF(ISERROR(VLOOKUP($J880,Tableau1[],11,0)),"",VLOOKUP($J880,Tableau1[],11,0))</f>
        <v/>
      </c>
      <c r="O880" s="133" t="str">
        <f>IF(ISERROR(VLOOKUP($J880,Tableau1[],11,0)),"",VLOOKUP($J880,Tableau1[],11,0))</f>
        <v/>
      </c>
      <c r="P880" s="133" t="str">
        <f>IF(ISERROR(VLOOKUP($J880,Tableau1[],8,0)),"",VLOOKUP($J880,Tableau1[],8,0))</f>
        <v/>
      </c>
      <c r="Q880" s="133" t="str">
        <f>IF(ISERROR(VLOOKUP($J880,Tableau1[],10,0)),"",VLOOKUP($J880,Tableau1[],10,0))</f>
        <v/>
      </c>
      <c r="R880" s="133" t="str">
        <f t="shared" si="114"/>
        <v/>
      </c>
      <c r="S880" s="134" t="str">
        <f t="shared" si="115"/>
        <v/>
      </c>
      <c r="T880" s="133" t="str">
        <f t="shared" si="116"/>
        <v/>
      </c>
    </row>
    <row r="881" spans="1:33" ht="19.95" customHeight="1">
      <c r="G881" s="135"/>
      <c r="H881" s="135"/>
      <c r="I881" s="135"/>
      <c r="J881" s="133" t="str">
        <f>IF(ISERROR(VLOOKUP(#REF!,$B$2:$D$577,2,0)),"",VLOOKUP(#REF!,$B$2:$D$577,2,0))</f>
        <v/>
      </c>
      <c r="K881" s="133" t="str">
        <f>IF(ISERROR(VLOOKUP($J881,Tableau1[],4,0)),"",VLOOKUP($J881,Tableau1[],4,0))</f>
        <v/>
      </c>
      <c r="L881" s="133" t="str">
        <f>IF(ISERROR(VLOOKUP($J881,Tableau1[],5,0)),"",VLOOKUP($J881,Tableau1[],5,0))</f>
        <v/>
      </c>
      <c r="M881" s="133" t="str">
        <f>IF(ISERROR(VLOOKUP($J881,Tableau1[],6,0)),"",VLOOKUP($J881,Tableau1[],6,0))</f>
        <v/>
      </c>
      <c r="N881" s="133" t="str">
        <f>IF(ISERROR(VLOOKUP($J881,Tableau1[],11,0)),"",VLOOKUP($J881,Tableau1[],11,0))</f>
        <v/>
      </c>
      <c r="O881" s="133" t="str">
        <f>IF(ISERROR(VLOOKUP($J881,Tableau1[],11,0)),"",VLOOKUP($J881,Tableau1[],11,0))</f>
        <v/>
      </c>
      <c r="P881" s="133" t="str">
        <f>IF(ISERROR(VLOOKUP($J881,Tableau1[],8,0)),"",VLOOKUP($J881,Tableau1[],8,0))</f>
        <v/>
      </c>
      <c r="Q881" s="133" t="str">
        <f>IF(ISERROR(VLOOKUP($J881,Tableau1[],10,0)),"",VLOOKUP($J881,Tableau1[],10,0))</f>
        <v/>
      </c>
      <c r="R881" s="133" t="str">
        <f t="shared" si="114"/>
        <v/>
      </c>
      <c r="S881" s="134" t="str">
        <f t="shared" si="115"/>
        <v/>
      </c>
      <c r="T881" s="133" t="str">
        <f t="shared" si="116"/>
        <v/>
      </c>
    </row>
    <row r="882" spans="1:33" ht="19.95" customHeight="1">
      <c r="G882" s="135"/>
      <c r="H882" s="135"/>
      <c r="I882" s="135"/>
      <c r="J882" s="133" t="str">
        <f>IF(ISERROR(VLOOKUP(#REF!,$B$2:$D$577,2,0)),"",VLOOKUP(#REF!,$B$2:$D$577,2,0))</f>
        <v/>
      </c>
      <c r="K882" s="133" t="str">
        <f>IF(ISERROR(VLOOKUP($J882,Tableau1[],4,0)),"",VLOOKUP($J882,Tableau1[],4,0))</f>
        <v/>
      </c>
      <c r="L882" s="133" t="str">
        <f>IF(ISERROR(VLOOKUP($J882,Tableau1[],5,0)),"",VLOOKUP($J882,Tableau1[],5,0))</f>
        <v/>
      </c>
      <c r="M882" s="133" t="str">
        <f>IF(ISERROR(VLOOKUP($J882,Tableau1[],6,0)),"",VLOOKUP($J882,Tableau1[],6,0))</f>
        <v/>
      </c>
      <c r="N882" s="133" t="str">
        <f>IF(ISERROR(VLOOKUP($J882,Tableau1[],11,0)),"",VLOOKUP($J882,Tableau1[],11,0))</f>
        <v/>
      </c>
      <c r="O882" s="133" t="str">
        <f>IF(ISERROR(VLOOKUP($J882,Tableau1[],11,0)),"",VLOOKUP($J882,Tableau1[],11,0))</f>
        <v/>
      </c>
      <c r="P882" s="133" t="str">
        <f>IF(ISERROR(VLOOKUP($J882,Tableau1[],8,0)),"",VLOOKUP($J882,Tableau1[],8,0))</f>
        <v/>
      </c>
      <c r="Q882" s="133" t="str">
        <f>IF(ISERROR(VLOOKUP($J882,Tableau1[],10,0)),"",VLOOKUP($J882,Tableau1[],10,0))</f>
        <v/>
      </c>
      <c r="R882" s="133" t="str">
        <f t="shared" si="114"/>
        <v/>
      </c>
      <c r="S882" s="134" t="str">
        <f t="shared" si="115"/>
        <v/>
      </c>
      <c r="T882" s="133" t="str">
        <f t="shared" si="116"/>
        <v/>
      </c>
    </row>
    <row r="883" spans="1:33" ht="19.95" customHeight="1">
      <c r="G883" s="135"/>
      <c r="H883" s="135"/>
      <c r="I883" s="135"/>
      <c r="J883" s="133" t="str">
        <f>IF(ISERROR(VLOOKUP(#REF!,$B$2:$D$577,2,0)),"",VLOOKUP(#REF!,$B$2:$D$577,2,0))</f>
        <v/>
      </c>
      <c r="K883" s="133" t="str">
        <f>IF(ISERROR(VLOOKUP($J883,Tableau1[],4,0)),"",VLOOKUP($J883,Tableau1[],4,0))</f>
        <v/>
      </c>
      <c r="L883" s="133" t="str">
        <f>IF(ISERROR(VLOOKUP($J883,Tableau1[],5,0)),"",VLOOKUP($J883,Tableau1[],5,0))</f>
        <v/>
      </c>
      <c r="M883" s="133" t="str">
        <f>IF(ISERROR(VLOOKUP($J883,Tableau1[],6,0)),"",VLOOKUP($J883,Tableau1[],6,0))</f>
        <v/>
      </c>
      <c r="N883" s="133" t="str">
        <f>IF(ISERROR(VLOOKUP($J883,Tableau1[],11,0)),"",VLOOKUP($J883,Tableau1[],11,0))</f>
        <v/>
      </c>
      <c r="O883" s="133" t="str">
        <f>IF(ISERROR(VLOOKUP($J883,Tableau1[],11,0)),"",VLOOKUP($J883,Tableau1[],11,0))</f>
        <v/>
      </c>
      <c r="P883" s="133" t="str">
        <f>IF(ISERROR(VLOOKUP($J883,Tableau1[],8,0)),"",VLOOKUP($J883,Tableau1[],8,0))</f>
        <v/>
      </c>
      <c r="Q883" s="133" t="str">
        <f>IF(ISERROR(VLOOKUP($J883,Tableau1[],10,0)),"",VLOOKUP($J883,Tableau1[],10,0))</f>
        <v/>
      </c>
      <c r="R883" s="133" t="str">
        <f t="shared" si="114"/>
        <v/>
      </c>
      <c r="S883" s="134" t="str">
        <f t="shared" si="115"/>
        <v/>
      </c>
      <c r="T883" s="133" t="str">
        <f t="shared" si="116"/>
        <v/>
      </c>
    </row>
    <row r="884" spans="1:33" ht="19.95" customHeight="1">
      <c r="G884" s="135"/>
      <c r="H884" s="135"/>
      <c r="I884" s="135"/>
      <c r="J884" s="133" t="str">
        <f>IF(ISERROR(VLOOKUP(#REF!,$B$2:$D$577,2,0)),"",VLOOKUP(#REF!,$B$2:$D$577,2,0))</f>
        <v/>
      </c>
      <c r="K884" s="133" t="str">
        <f>IF(ISERROR(VLOOKUP($J884,Tableau1[],4,0)),"",VLOOKUP($J884,Tableau1[],4,0))</f>
        <v/>
      </c>
      <c r="L884" s="133" t="str">
        <f>IF(ISERROR(VLOOKUP($J884,Tableau1[],5,0)),"",VLOOKUP($J884,Tableau1[],5,0))</f>
        <v/>
      </c>
      <c r="M884" s="133" t="str">
        <f>IF(ISERROR(VLOOKUP($J884,Tableau1[],6,0)),"",VLOOKUP($J884,Tableau1[],6,0))</f>
        <v/>
      </c>
      <c r="N884" s="133" t="str">
        <f>IF(ISERROR(VLOOKUP($J884,Tableau1[],11,0)),"",VLOOKUP($J884,Tableau1[],11,0))</f>
        <v/>
      </c>
      <c r="O884" s="133" t="str">
        <f>IF(ISERROR(VLOOKUP($J884,Tableau1[],11,0)),"",VLOOKUP($J884,Tableau1[],11,0))</f>
        <v/>
      </c>
      <c r="P884" s="133" t="str">
        <f>IF(ISERROR(VLOOKUP($J884,Tableau1[],8,0)),"",VLOOKUP($J884,Tableau1[],8,0))</f>
        <v/>
      </c>
      <c r="Q884" s="133" t="str">
        <f>IF(ISERROR(VLOOKUP($J884,Tableau1[],10,0)),"",VLOOKUP($J884,Tableau1[],10,0))</f>
        <v/>
      </c>
      <c r="R884" s="133" t="str">
        <f t="shared" si="114"/>
        <v/>
      </c>
      <c r="S884" s="134" t="str">
        <f t="shared" si="115"/>
        <v/>
      </c>
      <c r="T884" s="133" t="str">
        <f t="shared" si="116"/>
        <v/>
      </c>
    </row>
    <row r="885" spans="1:33" ht="19.95" customHeight="1">
      <c r="G885" s="135"/>
      <c r="H885" s="135"/>
      <c r="I885" s="135"/>
      <c r="J885" s="133" t="str">
        <f>IF(ISERROR(VLOOKUP(#REF!,$B$2:$D$577,2,0)),"",VLOOKUP(#REF!,$B$2:$D$577,2,0))</f>
        <v/>
      </c>
      <c r="K885" s="133" t="str">
        <f>IF(ISERROR(VLOOKUP($J885,Tableau1[],4,0)),"",VLOOKUP($J885,Tableau1[],4,0))</f>
        <v/>
      </c>
      <c r="L885" s="133" t="str">
        <f>IF(ISERROR(VLOOKUP($J885,Tableau1[],5,0)),"",VLOOKUP($J885,Tableau1[],5,0))</f>
        <v/>
      </c>
      <c r="M885" s="133" t="str">
        <f>IF(ISERROR(VLOOKUP($J885,Tableau1[],6,0)),"",VLOOKUP($J885,Tableau1[],6,0))</f>
        <v/>
      </c>
      <c r="N885" s="133" t="str">
        <f>IF(ISERROR(VLOOKUP($J885,Tableau1[],11,0)),"",VLOOKUP($J885,Tableau1[],11,0))</f>
        <v/>
      </c>
      <c r="O885" s="133" t="str">
        <f>IF(ISERROR(VLOOKUP($J885,Tableau1[],11,0)),"",VLOOKUP($J885,Tableau1[],11,0))</f>
        <v/>
      </c>
      <c r="P885" s="133" t="str">
        <f>IF(ISERROR(VLOOKUP($J885,Tableau1[],8,0)),"",VLOOKUP($J885,Tableau1[],8,0))</f>
        <v/>
      </c>
      <c r="Q885" s="133" t="str">
        <f>IF(ISERROR(VLOOKUP($J885,Tableau1[],10,0)),"",VLOOKUP($J885,Tableau1[],10,0))</f>
        <v/>
      </c>
      <c r="R885" s="133" t="str">
        <f t="shared" si="114"/>
        <v/>
      </c>
      <c r="S885" s="134" t="str">
        <f t="shared" si="115"/>
        <v/>
      </c>
      <c r="T885" s="133" t="str">
        <f t="shared" si="116"/>
        <v/>
      </c>
      <c r="X885" s="90"/>
      <c r="Y885" s="90"/>
      <c r="Z885" s="90"/>
      <c r="AA885" s="90"/>
    </row>
    <row r="886" spans="1:33" ht="19.95" customHeight="1">
      <c r="G886" s="135"/>
      <c r="H886" s="135"/>
      <c r="I886" s="135"/>
      <c r="J886" s="133" t="str">
        <f>IF(ISERROR(VLOOKUP(#REF!,$B$2:$D$577,2,0)),"",VLOOKUP(#REF!,$B$2:$D$577,2,0))</f>
        <v/>
      </c>
      <c r="K886" s="133" t="str">
        <f>IF(ISERROR(VLOOKUP($J886,Tableau1[],4,0)),"",VLOOKUP($J886,Tableau1[],4,0))</f>
        <v/>
      </c>
      <c r="L886" s="133" t="str">
        <f>IF(ISERROR(VLOOKUP($J886,Tableau1[],5,0)),"",VLOOKUP($J886,Tableau1[],5,0))</f>
        <v/>
      </c>
      <c r="M886" s="133" t="str">
        <f>IF(ISERROR(VLOOKUP($J886,Tableau1[],6,0)),"",VLOOKUP($J886,Tableau1[],6,0))</f>
        <v/>
      </c>
      <c r="N886" s="133" t="str">
        <f>IF(ISERROR(VLOOKUP($J886,Tableau1[],11,0)),"",VLOOKUP($J886,Tableau1[],11,0))</f>
        <v/>
      </c>
      <c r="O886" s="133" t="str">
        <f>IF(ISERROR(VLOOKUP($J886,Tableau1[],11,0)),"",VLOOKUP($J886,Tableau1[],11,0))</f>
        <v/>
      </c>
      <c r="P886" s="133" t="str">
        <f>IF(ISERROR(VLOOKUP($J886,Tableau1[],8,0)),"",VLOOKUP($J886,Tableau1[],8,0))</f>
        <v/>
      </c>
      <c r="Q886" s="133" t="str">
        <f>IF(ISERROR(VLOOKUP($J886,Tableau1[],10,0)),"",VLOOKUP($J886,Tableau1[],10,0))</f>
        <v/>
      </c>
      <c r="R886" s="133" t="str">
        <f t="shared" si="114"/>
        <v/>
      </c>
      <c r="S886" s="134" t="str">
        <f t="shared" si="115"/>
        <v/>
      </c>
      <c r="T886" s="133" t="str">
        <f t="shared" si="116"/>
        <v/>
      </c>
    </row>
    <row r="887" spans="1:33" ht="19.95" customHeight="1">
      <c r="G887" s="135"/>
      <c r="H887" s="135"/>
      <c r="I887" s="135"/>
      <c r="J887" s="133" t="str">
        <f>IF(ISERROR(VLOOKUP(#REF!,$B$2:$D$577,2,0)),"",VLOOKUP(#REF!,$B$2:$D$577,2,0))</f>
        <v/>
      </c>
      <c r="K887" s="133" t="str">
        <f>IF(ISERROR(VLOOKUP($J887,Tableau1[],4,0)),"",VLOOKUP($J887,Tableau1[],4,0))</f>
        <v/>
      </c>
      <c r="L887" s="133" t="str">
        <f>IF(ISERROR(VLOOKUP($J887,Tableau1[],5,0)),"",VLOOKUP($J887,Tableau1[],5,0))</f>
        <v/>
      </c>
      <c r="M887" s="133" t="str">
        <f>IF(ISERROR(VLOOKUP($J887,Tableau1[],6,0)),"",VLOOKUP($J887,Tableau1[],6,0))</f>
        <v/>
      </c>
      <c r="N887" s="133" t="str">
        <f>IF(ISERROR(VLOOKUP($J887,Tableau1[],11,0)),"",VLOOKUP($J887,Tableau1[],11,0))</f>
        <v/>
      </c>
      <c r="O887" s="133" t="str">
        <f>IF(ISERROR(VLOOKUP($J887,Tableau1[],11,0)),"",VLOOKUP($J887,Tableau1[],11,0))</f>
        <v/>
      </c>
      <c r="P887" s="133" t="str">
        <f>IF(ISERROR(VLOOKUP($J887,Tableau1[],8,0)),"",VLOOKUP($J887,Tableau1[],8,0))</f>
        <v/>
      </c>
      <c r="Q887" s="133" t="str">
        <f>IF(ISERROR(VLOOKUP($J887,Tableau1[],10,0)),"",VLOOKUP($J887,Tableau1[],10,0))</f>
        <v/>
      </c>
      <c r="R887" s="133" t="str">
        <f t="shared" si="114"/>
        <v/>
      </c>
      <c r="S887" s="134" t="str">
        <f t="shared" si="115"/>
        <v/>
      </c>
      <c r="T887" s="133" t="str">
        <f t="shared" si="116"/>
        <v/>
      </c>
    </row>
    <row r="888" spans="1:33" ht="19.95" customHeight="1">
      <c r="G888" s="135"/>
      <c r="H888" s="135"/>
      <c r="I888" s="135"/>
      <c r="J888" s="133" t="str">
        <f>IF(ISERROR(VLOOKUP(#REF!,$B$2:$D$577,2,0)),"",VLOOKUP(#REF!,$B$2:$D$577,2,0))</f>
        <v/>
      </c>
      <c r="K888" s="133" t="str">
        <f>IF(ISERROR(VLOOKUP($J888,Tableau1[],4,0)),"",VLOOKUP($J888,Tableau1[],4,0))</f>
        <v/>
      </c>
      <c r="L888" s="133" t="str">
        <f>IF(ISERROR(VLOOKUP($J888,Tableau1[],5,0)),"",VLOOKUP($J888,Tableau1[],5,0))</f>
        <v/>
      </c>
      <c r="M888" s="133" t="str">
        <f>IF(ISERROR(VLOOKUP($J888,Tableau1[],6,0)),"",VLOOKUP($J888,Tableau1[],6,0))</f>
        <v/>
      </c>
      <c r="N888" s="133" t="str">
        <f>IF(ISERROR(VLOOKUP($J888,Tableau1[],11,0)),"",VLOOKUP($J888,Tableau1[],11,0))</f>
        <v/>
      </c>
      <c r="O888" s="133" t="str">
        <f>IF(ISERROR(VLOOKUP($J888,Tableau1[],11,0)),"",VLOOKUP($J888,Tableau1[],11,0))</f>
        <v/>
      </c>
      <c r="P888" s="133" t="str">
        <f>IF(ISERROR(VLOOKUP($J888,Tableau1[],8,0)),"",VLOOKUP($J888,Tableau1[],8,0))</f>
        <v/>
      </c>
      <c r="Q888" s="133" t="str">
        <f>IF(ISERROR(VLOOKUP($J888,Tableau1[],10,0)),"",VLOOKUP($J888,Tableau1[],10,0))</f>
        <v/>
      </c>
      <c r="R888" s="133" t="str">
        <f t="shared" si="114"/>
        <v/>
      </c>
      <c r="S888" s="134" t="str">
        <f t="shared" si="115"/>
        <v/>
      </c>
      <c r="T888" s="133" t="str">
        <f t="shared" si="116"/>
        <v/>
      </c>
    </row>
    <row r="889" spans="1:33" ht="19.95" customHeight="1">
      <c r="G889" s="135"/>
      <c r="H889" s="135"/>
      <c r="I889" s="135"/>
      <c r="J889" s="133" t="str">
        <f>IF(ISERROR(VLOOKUP(#REF!,$B$2:$D$577,2,0)),"",VLOOKUP(#REF!,$B$2:$D$577,2,0))</f>
        <v/>
      </c>
      <c r="K889" s="133" t="str">
        <f>IF(ISERROR(VLOOKUP($J889,Tableau1[],4,0)),"",VLOOKUP($J889,Tableau1[],4,0))</f>
        <v/>
      </c>
      <c r="L889" s="133" t="str">
        <f>IF(ISERROR(VLOOKUP($J889,Tableau1[],5,0)),"",VLOOKUP($J889,Tableau1[],5,0))</f>
        <v/>
      </c>
      <c r="M889" s="133" t="str">
        <f>IF(ISERROR(VLOOKUP($J889,Tableau1[],6,0)),"",VLOOKUP($J889,Tableau1[],6,0))</f>
        <v/>
      </c>
      <c r="N889" s="133" t="str">
        <f>IF(ISERROR(VLOOKUP($J889,Tableau1[],11,0)),"",VLOOKUP($J889,Tableau1[],11,0))</f>
        <v/>
      </c>
      <c r="O889" s="133" t="str">
        <f>IF(ISERROR(VLOOKUP($J889,Tableau1[],11,0)),"",VLOOKUP($J889,Tableau1[],11,0))</f>
        <v/>
      </c>
      <c r="P889" s="133" t="str">
        <f>IF(ISERROR(VLOOKUP($J889,Tableau1[],8,0)),"",VLOOKUP($J889,Tableau1[],8,0))</f>
        <v/>
      </c>
      <c r="Q889" s="133" t="str">
        <f>IF(ISERROR(VLOOKUP($J889,Tableau1[],10,0)),"",VLOOKUP($J889,Tableau1[],10,0))</f>
        <v/>
      </c>
      <c r="R889" s="133" t="str">
        <f t="shared" si="114"/>
        <v/>
      </c>
      <c r="S889" s="134" t="str">
        <f t="shared" si="115"/>
        <v/>
      </c>
      <c r="T889" s="133" t="str">
        <f t="shared" si="116"/>
        <v/>
      </c>
      <c r="W889" s="90"/>
      <c r="AB889" s="90"/>
    </row>
    <row r="890" spans="1:33" ht="19.95" customHeight="1">
      <c r="G890" s="135"/>
      <c r="H890" s="135"/>
      <c r="I890" s="135"/>
      <c r="J890" s="133" t="str">
        <f>IF(ISERROR(VLOOKUP(#REF!,$B$2:$D$577,2,0)),"",VLOOKUP(#REF!,$B$2:$D$577,2,0))</f>
        <v/>
      </c>
      <c r="K890" s="133" t="str">
        <f>IF(ISERROR(VLOOKUP($J890,Tableau1[],4,0)),"",VLOOKUP($J890,Tableau1[],4,0))</f>
        <v/>
      </c>
      <c r="L890" s="133" t="str">
        <f>IF(ISERROR(VLOOKUP($J890,Tableau1[],5,0)),"",VLOOKUP($J890,Tableau1[],5,0))</f>
        <v/>
      </c>
      <c r="M890" s="133" t="str">
        <f>IF(ISERROR(VLOOKUP($J890,Tableau1[],6,0)),"",VLOOKUP($J890,Tableau1[],6,0))</f>
        <v/>
      </c>
      <c r="N890" s="133" t="str">
        <f>IF(ISERROR(VLOOKUP($J890,Tableau1[],11,0)),"",VLOOKUP($J890,Tableau1[],11,0))</f>
        <v/>
      </c>
      <c r="O890" s="133" t="str">
        <f>IF(ISERROR(VLOOKUP($J890,Tableau1[],11,0)),"",VLOOKUP($J890,Tableau1[],11,0))</f>
        <v/>
      </c>
      <c r="P890" s="133" t="str">
        <f>IF(ISERROR(VLOOKUP($J890,Tableau1[],8,0)),"",VLOOKUP($J890,Tableau1[],8,0))</f>
        <v/>
      </c>
      <c r="Q890" s="133" t="str">
        <f>IF(ISERROR(VLOOKUP($J890,Tableau1[],10,0)),"",VLOOKUP($J890,Tableau1[],10,0))</f>
        <v/>
      </c>
      <c r="R890" s="133" t="str">
        <f t="shared" si="114"/>
        <v/>
      </c>
      <c r="S890" s="134" t="str">
        <f t="shared" si="115"/>
        <v/>
      </c>
      <c r="T890" s="133" t="str">
        <f t="shared" si="116"/>
        <v/>
      </c>
    </row>
    <row r="891" spans="1:33" ht="19.95" customHeight="1">
      <c r="G891" s="135"/>
      <c r="H891" s="135"/>
      <c r="I891" s="135"/>
      <c r="J891" s="133" t="str">
        <f>IF(ISERROR(VLOOKUP(#REF!,$B$2:$D$577,2,0)),"",VLOOKUP(#REF!,$B$2:$D$577,2,0))</f>
        <v/>
      </c>
      <c r="K891" s="133" t="str">
        <f>IF(ISERROR(VLOOKUP($J891,Tableau1[],4,0)),"",VLOOKUP($J891,Tableau1[],4,0))</f>
        <v/>
      </c>
      <c r="L891" s="133" t="str">
        <f>IF(ISERROR(VLOOKUP($J891,Tableau1[],5,0)),"",VLOOKUP($J891,Tableau1[],5,0))</f>
        <v/>
      </c>
      <c r="M891" s="133" t="str">
        <f>IF(ISERROR(VLOOKUP($J891,Tableau1[],6,0)),"",VLOOKUP($J891,Tableau1[],6,0))</f>
        <v/>
      </c>
      <c r="N891" s="133" t="str">
        <f>IF(ISERROR(VLOOKUP($J891,Tableau1[],11,0)),"",VLOOKUP($J891,Tableau1[],11,0))</f>
        <v/>
      </c>
      <c r="O891" s="133" t="str">
        <f>IF(ISERROR(VLOOKUP($J891,Tableau1[],11,0)),"",VLOOKUP($J891,Tableau1[],11,0))</f>
        <v/>
      </c>
      <c r="P891" s="133" t="str">
        <f>IF(ISERROR(VLOOKUP($J891,Tableau1[],8,0)),"",VLOOKUP($J891,Tableau1[],8,0))</f>
        <v/>
      </c>
      <c r="Q891" s="133" t="str">
        <f>IF(ISERROR(VLOOKUP($J891,Tableau1[],10,0)),"",VLOOKUP($J891,Tableau1[],10,0))</f>
        <v/>
      </c>
      <c r="R891" s="133" t="str">
        <f t="shared" si="114"/>
        <v/>
      </c>
      <c r="S891" s="134" t="str">
        <f t="shared" si="115"/>
        <v/>
      </c>
      <c r="T891" s="133" t="str">
        <f t="shared" si="116"/>
        <v/>
      </c>
    </row>
    <row r="892" spans="1:33" ht="19.95" customHeight="1">
      <c r="G892" s="135"/>
      <c r="H892" s="135"/>
      <c r="I892" s="135"/>
      <c r="J892" s="133" t="str">
        <f>IF(ISERROR(VLOOKUP(#REF!,$B$2:$D$577,2,0)),"",VLOOKUP(#REF!,$B$2:$D$577,2,0))</f>
        <v/>
      </c>
      <c r="K892" s="133" t="str">
        <f>IF(ISERROR(VLOOKUP($J892,Tableau1[],4,0)),"",VLOOKUP($J892,Tableau1[],4,0))</f>
        <v/>
      </c>
      <c r="L892" s="133" t="str">
        <f>IF(ISERROR(VLOOKUP($J892,Tableau1[],5,0)),"",VLOOKUP($J892,Tableau1[],5,0))</f>
        <v/>
      </c>
      <c r="M892" s="133" t="str">
        <f>IF(ISERROR(VLOOKUP($J892,Tableau1[],6,0)),"",VLOOKUP($J892,Tableau1[],6,0))</f>
        <v/>
      </c>
      <c r="N892" s="133" t="str">
        <f>IF(ISERROR(VLOOKUP($J892,Tableau1[],11,0)),"",VLOOKUP($J892,Tableau1[],11,0))</f>
        <v/>
      </c>
      <c r="O892" s="133" t="str">
        <f>IF(ISERROR(VLOOKUP($J892,Tableau1[],11,0)),"",VLOOKUP($J892,Tableau1[],11,0))</f>
        <v/>
      </c>
      <c r="P892" s="133" t="str">
        <f>IF(ISERROR(VLOOKUP($J892,Tableau1[],8,0)),"",VLOOKUP($J892,Tableau1[],8,0))</f>
        <v/>
      </c>
      <c r="Q892" s="133" t="str">
        <f>IF(ISERROR(VLOOKUP($J892,Tableau1[],10,0)),"",VLOOKUP($J892,Tableau1[],10,0))</f>
        <v/>
      </c>
      <c r="R892" s="133" t="str">
        <f t="shared" si="114"/>
        <v/>
      </c>
      <c r="S892" s="134" t="str">
        <f t="shared" si="115"/>
        <v/>
      </c>
      <c r="T892" s="133" t="str">
        <f t="shared" si="116"/>
        <v/>
      </c>
    </row>
    <row r="893" spans="1:33" ht="19.95" customHeight="1">
      <c r="G893" s="135"/>
      <c r="H893" s="135"/>
      <c r="I893" s="135"/>
      <c r="J893" s="133" t="str">
        <f>IF(ISERROR(VLOOKUP(#REF!,$B$2:$D$577,2,0)),"",VLOOKUP(#REF!,$B$2:$D$577,2,0))</f>
        <v/>
      </c>
      <c r="K893" s="133" t="str">
        <f>IF(ISERROR(VLOOKUP($J893,Tableau1[],4,0)),"",VLOOKUP($J893,Tableau1[],4,0))</f>
        <v/>
      </c>
      <c r="L893" s="133" t="str">
        <f>IF(ISERROR(VLOOKUP($J893,Tableau1[],5,0)),"",VLOOKUP($J893,Tableau1[],5,0))</f>
        <v/>
      </c>
      <c r="M893" s="133" t="str">
        <f>IF(ISERROR(VLOOKUP($J893,Tableau1[],6,0)),"",VLOOKUP($J893,Tableau1[],6,0))</f>
        <v/>
      </c>
      <c r="N893" s="133" t="str">
        <f>IF(ISERROR(VLOOKUP($J893,Tableau1[],11,0)),"",VLOOKUP($J893,Tableau1[],11,0))</f>
        <v/>
      </c>
      <c r="O893" s="133" t="str">
        <f>IF(ISERROR(VLOOKUP($J893,Tableau1[],11,0)),"",VLOOKUP($J893,Tableau1[],11,0))</f>
        <v/>
      </c>
      <c r="P893" s="133" t="str">
        <f>IF(ISERROR(VLOOKUP($J893,Tableau1[],8,0)),"",VLOOKUP($J893,Tableau1[],8,0))</f>
        <v/>
      </c>
      <c r="Q893" s="133" t="str">
        <f>IF(ISERROR(VLOOKUP($J893,Tableau1[],10,0)),"",VLOOKUP($J893,Tableau1[],10,0))</f>
        <v/>
      </c>
      <c r="R893" s="133" t="str">
        <f t="shared" si="114"/>
        <v/>
      </c>
      <c r="S893" s="134" t="str">
        <f t="shared" si="115"/>
        <v/>
      </c>
      <c r="T893" s="133" t="str">
        <f t="shared" si="116"/>
        <v/>
      </c>
    </row>
    <row r="894" spans="1:33" ht="19.95" customHeight="1">
      <c r="G894" s="135"/>
      <c r="H894" s="135"/>
      <c r="I894" s="135"/>
      <c r="J894" s="133" t="str">
        <f>IF(ISERROR(VLOOKUP(#REF!,$B$2:$D$577,2,0)),"",VLOOKUP(#REF!,$B$2:$D$577,2,0))</f>
        <v/>
      </c>
      <c r="K894" s="133" t="str">
        <f>IF(ISERROR(VLOOKUP($J894,Tableau1[],4,0)),"",VLOOKUP($J894,Tableau1[],4,0))</f>
        <v/>
      </c>
      <c r="L894" s="133" t="str">
        <f>IF(ISERROR(VLOOKUP($J894,Tableau1[],5,0)),"",VLOOKUP($J894,Tableau1[],5,0))</f>
        <v/>
      </c>
      <c r="M894" s="133" t="str">
        <f>IF(ISERROR(VLOOKUP($J894,Tableau1[],6,0)),"",VLOOKUP($J894,Tableau1[],6,0))</f>
        <v/>
      </c>
      <c r="N894" s="133" t="str">
        <f>IF(ISERROR(VLOOKUP($J894,Tableau1[],11,0)),"",VLOOKUP($J894,Tableau1[],11,0))</f>
        <v/>
      </c>
      <c r="O894" s="133" t="str">
        <f>IF(ISERROR(VLOOKUP($J894,Tableau1[],11,0)),"",VLOOKUP($J894,Tableau1[],11,0))</f>
        <v/>
      </c>
      <c r="P894" s="133" t="str">
        <f>IF(ISERROR(VLOOKUP($J894,Tableau1[],8,0)),"",VLOOKUP($J894,Tableau1[],8,0))</f>
        <v/>
      </c>
      <c r="Q894" s="133" t="str">
        <f>IF(ISERROR(VLOOKUP($J894,Tableau1[],10,0)),"",VLOOKUP($J894,Tableau1[],10,0))</f>
        <v/>
      </c>
      <c r="R894" s="133" t="str">
        <f t="shared" si="114"/>
        <v/>
      </c>
      <c r="S894" s="134" t="str">
        <f t="shared" si="115"/>
        <v/>
      </c>
      <c r="T894" s="133" t="str">
        <f t="shared" si="116"/>
        <v/>
      </c>
      <c r="AC894" s="90"/>
      <c r="AD894" s="167"/>
      <c r="AE894" s="90"/>
    </row>
    <row r="895" spans="1:33" s="90" customFormat="1" ht="19.95" customHeight="1">
      <c r="A895" s="86"/>
      <c r="B895" s="86"/>
      <c r="C895" s="77"/>
      <c r="D895" s="77"/>
      <c r="E895" s="77"/>
      <c r="F895" s="173"/>
      <c r="G895" s="135"/>
      <c r="H895" s="135"/>
      <c r="I895" s="135"/>
      <c r="J895" s="133" t="str">
        <f>IF(ISERROR(VLOOKUP($E332,$B$2:$D$577,2,0)),"",VLOOKUP($E332,$B$2:$D$577,2,0))</f>
        <v/>
      </c>
      <c r="K895" s="133" t="str">
        <f>IF(ISERROR(VLOOKUP($J895,Tableau1[],4,0)),"",VLOOKUP($J895,Tableau1[],4,0))</f>
        <v/>
      </c>
      <c r="L895" s="133" t="str">
        <f>IF(ISERROR(VLOOKUP($J895,Tableau1[],5,0)),"",VLOOKUP($J895,Tableau1[],5,0))</f>
        <v/>
      </c>
      <c r="M895" s="133" t="str">
        <f>IF(ISERROR(VLOOKUP($J895,Tableau1[],6,0)),"",VLOOKUP($J895,Tableau1[],6,0))</f>
        <v/>
      </c>
      <c r="N895" s="133" t="str">
        <f>IF(ISERROR(VLOOKUP($J895,Tableau1[],11,0)),"",VLOOKUP($J895,Tableau1[],11,0))</f>
        <v/>
      </c>
      <c r="O895" s="133" t="str">
        <f>IF(ISERROR(VLOOKUP($J895,Tableau1[],11,0)),"",VLOOKUP($J895,Tableau1[],11,0))</f>
        <v/>
      </c>
      <c r="P895" s="133" t="str">
        <f>IF(ISERROR(VLOOKUP($J895,Tableau1[],8,0)),"",VLOOKUP($J895,Tableau1[],8,0))</f>
        <v/>
      </c>
      <c r="Q895" s="133" t="str">
        <f>IF(ISERROR(VLOOKUP($J895,Tableau1[],10,0)),"",VLOOKUP($J895,Tableau1[],10,0))</f>
        <v/>
      </c>
      <c r="R895" s="133" t="str">
        <f t="shared" si="114"/>
        <v/>
      </c>
      <c r="S895" s="134" t="str">
        <f t="shared" si="115"/>
        <v/>
      </c>
      <c r="T895" s="133" t="str">
        <f t="shared" si="116"/>
        <v/>
      </c>
      <c r="W895" s="77"/>
      <c r="X895" s="77"/>
      <c r="Y895" s="77"/>
      <c r="Z895" s="77"/>
      <c r="AA895" s="77"/>
      <c r="AB895" s="77"/>
      <c r="AC895" s="77"/>
      <c r="AD895" s="163"/>
      <c r="AE895" s="77"/>
      <c r="AF895" s="304"/>
      <c r="AG895" s="168"/>
    </row>
    <row r="896" spans="1:33" ht="19.95" customHeight="1">
      <c r="G896" s="135"/>
      <c r="H896" s="135"/>
      <c r="I896" s="135"/>
      <c r="J896" s="133" t="str">
        <f t="shared" ref="J896:J927" si="117">IF(ISERROR(VLOOKUP($E334,$B$2:$D$577,2,0)),"",VLOOKUP($E334,$B$2:$D$577,2,0))</f>
        <v/>
      </c>
      <c r="K896" s="133" t="str">
        <f>IF(ISERROR(VLOOKUP($J896,Tableau1[],4,0)),"",VLOOKUP($J896,Tableau1[],4,0))</f>
        <v/>
      </c>
      <c r="L896" s="133" t="str">
        <f>IF(ISERROR(VLOOKUP($J896,Tableau1[],5,0)),"",VLOOKUP($J896,Tableau1[],5,0))</f>
        <v/>
      </c>
      <c r="M896" s="133" t="str">
        <f>IF(ISERROR(VLOOKUP($J896,Tableau1[],6,0)),"",VLOOKUP($J896,Tableau1[],6,0))</f>
        <v/>
      </c>
      <c r="N896" s="133" t="str">
        <f>IF(ISERROR(VLOOKUP($J896,Tableau1[],11,0)),"",VLOOKUP($J896,Tableau1[],11,0))</f>
        <v/>
      </c>
      <c r="O896" s="133" t="str">
        <f>IF(ISERROR(VLOOKUP($J896,Tableau1[],11,0)),"",VLOOKUP($J896,Tableau1[],11,0))</f>
        <v/>
      </c>
      <c r="P896" s="133" t="str">
        <f>IF(ISERROR(VLOOKUP($J896,Tableau1[],8,0)),"",VLOOKUP($J896,Tableau1[],8,0))</f>
        <v/>
      </c>
      <c r="Q896" s="133" t="str">
        <f>IF(ISERROR(VLOOKUP($J896,Tableau1[],10,0)),"",VLOOKUP($J896,Tableau1[],10,0))</f>
        <v/>
      </c>
      <c r="R896" s="133" t="str">
        <f t="shared" si="114"/>
        <v/>
      </c>
      <c r="S896" s="134" t="str">
        <f t="shared" si="115"/>
        <v/>
      </c>
      <c r="T896" s="133" t="str">
        <f t="shared" si="116"/>
        <v/>
      </c>
    </row>
    <row r="897" spans="7:20" ht="19.95" customHeight="1">
      <c r="G897" s="135"/>
      <c r="H897" s="135"/>
      <c r="I897" s="135"/>
      <c r="J897" s="133" t="str">
        <f t="shared" si="117"/>
        <v/>
      </c>
      <c r="K897" s="133" t="str">
        <f>IF(ISERROR(VLOOKUP($J897,Tableau1[],4,0)),"",VLOOKUP($J897,Tableau1[],4,0))</f>
        <v/>
      </c>
      <c r="L897" s="133" t="str">
        <f>IF(ISERROR(VLOOKUP($J897,Tableau1[],5,0)),"",VLOOKUP($J897,Tableau1[],5,0))</f>
        <v/>
      </c>
      <c r="M897" s="133" t="str">
        <f>IF(ISERROR(VLOOKUP($J897,Tableau1[],6,0)),"",VLOOKUP($J897,Tableau1[],6,0))</f>
        <v/>
      </c>
      <c r="N897" s="133" t="str">
        <f>IF(ISERROR(VLOOKUP($J897,Tableau1[],11,0)),"",VLOOKUP($J897,Tableau1[],11,0))</f>
        <v/>
      </c>
      <c r="O897" s="133" t="str">
        <f>IF(ISERROR(VLOOKUP($J897,Tableau1[],11,0)),"",VLOOKUP($J897,Tableau1[],11,0))</f>
        <v/>
      </c>
      <c r="P897" s="133" t="str">
        <f>IF(ISERROR(VLOOKUP($J897,Tableau1[],8,0)),"",VLOOKUP($J897,Tableau1[],8,0))</f>
        <v/>
      </c>
      <c r="Q897" s="133" t="str">
        <f>IF(ISERROR(VLOOKUP($J897,Tableau1[],10,0)),"",VLOOKUP($J897,Tableau1[],10,0))</f>
        <v/>
      </c>
      <c r="R897" s="133" t="str">
        <f t="shared" si="114"/>
        <v/>
      </c>
      <c r="S897" s="134" t="str">
        <f t="shared" si="115"/>
        <v/>
      </c>
      <c r="T897" s="133" t="str">
        <f t="shared" si="116"/>
        <v/>
      </c>
    </row>
    <row r="898" spans="7:20" ht="19.95" customHeight="1">
      <c r="G898" s="135"/>
      <c r="H898" s="135"/>
      <c r="I898" s="135"/>
      <c r="J898" s="133" t="str">
        <f t="shared" si="117"/>
        <v/>
      </c>
      <c r="K898" s="133" t="str">
        <f>IF(ISERROR(VLOOKUP($J898,Tableau1[],4,0)),"",VLOOKUP($J898,Tableau1[],4,0))</f>
        <v/>
      </c>
      <c r="L898" s="133" t="str">
        <f>IF(ISERROR(VLOOKUP($J898,Tableau1[],5,0)),"",VLOOKUP($J898,Tableau1[],5,0))</f>
        <v/>
      </c>
      <c r="M898" s="133" t="str">
        <f>IF(ISERROR(VLOOKUP($J898,Tableau1[],6,0)),"",VLOOKUP($J898,Tableau1[],6,0))</f>
        <v/>
      </c>
      <c r="N898" s="133" t="str">
        <f>IF(ISERROR(VLOOKUP($J898,Tableau1[],11,0)),"",VLOOKUP($J898,Tableau1[],11,0))</f>
        <v/>
      </c>
      <c r="O898" s="133" t="str">
        <f>IF(ISERROR(VLOOKUP($J898,Tableau1[],11,0)),"",VLOOKUP($J898,Tableau1[],11,0))</f>
        <v/>
      </c>
      <c r="P898" s="133" t="str">
        <f>IF(ISERROR(VLOOKUP($J898,Tableau1[],8,0)),"",VLOOKUP($J898,Tableau1[],8,0))</f>
        <v/>
      </c>
      <c r="Q898" s="133" t="str">
        <f>IF(ISERROR(VLOOKUP($J898,Tableau1[],10,0)),"",VLOOKUP($J898,Tableau1[],10,0))</f>
        <v/>
      </c>
      <c r="R898" s="133" t="str">
        <f t="shared" si="114"/>
        <v/>
      </c>
      <c r="S898" s="134" t="str">
        <f t="shared" si="115"/>
        <v/>
      </c>
      <c r="T898" s="133" t="str">
        <f t="shared" si="116"/>
        <v/>
      </c>
    </row>
    <row r="899" spans="7:20" ht="19.95" customHeight="1">
      <c r="G899" s="135"/>
      <c r="H899" s="135"/>
      <c r="I899" s="135"/>
      <c r="J899" s="133" t="str">
        <f t="shared" si="117"/>
        <v/>
      </c>
      <c r="K899" s="133" t="str">
        <f>IF(ISERROR(VLOOKUP($J899,Tableau1[],4,0)),"",VLOOKUP($J899,Tableau1[],4,0))</f>
        <v/>
      </c>
      <c r="L899" s="133" t="str">
        <f>IF(ISERROR(VLOOKUP($J899,Tableau1[],5,0)),"",VLOOKUP($J899,Tableau1[],5,0))</f>
        <v/>
      </c>
      <c r="M899" s="133" t="str">
        <f>IF(ISERROR(VLOOKUP($J899,Tableau1[],6,0)),"",VLOOKUP($J899,Tableau1[],6,0))</f>
        <v/>
      </c>
      <c r="N899" s="133" t="str">
        <f>IF(ISERROR(VLOOKUP($J899,Tableau1[],11,0)),"",VLOOKUP($J899,Tableau1[],11,0))</f>
        <v/>
      </c>
      <c r="O899" s="133" t="str">
        <f>IF(ISERROR(VLOOKUP($J899,Tableau1[],11,0)),"",VLOOKUP($J899,Tableau1[],11,0))</f>
        <v/>
      </c>
      <c r="P899" s="133" t="str">
        <f>IF(ISERROR(VLOOKUP($J899,Tableau1[],8,0)),"",VLOOKUP($J899,Tableau1[],8,0))</f>
        <v/>
      </c>
      <c r="Q899" s="133" t="str">
        <f>IF(ISERROR(VLOOKUP($J899,Tableau1[],10,0)),"",VLOOKUP($J899,Tableau1[],10,0))</f>
        <v/>
      </c>
      <c r="R899" s="133" t="str">
        <f t="shared" si="114"/>
        <v/>
      </c>
      <c r="S899" s="134" t="str">
        <f t="shared" si="115"/>
        <v/>
      </c>
      <c r="T899" s="133" t="str">
        <f t="shared" si="116"/>
        <v/>
      </c>
    </row>
    <row r="900" spans="7:20" ht="19.95" customHeight="1">
      <c r="G900" s="135"/>
      <c r="H900" s="135"/>
      <c r="I900" s="135"/>
      <c r="J900" s="133" t="str">
        <f t="shared" si="117"/>
        <v/>
      </c>
      <c r="K900" s="133" t="str">
        <f>IF(ISERROR(VLOOKUP($J900,Tableau1[],4,0)),"",VLOOKUP($J900,Tableau1[],4,0))</f>
        <v/>
      </c>
      <c r="L900" s="133" t="str">
        <f>IF(ISERROR(VLOOKUP($J900,Tableau1[],5,0)),"",VLOOKUP($J900,Tableau1[],5,0))</f>
        <v/>
      </c>
      <c r="M900" s="133" t="str">
        <f>IF(ISERROR(VLOOKUP($J900,Tableau1[],6,0)),"",VLOOKUP($J900,Tableau1[],6,0))</f>
        <v/>
      </c>
      <c r="N900" s="133" t="str">
        <f>IF(ISERROR(VLOOKUP($J900,Tableau1[],11,0)),"",VLOOKUP($J900,Tableau1[],11,0))</f>
        <v/>
      </c>
      <c r="O900" s="133" t="str">
        <f>IF(ISERROR(VLOOKUP($J900,Tableau1[],11,0)),"",VLOOKUP($J900,Tableau1[],11,0))</f>
        <v/>
      </c>
      <c r="P900" s="133" t="str">
        <f>IF(ISERROR(VLOOKUP($J900,Tableau1[],8,0)),"",VLOOKUP($J900,Tableau1[],8,0))</f>
        <v/>
      </c>
      <c r="Q900" s="133" t="str">
        <f>IF(ISERROR(VLOOKUP($J900,Tableau1[],10,0)),"",VLOOKUP($J900,Tableau1[],10,0))</f>
        <v/>
      </c>
      <c r="R900" s="133" t="str">
        <f t="shared" si="114"/>
        <v/>
      </c>
      <c r="S900" s="134" t="str">
        <f t="shared" si="115"/>
        <v/>
      </c>
      <c r="T900" s="133" t="str">
        <f t="shared" si="116"/>
        <v/>
      </c>
    </row>
    <row r="901" spans="7:20" ht="19.95" customHeight="1">
      <c r="G901" s="135"/>
      <c r="H901" s="135"/>
      <c r="I901" s="135"/>
      <c r="J901" s="133" t="str">
        <f t="shared" si="117"/>
        <v/>
      </c>
      <c r="K901" s="133" t="str">
        <f>IF(ISERROR(VLOOKUP($J901,Tableau1[],4,0)),"",VLOOKUP($J901,Tableau1[],4,0))</f>
        <v/>
      </c>
      <c r="L901" s="133" t="str">
        <f>IF(ISERROR(VLOOKUP($J901,Tableau1[],5,0)),"",VLOOKUP($J901,Tableau1[],5,0))</f>
        <v/>
      </c>
      <c r="M901" s="133" t="str">
        <f>IF(ISERROR(VLOOKUP($J901,Tableau1[],6,0)),"",VLOOKUP($J901,Tableau1[],6,0))</f>
        <v/>
      </c>
      <c r="N901" s="133" t="str">
        <f>IF(ISERROR(VLOOKUP($J901,Tableau1[],11,0)),"",VLOOKUP($J901,Tableau1[],11,0))</f>
        <v/>
      </c>
      <c r="O901" s="133" t="str">
        <f>IF(ISERROR(VLOOKUP($J901,Tableau1[],11,0)),"",VLOOKUP($J901,Tableau1[],11,0))</f>
        <v/>
      </c>
      <c r="P901" s="133" t="str">
        <f>IF(ISERROR(VLOOKUP($J901,Tableau1[],8,0)),"",VLOOKUP($J901,Tableau1[],8,0))</f>
        <v/>
      </c>
      <c r="Q901" s="133" t="str">
        <f>IF(ISERROR(VLOOKUP($J901,Tableau1[],10,0)),"",VLOOKUP($J901,Tableau1[],10,0))</f>
        <v/>
      </c>
      <c r="R901" s="133" t="str">
        <f t="shared" si="114"/>
        <v/>
      </c>
      <c r="S901" s="134" t="str">
        <f t="shared" si="115"/>
        <v/>
      </c>
      <c r="T901" s="133" t="str">
        <f t="shared" si="116"/>
        <v/>
      </c>
    </row>
    <row r="902" spans="7:20" ht="19.95" customHeight="1">
      <c r="G902" s="135"/>
      <c r="H902" s="135"/>
      <c r="I902" s="135"/>
      <c r="J902" s="133" t="str">
        <f t="shared" si="117"/>
        <v/>
      </c>
      <c r="K902" s="133" t="str">
        <f>IF(ISERROR(VLOOKUP($J902,Tableau1[],4,0)),"",VLOOKUP($J902,Tableau1[],4,0))</f>
        <v/>
      </c>
      <c r="L902" s="133" t="str">
        <f>IF(ISERROR(VLOOKUP($J902,Tableau1[],5,0)),"",VLOOKUP($J902,Tableau1[],5,0))</f>
        <v/>
      </c>
      <c r="M902" s="133" t="str">
        <f>IF(ISERROR(VLOOKUP($J902,Tableau1[],6,0)),"",VLOOKUP($J902,Tableau1[],6,0))</f>
        <v/>
      </c>
      <c r="N902" s="133" t="str">
        <f>IF(ISERROR(VLOOKUP($J902,Tableau1[],11,0)),"",VLOOKUP($J902,Tableau1[],11,0))</f>
        <v/>
      </c>
      <c r="O902" s="133" t="str">
        <f>IF(ISERROR(VLOOKUP($J902,Tableau1[],11,0)),"",VLOOKUP($J902,Tableau1[],11,0))</f>
        <v/>
      </c>
      <c r="P902" s="133" t="str">
        <f>IF(ISERROR(VLOOKUP($J902,Tableau1[],8,0)),"",VLOOKUP($J902,Tableau1[],8,0))</f>
        <v/>
      </c>
      <c r="Q902" s="133" t="str">
        <f>IF(ISERROR(VLOOKUP($J902,Tableau1[],10,0)),"",VLOOKUP($J902,Tableau1[],10,0))</f>
        <v/>
      </c>
      <c r="R902" s="133" t="str">
        <f t="shared" si="114"/>
        <v/>
      </c>
      <c r="S902" s="134" t="str">
        <f t="shared" si="115"/>
        <v/>
      </c>
      <c r="T902" s="133" t="str">
        <f t="shared" si="116"/>
        <v/>
      </c>
    </row>
    <row r="903" spans="7:20" ht="19.95" customHeight="1">
      <c r="G903" s="135"/>
      <c r="H903" s="135"/>
      <c r="I903" s="135"/>
      <c r="J903" s="133" t="str">
        <f t="shared" si="117"/>
        <v/>
      </c>
      <c r="K903" s="133" t="str">
        <f>IF(ISERROR(VLOOKUP($J903,Tableau1[],4,0)),"",VLOOKUP($J903,Tableau1[],4,0))</f>
        <v/>
      </c>
      <c r="L903" s="133" t="str">
        <f>IF(ISERROR(VLOOKUP($J903,Tableau1[],5,0)),"",VLOOKUP($J903,Tableau1[],5,0))</f>
        <v/>
      </c>
      <c r="M903" s="133" t="str">
        <f>IF(ISERROR(VLOOKUP($J903,Tableau1[],6,0)),"",VLOOKUP($J903,Tableau1[],6,0))</f>
        <v/>
      </c>
      <c r="N903" s="133" t="str">
        <f>IF(ISERROR(VLOOKUP($J903,Tableau1[],11,0)),"",VLOOKUP($J903,Tableau1[],11,0))</f>
        <v/>
      </c>
      <c r="O903" s="133" t="str">
        <f>IF(ISERROR(VLOOKUP($J903,Tableau1[],11,0)),"",VLOOKUP($J903,Tableau1[],11,0))</f>
        <v/>
      </c>
      <c r="P903" s="133" t="str">
        <f>IF(ISERROR(VLOOKUP($J903,Tableau1[],8,0)),"",VLOOKUP($J903,Tableau1[],8,0))</f>
        <v/>
      </c>
      <c r="Q903" s="133" t="str">
        <f>IF(ISERROR(VLOOKUP($J903,Tableau1[],10,0)),"",VLOOKUP($J903,Tableau1[],10,0))</f>
        <v/>
      </c>
      <c r="R903" s="133" t="str">
        <f t="shared" si="114"/>
        <v/>
      </c>
      <c r="S903" s="134" t="str">
        <f t="shared" si="115"/>
        <v/>
      </c>
      <c r="T903" s="133" t="str">
        <f t="shared" si="116"/>
        <v/>
      </c>
    </row>
    <row r="904" spans="7:20" ht="19.95" customHeight="1">
      <c r="G904" s="135"/>
      <c r="H904" s="135"/>
      <c r="I904" s="135"/>
      <c r="J904" s="133" t="str">
        <f t="shared" si="117"/>
        <v/>
      </c>
      <c r="K904" s="133" t="str">
        <f>IF(ISERROR(VLOOKUP($J904,Tableau1[],4,0)),"",VLOOKUP($J904,Tableau1[],4,0))</f>
        <v/>
      </c>
      <c r="L904" s="133" t="str">
        <f>IF(ISERROR(VLOOKUP($J904,Tableau1[],5,0)),"",VLOOKUP($J904,Tableau1[],5,0))</f>
        <v/>
      </c>
      <c r="M904" s="133" t="str">
        <f>IF(ISERROR(VLOOKUP($J904,Tableau1[],6,0)),"",VLOOKUP($J904,Tableau1[],6,0))</f>
        <v/>
      </c>
      <c r="N904" s="133" t="str">
        <f>IF(ISERROR(VLOOKUP($J904,Tableau1[],11,0)),"",VLOOKUP($J904,Tableau1[],11,0))</f>
        <v/>
      </c>
      <c r="O904" s="133" t="str">
        <f>IF(ISERROR(VLOOKUP($J904,Tableau1[],11,0)),"",VLOOKUP($J904,Tableau1[],11,0))</f>
        <v/>
      </c>
      <c r="P904" s="133" t="str">
        <f>IF(ISERROR(VLOOKUP($J904,Tableau1[],8,0)),"",VLOOKUP($J904,Tableau1[],8,0))</f>
        <v/>
      </c>
      <c r="Q904" s="133" t="str">
        <f>IF(ISERROR(VLOOKUP($J904,Tableau1[],10,0)),"",VLOOKUP($J904,Tableau1[],10,0))</f>
        <v/>
      </c>
      <c r="R904" s="133" t="str">
        <f t="shared" si="114"/>
        <v/>
      </c>
      <c r="S904" s="134" t="str">
        <f t="shared" si="115"/>
        <v/>
      </c>
      <c r="T904" s="133" t="str">
        <f t="shared" si="116"/>
        <v/>
      </c>
    </row>
    <row r="905" spans="7:20" ht="19.95" customHeight="1">
      <c r="G905" s="135"/>
      <c r="H905" s="135"/>
      <c r="I905" s="135"/>
      <c r="J905" s="133" t="str">
        <f t="shared" si="117"/>
        <v/>
      </c>
      <c r="K905" s="133" t="str">
        <f>IF(ISERROR(VLOOKUP($J905,Tableau1[],4,0)),"",VLOOKUP($J905,Tableau1[],4,0))</f>
        <v/>
      </c>
      <c r="L905" s="133" t="str">
        <f>IF(ISERROR(VLOOKUP($J905,Tableau1[],5,0)),"",VLOOKUP($J905,Tableau1[],5,0))</f>
        <v/>
      </c>
      <c r="M905" s="133" t="str">
        <f>IF(ISERROR(VLOOKUP($J905,Tableau1[],6,0)),"",VLOOKUP($J905,Tableau1[],6,0))</f>
        <v/>
      </c>
      <c r="N905" s="133" t="str">
        <f>IF(ISERROR(VLOOKUP($J905,Tableau1[],11,0)),"",VLOOKUP($J905,Tableau1[],11,0))</f>
        <v/>
      </c>
      <c r="O905" s="133" t="str">
        <f>IF(ISERROR(VLOOKUP($J905,Tableau1[],11,0)),"",VLOOKUP($J905,Tableau1[],11,0))</f>
        <v/>
      </c>
      <c r="P905" s="133" t="str">
        <f>IF(ISERROR(VLOOKUP($J905,Tableau1[],8,0)),"",VLOOKUP($J905,Tableau1[],8,0))</f>
        <v/>
      </c>
      <c r="Q905" s="133" t="str">
        <f>IF(ISERROR(VLOOKUP($J905,Tableau1[],10,0)),"",VLOOKUP($J905,Tableau1[],10,0))</f>
        <v/>
      </c>
      <c r="R905" s="133" t="str">
        <f t="shared" si="114"/>
        <v/>
      </c>
      <c r="S905" s="134" t="str">
        <f t="shared" si="115"/>
        <v/>
      </c>
      <c r="T905" s="133" t="str">
        <f t="shared" si="116"/>
        <v/>
      </c>
    </row>
    <row r="906" spans="7:20" ht="19.95" customHeight="1">
      <c r="G906" s="135"/>
      <c r="H906" s="135"/>
      <c r="I906" s="135"/>
      <c r="J906" s="133" t="str">
        <f t="shared" si="117"/>
        <v/>
      </c>
      <c r="K906" s="133" t="str">
        <f>IF(ISERROR(VLOOKUP($J906,Tableau1[],4,0)),"",VLOOKUP($J906,Tableau1[],4,0))</f>
        <v/>
      </c>
      <c r="L906" s="133" t="str">
        <f>IF(ISERROR(VLOOKUP($J906,Tableau1[],5,0)),"",VLOOKUP($J906,Tableau1[],5,0))</f>
        <v/>
      </c>
      <c r="M906" s="133" t="str">
        <f>IF(ISERROR(VLOOKUP($J906,Tableau1[],6,0)),"",VLOOKUP($J906,Tableau1[],6,0))</f>
        <v/>
      </c>
      <c r="N906" s="133" t="str">
        <f>IF(ISERROR(VLOOKUP($J906,Tableau1[],11,0)),"",VLOOKUP($J906,Tableau1[],11,0))</f>
        <v/>
      </c>
      <c r="O906" s="133" t="str">
        <f>IF(ISERROR(VLOOKUP($J906,Tableau1[],11,0)),"",VLOOKUP($J906,Tableau1[],11,0))</f>
        <v/>
      </c>
      <c r="P906" s="133" t="str">
        <f>IF(ISERROR(VLOOKUP($J906,Tableau1[],8,0)),"",VLOOKUP($J906,Tableau1[],8,0))</f>
        <v/>
      </c>
      <c r="Q906" s="133" t="str">
        <f>IF(ISERROR(VLOOKUP($J906,Tableau1[],10,0)),"",VLOOKUP($J906,Tableau1[],10,0))</f>
        <v/>
      </c>
      <c r="R906" s="133" t="str">
        <f t="shared" si="114"/>
        <v/>
      </c>
      <c r="S906" s="134" t="str">
        <f t="shared" si="115"/>
        <v/>
      </c>
      <c r="T906" s="133" t="str">
        <f t="shared" si="116"/>
        <v/>
      </c>
    </row>
    <row r="907" spans="7:20" ht="19.95" customHeight="1">
      <c r="G907" s="135"/>
      <c r="H907" s="135"/>
      <c r="I907" s="135"/>
      <c r="J907" s="133" t="str">
        <f t="shared" si="117"/>
        <v/>
      </c>
      <c r="K907" s="133" t="str">
        <f>IF(ISERROR(VLOOKUP($J907,Tableau1[],4,0)),"",VLOOKUP($J907,Tableau1[],4,0))</f>
        <v/>
      </c>
      <c r="L907" s="133" t="str">
        <f>IF(ISERROR(VLOOKUP($J907,Tableau1[],5,0)),"",VLOOKUP($J907,Tableau1[],5,0))</f>
        <v/>
      </c>
      <c r="M907" s="133" t="str">
        <f>IF(ISERROR(VLOOKUP($J907,Tableau1[],6,0)),"",VLOOKUP($J907,Tableau1[],6,0))</f>
        <v/>
      </c>
      <c r="N907" s="133" t="str">
        <f>IF(ISERROR(VLOOKUP($J907,Tableau1[],11,0)),"",VLOOKUP($J907,Tableau1[],11,0))</f>
        <v/>
      </c>
      <c r="O907" s="133" t="str">
        <f>IF(ISERROR(VLOOKUP($J907,Tableau1[],11,0)),"",VLOOKUP($J907,Tableau1[],11,0))</f>
        <v/>
      </c>
      <c r="P907" s="133" t="str">
        <f>IF(ISERROR(VLOOKUP($J907,Tableau1[],8,0)),"",VLOOKUP($J907,Tableau1[],8,0))</f>
        <v/>
      </c>
      <c r="Q907" s="133" t="str">
        <f>IF(ISERROR(VLOOKUP($J907,Tableau1[],10,0)),"",VLOOKUP($J907,Tableau1[],10,0))</f>
        <v/>
      </c>
      <c r="R907" s="133" t="str">
        <f t="shared" si="114"/>
        <v/>
      </c>
      <c r="S907" s="134" t="str">
        <f t="shared" si="115"/>
        <v/>
      </c>
      <c r="T907" s="133" t="str">
        <f t="shared" si="116"/>
        <v/>
      </c>
    </row>
    <row r="908" spans="7:20" ht="19.95" customHeight="1">
      <c r="G908" s="135"/>
      <c r="H908" s="135"/>
      <c r="I908" s="135"/>
      <c r="J908" s="133" t="str">
        <f t="shared" si="117"/>
        <v/>
      </c>
      <c r="K908" s="133" t="str">
        <f>IF(ISERROR(VLOOKUP($J908,Tableau1[],4,0)),"",VLOOKUP($J908,Tableau1[],4,0))</f>
        <v/>
      </c>
      <c r="L908" s="133" t="str">
        <f>IF(ISERROR(VLOOKUP($J908,Tableau1[],5,0)),"",VLOOKUP($J908,Tableau1[],5,0))</f>
        <v/>
      </c>
      <c r="M908" s="133" t="str">
        <f>IF(ISERROR(VLOOKUP($J908,Tableau1[],6,0)),"",VLOOKUP($J908,Tableau1[],6,0))</f>
        <v/>
      </c>
      <c r="N908" s="133" t="str">
        <f>IF(ISERROR(VLOOKUP($J908,Tableau1[],11,0)),"",VLOOKUP($J908,Tableau1[],11,0))</f>
        <v/>
      </c>
      <c r="O908" s="133" t="str">
        <f>IF(ISERROR(VLOOKUP($J908,Tableau1[],11,0)),"",VLOOKUP($J908,Tableau1[],11,0))</f>
        <v/>
      </c>
      <c r="P908" s="133" t="str">
        <f>IF(ISERROR(VLOOKUP($J908,Tableau1[],8,0)),"",VLOOKUP($J908,Tableau1[],8,0))</f>
        <v/>
      </c>
      <c r="Q908" s="133" t="str">
        <f>IF(ISERROR(VLOOKUP($J908,Tableau1[],10,0)),"",VLOOKUP($J908,Tableau1[],10,0))</f>
        <v/>
      </c>
      <c r="R908" s="133" t="str">
        <f t="shared" si="114"/>
        <v/>
      </c>
      <c r="S908" s="134" t="str">
        <f t="shared" si="115"/>
        <v/>
      </c>
      <c r="T908" s="133" t="str">
        <f t="shared" si="116"/>
        <v/>
      </c>
    </row>
    <row r="909" spans="7:20" ht="19.95" customHeight="1">
      <c r="G909" s="135"/>
      <c r="H909" s="135"/>
      <c r="I909" s="135"/>
      <c r="J909" s="133" t="str">
        <f t="shared" si="117"/>
        <v/>
      </c>
      <c r="K909" s="133" t="str">
        <f>IF(ISERROR(VLOOKUP($J909,Tableau1[],4,0)),"",VLOOKUP($J909,Tableau1[],4,0))</f>
        <v/>
      </c>
      <c r="L909" s="133" t="str">
        <f>IF(ISERROR(VLOOKUP($J909,Tableau1[],5,0)),"",VLOOKUP($J909,Tableau1[],5,0))</f>
        <v/>
      </c>
      <c r="M909" s="133" t="str">
        <f>IF(ISERROR(VLOOKUP($J909,Tableau1[],6,0)),"",VLOOKUP($J909,Tableau1[],6,0))</f>
        <v/>
      </c>
      <c r="N909" s="133" t="str">
        <f>IF(ISERROR(VLOOKUP($J909,Tableau1[],11,0)),"",VLOOKUP($J909,Tableau1[],11,0))</f>
        <v/>
      </c>
      <c r="O909" s="133" t="str">
        <f>IF(ISERROR(VLOOKUP($J909,Tableau1[],11,0)),"",VLOOKUP($J909,Tableau1[],11,0))</f>
        <v/>
      </c>
      <c r="P909" s="133" t="str">
        <f>IF(ISERROR(VLOOKUP($J909,Tableau1[],8,0)),"",VLOOKUP($J909,Tableau1[],8,0))</f>
        <v/>
      </c>
      <c r="Q909" s="133" t="str">
        <f>IF(ISERROR(VLOOKUP($J909,Tableau1[],10,0)),"",VLOOKUP($J909,Tableau1[],10,0))</f>
        <v/>
      </c>
      <c r="R909" s="133" t="str">
        <f t="shared" si="114"/>
        <v/>
      </c>
      <c r="S909" s="134" t="str">
        <f t="shared" si="115"/>
        <v/>
      </c>
      <c r="T909" s="133" t="str">
        <f t="shared" si="116"/>
        <v/>
      </c>
    </row>
    <row r="910" spans="7:20" ht="19.95" customHeight="1">
      <c r="G910" s="135"/>
      <c r="H910" s="135"/>
      <c r="I910" s="135"/>
      <c r="J910" s="133" t="str">
        <f t="shared" si="117"/>
        <v/>
      </c>
      <c r="K910" s="133" t="str">
        <f>IF(ISERROR(VLOOKUP($J910,Tableau1[],4,0)),"",VLOOKUP($J910,Tableau1[],4,0))</f>
        <v/>
      </c>
      <c r="L910" s="133" t="str">
        <f>IF(ISERROR(VLOOKUP($J910,Tableau1[],5,0)),"",VLOOKUP($J910,Tableau1[],5,0))</f>
        <v/>
      </c>
      <c r="M910" s="133" t="str">
        <f>IF(ISERROR(VLOOKUP($J910,Tableau1[],6,0)),"",VLOOKUP($J910,Tableau1[],6,0))</f>
        <v/>
      </c>
      <c r="N910" s="133" t="str">
        <f>IF(ISERROR(VLOOKUP($J910,Tableau1[],11,0)),"",VLOOKUP($J910,Tableau1[],11,0))</f>
        <v/>
      </c>
      <c r="O910" s="133" t="str">
        <f>IF(ISERROR(VLOOKUP($J910,Tableau1[],11,0)),"",VLOOKUP($J910,Tableau1[],11,0))</f>
        <v/>
      </c>
      <c r="P910" s="133" t="str">
        <f>IF(ISERROR(VLOOKUP($J910,Tableau1[],8,0)),"",VLOOKUP($J910,Tableau1[],8,0))</f>
        <v/>
      </c>
      <c r="Q910" s="133" t="str">
        <f>IF(ISERROR(VLOOKUP($J910,Tableau1[],10,0)),"",VLOOKUP($J910,Tableau1[],10,0))</f>
        <v/>
      </c>
      <c r="R910" s="133" t="str">
        <f t="shared" si="114"/>
        <v/>
      </c>
      <c r="S910" s="134" t="str">
        <f t="shared" si="115"/>
        <v/>
      </c>
      <c r="T910" s="133" t="str">
        <f t="shared" si="116"/>
        <v/>
      </c>
    </row>
    <row r="911" spans="7:20" ht="19.95" customHeight="1">
      <c r="G911" s="135"/>
      <c r="H911" s="135"/>
      <c r="I911" s="135"/>
      <c r="J911" s="133" t="str">
        <f t="shared" si="117"/>
        <v/>
      </c>
      <c r="K911" s="133" t="str">
        <f>IF(ISERROR(VLOOKUP($J911,Tableau1[],4,0)),"",VLOOKUP($J911,Tableau1[],4,0))</f>
        <v/>
      </c>
      <c r="L911" s="133" t="str">
        <f>IF(ISERROR(VLOOKUP($J911,Tableau1[],5,0)),"",VLOOKUP($J911,Tableau1[],5,0))</f>
        <v/>
      </c>
      <c r="M911" s="133" t="str">
        <f>IF(ISERROR(VLOOKUP($J911,Tableau1[],6,0)),"",VLOOKUP($J911,Tableau1[],6,0))</f>
        <v/>
      </c>
      <c r="N911" s="133" t="str">
        <f>IF(ISERROR(VLOOKUP($J911,Tableau1[],11,0)),"",VLOOKUP($J911,Tableau1[],11,0))</f>
        <v/>
      </c>
      <c r="O911" s="133" t="str">
        <f>IF(ISERROR(VLOOKUP($J911,Tableau1[],11,0)),"",VLOOKUP($J911,Tableau1[],11,0))</f>
        <v/>
      </c>
      <c r="P911" s="133" t="str">
        <f>IF(ISERROR(VLOOKUP($J911,Tableau1[],8,0)),"",VLOOKUP($J911,Tableau1[],8,0))</f>
        <v/>
      </c>
      <c r="Q911" s="133" t="str">
        <f>IF(ISERROR(VLOOKUP($J911,Tableau1[],10,0)),"",VLOOKUP($J911,Tableau1[],10,0))</f>
        <v/>
      </c>
      <c r="R911" s="133" t="str">
        <f t="shared" si="114"/>
        <v/>
      </c>
      <c r="S911" s="134" t="str">
        <f t="shared" si="115"/>
        <v/>
      </c>
      <c r="T911" s="133" t="str">
        <f t="shared" si="116"/>
        <v/>
      </c>
    </row>
    <row r="912" spans="7:20" ht="19.95" customHeight="1">
      <c r="G912" s="135"/>
      <c r="H912" s="135"/>
      <c r="I912" s="135"/>
      <c r="J912" s="133" t="str">
        <f t="shared" si="117"/>
        <v/>
      </c>
      <c r="K912" s="133" t="str">
        <f>IF(ISERROR(VLOOKUP($J912,Tableau1[],4,0)),"",VLOOKUP($J912,Tableau1[],4,0))</f>
        <v/>
      </c>
      <c r="L912" s="133" t="str">
        <f>IF(ISERROR(VLOOKUP($J912,Tableau1[],5,0)),"",VLOOKUP($J912,Tableau1[],5,0))</f>
        <v/>
      </c>
      <c r="M912" s="133" t="str">
        <f>IF(ISERROR(VLOOKUP($J912,Tableau1[],6,0)),"",VLOOKUP($J912,Tableau1[],6,0))</f>
        <v/>
      </c>
      <c r="N912" s="133" t="str">
        <f>IF(ISERROR(VLOOKUP($J912,Tableau1[],11,0)),"",VLOOKUP($J912,Tableau1[],11,0))</f>
        <v/>
      </c>
      <c r="O912" s="133" t="str">
        <f>IF(ISERROR(VLOOKUP($J912,Tableau1[],11,0)),"",VLOOKUP($J912,Tableau1[],11,0))</f>
        <v/>
      </c>
      <c r="P912" s="133" t="str">
        <f>IF(ISERROR(VLOOKUP($J912,Tableau1[],8,0)),"",VLOOKUP($J912,Tableau1[],8,0))</f>
        <v/>
      </c>
      <c r="Q912" s="133" t="str">
        <f>IF(ISERROR(VLOOKUP($J912,Tableau1[],10,0)),"",VLOOKUP($J912,Tableau1[],10,0))</f>
        <v/>
      </c>
      <c r="R912" s="133" t="str">
        <f t="shared" si="114"/>
        <v/>
      </c>
      <c r="S912" s="134" t="str">
        <f t="shared" si="115"/>
        <v/>
      </c>
      <c r="T912" s="133" t="str">
        <f t="shared" si="116"/>
        <v/>
      </c>
    </row>
    <row r="913" spans="7:20" ht="19.95" customHeight="1">
      <c r="G913" s="135"/>
      <c r="H913" s="135"/>
      <c r="I913" s="135"/>
      <c r="J913" s="133" t="str">
        <f t="shared" si="117"/>
        <v/>
      </c>
      <c r="K913" s="133" t="str">
        <f>IF(ISERROR(VLOOKUP($J913,Tableau1[],4,0)),"",VLOOKUP($J913,Tableau1[],4,0))</f>
        <v/>
      </c>
      <c r="L913" s="133" t="str">
        <f>IF(ISERROR(VLOOKUP($J913,Tableau1[],5,0)),"",VLOOKUP($J913,Tableau1[],5,0))</f>
        <v/>
      </c>
      <c r="M913" s="133" t="str">
        <f>IF(ISERROR(VLOOKUP($J913,Tableau1[],6,0)),"",VLOOKUP($J913,Tableau1[],6,0))</f>
        <v/>
      </c>
      <c r="N913" s="133" t="str">
        <f>IF(ISERROR(VLOOKUP($J913,Tableau1[],11,0)),"",VLOOKUP($J913,Tableau1[],11,0))</f>
        <v/>
      </c>
      <c r="O913" s="133" t="str">
        <f>IF(ISERROR(VLOOKUP($J913,Tableau1[],11,0)),"",VLOOKUP($J913,Tableau1[],11,0))</f>
        <v/>
      </c>
      <c r="P913" s="133" t="str">
        <f>IF(ISERROR(VLOOKUP($J913,Tableau1[],8,0)),"",VLOOKUP($J913,Tableau1[],8,0))</f>
        <v/>
      </c>
      <c r="Q913" s="133" t="str">
        <f>IF(ISERROR(VLOOKUP($J913,Tableau1[],10,0)),"",VLOOKUP($J913,Tableau1[],10,0))</f>
        <v/>
      </c>
      <c r="R913" s="133" t="str">
        <f t="shared" si="114"/>
        <v/>
      </c>
      <c r="S913" s="134" t="str">
        <f t="shared" si="115"/>
        <v/>
      </c>
      <c r="T913" s="133" t="str">
        <f t="shared" si="116"/>
        <v/>
      </c>
    </row>
    <row r="914" spans="7:20" ht="19.95" customHeight="1">
      <c r="G914" s="135"/>
      <c r="H914" s="135"/>
      <c r="I914" s="135"/>
      <c r="J914" s="133" t="str">
        <f t="shared" si="117"/>
        <v/>
      </c>
      <c r="K914" s="133" t="str">
        <f>IF(ISERROR(VLOOKUP($J914,Tableau1[],4,0)),"",VLOOKUP($J914,Tableau1[],4,0))</f>
        <v/>
      </c>
      <c r="L914" s="133" t="str">
        <f>IF(ISERROR(VLOOKUP($J914,Tableau1[],5,0)),"",VLOOKUP($J914,Tableau1[],5,0))</f>
        <v/>
      </c>
      <c r="M914" s="133" t="str">
        <f>IF(ISERROR(VLOOKUP($J914,Tableau1[],6,0)),"",VLOOKUP($J914,Tableau1[],6,0))</f>
        <v/>
      </c>
      <c r="N914" s="133" t="str">
        <f>IF(ISERROR(VLOOKUP($J914,Tableau1[],11,0)),"",VLOOKUP($J914,Tableau1[],11,0))</f>
        <v/>
      </c>
      <c r="O914" s="133" t="str">
        <f>IF(ISERROR(VLOOKUP($J914,Tableau1[],11,0)),"",VLOOKUP($J914,Tableau1[],11,0))</f>
        <v/>
      </c>
      <c r="P914" s="133" t="str">
        <f>IF(ISERROR(VLOOKUP($J914,Tableau1[],8,0)),"",VLOOKUP($J914,Tableau1[],8,0))</f>
        <v/>
      </c>
      <c r="Q914" s="133" t="str">
        <f>IF(ISERROR(VLOOKUP($J914,Tableau1[],10,0)),"",VLOOKUP($J914,Tableau1[],10,0))</f>
        <v/>
      </c>
      <c r="R914" s="133" t="str">
        <f t="shared" ref="R914:R977" si="118">IF(ISERROR(VLOOKUP(J914,C:D,2,0)),"",VLOOKUP(J914,C:D,2,0))</f>
        <v/>
      </c>
      <c r="S914" s="134" t="str">
        <f t="shared" ref="S914:S969" si="119">IF(ISERROR(VLOOKUP(J914,C:F,4,0)),"",VLOOKUP(J914,C:F,4,0))</f>
        <v/>
      </c>
      <c r="T914" s="133" t="str">
        <f t="shared" si="116"/>
        <v/>
      </c>
    </row>
    <row r="915" spans="7:20" ht="19.95" customHeight="1">
      <c r="G915" s="135"/>
      <c r="H915" s="135"/>
      <c r="I915" s="135"/>
      <c r="J915" s="133" t="str">
        <f t="shared" si="117"/>
        <v/>
      </c>
      <c r="K915" s="133" t="str">
        <f>IF(ISERROR(VLOOKUP($J915,Tableau1[],4,0)),"",VLOOKUP($J915,Tableau1[],4,0))</f>
        <v/>
      </c>
      <c r="L915" s="133" t="str">
        <f>IF(ISERROR(VLOOKUP($J915,Tableau1[],5,0)),"",VLOOKUP($J915,Tableau1[],5,0))</f>
        <v/>
      </c>
      <c r="M915" s="133" t="str">
        <f>IF(ISERROR(VLOOKUP($J915,Tableau1[],6,0)),"",VLOOKUP($J915,Tableau1[],6,0))</f>
        <v/>
      </c>
      <c r="N915" s="133" t="str">
        <f>IF(ISERROR(VLOOKUP($J915,Tableau1[],11,0)),"",VLOOKUP($J915,Tableau1[],11,0))</f>
        <v/>
      </c>
      <c r="O915" s="133" t="str">
        <f>IF(ISERROR(VLOOKUP($J915,Tableau1[],11,0)),"",VLOOKUP($J915,Tableau1[],11,0))</f>
        <v/>
      </c>
      <c r="P915" s="133" t="str">
        <f>IF(ISERROR(VLOOKUP($J915,Tableau1[],8,0)),"",VLOOKUP($J915,Tableau1[],8,0))</f>
        <v/>
      </c>
      <c r="Q915" s="133" t="str">
        <f>IF(ISERROR(VLOOKUP($J915,Tableau1[],10,0)),"",VLOOKUP($J915,Tableau1[],10,0))</f>
        <v/>
      </c>
      <c r="R915" s="133" t="str">
        <f t="shared" si="118"/>
        <v/>
      </c>
      <c r="S915" s="134" t="str">
        <f t="shared" si="119"/>
        <v/>
      </c>
      <c r="T915" s="133" t="str">
        <f t="shared" si="116"/>
        <v/>
      </c>
    </row>
    <row r="916" spans="7:20" ht="19.95" customHeight="1">
      <c r="G916" s="135"/>
      <c r="H916" s="135"/>
      <c r="I916" s="135"/>
      <c r="J916" s="133" t="str">
        <f t="shared" si="117"/>
        <v/>
      </c>
      <c r="K916" s="133" t="str">
        <f>IF(ISERROR(VLOOKUP($J916,Tableau1[],4,0)),"",VLOOKUP($J916,Tableau1[],4,0))</f>
        <v/>
      </c>
      <c r="L916" s="133" t="str">
        <f>IF(ISERROR(VLOOKUP($J916,Tableau1[],5,0)),"",VLOOKUP($J916,Tableau1[],5,0))</f>
        <v/>
      </c>
      <c r="M916" s="133" t="str">
        <f>IF(ISERROR(VLOOKUP($J916,Tableau1[],6,0)),"",VLOOKUP($J916,Tableau1[],6,0))</f>
        <v/>
      </c>
      <c r="N916" s="133" t="str">
        <f>IF(ISERROR(VLOOKUP($J916,Tableau1[],11,0)),"",VLOOKUP($J916,Tableau1[],11,0))</f>
        <v/>
      </c>
      <c r="O916" s="133" t="str">
        <f>IF(ISERROR(VLOOKUP($J916,Tableau1[],11,0)),"",VLOOKUP($J916,Tableau1[],11,0))</f>
        <v/>
      </c>
      <c r="P916" s="133" t="str">
        <f>IF(ISERROR(VLOOKUP($J916,Tableau1[],8,0)),"",VLOOKUP($J916,Tableau1[],8,0))</f>
        <v/>
      </c>
      <c r="Q916" s="133" t="str">
        <f>IF(ISERROR(VLOOKUP($J916,Tableau1[],10,0)),"",VLOOKUP($J916,Tableau1[],10,0))</f>
        <v/>
      </c>
      <c r="R916" s="133" t="str">
        <f t="shared" si="118"/>
        <v/>
      </c>
      <c r="S916" s="134" t="str">
        <f t="shared" si="119"/>
        <v/>
      </c>
      <c r="T916" s="133" t="str">
        <f t="shared" si="116"/>
        <v/>
      </c>
    </row>
    <row r="917" spans="7:20" ht="19.95" customHeight="1">
      <c r="G917" s="135"/>
      <c r="H917" s="135"/>
      <c r="I917" s="135"/>
      <c r="J917" s="133" t="str">
        <f t="shared" si="117"/>
        <v/>
      </c>
      <c r="K917" s="133" t="str">
        <f>IF(ISERROR(VLOOKUP($J917,Tableau1[],4,0)),"",VLOOKUP($J917,Tableau1[],4,0))</f>
        <v/>
      </c>
      <c r="L917" s="133" t="str">
        <f>IF(ISERROR(VLOOKUP($J917,Tableau1[],5,0)),"",VLOOKUP($J917,Tableau1[],5,0))</f>
        <v/>
      </c>
      <c r="M917" s="133" t="str">
        <f>IF(ISERROR(VLOOKUP($J917,Tableau1[],6,0)),"",VLOOKUP($J917,Tableau1[],6,0))</f>
        <v/>
      </c>
      <c r="N917" s="133" t="str">
        <f>IF(ISERROR(VLOOKUP($J917,Tableau1[],11,0)),"",VLOOKUP($J917,Tableau1[],11,0))</f>
        <v/>
      </c>
      <c r="O917" s="133" t="str">
        <f>IF(ISERROR(VLOOKUP($J917,Tableau1[],11,0)),"",VLOOKUP($J917,Tableau1[],11,0))</f>
        <v/>
      </c>
      <c r="P917" s="133" t="str">
        <f>IF(ISERROR(VLOOKUP($J917,Tableau1[],8,0)),"",VLOOKUP($J917,Tableau1[],8,0))</f>
        <v/>
      </c>
      <c r="Q917" s="133" t="str">
        <f>IF(ISERROR(VLOOKUP($J917,Tableau1[],10,0)),"",VLOOKUP($J917,Tableau1[],10,0))</f>
        <v/>
      </c>
      <c r="R917" s="133" t="str">
        <f t="shared" si="118"/>
        <v/>
      </c>
      <c r="S917" s="134" t="str">
        <f t="shared" si="119"/>
        <v/>
      </c>
      <c r="T917" s="133" t="str">
        <f t="shared" si="116"/>
        <v/>
      </c>
    </row>
    <row r="918" spans="7:20" ht="19.95" customHeight="1">
      <c r="G918" s="135"/>
      <c r="H918" s="135"/>
      <c r="I918" s="135"/>
      <c r="J918" s="133" t="str">
        <f t="shared" si="117"/>
        <v/>
      </c>
      <c r="K918" s="133" t="str">
        <f>IF(ISERROR(VLOOKUP($J918,Tableau1[],4,0)),"",VLOOKUP($J918,Tableau1[],4,0))</f>
        <v/>
      </c>
      <c r="L918" s="133" t="str">
        <f>IF(ISERROR(VLOOKUP($J918,Tableau1[],5,0)),"",VLOOKUP($J918,Tableau1[],5,0))</f>
        <v/>
      </c>
      <c r="M918" s="133" t="str">
        <f>IF(ISERROR(VLOOKUP($J918,Tableau1[],6,0)),"",VLOOKUP($J918,Tableau1[],6,0))</f>
        <v/>
      </c>
      <c r="N918" s="133" t="str">
        <f>IF(ISERROR(VLOOKUP($J918,Tableau1[],11,0)),"",VLOOKUP($J918,Tableau1[],11,0))</f>
        <v/>
      </c>
      <c r="O918" s="133" t="str">
        <f>IF(ISERROR(VLOOKUP($J918,Tableau1[],11,0)),"",VLOOKUP($J918,Tableau1[],11,0))</f>
        <v/>
      </c>
      <c r="P918" s="133" t="str">
        <f>IF(ISERROR(VLOOKUP($J918,Tableau1[],8,0)),"",VLOOKUP($J918,Tableau1[],8,0))</f>
        <v/>
      </c>
      <c r="Q918" s="133" t="str">
        <f>IF(ISERROR(VLOOKUP($J918,Tableau1[],10,0)),"",VLOOKUP($J918,Tableau1[],10,0))</f>
        <v/>
      </c>
      <c r="R918" s="133" t="str">
        <f t="shared" si="118"/>
        <v/>
      </c>
      <c r="S918" s="134" t="str">
        <f t="shared" si="119"/>
        <v/>
      </c>
      <c r="T918" s="133" t="str">
        <f t="shared" si="116"/>
        <v/>
      </c>
    </row>
    <row r="919" spans="7:20" ht="19.95" customHeight="1">
      <c r="G919" s="135"/>
      <c r="H919" s="135"/>
      <c r="I919" s="135"/>
      <c r="J919" s="133" t="str">
        <f t="shared" si="117"/>
        <v/>
      </c>
      <c r="K919" s="133" t="str">
        <f>IF(ISERROR(VLOOKUP($J919,Tableau1[],4,0)),"",VLOOKUP($J919,Tableau1[],4,0))</f>
        <v/>
      </c>
      <c r="L919" s="133" t="str">
        <f>IF(ISERROR(VLOOKUP($J919,Tableau1[],5,0)),"",VLOOKUP($J919,Tableau1[],5,0))</f>
        <v/>
      </c>
      <c r="M919" s="133" t="str">
        <f>IF(ISERROR(VLOOKUP($J919,Tableau1[],6,0)),"",VLOOKUP($J919,Tableau1[],6,0))</f>
        <v/>
      </c>
      <c r="N919" s="133" t="str">
        <f>IF(ISERROR(VLOOKUP($J919,Tableau1[],11,0)),"",VLOOKUP($J919,Tableau1[],11,0))</f>
        <v/>
      </c>
      <c r="O919" s="133" t="str">
        <f>IF(ISERROR(VLOOKUP($J919,Tableau1[],11,0)),"",VLOOKUP($J919,Tableau1[],11,0))</f>
        <v/>
      </c>
      <c r="P919" s="133" t="str">
        <f>IF(ISERROR(VLOOKUP($J919,Tableau1[],8,0)),"",VLOOKUP($J919,Tableau1[],8,0))</f>
        <v/>
      </c>
      <c r="Q919" s="133" t="str">
        <f>IF(ISERROR(VLOOKUP($J919,Tableau1[],10,0)),"",VLOOKUP($J919,Tableau1[],10,0))</f>
        <v/>
      </c>
      <c r="R919" s="133" t="str">
        <f t="shared" si="118"/>
        <v/>
      </c>
      <c r="S919" s="134" t="str">
        <f t="shared" si="119"/>
        <v/>
      </c>
      <c r="T919" s="133" t="str">
        <f t="shared" si="116"/>
        <v/>
      </c>
    </row>
    <row r="920" spans="7:20" ht="19.95" customHeight="1">
      <c r="G920" s="135"/>
      <c r="H920" s="135"/>
      <c r="I920" s="135"/>
      <c r="J920" s="133" t="str">
        <f t="shared" si="117"/>
        <v/>
      </c>
      <c r="K920" s="133" t="str">
        <f>IF(ISERROR(VLOOKUP($J920,Tableau1[],4,0)),"",VLOOKUP($J920,Tableau1[],4,0))</f>
        <v/>
      </c>
      <c r="L920" s="133" t="str">
        <f>IF(ISERROR(VLOOKUP($J920,Tableau1[],5,0)),"",VLOOKUP($J920,Tableau1[],5,0))</f>
        <v/>
      </c>
      <c r="M920" s="133" t="str">
        <f>IF(ISERROR(VLOOKUP($J920,Tableau1[],6,0)),"",VLOOKUP($J920,Tableau1[],6,0))</f>
        <v/>
      </c>
      <c r="N920" s="133" t="str">
        <f>IF(ISERROR(VLOOKUP($J920,Tableau1[],11,0)),"",VLOOKUP($J920,Tableau1[],11,0))</f>
        <v/>
      </c>
      <c r="O920" s="133" t="str">
        <f>IF(ISERROR(VLOOKUP($J920,Tableau1[],11,0)),"",VLOOKUP($J920,Tableau1[],11,0))</f>
        <v/>
      </c>
      <c r="P920" s="133" t="str">
        <f>IF(ISERROR(VLOOKUP($J920,Tableau1[],8,0)),"",VLOOKUP($J920,Tableau1[],8,0))</f>
        <v/>
      </c>
      <c r="Q920" s="133" t="str">
        <f>IF(ISERROR(VLOOKUP($J920,Tableau1[],10,0)),"",VLOOKUP($J920,Tableau1[],10,0))</f>
        <v/>
      </c>
      <c r="R920" s="133" t="str">
        <f t="shared" si="118"/>
        <v/>
      </c>
      <c r="S920" s="134" t="str">
        <f t="shared" si="119"/>
        <v/>
      </c>
      <c r="T920" s="133" t="str">
        <f t="shared" si="116"/>
        <v/>
      </c>
    </row>
    <row r="921" spans="7:20" ht="19.95" customHeight="1">
      <c r="G921" s="135"/>
      <c r="H921" s="135"/>
      <c r="I921" s="135"/>
      <c r="J921" s="133" t="str">
        <f t="shared" si="117"/>
        <v/>
      </c>
      <c r="K921" s="133" t="str">
        <f>IF(ISERROR(VLOOKUP($J921,Tableau1[],4,0)),"",VLOOKUP($J921,Tableau1[],4,0))</f>
        <v/>
      </c>
      <c r="L921" s="133" t="str">
        <f>IF(ISERROR(VLOOKUP($J921,Tableau1[],5,0)),"",VLOOKUP($J921,Tableau1[],5,0))</f>
        <v/>
      </c>
      <c r="M921" s="133" t="str">
        <f>IF(ISERROR(VLOOKUP($J921,Tableau1[],6,0)),"",VLOOKUP($J921,Tableau1[],6,0))</f>
        <v/>
      </c>
      <c r="N921" s="133" t="str">
        <f>IF(ISERROR(VLOOKUP($J921,Tableau1[],11,0)),"",VLOOKUP($J921,Tableau1[],11,0))</f>
        <v/>
      </c>
      <c r="O921" s="133" t="str">
        <f>IF(ISERROR(VLOOKUP($J921,Tableau1[],11,0)),"",VLOOKUP($J921,Tableau1[],11,0))</f>
        <v/>
      </c>
      <c r="P921" s="133" t="str">
        <f>IF(ISERROR(VLOOKUP($J921,Tableau1[],8,0)),"",VLOOKUP($J921,Tableau1[],8,0))</f>
        <v/>
      </c>
      <c r="Q921" s="133" t="str">
        <f>IF(ISERROR(VLOOKUP($J921,Tableau1[],10,0)),"",VLOOKUP($J921,Tableau1[],10,0))</f>
        <v/>
      </c>
      <c r="R921" s="133" t="str">
        <f t="shared" si="118"/>
        <v/>
      </c>
      <c r="S921" s="134" t="str">
        <f t="shared" si="119"/>
        <v/>
      </c>
      <c r="T921" s="133" t="str">
        <f t="shared" si="116"/>
        <v/>
      </c>
    </row>
    <row r="922" spans="7:20" ht="19.95" customHeight="1">
      <c r="G922" s="135"/>
      <c r="H922" s="135"/>
      <c r="I922" s="135"/>
      <c r="J922" s="133" t="str">
        <f t="shared" si="117"/>
        <v/>
      </c>
      <c r="K922" s="133" t="str">
        <f>IF(ISERROR(VLOOKUP($J922,Tableau1[],4,0)),"",VLOOKUP($J922,Tableau1[],4,0))</f>
        <v/>
      </c>
      <c r="L922" s="133" t="str">
        <f>IF(ISERROR(VLOOKUP($J922,Tableau1[],5,0)),"",VLOOKUP($J922,Tableau1[],5,0))</f>
        <v/>
      </c>
      <c r="M922" s="133" t="str">
        <f>IF(ISERROR(VLOOKUP($J922,Tableau1[],6,0)),"",VLOOKUP($J922,Tableau1[],6,0))</f>
        <v/>
      </c>
      <c r="N922" s="133" t="str">
        <f>IF(ISERROR(VLOOKUP($J922,Tableau1[],11,0)),"",VLOOKUP($J922,Tableau1[],11,0))</f>
        <v/>
      </c>
      <c r="O922" s="133" t="str">
        <f>IF(ISERROR(VLOOKUP($J922,Tableau1[],11,0)),"",VLOOKUP($J922,Tableau1[],11,0))</f>
        <v/>
      </c>
      <c r="P922" s="133" t="str">
        <f>IF(ISERROR(VLOOKUP($J922,Tableau1[],8,0)),"",VLOOKUP($J922,Tableau1[],8,0))</f>
        <v/>
      </c>
      <c r="Q922" s="133" t="str">
        <f>IF(ISERROR(VLOOKUP($J922,Tableau1[],10,0)),"",VLOOKUP($J922,Tableau1[],10,0))</f>
        <v/>
      </c>
      <c r="R922" s="133" t="str">
        <f t="shared" si="118"/>
        <v/>
      </c>
      <c r="S922" s="134" t="str">
        <f t="shared" si="119"/>
        <v/>
      </c>
      <c r="T922" s="133" t="str">
        <f t="shared" si="116"/>
        <v/>
      </c>
    </row>
    <row r="923" spans="7:20" ht="19.95" customHeight="1">
      <c r="G923" s="135"/>
      <c r="H923" s="135"/>
      <c r="I923" s="135"/>
      <c r="J923" s="133" t="str">
        <f t="shared" si="117"/>
        <v/>
      </c>
      <c r="K923" s="133" t="str">
        <f>IF(ISERROR(VLOOKUP($J923,Tableau1[],4,0)),"",VLOOKUP($J923,Tableau1[],4,0))</f>
        <v/>
      </c>
      <c r="L923" s="133" t="str">
        <f>IF(ISERROR(VLOOKUP($J923,Tableau1[],5,0)),"",VLOOKUP($J923,Tableau1[],5,0))</f>
        <v/>
      </c>
      <c r="M923" s="133" t="str">
        <f>IF(ISERROR(VLOOKUP($J923,Tableau1[],6,0)),"",VLOOKUP($J923,Tableau1[],6,0))</f>
        <v/>
      </c>
      <c r="N923" s="133" t="str">
        <f>IF(ISERROR(VLOOKUP($J923,Tableau1[],11,0)),"",VLOOKUP($J923,Tableau1[],11,0))</f>
        <v/>
      </c>
      <c r="O923" s="133" t="str">
        <f>IF(ISERROR(VLOOKUP($J923,Tableau1[],11,0)),"",VLOOKUP($J923,Tableau1[],11,0))</f>
        <v/>
      </c>
      <c r="P923" s="133" t="str">
        <f>IF(ISERROR(VLOOKUP($J923,Tableau1[],8,0)),"",VLOOKUP($J923,Tableau1[],8,0))</f>
        <v/>
      </c>
      <c r="Q923" s="133" t="str">
        <f>IF(ISERROR(VLOOKUP($J923,Tableau1[],10,0)),"",VLOOKUP($J923,Tableau1[],10,0))</f>
        <v/>
      </c>
      <c r="R923" s="133" t="str">
        <f t="shared" si="118"/>
        <v/>
      </c>
      <c r="S923" s="134" t="str">
        <f t="shared" si="119"/>
        <v/>
      </c>
      <c r="T923" s="133" t="str">
        <f t="shared" si="116"/>
        <v/>
      </c>
    </row>
    <row r="924" spans="7:20" ht="19.95" customHeight="1">
      <c r="G924" s="135"/>
      <c r="H924" s="135"/>
      <c r="I924" s="135"/>
      <c r="J924" s="133" t="str">
        <f t="shared" si="117"/>
        <v/>
      </c>
      <c r="K924" s="133" t="str">
        <f>IF(ISERROR(VLOOKUP($J924,Tableau1[],4,0)),"",VLOOKUP($J924,Tableau1[],4,0))</f>
        <v/>
      </c>
      <c r="L924" s="133" t="str">
        <f>IF(ISERROR(VLOOKUP($J924,Tableau1[],5,0)),"",VLOOKUP($J924,Tableau1[],5,0))</f>
        <v/>
      </c>
      <c r="M924" s="133" t="str">
        <f>IF(ISERROR(VLOOKUP($J924,Tableau1[],6,0)),"",VLOOKUP($J924,Tableau1[],6,0))</f>
        <v/>
      </c>
      <c r="N924" s="133" t="str">
        <f>IF(ISERROR(VLOOKUP($J924,Tableau1[],11,0)),"",VLOOKUP($J924,Tableau1[],11,0))</f>
        <v/>
      </c>
      <c r="O924" s="133" t="str">
        <f>IF(ISERROR(VLOOKUP($J924,Tableau1[],11,0)),"",VLOOKUP($J924,Tableau1[],11,0))</f>
        <v/>
      </c>
      <c r="P924" s="133" t="str">
        <f>IF(ISERROR(VLOOKUP($J924,Tableau1[],8,0)),"",VLOOKUP($J924,Tableau1[],8,0))</f>
        <v/>
      </c>
      <c r="Q924" s="133" t="str">
        <f>IF(ISERROR(VLOOKUP($J924,Tableau1[],10,0)),"",VLOOKUP($J924,Tableau1[],10,0))</f>
        <v/>
      </c>
      <c r="R924" s="133" t="str">
        <f t="shared" si="118"/>
        <v/>
      </c>
      <c r="S924" s="134" t="str">
        <f t="shared" si="119"/>
        <v/>
      </c>
      <c r="T924" s="133" t="str">
        <f t="shared" si="116"/>
        <v/>
      </c>
    </row>
    <row r="925" spans="7:20" ht="19.95" customHeight="1">
      <c r="G925" s="135"/>
      <c r="H925" s="135"/>
      <c r="I925" s="135"/>
      <c r="J925" s="133" t="str">
        <f t="shared" si="117"/>
        <v/>
      </c>
      <c r="K925" s="133" t="str">
        <f>IF(ISERROR(VLOOKUP($J925,Tableau1[],4,0)),"",VLOOKUP($J925,Tableau1[],4,0))</f>
        <v/>
      </c>
      <c r="L925" s="133" t="str">
        <f>IF(ISERROR(VLOOKUP($J925,Tableau1[],5,0)),"",VLOOKUP($J925,Tableau1[],5,0))</f>
        <v/>
      </c>
      <c r="M925" s="133" t="str">
        <f>IF(ISERROR(VLOOKUP($J925,Tableau1[],6,0)),"",VLOOKUP($J925,Tableau1[],6,0))</f>
        <v/>
      </c>
      <c r="N925" s="133" t="str">
        <f>IF(ISERROR(VLOOKUP($J925,Tableau1[],11,0)),"",VLOOKUP($J925,Tableau1[],11,0))</f>
        <v/>
      </c>
      <c r="O925" s="133" t="str">
        <f>IF(ISERROR(VLOOKUP($J925,Tableau1[],11,0)),"",VLOOKUP($J925,Tableau1[],11,0))</f>
        <v/>
      </c>
      <c r="P925" s="133" t="str">
        <f>IF(ISERROR(VLOOKUP($J925,Tableau1[],8,0)),"",VLOOKUP($J925,Tableau1[],8,0))</f>
        <v/>
      </c>
      <c r="Q925" s="133" t="str">
        <f>IF(ISERROR(VLOOKUP($J925,Tableau1[],10,0)),"",VLOOKUP($J925,Tableau1[],10,0))</f>
        <v/>
      </c>
      <c r="R925" s="133" t="str">
        <f t="shared" si="118"/>
        <v/>
      </c>
      <c r="S925" s="134" t="str">
        <f t="shared" si="119"/>
        <v/>
      </c>
      <c r="T925" s="133" t="str">
        <f t="shared" si="116"/>
        <v/>
      </c>
    </row>
    <row r="926" spans="7:20" ht="19.95" customHeight="1">
      <c r="G926" s="135"/>
      <c r="H926" s="135"/>
      <c r="I926" s="135"/>
      <c r="J926" s="133" t="str">
        <f t="shared" si="117"/>
        <v/>
      </c>
      <c r="K926" s="133" t="str">
        <f>IF(ISERROR(VLOOKUP($J926,Tableau1[],4,0)),"",VLOOKUP($J926,Tableau1[],4,0))</f>
        <v/>
      </c>
      <c r="L926" s="133" t="str">
        <f>IF(ISERROR(VLOOKUP($J926,Tableau1[],5,0)),"",VLOOKUP($J926,Tableau1[],5,0))</f>
        <v/>
      </c>
      <c r="M926" s="133" t="str">
        <f>IF(ISERROR(VLOOKUP($J926,Tableau1[],6,0)),"",VLOOKUP($J926,Tableau1[],6,0))</f>
        <v/>
      </c>
      <c r="N926" s="133" t="str">
        <f>IF(ISERROR(VLOOKUP($J926,Tableau1[],11,0)),"",VLOOKUP($J926,Tableau1[],11,0))</f>
        <v/>
      </c>
      <c r="O926" s="133" t="str">
        <f>IF(ISERROR(VLOOKUP($J926,Tableau1[],11,0)),"",VLOOKUP($J926,Tableau1[],11,0))</f>
        <v/>
      </c>
      <c r="P926" s="133" t="str">
        <f>IF(ISERROR(VLOOKUP($J926,Tableau1[],8,0)),"",VLOOKUP($J926,Tableau1[],8,0))</f>
        <v/>
      </c>
      <c r="Q926" s="133" t="str">
        <f>IF(ISERROR(VLOOKUP($J926,Tableau1[],10,0)),"",VLOOKUP($J926,Tableau1[],10,0))</f>
        <v/>
      </c>
      <c r="R926" s="133" t="str">
        <f t="shared" si="118"/>
        <v/>
      </c>
      <c r="S926" s="134" t="str">
        <f t="shared" si="119"/>
        <v/>
      </c>
      <c r="T926" s="133" t="str">
        <f t="shared" si="116"/>
        <v/>
      </c>
    </row>
    <row r="927" spans="7:20" ht="19.95" customHeight="1">
      <c r="G927" s="135"/>
      <c r="H927" s="135"/>
      <c r="I927" s="135"/>
      <c r="J927" s="133" t="str">
        <f t="shared" si="117"/>
        <v/>
      </c>
      <c r="K927" s="133" t="str">
        <f>IF(ISERROR(VLOOKUP($J927,Tableau1[],4,0)),"",VLOOKUP($J927,Tableau1[],4,0))</f>
        <v/>
      </c>
      <c r="L927" s="133" t="str">
        <f>IF(ISERROR(VLOOKUP($J927,Tableau1[],5,0)),"",VLOOKUP($J927,Tableau1[],5,0))</f>
        <v/>
      </c>
      <c r="M927" s="133" t="str">
        <f>IF(ISERROR(VLOOKUP($J927,Tableau1[],6,0)),"",VLOOKUP($J927,Tableau1[],6,0))</f>
        <v/>
      </c>
      <c r="N927" s="133" t="str">
        <f>IF(ISERROR(VLOOKUP($J927,Tableau1[],11,0)),"",VLOOKUP($J927,Tableau1[],11,0))</f>
        <v/>
      </c>
      <c r="O927" s="133" t="str">
        <f>IF(ISERROR(VLOOKUP($J927,Tableau1[],11,0)),"",VLOOKUP($J927,Tableau1[],11,0))</f>
        <v/>
      </c>
      <c r="P927" s="133" t="str">
        <f>IF(ISERROR(VLOOKUP($J927,Tableau1[],8,0)),"",VLOOKUP($J927,Tableau1[],8,0))</f>
        <v/>
      </c>
      <c r="Q927" s="133" t="str">
        <f>IF(ISERROR(VLOOKUP($J927,Tableau1[],10,0)),"",VLOOKUP($J927,Tableau1[],10,0))</f>
        <v/>
      </c>
      <c r="R927" s="133" t="str">
        <f t="shared" si="118"/>
        <v/>
      </c>
      <c r="S927" s="134" t="str">
        <f t="shared" si="119"/>
        <v/>
      </c>
      <c r="T927" s="133" t="str">
        <f t="shared" si="116"/>
        <v/>
      </c>
    </row>
    <row r="928" spans="7:20" ht="19.95" customHeight="1">
      <c r="G928" s="135"/>
      <c r="H928" s="135"/>
      <c r="I928" s="135"/>
      <c r="J928" s="133" t="str">
        <f t="shared" ref="J928:J959" si="120">IF(ISERROR(VLOOKUP($E366,$B$2:$D$577,2,0)),"",VLOOKUP($E366,$B$2:$D$577,2,0))</f>
        <v/>
      </c>
      <c r="K928" s="133" t="str">
        <f>IF(ISERROR(VLOOKUP($J928,Tableau1[],4,0)),"",VLOOKUP($J928,Tableau1[],4,0))</f>
        <v/>
      </c>
      <c r="L928" s="133" t="str">
        <f>IF(ISERROR(VLOOKUP($J928,Tableau1[],5,0)),"",VLOOKUP($J928,Tableau1[],5,0))</f>
        <v/>
      </c>
      <c r="M928" s="133" t="str">
        <f>IF(ISERROR(VLOOKUP($J928,Tableau1[],6,0)),"",VLOOKUP($J928,Tableau1[],6,0))</f>
        <v/>
      </c>
      <c r="N928" s="133" t="str">
        <f>IF(ISERROR(VLOOKUP($J928,Tableau1[],11,0)),"",VLOOKUP($J928,Tableau1[],11,0))</f>
        <v/>
      </c>
      <c r="O928" s="133" t="str">
        <f>IF(ISERROR(VLOOKUP($J928,Tableau1[],11,0)),"",VLOOKUP($J928,Tableau1[],11,0))</f>
        <v/>
      </c>
      <c r="P928" s="133" t="str">
        <f>IF(ISERROR(VLOOKUP($J928,Tableau1[],8,0)),"",VLOOKUP($J928,Tableau1[],8,0))</f>
        <v/>
      </c>
      <c r="Q928" s="133" t="str">
        <f>IF(ISERROR(VLOOKUP($J928,Tableau1[],10,0)),"",VLOOKUP($J928,Tableau1[],10,0))</f>
        <v/>
      </c>
      <c r="R928" s="133" t="str">
        <f t="shared" si="118"/>
        <v/>
      </c>
      <c r="S928" s="134" t="str">
        <f t="shared" si="119"/>
        <v/>
      </c>
      <c r="T928" s="133" t="str">
        <f t="shared" si="116"/>
        <v/>
      </c>
    </row>
    <row r="929" spans="7:20" ht="19.95" customHeight="1">
      <c r="G929" s="135"/>
      <c r="H929" s="135"/>
      <c r="I929" s="135"/>
      <c r="J929" s="133" t="str">
        <f t="shared" si="120"/>
        <v/>
      </c>
      <c r="K929" s="133" t="str">
        <f>IF(ISERROR(VLOOKUP($J929,Tableau1[],4,0)),"",VLOOKUP($J929,Tableau1[],4,0))</f>
        <v/>
      </c>
      <c r="L929" s="133" t="str">
        <f>IF(ISERROR(VLOOKUP($J929,Tableau1[],5,0)),"",VLOOKUP($J929,Tableau1[],5,0))</f>
        <v/>
      </c>
      <c r="M929" s="133" t="str">
        <f>IF(ISERROR(VLOOKUP($J929,Tableau1[],6,0)),"",VLOOKUP($J929,Tableau1[],6,0))</f>
        <v/>
      </c>
      <c r="N929" s="133" t="str">
        <f>IF(ISERROR(VLOOKUP($J929,Tableau1[],11,0)),"",VLOOKUP($J929,Tableau1[],11,0))</f>
        <v/>
      </c>
      <c r="O929" s="133" t="str">
        <f>IF(ISERROR(VLOOKUP($J929,Tableau1[],11,0)),"",VLOOKUP($J929,Tableau1[],11,0))</f>
        <v/>
      </c>
      <c r="P929" s="133" t="str">
        <f>IF(ISERROR(VLOOKUP($J929,Tableau1[],8,0)),"",VLOOKUP($J929,Tableau1[],8,0))</f>
        <v/>
      </c>
      <c r="Q929" s="133" t="str">
        <f>IF(ISERROR(VLOOKUP($J929,Tableau1[],10,0)),"",VLOOKUP($J929,Tableau1[],10,0))</f>
        <v/>
      </c>
      <c r="R929" s="133" t="str">
        <f t="shared" si="118"/>
        <v/>
      </c>
      <c r="S929" s="134" t="str">
        <f t="shared" si="119"/>
        <v/>
      </c>
      <c r="T929" s="133" t="str">
        <f t="shared" si="116"/>
        <v/>
      </c>
    </row>
    <row r="930" spans="7:20" ht="19.95" customHeight="1">
      <c r="G930" s="135"/>
      <c r="H930" s="135"/>
      <c r="I930" s="135"/>
      <c r="J930" s="133" t="str">
        <f t="shared" si="120"/>
        <v/>
      </c>
      <c r="K930" s="133" t="str">
        <f>IF(ISERROR(VLOOKUP($J930,Tableau1[],4,0)),"",VLOOKUP($J930,Tableau1[],4,0))</f>
        <v/>
      </c>
      <c r="L930" s="133" t="str">
        <f>IF(ISERROR(VLOOKUP($J930,Tableau1[],5,0)),"",VLOOKUP($J930,Tableau1[],5,0))</f>
        <v/>
      </c>
      <c r="M930" s="133" t="str">
        <f>IF(ISERROR(VLOOKUP($J930,Tableau1[],6,0)),"",VLOOKUP($J930,Tableau1[],6,0))</f>
        <v/>
      </c>
      <c r="N930" s="133" t="str">
        <f>IF(ISERROR(VLOOKUP($J930,Tableau1[],11,0)),"",VLOOKUP($J930,Tableau1[],11,0))</f>
        <v/>
      </c>
      <c r="O930" s="133" t="str">
        <f>IF(ISERROR(VLOOKUP($J930,Tableau1[],11,0)),"",VLOOKUP($J930,Tableau1[],11,0))</f>
        <v/>
      </c>
      <c r="P930" s="133" t="str">
        <f>IF(ISERROR(VLOOKUP($J930,Tableau1[],8,0)),"",VLOOKUP($J930,Tableau1[],8,0))</f>
        <v/>
      </c>
      <c r="Q930" s="133" t="str">
        <f>IF(ISERROR(VLOOKUP($J930,Tableau1[],10,0)),"",VLOOKUP($J930,Tableau1[],10,0))</f>
        <v/>
      </c>
      <c r="R930" s="133" t="str">
        <f t="shared" si="118"/>
        <v/>
      </c>
      <c r="S930" s="134" t="str">
        <f t="shared" si="119"/>
        <v/>
      </c>
      <c r="T930" s="133" t="str">
        <f t="shared" si="116"/>
        <v/>
      </c>
    </row>
    <row r="931" spans="7:20" ht="19.95" customHeight="1">
      <c r="G931" s="135"/>
      <c r="H931" s="135"/>
      <c r="I931" s="135"/>
      <c r="J931" s="133" t="str">
        <f t="shared" si="120"/>
        <v/>
      </c>
      <c r="K931" s="133" t="str">
        <f>IF(ISERROR(VLOOKUP($J931,Tableau1[],4,0)),"",VLOOKUP($J931,Tableau1[],4,0))</f>
        <v/>
      </c>
      <c r="L931" s="133" t="str">
        <f>IF(ISERROR(VLOOKUP($J931,Tableau1[],5,0)),"",VLOOKUP($J931,Tableau1[],5,0))</f>
        <v/>
      </c>
      <c r="M931" s="133" t="str">
        <f>IF(ISERROR(VLOOKUP($J931,Tableau1[],6,0)),"",VLOOKUP($J931,Tableau1[],6,0))</f>
        <v/>
      </c>
      <c r="N931" s="133" t="str">
        <f>IF(ISERROR(VLOOKUP($J931,Tableau1[],11,0)),"",VLOOKUP($J931,Tableau1[],11,0))</f>
        <v/>
      </c>
      <c r="O931" s="133" t="str">
        <f>IF(ISERROR(VLOOKUP($J931,Tableau1[],11,0)),"",VLOOKUP($J931,Tableau1[],11,0))</f>
        <v/>
      </c>
      <c r="P931" s="133" t="str">
        <f>IF(ISERROR(VLOOKUP($J931,Tableau1[],8,0)),"",VLOOKUP($J931,Tableau1[],8,0))</f>
        <v/>
      </c>
      <c r="Q931" s="133" t="str">
        <f>IF(ISERROR(VLOOKUP($J931,Tableau1[],10,0)),"",VLOOKUP($J931,Tableau1[],10,0))</f>
        <v/>
      </c>
      <c r="R931" s="133" t="str">
        <f t="shared" si="118"/>
        <v/>
      </c>
      <c r="S931" s="134" t="str">
        <f t="shared" si="119"/>
        <v/>
      </c>
      <c r="T931" s="133" t="str">
        <f t="shared" si="116"/>
        <v/>
      </c>
    </row>
    <row r="932" spans="7:20" ht="19.95" customHeight="1">
      <c r="G932" s="135"/>
      <c r="H932" s="135"/>
      <c r="I932" s="135"/>
      <c r="J932" s="133" t="str">
        <f t="shared" si="120"/>
        <v/>
      </c>
      <c r="K932" s="133" t="str">
        <f>IF(ISERROR(VLOOKUP($J932,Tableau1[],4,0)),"",VLOOKUP($J932,Tableau1[],4,0))</f>
        <v/>
      </c>
      <c r="L932" s="133" t="str">
        <f>IF(ISERROR(VLOOKUP($J932,Tableau1[],5,0)),"",VLOOKUP($J932,Tableau1[],5,0))</f>
        <v/>
      </c>
      <c r="M932" s="133" t="str">
        <f>IF(ISERROR(VLOOKUP($J932,Tableau1[],6,0)),"",VLOOKUP($J932,Tableau1[],6,0))</f>
        <v/>
      </c>
      <c r="N932" s="133" t="str">
        <f>IF(ISERROR(VLOOKUP($J932,Tableau1[],11,0)),"",VLOOKUP($J932,Tableau1[],11,0))</f>
        <v/>
      </c>
      <c r="O932" s="133" t="str">
        <f>IF(ISERROR(VLOOKUP($J932,Tableau1[],11,0)),"",VLOOKUP($J932,Tableau1[],11,0))</f>
        <v/>
      </c>
      <c r="P932" s="133" t="str">
        <f>IF(ISERROR(VLOOKUP($J932,Tableau1[],8,0)),"",VLOOKUP($J932,Tableau1[],8,0))</f>
        <v/>
      </c>
      <c r="Q932" s="133" t="str">
        <f>IF(ISERROR(VLOOKUP($J932,Tableau1[],10,0)),"",VLOOKUP($J932,Tableau1[],10,0))</f>
        <v/>
      </c>
      <c r="R932" s="133" t="str">
        <f t="shared" si="118"/>
        <v/>
      </c>
      <c r="S932" s="134" t="str">
        <f t="shared" si="119"/>
        <v/>
      </c>
      <c r="T932" s="133" t="str">
        <f t="shared" si="116"/>
        <v/>
      </c>
    </row>
    <row r="933" spans="7:20" ht="19.95" customHeight="1">
      <c r="G933" s="135"/>
      <c r="H933" s="135"/>
      <c r="I933" s="135"/>
      <c r="J933" s="133" t="str">
        <f t="shared" si="120"/>
        <v/>
      </c>
      <c r="K933" s="133" t="str">
        <f>IF(ISERROR(VLOOKUP($J933,Tableau1[],4,0)),"",VLOOKUP($J933,Tableau1[],4,0))</f>
        <v/>
      </c>
      <c r="L933" s="133" t="str">
        <f>IF(ISERROR(VLOOKUP($J933,Tableau1[],5,0)),"",VLOOKUP($J933,Tableau1[],5,0))</f>
        <v/>
      </c>
      <c r="M933" s="133" t="str">
        <f>IF(ISERROR(VLOOKUP($J933,Tableau1[],6,0)),"",VLOOKUP($J933,Tableau1[],6,0))</f>
        <v/>
      </c>
      <c r="N933" s="133" t="str">
        <f>IF(ISERROR(VLOOKUP($J933,Tableau1[],11,0)),"",VLOOKUP($J933,Tableau1[],11,0))</f>
        <v/>
      </c>
      <c r="O933" s="133" t="str">
        <f>IF(ISERROR(VLOOKUP($J933,Tableau1[],11,0)),"",VLOOKUP($J933,Tableau1[],11,0))</f>
        <v/>
      </c>
      <c r="P933" s="133" t="str">
        <f>IF(ISERROR(VLOOKUP($J933,Tableau1[],8,0)),"",VLOOKUP($J933,Tableau1[],8,0))</f>
        <v/>
      </c>
      <c r="Q933" s="133" t="str">
        <f>IF(ISERROR(VLOOKUP($J933,Tableau1[],10,0)),"",VLOOKUP($J933,Tableau1[],10,0))</f>
        <v/>
      </c>
      <c r="R933" s="133" t="str">
        <f t="shared" si="118"/>
        <v/>
      </c>
      <c r="S933" s="134" t="str">
        <f t="shared" si="119"/>
        <v/>
      </c>
      <c r="T933" s="133" t="str">
        <f t="shared" si="116"/>
        <v/>
      </c>
    </row>
    <row r="934" spans="7:20" ht="19.95" customHeight="1">
      <c r="G934" s="135"/>
      <c r="H934" s="135"/>
      <c r="I934" s="135"/>
      <c r="J934" s="133" t="str">
        <f t="shared" si="120"/>
        <v/>
      </c>
      <c r="K934" s="133" t="str">
        <f>IF(ISERROR(VLOOKUP($J934,Tableau1[],4,0)),"",VLOOKUP($J934,Tableau1[],4,0))</f>
        <v/>
      </c>
      <c r="L934" s="133" t="str">
        <f>IF(ISERROR(VLOOKUP($J934,Tableau1[],5,0)),"",VLOOKUP($J934,Tableau1[],5,0))</f>
        <v/>
      </c>
      <c r="M934" s="133" t="str">
        <f>IF(ISERROR(VLOOKUP($J934,Tableau1[],6,0)),"",VLOOKUP($J934,Tableau1[],6,0))</f>
        <v/>
      </c>
      <c r="N934" s="133" t="str">
        <f>IF(ISERROR(VLOOKUP($J934,Tableau1[],11,0)),"",VLOOKUP($J934,Tableau1[],11,0))</f>
        <v/>
      </c>
      <c r="O934" s="133" t="str">
        <f>IF(ISERROR(VLOOKUP($J934,Tableau1[],11,0)),"",VLOOKUP($J934,Tableau1[],11,0))</f>
        <v/>
      </c>
      <c r="P934" s="133" t="str">
        <f>IF(ISERROR(VLOOKUP($J934,Tableau1[],8,0)),"",VLOOKUP($J934,Tableau1[],8,0))</f>
        <v/>
      </c>
      <c r="Q934" s="133" t="str">
        <f>IF(ISERROR(VLOOKUP($J934,Tableau1[],10,0)),"",VLOOKUP($J934,Tableau1[],10,0))</f>
        <v/>
      </c>
      <c r="R934" s="133" t="str">
        <f t="shared" si="118"/>
        <v/>
      </c>
      <c r="S934" s="134" t="str">
        <f t="shared" si="119"/>
        <v/>
      </c>
      <c r="T934" s="133" t="str">
        <f t="shared" si="116"/>
        <v/>
      </c>
    </row>
    <row r="935" spans="7:20" ht="19.95" customHeight="1">
      <c r="G935" s="135"/>
      <c r="H935" s="135"/>
      <c r="I935" s="135"/>
      <c r="J935" s="133" t="str">
        <f t="shared" si="120"/>
        <v/>
      </c>
      <c r="K935" s="133" t="str">
        <f>IF(ISERROR(VLOOKUP($J935,Tableau1[],4,0)),"",VLOOKUP($J935,Tableau1[],4,0))</f>
        <v/>
      </c>
      <c r="L935" s="133" t="str">
        <f>IF(ISERROR(VLOOKUP($J935,Tableau1[],5,0)),"",VLOOKUP($J935,Tableau1[],5,0))</f>
        <v/>
      </c>
      <c r="M935" s="133" t="str">
        <f>IF(ISERROR(VLOOKUP($J935,Tableau1[],6,0)),"",VLOOKUP($J935,Tableau1[],6,0))</f>
        <v/>
      </c>
      <c r="N935" s="133" t="str">
        <f>IF(ISERROR(VLOOKUP($J935,Tableau1[],11,0)),"",VLOOKUP($J935,Tableau1[],11,0))</f>
        <v/>
      </c>
      <c r="O935" s="133" t="str">
        <f>IF(ISERROR(VLOOKUP($J935,Tableau1[],11,0)),"",VLOOKUP($J935,Tableau1[],11,0))</f>
        <v/>
      </c>
      <c r="P935" s="133" t="str">
        <f>IF(ISERROR(VLOOKUP($J935,Tableau1[],8,0)),"",VLOOKUP($J935,Tableau1[],8,0))</f>
        <v/>
      </c>
      <c r="Q935" s="133" t="str">
        <f>IF(ISERROR(VLOOKUP($J935,Tableau1[],10,0)),"",VLOOKUP($J935,Tableau1[],10,0))</f>
        <v/>
      </c>
      <c r="R935" s="133" t="str">
        <f t="shared" si="118"/>
        <v/>
      </c>
      <c r="S935" s="134" t="str">
        <f t="shared" si="119"/>
        <v/>
      </c>
      <c r="T935" s="133" t="str">
        <f t="shared" si="116"/>
        <v/>
      </c>
    </row>
    <row r="936" spans="7:20" ht="19.95" customHeight="1">
      <c r="G936" s="135"/>
      <c r="H936" s="135"/>
      <c r="I936" s="135"/>
      <c r="J936" s="133" t="str">
        <f t="shared" si="120"/>
        <v/>
      </c>
      <c r="K936" s="133" t="str">
        <f>IF(ISERROR(VLOOKUP($J936,Tableau1[],4,0)),"",VLOOKUP($J936,Tableau1[],4,0))</f>
        <v/>
      </c>
      <c r="L936" s="133" t="str">
        <f>IF(ISERROR(VLOOKUP($J936,Tableau1[],5,0)),"",VLOOKUP($J936,Tableau1[],5,0))</f>
        <v/>
      </c>
      <c r="M936" s="133" t="str">
        <f>IF(ISERROR(VLOOKUP($J936,Tableau1[],6,0)),"",VLOOKUP($J936,Tableau1[],6,0))</f>
        <v/>
      </c>
      <c r="N936" s="133" t="str">
        <f>IF(ISERROR(VLOOKUP($J936,Tableau1[],11,0)),"",VLOOKUP($J936,Tableau1[],11,0))</f>
        <v/>
      </c>
      <c r="O936" s="133" t="str">
        <f>IF(ISERROR(VLOOKUP($J936,Tableau1[],11,0)),"",VLOOKUP($J936,Tableau1[],11,0))</f>
        <v/>
      </c>
      <c r="P936" s="133" t="str">
        <f>IF(ISERROR(VLOOKUP($J936,Tableau1[],8,0)),"",VLOOKUP($J936,Tableau1[],8,0))</f>
        <v/>
      </c>
      <c r="Q936" s="133" t="str">
        <f>IF(ISERROR(VLOOKUP($J936,Tableau1[],10,0)),"",VLOOKUP($J936,Tableau1[],10,0))</f>
        <v/>
      </c>
      <c r="R936" s="133" t="str">
        <f t="shared" si="118"/>
        <v/>
      </c>
      <c r="S936" s="134" t="str">
        <f t="shared" si="119"/>
        <v/>
      </c>
      <c r="T936" s="133" t="str">
        <f t="shared" si="116"/>
        <v/>
      </c>
    </row>
    <row r="937" spans="7:20" ht="19.95" customHeight="1">
      <c r="G937" s="135"/>
      <c r="H937" s="135"/>
      <c r="I937" s="135"/>
      <c r="J937" s="133" t="str">
        <f t="shared" si="120"/>
        <v/>
      </c>
      <c r="K937" s="133" t="str">
        <f>IF(ISERROR(VLOOKUP($J937,Tableau1[],4,0)),"",VLOOKUP($J937,Tableau1[],4,0))</f>
        <v/>
      </c>
      <c r="L937" s="133" t="str">
        <f>IF(ISERROR(VLOOKUP($J937,Tableau1[],5,0)),"",VLOOKUP($J937,Tableau1[],5,0))</f>
        <v/>
      </c>
      <c r="M937" s="133" t="str">
        <f>IF(ISERROR(VLOOKUP($J937,Tableau1[],6,0)),"",VLOOKUP($J937,Tableau1[],6,0))</f>
        <v/>
      </c>
      <c r="N937" s="133" t="str">
        <f>IF(ISERROR(VLOOKUP($J937,Tableau1[],11,0)),"",VLOOKUP($J937,Tableau1[],11,0))</f>
        <v/>
      </c>
      <c r="O937" s="133" t="str">
        <f>IF(ISERROR(VLOOKUP($J937,Tableau1[],11,0)),"",VLOOKUP($J937,Tableau1[],11,0))</f>
        <v/>
      </c>
      <c r="P937" s="133" t="str">
        <f>IF(ISERROR(VLOOKUP($J937,Tableau1[],8,0)),"",VLOOKUP($J937,Tableau1[],8,0))</f>
        <v/>
      </c>
      <c r="Q937" s="133" t="str">
        <f>IF(ISERROR(VLOOKUP($J937,Tableau1[],10,0)),"",VLOOKUP($J937,Tableau1[],10,0))</f>
        <v/>
      </c>
      <c r="R937" s="133" t="str">
        <f t="shared" si="118"/>
        <v/>
      </c>
      <c r="S937" s="134" t="str">
        <f t="shared" si="119"/>
        <v/>
      </c>
      <c r="T937" s="133" t="str">
        <f t="shared" si="116"/>
        <v/>
      </c>
    </row>
    <row r="938" spans="7:20" ht="19.95" customHeight="1">
      <c r="G938" s="135"/>
      <c r="H938" s="135"/>
      <c r="I938" s="135"/>
      <c r="J938" s="133" t="str">
        <f t="shared" si="120"/>
        <v/>
      </c>
      <c r="K938" s="133" t="str">
        <f>IF(ISERROR(VLOOKUP($J938,Tableau1[],4,0)),"",VLOOKUP($J938,Tableau1[],4,0))</f>
        <v/>
      </c>
      <c r="L938" s="133" t="str">
        <f>IF(ISERROR(VLOOKUP($J938,Tableau1[],5,0)),"",VLOOKUP($J938,Tableau1[],5,0))</f>
        <v/>
      </c>
      <c r="M938" s="133" t="str">
        <f>IF(ISERROR(VLOOKUP($J938,Tableau1[],6,0)),"",VLOOKUP($J938,Tableau1[],6,0))</f>
        <v/>
      </c>
      <c r="N938" s="133" t="str">
        <f>IF(ISERROR(VLOOKUP($J938,Tableau1[],11,0)),"",VLOOKUP($J938,Tableau1[],11,0))</f>
        <v/>
      </c>
      <c r="O938" s="133" t="str">
        <f>IF(ISERROR(VLOOKUP($J938,Tableau1[],11,0)),"",VLOOKUP($J938,Tableau1[],11,0))</f>
        <v/>
      </c>
      <c r="P938" s="133" t="str">
        <f>IF(ISERROR(VLOOKUP($J938,Tableau1[],8,0)),"",VLOOKUP($J938,Tableau1[],8,0))</f>
        <v/>
      </c>
      <c r="Q938" s="133" t="str">
        <f>IF(ISERROR(VLOOKUP($J938,Tableau1[],10,0)),"",VLOOKUP($J938,Tableau1[],10,0))</f>
        <v/>
      </c>
      <c r="R938" s="133" t="str">
        <f t="shared" si="118"/>
        <v/>
      </c>
      <c r="S938" s="134" t="str">
        <f t="shared" si="119"/>
        <v/>
      </c>
      <c r="T938" s="133" t="str">
        <f t="shared" si="116"/>
        <v/>
      </c>
    </row>
    <row r="939" spans="7:20" ht="19.95" customHeight="1">
      <c r="G939" s="135"/>
      <c r="H939" s="135"/>
      <c r="I939" s="135"/>
      <c r="J939" s="133" t="str">
        <f t="shared" si="120"/>
        <v/>
      </c>
      <c r="K939" s="133" t="str">
        <f>IF(ISERROR(VLOOKUP($J939,Tableau1[],4,0)),"",VLOOKUP($J939,Tableau1[],4,0))</f>
        <v/>
      </c>
      <c r="L939" s="133" t="str">
        <f>IF(ISERROR(VLOOKUP($J939,Tableau1[],5,0)),"",VLOOKUP($J939,Tableau1[],5,0))</f>
        <v/>
      </c>
      <c r="M939" s="133" t="str">
        <f>IF(ISERROR(VLOOKUP($J939,Tableau1[],6,0)),"",VLOOKUP($J939,Tableau1[],6,0))</f>
        <v/>
      </c>
      <c r="N939" s="133" t="str">
        <f>IF(ISERROR(VLOOKUP($J939,Tableau1[],11,0)),"",VLOOKUP($J939,Tableau1[],11,0))</f>
        <v/>
      </c>
      <c r="O939" s="133" t="str">
        <f>IF(ISERROR(VLOOKUP($J939,Tableau1[],11,0)),"",VLOOKUP($J939,Tableau1[],11,0))</f>
        <v/>
      </c>
      <c r="P939" s="133" t="str">
        <f>IF(ISERROR(VLOOKUP($J939,Tableau1[],8,0)),"",VLOOKUP($J939,Tableau1[],8,0))</f>
        <v/>
      </c>
      <c r="Q939" s="133" t="str">
        <f>IF(ISERROR(VLOOKUP($J939,Tableau1[],10,0)),"",VLOOKUP($J939,Tableau1[],10,0))</f>
        <v/>
      </c>
      <c r="R939" s="133" t="str">
        <f t="shared" si="118"/>
        <v/>
      </c>
      <c r="S939" s="134" t="str">
        <f t="shared" si="119"/>
        <v/>
      </c>
      <c r="T939" s="133" t="str">
        <f t="shared" si="116"/>
        <v/>
      </c>
    </row>
    <row r="940" spans="7:20" ht="19.95" customHeight="1">
      <c r="G940" s="135"/>
      <c r="H940" s="135"/>
      <c r="I940" s="135"/>
      <c r="J940" s="133" t="str">
        <f t="shared" si="120"/>
        <v/>
      </c>
      <c r="K940" s="133" t="str">
        <f>IF(ISERROR(VLOOKUP($J940,Tableau1[],4,0)),"",VLOOKUP($J940,Tableau1[],4,0))</f>
        <v/>
      </c>
      <c r="L940" s="133" t="str">
        <f>IF(ISERROR(VLOOKUP($J940,Tableau1[],5,0)),"",VLOOKUP($J940,Tableau1[],5,0))</f>
        <v/>
      </c>
      <c r="M940" s="133" t="str">
        <f>IF(ISERROR(VLOOKUP($J940,Tableau1[],6,0)),"",VLOOKUP($J940,Tableau1[],6,0))</f>
        <v/>
      </c>
      <c r="N940" s="133" t="str">
        <f>IF(ISERROR(VLOOKUP($J940,Tableau1[],11,0)),"",VLOOKUP($J940,Tableau1[],11,0))</f>
        <v/>
      </c>
      <c r="O940" s="133" t="str">
        <f>IF(ISERROR(VLOOKUP($J940,Tableau1[],11,0)),"",VLOOKUP($J940,Tableau1[],11,0))</f>
        <v/>
      </c>
      <c r="P940" s="133" t="str">
        <f>IF(ISERROR(VLOOKUP($J940,Tableau1[],8,0)),"",VLOOKUP($J940,Tableau1[],8,0))</f>
        <v/>
      </c>
      <c r="Q940" s="133" t="str">
        <f>IF(ISERROR(VLOOKUP($J940,Tableau1[],10,0)),"",VLOOKUP($J940,Tableau1[],10,0))</f>
        <v/>
      </c>
      <c r="R940" s="133" t="str">
        <f t="shared" si="118"/>
        <v/>
      </c>
      <c r="S940" s="134" t="str">
        <f t="shared" si="119"/>
        <v/>
      </c>
      <c r="T940" s="133" t="str">
        <f t="shared" ref="T940:T969" si="121">IF(S940="","",T939)</f>
        <v/>
      </c>
    </row>
    <row r="941" spans="7:20" ht="19.95" customHeight="1">
      <c r="G941" s="135"/>
      <c r="H941" s="135"/>
      <c r="I941" s="135"/>
      <c r="J941" s="133" t="str">
        <f t="shared" si="120"/>
        <v/>
      </c>
      <c r="K941" s="133" t="str">
        <f>IF(ISERROR(VLOOKUP($J941,Tableau1[],4,0)),"",VLOOKUP($J941,Tableau1[],4,0))</f>
        <v/>
      </c>
      <c r="L941" s="133" t="str">
        <f>IF(ISERROR(VLOOKUP($J941,Tableau1[],5,0)),"",VLOOKUP($J941,Tableau1[],5,0))</f>
        <v/>
      </c>
      <c r="M941" s="133" t="str">
        <f>IF(ISERROR(VLOOKUP($J941,Tableau1[],6,0)),"",VLOOKUP($J941,Tableau1[],6,0))</f>
        <v/>
      </c>
      <c r="N941" s="133" t="str">
        <f>IF(ISERROR(VLOOKUP($J941,Tableau1[],11,0)),"",VLOOKUP($J941,Tableau1[],11,0))</f>
        <v/>
      </c>
      <c r="O941" s="133" t="str">
        <f>IF(ISERROR(VLOOKUP($J941,Tableau1[],11,0)),"",VLOOKUP($J941,Tableau1[],11,0))</f>
        <v/>
      </c>
      <c r="P941" s="133" t="str">
        <f>IF(ISERROR(VLOOKUP($J941,Tableau1[],8,0)),"",VLOOKUP($J941,Tableau1[],8,0))</f>
        <v/>
      </c>
      <c r="Q941" s="133" t="str">
        <f>IF(ISERROR(VLOOKUP($J941,Tableau1[],10,0)),"",VLOOKUP($J941,Tableau1[],10,0))</f>
        <v/>
      </c>
      <c r="R941" s="133" t="str">
        <f t="shared" si="118"/>
        <v/>
      </c>
      <c r="S941" s="134" t="str">
        <f t="shared" si="119"/>
        <v/>
      </c>
      <c r="T941" s="133" t="str">
        <f t="shared" si="121"/>
        <v/>
      </c>
    </row>
    <row r="942" spans="7:20" ht="19.95" customHeight="1">
      <c r="G942" s="135"/>
      <c r="H942" s="135"/>
      <c r="I942" s="135"/>
      <c r="J942" s="133" t="str">
        <f t="shared" si="120"/>
        <v/>
      </c>
      <c r="K942" s="133" t="str">
        <f>IF(ISERROR(VLOOKUP($J942,Tableau1[],4,0)),"",VLOOKUP($J942,Tableau1[],4,0))</f>
        <v/>
      </c>
      <c r="L942" s="133" t="str">
        <f>IF(ISERROR(VLOOKUP($J942,Tableau1[],5,0)),"",VLOOKUP($J942,Tableau1[],5,0))</f>
        <v/>
      </c>
      <c r="M942" s="133" t="str">
        <f>IF(ISERROR(VLOOKUP($J942,Tableau1[],6,0)),"",VLOOKUP($J942,Tableau1[],6,0))</f>
        <v/>
      </c>
      <c r="N942" s="133" t="str">
        <f>IF(ISERROR(VLOOKUP($J942,Tableau1[],11,0)),"",VLOOKUP($J942,Tableau1[],11,0))</f>
        <v/>
      </c>
      <c r="O942" s="133" t="str">
        <f>IF(ISERROR(VLOOKUP($J942,Tableau1[],11,0)),"",VLOOKUP($J942,Tableau1[],11,0))</f>
        <v/>
      </c>
      <c r="P942" s="133" t="str">
        <f>IF(ISERROR(VLOOKUP($J942,Tableau1[],8,0)),"",VLOOKUP($J942,Tableau1[],8,0))</f>
        <v/>
      </c>
      <c r="Q942" s="133" t="str">
        <f>IF(ISERROR(VLOOKUP($J942,Tableau1[],10,0)),"",VLOOKUP($J942,Tableau1[],10,0))</f>
        <v/>
      </c>
      <c r="R942" s="133" t="str">
        <f t="shared" si="118"/>
        <v/>
      </c>
      <c r="S942" s="134" t="str">
        <f t="shared" si="119"/>
        <v/>
      </c>
      <c r="T942" s="133" t="str">
        <f t="shared" si="121"/>
        <v/>
      </c>
    </row>
    <row r="943" spans="7:20" ht="19.95" customHeight="1">
      <c r="G943" s="135"/>
      <c r="H943" s="135"/>
      <c r="I943" s="135"/>
      <c r="J943" s="133" t="str">
        <f t="shared" si="120"/>
        <v/>
      </c>
      <c r="K943" s="133" t="str">
        <f>IF(ISERROR(VLOOKUP($J943,Tableau1[],4,0)),"",VLOOKUP($J943,Tableau1[],4,0))</f>
        <v/>
      </c>
      <c r="L943" s="133" t="str">
        <f>IF(ISERROR(VLOOKUP($J943,Tableau1[],5,0)),"",VLOOKUP($J943,Tableau1[],5,0))</f>
        <v/>
      </c>
      <c r="M943" s="133" t="str">
        <f>IF(ISERROR(VLOOKUP($J943,Tableau1[],6,0)),"",VLOOKUP($J943,Tableau1[],6,0))</f>
        <v/>
      </c>
      <c r="N943" s="133" t="str">
        <f>IF(ISERROR(VLOOKUP($J943,Tableau1[],11,0)),"",VLOOKUP($J943,Tableau1[],11,0))</f>
        <v/>
      </c>
      <c r="O943" s="133" t="str">
        <f>IF(ISERROR(VLOOKUP($J943,Tableau1[],11,0)),"",VLOOKUP($J943,Tableau1[],11,0))</f>
        <v/>
      </c>
      <c r="P943" s="133" t="str">
        <f>IF(ISERROR(VLOOKUP($J943,Tableau1[],8,0)),"",VLOOKUP($J943,Tableau1[],8,0))</f>
        <v/>
      </c>
      <c r="Q943" s="133" t="str">
        <f>IF(ISERROR(VLOOKUP($J943,Tableau1[],10,0)),"",VLOOKUP($J943,Tableau1[],10,0))</f>
        <v/>
      </c>
      <c r="R943" s="133" t="str">
        <f t="shared" si="118"/>
        <v/>
      </c>
      <c r="S943" s="134" t="str">
        <f t="shared" si="119"/>
        <v/>
      </c>
      <c r="T943" s="133" t="str">
        <f t="shared" si="121"/>
        <v/>
      </c>
    </row>
    <row r="944" spans="7:20" ht="19.95" customHeight="1">
      <c r="G944" s="135"/>
      <c r="H944" s="135"/>
      <c r="I944" s="135"/>
      <c r="J944" s="133" t="str">
        <f t="shared" si="120"/>
        <v/>
      </c>
      <c r="K944" s="133" t="str">
        <f>IF(ISERROR(VLOOKUP($J944,Tableau1[],4,0)),"",VLOOKUP($J944,Tableau1[],4,0))</f>
        <v/>
      </c>
      <c r="L944" s="133" t="str">
        <f>IF(ISERROR(VLOOKUP($J944,Tableau1[],5,0)),"",VLOOKUP($J944,Tableau1[],5,0))</f>
        <v/>
      </c>
      <c r="M944" s="133" t="str">
        <f>IF(ISERROR(VLOOKUP($J944,Tableau1[],6,0)),"",VLOOKUP($J944,Tableau1[],6,0))</f>
        <v/>
      </c>
      <c r="N944" s="133" t="str">
        <f>IF(ISERROR(VLOOKUP($J944,Tableau1[],11,0)),"",VLOOKUP($J944,Tableau1[],11,0))</f>
        <v/>
      </c>
      <c r="O944" s="133" t="str">
        <f>IF(ISERROR(VLOOKUP($J944,Tableau1[],11,0)),"",VLOOKUP($J944,Tableau1[],11,0))</f>
        <v/>
      </c>
      <c r="P944" s="133" t="str">
        <f>IF(ISERROR(VLOOKUP($J944,Tableau1[],8,0)),"",VLOOKUP($J944,Tableau1[],8,0))</f>
        <v/>
      </c>
      <c r="Q944" s="133" t="str">
        <f>IF(ISERROR(VLOOKUP($J944,Tableau1[],10,0)),"",VLOOKUP($J944,Tableau1[],10,0))</f>
        <v/>
      </c>
      <c r="R944" s="133" t="str">
        <f t="shared" si="118"/>
        <v/>
      </c>
      <c r="S944" s="134" t="str">
        <f t="shared" si="119"/>
        <v/>
      </c>
      <c r="T944" s="133" t="str">
        <f t="shared" si="121"/>
        <v/>
      </c>
    </row>
    <row r="945" spans="7:20" ht="19.95" customHeight="1">
      <c r="G945" s="135"/>
      <c r="H945" s="135"/>
      <c r="I945" s="135"/>
      <c r="J945" s="133" t="str">
        <f t="shared" si="120"/>
        <v/>
      </c>
      <c r="K945" s="133" t="str">
        <f>IF(ISERROR(VLOOKUP($J945,Tableau1[],4,0)),"",VLOOKUP($J945,Tableau1[],4,0))</f>
        <v/>
      </c>
      <c r="L945" s="133" t="str">
        <f>IF(ISERROR(VLOOKUP($J945,Tableau1[],5,0)),"",VLOOKUP($J945,Tableau1[],5,0))</f>
        <v/>
      </c>
      <c r="M945" s="133" t="str">
        <f>IF(ISERROR(VLOOKUP($J945,Tableau1[],6,0)),"",VLOOKUP($J945,Tableau1[],6,0))</f>
        <v/>
      </c>
      <c r="N945" s="133" t="str">
        <f>IF(ISERROR(VLOOKUP($J945,Tableau1[],11,0)),"",VLOOKUP($J945,Tableau1[],11,0))</f>
        <v/>
      </c>
      <c r="O945" s="133" t="str">
        <f>IF(ISERROR(VLOOKUP($J945,Tableau1[],11,0)),"",VLOOKUP($J945,Tableau1[],11,0))</f>
        <v/>
      </c>
      <c r="P945" s="133" t="str">
        <f>IF(ISERROR(VLOOKUP($J945,Tableau1[],8,0)),"",VLOOKUP($J945,Tableau1[],8,0))</f>
        <v/>
      </c>
      <c r="Q945" s="133" t="str">
        <f>IF(ISERROR(VLOOKUP($J945,Tableau1[],10,0)),"",VLOOKUP($J945,Tableau1[],10,0))</f>
        <v/>
      </c>
      <c r="R945" s="133" t="str">
        <f t="shared" si="118"/>
        <v/>
      </c>
      <c r="S945" s="134" t="str">
        <f t="shared" si="119"/>
        <v/>
      </c>
      <c r="T945" s="133" t="str">
        <f t="shared" si="121"/>
        <v/>
      </c>
    </row>
    <row r="946" spans="7:20" ht="19.95" customHeight="1">
      <c r="G946" s="135"/>
      <c r="H946" s="135"/>
      <c r="I946" s="135"/>
      <c r="J946" s="133" t="str">
        <f t="shared" si="120"/>
        <v/>
      </c>
      <c r="K946" s="133" t="str">
        <f>IF(ISERROR(VLOOKUP($J946,Tableau1[],4,0)),"",VLOOKUP($J946,Tableau1[],4,0))</f>
        <v/>
      </c>
      <c r="L946" s="133" t="str">
        <f>IF(ISERROR(VLOOKUP($J946,Tableau1[],5,0)),"",VLOOKUP($J946,Tableau1[],5,0))</f>
        <v/>
      </c>
      <c r="M946" s="133" t="str">
        <f>IF(ISERROR(VLOOKUP($J946,Tableau1[],6,0)),"",VLOOKUP($J946,Tableau1[],6,0))</f>
        <v/>
      </c>
      <c r="N946" s="133" t="str">
        <f>IF(ISERROR(VLOOKUP($J946,Tableau1[],11,0)),"",VLOOKUP($J946,Tableau1[],11,0))</f>
        <v/>
      </c>
      <c r="O946" s="133" t="str">
        <f>IF(ISERROR(VLOOKUP($J946,Tableau1[],11,0)),"",VLOOKUP($J946,Tableau1[],11,0))</f>
        <v/>
      </c>
      <c r="P946" s="133" t="str">
        <f>IF(ISERROR(VLOOKUP($J946,Tableau1[],8,0)),"",VLOOKUP($J946,Tableau1[],8,0))</f>
        <v/>
      </c>
      <c r="Q946" s="133" t="str">
        <f>IF(ISERROR(VLOOKUP($J946,Tableau1[],10,0)),"",VLOOKUP($J946,Tableau1[],10,0))</f>
        <v/>
      </c>
      <c r="R946" s="133" t="str">
        <f t="shared" si="118"/>
        <v/>
      </c>
      <c r="S946" s="134" t="str">
        <f t="shared" si="119"/>
        <v/>
      </c>
      <c r="T946" s="133" t="str">
        <f t="shared" si="121"/>
        <v/>
      </c>
    </row>
    <row r="947" spans="7:20" ht="19.95" customHeight="1">
      <c r="G947" s="135"/>
      <c r="H947" s="135"/>
      <c r="I947" s="135"/>
      <c r="J947" s="133" t="str">
        <f t="shared" si="120"/>
        <v/>
      </c>
      <c r="K947" s="133" t="str">
        <f>IF(ISERROR(VLOOKUP($J947,Tableau1[],4,0)),"",VLOOKUP($J947,Tableau1[],4,0))</f>
        <v/>
      </c>
      <c r="L947" s="133" t="str">
        <f>IF(ISERROR(VLOOKUP($J947,Tableau1[],5,0)),"",VLOOKUP($J947,Tableau1[],5,0))</f>
        <v/>
      </c>
      <c r="M947" s="133" t="str">
        <f>IF(ISERROR(VLOOKUP($J947,Tableau1[],6,0)),"",VLOOKUP($J947,Tableau1[],6,0))</f>
        <v/>
      </c>
      <c r="N947" s="133" t="str">
        <f>IF(ISERROR(VLOOKUP($J947,Tableau1[],11,0)),"",VLOOKUP($J947,Tableau1[],11,0))</f>
        <v/>
      </c>
      <c r="O947" s="133" t="str">
        <f>IF(ISERROR(VLOOKUP($J947,Tableau1[],11,0)),"",VLOOKUP($J947,Tableau1[],11,0))</f>
        <v/>
      </c>
      <c r="P947" s="133" t="str">
        <f>IF(ISERROR(VLOOKUP($J947,Tableau1[],8,0)),"",VLOOKUP($J947,Tableau1[],8,0))</f>
        <v/>
      </c>
      <c r="Q947" s="133" t="str">
        <f>IF(ISERROR(VLOOKUP($J947,Tableau1[],10,0)),"",VLOOKUP($J947,Tableau1[],10,0))</f>
        <v/>
      </c>
      <c r="R947" s="133" t="str">
        <f t="shared" si="118"/>
        <v/>
      </c>
      <c r="S947" s="134" t="str">
        <f t="shared" si="119"/>
        <v/>
      </c>
      <c r="T947" s="133" t="str">
        <f t="shared" si="121"/>
        <v/>
      </c>
    </row>
    <row r="948" spans="7:20" ht="19.95" customHeight="1">
      <c r="G948" s="135"/>
      <c r="H948" s="135"/>
      <c r="I948" s="135"/>
      <c r="J948" s="133" t="str">
        <f t="shared" si="120"/>
        <v/>
      </c>
      <c r="K948" s="133" t="str">
        <f>IF(ISERROR(VLOOKUP($J948,Tableau1[],4,0)),"",VLOOKUP($J948,Tableau1[],4,0))</f>
        <v/>
      </c>
      <c r="L948" s="133" t="str">
        <f>IF(ISERROR(VLOOKUP($J948,Tableau1[],5,0)),"",VLOOKUP($J948,Tableau1[],5,0))</f>
        <v/>
      </c>
      <c r="M948" s="133" t="str">
        <f>IF(ISERROR(VLOOKUP($J948,Tableau1[],6,0)),"",VLOOKUP($J948,Tableau1[],6,0))</f>
        <v/>
      </c>
      <c r="N948" s="133" t="str">
        <f>IF(ISERROR(VLOOKUP($J948,Tableau1[],11,0)),"",VLOOKUP($J948,Tableau1[],11,0))</f>
        <v/>
      </c>
      <c r="O948" s="133" t="str">
        <f>IF(ISERROR(VLOOKUP($J948,Tableau1[],11,0)),"",VLOOKUP($J948,Tableau1[],11,0))</f>
        <v/>
      </c>
      <c r="P948" s="133" t="str">
        <f>IF(ISERROR(VLOOKUP($J948,Tableau1[],8,0)),"",VLOOKUP($J948,Tableau1[],8,0))</f>
        <v/>
      </c>
      <c r="Q948" s="133" t="str">
        <f>IF(ISERROR(VLOOKUP($J948,Tableau1[],10,0)),"",VLOOKUP($J948,Tableau1[],10,0))</f>
        <v/>
      </c>
      <c r="R948" s="133" t="str">
        <f t="shared" si="118"/>
        <v/>
      </c>
      <c r="S948" s="134" t="str">
        <f t="shared" si="119"/>
        <v/>
      </c>
      <c r="T948" s="133" t="str">
        <f t="shared" si="121"/>
        <v/>
      </c>
    </row>
    <row r="949" spans="7:20" ht="19.95" customHeight="1">
      <c r="G949" s="135"/>
      <c r="H949" s="135"/>
      <c r="I949" s="135"/>
      <c r="J949" s="133" t="str">
        <f t="shared" si="120"/>
        <v/>
      </c>
      <c r="K949" s="133" t="str">
        <f>IF(ISERROR(VLOOKUP($J949,Tableau1[],4,0)),"",VLOOKUP($J949,Tableau1[],4,0))</f>
        <v/>
      </c>
      <c r="L949" s="133" t="str">
        <f>IF(ISERROR(VLOOKUP($J949,Tableau1[],5,0)),"",VLOOKUP($J949,Tableau1[],5,0))</f>
        <v/>
      </c>
      <c r="M949" s="133" t="str">
        <f>IF(ISERROR(VLOOKUP($J949,Tableau1[],6,0)),"",VLOOKUP($J949,Tableau1[],6,0))</f>
        <v/>
      </c>
      <c r="N949" s="133" t="str">
        <f>IF(ISERROR(VLOOKUP($J949,Tableau1[],11,0)),"",VLOOKUP($J949,Tableau1[],11,0))</f>
        <v/>
      </c>
      <c r="O949" s="133" t="str">
        <f>IF(ISERROR(VLOOKUP($J949,Tableau1[],11,0)),"",VLOOKUP($J949,Tableau1[],11,0))</f>
        <v/>
      </c>
      <c r="P949" s="133" t="str">
        <f>IF(ISERROR(VLOOKUP($J949,Tableau1[],8,0)),"",VLOOKUP($J949,Tableau1[],8,0))</f>
        <v/>
      </c>
      <c r="Q949" s="133" t="str">
        <f>IF(ISERROR(VLOOKUP($J949,Tableau1[],10,0)),"",VLOOKUP($J949,Tableau1[],10,0))</f>
        <v/>
      </c>
      <c r="R949" s="133" t="str">
        <f t="shared" si="118"/>
        <v/>
      </c>
      <c r="S949" s="134" t="str">
        <f t="shared" si="119"/>
        <v/>
      </c>
      <c r="T949" s="133" t="str">
        <f t="shared" si="121"/>
        <v/>
      </c>
    </row>
    <row r="950" spans="7:20" ht="19.95" customHeight="1">
      <c r="G950" s="135"/>
      <c r="H950" s="135"/>
      <c r="I950" s="135"/>
      <c r="J950" s="133" t="str">
        <f t="shared" si="120"/>
        <v/>
      </c>
      <c r="K950" s="133" t="str">
        <f>IF(ISERROR(VLOOKUP($J950,Tableau1[],4,0)),"",VLOOKUP($J950,Tableau1[],4,0))</f>
        <v/>
      </c>
      <c r="L950" s="133" t="str">
        <f>IF(ISERROR(VLOOKUP($J950,Tableau1[],5,0)),"",VLOOKUP($J950,Tableau1[],5,0))</f>
        <v/>
      </c>
      <c r="M950" s="133" t="str">
        <f>IF(ISERROR(VLOOKUP($J950,Tableau1[],6,0)),"",VLOOKUP($J950,Tableau1[],6,0))</f>
        <v/>
      </c>
      <c r="N950" s="133" t="str">
        <f>IF(ISERROR(VLOOKUP($J950,Tableau1[],11,0)),"",VLOOKUP($J950,Tableau1[],11,0))</f>
        <v/>
      </c>
      <c r="O950" s="133" t="str">
        <f>IF(ISERROR(VLOOKUP($J950,Tableau1[],11,0)),"",VLOOKUP($J950,Tableau1[],11,0))</f>
        <v/>
      </c>
      <c r="P950" s="133" t="str">
        <f>IF(ISERROR(VLOOKUP($J950,Tableau1[],8,0)),"",VLOOKUP($J950,Tableau1[],8,0))</f>
        <v/>
      </c>
      <c r="Q950" s="133" t="str">
        <f>IF(ISERROR(VLOOKUP($J950,Tableau1[],10,0)),"",VLOOKUP($J950,Tableau1[],10,0))</f>
        <v/>
      </c>
      <c r="R950" s="133" t="str">
        <f t="shared" si="118"/>
        <v/>
      </c>
      <c r="S950" s="134" t="str">
        <f t="shared" si="119"/>
        <v/>
      </c>
      <c r="T950" s="133" t="str">
        <f t="shared" si="121"/>
        <v/>
      </c>
    </row>
    <row r="951" spans="7:20" ht="19.95" customHeight="1">
      <c r="G951" s="135"/>
      <c r="H951" s="135"/>
      <c r="I951" s="135"/>
      <c r="J951" s="133" t="str">
        <f t="shared" si="120"/>
        <v/>
      </c>
      <c r="K951" s="133" t="str">
        <f>IF(ISERROR(VLOOKUP($J951,Tableau1[],4,0)),"",VLOOKUP($J951,Tableau1[],4,0))</f>
        <v/>
      </c>
      <c r="L951" s="133" t="str">
        <f>IF(ISERROR(VLOOKUP($J951,Tableau1[],5,0)),"",VLOOKUP($J951,Tableau1[],5,0))</f>
        <v/>
      </c>
      <c r="M951" s="133" t="str">
        <f>IF(ISERROR(VLOOKUP($J951,Tableau1[],6,0)),"",VLOOKUP($J951,Tableau1[],6,0))</f>
        <v/>
      </c>
      <c r="N951" s="133" t="str">
        <f>IF(ISERROR(VLOOKUP($J951,Tableau1[],11,0)),"",VLOOKUP($J951,Tableau1[],11,0))</f>
        <v/>
      </c>
      <c r="O951" s="133" t="str">
        <f>IF(ISERROR(VLOOKUP($J951,Tableau1[],11,0)),"",VLOOKUP($J951,Tableau1[],11,0))</f>
        <v/>
      </c>
      <c r="P951" s="133" t="str">
        <f>IF(ISERROR(VLOOKUP($J951,Tableau1[],8,0)),"",VLOOKUP($J951,Tableau1[],8,0))</f>
        <v/>
      </c>
      <c r="Q951" s="133" t="str">
        <f>IF(ISERROR(VLOOKUP($J951,Tableau1[],10,0)),"",VLOOKUP($J951,Tableau1[],10,0))</f>
        <v/>
      </c>
      <c r="R951" s="133" t="str">
        <f t="shared" si="118"/>
        <v/>
      </c>
      <c r="S951" s="134" t="str">
        <f t="shared" si="119"/>
        <v/>
      </c>
      <c r="T951" s="133" t="str">
        <f t="shared" si="121"/>
        <v/>
      </c>
    </row>
    <row r="952" spans="7:20" ht="19.95" customHeight="1">
      <c r="G952" s="135"/>
      <c r="H952" s="135"/>
      <c r="I952" s="135"/>
      <c r="J952" s="133" t="str">
        <f t="shared" si="120"/>
        <v/>
      </c>
      <c r="K952" s="133" t="str">
        <f>IF(ISERROR(VLOOKUP($J952,Tableau1[],4,0)),"",VLOOKUP($J952,Tableau1[],4,0))</f>
        <v/>
      </c>
      <c r="L952" s="133" t="str">
        <f>IF(ISERROR(VLOOKUP($J952,Tableau1[],5,0)),"",VLOOKUP($J952,Tableau1[],5,0))</f>
        <v/>
      </c>
      <c r="M952" s="133" t="str">
        <f>IF(ISERROR(VLOOKUP($J952,Tableau1[],6,0)),"",VLOOKUP($J952,Tableau1[],6,0))</f>
        <v/>
      </c>
      <c r="N952" s="133" t="str">
        <f>IF(ISERROR(VLOOKUP($J952,Tableau1[],11,0)),"",VLOOKUP($J952,Tableau1[],11,0))</f>
        <v/>
      </c>
      <c r="O952" s="133" t="str">
        <f>IF(ISERROR(VLOOKUP($J952,Tableau1[],11,0)),"",VLOOKUP($J952,Tableau1[],11,0))</f>
        <v/>
      </c>
      <c r="P952" s="133" t="str">
        <f>IF(ISERROR(VLOOKUP($J952,Tableau1[],8,0)),"",VLOOKUP($J952,Tableau1[],8,0))</f>
        <v/>
      </c>
      <c r="Q952" s="133" t="str">
        <f>IF(ISERROR(VLOOKUP($J952,Tableau1[],10,0)),"",VLOOKUP($J952,Tableau1[],10,0))</f>
        <v/>
      </c>
      <c r="R952" s="133" t="str">
        <f t="shared" si="118"/>
        <v/>
      </c>
      <c r="S952" s="134" t="str">
        <f t="shared" si="119"/>
        <v/>
      </c>
      <c r="T952" s="133" t="str">
        <f t="shared" si="121"/>
        <v/>
      </c>
    </row>
    <row r="953" spans="7:20" ht="19.95" customHeight="1">
      <c r="G953" s="135"/>
      <c r="H953" s="135"/>
      <c r="I953" s="135"/>
      <c r="J953" s="133" t="str">
        <f t="shared" si="120"/>
        <v/>
      </c>
      <c r="K953" s="133" t="str">
        <f>IF(ISERROR(VLOOKUP($J953,Tableau1[],4,0)),"",VLOOKUP($J953,Tableau1[],4,0))</f>
        <v/>
      </c>
      <c r="L953" s="133" t="str">
        <f>IF(ISERROR(VLOOKUP($J953,Tableau1[],5,0)),"",VLOOKUP($J953,Tableau1[],5,0))</f>
        <v/>
      </c>
      <c r="M953" s="133" t="str">
        <f>IF(ISERROR(VLOOKUP($J953,Tableau1[],6,0)),"",VLOOKUP($J953,Tableau1[],6,0))</f>
        <v/>
      </c>
      <c r="N953" s="133" t="str">
        <f>IF(ISERROR(VLOOKUP($J953,Tableau1[],11,0)),"",VLOOKUP($J953,Tableau1[],11,0))</f>
        <v/>
      </c>
      <c r="O953" s="133" t="str">
        <f>IF(ISERROR(VLOOKUP($J953,Tableau1[],11,0)),"",VLOOKUP($J953,Tableau1[],11,0))</f>
        <v/>
      </c>
      <c r="P953" s="133" t="str">
        <f>IF(ISERROR(VLOOKUP($J953,Tableau1[],8,0)),"",VLOOKUP($J953,Tableau1[],8,0))</f>
        <v/>
      </c>
      <c r="Q953" s="133" t="str">
        <f>IF(ISERROR(VLOOKUP($J953,Tableau1[],10,0)),"",VLOOKUP($J953,Tableau1[],10,0))</f>
        <v/>
      </c>
      <c r="R953" s="133" t="str">
        <f t="shared" si="118"/>
        <v/>
      </c>
      <c r="S953" s="134" t="str">
        <f t="shared" si="119"/>
        <v/>
      </c>
      <c r="T953" s="133" t="str">
        <f t="shared" si="121"/>
        <v/>
      </c>
    </row>
    <row r="954" spans="7:20" ht="19.95" customHeight="1">
      <c r="G954" s="135"/>
      <c r="H954" s="135"/>
      <c r="I954" s="135"/>
      <c r="J954" s="133" t="str">
        <f t="shared" si="120"/>
        <v/>
      </c>
      <c r="K954" s="133" t="str">
        <f>IF(ISERROR(VLOOKUP($J954,Tableau1[],4,0)),"",VLOOKUP($J954,Tableau1[],4,0))</f>
        <v/>
      </c>
      <c r="L954" s="133" t="str">
        <f>IF(ISERROR(VLOOKUP($J954,Tableau1[],5,0)),"",VLOOKUP($J954,Tableau1[],5,0))</f>
        <v/>
      </c>
      <c r="M954" s="133" t="str">
        <f>IF(ISERROR(VLOOKUP($J954,Tableau1[],6,0)),"",VLOOKUP($J954,Tableau1[],6,0))</f>
        <v/>
      </c>
      <c r="N954" s="133" t="str">
        <f>IF(ISERROR(VLOOKUP($J954,Tableau1[],11,0)),"",VLOOKUP($J954,Tableau1[],11,0))</f>
        <v/>
      </c>
      <c r="O954" s="133" t="str">
        <f>IF(ISERROR(VLOOKUP($J954,Tableau1[],11,0)),"",VLOOKUP($J954,Tableau1[],11,0))</f>
        <v/>
      </c>
      <c r="P954" s="133" t="str">
        <f>IF(ISERROR(VLOOKUP($J954,Tableau1[],8,0)),"",VLOOKUP($J954,Tableau1[],8,0))</f>
        <v/>
      </c>
      <c r="Q954" s="133" t="str">
        <f>IF(ISERROR(VLOOKUP($J954,Tableau1[],10,0)),"",VLOOKUP($J954,Tableau1[],10,0))</f>
        <v/>
      </c>
      <c r="R954" s="133" t="str">
        <f t="shared" si="118"/>
        <v/>
      </c>
      <c r="S954" s="134" t="str">
        <f t="shared" si="119"/>
        <v/>
      </c>
      <c r="T954" s="133" t="str">
        <f t="shared" si="121"/>
        <v/>
      </c>
    </row>
    <row r="955" spans="7:20" ht="19.95" customHeight="1">
      <c r="G955" s="135"/>
      <c r="H955" s="135"/>
      <c r="I955" s="135"/>
      <c r="J955" s="133" t="str">
        <f t="shared" si="120"/>
        <v/>
      </c>
      <c r="K955" s="133" t="str">
        <f>IF(ISERROR(VLOOKUP($J955,Tableau1[],4,0)),"",VLOOKUP($J955,Tableau1[],4,0))</f>
        <v/>
      </c>
      <c r="L955" s="133" t="str">
        <f>IF(ISERROR(VLOOKUP($J955,Tableau1[],5,0)),"",VLOOKUP($J955,Tableau1[],5,0))</f>
        <v/>
      </c>
      <c r="M955" s="133" t="str">
        <f>IF(ISERROR(VLOOKUP($J955,Tableau1[],6,0)),"",VLOOKUP($J955,Tableau1[],6,0))</f>
        <v/>
      </c>
      <c r="N955" s="133" t="str">
        <f>IF(ISERROR(VLOOKUP($J955,Tableau1[],11,0)),"",VLOOKUP($J955,Tableau1[],11,0))</f>
        <v/>
      </c>
      <c r="O955" s="133" t="str">
        <f>IF(ISERROR(VLOOKUP($J955,Tableau1[],11,0)),"",VLOOKUP($J955,Tableau1[],11,0))</f>
        <v/>
      </c>
      <c r="P955" s="133" t="str">
        <f>IF(ISERROR(VLOOKUP($J955,Tableau1[],8,0)),"",VLOOKUP($J955,Tableau1[],8,0))</f>
        <v/>
      </c>
      <c r="Q955" s="133" t="str">
        <f>IF(ISERROR(VLOOKUP($J955,Tableau1[],10,0)),"",VLOOKUP($J955,Tableau1[],10,0))</f>
        <v/>
      </c>
      <c r="R955" s="133" t="str">
        <f t="shared" si="118"/>
        <v/>
      </c>
      <c r="S955" s="134" t="str">
        <f t="shared" si="119"/>
        <v/>
      </c>
      <c r="T955" s="133" t="str">
        <f t="shared" si="121"/>
        <v/>
      </c>
    </row>
    <row r="956" spans="7:20" ht="19.95" customHeight="1">
      <c r="G956" s="135"/>
      <c r="H956" s="135"/>
      <c r="I956" s="135"/>
      <c r="J956" s="133" t="str">
        <f t="shared" si="120"/>
        <v/>
      </c>
      <c r="K956" s="133" t="str">
        <f>IF(ISERROR(VLOOKUP($J956,Tableau1[],4,0)),"",VLOOKUP($J956,Tableau1[],4,0))</f>
        <v/>
      </c>
      <c r="L956" s="133" t="str">
        <f>IF(ISERROR(VLOOKUP($J956,Tableau1[],5,0)),"",VLOOKUP($J956,Tableau1[],5,0))</f>
        <v/>
      </c>
      <c r="M956" s="133" t="str">
        <f>IF(ISERROR(VLOOKUP($J956,Tableau1[],6,0)),"",VLOOKUP($J956,Tableau1[],6,0))</f>
        <v/>
      </c>
      <c r="N956" s="133" t="str">
        <f>IF(ISERROR(VLOOKUP($J956,Tableau1[],11,0)),"",VLOOKUP($J956,Tableau1[],11,0))</f>
        <v/>
      </c>
      <c r="O956" s="133" t="str">
        <f>IF(ISERROR(VLOOKUP($J956,Tableau1[],11,0)),"",VLOOKUP($J956,Tableau1[],11,0))</f>
        <v/>
      </c>
      <c r="P956" s="133" t="str">
        <f>IF(ISERROR(VLOOKUP($J956,Tableau1[],8,0)),"",VLOOKUP($J956,Tableau1[],8,0))</f>
        <v/>
      </c>
      <c r="Q956" s="133" t="str">
        <f>IF(ISERROR(VLOOKUP($J956,Tableau1[],10,0)),"",VLOOKUP($J956,Tableau1[],10,0))</f>
        <v/>
      </c>
      <c r="R956" s="133" t="str">
        <f t="shared" si="118"/>
        <v/>
      </c>
      <c r="S956" s="134" t="str">
        <f t="shared" si="119"/>
        <v/>
      </c>
      <c r="T956" s="133" t="str">
        <f t="shared" si="121"/>
        <v/>
      </c>
    </row>
    <row r="957" spans="7:20" ht="19.95" customHeight="1">
      <c r="G957" s="135"/>
      <c r="H957" s="135"/>
      <c r="I957" s="135"/>
      <c r="J957" s="133" t="str">
        <f t="shared" si="120"/>
        <v/>
      </c>
      <c r="K957" s="133" t="str">
        <f>IF(ISERROR(VLOOKUP($J957,Tableau1[],4,0)),"",VLOOKUP($J957,Tableau1[],4,0))</f>
        <v/>
      </c>
      <c r="L957" s="133" t="str">
        <f>IF(ISERROR(VLOOKUP($J957,Tableau1[],5,0)),"",VLOOKUP($J957,Tableau1[],5,0))</f>
        <v/>
      </c>
      <c r="M957" s="133" t="str">
        <f>IF(ISERROR(VLOOKUP($J957,Tableau1[],6,0)),"",VLOOKUP($J957,Tableau1[],6,0))</f>
        <v/>
      </c>
      <c r="N957" s="133" t="str">
        <f>IF(ISERROR(VLOOKUP($J957,Tableau1[],11,0)),"",VLOOKUP($J957,Tableau1[],11,0))</f>
        <v/>
      </c>
      <c r="O957" s="133" t="str">
        <f>IF(ISERROR(VLOOKUP($J957,Tableau1[],11,0)),"",VLOOKUP($J957,Tableau1[],11,0))</f>
        <v/>
      </c>
      <c r="P957" s="133" t="str">
        <f>IF(ISERROR(VLOOKUP($J957,Tableau1[],8,0)),"",VLOOKUP($J957,Tableau1[],8,0))</f>
        <v/>
      </c>
      <c r="Q957" s="133" t="str">
        <f>IF(ISERROR(VLOOKUP($J957,Tableau1[],10,0)),"",VLOOKUP($J957,Tableau1[],10,0))</f>
        <v/>
      </c>
      <c r="R957" s="133" t="str">
        <f t="shared" si="118"/>
        <v/>
      </c>
      <c r="S957" s="134" t="str">
        <f t="shared" si="119"/>
        <v/>
      </c>
      <c r="T957" s="133" t="str">
        <f t="shared" si="121"/>
        <v/>
      </c>
    </row>
    <row r="958" spans="7:20" ht="19.95" customHeight="1">
      <c r="G958" s="135"/>
      <c r="H958" s="135"/>
      <c r="I958" s="135"/>
      <c r="J958" s="133" t="str">
        <f t="shared" si="120"/>
        <v/>
      </c>
      <c r="K958" s="133" t="str">
        <f>IF(ISERROR(VLOOKUP($J958,Tableau1[],4,0)),"",VLOOKUP($J958,Tableau1[],4,0))</f>
        <v/>
      </c>
      <c r="L958" s="133" t="str">
        <f>IF(ISERROR(VLOOKUP($J958,Tableau1[],5,0)),"",VLOOKUP($J958,Tableau1[],5,0))</f>
        <v/>
      </c>
      <c r="M958" s="133" t="str">
        <f>IF(ISERROR(VLOOKUP($J958,Tableau1[],6,0)),"",VLOOKUP($J958,Tableau1[],6,0))</f>
        <v/>
      </c>
      <c r="N958" s="133" t="str">
        <f>IF(ISERROR(VLOOKUP($J958,Tableau1[],11,0)),"",VLOOKUP($J958,Tableau1[],11,0))</f>
        <v/>
      </c>
      <c r="O958" s="133" t="str">
        <f>IF(ISERROR(VLOOKUP($J958,Tableau1[],11,0)),"",VLOOKUP($J958,Tableau1[],11,0))</f>
        <v/>
      </c>
      <c r="P958" s="133" t="str">
        <f>IF(ISERROR(VLOOKUP($J958,Tableau1[],8,0)),"",VLOOKUP($J958,Tableau1[],8,0))</f>
        <v/>
      </c>
      <c r="Q958" s="133" t="str">
        <f>IF(ISERROR(VLOOKUP($J958,Tableau1[],10,0)),"",VLOOKUP($J958,Tableau1[],10,0))</f>
        <v/>
      </c>
      <c r="R958" s="133" t="str">
        <f t="shared" si="118"/>
        <v/>
      </c>
      <c r="S958" s="134" t="str">
        <f t="shared" si="119"/>
        <v/>
      </c>
      <c r="T958" s="133" t="str">
        <f t="shared" si="121"/>
        <v/>
      </c>
    </row>
    <row r="959" spans="7:20" ht="19.95" customHeight="1">
      <c r="G959" s="135"/>
      <c r="H959" s="135"/>
      <c r="I959" s="135"/>
      <c r="J959" s="133" t="str">
        <f t="shared" si="120"/>
        <v/>
      </c>
      <c r="K959" s="133" t="str">
        <f>IF(ISERROR(VLOOKUP($J959,Tableau1[],4,0)),"",VLOOKUP($J959,Tableau1[],4,0))</f>
        <v/>
      </c>
      <c r="L959" s="133" t="str">
        <f>IF(ISERROR(VLOOKUP($J959,Tableau1[],5,0)),"",VLOOKUP($J959,Tableau1[],5,0))</f>
        <v/>
      </c>
      <c r="M959" s="133" t="str">
        <f>IF(ISERROR(VLOOKUP($J959,Tableau1[],6,0)),"",VLOOKUP($J959,Tableau1[],6,0))</f>
        <v/>
      </c>
      <c r="N959" s="133" t="str">
        <f>IF(ISERROR(VLOOKUP($J959,Tableau1[],11,0)),"",VLOOKUP($J959,Tableau1[],11,0))</f>
        <v/>
      </c>
      <c r="O959" s="133" t="str">
        <f>IF(ISERROR(VLOOKUP($J959,Tableau1[],11,0)),"",VLOOKUP($J959,Tableau1[],11,0))</f>
        <v/>
      </c>
      <c r="P959" s="133" t="str">
        <f>IF(ISERROR(VLOOKUP($J959,Tableau1[],8,0)),"",VLOOKUP($J959,Tableau1[],8,0))</f>
        <v/>
      </c>
      <c r="Q959" s="133" t="str">
        <f>IF(ISERROR(VLOOKUP($J959,Tableau1[],10,0)),"",VLOOKUP($J959,Tableau1[],10,0))</f>
        <v/>
      </c>
      <c r="R959" s="133" t="str">
        <f t="shared" si="118"/>
        <v/>
      </c>
      <c r="S959" s="134" t="str">
        <f t="shared" si="119"/>
        <v/>
      </c>
      <c r="T959" s="133" t="str">
        <f t="shared" si="121"/>
        <v/>
      </c>
    </row>
    <row r="960" spans="7:20" ht="19.95" customHeight="1">
      <c r="G960" s="135"/>
      <c r="H960" s="135"/>
      <c r="I960" s="135"/>
      <c r="J960" s="133" t="str">
        <f t="shared" ref="J960:J969" si="122">IF(ISERROR(VLOOKUP($E398,$B$2:$D$577,2,0)),"",VLOOKUP($E398,$B$2:$D$577,2,0))</f>
        <v/>
      </c>
      <c r="K960" s="133" t="str">
        <f>IF(ISERROR(VLOOKUP($J960,Tableau1[],4,0)),"",VLOOKUP($J960,Tableau1[],4,0))</f>
        <v/>
      </c>
      <c r="L960" s="133" t="str">
        <f>IF(ISERROR(VLOOKUP($J960,Tableau1[],5,0)),"",VLOOKUP($J960,Tableau1[],5,0))</f>
        <v/>
      </c>
      <c r="M960" s="133" t="str">
        <f>IF(ISERROR(VLOOKUP($J960,Tableau1[],6,0)),"",VLOOKUP($J960,Tableau1[],6,0))</f>
        <v/>
      </c>
      <c r="N960" s="133" t="str">
        <f>IF(ISERROR(VLOOKUP($J960,Tableau1[],11,0)),"",VLOOKUP($J960,Tableau1[],11,0))</f>
        <v/>
      </c>
      <c r="O960" s="133" t="str">
        <f>IF(ISERROR(VLOOKUP($J960,Tableau1[],11,0)),"",VLOOKUP($J960,Tableau1[],11,0))</f>
        <v/>
      </c>
      <c r="P960" s="133" t="str">
        <f>IF(ISERROR(VLOOKUP($J960,Tableau1[],8,0)),"",VLOOKUP($J960,Tableau1[],8,0))</f>
        <v/>
      </c>
      <c r="Q960" s="133" t="str">
        <f>IF(ISERROR(VLOOKUP($J960,Tableau1[],10,0)),"",VLOOKUP($J960,Tableau1[],10,0))</f>
        <v/>
      </c>
      <c r="R960" s="133" t="str">
        <f t="shared" si="118"/>
        <v/>
      </c>
      <c r="S960" s="134" t="str">
        <f t="shared" si="119"/>
        <v/>
      </c>
      <c r="T960" s="133" t="str">
        <f t="shared" si="121"/>
        <v/>
      </c>
    </row>
    <row r="961" spans="7:20" ht="19.95" customHeight="1">
      <c r="G961" s="135"/>
      <c r="H961" s="135"/>
      <c r="I961" s="135"/>
      <c r="J961" s="133" t="str">
        <f t="shared" si="122"/>
        <v/>
      </c>
      <c r="K961" s="133" t="str">
        <f>IF(ISERROR(VLOOKUP($J961,Tableau1[],4,0)),"",VLOOKUP($J961,Tableau1[],4,0))</f>
        <v/>
      </c>
      <c r="L961" s="133" t="str">
        <f>IF(ISERROR(VLOOKUP($J961,Tableau1[],5,0)),"",VLOOKUP($J961,Tableau1[],5,0))</f>
        <v/>
      </c>
      <c r="M961" s="133" t="str">
        <f>IF(ISERROR(VLOOKUP($J961,Tableau1[],6,0)),"",VLOOKUP($J961,Tableau1[],6,0))</f>
        <v/>
      </c>
      <c r="N961" s="133" t="str">
        <f>IF(ISERROR(VLOOKUP($J961,Tableau1[],11,0)),"",VLOOKUP($J961,Tableau1[],11,0))</f>
        <v/>
      </c>
      <c r="O961" s="133" t="str">
        <f>IF(ISERROR(VLOOKUP($J961,Tableau1[],11,0)),"",VLOOKUP($J961,Tableau1[],11,0))</f>
        <v/>
      </c>
      <c r="P961" s="133" t="str">
        <f>IF(ISERROR(VLOOKUP($J961,Tableau1[],8,0)),"",VLOOKUP($J961,Tableau1[],8,0))</f>
        <v/>
      </c>
      <c r="Q961" s="133" t="str">
        <f>IF(ISERROR(VLOOKUP($J961,Tableau1[],10,0)),"",VLOOKUP($J961,Tableau1[],10,0))</f>
        <v/>
      </c>
      <c r="R961" s="133" t="str">
        <f t="shared" si="118"/>
        <v/>
      </c>
      <c r="S961" s="134" t="str">
        <f t="shared" si="119"/>
        <v/>
      </c>
      <c r="T961" s="133" t="str">
        <f t="shared" si="121"/>
        <v/>
      </c>
    </row>
    <row r="962" spans="7:20" ht="19.95" customHeight="1">
      <c r="G962" s="135"/>
      <c r="H962" s="135"/>
      <c r="I962" s="135"/>
      <c r="J962" s="133" t="str">
        <f t="shared" si="122"/>
        <v/>
      </c>
      <c r="K962" s="133" t="str">
        <f>IF(ISERROR(VLOOKUP($J962,Tableau1[],4,0)),"",VLOOKUP($J962,Tableau1[],4,0))</f>
        <v/>
      </c>
      <c r="L962" s="133" t="str">
        <f>IF(ISERROR(VLOOKUP($J962,Tableau1[],5,0)),"",VLOOKUP($J962,Tableau1[],5,0))</f>
        <v/>
      </c>
      <c r="M962" s="133" t="str">
        <f>IF(ISERROR(VLOOKUP($J962,Tableau1[],6,0)),"",VLOOKUP($J962,Tableau1[],6,0))</f>
        <v/>
      </c>
      <c r="N962" s="133" t="str">
        <f>IF(ISERROR(VLOOKUP($J962,Tableau1[],11,0)),"",VLOOKUP($J962,Tableau1[],11,0))</f>
        <v/>
      </c>
      <c r="O962" s="133" t="str">
        <f>IF(ISERROR(VLOOKUP($J962,Tableau1[],11,0)),"",VLOOKUP($J962,Tableau1[],11,0))</f>
        <v/>
      </c>
      <c r="P962" s="133" t="str">
        <f>IF(ISERROR(VLOOKUP($J962,Tableau1[],8,0)),"",VLOOKUP($J962,Tableau1[],8,0))</f>
        <v/>
      </c>
      <c r="Q962" s="133" t="str">
        <f>IF(ISERROR(VLOOKUP($J962,Tableau1[],10,0)),"",VLOOKUP($J962,Tableau1[],10,0))</f>
        <v/>
      </c>
      <c r="R962" s="133" t="str">
        <f t="shared" si="118"/>
        <v/>
      </c>
      <c r="S962" s="134" t="str">
        <f t="shared" si="119"/>
        <v/>
      </c>
      <c r="T962" s="133" t="str">
        <f t="shared" si="121"/>
        <v/>
      </c>
    </row>
    <row r="963" spans="7:20" ht="19.95" customHeight="1">
      <c r="G963" s="135"/>
      <c r="H963" s="135"/>
      <c r="I963" s="135"/>
      <c r="J963" s="133" t="str">
        <f t="shared" si="122"/>
        <v/>
      </c>
      <c r="K963" s="133" t="str">
        <f>IF(ISERROR(VLOOKUP($J963,Tableau1[],4,0)),"",VLOOKUP($J963,Tableau1[],4,0))</f>
        <v/>
      </c>
      <c r="L963" s="133" t="str">
        <f>IF(ISERROR(VLOOKUP($J963,Tableau1[],5,0)),"",VLOOKUP($J963,Tableau1[],5,0))</f>
        <v/>
      </c>
      <c r="M963" s="133" t="str">
        <f>IF(ISERROR(VLOOKUP($J963,Tableau1[],6,0)),"",VLOOKUP($J963,Tableau1[],6,0))</f>
        <v/>
      </c>
      <c r="N963" s="133" t="str">
        <f>IF(ISERROR(VLOOKUP($J963,Tableau1[],11,0)),"",VLOOKUP($J963,Tableau1[],11,0))</f>
        <v/>
      </c>
      <c r="O963" s="133" t="str">
        <f>IF(ISERROR(VLOOKUP($J963,Tableau1[],11,0)),"",VLOOKUP($J963,Tableau1[],11,0))</f>
        <v/>
      </c>
      <c r="P963" s="133" t="str">
        <f>IF(ISERROR(VLOOKUP($J963,Tableau1[],8,0)),"",VLOOKUP($J963,Tableau1[],8,0))</f>
        <v/>
      </c>
      <c r="Q963" s="133" t="str">
        <f>IF(ISERROR(VLOOKUP($J963,Tableau1[],10,0)),"",VLOOKUP($J963,Tableau1[],10,0))</f>
        <v/>
      </c>
      <c r="R963" s="133" t="str">
        <f t="shared" si="118"/>
        <v/>
      </c>
      <c r="S963" s="134" t="str">
        <f t="shared" si="119"/>
        <v/>
      </c>
      <c r="T963" s="133" t="str">
        <f t="shared" si="121"/>
        <v/>
      </c>
    </row>
    <row r="964" spans="7:20" ht="19.95" customHeight="1">
      <c r="G964" s="135"/>
      <c r="H964" s="135"/>
      <c r="I964" s="135"/>
      <c r="J964" s="133" t="str">
        <f t="shared" si="122"/>
        <v/>
      </c>
      <c r="K964" s="133" t="str">
        <f>IF(ISERROR(VLOOKUP($J964,Tableau1[],4,0)),"",VLOOKUP($J964,Tableau1[],4,0))</f>
        <v/>
      </c>
      <c r="L964" s="133" t="str">
        <f>IF(ISERROR(VLOOKUP($J964,Tableau1[],5,0)),"",VLOOKUP($J964,Tableau1[],5,0))</f>
        <v/>
      </c>
      <c r="M964" s="133" t="str">
        <f>IF(ISERROR(VLOOKUP($J964,Tableau1[],6,0)),"",VLOOKUP($J964,Tableau1[],6,0))</f>
        <v/>
      </c>
      <c r="N964" s="133" t="str">
        <f>IF(ISERROR(VLOOKUP($J964,Tableau1[],11,0)),"",VLOOKUP($J964,Tableau1[],11,0))</f>
        <v/>
      </c>
      <c r="O964" s="133" t="str">
        <f>IF(ISERROR(VLOOKUP($J964,Tableau1[],11,0)),"",VLOOKUP($J964,Tableau1[],11,0))</f>
        <v/>
      </c>
      <c r="P964" s="133" t="str">
        <f>IF(ISERROR(VLOOKUP($J964,Tableau1[],8,0)),"",VLOOKUP($J964,Tableau1[],8,0))</f>
        <v/>
      </c>
      <c r="Q964" s="133" t="str">
        <f>IF(ISERROR(VLOOKUP($J964,Tableau1[],10,0)),"",VLOOKUP($J964,Tableau1[],10,0))</f>
        <v/>
      </c>
      <c r="R964" s="133" t="str">
        <f t="shared" si="118"/>
        <v/>
      </c>
      <c r="S964" s="134" t="str">
        <f t="shared" si="119"/>
        <v/>
      </c>
      <c r="T964" s="133" t="str">
        <f t="shared" si="121"/>
        <v/>
      </c>
    </row>
    <row r="965" spans="7:20" ht="19.95" customHeight="1">
      <c r="G965" s="135"/>
      <c r="H965" s="135"/>
      <c r="I965" s="135"/>
      <c r="J965" s="133" t="str">
        <f t="shared" si="122"/>
        <v/>
      </c>
      <c r="K965" s="133" t="str">
        <f>IF(ISERROR(VLOOKUP($J965,Tableau1[],4,0)),"",VLOOKUP($J965,Tableau1[],4,0))</f>
        <v/>
      </c>
      <c r="L965" s="133" t="str">
        <f>IF(ISERROR(VLOOKUP($J965,Tableau1[],5,0)),"",VLOOKUP($J965,Tableau1[],5,0))</f>
        <v/>
      </c>
      <c r="M965" s="133" t="str">
        <f>IF(ISERROR(VLOOKUP($J965,Tableau1[],6,0)),"",VLOOKUP($J965,Tableau1[],6,0))</f>
        <v/>
      </c>
      <c r="N965" s="133" t="str">
        <f>IF(ISERROR(VLOOKUP($J965,Tableau1[],11,0)),"",VLOOKUP($J965,Tableau1[],11,0))</f>
        <v/>
      </c>
      <c r="O965" s="133" t="str">
        <f>IF(ISERROR(VLOOKUP($J965,Tableau1[],11,0)),"",VLOOKUP($J965,Tableau1[],11,0))</f>
        <v/>
      </c>
      <c r="P965" s="133" t="str">
        <f>IF(ISERROR(VLOOKUP($J965,Tableau1[],8,0)),"",VLOOKUP($J965,Tableau1[],8,0))</f>
        <v/>
      </c>
      <c r="Q965" s="133" t="str">
        <f>IF(ISERROR(VLOOKUP($J965,Tableau1[],10,0)),"",VLOOKUP($J965,Tableau1[],10,0))</f>
        <v/>
      </c>
      <c r="R965" s="133" t="str">
        <f t="shared" si="118"/>
        <v/>
      </c>
      <c r="S965" s="134" t="str">
        <f t="shared" si="119"/>
        <v/>
      </c>
      <c r="T965" s="133" t="str">
        <f t="shared" si="121"/>
        <v/>
      </c>
    </row>
    <row r="966" spans="7:20" ht="19.95" customHeight="1">
      <c r="G966" s="135"/>
      <c r="H966" s="135"/>
      <c r="I966" s="135"/>
      <c r="J966" s="133" t="str">
        <f t="shared" si="122"/>
        <v/>
      </c>
      <c r="K966" s="133" t="str">
        <f>IF(ISERROR(VLOOKUP($J966,Tableau1[],4,0)),"",VLOOKUP($J966,Tableau1[],4,0))</f>
        <v/>
      </c>
      <c r="L966" s="133" t="str">
        <f>IF(ISERROR(VLOOKUP($J966,Tableau1[],5,0)),"",VLOOKUP($J966,Tableau1[],5,0))</f>
        <v/>
      </c>
      <c r="M966" s="133" t="str">
        <f>IF(ISERROR(VLOOKUP($J966,Tableau1[],6,0)),"",VLOOKUP($J966,Tableau1[],6,0))</f>
        <v/>
      </c>
      <c r="N966" s="133" t="str">
        <f>IF(ISERROR(VLOOKUP($J966,Tableau1[],11,0)),"",VLOOKUP($J966,Tableau1[],11,0))</f>
        <v/>
      </c>
      <c r="O966" s="133" t="str">
        <f>IF(ISERROR(VLOOKUP($J966,Tableau1[],11,0)),"",VLOOKUP($J966,Tableau1[],11,0))</f>
        <v/>
      </c>
      <c r="P966" s="133" t="str">
        <f>IF(ISERROR(VLOOKUP($J966,Tableau1[],8,0)),"",VLOOKUP($J966,Tableau1[],8,0))</f>
        <v/>
      </c>
      <c r="Q966" s="133" t="str">
        <f>IF(ISERROR(VLOOKUP($J966,Tableau1[],10,0)),"",VLOOKUP($J966,Tableau1[],10,0))</f>
        <v/>
      </c>
      <c r="R966" s="133" t="str">
        <f t="shared" si="118"/>
        <v/>
      </c>
      <c r="S966" s="134" t="str">
        <f t="shared" si="119"/>
        <v/>
      </c>
      <c r="T966" s="133" t="str">
        <f t="shared" si="121"/>
        <v/>
      </c>
    </row>
    <row r="967" spans="7:20" ht="19.95" customHeight="1">
      <c r="G967" s="135"/>
      <c r="H967" s="135"/>
      <c r="I967" s="135"/>
      <c r="J967" s="133" t="str">
        <f t="shared" si="122"/>
        <v/>
      </c>
      <c r="K967" s="133" t="str">
        <f>IF(ISERROR(VLOOKUP($J967,Tableau1[],4,0)),"",VLOOKUP($J967,Tableau1[],4,0))</f>
        <v/>
      </c>
      <c r="L967" s="133" t="str">
        <f>IF(ISERROR(VLOOKUP($J967,Tableau1[],5,0)),"",VLOOKUP($J967,Tableau1[],5,0))</f>
        <v/>
      </c>
      <c r="M967" s="133" t="str">
        <f>IF(ISERROR(VLOOKUP($J967,Tableau1[],6,0)),"",VLOOKUP($J967,Tableau1[],6,0))</f>
        <v/>
      </c>
      <c r="N967" s="133" t="str">
        <f>IF(ISERROR(VLOOKUP($J967,Tableau1[],11,0)),"",VLOOKUP($J967,Tableau1[],11,0))</f>
        <v/>
      </c>
      <c r="O967" s="133" t="str">
        <f>IF(ISERROR(VLOOKUP($J967,Tableau1[],11,0)),"",VLOOKUP($J967,Tableau1[],11,0))</f>
        <v/>
      </c>
      <c r="P967" s="133" t="str">
        <f>IF(ISERROR(VLOOKUP($J967,Tableau1[],8,0)),"",VLOOKUP($J967,Tableau1[],8,0))</f>
        <v/>
      </c>
      <c r="Q967" s="133" t="str">
        <f>IF(ISERROR(VLOOKUP($J967,Tableau1[],10,0)),"",VLOOKUP($J967,Tableau1[],10,0))</f>
        <v/>
      </c>
      <c r="R967" s="133" t="str">
        <f t="shared" si="118"/>
        <v/>
      </c>
      <c r="S967" s="134" t="str">
        <f t="shared" si="119"/>
        <v/>
      </c>
      <c r="T967" s="133" t="str">
        <f t="shared" si="121"/>
        <v/>
      </c>
    </row>
    <row r="968" spans="7:20" ht="19.95" customHeight="1">
      <c r="G968" s="135"/>
      <c r="H968" s="135"/>
      <c r="I968" s="135"/>
      <c r="J968" s="133" t="str">
        <f t="shared" si="122"/>
        <v/>
      </c>
      <c r="K968" s="133" t="str">
        <f>IF(ISERROR(VLOOKUP($J968,Tableau1[],4,0)),"",VLOOKUP($J968,Tableau1[],4,0))</f>
        <v/>
      </c>
      <c r="L968" s="133" t="str">
        <f>IF(ISERROR(VLOOKUP($J968,Tableau1[],5,0)),"",VLOOKUP($J968,Tableau1[],5,0))</f>
        <v/>
      </c>
      <c r="M968" s="133" t="str">
        <f>IF(ISERROR(VLOOKUP($J968,Tableau1[],6,0)),"",VLOOKUP($J968,Tableau1[],6,0))</f>
        <v/>
      </c>
      <c r="N968" s="133" t="str">
        <f>IF(ISERROR(VLOOKUP($J968,Tableau1[],11,0)),"",VLOOKUP($J968,Tableau1[],11,0))</f>
        <v/>
      </c>
      <c r="O968" s="133" t="str">
        <f>IF(ISERROR(VLOOKUP($J968,Tableau1[],11,0)),"",VLOOKUP($J968,Tableau1[],11,0))</f>
        <v/>
      </c>
      <c r="P968" s="133" t="str">
        <f>IF(ISERROR(VLOOKUP($J968,Tableau1[],8,0)),"",VLOOKUP($J968,Tableau1[],8,0))</f>
        <v/>
      </c>
      <c r="Q968" s="133" t="str">
        <f>IF(ISERROR(VLOOKUP($J968,Tableau1[],10,0)),"",VLOOKUP($J968,Tableau1[],10,0))</f>
        <v/>
      </c>
      <c r="R968" s="133" t="str">
        <f t="shared" si="118"/>
        <v/>
      </c>
      <c r="S968" s="134" t="str">
        <f t="shared" si="119"/>
        <v/>
      </c>
      <c r="T968" s="133" t="str">
        <f t="shared" si="121"/>
        <v/>
      </c>
    </row>
    <row r="969" spans="7:20" ht="19.95" customHeight="1">
      <c r="G969" s="135"/>
      <c r="H969" s="135"/>
      <c r="I969" s="135"/>
      <c r="J969" s="133" t="str">
        <f t="shared" si="122"/>
        <v/>
      </c>
      <c r="K969" s="133" t="str">
        <f>IF(ISERROR(VLOOKUP($J969,Tableau1[],4,0)),"",VLOOKUP($J969,Tableau1[],4,0))</f>
        <v/>
      </c>
      <c r="L969" s="133" t="str">
        <f>IF(ISERROR(VLOOKUP($J969,Tableau1[],5,0)),"",VLOOKUP($J969,Tableau1[],5,0))</f>
        <v/>
      </c>
      <c r="M969" s="133" t="str">
        <f>IF(ISERROR(VLOOKUP($J969,Tableau1[],6,0)),"",VLOOKUP($J969,Tableau1[],6,0))</f>
        <v/>
      </c>
      <c r="N969" s="133" t="str">
        <f>IF(ISERROR(VLOOKUP($J969,Tableau1[],11,0)),"",VLOOKUP($J969,Tableau1[],11,0))</f>
        <v/>
      </c>
      <c r="O969" s="133" t="str">
        <f>IF(ISERROR(VLOOKUP($J969,Tableau1[],11,0)),"",VLOOKUP($J969,Tableau1[],11,0))</f>
        <v/>
      </c>
      <c r="P969" s="133" t="str">
        <f>IF(ISERROR(VLOOKUP($J969,Tableau1[],8,0)),"",VLOOKUP($J969,Tableau1[],8,0))</f>
        <v/>
      </c>
      <c r="Q969" s="133" t="str">
        <f>IF(ISERROR(VLOOKUP($J969,Tableau1[],10,0)),"",VLOOKUP($J969,Tableau1[],10,0))</f>
        <v/>
      </c>
      <c r="R969" s="133" t="str">
        <f t="shared" si="118"/>
        <v/>
      </c>
      <c r="S969" s="134" t="str">
        <f t="shared" si="119"/>
        <v/>
      </c>
      <c r="T969" s="133" t="str">
        <f t="shared" si="121"/>
        <v/>
      </c>
    </row>
    <row r="970" spans="7:20" ht="19.95" customHeight="1">
      <c r="G970" s="135"/>
      <c r="H970" s="135"/>
      <c r="I970" s="135"/>
      <c r="J970" s="133" t="str">
        <f>IF(ISERROR(VLOOKUP(#REF!,$B$2:$D$577,2,0)),"",VLOOKUP(#REF!,$B$2:$D$577,2,0))</f>
        <v/>
      </c>
      <c r="K970" s="133" t="str">
        <f>IF(ISERROR(VLOOKUP($J970,Tableau1[],4,0)),"",VLOOKUP($J970,Tableau1[],4,0))</f>
        <v/>
      </c>
      <c r="L970" s="133" t="str">
        <f>IF(ISERROR(VLOOKUP($J970,Tableau1[],5,0)),"",VLOOKUP($J970,Tableau1[],5,0))</f>
        <v/>
      </c>
      <c r="M970" s="133" t="str">
        <f>IF(ISERROR(VLOOKUP($J970,Tableau1[],6,0)),"",VLOOKUP($J970,Tableau1[],6,0))</f>
        <v/>
      </c>
      <c r="N970" s="133" t="str">
        <f>IF(ISERROR(VLOOKUP($J970,Tableau1[],7,0)),"",VLOOKUP($J970,Tableau1[],7,0))</f>
        <v/>
      </c>
      <c r="O970" s="133" t="str">
        <f>IF(ISERROR(VLOOKUP($J970,Tableau1[],7,0)),"",VLOOKUP($J970,Tableau1[],7,0))</f>
        <v/>
      </c>
      <c r="P970" s="133" t="str">
        <f>IF(ISERROR(VLOOKUP($J970,Tableau1[],8,0)),"",VLOOKUP($J970,Tableau1[],8,0))</f>
        <v/>
      </c>
      <c r="Q970" s="133" t="str">
        <f>IF(ISERROR(VLOOKUP($J970,Tableau1[],10,0)),"",VLOOKUP($J970,Tableau1[],10,0))</f>
        <v/>
      </c>
      <c r="R970" s="133" t="str">
        <f t="shared" si="118"/>
        <v/>
      </c>
      <c r="S970" s="134" t="str">
        <f>IF(ISERROR(VLOOKUP($J970,Tableau1[],17,0)),"",VLOOKUP($J970,Tableau1[],17,0))</f>
        <v/>
      </c>
      <c r="T970" s="133"/>
    </row>
    <row r="971" spans="7:20" ht="19.95" customHeight="1">
      <c r="G971" s="135"/>
      <c r="H971" s="135"/>
      <c r="I971" s="135"/>
      <c r="J971" s="133" t="str">
        <f t="shared" ref="J971:J977" si="123">IF(ISERROR(VLOOKUP($E408,$B$2:$D$577,2,0)),"",VLOOKUP($E408,$B$2:$D$577,2,0))</f>
        <v/>
      </c>
      <c r="K971" s="133" t="str">
        <f>IF(ISERROR(VLOOKUP($J971,Tableau1[],4,0)),"",VLOOKUP($J971,Tableau1[],4,0))</f>
        <v/>
      </c>
      <c r="L971" s="133" t="str">
        <f>IF(ISERROR(VLOOKUP($J971,Tableau1[],5,0)),"",VLOOKUP($J971,Tableau1[],5,0))</f>
        <v/>
      </c>
      <c r="M971" s="133" t="str">
        <f>IF(ISERROR(VLOOKUP($J971,Tableau1[],6,0)),"",VLOOKUP($J971,Tableau1[],6,0))</f>
        <v/>
      </c>
      <c r="N971" s="133" t="str">
        <f>IF(ISERROR(VLOOKUP($J971,Tableau1[],7,0)),"",VLOOKUP($J971,Tableau1[],7,0))</f>
        <v/>
      </c>
      <c r="O971" s="133" t="str">
        <f>IF(ISERROR(VLOOKUP($J971,Tableau1[],7,0)),"",VLOOKUP($J971,Tableau1[],7,0))</f>
        <v/>
      </c>
      <c r="P971" s="133" t="str">
        <f>IF(ISERROR(VLOOKUP($J971,Tableau1[],8,0)),"",VLOOKUP($J971,Tableau1[],8,0))</f>
        <v/>
      </c>
      <c r="Q971" s="133" t="str">
        <f>IF(ISERROR(VLOOKUP($J971,Tableau1[],10,0)),"",VLOOKUP($J971,Tableau1[],10,0))</f>
        <v/>
      </c>
      <c r="R971" s="133" t="str">
        <f t="shared" si="118"/>
        <v/>
      </c>
      <c r="S971" s="134" t="str">
        <f>IF(ISERROR(VLOOKUP($J971,Tableau1[],17,0)),"",VLOOKUP($J971,Tableau1[],17,0))</f>
        <v/>
      </c>
      <c r="T971" s="133"/>
    </row>
    <row r="972" spans="7:20" ht="19.95" customHeight="1">
      <c r="G972" s="135"/>
      <c r="H972" s="135"/>
      <c r="I972" s="135"/>
      <c r="J972" s="133" t="str">
        <f t="shared" si="123"/>
        <v/>
      </c>
      <c r="K972" s="133" t="str">
        <f>IF(ISERROR(VLOOKUP($J972,Tableau1[],4,0)),"",VLOOKUP($J972,Tableau1[],4,0))</f>
        <v/>
      </c>
      <c r="L972" s="133" t="str">
        <f>IF(ISERROR(VLOOKUP($J972,Tableau1[],5,0)),"",VLOOKUP($J972,Tableau1[],5,0))</f>
        <v/>
      </c>
      <c r="M972" s="133" t="str">
        <f>IF(ISERROR(VLOOKUP($J972,Tableau1[],6,0)),"",VLOOKUP($J972,Tableau1[],6,0))</f>
        <v/>
      </c>
      <c r="N972" s="133" t="str">
        <f>IF(ISERROR(VLOOKUP($J972,Tableau1[],7,0)),"",VLOOKUP($J972,Tableau1[],7,0))</f>
        <v/>
      </c>
      <c r="O972" s="133" t="str">
        <f>IF(ISERROR(VLOOKUP($J972,Tableau1[],7,0)),"",VLOOKUP($J972,Tableau1[],7,0))</f>
        <v/>
      </c>
      <c r="P972" s="133" t="str">
        <f>IF(ISERROR(VLOOKUP($J972,Tableau1[],8,0)),"",VLOOKUP($J972,Tableau1[],8,0))</f>
        <v/>
      </c>
      <c r="Q972" s="133" t="str">
        <f>IF(ISERROR(VLOOKUP($J972,Tableau1[],10,0)),"",VLOOKUP($J972,Tableau1[],10,0))</f>
        <v/>
      </c>
      <c r="R972" s="133" t="str">
        <f t="shared" si="118"/>
        <v/>
      </c>
      <c r="S972" s="134" t="str">
        <f>IF(ISERROR(VLOOKUP($J972,Tableau1[],17,0)),"",VLOOKUP($J972,Tableau1[],17,0))</f>
        <v/>
      </c>
      <c r="T972" s="133"/>
    </row>
    <row r="973" spans="7:20" ht="19.95" customHeight="1">
      <c r="G973" s="135"/>
      <c r="H973" s="135"/>
      <c r="I973" s="135"/>
      <c r="J973" s="133" t="str">
        <f t="shared" si="123"/>
        <v/>
      </c>
      <c r="K973" s="133" t="str">
        <f>IF(ISERROR(VLOOKUP($J973,Tableau1[],4,0)),"",VLOOKUP($J973,Tableau1[],4,0))</f>
        <v/>
      </c>
      <c r="L973" s="133" t="str">
        <f>IF(ISERROR(VLOOKUP($J973,Tableau1[],5,0)),"",VLOOKUP($J973,Tableau1[],5,0))</f>
        <v/>
      </c>
      <c r="M973" s="133" t="str">
        <f>IF(ISERROR(VLOOKUP($J973,Tableau1[],6,0)),"",VLOOKUP($J973,Tableau1[],6,0))</f>
        <v/>
      </c>
      <c r="N973" s="133" t="str">
        <f>IF(ISERROR(VLOOKUP($J973,Tableau1[],7,0)),"",VLOOKUP($J973,Tableau1[],7,0))</f>
        <v/>
      </c>
      <c r="O973" s="133" t="str">
        <f>IF(ISERROR(VLOOKUP($J973,Tableau1[],7,0)),"",VLOOKUP($J973,Tableau1[],7,0))</f>
        <v/>
      </c>
      <c r="P973" s="133" t="str">
        <f>IF(ISERROR(VLOOKUP($J973,Tableau1[],8,0)),"",VLOOKUP($J973,Tableau1[],8,0))</f>
        <v/>
      </c>
      <c r="Q973" s="133" t="str">
        <f>IF(ISERROR(VLOOKUP($J973,Tableau1[],10,0)),"",VLOOKUP($J973,Tableau1[],10,0))</f>
        <v/>
      </c>
      <c r="R973" s="133" t="str">
        <f t="shared" si="118"/>
        <v/>
      </c>
      <c r="S973" s="134" t="str">
        <f>IF(ISERROR(VLOOKUP($J973,Tableau1[],17,0)),"",VLOOKUP($J973,Tableau1[],17,0))</f>
        <v/>
      </c>
      <c r="T973" s="133"/>
    </row>
    <row r="974" spans="7:20" ht="19.95" customHeight="1">
      <c r="G974" s="135"/>
      <c r="H974" s="135"/>
      <c r="I974" s="135"/>
      <c r="J974" s="133" t="str">
        <f t="shared" si="123"/>
        <v/>
      </c>
      <c r="K974" s="133" t="str">
        <f>IF(ISERROR(VLOOKUP($J974,Tableau1[],4,0)),"",VLOOKUP($J974,Tableau1[],4,0))</f>
        <v/>
      </c>
      <c r="L974" s="133" t="str">
        <f>IF(ISERROR(VLOOKUP($J974,Tableau1[],5,0)),"",VLOOKUP($J974,Tableau1[],5,0))</f>
        <v/>
      </c>
      <c r="M974" s="133" t="str">
        <f>IF(ISERROR(VLOOKUP($J974,Tableau1[],6,0)),"",VLOOKUP($J974,Tableau1[],6,0))</f>
        <v/>
      </c>
      <c r="N974" s="133" t="str">
        <f>IF(ISERROR(VLOOKUP($J974,Tableau1[],7,0)),"",VLOOKUP($J974,Tableau1[],7,0))</f>
        <v/>
      </c>
      <c r="O974" s="133" t="str">
        <f>IF(ISERROR(VLOOKUP($J974,Tableau1[],7,0)),"",VLOOKUP($J974,Tableau1[],7,0))</f>
        <v/>
      </c>
      <c r="P974" s="133" t="str">
        <f>IF(ISERROR(VLOOKUP($J974,Tableau1[],8,0)),"",VLOOKUP($J974,Tableau1[],8,0))</f>
        <v/>
      </c>
      <c r="Q974" s="133" t="str">
        <f>IF(ISERROR(VLOOKUP($J974,Tableau1[],10,0)),"",VLOOKUP($J974,Tableau1[],10,0))</f>
        <v/>
      </c>
      <c r="R974" s="133" t="str">
        <f t="shared" si="118"/>
        <v/>
      </c>
      <c r="S974" s="134" t="str">
        <f>IF(ISERROR(VLOOKUP($J974,Tableau1[],17,0)),"",VLOOKUP($J974,Tableau1[],17,0))</f>
        <v/>
      </c>
      <c r="T974" s="133"/>
    </row>
    <row r="975" spans="7:20" ht="19.95" customHeight="1">
      <c r="G975" s="135"/>
      <c r="H975" s="135"/>
      <c r="I975" s="135"/>
      <c r="J975" s="133" t="str">
        <f t="shared" si="123"/>
        <v/>
      </c>
      <c r="K975" s="133" t="str">
        <f>IF(ISERROR(VLOOKUP($J975,Tableau1[],4,0)),"",VLOOKUP($J975,Tableau1[],4,0))</f>
        <v/>
      </c>
      <c r="L975" s="133" t="str">
        <f>IF(ISERROR(VLOOKUP($J975,Tableau1[],5,0)),"",VLOOKUP($J975,Tableau1[],5,0))</f>
        <v/>
      </c>
      <c r="M975" s="133" t="str">
        <f>IF(ISERROR(VLOOKUP($J975,Tableau1[],6,0)),"",VLOOKUP($J975,Tableau1[],6,0))</f>
        <v/>
      </c>
      <c r="N975" s="133" t="str">
        <f>IF(ISERROR(VLOOKUP($J975,Tableau1[],7,0)),"",VLOOKUP($J975,Tableau1[],7,0))</f>
        <v/>
      </c>
      <c r="O975" s="133" t="str">
        <f>IF(ISERROR(VLOOKUP($J975,Tableau1[],7,0)),"",VLOOKUP($J975,Tableau1[],7,0))</f>
        <v/>
      </c>
      <c r="P975" s="133" t="str">
        <f>IF(ISERROR(VLOOKUP($J975,Tableau1[],8,0)),"",VLOOKUP($J975,Tableau1[],8,0))</f>
        <v/>
      </c>
      <c r="Q975" s="133" t="str">
        <f>IF(ISERROR(VLOOKUP($J975,Tableau1[],10,0)),"",VLOOKUP($J975,Tableau1[],10,0))</f>
        <v/>
      </c>
      <c r="R975" s="133" t="str">
        <f t="shared" si="118"/>
        <v/>
      </c>
      <c r="S975" s="134" t="str">
        <f>IF(ISERROR(VLOOKUP($J975,Tableau1[],17,0)),"",VLOOKUP($J975,Tableau1[],17,0))</f>
        <v/>
      </c>
      <c r="T975" s="133"/>
    </row>
    <row r="976" spans="7:20" ht="19.95" customHeight="1">
      <c r="G976" s="135"/>
      <c r="H976" s="135"/>
      <c r="I976" s="135"/>
      <c r="J976" s="133" t="str">
        <f t="shared" si="123"/>
        <v/>
      </c>
      <c r="K976" s="133" t="str">
        <f>IF(ISERROR(VLOOKUP($J976,Tableau1[],4,0)),"",VLOOKUP($J976,Tableau1[],4,0))</f>
        <v/>
      </c>
      <c r="L976" s="133" t="str">
        <f>IF(ISERROR(VLOOKUP($J976,Tableau1[],5,0)),"",VLOOKUP($J976,Tableau1[],5,0))</f>
        <v/>
      </c>
      <c r="M976" s="133" t="str">
        <f>IF(ISERROR(VLOOKUP($J976,Tableau1[],6,0)),"",VLOOKUP($J976,Tableau1[],6,0))</f>
        <v/>
      </c>
      <c r="N976" s="133" t="str">
        <f>IF(ISERROR(VLOOKUP($J976,Tableau1[],7,0)),"",VLOOKUP($J976,Tableau1[],7,0))</f>
        <v/>
      </c>
      <c r="O976" s="133" t="str">
        <f>IF(ISERROR(VLOOKUP($J976,Tableau1[],7,0)),"",VLOOKUP($J976,Tableau1[],7,0))</f>
        <v/>
      </c>
      <c r="P976" s="133" t="str">
        <f>IF(ISERROR(VLOOKUP($J976,Tableau1[],8,0)),"",VLOOKUP($J976,Tableau1[],8,0))</f>
        <v/>
      </c>
      <c r="Q976" s="133" t="str">
        <f>IF(ISERROR(VLOOKUP($J976,Tableau1[],10,0)),"",VLOOKUP($J976,Tableau1[],10,0))</f>
        <v/>
      </c>
      <c r="R976" s="133" t="str">
        <f t="shared" si="118"/>
        <v/>
      </c>
      <c r="S976" s="134" t="str">
        <f>IF(ISERROR(VLOOKUP($J976,Tableau1[],17,0)),"",VLOOKUP($J976,Tableau1[],17,0))</f>
        <v/>
      </c>
      <c r="T976" s="133"/>
    </row>
    <row r="977" spans="7:28" ht="19.95" customHeight="1">
      <c r="G977" s="135"/>
      <c r="H977" s="135"/>
      <c r="I977" s="135"/>
      <c r="J977" s="133" t="str">
        <f t="shared" si="123"/>
        <v/>
      </c>
      <c r="K977" s="133" t="str">
        <f>IF(ISERROR(VLOOKUP($J977,Tableau1[],4,0)),"",VLOOKUP($J977,Tableau1[],4,0))</f>
        <v/>
      </c>
      <c r="L977" s="133" t="str">
        <f>IF(ISERROR(VLOOKUP($J977,Tableau1[],5,0)),"",VLOOKUP($J977,Tableau1[],5,0))</f>
        <v/>
      </c>
      <c r="M977" s="133" t="str">
        <f>IF(ISERROR(VLOOKUP($J977,Tableau1[],6,0)),"",VLOOKUP($J977,Tableau1[],6,0))</f>
        <v/>
      </c>
      <c r="N977" s="133" t="str">
        <f>IF(ISERROR(VLOOKUP($J977,Tableau1[],7,0)),"",VLOOKUP($J977,Tableau1[],7,0))</f>
        <v/>
      </c>
      <c r="O977" s="133" t="str">
        <f>IF(ISERROR(VLOOKUP($J977,Tableau1[],7,0)),"",VLOOKUP($J977,Tableau1[],7,0))</f>
        <v/>
      </c>
      <c r="P977" s="133" t="str">
        <f>IF(ISERROR(VLOOKUP($J977,Tableau1[],8,0)),"",VLOOKUP($J977,Tableau1[],8,0))</f>
        <v/>
      </c>
      <c r="Q977" s="133" t="str">
        <f>IF(ISERROR(VLOOKUP($J977,Tableau1[],10,0)),"",VLOOKUP($J977,Tableau1[],10,0))</f>
        <v/>
      </c>
      <c r="R977" s="133" t="str">
        <f t="shared" si="118"/>
        <v/>
      </c>
      <c r="S977" s="134" t="str">
        <f>IF(ISERROR(VLOOKUP($J977,Tableau1[],17,0)),"",VLOOKUP($J977,Tableau1[],17,0))</f>
        <v/>
      </c>
      <c r="T977" s="133"/>
    </row>
    <row r="978" spans="7:28" ht="19.95" customHeight="1">
      <c r="G978" s="135"/>
      <c r="H978" s="135"/>
      <c r="I978" s="135"/>
      <c r="J978" s="133" t="str">
        <f>IF(ISERROR(VLOOKUP(#REF!,$B$2:$D$577,2,0)),"",VLOOKUP(#REF!,$B$2:$D$577,2,0))</f>
        <v/>
      </c>
      <c r="K978" s="133" t="str">
        <f>IF(ISERROR(VLOOKUP($J978,Tableau1[],4,0)),"",VLOOKUP($J978,Tableau1[],4,0))</f>
        <v/>
      </c>
      <c r="L978" s="133" t="str">
        <f>IF(ISERROR(VLOOKUP($J978,Tableau1[],5,0)),"",VLOOKUP($J978,Tableau1[],5,0))</f>
        <v/>
      </c>
      <c r="M978" s="133" t="str">
        <f>IF(ISERROR(VLOOKUP($J978,Tableau1[],6,0)),"",VLOOKUP($J978,Tableau1[],6,0))</f>
        <v/>
      </c>
      <c r="N978" s="133" t="str">
        <f>IF(ISERROR(VLOOKUP($J978,Tableau1[],7,0)),"",VLOOKUP($J978,Tableau1[],7,0))</f>
        <v/>
      </c>
      <c r="O978" s="133" t="str">
        <f>IF(ISERROR(VLOOKUP($J978,Tableau1[],7,0)),"",VLOOKUP($J978,Tableau1[],7,0))</f>
        <v/>
      </c>
      <c r="P978" s="133" t="str">
        <f>IF(ISERROR(VLOOKUP($J978,Tableau1[],8,0)),"",VLOOKUP($J978,Tableau1[],8,0))</f>
        <v/>
      </c>
      <c r="Q978" s="133" t="str">
        <f>IF(ISERROR(VLOOKUP($J978,Tableau1[],10,0)),"",VLOOKUP($J978,Tableau1[],10,0))</f>
        <v/>
      </c>
      <c r="R978" s="133" t="str">
        <f t="shared" ref="R978:R997" si="124">IF(ISERROR(VLOOKUP(J978,C:D,2,0)),"",VLOOKUP(J978,C:D,2,0))</f>
        <v/>
      </c>
      <c r="S978" s="134" t="str">
        <f>IF(ISERROR(VLOOKUP($J978,Tableau1[],17,0)),"",VLOOKUP($J978,Tableau1[],17,0))</f>
        <v/>
      </c>
      <c r="T978" s="133"/>
    </row>
    <row r="979" spans="7:28" ht="19.95" customHeight="1">
      <c r="G979" s="135"/>
      <c r="H979" s="135"/>
      <c r="I979" s="135"/>
      <c r="J979" s="133" t="str">
        <f>IF(ISERROR(VLOOKUP(#REF!,$B$2:$D$577,2,0)),"",VLOOKUP(#REF!,$B$2:$D$577,2,0))</f>
        <v/>
      </c>
      <c r="K979" s="133" t="str">
        <f>IF(ISERROR(VLOOKUP($J979,Tableau1[],4,0)),"",VLOOKUP($J979,Tableau1[],4,0))</f>
        <v/>
      </c>
      <c r="L979" s="133" t="str">
        <f>IF(ISERROR(VLOOKUP($J979,Tableau1[],5,0)),"",VLOOKUP($J979,Tableau1[],5,0))</f>
        <v/>
      </c>
      <c r="M979" s="133" t="str">
        <f>IF(ISERROR(VLOOKUP($J979,Tableau1[],6,0)),"",VLOOKUP($J979,Tableau1[],6,0))</f>
        <v/>
      </c>
      <c r="N979" s="133" t="str">
        <f>IF(ISERROR(VLOOKUP($J979,Tableau1[],7,0)),"",VLOOKUP($J979,Tableau1[],7,0))</f>
        <v/>
      </c>
      <c r="O979" s="133" t="str">
        <f>IF(ISERROR(VLOOKUP($J979,Tableau1[],7,0)),"",VLOOKUP($J979,Tableau1[],7,0))</f>
        <v/>
      </c>
      <c r="P979" s="133" t="str">
        <f>IF(ISERROR(VLOOKUP($J979,Tableau1[],8,0)),"",VLOOKUP($J979,Tableau1[],8,0))</f>
        <v/>
      </c>
      <c r="Q979" s="133" t="str">
        <f>IF(ISERROR(VLOOKUP($J979,Tableau1[],10,0)),"",VLOOKUP($J979,Tableau1[],10,0))</f>
        <v/>
      </c>
      <c r="R979" s="133" t="str">
        <f t="shared" si="124"/>
        <v/>
      </c>
      <c r="S979" s="134" t="str">
        <f>IF(ISERROR(VLOOKUP($J979,Tableau1[],17,0)),"",VLOOKUP($J979,Tableau1[],17,0))</f>
        <v/>
      </c>
      <c r="T979" s="133"/>
    </row>
    <row r="980" spans="7:28" ht="19.95" customHeight="1">
      <c r="G980" s="135"/>
      <c r="H980" s="135"/>
      <c r="I980" s="135"/>
      <c r="J980" s="133" t="str">
        <f>IF(ISERROR(VLOOKUP(#REF!,$B$2:$D$577,2,0)),"",VLOOKUP(#REF!,$B$2:$D$577,2,0))</f>
        <v/>
      </c>
      <c r="K980" s="133" t="str">
        <f>IF(ISERROR(VLOOKUP($J980,Tableau1[],4,0)),"",VLOOKUP($J980,Tableau1[],4,0))</f>
        <v/>
      </c>
      <c r="L980" s="133" t="str">
        <f>IF(ISERROR(VLOOKUP($J980,Tableau1[],5,0)),"",VLOOKUP($J980,Tableau1[],5,0))</f>
        <v/>
      </c>
      <c r="M980" s="133" t="str">
        <f>IF(ISERROR(VLOOKUP($J980,Tableau1[],6,0)),"",VLOOKUP($J980,Tableau1[],6,0))</f>
        <v/>
      </c>
      <c r="N980" s="133" t="str">
        <f>IF(ISERROR(VLOOKUP($J980,Tableau1[],7,0)),"",VLOOKUP($J980,Tableau1[],7,0))</f>
        <v/>
      </c>
      <c r="O980" s="133" t="str">
        <f>IF(ISERROR(VLOOKUP($J980,Tableau1[],7,0)),"",VLOOKUP($J980,Tableau1[],7,0))</f>
        <v/>
      </c>
      <c r="P980" s="133" t="str">
        <f>IF(ISERROR(VLOOKUP($J980,Tableau1[],8,0)),"",VLOOKUP($J980,Tableau1[],8,0))</f>
        <v/>
      </c>
      <c r="Q980" s="133" t="str">
        <f>IF(ISERROR(VLOOKUP($J980,Tableau1[],10,0)),"",VLOOKUP($J980,Tableau1[],10,0))</f>
        <v/>
      </c>
      <c r="R980" s="133" t="str">
        <f t="shared" si="124"/>
        <v/>
      </c>
      <c r="S980" s="134" t="str">
        <f>IF(ISERROR(VLOOKUP($J980,Tableau1[],17,0)),"",VLOOKUP($J980,Tableau1[],17,0))</f>
        <v/>
      </c>
      <c r="T980" s="133"/>
    </row>
    <row r="981" spans="7:28" ht="19.95" customHeight="1">
      <c r="G981" s="135"/>
      <c r="H981" s="135"/>
      <c r="I981" s="135"/>
      <c r="J981" s="133" t="str">
        <f>IF(ISERROR(VLOOKUP(#REF!,$B$2:$D$577,2,0)),"",VLOOKUP(#REF!,$B$2:$D$577,2,0))</f>
        <v/>
      </c>
      <c r="K981" s="133" t="str">
        <f>IF(ISERROR(VLOOKUP($J981,Tableau1[],4,0)),"",VLOOKUP($J981,Tableau1[],4,0))</f>
        <v/>
      </c>
      <c r="L981" s="133" t="str">
        <f>IF(ISERROR(VLOOKUP($J981,Tableau1[],5,0)),"",VLOOKUP($J981,Tableau1[],5,0))</f>
        <v/>
      </c>
      <c r="M981" s="133" t="str">
        <f>IF(ISERROR(VLOOKUP($J981,Tableau1[],6,0)),"",VLOOKUP($J981,Tableau1[],6,0))</f>
        <v/>
      </c>
      <c r="N981" s="133" t="str">
        <f>IF(ISERROR(VLOOKUP($J981,Tableau1[],7,0)),"",VLOOKUP($J981,Tableau1[],7,0))</f>
        <v/>
      </c>
      <c r="O981" s="133" t="str">
        <f>IF(ISERROR(VLOOKUP($J981,Tableau1[],7,0)),"",VLOOKUP($J981,Tableau1[],7,0))</f>
        <v/>
      </c>
      <c r="P981" s="133" t="str">
        <f>IF(ISERROR(VLOOKUP($J981,Tableau1[],8,0)),"",VLOOKUP($J981,Tableau1[],8,0))</f>
        <v/>
      </c>
      <c r="Q981" s="133" t="str">
        <f>IF(ISERROR(VLOOKUP($J981,Tableau1[],10,0)),"",VLOOKUP($J981,Tableau1[],10,0))</f>
        <v/>
      </c>
      <c r="R981" s="133" t="str">
        <f t="shared" si="124"/>
        <v/>
      </c>
      <c r="S981" s="134" t="str">
        <f>IF(ISERROR(VLOOKUP($J981,Tableau1[],17,0)),"",VLOOKUP($J981,Tableau1[],17,0))</f>
        <v/>
      </c>
      <c r="T981" s="133"/>
    </row>
    <row r="982" spans="7:28" ht="19.95" customHeight="1">
      <c r="G982" s="135"/>
      <c r="H982" s="135"/>
      <c r="I982" s="135"/>
      <c r="J982" s="133" t="str">
        <f>IF(ISERROR(VLOOKUP(#REF!,$B$2:$D$577,2,0)),"",VLOOKUP(#REF!,$B$2:$D$577,2,0))</f>
        <v/>
      </c>
      <c r="K982" s="133" t="str">
        <f>IF(ISERROR(VLOOKUP($J982,Tableau1[],4,0)),"",VLOOKUP($J982,Tableau1[],4,0))</f>
        <v/>
      </c>
      <c r="L982" s="133" t="str">
        <f>IF(ISERROR(VLOOKUP($J982,Tableau1[],5,0)),"",VLOOKUP($J982,Tableau1[],5,0))</f>
        <v/>
      </c>
      <c r="M982" s="133" t="str">
        <f>IF(ISERROR(VLOOKUP($J982,Tableau1[],6,0)),"",VLOOKUP($J982,Tableau1[],6,0))</f>
        <v/>
      </c>
      <c r="N982" s="133" t="str">
        <f>IF(ISERROR(VLOOKUP($J982,Tableau1[],7,0)),"",VLOOKUP($J982,Tableau1[],7,0))</f>
        <v/>
      </c>
      <c r="O982" s="133" t="str">
        <f>IF(ISERROR(VLOOKUP($J982,Tableau1[],7,0)),"",VLOOKUP($J982,Tableau1[],7,0))</f>
        <v/>
      </c>
      <c r="P982" s="133" t="str">
        <f>IF(ISERROR(VLOOKUP($J982,Tableau1[],8,0)),"",VLOOKUP($J982,Tableau1[],8,0))</f>
        <v/>
      </c>
      <c r="Q982" s="133" t="str">
        <f>IF(ISERROR(VLOOKUP($J982,Tableau1[],10,0)),"",VLOOKUP($J982,Tableau1[],10,0))</f>
        <v/>
      </c>
      <c r="R982" s="133" t="str">
        <f t="shared" si="124"/>
        <v/>
      </c>
      <c r="S982" s="134" t="str">
        <f>IF(ISERROR(VLOOKUP($J982,Tableau1[],17,0)),"",VLOOKUP($J982,Tableau1[],17,0))</f>
        <v/>
      </c>
      <c r="T982" s="133"/>
    </row>
    <row r="983" spans="7:28" ht="19.95" customHeight="1">
      <c r="G983" s="135"/>
      <c r="H983" s="135"/>
      <c r="I983" s="135"/>
      <c r="J983" s="133" t="str">
        <f>IF(ISERROR(VLOOKUP(#REF!,$B$2:$D$577,2,0)),"",VLOOKUP(#REF!,$B$2:$D$577,2,0))</f>
        <v/>
      </c>
      <c r="K983" s="133" t="str">
        <f>IF(ISERROR(VLOOKUP($J983,Tableau1[],4,0)),"",VLOOKUP($J983,Tableau1[],4,0))</f>
        <v/>
      </c>
      <c r="L983" s="133" t="str">
        <f>IF(ISERROR(VLOOKUP($J983,Tableau1[],5,0)),"",VLOOKUP($J983,Tableau1[],5,0))</f>
        <v/>
      </c>
      <c r="M983" s="133" t="str">
        <f>IF(ISERROR(VLOOKUP($J983,Tableau1[],6,0)),"",VLOOKUP($J983,Tableau1[],6,0))</f>
        <v/>
      </c>
      <c r="N983" s="133" t="str">
        <f>IF(ISERROR(VLOOKUP($J983,Tableau1[],7,0)),"",VLOOKUP($J983,Tableau1[],7,0))</f>
        <v/>
      </c>
      <c r="O983" s="133" t="str">
        <f>IF(ISERROR(VLOOKUP($J983,Tableau1[],7,0)),"",VLOOKUP($J983,Tableau1[],7,0))</f>
        <v/>
      </c>
      <c r="P983" s="133" t="str">
        <f>IF(ISERROR(VLOOKUP($J983,Tableau1[],8,0)),"",VLOOKUP($J983,Tableau1[],8,0))</f>
        <v/>
      </c>
      <c r="Q983" s="133" t="str">
        <f>IF(ISERROR(VLOOKUP($J983,Tableau1[],10,0)),"",VLOOKUP($J983,Tableau1[],10,0))</f>
        <v/>
      </c>
      <c r="R983" s="133" t="str">
        <f t="shared" si="124"/>
        <v/>
      </c>
      <c r="S983" s="134" t="str">
        <f>IF(ISERROR(VLOOKUP($J983,Tableau1[],17,0)),"",VLOOKUP($J983,Tableau1[],17,0))</f>
        <v/>
      </c>
      <c r="T983" s="133"/>
    </row>
    <row r="984" spans="7:28" ht="19.95" customHeight="1">
      <c r="G984" s="135"/>
      <c r="H984" s="135"/>
      <c r="I984" s="135"/>
      <c r="J984" s="133" t="str">
        <f>IF(ISERROR(VLOOKUP(#REF!,$B$2:$D$577,2,0)),"",VLOOKUP(#REF!,$B$2:$D$577,2,0))</f>
        <v/>
      </c>
      <c r="K984" s="133" t="str">
        <f>IF(ISERROR(VLOOKUP($J984,Tableau1[],4,0)),"",VLOOKUP($J984,Tableau1[],4,0))</f>
        <v/>
      </c>
      <c r="L984" s="133" t="str">
        <f>IF(ISERROR(VLOOKUP($J984,Tableau1[],5,0)),"",VLOOKUP($J984,Tableau1[],5,0))</f>
        <v/>
      </c>
      <c r="M984" s="133" t="str">
        <f>IF(ISERROR(VLOOKUP($J984,Tableau1[],6,0)),"",VLOOKUP($J984,Tableau1[],6,0))</f>
        <v/>
      </c>
      <c r="N984" s="133" t="str">
        <f>IF(ISERROR(VLOOKUP($J984,Tableau1[],7,0)),"",VLOOKUP($J984,Tableau1[],7,0))</f>
        <v/>
      </c>
      <c r="O984" s="133" t="str">
        <f>IF(ISERROR(VLOOKUP($J984,Tableau1[],7,0)),"",VLOOKUP($J984,Tableau1[],7,0))</f>
        <v/>
      </c>
      <c r="P984" s="133" t="str">
        <f>IF(ISERROR(VLOOKUP($J984,Tableau1[],8,0)),"",VLOOKUP($J984,Tableau1[],8,0))</f>
        <v/>
      </c>
      <c r="Q984" s="133" t="str">
        <f>IF(ISERROR(VLOOKUP($J984,Tableau1[],10,0)),"",VLOOKUP($J984,Tableau1[],10,0))</f>
        <v/>
      </c>
      <c r="R984" s="133" t="str">
        <f t="shared" si="124"/>
        <v/>
      </c>
      <c r="S984" s="134" t="str">
        <f>IF(ISERROR(VLOOKUP($J984,Tableau1[],17,0)),"",VLOOKUP($J984,Tableau1[],17,0))</f>
        <v/>
      </c>
      <c r="T984" s="133"/>
    </row>
    <row r="985" spans="7:28" ht="19.95" customHeight="1">
      <c r="G985" s="135"/>
      <c r="H985" s="135"/>
      <c r="I985" s="135"/>
      <c r="J985" s="133" t="str">
        <f>IF(ISERROR(VLOOKUP(#REF!,$B$2:$D$577,2,0)),"",VLOOKUP(#REF!,$B$2:$D$577,2,0))</f>
        <v/>
      </c>
      <c r="K985" s="133" t="str">
        <f>IF(ISERROR(VLOOKUP($J985,Tableau1[],4,0)),"",VLOOKUP($J985,Tableau1[],4,0))</f>
        <v/>
      </c>
      <c r="L985" s="133" t="str">
        <f>IF(ISERROR(VLOOKUP($J985,Tableau1[],5,0)),"",VLOOKUP($J985,Tableau1[],5,0))</f>
        <v/>
      </c>
      <c r="M985" s="133" t="str">
        <f>IF(ISERROR(VLOOKUP($J985,Tableau1[],6,0)),"",VLOOKUP($J985,Tableau1[],6,0))</f>
        <v/>
      </c>
      <c r="N985" s="133" t="str">
        <f>IF(ISERROR(VLOOKUP($J985,Tableau1[],7,0)),"",VLOOKUP($J985,Tableau1[],7,0))</f>
        <v/>
      </c>
      <c r="O985" s="133" t="str">
        <f>IF(ISERROR(VLOOKUP($J985,Tableau1[],7,0)),"",VLOOKUP($J985,Tableau1[],7,0))</f>
        <v/>
      </c>
      <c r="P985" s="133" t="str">
        <f>IF(ISERROR(VLOOKUP($J985,Tableau1[],8,0)),"",VLOOKUP($J985,Tableau1[],8,0))</f>
        <v/>
      </c>
      <c r="Q985" s="133" t="str">
        <f>IF(ISERROR(VLOOKUP($J985,Tableau1[],10,0)),"",VLOOKUP($J985,Tableau1[],10,0))</f>
        <v/>
      </c>
      <c r="R985" s="133" t="str">
        <f t="shared" si="124"/>
        <v/>
      </c>
      <c r="S985" s="134" t="str">
        <f>IF(ISERROR(VLOOKUP($J985,Tableau1[],17,0)),"",VLOOKUP($J985,Tableau1[],17,0))</f>
        <v/>
      </c>
      <c r="T985" s="133"/>
    </row>
    <row r="986" spans="7:28" ht="19.95" customHeight="1">
      <c r="G986" s="135"/>
      <c r="H986" s="135"/>
      <c r="I986" s="135"/>
      <c r="J986" s="133" t="str">
        <f>IF(ISERROR(VLOOKUP(#REF!,$B$2:$D$577,2,0)),"",VLOOKUP(#REF!,$B$2:$D$577,2,0))</f>
        <v/>
      </c>
      <c r="K986" s="133" t="str">
        <f>IF(ISERROR(VLOOKUP($J986,Tableau1[],4,0)),"",VLOOKUP($J986,Tableau1[],4,0))</f>
        <v/>
      </c>
      <c r="L986" s="133" t="str">
        <f>IF(ISERROR(VLOOKUP($J986,Tableau1[],5,0)),"",VLOOKUP($J986,Tableau1[],5,0))</f>
        <v/>
      </c>
      <c r="M986" s="133" t="str">
        <f>IF(ISERROR(VLOOKUP($J986,Tableau1[],6,0)),"",VLOOKUP($J986,Tableau1[],6,0))</f>
        <v/>
      </c>
      <c r="N986" s="133" t="str">
        <f>IF(ISERROR(VLOOKUP($J986,Tableau1[],7,0)),"",VLOOKUP($J986,Tableau1[],7,0))</f>
        <v/>
      </c>
      <c r="O986" s="133" t="str">
        <f>IF(ISERROR(VLOOKUP($J986,Tableau1[],7,0)),"",VLOOKUP($J986,Tableau1[],7,0))</f>
        <v/>
      </c>
      <c r="P986" s="133" t="str">
        <f>IF(ISERROR(VLOOKUP($J986,Tableau1[],8,0)),"",VLOOKUP($J986,Tableau1[],8,0))</f>
        <v/>
      </c>
      <c r="Q986" s="133" t="str">
        <f>IF(ISERROR(VLOOKUP($J986,Tableau1[],10,0)),"",VLOOKUP($J986,Tableau1[],10,0))</f>
        <v/>
      </c>
      <c r="R986" s="133" t="str">
        <f t="shared" si="124"/>
        <v/>
      </c>
      <c r="S986" s="134" t="str">
        <f>IF(ISERROR(VLOOKUP($J986,Tableau1[],17,0)),"",VLOOKUP($J986,Tableau1[],17,0))</f>
        <v/>
      </c>
      <c r="T986" s="133"/>
    </row>
    <row r="987" spans="7:28" ht="19.95" customHeight="1">
      <c r="G987" s="135"/>
      <c r="H987" s="135"/>
      <c r="I987" s="135"/>
      <c r="J987" s="133" t="str">
        <f>IF(ISERROR(VLOOKUP(#REF!,$B$2:$D$577,2,0)),"",VLOOKUP(#REF!,$B$2:$D$577,2,0))</f>
        <v/>
      </c>
      <c r="K987" s="133" t="str">
        <f>IF(ISERROR(VLOOKUP($J987,Tableau1[],4,0)),"",VLOOKUP($J987,Tableau1[],4,0))</f>
        <v/>
      </c>
      <c r="L987" s="133" t="str">
        <f>IF(ISERROR(VLOOKUP($J987,Tableau1[],5,0)),"",VLOOKUP($J987,Tableau1[],5,0))</f>
        <v/>
      </c>
      <c r="M987" s="133" t="str">
        <f>IF(ISERROR(VLOOKUP($J987,Tableau1[],6,0)),"",VLOOKUP($J987,Tableau1[],6,0))</f>
        <v/>
      </c>
      <c r="N987" s="133" t="str">
        <f>IF(ISERROR(VLOOKUP($J987,Tableau1[],7,0)),"",VLOOKUP($J987,Tableau1[],7,0))</f>
        <v/>
      </c>
      <c r="O987" s="133" t="str">
        <f>IF(ISERROR(VLOOKUP($J987,Tableau1[],7,0)),"",VLOOKUP($J987,Tableau1[],7,0))</f>
        <v/>
      </c>
      <c r="P987" s="133" t="str">
        <f>IF(ISERROR(VLOOKUP($J987,Tableau1[],8,0)),"",VLOOKUP($J987,Tableau1[],8,0))</f>
        <v/>
      </c>
      <c r="Q987" s="133" t="str">
        <f>IF(ISERROR(VLOOKUP($J987,Tableau1[],10,0)),"",VLOOKUP($J987,Tableau1[],10,0))</f>
        <v/>
      </c>
      <c r="R987" s="133" t="str">
        <f t="shared" si="124"/>
        <v/>
      </c>
      <c r="S987" s="134" t="str">
        <f>IF(ISERROR(VLOOKUP($J987,Tableau1[],17,0)),"",VLOOKUP($J987,Tableau1[],17,0))</f>
        <v/>
      </c>
      <c r="T987" s="133"/>
    </row>
    <row r="988" spans="7:28" ht="19.95" customHeight="1">
      <c r="G988" s="135"/>
      <c r="H988" s="135"/>
      <c r="I988" s="135"/>
      <c r="J988" s="133" t="str">
        <f>IF(ISERROR(VLOOKUP(#REF!,$B$2:$D$577,2,0)),"",VLOOKUP(#REF!,$B$2:$D$577,2,0))</f>
        <v/>
      </c>
      <c r="K988" s="133" t="str">
        <f>IF(ISERROR(VLOOKUP($J988,Tableau1[],4,0)),"",VLOOKUP($J988,Tableau1[],4,0))</f>
        <v/>
      </c>
      <c r="L988" s="133" t="str">
        <f>IF(ISERROR(VLOOKUP($J988,Tableau1[],5,0)),"",VLOOKUP($J988,Tableau1[],5,0))</f>
        <v/>
      </c>
      <c r="M988" s="133" t="str">
        <f>IF(ISERROR(VLOOKUP($J988,Tableau1[],6,0)),"",VLOOKUP($J988,Tableau1[],6,0))</f>
        <v/>
      </c>
      <c r="N988" s="133" t="str">
        <f>IF(ISERROR(VLOOKUP($J988,Tableau1[],7,0)),"",VLOOKUP($J988,Tableau1[],7,0))</f>
        <v/>
      </c>
      <c r="O988" s="133" t="str">
        <f>IF(ISERROR(VLOOKUP($J988,Tableau1[],7,0)),"",VLOOKUP($J988,Tableau1[],7,0))</f>
        <v/>
      </c>
      <c r="P988" s="133" t="str">
        <f>IF(ISERROR(VLOOKUP($J988,Tableau1[],8,0)),"",VLOOKUP($J988,Tableau1[],8,0))</f>
        <v/>
      </c>
      <c r="Q988" s="133" t="str">
        <f>IF(ISERROR(VLOOKUP($J988,Tableau1[],10,0)),"",VLOOKUP($J988,Tableau1[],10,0))</f>
        <v/>
      </c>
      <c r="R988" s="133" t="str">
        <f t="shared" si="124"/>
        <v/>
      </c>
      <c r="S988" s="134" t="str">
        <f>IF(ISERROR(VLOOKUP($J988,Tableau1[],17,0)),"",VLOOKUP($J988,Tableau1[],17,0))</f>
        <v/>
      </c>
      <c r="T988" s="133"/>
      <c r="X988" s="90"/>
      <c r="Y988" s="90"/>
      <c r="Z988" s="90"/>
      <c r="AA988" s="90"/>
    </row>
    <row r="989" spans="7:28" ht="19.95" customHeight="1">
      <c r="G989" s="135"/>
      <c r="H989" s="135"/>
      <c r="I989" s="135"/>
      <c r="J989" s="133" t="str">
        <f>IF(ISERROR(VLOOKUP(#REF!,$B$2:$D$577,2,0)),"",VLOOKUP(#REF!,$B$2:$D$577,2,0))</f>
        <v/>
      </c>
      <c r="K989" s="133" t="str">
        <f>IF(ISERROR(VLOOKUP($J989,Tableau1[],4,0)),"",VLOOKUP($J989,Tableau1[],4,0))</f>
        <v/>
      </c>
      <c r="L989" s="133" t="str">
        <f>IF(ISERROR(VLOOKUP($J989,Tableau1[],5,0)),"",VLOOKUP($J989,Tableau1[],5,0))</f>
        <v/>
      </c>
      <c r="M989" s="133" t="str">
        <f>IF(ISERROR(VLOOKUP($J989,Tableau1[],6,0)),"",VLOOKUP($J989,Tableau1[],6,0))</f>
        <v/>
      </c>
      <c r="N989" s="133" t="str">
        <f>IF(ISERROR(VLOOKUP($J989,Tableau1[],7,0)),"",VLOOKUP($J989,Tableau1[],7,0))</f>
        <v/>
      </c>
      <c r="O989" s="133" t="str">
        <f>IF(ISERROR(VLOOKUP($J989,Tableau1[],7,0)),"",VLOOKUP($J989,Tableau1[],7,0))</f>
        <v/>
      </c>
      <c r="P989" s="133" t="str">
        <f>IF(ISERROR(VLOOKUP($J989,Tableau1[],8,0)),"",VLOOKUP($J989,Tableau1[],8,0))</f>
        <v/>
      </c>
      <c r="Q989" s="133" t="str">
        <f>IF(ISERROR(VLOOKUP($J989,Tableau1[],10,0)),"",VLOOKUP($J989,Tableau1[],10,0))</f>
        <v/>
      </c>
      <c r="R989" s="133" t="str">
        <f t="shared" si="124"/>
        <v/>
      </c>
      <c r="S989" s="134" t="str">
        <f>IF(ISERROR(VLOOKUP($J989,Tableau1[],17,0)),"",VLOOKUP($J989,Tableau1[],17,0))</f>
        <v/>
      </c>
      <c r="T989" s="133"/>
    </row>
    <row r="990" spans="7:28" ht="19.95" customHeight="1">
      <c r="G990" s="135"/>
      <c r="H990" s="135"/>
      <c r="I990" s="135"/>
      <c r="J990" s="133" t="str">
        <f>IF(ISERROR(VLOOKUP(#REF!,$B$2:$D$577,2,0)),"",VLOOKUP(#REF!,$B$2:$D$577,2,0))</f>
        <v/>
      </c>
      <c r="K990" s="133" t="str">
        <f>IF(ISERROR(VLOOKUP($J990,Tableau1[],4,0)),"",VLOOKUP($J990,Tableau1[],4,0))</f>
        <v/>
      </c>
      <c r="L990" s="133" t="str">
        <f>IF(ISERROR(VLOOKUP($J990,Tableau1[],5,0)),"",VLOOKUP($J990,Tableau1[],5,0))</f>
        <v/>
      </c>
      <c r="M990" s="133" t="str">
        <f>IF(ISERROR(VLOOKUP($J990,Tableau1[],6,0)),"",VLOOKUP($J990,Tableau1[],6,0))</f>
        <v/>
      </c>
      <c r="N990" s="133" t="str">
        <f>IF(ISERROR(VLOOKUP($J990,Tableau1[],7,0)),"",VLOOKUP($J990,Tableau1[],7,0))</f>
        <v/>
      </c>
      <c r="O990" s="133" t="str">
        <f>IF(ISERROR(VLOOKUP($J990,Tableau1[],7,0)),"",VLOOKUP($J990,Tableau1[],7,0))</f>
        <v/>
      </c>
      <c r="P990" s="133" t="str">
        <f>IF(ISERROR(VLOOKUP($J990,Tableau1[],8,0)),"",VLOOKUP($J990,Tableau1[],8,0))</f>
        <v/>
      </c>
      <c r="Q990" s="133" t="str">
        <f>IF(ISERROR(VLOOKUP($J990,Tableau1[],10,0)),"",VLOOKUP($J990,Tableau1[],10,0))</f>
        <v/>
      </c>
      <c r="R990" s="133" t="str">
        <f t="shared" si="124"/>
        <v/>
      </c>
      <c r="S990" s="134" t="str">
        <f>IF(ISERROR(VLOOKUP($J990,Tableau1[],17,0)),"",VLOOKUP($J990,Tableau1[],17,0))</f>
        <v/>
      </c>
      <c r="T990" s="133"/>
    </row>
    <row r="991" spans="7:28" ht="19.95" customHeight="1">
      <c r="G991" s="135"/>
      <c r="H991" s="135"/>
      <c r="I991" s="135"/>
      <c r="J991" s="133" t="str">
        <f>IF(ISERROR(VLOOKUP(#REF!,$B$2:$D$577,2,0)),"",VLOOKUP(#REF!,$B$2:$D$577,2,0))</f>
        <v/>
      </c>
      <c r="K991" s="133" t="str">
        <f>IF(ISERROR(VLOOKUP($J991,Tableau1[],4,0)),"",VLOOKUP($J991,Tableau1[],4,0))</f>
        <v/>
      </c>
      <c r="L991" s="133" t="str">
        <f>IF(ISERROR(VLOOKUP($J991,Tableau1[],5,0)),"",VLOOKUP($J991,Tableau1[],5,0))</f>
        <v/>
      </c>
      <c r="M991" s="133" t="str">
        <f>IF(ISERROR(VLOOKUP($J991,Tableau1[],6,0)),"",VLOOKUP($J991,Tableau1[],6,0))</f>
        <v/>
      </c>
      <c r="N991" s="133" t="str">
        <f>IF(ISERROR(VLOOKUP($J991,Tableau1[],7,0)),"",VLOOKUP($J991,Tableau1[],7,0))</f>
        <v/>
      </c>
      <c r="O991" s="133" t="str">
        <f>IF(ISERROR(VLOOKUP($J991,Tableau1[],7,0)),"",VLOOKUP($J991,Tableau1[],7,0))</f>
        <v/>
      </c>
      <c r="P991" s="133" t="str">
        <f>IF(ISERROR(VLOOKUP($J991,Tableau1[],8,0)),"",VLOOKUP($J991,Tableau1[],8,0))</f>
        <v/>
      </c>
      <c r="Q991" s="133" t="str">
        <f>IF(ISERROR(VLOOKUP($J991,Tableau1[],10,0)),"",VLOOKUP($J991,Tableau1[],10,0))</f>
        <v/>
      </c>
      <c r="R991" s="133" t="str">
        <f t="shared" si="124"/>
        <v/>
      </c>
      <c r="S991" s="134" t="str">
        <f>IF(ISERROR(VLOOKUP($J991,Tableau1[],17,0)),"",VLOOKUP($J991,Tableau1[],17,0))</f>
        <v/>
      </c>
      <c r="T991" s="133"/>
    </row>
    <row r="992" spans="7:28" ht="19.95" customHeight="1">
      <c r="G992" s="135"/>
      <c r="H992" s="135"/>
      <c r="I992" s="135"/>
      <c r="J992" s="133" t="str">
        <f>IF(ISERROR(VLOOKUP(#REF!,$B$2:$D$577,2,0)),"",VLOOKUP(#REF!,$B$2:$D$577,2,0))</f>
        <v/>
      </c>
      <c r="K992" s="133" t="str">
        <f>IF(ISERROR(VLOOKUP($J992,Tableau1[],4,0)),"",VLOOKUP($J992,Tableau1[],4,0))</f>
        <v/>
      </c>
      <c r="L992" s="133" t="str">
        <f>IF(ISERROR(VLOOKUP($J992,Tableau1[],5,0)),"",VLOOKUP($J992,Tableau1[],5,0))</f>
        <v/>
      </c>
      <c r="M992" s="133" t="str">
        <f>IF(ISERROR(VLOOKUP($J992,Tableau1[],6,0)),"",VLOOKUP($J992,Tableau1[],6,0))</f>
        <v/>
      </c>
      <c r="N992" s="133" t="str">
        <f>IF(ISERROR(VLOOKUP($J992,Tableau1[],7,0)),"",VLOOKUP($J992,Tableau1[],7,0))</f>
        <v/>
      </c>
      <c r="O992" s="133" t="str">
        <f>IF(ISERROR(VLOOKUP($J992,Tableau1[],7,0)),"",VLOOKUP($J992,Tableau1[],7,0))</f>
        <v/>
      </c>
      <c r="P992" s="133" t="str">
        <f>IF(ISERROR(VLOOKUP($J992,Tableau1[],8,0)),"",VLOOKUP($J992,Tableau1[],8,0))</f>
        <v/>
      </c>
      <c r="Q992" s="133" t="str">
        <f>IF(ISERROR(VLOOKUP($J992,Tableau1[],10,0)),"",VLOOKUP($J992,Tableau1[],10,0))</f>
        <v/>
      </c>
      <c r="R992" s="133" t="str">
        <f t="shared" si="124"/>
        <v/>
      </c>
      <c r="S992" s="134" t="str">
        <f>IF(ISERROR(VLOOKUP($J992,Tableau1[],17,0)),"",VLOOKUP($J992,Tableau1[],17,0))</f>
        <v/>
      </c>
      <c r="T992" s="133"/>
      <c r="W992" s="90"/>
      <c r="AB992" s="90"/>
    </row>
    <row r="993" spans="1:33" ht="19.95" customHeight="1">
      <c r="G993" s="135"/>
      <c r="H993" s="135"/>
      <c r="I993" s="135"/>
      <c r="J993" s="133" t="str">
        <f>IF(ISERROR(VLOOKUP(#REF!,$B$2:$D$577,2,0)),"",VLOOKUP(#REF!,$B$2:$D$577,2,0))</f>
        <v/>
      </c>
      <c r="K993" s="133" t="str">
        <f>IF(ISERROR(VLOOKUP($J993,Tableau1[],4,0)),"",VLOOKUP($J993,Tableau1[],4,0))</f>
        <v/>
      </c>
      <c r="L993" s="133" t="str">
        <f>IF(ISERROR(VLOOKUP($J993,Tableau1[],5,0)),"",VLOOKUP($J993,Tableau1[],5,0))</f>
        <v/>
      </c>
      <c r="M993" s="133" t="str">
        <f>IF(ISERROR(VLOOKUP($J993,Tableau1[],6,0)),"",VLOOKUP($J993,Tableau1[],6,0))</f>
        <v/>
      </c>
      <c r="N993" s="133" t="str">
        <f>IF(ISERROR(VLOOKUP($J993,Tableau1[],7,0)),"",VLOOKUP($J993,Tableau1[],7,0))</f>
        <v/>
      </c>
      <c r="O993" s="133" t="str">
        <f>IF(ISERROR(VLOOKUP($J993,Tableau1[],7,0)),"",VLOOKUP($J993,Tableau1[],7,0))</f>
        <v/>
      </c>
      <c r="P993" s="133" t="str">
        <f>IF(ISERROR(VLOOKUP($J993,Tableau1[],8,0)),"",VLOOKUP($J993,Tableau1[],8,0))</f>
        <v/>
      </c>
      <c r="Q993" s="133" t="str">
        <f>IF(ISERROR(VLOOKUP($J993,Tableau1[],10,0)),"",VLOOKUP($J993,Tableau1[],10,0))</f>
        <v/>
      </c>
      <c r="R993" s="133" t="str">
        <f t="shared" si="124"/>
        <v/>
      </c>
      <c r="S993" s="134" t="str">
        <f>IF(ISERROR(VLOOKUP($J993,Tableau1[],17,0)),"",VLOOKUP($J993,Tableau1[],17,0))</f>
        <v/>
      </c>
      <c r="T993" s="133"/>
    </row>
    <row r="994" spans="1:33" ht="19.95" customHeight="1">
      <c r="G994" s="135"/>
      <c r="H994" s="135"/>
      <c r="I994" s="135"/>
      <c r="J994" s="133" t="str">
        <f>IF(ISERROR(VLOOKUP(#REF!,$B$2:$D$577,2,0)),"",VLOOKUP(#REF!,$B$2:$D$577,2,0))</f>
        <v/>
      </c>
      <c r="K994" s="133" t="str">
        <f>IF(ISERROR(VLOOKUP($J994,Tableau1[],4,0)),"",VLOOKUP($J994,Tableau1[],4,0))</f>
        <v/>
      </c>
      <c r="L994" s="133" t="str">
        <f>IF(ISERROR(VLOOKUP($J994,Tableau1[],5,0)),"",VLOOKUP($J994,Tableau1[],5,0))</f>
        <v/>
      </c>
      <c r="M994" s="133" t="str">
        <f>IF(ISERROR(VLOOKUP($J994,Tableau1[],6,0)),"",VLOOKUP($J994,Tableau1[],6,0))</f>
        <v/>
      </c>
      <c r="N994" s="133" t="str">
        <f>IF(ISERROR(VLOOKUP($J994,Tableau1[],7,0)),"",VLOOKUP($J994,Tableau1[],7,0))</f>
        <v/>
      </c>
      <c r="O994" s="133" t="str">
        <f>IF(ISERROR(VLOOKUP($J994,Tableau1[],7,0)),"",VLOOKUP($J994,Tableau1[],7,0))</f>
        <v/>
      </c>
      <c r="P994" s="133" t="str">
        <f>IF(ISERROR(VLOOKUP($J994,Tableau1[],8,0)),"",VLOOKUP($J994,Tableau1[],8,0))</f>
        <v/>
      </c>
      <c r="Q994" s="133" t="str">
        <f>IF(ISERROR(VLOOKUP($J994,Tableau1[],10,0)),"",VLOOKUP($J994,Tableau1[],10,0))</f>
        <v/>
      </c>
      <c r="R994" s="133" t="str">
        <f t="shared" si="124"/>
        <v/>
      </c>
      <c r="S994" s="134" t="str">
        <f>IF(ISERROR(VLOOKUP($J994,Tableau1[],17,0)),"",VLOOKUP($J994,Tableau1[],17,0))</f>
        <v/>
      </c>
      <c r="T994" s="133"/>
    </row>
    <row r="995" spans="1:33" ht="19.95" customHeight="1">
      <c r="G995" s="135"/>
      <c r="H995" s="135"/>
      <c r="I995" s="135"/>
      <c r="J995" s="133" t="str">
        <f>IF(ISERROR(VLOOKUP(#REF!,$B$2:$D$577,2,0)),"",VLOOKUP(#REF!,$B$2:$D$577,2,0))</f>
        <v/>
      </c>
      <c r="K995" s="133" t="str">
        <f>IF(ISERROR(VLOOKUP($J995,Tableau1[],4,0)),"",VLOOKUP($J995,Tableau1[],4,0))</f>
        <v/>
      </c>
      <c r="L995" s="133" t="str">
        <f>IF(ISERROR(VLOOKUP($J995,Tableau1[],5,0)),"",VLOOKUP($J995,Tableau1[],5,0))</f>
        <v/>
      </c>
      <c r="M995" s="133" t="str">
        <f>IF(ISERROR(VLOOKUP($J995,Tableau1[],6,0)),"",VLOOKUP($J995,Tableau1[],6,0))</f>
        <v/>
      </c>
      <c r="N995" s="133" t="str">
        <f>IF(ISERROR(VLOOKUP($J995,Tableau1[],7,0)),"",VLOOKUP($J995,Tableau1[],7,0))</f>
        <v/>
      </c>
      <c r="O995" s="133" t="str">
        <f>IF(ISERROR(VLOOKUP($J995,Tableau1[],7,0)),"",VLOOKUP($J995,Tableau1[],7,0))</f>
        <v/>
      </c>
      <c r="P995" s="133" t="str">
        <f>IF(ISERROR(VLOOKUP($J995,Tableau1[],8,0)),"",VLOOKUP($J995,Tableau1[],8,0))</f>
        <v/>
      </c>
      <c r="Q995" s="133" t="str">
        <f>IF(ISERROR(VLOOKUP($J995,Tableau1[],10,0)),"",VLOOKUP($J995,Tableau1[],10,0))</f>
        <v/>
      </c>
      <c r="R995" s="133" t="str">
        <f t="shared" si="124"/>
        <v/>
      </c>
      <c r="S995" s="134" t="str">
        <f>IF(ISERROR(VLOOKUP($J995,Tableau1[],17,0)),"",VLOOKUP($J995,Tableau1[],17,0))</f>
        <v/>
      </c>
      <c r="T995" s="133"/>
    </row>
    <row r="996" spans="1:33" ht="19.95" customHeight="1">
      <c r="G996" s="135"/>
      <c r="H996" s="135"/>
      <c r="I996" s="135"/>
      <c r="J996" s="133" t="str">
        <f>IF(ISERROR(VLOOKUP(#REF!,$B$2:$D$577,2,0)),"",VLOOKUP(#REF!,$B$2:$D$577,2,0))</f>
        <v/>
      </c>
      <c r="K996" s="133" t="str">
        <f>IF(ISERROR(VLOOKUP($J996,Tableau1[],4,0)),"",VLOOKUP($J996,Tableau1[],4,0))</f>
        <v/>
      </c>
      <c r="L996" s="133" t="str">
        <f>IF(ISERROR(VLOOKUP($J996,Tableau1[],5,0)),"",VLOOKUP($J996,Tableau1[],5,0))</f>
        <v/>
      </c>
      <c r="M996" s="133" t="str">
        <f>IF(ISERROR(VLOOKUP($J996,Tableau1[],6,0)),"",VLOOKUP($J996,Tableau1[],6,0))</f>
        <v/>
      </c>
      <c r="N996" s="133" t="str">
        <f>IF(ISERROR(VLOOKUP($J996,Tableau1[],7,0)),"",VLOOKUP($J996,Tableau1[],7,0))</f>
        <v/>
      </c>
      <c r="O996" s="133" t="str">
        <f>IF(ISERROR(VLOOKUP($J996,Tableau1[],7,0)),"",VLOOKUP($J996,Tableau1[],7,0))</f>
        <v/>
      </c>
      <c r="P996" s="133" t="str">
        <f>IF(ISERROR(VLOOKUP($J996,Tableau1[],8,0)),"",VLOOKUP($J996,Tableau1[],8,0))</f>
        <v/>
      </c>
      <c r="Q996" s="133" t="str">
        <f>IF(ISERROR(VLOOKUP($J996,Tableau1[],10,0)),"",VLOOKUP($J996,Tableau1[],10,0))</f>
        <v/>
      </c>
      <c r="R996" s="133" t="str">
        <f t="shared" si="124"/>
        <v/>
      </c>
      <c r="S996" s="134" t="str">
        <f>IF(ISERROR(VLOOKUP($J996,Tableau1[],17,0)),"",VLOOKUP($J996,Tableau1[],17,0))</f>
        <v/>
      </c>
      <c r="T996" s="133"/>
    </row>
    <row r="997" spans="1:33" ht="19.95" customHeight="1">
      <c r="G997" s="135"/>
      <c r="H997" s="135"/>
      <c r="I997" s="135"/>
      <c r="J997" s="133" t="str">
        <f>IF(ISERROR(VLOOKUP(#REF!,$B$2:$D$577,2,0)),"",VLOOKUP(#REF!,$B$2:$D$577,2,0))</f>
        <v/>
      </c>
      <c r="K997" s="133" t="str">
        <f>IF(ISERROR(VLOOKUP($J997,Tableau1[],4,0)),"",VLOOKUP($J997,Tableau1[],4,0))</f>
        <v/>
      </c>
      <c r="L997" s="133" t="str">
        <f>IF(ISERROR(VLOOKUP($J997,Tableau1[],5,0)),"",VLOOKUP($J997,Tableau1[],5,0))</f>
        <v/>
      </c>
      <c r="M997" s="133" t="str">
        <f>IF(ISERROR(VLOOKUP($J997,Tableau1[],6,0)),"",VLOOKUP($J997,Tableau1[],6,0))</f>
        <v/>
      </c>
      <c r="N997" s="133" t="str">
        <f>IF(ISERROR(VLOOKUP($J997,Tableau1[],7,0)),"",VLOOKUP($J997,Tableau1[],7,0))</f>
        <v/>
      </c>
      <c r="O997" s="133" t="str">
        <f>IF(ISERROR(VLOOKUP($J997,Tableau1[],7,0)),"",VLOOKUP($J997,Tableau1[],7,0))</f>
        <v/>
      </c>
      <c r="P997" s="133" t="str">
        <f>IF(ISERROR(VLOOKUP($J997,Tableau1[],8,0)),"",VLOOKUP($J997,Tableau1[],8,0))</f>
        <v/>
      </c>
      <c r="Q997" s="133" t="str">
        <f>IF(ISERROR(VLOOKUP($J997,Tableau1[],10,0)),"",VLOOKUP($J997,Tableau1[],10,0))</f>
        <v/>
      </c>
      <c r="R997" s="133" t="str">
        <f t="shared" si="124"/>
        <v/>
      </c>
      <c r="S997" s="134" t="str">
        <f>IF(ISERROR(VLOOKUP($J997,Tableau1[],17,0)),"",VLOOKUP($J997,Tableau1[],17,0))</f>
        <v/>
      </c>
      <c r="T997" s="133"/>
      <c r="AC997" s="90"/>
      <c r="AD997" s="167"/>
      <c r="AE997" s="90"/>
    </row>
    <row r="998" spans="1:33" s="90" customFormat="1" ht="19.95" customHeight="1">
      <c r="A998" s="86"/>
      <c r="B998" s="86"/>
      <c r="C998" s="77"/>
      <c r="D998" s="77"/>
      <c r="E998" s="77"/>
      <c r="F998" s="173"/>
      <c r="G998" s="170"/>
      <c r="H998" s="170"/>
      <c r="I998" s="170"/>
      <c r="J998" s="166"/>
      <c r="K998" s="166"/>
      <c r="L998" s="166"/>
      <c r="M998" s="166"/>
      <c r="N998" s="166"/>
      <c r="O998" s="166"/>
      <c r="P998" s="171"/>
      <c r="Q998" s="171"/>
      <c r="R998" s="170"/>
      <c r="S998" s="169"/>
      <c r="T998" s="166"/>
      <c r="W998" s="77"/>
      <c r="X998" s="77"/>
      <c r="Y998" s="77"/>
      <c r="Z998" s="77"/>
      <c r="AA998" s="77"/>
      <c r="AB998" s="77"/>
      <c r="AC998" s="77"/>
      <c r="AD998" s="163"/>
      <c r="AE998" s="77"/>
      <c r="AF998" s="304"/>
      <c r="AG998" s="168"/>
    </row>
    <row r="999" spans="1:33" ht="19.95" customHeight="1">
      <c r="G999" s="135"/>
      <c r="H999" s="135"/>
      <c r="I999" s="135"/>
      <c r="J999" s="133"/>
      <c r="K999" s="133"/>
      <c r="L999" s="133"/>
      <c r="M999" s="133"/>
      <c r="N999" s="133"/>
      <c r="O999" s="133"/>
      <c r="P999" s="172"/>
      <c r="Q999" s="172"/>
      <c r="R999" s="135"/>
      <c r="S999" s="134"/>
      <c r="T999" s="133"/>
    </row>
    <row r="1000" spans="1:33" ht="19.95" customHeight="1">
      <c r="G1000" s="135"/>
      <c r="H1000" s="135"/>
      <c r="I1000" s="135"/>
      <c r="J1000" s="133"/>
      <c r="K1000" s="133"/>
      <c r="L1000" s="133"/>
      <c r="M1000" s="133"/>
      <c r="N1000" s="133"/>
      <c r="O1000" s="133"/>
      <c r="P1000" s="172"/>
      <c r="Q1000" s="172"/>
      <c r="R1000" s="135"/>
      <c r="S1000" s="134"/>
      <c r="T1000" s="133"/>
    </row>
    <row r="1001" spans="1:33" ht="19.95" customHeight="1">
      <c r="G1001" s="135"/>
      <c r="H1001" s="135"/>
      <c r="I1001" s="135"/>
      <c r="J1001" s="133"/>
      <c r="K1001" s="133"/>
      <c r="L1001" s="133"/>
      <c r="M1001" s="133"/>
      <c r="N1001" s="133"/>
      <c r="O1001" s="133"/>
      <c r="P1001" s="172"/>
      <c r="Q1001" s="172"/>
      <c r="R1001" s="135"/>
      <c r="S1001" s="134"/>
      <c r="T1001" s="133"/>
    </row>
    <row r="1002" spans="1:33" ht="19.95" customHeight="1">
      <c r="G1002" s="135"/>
      <c r="H1002" s="135"/>
      <c r="I1002" s="135"/>
      <c r="J1002" s="133"/>
      <c r="K1002" s="133"/>
      <c r="L1002" s="133"/>
      <c r="M1002" s="133"/>
      <c r="N1002" s="133"/>
      <c r="O1002" s="133"/>
      <c r="P1002" s="172"/>
      <c r="Q1002" s="172"/>
      <c r="R1002" s="135"/>
      <c r="S1002" s="134"/>
      <c r="T1002" s="133"/>
    </row>
    <row r="1003" spans="1:33" ht="19.95" customHeight="1">
      <c r="G1003" s="135"/>
      <c r="H1003" s="135"/>
      <c r="I1003" s="135"/>
      <c r="J1003" s="133"/>
      <c r="K1003" s="133"/>
      <c r="L1003" s="133"/>
      <c r="M1003" s="133"/>
      <c r="N1003" s="133"/>
      <c r="O1003" s="133"/>
      <c r="P1003" s="172"/>
      <c r="Q1003" s="172"/>
      <c r="R1003" s="135"/>
      <c r="S1003" s="134"/>
      <c r="T1003" s="133"/>
    </row>
    <row r="1004" spans="1:33" ht="19.95" customHeight="1">
      <c r="G1004" s="135"/>
      <c r="H1004" s="135"/>
      <c r="I1004" s="135"/>
      <c r="J1004" s="133"/>
      <c r="K1004" s="133"/>
      <c r="L1004" s="133"/>
      <c r="M1004" s="133"/>
      <c r="N1004" s="133"/>
      <c r="O1004" s="133"/>
      <c r="P1004" s="172"/>
      <c r="Q1004" s="172"/>
      <c r="R1004" s="135"/>
      <c r="S1004" s="134"/>
      <c r="T1004" s="133"/>
    </row>
    <row r="1005" spans="1:33" ht="19.95" customHeight="1">
      <c r="G1005" s="135"/>
      <c r="H1005" s="135"/>
      <c r="I1005" s="135"/>
      <c r="J1005" s="133"/>
      <c r="K1005" s="133"/>
      <c r="L1005" s="133"/>
      <c r="M1005" s="133"/>
      <c r="N1005" s="133"/>
      <c r="O1005" s="133"/>
      <c r="P1005" s="172"/>
      <c r="Q1005" s="172"/>
      <c r="R1005" s="135"/>
      <c r="S1005" s="134"/>
      <c r="T1005" s="133"/>
    </row>
    <row r="1006" spans="1:33" ht="19.95" customHeight="1">
      <c r="G1006" s="135"/>
      <c r="H1006" s="135"/>
      <c r="I1006" s="135"/>
      <c r="J1006" s="133"/>
      <c r="K1006" s="133"/>
      <c r="L1006" s="133"/>
      <c r="M1006" s="133"/>
      <c r="N1006" s="133"/>
      <c r="O1006" s="133"/>
      <c r="P1006" s="172"/>
      <c r="Q1006" s="172"/>
      <c r="R1006" s="135"/>
      <c r="S1006" s="134"/>
      <c r="T1006" s="133"/>
    </row>
    <row r="1007" spans="1:33" ht="19.95" customHeight="1">
      <c r="G1007" s="135"/>
      <c r="H1007" s="135"/>
      <c r="I1007" s="135"/>
      <c r="J1007" s="133"/>
      <c r="K1007" s="133"/>
      <c r="L1007" s="133"/>
      <c r="M1007" s="133"/>
      <c r="N1007" s="133"/>
      <c r="O1007" s="133"/>
      <c r="P1007" s="172"/>
      <c r="Q1007" s="172"/>
      <c r="R1007" s="135"/>
      <c r="S1007" s="134"/>
      <c r="T1007" s="133"/>
    </row>
    <row r="1008" spans="1:33" ht="19.95" customHeight="1">
      <c r="G1008" s="135"/>
      <c r="H1008" s="135"/>
      <c r="I1008" s="135"/>
      <c r="J1008" s="133"/>
      <c r="K1008" s="133"/>
      <c r="L1008" s="133"/>
      <c r="M1008" s="133"/>
      <c r="N1008" s="133"/>
      <c r="O1008" s="133"/>
      <c r="P1008" s="172"/>
      <c r="Q1008" s="172"/>
      <c r="R1008" s="135"/>
      <c r="S1008" s="134"/>
      <c r="T1008" s="133"/>
    </row>
    <row r="1009" spans="7:20" ht="19.95" customHeight="1">
      <c r="G1009" s="135"/>
      <c r="H1009" s="135"/>
      <c r="I1009" s="135"/>
      <c r="J1009" s="133"/>
      <c r="K1009" s="133"/>
      <c r="L1009" s="133"/>
      <c r="M1009" s="133"/>
      <c r="N1009" s="133"/>
      <c r="O1009" s="133"/>
      <c r="P1009" s="172"/>
      <c r="Q1009" s="172"/>
      <c r="R1009" s="135"/>
      <c r="S1009" s="134"/>
      <c r="T1009" s="133"/>
    </row>
    <row r="1010" spans="7:20" ht="19.95" customHeight="1">
      <c r="G1010" s="135"/>
      <c r="H1010" s="135"/>
      <c r="I1010" s="135"/>
      <c r="J1010" s="133"/>
      <c r="K1010" s="133"/>
      <c r="L1010" s="133"/>
      <c r="M1010" s="133"/>
      <c r="N1010" s="133"/>
      <c r="O1010" s="133"/>
      <c r="P1010" s="172"/>
      <c r="Q1010" s="172"/>
      <c r="R1010" s="135"/>
      <c r="S1010" s="134"/>
      <c r="T1010" s="133"/>
    </row>
    <row r="1011" spans="7:20" ht="19.95" customHeight="1">
      <c r="G1011" s="135"/>
      <c r="H1011" s="135"/>
      <c r="I1011" s="135"/>
      <c r="J1011" s="133"/>
      <c r="K1011" s="133"/>
      <c r="L1011" s="133"/>
      <c r="M1011" s="133"/>
      <c r="N1011" s="133"/>
      <c r="O1011" s="133"/>
      <c r="P1011" s="172"/>
      <c r="Q1011" s="172"/>
      <c r="R1011" s="135"/>
      <c r="S1011" s="134"/>
      <c r="T1011" s="133"/>
    </row>
    <row r="1012" spans="7:20" ht="19.95" customHeight="1">
      <c r="G1012" s="135"/>
      <c r="H1012" s="135"/>
      <c r="I1012" s="135"/>
      <c r="J1012" s="133"/>
      <c r="K1012" s="133"/>
      <c r="L1012" s="133"/>
      <c r="M1012" s="133"/>
      <c r="N1012" s="133"/>
      <c r="O1012" s="133"/>
      <c r="P1012" s="172"/>
      <c r="Q1012" s="172"/>
      <c r="R1012" s="135"/>
      <c r="S1012" s="134"/>
      <c r="T1012" s="133"/>
    </row>
    <row r="1013" spans="7:20" ht="19.95" customHeight="1">
      <c r="G1013" s="135"/>
      <c r="H1013" s="135"/>
      <c r="I1013" s="135"/>
      <c r="J1013" s="133"/>
      <c r="K1013" s="133"/>
      <c r="L1013" s="133"/>
      <c r="M1013" s="133"/>
      <c r="N1013" s="133"/>
      <c r="O1013" s="133"/>
      <c r="P1013" s="172"/>
      <c r="Q1013" s="172"/>
      <c r="R1013" s="135"/>
      <c r="S1013" s="134"/>
      <c r="T1013" s="133"/>
    </row>
    <row r="1014" spans="7:20" ht="19.95" customHeight="1">
      <c r="G1014" s="135"/>
      <c r="H1014" s="135"/>
      <c r="I1014" s="135"/>
      <c r="J1014" s="133"/>
      <c r="K1014" s="133"/>
      <c r="L1014" s="133"/>
      <c r="M1014" s="133"/>
      <c r="N1014" s="133"/>
      <c r="O1014" s="133"/>
      <c r="P1014" s="172"/>
      <c r="Q1014" s="172"/>
      <c r="R1014" s="135"/>
      <c r="S1014" s="134"/>
      <c r="T1014" s="133"/>
    </row>
    <row r="1015" spans="7:20" ht="19.95" customHeight="1">
      <c r="G1015" s="135"/>
      <c r="H1015" s="135"/>
      <c r="I1015" s="135"/>
      <c r="J1015" s="133"/>
      <c r="K1015" s="133"/>
      <c r="L1015" s="133"/>
      <c r="M1015" s="133"/>
      <c r="N1015" s="133"/>
      <c r="O1015" s="133"/>
      <c r="P1015" s="172"/>
      <c r="Q1015" s="172"/>
      <c r="R1015" s="135"/>
      <c r="S1015" s="134"/>
      <c r="T1015" s="133"/>
    </row>
    <row r="1016" spans="7:20" ht="19.95" customHeight="1">
      <c r="G1016" s="135"/>
      <c r="H1016" s="135"/>
      <c r="I1016" s="135"/>
      <c r="J1016" s="133"/>
      <c r="K1016" s="133"/>
      <c r="L1016" s="133"/>
      <c r="M1016" s="133"/>
      <c r="N1016" s="133"/>
      <c r="O1016" s="133"/>
      <c r="P1016" s="172"/>
      <c r="Q1016" s="172"/>
      <c r="R1016" s="135"/>
      <c r="S1016" s="134"/>
      <c r="T1016" s="133"/>
    </row>
    <row r="1017" spans="7:20" ht="19.95" customHeight="1">
      <c r="G1017" s="135"/>
      <c r="H1017" s="135"/>
      <c r="I1017" s="135"/>
      <c r="J1017" s="133"/>
      <c r="K1017" s="133"/>
      <c r="L1017" s="133"/>
      <c r="M1017" s="133"/>
      <c r="N1017" s="133"/>
      <c r="O1017" s="133"/>
      <c r="P1017" s="172"/>
      <c r="Q1017" s="172"/>
      <c r="R1017" s="135"/>
      <c r="S1017" s="134"/>
      <c r="T1017" s="133"/>
    </row>
    <row r="1018" spans="7:20" ht="19.95" customHeight="1">
      <c r="G1018" s="135"/>
      <c r="H1018" s="135"/>
      <c r="I1018" s="135"/>
      <c r="J1018" s="133"/>
      <c r="K1018" s="133"/>
      <c r="L1018" s="133"/>
      <c r="M1018" s="133"/>
      <c r="N1018" s="133"/>
      <c r="O1018" s="133"/>
      <c r="P1018" s="172"/>
      <c r="Q1018" s="172"/>
      <c r="R1018" s="135"/>
      <c r="S1018" s="134"/>
      <c r="T1018" s="133"/>
    </row>
    <row r="1019" spans="7:20" ht="19.95" customHeight="1">
      <c r="G1019" s="135"/>
      <c r="H1019" s="135"/>
      <c r="I1019" s="135"/>
      <c r="J1019" s="133"/>
      <c r="K1019" s="133"/>
      <c r="L1019" s="133"/>
      <c r="M1019" s="133"/>
      <c r="N1019" s="133"/>
      <c r="O1019" s="133"/>
      <c r="P1019" s="172"/>
      <c r="Q1019" s="172"/>
      <c r="R1019" s="135"/>
      <c r="S1019" s="134"/>
      <c r="T1019" s="133"/>
    </row>
    <row r="1020" spans="7:20" ht="19.95" customHeight="1">
      <c r="G1020" s="135"/>
      <c r="H1020" s="135"/>
      <c r="I1020" s="135"/>
      <c r="J1020" s="133"/>
      <c r="K1020" s="133"/>
      <c r="L1020" s="133"/>
      <c r="M1020" s="133"/>
      <c r="N1020" s="133"/>
      <c r="O1020" s="133"/>
      <c r="P1020" s="172"/>
      <c r="Q1020" s="172"/>
      <c r="R1020" s="135"/>
      <c r="S1020" s="134"/>
      <c r="T1020" s="133"/>
    </row>
    <row r="1021" spans="7:20" ht="19.95" customHeight="1">
      <c r="G1021" s="135"/>
      <c r="H1021" s="135"/>
      <c r="I1021" s="135"/>
      <c r="J1021" s="133"/>
      <c r="K1021" s="133"/>
      <c r="L1021" s="133"/>
      <c r="M1021" s="133"/>
      <c r="N1021" s="133"/>
      <c r="O1021" s="133"/>
      <c r="P1021" s="172"/>
      <c r="Q1021" s="172"/>
      <c r="R1021" s="135"/>
      <c r="S1021" s="134"/>
      <c r="T1021" s="133"/>
    </row>
    <row r="1022" spans="7:20" ht="19.95" customHeight="1">
      <c r="G1022" s="135"/>
      <c r="H1022" s="135"/>
      <c r="I1022" s="135"/>
      <c r="J1022" s="133"/>
      <c r="K1022" s="133"/>
      <c r="L1022" s="133"/>
      <c r="M1022" s="133"/>
      <c r="N1022" s="133"/>
      <c r="O1022" s="133"/>
      <c r="P1022" s="172"/>
      <c r="Q1022" s="172"/>
      <c r="R1022" s="135"/>
      <c r="S1022" s="134"/>
      <c r="T1022" s="133"/>
    </row>
    <row r="1023" spans="7:20" ht="19.95" customHeight="1">
      <c r="G1023" s="135"/>
      <c r="H1023" s="135"/>
      <c r="I1023" s="135"/>
      <c r="J1023" s="133"/>
      <c r="K1023" s="133"/>
      <c r="L1023" s="133"/>
      <c r="M1023" s="133"/>
      <c r="N1023" s="133"/>
      <c r="O1023" s="133"/>
      <c r="P1023" s="172"/>
      <c r="Q1023" s="172"/>
      <c r="R1023" s="135"/>
      <c r="S1023" s="134"/>
      <c r="T1023" s="133"/>
    </row>
    <row r="1024" spans="7:20" ht="19.95" customHeight="1">
      <c r="G1024" s="135"/>
      <c r="H1024" s="135"/>
      <c r="I1024" s="135"/>
      <c r="J1024" s="133"/>
      <c r="K1024" s="133"/>
      <c r="L1024" s="133"/>
      <c r="M1024" s="133"/>
      <c r="N1024" s="133"/>
      <c r="O1024" s="133"/>
      <c r="P1024" s="172"/>
      <c r="Q1024" s="172"/>
      <c r="R1024" s="135"/>
      <c r="S1024" s="134"/>
      <c r="T1024" s="133"/>
    </row>
    <row r="1025" spans="7:20" ht="19.95" customHeight="1">
      <c r="G1025" s="135"/>
      <c r="H1025" s="135"/>
      <c r="I1025" s="135"/>
      <c r="J1025" s="133"/>
      <c r="K1025" s="133"/>
      <c r="L1025" s="133"/>
      <c r="M1025" s="133"/>
      <c r="N1025" s="133"/>
      <c r="O1025" s="133"/>
      <c r="P1025" s="172"/>
      <c r="Q1025" s="172"/>
      <c r="R1025" s="135"/>
      <c r="S1025" s="134"/>
      <c r="T1025" s="133"/>
    </row>
    <row r="1026" spans="7:20" ht="19.95" customHeight="1">
      <c r="G1026" s="135"/>
      <c r="H1026" s="135"/>
      <c r="I1026" s="135"/>
      <c r="J1026" s="133"/>
      <c r="K1026" s="133"/>
      <c r="L1026" s="133"/>
      <c r="M1026" s="133"/>
      <c r="N1026" s="133"/>
      <c r="O1026" s="133"/>
      <c r="P1026" s="172"/>
      <c r="Q1026" s="172"/>
      <c r="R1026" s="135"/>
      <c r="S1026" s="134"/>
      <c r="T1026" s="133"/>
    </row>
    <row r="1027" spans="7:20" ht="19.95" customHeight="1">
      <c r="G1027" s="135"/>
      <c r="H1027" s="135"/>
      <c r="I1027" s="135"/>
      <c r="J1027" s="133"/>
      <c r="K1027" s="133"/>
      <c r="L1027" s="133"/>
      <c r="M1027" s="133"/>
      <c r="N1027" s="133"/>
      <c r="O1027" s="133"/>
      <c r="P1027" s="172"/>
      <c r="Q1027" s="172"/>
      <c r="R1027" s="135"/>
      <c r="S1027" s="134"/>
      <c r="T1027" s="133"/>
    </row>
    <row r="1028" spans="7:20" ht="19.95" customHeight="1">
      <c r="G1028" s="135"/>
      <c r="H1028" s="135"/>
      <c r="I1028" s="135"/>
      <c r="J1028" s="133"/>
      <c r="K1028" s="133"/>
      <c r="L1028" s="133"/>
      <c r="M1028" s="133"/>
      <c r="N1028" s="133"/>
      <c r="O1028" s="133"/>
      <c r="P1028" s="172"/>
      <c r="Q1028" s="172"/>
      <c r="R1028" s="135"/>
      <c r="S1028" s="134"/>
      <c r="T1028" s="133"/>
    </row>
    <row r="1029" spans="7:20" ht="19.95" customHeight="1">
      <c r="G1029" s="135"/>
      <c r="H1029" s="135"/>
      <c r="I1029" s="135"/>
      <c r="J1029" s="133"/>
      <c r="K1029" s="133"/>
      <c r="L1029" s="133"/>
      <c r="M1029" s="133"/>
      <c r="N1029" s="133"/>
      <c r="O1029" s="133"/>
      <c r="P1029" s="172"/>
      <c r="Q1029" s="172"/>
      <c r="R1029" s="135"/>
      <c r="S1029" s="134"/>
      <c r="T1029" s="133"/>
    </row>
    <row r="1030" spans="7:20" ht="19.95" customHeight="1">
      <c r="G1030" s="135"/>
      <c r="H1030" s="135"/>
      <c r="I1030" s="135"/>
      <c r="J1030" s="133"/>
      <c r="K1030" s="133"/>
      <c r="L1030" s="133"/>
      <c r="M1030" s="133"/>
      <c r="N1030" s="133"/>
      <c r="O1030" s="133"/>
      <c r="P1030" s="172"/>
      <c r="Q1030" s="172"/>
      <c r="R1030" s="135"/>
      <c r="S1030" s="134"/>
      <c r="T1030" s="133"/>
    </row>
    <row r="1031" spans="7:20" ht="19.95" customHeight="1">
      <c r="G1031" s="135"/>
      <c r="H1031" s="135"/>
      <c r="I1031" s="135"/>
      <c r="J1031" s="133"/>
      <c r="K1031" s="133"/>
      <c r="L1031" s="133"/>
      <c r="M1031" s="133"/>
      <c r="N1031" s="133"/>
      <c r="O1031" s="133"/>
      <c r="P1031" s="172"/>
      <c r="Q1031" s="172"/>
      <c r="R1031" s="135"/>
      <c r="S1031" s="134"/>
      <c r="T1031" s="133"/>
    </row>
    <row r="1032" spans="7:20" ht="19.95" customHeight="1">
      <c r="G1032" s="135"/>
      <c r="H1032" s="135"/>
      <c r="I1032" s="135"/>
      <c r="J1032" s="133"/>
      <c r="K1032" s="133"/>
      <c r="L1032" s="133"/>
      <c r="M1032" s="133"/>
      <c r="N1032" s="133"/>
      <c r="O1032" s="133"/>
      <c r="P1032" s="172"/>
      <c r="Q1032" s="172"/>
      <c r="R1032" s="135"/>
      <c r="S1032" s="134"/>
      <c r="T1032" s="133"/>
    </row>
    <row r="1033" spans="7:20" ht="19.95" customHeight="1">
      <c r="G1033" s="135"/>
      <c r="H1033" s="135"/>
      <c r="I1033" s="135"/>
      <c r="J1033" s="133"/>
      <c r="K1033" s="133"/>
      <c r="L1033" s="133"/>
      <c r="M1033" s="133"/>
      <c r="N1033" s="133"/>
      <c r="O1033" s="133"/>
      <c r="P1033" s="172"/>
      <c r="Q1033" s="172"/>
      <c r="R1033" s="135"/>
      <c r="S1033" s="134"/>
      <c r="T1033" s="133"/>
    </row>
    <row r="1034" spans="7:20" ht="19.95" customHeight="1">
      <c r="G1034" s="135"/>
      <c r="H1034" s="135"/>
      <c r="I1034" s="135"/>
      <c r="J1034" s="133"/>
      <c r="K1034" s="133"/>
      <c r="L1034" s="133"/>
      <c r="M1034" s="133"/>
      <c r="N1034" s="133"/>
      <c r="O1034" s="133"/>
      <c r="P1034" s="172"/>
      <c r="Q1034" s="172"/>
      <c r="R1034" s="135"/>
      <c r="S1034" s="134"/>
      <c r="T1034" s="133"/>
    </row>
    <row r="1035" spans="7:20" ht="19.95" customHeight="1">
      <c r="G1035" s="135"/>
      <c r="H1035" s="135"/>
      <c r="I1035" s="135"/>
      <c r="J1035" s="133"/>
      <c r="K1035" s="133"/>
      <c r="L1035" s="133"/>
      <c r="M1035" s="133"/>
      <c r="N1035" s="133"/>
      <c r="O1035" s="133"/>
      <c r="P1035" s="172"/>
      <c r="Q1035" s="172"/>
      <c r="R1035" s="135"/>
      <c r="S1035" s="134"/>
      <c r="T1035" s="133"/>
    </row>
    <row r="1036" spans="7:20" ht="19.95" customHeight="1">
      <c r="G1036" s="135"/>
      <c r="H1036" s="135"/>
      <c r="I1036" s="135"/>
      <c r="J1036" s="133"/>
      <c r="K1036" s="133"/>
      <c r="L1036" s="133"/>
      <c r="M1036" s="133"/>
      <c r="N1036" s="133"/>
      <c r="O1036" s="133"/>
      <c r="P1036" s="172"/>
      <c r="Q1036" s="172"/>
      <c r="R1036" s="135"/>
      <c r="S1036" s="134"/>
      <c r="T1036" s="133"/>
    </row>
    <row r="1037" spans="7:20" ht="19.95" customHeight="1">
      <c r="G1037" s="135"/>
      <c r="H1037" s="135"/>
      <c r="I1037" s="135"/>
      <c r="J1037" s="133"/>
      <c r="K1037" s="133"/>
      <c r="L1037" s="133"/>
      <c r="M1037" s="133"/>
      <c r="N1037" s="133"/>
      <c r="O1037" s="133"/>
      <c r="P1037" s="172"/>
      <c r="Q1037" s="172"/>
      <c r="R1037" s="135"/>
      <c r="S1037" s="134"/>
      <c r="T1037" s="133"/>
    </row>
    <row r="1038" spans="7:20" ht="19.95" customHeight="1">
      <c r="G1038" s="135"/>
      <c r="H1038" s="135"/>
      <c r="I1038" s="135"/>
      <c r="J1038" s="133"/>
      <c r="K1038" s="133"/>
      <c r="L1038" s="133"/>
      <c r="M1038" s="133"/>
      <c r="N1038" s="133"/>
      <c r="O1038" s="133"/>
      <c r="P1038" s="172"/>
      <c r="Q1038" s="172"/>
      <c r="R1038" s="135"/>
      <c r="S1038" s="134"/>
      <c r="T1038" s="133"/>
    </row>
    <row r="1039" spans="7:20" ht="19.95" customHeight="1">
      <c r="G1039" s="135"/>
      <c r="H1039" s="135"/>
      <c r="I1039" s="135"/>
      <c r="J1039" s="133"/>
      <c r="K1039" s="133"/>
      <c r="L1039" s="133"/>
      <c r="M1039" s="133"/>
      <c r="N1039" s="133"/>
      <c r="O1039" s="133"/>
      <c r="P1039" s="172"/>
      <c r="Q1039" s="172"/>
      <c r="R1039" s="135"/>
      <c r="S1039" s="134"/>
      <c r="T1039" s="133"/>
    </row>
    <row r="1040" spans="7:20" ht="19.95" customHeight="1">
      <c r="G1040" s="135"/>
      <c r="H1040" s="135"/>
      <c r="I1040" s="135"/>
      <c r="J1040" s="133"/>
      <c r="K1040" s="133"/>
      <c r="L1040" s="133"/>
      <c r="M1040" s="133"/>
      <c r="N1040" s="133"/>
      <c r="O1040" s="133"/>
      <c r="P1040" s="172"/>
      <c r="Q1040" s="172"/>
      <c r="R1040" s="135"/>
      <c r="S1040" s="134"/>
      <c r="T1040" s="133"/>
    </row>
    <row r="1041" spans="7:20" ht="19.95" customHeight="1">
      <c r="G1041" s="135"/>
      <c r="H1041" s="135"/>
      <c r="I1041" s="135"/>
      <c r="J1041" s="133"/>
      <c r="K1041" s="133"/>
      <c r="L1041" s="133"/>
      <c r="M1041" s="133"/>
      <c r="N1041" s="133"/>
      <c r="O1041" s="133"/>
      <c r="P1041" s="172"/>
      <c r="Q1041" s="172"/>
      <c r="R1041" s="135"/>
      <c r="S1041" s="134"/>
      <c r="T1041" s="133"/>
    </row>
    <row r="1042" spans="7:20" ht="19.95" customHeight="1">
      <c r="G1042" s="135"/>
      <c r="H1042" s="135"/>
      <c r="I1042" s="135"/>
      <c r="J1042" s="133"/>
      <c r="K1042" s="133"/>
      <c r="L1042" s="133"/>
      <c r="M1042" s="133"/>
      <c r="N1042" s="133"/>
      <c r="O1042" s="133"/>
      <c r="P1042" s="172"/>
      <c r="Q1042" s="172"/>
      <c r="R1042" s="135"/>
      <c r="S1042" s="134"/>
      <c r="T1042" s="133"/>
    </row>
    <row r="1043" spans="7:20" ht="19.95" customHeight="1">
      <c r="G1043" s="135"/>
      <c r="H1043" s="135"/>
      <c r="I1043" s="135"/>
      <c r="J1043" s="133"/>
      <c r="K1043" s="133"/>
      <c r="L1043" s="133"/>
      <c r="M1043" s="133"/>
      <c r="N1043" s="133"/>
      <c r="O1043" s="133"/>
      <c r="P1043" s="172"/>
      <c r="Q1043" s="172"/>
      <c r="R1043" s="135"/>
      <c r="S1043" s="134"/>
      <c r="T1043" s="133"/>
    </row>
    <row r="1044" spans="7:20" ht="19.95" customHeight="1">
      <c r="G1044" s="135"/>
      <c r="H1044" s="135"/>
      <c r="I1044" s="135"/>
      <c r="J1044" s="133"/>
      <c r="K1044" s="133"/>
      <c r="L1044" s="133"/>
      <c r="M1044" s="133"/>
      <c r="N1044" s="133"/>
      <c r="O1044" s="133"/>
      <c r="P1044" s="172"/>
      <c r="Q1044" s="172"/>
      <c r="R1044" s="135"/>
      <c r="S1044" s="134"/>
      <c r="T1044" s="133"/>
    </row>
    <row r="1045" spans="7:20" ht="19.95" customHeight="1">
      <c r="G1045" s="135"/>
      <c r="H1045" s="135"/>
      <c r="I1045" s="135"/>
      <c r="J1045" s="133"/>
      <c r="K1045" s="133"/>
      <c r="L1045" s="133"/>
      <c r="M1045" s="133"/>
      <c r="N1045" s="133"/>
      <c r="O1045" s="133"/>
      <c r="P1045" s="172"/>
      <c r="Q1045" s="172"/>
      <c r="R1045" s="135"/>
      <c r="S1045" s="134"/>
      <c r="T1045" s="133"/>
    </row>
    <row r="1046" spans="7:20" ht="19.95" customHeight="1">
      <c r="G1046" s="135"/>
      <c r="H1046" s="135"/>
      <c r="I1046" s="135"/>
      <c r="J1046" s="133"/>
      <c r="K1046" s="133"/>
      <c r="L1046" s="133"/>
      <c r="M1046" s="133"/>
      <c r="N1046" s="133"/>
      <c r="O1046" s="133"/>
      <c r="P1046" s="172"/>
      <c r="Q1046" s="172"/>
      <c r="R1046" s="135"/>
      <c r="S1046" s="134"/>
      <c r="T1046" s="133"/>
    </row>
    <row r="1047" spans="7:20" ht="19.95" customHeight="1">
      <c r="G1047" s="135"/>
      <c r="H1047" s="135"/>
      <c r="I1047" s="135"/>
      <c r="J1047" s="133"/>
      <c r="K1047" s="133"/>
      <c r="L1047" s="133"/>
      <c r="M1047" s="133"/>
      <c r="N1047" s="133"/>
      <c r="O1047" s="133"/>
      <c r="P1047" s="172"/>
      <c r="Q1047" s="172"/>
      <c r="R1047" s="135"/>
      <c r="S1047" s="134"/>
      <c r="T1047" s="133"/>
    </row>
    <row r="1048" spans="7:20" ht="19.95" customHeight="1">
      <c r="G1048" s="135"/>
      <c r="H1048" s="135"/>
      <c r="I1048" s="135"/>
      <c r="J1048" s="133"/>
      <c r="K1048" s="133"/>
      <c r="L1048" s="133"/>
      <c r="M1048" s="133"/>
      <c r="N1048" s="133"/>
      <c r="O1048" s="133"/>
      <c r="P1048" s="172"/>
      <c r="Q1048" s="172"/>
      <c r="R1048" s="135"/>
      <c r="S1048" s="134"/>
      <c r="T1048" s="133"/>
    </row>
    <row r="1049" spans="7:20" ht="19.95" customHeight="1">
      <c r="G1049" s="135"/>
      <c r="H1049" s="135"/>
      <c r="I1049" s="135"/>
      <c r="J1049" s="133"/>
      <c r="K1049" s="133"/>
      <c r="L1049" s="133"/>
      <c r="M1049" s="133"/>
      <c r="N1049" s="133"/>
      <c r="O1049" s="133"/>
      <c r="P1049" s="172"/>
      <c r="Q1049" s="172"/>
      <c r="R1049" s="135"/>
      <c r="S1049" s="134"/>
      <c r="T1049" s="133"/>
    </row>
    <row r="1050" spans="7:20" ht="19.95" customHeight="1">
      <c r="G1050" s="135"/>
      <c r="H1050" s="135"/>
      <c r="I1050" s="135"/>
      <c r="J1050" s="133"/>
      <c r="K1050" s="133"/>
      <c r="L1050" s="133"/>
      <c r="M1050" s="133"/>
      <c r="N1050" s="133"/>
      <c r="O1050" s="133"/>
      <c r="P1050" s="172"/>
      <c r="Q1050" s="172"/>
      <c r="R1050" s="135"/>
      <c r="S1050" s="134"/>
      <c r="T1050" s="133"/>
    </row>
    <row r="1051" spans="7:20" ht="19.95" customHeight="1">
      <c r="G1051" s="135"/>
      <c r="H1051" s="135"/>
      <c r="I1051" s="135"/>
      <c r="J1051" s="133"/>
      <c r="K1051" s="133"/>
      <c r="L1051" s="133"/>
      <c r="M1051" s="133"/>
      <c r="N1051" s="133"/>
      <c r="O1051" s="133"/>
      <c r="P1051" s="172"/>
      <c r="Q1051" s="172"/>
      <c r="R1051" s="135"/>
      <c r="S1051" s="134"/>
      <c r="T1051" s="133"/>
    </row>
    <row r="1052" spans="7:20" ht="19.95" customHeight="1">
      <c r="G1052" s="135"/>
      <c r="H1052" s="135"/>
      <c r="I1052" s="135"/>
      <c r="J1052" s="133"/>
      <c r="K1052" s="133"/>
      <c r="L1052" s="133"/>
      <c r="M1052" s="133"/>
      <c r="N1052" s="133"/>
      <c r="O1052" s="133"/>
      <c r="P1052" s="172"/>
      <c r="Q1052" s="172"/>
      <c r="R1052" s="135"/>
      <c r="S1052" s="134"/>
      <c r="T1052" s="133"/>
    </row>
    <row r="1053" spans="7:20" ht="19.95" customHeight="1">
      <c r="G1053" s="135"/>
      <c r="H1053" s="135"/>
      <c r="I1053" s="135"/>
      <c r="J1053" s="133"/>
      <c r="K1053" s="133"/>
      <c r="L1053" s="133"/>
      <c r="M1053" s="133"/>
      <c r="N1053" s="133"/>
      <c r="O1053" s="133"/>
      <c r="P1053" s="172"/>
      <c r="Q1053" s="172"/>
      <c r="R1053" s="135"/>
      <c r="S1053" s="134"/>
      <c r="T1053" s="133"/>
    </row>
    <row r="1054" spans="7:20" ht="19.95" customHeight="1">
      <c r="G1054" s="135"/>
      <c r="H1054" s="135"/>
      <c r="I1054" s="135"/>
      <c r="J1054" s="133"/>
      <c r="K1054" s="133"/>
      <c r="L1054" s="133"/>
      <c r="M1054" s="133"/>
      <c r="N1054" s="133"/>
      <c r="O1054" s="133"/>
      <c r="P1054" s="172"/>
      <c r="Q1054" s="172"/>
      <c r="R1054" s="135"/>
      <c r="S1054" s="134"/>
      <c r="T1054" s="133"/>
    </row>
    <row r="1055" spans="7:20" ht="19.95" customHeight="1">
      <c r="G1055" s="135"/>
      <c r="H1055" s="135"/>
      <c r="I1055" s="135"/>
      <c r="J1055" s="133"/>
      <c r="K1055" s="133"/>
      <c r="L1055" s="133"/>
      <c r="M1055" s="133"/>
      <c r="N1055" s="133"/>
      <c r="O1055" s="133"/>
      <c r="P1055" s="172"/>
      <c r="Q1055" s="172"/>
      <c r="R1055" s="135"/>
      <c r="S1055" s="134"/>
      <c r="T1055" s="133"/>
    </row>
    <row r="1056" spans="7:20" ht="19.95" customHeight="1">
      <c r="G1056" s="135"/>
      <c r="H1056" s="135"/>
      <c r="I1056" s="135"/>
      <c r="J1056" s="133"/>
      <c r="K1056" s="133"/>
      <c r="L1056" s="133"/>
      <c r="M1056" s="133"/>
      <c r="N1056" s="133"/>
      <c r="O1056" s="133"/>
      <c r="P1056" s="172"/>
      <c r="Q1056" s="172"/>
      <c r="R1056" s="135"/>
      <c r="S1056" s="134"/>
      <c r="T1056" s="133"/>
    </row>
    <row r="1057" spans="1:33" ht="19.95" customHeight="1">
      <c r="G1057" s="135"/>
      <c r="H1057" s="135"/>
      <c r="I1057" s="135"/>
      <c r="J1057" s="133"/>
      <c r="K1057" s="133"/>
      <c r="L1057" s="133"/>
      <c r="M1057" s="133"/>
      <c r="N1057" s="133"/>
      <c r="O1057" s="133"/>
      <c r="P1057" s="172"/>
      <c r="Q1057" s="172"/>
      <c r="R1057" s="135"/>
      <c r="S1057" s="134"/>
      <c r="T1057" s="133"/>
    </row>
    <row r="1058" spans="1:33" ht="19.95" customHeight="1">
      <c r="G1058" s="135"/>
      <c r="H1058" s="135"/>
      <c r="I1058" s="135"/>
      <c r="J1058" s="133"/>
      <c r="K1058" s="133"/>
      <c r="L1058" s="133"/>
      <c r="M1058" s="133"/>
      <c r="N1058" s="133"/>
      <c r="O1058" s="133"/>
      <c r="P1058" s="172"/>
      <c r="Q1058" s="172"/>
      <c r="R1058" s="135"/>
      <c r="S1058" s="134"/>
      <c r="T1058" s="133"/>
    </row>
    <row r="1059" spans="1:33" ht="19.95" customHeight="1">
      <c r="G1059" s="135"/>
      <c r="H1059" s="135"/>
      <c r="I1059" s="135"/>
      <c r="J1059" s="133"/>
      <c r="K1059" s="133"/>
      <c r="L1059" s="133"/>
      <c r="M1059" s="133"/>
      <c r="N1059" s="133"/>
      <c r="O1059" s="133"/>
      <c r="P1059" s="172"/>
      <c r="Q1059" s="172"/>
      <c r="R1059" s="135"/>
      <c r="S1059" s="134"/>
      <c r="T1059" s="133"/>
    </row>
    <row r="1060" spans="1:33" ht="19.95" customHeight="1">
      <c r="G1060" s="135"/>
      <c r="H1060" s="135"/>
      <c r="I1060" s="135"/>
      <c r="J1060" s="133"/>
      <c r="K1060" s="133"/>
      <c r="L1060" s="133"/>
      <c r="M1060" s="133"/>
      <c r="N1060" s="133"/>
      <c r="O1060" s="133"/>
      <c r="P1060" s="172"/>
      <c r="Q1060" s="172"/>
      <c r="R1060" s="135"/>
      <c r="S1060" s="134"/>
      <c r="T1060" s="133"/>
    </row>
    <row r="1061" spans="1:33" ht="19.95" customHeight="1">
      <c r="G1061" s="135"/>
      <c r="H1061" s="135"/>
      <c r="I1061" s="135"/>
      <c r="J1061" s="133"/>
      <c r="K1061" s="133"/>
      <c r="L1061" s="133"/>
      <c r="M1061" s="133"/>
      <c r="N1061" s="133"/>
      <c r="O1061" s="133"/>
      <c r="P1061" s="172"/>
      <c r="Q1061" s="172"/>
      <c r="R1061" s="135"/>
      <c r="S1061" s="134"/>
      <c r="T1061" s="133"/>
    </row>
    <row r="1062" spans="1:33" ht="19.95" customHeight="1">
      <c r="G1062" s="135"/>
      <c r="H1062" s="135"/>
      <c r="I1062" s="135"/>
      <c r="J1062" s="133"/>
      <c r="K1062" s="133"/>
      <c r="L1062" s="133"/>
      <c r="M1062" s="133"/>
      <c r="N1062" s="133"/>
      <c r="O1062" s="133"/>
      <c r="P1062" s="172"/>
      <c r="Q1062" s="172"/>
      <c r="R1062" s="135"/>
      <c r="S1062" s="134"/>
      <c r="T1062" s="133"/>
    </row>
    <row r="1063" spans="1:33" ht="19.95" customHeight="1">
      <c r="G1063" s="135"/>
      <c r="H1063" s="135"/>
      <c r="I1063" s="135"/>
      <c r="J1063" s="133"/>
      <c r="K1063" s="133"/>
      <c r="L1063" s="133"/>
      <c r="M1063" s="133"/>
      <c r="N1063" s="133"/>
      <c r="O1063" s="133"/>
      <c r="P1063" s="172"/>
      <c r="Q1063" s="172"/>
      <c r="R1063" s="135"/>
      <c r="S1063" s="134"/>
      <c r="T1063" s="133"/>
    </row>
    <row r="1064" spans="1:33" ht="19.95" customHeight="1">
      <c r="G1064" s="135"/>
      <c r="H1064" s="135"/>
      <c r="I1064" s="135"/>
      <c r="J1064" s="133"/>
      <c r="K1064" s="133"/>
      <c r="L1064" s="133"/>
      <c r="M1064" s="133"/>
      <c r="N1064" s="133"/>
      <c r="O1064" s="133"/>
      <c r="P1064" s="172"/>
      <c r="Q1064" s="172"/>
      <c r="R1064" s="135"/>
      <c r="S1064" s="134"/>
      <c r="T1064" s="133"/>
    </row>
    <row r="1065" spans="1:33" ht="19.95" customHeight="1">
      <c r="G1065" s="135"/>
      <c r="H1065" s="135"/>
      <c r="I1065" s="135"/>
      <c r="J1065" s="133"/>
      <c r="K1065" s="133"/>
      <c r="L1065" s="133"/>
      <c r="M1065" s="133"/>
      <c r="N1065" s="133"/>
      <c r="O1065" s="133"/>
      <c r="P1065" s="172"/>
      <c r="Q1065" s="172"/>
      <c r="R1065" s="135"/>
      <c r="S1065" s="134"/>
      <c r="T1065" s="133"/>
    </row>
    <row r="1066" spans="1:33" ht="19.95" customHeight="1">
      <c r="G1066" s="135"/>
      <c r="H1066" s="135"/>
      <c r="I1066" s="135"/>
      <c r="J1066" s="133"/>
      <c r="K1066" s="133"/>
      <c r="L1066" s="133"/>
      <c r="M1066" s="133"/>
      <c r="N1066" s="133"/>
      <c r="O1066" s="133"/>
      <c r="P1066" s="172"/>
      <c r="Q1066" s="172"/>
      <c r="R1066" s="135"/>
      <c r="S1066" s="134"/>
      <c r="T1066" s="133"/>
    </row>
    <row r="1067" spans="1:33" ht="19.95" customHeight="1">
      <c r="G1067" s="135"/>
      <c r="H1067" s="135"/>
      <c r="I1067" s="135"/>
      <c r="J1067" s="133"/>
      <c r="K1067" s="133"/>
      <c r="L1067" s="133"/>
      <c r="M1067" s="133"/>
      <c r="N1067" s="133"/>
      <c r="O1067" s="133"/>
      <c r="P1067" s="172"/>
      <c r="Q1067" s="172"/>
      <c r="R1067" s="135"/>
      <c r="S1067" s="134"/>
      <c r="T1067" s="133"/>
      <c r="X1067" s="508"/>
      <c r="Y1067" s="508"/>
      <c r="Z1067" s="508"/>
      <c r="AA1067" s="508"/>
    </row>
    <row r="1068" spans="1:33" ht="19.95" customHeight="1">
      <c r="G1068" s="135"/>
      <c r="H1068" s="135"/>
      <c r="I1068" s="135"/>
      <c r="J1068" s="133"/>
      <c r="K1068" s="133"/>
      <c r="L1068" s="133"/>
      <c r="M1068" s="133"/>
      <c r="N1068" s="133"/>
      <c r="O1068" s="133"/>
      <c r="P1068" s="172"/>
      <c r="Q1068" s="172"/>
      <c r="R1068" s="135"/>
      <c r="S1068" s="134"/>
      <c r="T1068" s="133"/>
    </row>
    <row r="1069" spans="1:33" ht="19.95" customHeight="1">
      <c r="G1069" s="135"/>
      <c r="H1069" s="135"/>
      <c r="I1069" s="135"/>
      <c r="J1069" s="133"/>
      <c r="K1069" s="133"/>
      <c r="L1069" s="133"/>
      <c r="M1069" s="133"/>
      <c r="N1069" s="133"/>
      <c r="O1069" s="133"/>
      <c r="P1069" s="172"/>
      <c r="Q1069" s="172"/>
      <c r="R1069" s="135"/>
      <c r="S1069" s="134"/>
      <c r="T1069" s="133"/>
    </row>
    <row r="1070" spans="1:33" s="508" customFormat="1" ht="19.95" customHeight="1">
      <c r="A1070" s="86"/>
      <c r="B1070" s="86"/>
      <c r="C1070" s="77"/>
      <c r="D1070" s="77"/>
      <c r="E1070" s="77"/>
      <c r="F1070" s="173"/>
      <c r="G1070" s="506"/>
      <c r="H1070" s="506"/>
      <c r="I1070" s="506"/>
      <c r="J1070" s="504"/>
      <c r="K1070" s="504"/>
      <c r="L1070" s="504"/>
      <c r="M1070" s="504"/>
      <c r="N1070" s="504"/>
      <c r="O1070" s="504"/>
      <c r="P1070" s="507"/>
      <c r="Q1070" s="507"/>
      <c r="R1070" s="506"/>
      <c r="S1070" s="505"/>
      <c r="T1070" s="504"/>
      <c r="X1070" s="77"/>
      <c r="Y1070" s="77"/>
      <c r="Z1070" s="77"/>
      <c r="AA1070" s="77"/>
      <c r="AB1070" s="77"/>
      <c r="AC1070" s="77"/>
      <c r="AD1070" s="163"/>
      <c r="AF1070" s="510"/>
      <c r="AG1070" s="511"/>
    </row>
    <row r="1071" spans="1:33" ht="19.95" customHeight="1">
      <c r="G1071" s="135"/>
      <c r="H1071" s="135"/>
      <c r="I1071" s="135"/>
      <c r="J1071" s="133"/>
      <c r="K1071" s="133"/>
      <c r="L1071" s="133"/>
      <c r="M1071" s="133"/>
      <c r="N1071" s="133"/>
      <c r="O1071" s="133"/>
      <c r="P1071" s="172"/>
      <c r="Q1071" s="172"/>
      <c r="R1071" s="135"/>
      <c r="S1071" s="134"/>
      <c r="T1071" s="133"/>
      <c r="AB1071" s="508"/>
      <c r="AC1071" s="508"/>
      <c r="AD1071" s="509"/>
    </row>
    <row r="1072" spans="1:33" ht="19.95" customHeight="1">
      <c r="G1072" s="135"/>
      <c r="H1072" s="135"/>
      <c r="I1072" s="135"/>
      <c r="J1072" s="133"/>
      <c r="K1072" s="133"/>
      <c r="L1072" s="133"/>
      <c r="M1072" s="133"/>
      <c r="N1072" s="133"/>
      <c r="O1072" s="133"/>
      <c r="P1072" s="172"/>
      <c r="Q1072" s="172"/>
      <c r="R1072" s="135"/>
      <c r="S1072" s="134"/>
      <c r="T1072" s="133"/>
    </row>
    <row r="1073" spans="7:20" ht="19.95" customHeight="1">
      <c r="G1073" s="135"/>
      <c r="H1073" s="135"/>
      <c r="I1073" s="135"/>
      <c r="J1073" s="133"/>
      <c r="K1073" s="133"/>
      <c r="L1073" s="133"/>
      <c r="M1073" s="133"/>
      <c r="N1073" s="133"/>
      <c r="O1073" s="133"/>
      <c r="P1073" s="172"/>
      <c r="Q1073" s="172"/>
      <c r="R1073" s="135"/>
      <c r="S1073" s="134"/>
      <c r="T1073" s="133"/>
    </row>
    <row r="1074" spans="7:20" ht="19.95" customHeight="1">
      <c r="G1074" s="135"/>
      <c r="H1074" s="135"/>
      <c r="I1074" s="135"/>
      <c r="J1074" s="133"/>
      <c r="K1074" s="133"/>
      <c r="L1074" s="133"/>
      <c r="M1074" s="133"/>
      <c r="N1074" s="133"/>
      <c r="O1074" s="133"/>
      <c r="P1074" s="172"/>
      <c r="Q1074" s="172"/>
      <c r="R1074" s="135"/>
      <c r="S1074" s="134"/>
      <c r="T1074" s="133"/>
    </row>
    <row r="1075" spans="7:20" ht="19.95" customHeight="1">
      <c r="G1075" s="135"/>
      <c r="H1075" s="135"/>
      <c r="I1075" s="135"/>
      <c r="J1075" s="133"/>
      <c r="K1075" s="133"/>
      <c r="L1075" s="133"/>
      <c r="M1075" s="133"/>
      <c r="N1075" s="133"/>
      <c r="O1075" s="133"/>
      <c r="P1075" s="172"/>
      <c r="Q1075" s="172"/>
      <c r="R1075" s="135"/>
      <c r="S1075" s="134"/>
      <c r="T1075" s="133"/>
    </row>
    <row r="1076" spans="7:20" ht="19.95" customHeight="1">
      <c r="G1076" s="135"/>
      <c r="H1076" s="135"/>
      <c r="I1076" s="135"/>
      <c r="J1076" s="133"/>
      <c r="K1076" s="133"/>
      <c r="L1076" s="133"/>
      <c r="M1076" s="133"/>
      <c r="N1076" s="133"/>
      <c r="O1076" s="133"/>
      <c r="P1076" s="172"/>
      <c r="Q1076" s="172"/>
      <c r="R1076" s="135"/>
      <c r="S1076" s="134"/>
      <c r="T1076" s="133"/>
    </row>
    <row r="1077" spans="7:20" ht="19.95" customHeight="1">
      <c r="G1077" s="135"/>
      <c r="H1077" s="135"/>
      <c r="I1077" s="135"/>
      <c r="J1077" s="133"/>
      <c r="K1077" s="133"/>
      <c r="L1077" s="133"/>
      <c r="M1077" s="133"/>
      <c r="N1077" s="133"/>
      <c r="O1077" s="133"/>
      <c r="P1077" s="172"/>
      <c r="Q1077" s="172"/>
      <c r="R1077" s="135"/>
      <c r="S1077" s="134"/>
      <c r="T1077" s="133"/>
    </row>
    <row r="1078" spans="7:20" ht="19.95" customHeight="1">
      <c r="G1078" s="135"/>
      <c r="H1078" s="135"/>
      <c r="I1078" s="135"/>
      <c r="J1078" s="133"/>
      <c r="K1078" s="133"/>
      <c r="L1078" s="133"/>
      <c r="M1078" s="133"/>
      <c r="N1078" s="133"/>
      <c r="O1078" s="133"/>
      <c r="P1078" s="172"/>
      <c r="Q1078" s="172"/>
      <c r="R1078" s="135"/>
      <c r="S1078" s="134"/>
      <c r="T1078" s="133"/>
    </row>
    <row r="1079" spans="7:20" ht="19.95" customHeight="1">
      <c r="G1079" s="135"/>
      <c r="H1079" s="135"/>
      <c r="I1079" s="135"/>
      <c r="J1079" s="133"/>
      <c r="K1079" s="133"/>
      <c r="L1079" s="133"/>
      <c r="M1079" s="133"/>
      <c r="N1079" s="133"/>
      <c r="O1079" s="133"/>
      <c r="P1079" s="172"/>
      <c r="Q1079" s="172"/>
      <c r="R1079" s="135"/>
      <c r="S1079" s="134"/>
      <c r="T1079" s="133"/>
    </row>
    <row r="1080" spans="7:20" ht="19.95" customHeight="1">
      <c r="G1080" s="135"/>
      <c r="H1080" s="135"/>
      <c r="I1080" s="135"/>
      <c r="J1080" s="133"/>
      <c r="K1080" s="133"/>
      <c r="L1080" s="133"/>
      <c r="M1080" s="133"/>
      <c r="N1080" s="133"/>
      <c r="O1080" s="133"/>
      <c r="P1080" s="172"/>
      <c r="Q1080" s="172"/>
      <c r="R1080" s="135"/>
      <c r="S1080" s="134"/>
      <c r="T1080" s="133"/>
    </row>
    <row r="1081" spans="7:20" ht="19.95" customHeight="1">
      <c r="G1081" s="135"/>
      <c r="H1081" s="135"/>
      <c r="I1081" s="135"/>
      <c r="J1081" s="133"/>
      <c r="K1081" s="133"/>
      <c r="L1081" s="133"/>
      <c r="M1081" s="133"/>
      <c r="N1081" s="133"/>
      <c r="O1081" s="133"/>
      <c r="P1081" s="172"/>
      <c r="Q1081" s="172"/>
      <c r="R1081" s="135"/>
      <c r="S1081" s="134"/>
      <c r="T1081" s="133"/>
    </row>
    <row r="1082" spans="7:20" ht="19.95" customHeight="1">
      <c r="G1082" s="135"/>
      <c r="H1082" s="135"/>
      <c r="I1082" s="135"/>
      <c r="J1082" s="133"/>
      <c r="K1082" s="133"/>
      <c r="L1082" s="133"/>
      <c r="M1082" s="133"/>
      <c r="N1082" s="133"/>
      <c r="O1082" s="133"/>
      <c r="P1082" s="172"/>
      <c r="Q1082" s="172"/>
      <c r="R1082" s="135"/>
      <c r="S1082" s="134"/>
      <c r="T1082" s="133"/>
    </row>
    <row r="1083" spans="7:20" ht="19.95" customHeight="1">
      <c r="G1083" s="135"/>
      <c r="H1083" s="135"/>
      <c r="I1083" s="135"/>
      <c r="J1083" s="133"/>
      <c r="K1083" s="133"/>
      <c r="L1083" s="133"/>
      <c r="M1083" s="133"/>
      <c r="N1083" s="133"/>
      <c r="O1083" s="133"/>
      <c r="P1083" s="172"/>
      <c r="Q1083" s="172"/>
      <c r="R1083" s="135"/>
      <c r="S1083" s="134"/>
      <c r="T1083" s="133"/>
    </row>
    <row r="1084" spans="7:20" ht="19.95" customHeight="1">
      <c r="G1084" s="135"/>
      <c r="H1084" s="135"/>
      <c r="I1084" s="135"/>
      <c r="J1084" s="133"/>
      <c r="K1084" s="133"/>
      <c r="L1084" s="133"/>
      <c r="M1084" s="133"/>
      <c r="N1084" s="133"/>
      <c r="O1084" s="133"/>
      <c r="P1084" s="172"/>
      <c r="Q1084" s="172"/>
      <c r="R1084" s="135"/>
      <c r="S1084" s="134"/>
      <c r="T1084" s="133"/>
    </row>
    <row r="1085" spans="7:20" ht="19.95" customHeight="1">
      <c r="G1085" s="135"/>
      <c r="H1085" s="135"/>
      <c r="I1085" s="135"/>
      <c r="J1085" s="133"/>
      <c r="K1085" s="133"/>
      <c r="L1085" s="133"/>
      <c r="M1085" s="133"/>
      <c r="N1085" s="133"/>
      <c r="O1085" s="133"/>
      <c r="P1085" s="172"/>
      <c r="Q1085" s="172"/>
      <c r="R1085" s="135"/>
      <c r="S1085" s="134"/>
      <c r="T1085" s="133"/>
    </row>
    <row r="1086" spans="7:20" ht="19.95" customHeight="1">
      <c r="G1086" s="135"/>
      <c r="H1086" s="135"/>
      <c r="I1086" s="135"/>
      <c r="J1086" s="133"/>
      <c r="K1086" s="133"/>
      <c r="L1086" s="133"/>
      <c r="M1086" s="133"/>
      <c r="N1086" s="133"/>
      <c r="O1086" s="133"/>
      <c r="P1086" s="172"/>
      <c r="Q1086" s="172"/>
      <c r="R1086" s="135"/>
      <c r="S1086" s="134"/>
      <c r="T1086" s="133"/>
    </row>
    <row r="1087" spans="7:20" ht="19.95" customHeight="1">
      <c r="G1087" s="135"/>
      <c r="H1087" s="135"/>
      <c r="I1087" s="135"/>
      <c r="J1087" s="133"/>
      <c r="K1087" s="133"/>
      <c r="L1087" s="133"/>
      <c r="M1087" s="133"/>
      <c r="N1087" s="133"/>
      <c r="O1087" s="133"/>
      <c r="P1087" s="172"/>
      <c r="Q1087" s="172"/>
      <c r="R1087" s="135"/>
      <c r="S1087" s="134"/>
      <c r="T1087" s="133"/>
    </row>
    <row r="1088" spans="7:20" ht="19.95" customHeight="1">
      <c r="G1088" s="135"/>
      <c r="H1088" s="135"/>
      <c r="I1088" s="135"/>
      <c r="J1088" s="133"/>
      <c r="K1088" s="133"/>
      <c r="L1088" s="133"/>
      <c r="M1088" s="133"/>
      <c r="N1088" s="133"/>
      <c r="O1088" s="133"/>
      <c r="P1088" s="172"/>
      <c r="Q1088" s="172"/>
      <c r="R1088" s="135"/>
      <c r="S1088" s="134"/>
      <c r="T1088" s="133"/>
    </row>
    <row r="1089" spans="7:20" ht="19.95" customHeight="1">
      <c r="G1089" s="135"/>
      <c r="H1089" s="135"/>
      <c r="I1089" s="135"/>
      <c r="J1089" s="133"/>
      <c r="K1089" s="133"/>
      <c r="L1089" s="133"/>
      <c r="M1089" s="133"/>
      <c r="N1089" s="133"/>
      <c r="O1089" s="133"/>
      <c r="P1089" s="172"/>
      <c r="Q1089" s="172"/>
      <c r="R1089" s="135"/>
      <c r="S1089" s="134"/>
      <c r="T1089" s="133"/>
    </row>
    <row r="1090" spans="7:20" ht="19.95" customHeight="1">
      <c r="G1090" s="135"/>
      <c r="H1090" s="135"/>
      <c r="I1090" s="135"/>
      <c r="J1090" s="133"/>
      <c r="K1090" s="133"/>
      <c r="L1090" s="133"/>
      <c r="M1090" s="133"/>
      <c r="N1090" s="133"/>
      <c r="O1090" s="133"/>
      <c r="P1090" s="172"/>
      <c r="Q1090" s="172"/>
      <c r="R1090" s="135"/>
      <c r="S1090" s="134"/>
      <c r="T1090" s="133"/>
    </row>
    <row r="1091" spans="7:20" ht="19.95" customHeight="1">
      <c r="G1091" s="135"/>
      <c r="H1091" s="135"/>
      <c r="I1091" s="135"/>
      <c r="J1091" s="133"/>
      <c r="K1091" s="133"/>
      <c r="L1091" s="133"/>
      <c r="M1091" s="133"/>
      <c r="N1091" s="133"/>
      <c r="O1091" s="133"/>
      <c r="P1091" s="172"/>
      <c r="Q1091" s="172"/>
      <c r="R1091" s="135"/>
      <c r="S1091" s="134"/>
      <c r="T1091" s="133"/>
    </row>
    <row r="1092" spans="7:20" ht="19.95" customHeight="1">
      <c r="G1092" s="135"/>
      <c r="H1092" s="135"/>
      <c r="I1092" s="135"/>
      <c r="J1092" s="133"/>
      <c r="K1092" s="133"/>
      <c r="L1092" s="133"/>
      <c r="M1092" s="133"/>
      <c r="N1092" s="133"/>
      <c r="O1092" s="133"/>
      <c r="P1092" s="172"/>
      <c r="Q1092" s="172"/>
      <c r="R1092" s="135"/>
      <c r="S1092" s="134"/>
      <c r="T1092" s="133"/>
    </row>
    <row r="1093" spans="7:20" ht="19.95" customHeight="1">
      <c r="G1093" s="135"/>
      <c r="H1093" s="135"/>
      <c r="I1093" s="135"/>
      <c r="J1093" s="133"/>
      <c r="K1093" s="133"/>
      <c r="L1093" s="133"/>
      <c r="M1093" s="133"/>
      <c r="N1093" s="133"/>
      <c r="O1093" s="133"/>
      <c r="P1093" s="172"/>
      <c r="Q1093" s="172"/>
      <c r="R1093" s="135"/>
      <c r="S1093" s="134"/>
      <c r="T1093" s="133"/>
    </row>
    <row r="1094" spans="7:20" ht="19.95" customHeight="1">
      <c r="G1094" s="135"/>
      <c r="H1094" s="135"/>
      <c r="I1094" s="135"/>
      <c r="J1094" s="133"/>
      <c r="K1094" s="133"/>
      <c r="L1094" s="133"/>
      <c r="M1094" s="133"/>
      <c r="N1094" s="133"/>
      <c r="O1094" s="133"/>
      <c r="P1094" s="172"/>
      <c r="Q1094" s="172"/>
      <c r="R1094" s="135"/>
      <c r="S1094" s="134"/>
      <c r="T1094" s="133"/>
    </row>
    <row r="1095" spans="7:20" ht="19.95" customHeight="1">
      <c r="G1095" s="135"/>
      <c r="H1095" s="135"/>
      <c r="I1095" s="135"/>
      <c r="J1095" s="133"/>
      <c r="K1095" s="133"/>
      <c r="L1095" s="133"/>
      <c r="M1095" s="133"/>
      <c r="N1095" s="133"/>
      <c r="O1095" s="133"/>
      <c r="P1095" s="172"/>
      <c r="Q1095" s="172"/>
      <c r="R1095" s="135"/>
      <c r="S1095" s="134"/>
      <c r="T1095" s="133"/>
    </row>
    <row r="1096" spans="7:20" ht="19.95" customHeight="1">
      <c r="G1096" s="135"/>
      <c r="H1096" s="135"/>
      <c r="I1096" s="135"/>
      <c r="J1096" s="133"/>
      <c r="K1096" s="133"/>
      <c r="L1096" s="133"/>
      <c r="M1096" s="133"/>
      <c r="N1096" s="133"/>
      <c r="O1096" s="133"/>
      <c r="P1096" s="172"/>
      <c r="Q1096" s="172"/>
      <c r="R1096" s="135"/>
      <c r="S1096" s="134"/>
      <c r="T1096" s="133"/>
    </row>
    <row r="1097" spans="7:20" ht="19.95" customHeight="1">
      <c r="G1097" s="135"/>
      <c r="H1097" s="135"/>
      <c r="I1097" s="135"/>
      <c r="J1097" s="133"/>
      <c r="K1097" s="133"/>
      <c r="L1097" s="133"/>
      <c r="M1097" s="133"/>
      <c r="N1097" s="133"/>
      <c r="O1097" s="133"/>
      <c r="P1097" s="172"/>
      <c r="Q1097" s="172"/>
      <c r="R1097" s="135"/>
      <c r="S1097" s="134"/>
      <c r="T1097" s="133"/>
    </row>
    <row r="1098" spans="7:20" ht="19.95" customHeight="1">
      <c r="G1098" s="135"/>
      <c r="H1098" s="135"/>
      <c r="I1098" s="135"/>
      <c r="J1098" s="133"/>
      <c r="K1098" s="133"/>
      <c r="L1098" s="133"/>
      <c r="M1098" s="133"/>
      <c r="N1098" s="133"/>
      <c r="O1098" s="133"/>
      <c r="P1098" s="172"/>
      <c r="Q1098" s="172"/>
      <c r="R1098" s="135"/>
      <c r="S1098" s="134"/>
      <c r="T1098" s="133"/>
    </row>
    <row r="1099" spans="7:20" ht="19.95" customHeight="1">
      <c r="G1099" s="135"/>
      <c r="H1099" s="135"/>
      <c r="I1099" s="135"/>
      <c r="J1099" s="133"/>
      <c r="K1099" s="133"/>
      <c r="L1099" s="133"/>
      <c r="M1099" s="133"/>
      <c r="N1099" s="133"/>
      <c r="O1099" s="133"/>
      <c r="P1099" s="172"/>
      <c r="Q1099" s="172"/>
      <c r="R1099" s="135"/>
      <c r="S1099" s="134"/>
      <c r="T1099" s="133"/>
    </row>
    <row r="1100" spans="7:20" ht="19.95" customHeight="1">
      <c r="G1100" s="135"/>
      <c r="H1100" s="135"/>
      <c r="I1100" s="135"/>
      <c r="J1100" s="133"/>
      <c r="K1100" s="133"/>
      <c r="L1100" s="133"/>
      <c r="M1100" s="133"/>
      <c r="N1100" s="133"/>
      <c r="O1100" s="133"/>
      <c r="P1100" s="172"/>
      <c r="Q1100" s="172"/>
      <c r="R1100" s="135"/>
      <c r="S1100" s="134"/>
      <c r="T1100" s="133"/>
    </row>
    <row r="1101" spans="7:20" ht="19.95" customHeight="1">
      <c r="G1101" s="135"/>
      <c r="H1101" s="135"/>
      <c r="I1101" s="135"/>
      <c r="J1101" s="133"/>
      <c r="K1101" s="133"/>
      <c r="L1101" s="133"/>
      <c r="M1101" s="133"/>
      <c r="N1101" s="133"/>
      <c r="O1101" s="133"/>
      <c r="P1101" s="172"/>
      <c r="Q1101" s="172"/>
      <c r="R1101" s="135"/>
      <c r="S1101" s="134"/>
      <c r="T1101" s="133"/>
    </row>
  </sheetData>
  <sheetProtection selectLockedCells="1"/>
  <phoneticPr fontId="34" type="noConversion"/>
  <conditionalFormatting sqref="J998:J1048576">
    <cfRule type="containsText" dxfId="149" priority="1" operator="containsText" text="PE">
      <formula>NOT(ISERROR(SEARCH("PE",J998)))</formula>
    </cfRule>
    <cfRule type="containsText" dxfId="148" priority="2" operator="containsText" text="P-U">
      <formula>NOT(ISERROR(SEARCH("P-U",J998)))</formula>
    </cfRule>
    <cfRule type="containsText" dxfId="147" priority="3" operator="containsText" text="PU">
      <formula>NOT(ISERROR(SEARCH("PU",J998)))</formula>
    </cfRule>
    <cfRule type="containsText" dxfId="146" priority="4" operator="containsText" text="DUAL">
      <formula>NOT(ISERROR(SEARCH("DUAL",J998)))</formula>
    </cfRule>
  </conditionalFormatting>
  <pageMargins left="0.75" right="0.75" top="1" bottom="1"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8"/>
  <dimension ref="A1:DR1064"/>
  <sheetViews>
    <sheetView topLeftCell="B1" workbookViewId="0">
      <selection activeCell="F7" sqref="F7"/>
    </sheetView>
  </sheetViews>
  <sheetFormatPr baseColWidth="10" defaultColWidth="12.69921875" defaultRowHeight="15" customHeight="1" outlineLevelCol="1"/>
  <cols>
    <col min="1" max="1" width="1.5" style="82" hidden="1" customWidth="1"/>
    <col min="2" max="2" width="5.69921875" style="82" customWidth="1"/>
    <col min="3" max="5" width="10.69921875" style="82" customWidth="1"/>
    <col min="6" max="6" width="7.19921875" style="82" customWidth="1"/>
    <col min="7" max="8" width="7.69921875" style="82" customWidth="1"/>
    <col min="9" max="9" width="8.19921875" style="82" customWidth="1"/>
    <col min="10" max="10" width="5.69921875" style="82" customWidth="1"/>
    <col min="11" max="11" width="10.69921875" style="82" customWidth="1"/>
    <col min="12" max="13" width="0.19921875" style="82" hidden="1" customWidth="1" outlineLevel="1"/>
    <col min="14" max="14" width="10.69921875" style="82" hidden="1" customWidth="1" outlineLevel="1"/>
    <col min="15" max="15" width="7.19921875" style="82" hidden="1" customWidth="1" outlineLevel="1"/>
    <col min="16" max="16" width="7.69921875" style="82" hidden="1" customWidth="1" outlineLevel="1"/>
    <col min="17" max="17" width="6.19921875" style="82" hidden="1" customWidth="1" outlineLevel="1"/>
    <col min="18" max="20" width="10.69921875" style="82" hidden="1" customWidth="1" outlineLevel="1"/>
    <col min="21" max="92" width="0.19921875" style="82" hidden="1" customWidth="1" outlineLevel="1"/>
    <col min="93" max="93" width="10.69921875" style="82" customWidth="1" collapsed="1"/>
    <col min="94" max="94" width="10.69921875" style="82" customWidth="1"/>
    <col min="95" max="95" width="12.19921875" style="82" customWidth="1"/>
    <col min="96" max="96" width="15.69921875" style="82" customWidth="1"/>
    <col min="97" max="97" width="10.69921875" style="82" customWidth="1"/>
    <col min="98" max="98" width="13.5" style="82" customWidth="1"/>
    <col min="99" max="101" width="10.69921875" style="82" customWidth="1"/>
    <col min="102" max="102" width="15.69921875" style="82" customWidth="1"/>
    <col min="103" max="122" width="10.69921875" style="82" customWidth="1"/>
    <col min="123" max="16384" width="12.69921875" style="82"/>
  </cols>
  <sheetData>
    <row r="1" spans="1:122" ht="39.75" customHeight="1">
      <c r="A1" s="77"/>
      <c r="B1" s="1000" t="s">
        <v>357</v>
      </c>
      <c r="C1" s="1001"/>
      <c r="D1" s="1001"/>
      <c r="E1" s="78" t="str">
        <f>IF('Invoice Agripp'!C2="","",'Invoice Agripp'!C2)</f>
        <v/>
      </c>
      <c r="F1" s="79"/>
      <c r="G1" s="79"/>
      <c r="H1" s="79"/>
      <c r="I1" s="79"/>
      <c r="J1" s="79"/>
      <c r="K1" s="80"/>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95"/>
      <c r="CQ1" s="95"/>
      <c r="CR1" s="95"/>
      <c r="CS1" s="95"/>
      <c r="CT1" s="114"/>
      <c r="CU1" s="95"/>
      <c r="CV1" s="95"/>
      <c r="CW1" s="95"/>
      <c r="CX1" s="95"/>
      <c r="CY1" s="95"/>
      <c r="CZ1" s="77"/>
      <c r="DA1" s="77"/>
      <c r="DB1" s="77"/>
      <c r="DC1" s="77"/>
      <c r="DD1" s="77"/>
      <c r="DE1" s="77"/>
      <c r="DF1" s="77"/>
      <c r="DG1" s="77"/>
      <c r="DH1" s="77"/>
      <c r="DI1" s="77"/>
      <c r="DJ1" s="77"/>
      <c r="DK1" s="77"/>
      <c r="DL1" s="77"/>
      <c r="DM1" s="77"/>
      <c r="DN1" s="77"/>
      <c r="DO1" s="77"/>
      <c r="DP1" s="77"/>
      <c r="DQ1" s="77"/>
      <c r="DR1" s="77"/>
    </row>
    <row r="2" spans="1:122" ht="36" customHeight="1">
      <c r="A2" s="83"/>
      <c r="B2" s="84" t="s">
        <v>358</v>
      </c>
      <c r="C2" s="84" t="s">
        <v>359</v>
      </c>
      <c r="D2" s="84" t="s">
        <v>126</v>
      </c>
      <c r="E2" s="84" t="s">
        <v>127</v>
      </c>
      <c r="F2" s="84" t="s">
        <v>360</v>
      </c>
      <c r="G2" s="84" t="s">
        <v>37</v>
      </c>
      <c r="H2" s="84" t="s">
        <v>38</v>
      </c>
      <c r="I2" s="84" t="s">
        <v>361</v>
      </c>
      <c r="J2" s="84" t="s">
        <v>362</v>
      </c>
      <c r="K2" s="85" t="s">
        <v>16</v>
      </c>
      <c r="L2" s="83"/>
      <c r="M2" s="83"/>
      <c r="N2" s="83"/>
      <c r="O2" s="83" t="s">
        <v>363</v>
      </c>
      <c r="P2" s="83" t="s">
        <v>364</v>
      </c>
      <c r="Q2" s="83" t="s">
        <v>365</v>
      </c>
      <c r="R2" s="83" t="s">
        <v>366</v>
      </c>
      <c r="S2" s="83" t="s">
        <v>367</v>
      </c>
      <c r="T2" s="83" t="s">
        <v>368</v>
      </c>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112"/>
      <c r="CQ2" s="96"/>
      <c r="CR2" s="101"/>
      <c r="CS2" s="101"/>
      <c r="CT2" s="111"/>
      <c r="CU2" s="120"/>
      <c r="CV2" s="101"/>
      <c r="CW2" s="102"/>
      <c r="CX2" s="103"/>
      <c r="CY2" s="99"/>
      <c r="CZ2" s="83"/>
      <c r="DA2" s="83"/>
      <c r="DB2" s="83"/>
      <c r="DC2" s="83"/>
      <c r="DD2" s="83"/>
      <c r="DE2" s="83"/>
      <c r="DF2" s="83"/>
      <c r="DG2" s="83"/>
      <c r="DH2" s="83"/>
      <c r="DI2" s="83"/>
      <c r="DJ2" s="83"/>
      <c r="DK2" s="83"/>
      <c r="DL2" s="83"/>
      <c r="DM2" s="83"/>
      <c r="DN2" s="83"/>
      <c r="DO2" s="83"/>
      <c r="DP2" s="83"/>
      <c r="DQ2" s="83"/>
      <c r="DR2" s="83"/>
    </row>
    <row r="3" spans="1:122" ht="13.5" customHeight="1">
      <c r="A3" s="77"/>
      <c r="B3" s="86" t="str">
        <f>IF(ISERROR(VLOOKUP($T3,$P$3:$S$982,2,0)),"",VLOOKUP($T3,$P$3:$S$982,2,0))</f>
        <v>A1</v>
      </c>
      <c r="C3" s="86" t="str">
        <f>IF(ISERROR(VLOOKUP($B3,'Data invoice'!$B$2:$Q$1155,3)),"",VLOOKUP($B3,'Data invoice'!$B$2:$Q$1155,3,0))</f>
        <v/>
      </c>
      <c r="D3" s="86" t="str">
        <f>IF(ISERROR(VLOOKUP($B3,'Data invoice'!$B$2:$Q$1155,4,0)),"",VLOOKUP($B3,'Data invoice'!$B$2:$Q$1155,4,0))</f>
        <v/>
      </c>
      <c r="E3" s="86" t="str">
        <f>IF(ISERROR(VLOOKUP($B3,'Data invoice'!$B$2:$Q$1155,5,0)),"",VLOOKUP($B3,'Data invoice'!$B$2:$Q$1155,5,0))</f>
        <v/>
      </c>
      <c r="F3" s="86" t="str">
        <f>IF(ISERROR(VLOOKUP($B3,'Data invoice'!$B$2:$Q$1155,6,0)),"",VLOOKUP($B3,'Data invoice'!$B$2:$Q$1155,6,0))</f>
        <v/>
      </c>
      <c r="G3" s="86" t="str">
        <f>IF(ISERROR(VLOOKUP($B3,'Data invoice'!$B$2:$Q$1155,7,0)),"",VLOOKUP($B3,'Data invoice'!$B$2:$Q$1155,7,0))</f>
        <v/>
      </c>
      <c r="H3" s="86" t="str">
        <f>IF(ISERROR(VLOOKUP($B3,'Data invoice'!$B$2:$Q$1155,9,0)),"",VLOOKUP($B3,'Data invoice'!$B$2:$Q$1155,9,0))</f>
        <v/>
      </c>
      <c r="I3" s="86" t="str">
        <f>IF(ISERROR(VLOOKUP($B3,'Data invoice'!$B$2:$Q$1155,35,0)),"",VLOOKUP($B3,'Data invoice'!$B$2:$Q$1155,35,0))</f>
        <v/>
      </c>
      <c r="J3" s="87" t="str">
        <f>IF(ISERROR(VLOOKUP($B3,'Data invoice'!$B$2:$Q$1155,36,0)),"",VLOOKUP($B3,'Data invoice'!$B$2:$Q$1155,36,0))</f>
        <v/>
      </c>
      <c r="K3" s="88" t="str">
        <f>IF(ISERROR(VLOOKUP($B3,'Data invoice'!$B$2:$Q$1155,37,0)),"",VLOOKUP($B3,'Data invoice'!$B$2:$Q$1155,37,0))</f>
        <v/>
      </c>
      <c r="L3" s="77"/>
      <c r="M3" s="77"/>
      <c r="N3" s="77"/>
      <c r="O3" s="77">
        <f>IF(R3&gt;0,1,"")</f>
        <v>1</v>
      </c>
      <c r="P3" s="77">
        <f>O3</f>
        <v>1</v>
      </c>
      <c r="Q3" s="77" t="s">
        <v>369</v>
      </c>
      <c r="R3" s="89">
        <v>1</v>
      </c>
      <c r="S3" s="77">
        <v>8</v>
      </c>
      <c r="T3" s="77">
        <v>1</v>
      </c>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107"/>
      <c r="CQ3" s="96"/>
      <c r="CR3" s="96"/>
      <c r="CS3" s="96"/>
      <c r="CT3" s="121"/>
      <c r="CU3" s="120"/>
      <c r="CV3" s="96"/>
      <c r="CW3" s="96"/>
      <c r="CX3" s="100"/>
      <c r="CY3" s="95"/>
      <c r="CZ3" s="77"/>
      <c r="DA3" s="77"/>
      <c r="DB3" s="77"/>
      <c r="DC3" s="77"/>
      <c r="DD3" s="77"/>
      <c r="DE3" s="77"/>
      <c r="DF3" s="77"/>
      <c r="DG3" s="77"/>
      <c r="DH3" s="77"/>
      <c r="DI3" s="77"/>
      <c r="DJ3" s="77"/>
      <c r="DK3" s="77"/>
      <c r="DL3" s="77"/>
      <c r="DM3" s="77"/>
      <c r="DN3" s="77"/>
      <c r="DO3" s="77"/>
      <c r="DP3" s="77"/>
      <c r="DQ3" s="77"/>
      <c r="DR3" s="77"/>
    </row>
    <row r="4" spans="1:122" ht="13.5" customHeight="1">
      <c r="A4" s="77"/>
      <c r="B4" s="86" t="str">
        <f>IF(ISERROR(VLOOKUP($T4,$P$3:$S$982,2,0)),"",VLOOKUP($T4,$P$3:$S$982,2,0))</f>
        <v>A2</v>
      </c>
      <c r="C4" s="86" t="e">
        <f>IF(ISERR(VLOOKUP($B4,'Data invoice'!$B$2:$Q$1155,3)),"",VLOOKUP($B4,'Data invoice'!$B$2:$Q$1155,3,0))</f>
        <v>#N/A</v>
      </c>
      <c r="D4" s="86" t="str">
        <f>IF(ISERROR(VLOOKUP($B4,'Data invoice'!$B$2:$Q$1155,4,0)),"",VLOOKUP($B4,'Data invoice'!$B$2:$Q$1155,4,0))</f>
        <v/>
      </c>
      <c r="E4" s="86" t="str">
        <f>IF(ISERROR(VLOOKUP($B4,'Data invoice'!$B$2:$Q$1155,5,0)),"",VLOOKUP($B4,'Data invoice'!$B$2:$Q$1155,5,0))</f>
        <v/>
      </c>
      <c r="F4" s="86" t="str">
        <f>IF(ISERROR(VLOOKUP($B4,'Data invoice'!$B$2:$Q$1155,6,0)),"",VLOOKUP($B4,'Data invoice'!$B$2:$Q$1155,6,0))</f>
        <v/>
      </c>
      <c r="G4" s="86" t="str">
        <f>IF(ISERROR(VLOOKUP($B4,'Data invoice'!$B$2:$Q$1155,7,0)),"",VLOOKUP($B4,'Data invoice'!$B$2:$Q$1155,7,0))</f>
        <v/>
      </c>
      <c r="H4" s="86" t="str">
        <f>IF(ISERROR(VLOOKUP($B4,'Data invoice'!$B$2:$Q$1155,9,0)),"",VLOOKUP($B4,'Data invoice'!$B$2:$Q$1155,9,0))</f>
        <v/>
      </c>
      <c r="I4" s="86" t="str">
        <f>IF(ISERROR(VLOOKUP($B4,'Data invoice'!$B$2:$Q$1155,35,0)),"",VLOOKUP($B4,'Data invoice'!$B$2:$Q$1155,35,0))</f>
        <v/>
      </c>
      <c r="J4" s="87" t="str">
        <f>IF(ISERROR(VLOOKUP($B4,'Data invoice'!$B$2:$Q$1155,36,0)),"",VLOOKUP($B4,'Data invoice'!$B$2:$Q$1155,36,0))</f>
        <v/>
      </c>
      <c r="K4" s="88" t="str">
        <f>IF(ISERROR(VLOOKUP($B4,'Data invoice'!$B$2:$Q$1155,37,0)),"",VLOOKUP($B4,'Data invoice'!$B$2:$Q$1155,37,0))</f>
        <v/>
      </c>
      <c r="L4" s="77"/>
      <c r="M4" s="77"/>
      <c r="N4" s="77"/>
      <c r="O4" s="77">
        <f t="shared" ref="O4:O21" si="0">IF(R4&gt;0,1,"")</f>
        <v>1</v>
      </c>
      <c r="P4" s="77">
        <f>SUM($O$3:O4)</f>
        <v>2</v>
      </c>
      <c r="Q4" s="77" t="s">
        <v>370</v>
      </c>
      <c r="R4" s="89">
        <v>1</v>
      </c>
      <c r="S4" s="77">
        <v>9</v>
      </c>
      <c r="T4" s="77">
        <v>2</v>
      </c>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102"/>
      <c r="CQ4" s="101"/>
      <c r="CR4" s="115"/>
      <c r="CS4" s="116"/>
      <c r="CT4" s="110"/>
      <c r="CU4" s="120"/>
      <c r="CV4" s="101"/>
      <c r="CW4" s="102"/>
      <c r="CX4" s="103"/>
      <c r="CY4" s="95"/>
      <c r="CZ4" s="77"/>
      <c r="DA4" s="77"/>
      <c r="DB4" s="77"/>
      <c r="DC4" s="77"/>
      <c r="DD4" s="77"/>
      <c r="DE4" s="77"/>
      <c r="DF4" s="77"/>
      <c r="DG4" s="77"/>
      <c r="DH4" s="77"/>
      <c r="DI4" s="77"/>
      <c r="DJ4" s="77"/>
      <c r="DK4" s="77"/>
      <c r="DL4" s="77"/>
      <c r="DM4" s="77"/>
      <c r="DN4" s="77"/>
      <c r="DO4" s="77"/>
      <c r="DP4" s="77"/>
      <c r="DQ4" s="77"/>
      <c r="DR4" s="77"/>
    </row>
    <row r="5" spans="1:122" ht="13.5" customHeight="1">
      <c r="A5" s="77"/>
      <c r="B5" s="86" t="str">
        <f t="shared" ref="B5:B66" si="1">IF(ISERROR(VLOOKUP($T5,$P$3:$S$982,2,0)),"",VLOOKUP($T5,$P$3:$S$982,2,0))</f>
        <v>A3</v>
      </c>
      <c r="C5" s="86" t="str">
        <f>IF(ISERROR(VLOOKUP($B5,'Data invoice'!$B$2:$Q$1155,3)),"",VLOOKUP($B5,'Data invoice'!$B$2:$Q$1155,3,0))</f>
        <v/>
      </c>
      <c r="D5" s="86" t="str">
        <f>IF(ISERROR(VLOOKUP($B5,'Data invoice'!$B$2:$Q$1155,4,0)),"",VLOOKUP($B5,'Data invoice'!$B$2:$Q$1155,4,0))</f>
        <v/>
      </c>
      <c r="E5" s="86" t="str">
        <f>IF(ISERROR(VLOOKUP($B5,'Data invoice'!$B$2:$Q$1155,5,0)),"",VLOOKUP($B5,'Data invoice'!$B$2:$Q$1155,5,0))</f>
        <v/>
      </c>
      <c r="F5" s="86" t="str">
        <f>IF(ISERROR(VLOOKUP($B5,'Data invoice'!$B$2:$Q$1155,6,0)),"",VLOOKUP($B5,'Data invoice'!$B$2:$Q$1155,6,0))</f>
        <v/>
      </c>
      <c r="G5" s="86" t="str">
        <f>IF(ISERROR(VLOOKUP($B5,'Data invoice'!$B$2:$Q$1155,7,0)),"",VLOOKUP($B5,'Data invoice'!$B$2:$Q$1155,7,0))</f>
        <v/>
      </c>
      <c r="H5" s="86" t="str">
        <f>IF(ISERROR(VLOOKUP($B5,'Data invoice'!$B$2:$Q$1155,9,0)),"",VLOOKUP($B5,'Data invoice'!$B$2:$Q$1155,9,0))</f>
        <v/>
      </c>
      <c r="I5" s="86" t="str">
        <f>IF(ISERROR(VLOOKUP($B5,'Data invoice'!$B$2:$Q$1155,35,0)),"",VLOOKUP($B5,'Data invoice'!$B$2:$Q$1155,35,0))</f>
        <v/>
      </c>
      <c r="J5" s="86" t="str">
        <f>IF(ISERROR(VLOOKUP($B5,'Data invoice'!$B$2:$Q$1155,36,0)),"",VLOOKUP($B5,'Data invoice'!$B$2:$Q$1155,36,0))</f>
        <v/>
      </c>
      <c r="K5" s="88" t="str">
        <f>IF(ISERROR(VLOOKUP($B5,'Data invoice'!$B$2:$Q$1155,37,0)),"",VLOOKUP($B5,'Data invoice'!$B$2:$Q$1155,37,0))</f>
        <v/>
      </c>
      <c r="L5" s="77"/>
      <c r="M5" s="77"/>
      <c r="N5" s="77"/>
      <c r="O5" s="77">
        <f t="shared" si="0"/>
        <v>1</v>
      </c>
      <c r="P5" s="77">
        <f t="shared" ref="P5:P21" si="2">SUM($O$3:O5)</f>
        <v>3</v>
      </c>
      <c r="Q5" s="77" t="s">
        <v>371</v>
      </c>
      <c r="R5" s="89">
        <v>1</v>
      </c>
      <c r="S5" s="77">
        <v>10</v>
      </c>
      <c r="T5" s="77">
        <v>3</v>
      </c>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102"/>
      <c r="CQ5" s="101"/>
      <c r="CR5" s="115"/>
      <c r="CS5" s="116"/>
      <c r="CT5" s="110"/>
      <c r="CU5" s="120"/>
      <c r="CV5" s="101"/>
      <c r="CW5" s="102"/>
      <c r="CX5" s="103"/>
      <c r="CY5" s="95"/>
      <c r="CZ5" s="77"/>
      <c r="DA5" s="77"/>
      <c r="DB5" s="77"/>
      <c r="DC5" s="77"/>
      <c r="DD5" s="77"/>
      <c r="DE5" s="77"/>
      <c r="DF5" s="77"/>
      <c r="DG5" s="77"/>
      <c r="DH5" s="77"/>
      <c r="DI5" s="77"/>
      <c r="DJ5" s="77"/>
      <c r="DK5" s="77"/>
      <c r="DL5" s="77"/>
      <c r="DM5" s="77"/>
      <c r="DN5" s="77"/>
      <c r="DO5" s="77"/>
      <c r="DP5" s="77"/>
      <c r="DQ5" s="77"/>
      <c r="DR5" s="77"/>
    </row>
    <row r="6" spans="1:122" ht="13.5" customHeight="1">
      <c r="A6" s="77"/>
      <c r="B6" s="86" t="str">
        <f t="shared" si="1"/>
        <v>A11</v>
      </c>
      <c r="C6" s="86" t="str">
        <f>IF(ISERROR(VLOOKUP($B6,'Data invoice'!$B$2:$Q$1155,3)),"",VLOOKUP($B6,'Data invoice'!$B$2:$Q$1155,3,0))</f>
        <v/>
      </c>
      <c r="D6" s="86" t="str">
        <f>IF(ISERROR(VLOOKUP($B6,'Data invoice'!$B$2:$Q$1155,4,0)),"",VLOOKUP($B6,'Data invoice'!$B$2:$Q$1155,4,0))</f>
        <v/>
      </c>
      <c r="E6" s="86" t="str">
        <f>IF(ISERROR(VLOOKUP($B6,'Data invoice'!$B$2:$Q$1155,5,0)),"",VLOOKUP($B6,'Data invoice'!$B$2:$Q$1155,5,0))</f>
        <v/>
      </c>
      <c r="F6" s="86" t="str">
        <f>IF(ISERROR(VLOOKUP($B6,'Data invoice'!$B$2:$Q$1155,6,0)),"",VLOOKUP($B6,'Data invoice'!$B$2:$Q$1155,6,0))</f>
        <v/>
      </c>
      <c r="G6" s="86" t="str">
        <f>IF(ISERROR(VLOOKUP($B6,'Data invoice'!$B$2:$Q$1155,7,0)),"",VLOOKUP($B6,'Data invoice'!$B$2:$Q$1155,7,0))</f>
        <v/>
      </c>
      <c r="H6" s="86" t="str">
        <f>IF(ISERROR(VLOOKUP($B6,'Data invoice'!$B$2:$Q$1155,9,0)),"",VLOOKUP($B6,'Data invoice'!$B$2:$Q$1155,9,0))</f>
        <v/>
      </c>
      <c r="I6" s="86" t="str">
        <f>IF(ISERROR(VLOOKUP($B6,'Data invoice'!$B$2:$Q$1155,35,0)),"",VLOOKUP($B6,'Data invoice'!$B$2:$Q$1155,35,0))</f>
        <v/>
      </c>
      <c r="J6" s="86" t="str">
        <f>IF(ISERROR(VLOOKUP($B6,'Data invoice'!$B$2:$Q$1155,36,0)),"",VLOOKUP($B6,'Data invoice'!$B$2:$Q$1155,36,0))</f>
        <v/>
      </c>
      <c r="K6" s="88" t="str">
        <f>IF(ISERROR(VLOOKUP($B6,'Data invoice'!$B$2:$Q$1155,37,0)),"",VLOOKUP($B6,'Data invoice'!$B$2:$Q$1155,37,0))</f>
        <v/>
      </c>
      <c r="L6" s="77"/>
      <c r="M6" s="77"/>
      <c r="N6" s="77"/>
      <c r="O6" s="77" t="str">
        <f t="shared" si="0"/>
        <v/>
      </c>
      <c r="P6" s="77">
        <f t="shared" si="2"/>
        <v>3</v>
      </c>
      <c r="Q6" s="77" t="s">
        <v>372</v>
      </c>
      <c r="R6" s="89">
        <v>0</v>
      </c>
      <c r="S6" s="77">
        <v>11</v>
      </c>
      <c r="T6" s="77">
        <v>4</v>
      </c>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102"/>
      <c r="CQ6" s="101"/>
      <c r="CR6" s="115"/>
      <c r="CS6" s="116"/>
      <c r="CT6" s="110"/>
      <c r="CU6" s="120"/>
      <c r="CV6" s="101"/>
      <c r="CW6" s="102"/>
      <c r="CX6" s="103"/>
      <c r="CY6" s="95"/>
      <c r="CZ6" s="77"/>
      <c r="DA6" s="77"/>
      <c r="DB6" s="77"/>
      <c r="DC6" s="77"/>
      <c r="DD6" s="77"/>
      <c r="DE6" s="77"/>
      <c r="DF6" s="77"/>
      <c r="DG6" s="77"/>
      <c r="DH6" s="77"/>
      <c r="DI6" s="77"/>
      <c r="DJ6" s="77"/>
      <c r="DK6" s="77"/>
      <c r="DL6" s="77"/>
      <c r="DM6" s="77"/>
      <c r="DN6" s="77"/>
      <c r="DO6" s="77"/>
      <c r="DP6" s="77"/>
      <c r="DQ6" s="77"/>
      <c r="DR6" s="77"/>
    </row>
    <row r="7" spans="1:122" ht="13.5" customHeight="1">
      <c r="A7" s="77"/>
      <c r="B7" s="86" t="str">
        <f t="shared" si="1"/>
        <v>A12</v>
      </c>
      <c r="C7" s="86" t="str">
        <f>IF(ISERROR(VLOOKUP($B7,'Data invoice'!$B$2:$Q$1155,3)),"",VLOOKUP($B7,'Data invoice'!$B$2:$Q$1155,3,0))</f>
        <v/>
      </c>
      <c r="D7" s="86" t="str">
        <f>IF(ISERROR(VLOOKUP($B7,'Data invoice'!$B$2:$Q$1155,4,0)),"",VLOOKUP($B7,'Data invoice'!$B$2:$Q$1155,4,0))</f>
        <v/>
      </c>
      <c r="E7" s="86" t="str">
        <f>IF(ISERROR(VLOOKUP($B7,'Data invoice'!$B$2:$Q$1155,5,0)),"",VLOOKUP($B7,'Data invoice'!$B$2:$Q$1155,5,0))</f>
        <v/>
      </c>
      <c r="F7" s="86" t="str">
        <f>IF(ISERROR(VLOOKUP($B7,'Data invoice'!$B$2:$Q$1155,6,0)),"",VLOOKUP($B7,'Data invoice'!$B$2:$Q$1155,6,0))</f>
        <v/>
      </c>
      <c r="G7" s="86" t="str">
        <f>IF(ISERROR(VLOOKUP($B7,'Data invoice'!$B$2:$Q$1155,7,0)),"",VLOOKUP($B7,'Data invoice'!$B$2:$Q$1155,7,0))</f>
        <v/>
      </c>
      <c r="H7" s="86" t="str">
        <f>IF(ISERROR(VLOOKUP($B7,'Data invoice'!$B$2:$Q$1155,9,0)),"",VLOOKUP($B7,'Data invoice'!$B$2:$Q$1155,9,0))</f>
        <v/>
      </c>
      <c r="I7" s="86" t="str">
        <f>IF(ISERROR(VLOOKUP($B7,'Data invoice'!$B$2:$Q$1155,35,0)),"",VLOOKUP($B7,'Data invoice'!$B$2:$Q$1155,35,0))</f>
        <v/>
      </c>
      <c r="J7" s="86" t="str">
        <f>IF(ISERROR(VLOOKUP($B7,'Data invoice'!$B$2:$Q$1155,36,0)),"",VLOOKUP($B7,'Data invoice'!$B$2:$Q$1155,36,0))</f>
        <v/>
      </c>
      <c r="K7" s="88" t="str">
        <f>IF(ISERROR(VLOOKUP($B7,'Data invoice'!$B$2:$Q$1155,37,0)),"",VLOOKUP($B7,'Data invoice'!$B$2:$Q$1155,37,0))</f>
        <v/>
      </c>
      <c r="L7" s="77"/>
      <c r="M7" s="77"/>
      <c r="N7" s="77"/>
      <c r="O7" s="77" t="str">
        <f t="shared" si="0"/>
        <v/>
      </c>
      <c r="P7" s="77">
        <f t="shared" si="2"/>
        <v>3</v>
      </c>
      <c r="Q7" s="77" t="s">
        <v>373</v>
      </c>
      <c r="R7" s="89">
        <v>0</v>
      </c>
      <c r="S7" s="77">
        <v>12</v>
      </c>
      <c r="T7" s="77">
        <v>5</v>
      </c>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113"/>
      <c r="CQ7" s="101"/>
      <c r="CR7" s="115"/>
      <c r="CS7" s="116"/>
      <c r="CT7" s="110"/>
      <c r="CU7" s="120"/>
      <c r="CV7" s="104"/>
      <c r="CW7" s="102"/>
      <c r="CX7" s="105"/>
      <c r="CY7" s="95"/>
      <c r="CZ7" s="77"/>
      <c r="DA7" s="77"/>
      <c r="DB7" s="77"/>
      <c r="DC7" s="77"/>
      <c r="DD7" s="77"/>
      <c r="DE7" s="77"/>
      <c r="DF7" s="77"/>
      <c r="DG7" s="77"/>
      <c r="DH7" s="77"/>
      <c r="DI7" s="77"/>
      <c r="DJ7" s="77"/>
      <c r="DK7" s="77"/>
      <c r="DL7" s="77"/>
      <c r="DM7" s="77"/>
      <c r="DN7" s="77"/>
      <c r="DO7" s="77"/>
      <c r="DP7" s="77"/>
      <c r="DQ7" s="77"/>
      <c r="DR7" s="77"/>
    </row>
    <row r="8" spans="1:122" ht="13.5" customHeight="1">
      <c r="A8" s="77"/>
      <c r="B8" s="86" t="str">
        <f t="shared" si="1"/>
        <v>A13</v>
      </c>
      <c r="C8" s="86" t="str">
        <f>IF(ISERROR(VLOOKUP($B8,'Data invoice'!$B$2:$Q$1155,3)),"",VLOOKUP($B8,'Data invoice'!$B$2:$Q$1155,3,0))</f>
        <v/>
      </c>
      <c r="D8" s="86" t="str">
        <f>IF(ISERROR(VLOOKUP($B8,'Data invoice'!$B$2:$Q$1155,4,0)),"",VLOOKUP($B8,'Data invoice'!$B$2:$Q$1155,4,0))</f>
        <v/>
      </c>
      <c r="E8" s="86" t="str">
        <f>IF(ISERROR(VLOOKUP($B8,'Data invoice'!$B$2:$Q$1155,5,0)),"",VLOOKUP($B8,'Data invoice'!$B$2:$Q$1155,5,0))</f>
        <v/>
      </c>
      <c r="F8" s="86" t="str">
        <f>IF(ISERROR(VLOOKUP($B8,'Data invoice'!$B$2:$Q$1155,6,0)),"",VLOOKUP($B8,'Data invoice'!$B$2:$Q$1155,6,0))</f>
        <v/>
      </c>
      <c r="G8" s="86" t="str">
        <f>IF(ISERROR(VLOOKUP($B8,'Data invoice'!$B$2:$Q$1155,7,0)),"",VLOOKUP($B8,'Data invoice'!$B$2:$Q$1155,7,0))</f>
        <v/>
      </c>
      <c r="H8" s="86" t="str">
        <f>IF(ISERROR(VLOOKUP($B8,'Data invoice'!$B$2:$Q$1155,9,0)),"",VLOOKUP($B8,'Data invoice'!$B$2:$Q$1155,9,0))</f>
        <v/>
      </c>
      <c r="I8" s="86" t="str">
        <f>IF(ISERROR(VLOOKUP($B8,'Data invoice'!$B$2:$Q$1155,35,0)),"",VLOOKUP($B8,'Data invoice'!$B$2:$Q$1155,35,0))</f>
        <v/>
      </c>
      <c r="J8" s="86" t="str">
        <f>IF(ISERROR(VLOOKUP($B8,'Data invoice'!$B$2:$Q$1155,36,0)),"",VLOOKUP($B8,'Data invoice'!$B$2:$Q$1155,36,0))</f>
        <v/>
      </c>
      <c r="K8" s="88" t="str">
        <f>IF(ISERROR(VLOOKUP($B8,'Data invoice'!$B$2:$Q$1155,37,0)),"",VLOOKUP($B8,'Data invoice'!$B$2:$Q$1155,37,0))</f>
        <v/>
      </c>
      <c r="L8" s="77"/>
      <c r="M8" s="77"/>
      <c r="N8" s="77"/>
      <c r="O8" s="77" t="str">
        <f t="shared" si="0"/>
        <v/>
      </c>
      <c r="P8" s="77">
        <f t="shared" si="2"/>
        <v>3</v>
      </c>
      <c r="Q8" s="77" t="s">
        <v>374</v>
      </c>
      <c r="R8" s="89">
        <v>0</v>
      </c>
      <c r="S8" s="77">
        <v>13</v>
      </c>
      <c r="T8" s="77">
        <v>6</v>
      </c>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113"/>
      <c r="CQ8" s="116"/>
      <c r="CR8" s="116"/>
      <c r="CS8" s="116"/>
      <c r="CT8" s="115"/>
      <c r="CU8" s="115"/>
      <c r="CV8" s="104"/>
      <c r="CW8" s="102"/>
      <c r="CX8" s="103"/>
      <c r="CY8" s="95"/>
      <c r="CZ8" s="77"/>
      <c r="DA8" s="77"/>
      <c r="DB8" s="77"/>
      <c r="DC8" s="77"/>
      <c r="DD8" s="77"/>
      <c r="DE8" s="77"/>
      <c r="DF8" s="77"/>
      <c r="DG8" s="77"/>
      <c r="DH8" s="77"/>
      <c r="DI8" s="77"/>
      <c r="DJ8" s="77"/>
      <c r="DK8" s="77"/>
      <c r="DL8" s="77"/>
      <c r="DM8" s="77"/>
      <c r="DN8" s="77"/>
      <c r="DO8" s="77"/>
      <c r="DP8" s="77"/>
      <c r="DQ8" s="77"/>
      <c r="DR8" s="77"/>
    </row>
    <row r="9" spans="1:122" ht="13.5" customHeight="1">
      <c r="A9" s="77"/>
      <c r="B9" s="86" t="str">
        <f t="shared" si="1"/>
        <v/>
      </c>
      <c r="C9" s="86" t="str">
        <f>IF(ISERROR(VLOOKUP($B9,'Data invoice'!$B$2:$Q$1155,3)),"",VLOOKUP($B9,'Data invoice'!$B$2:$Q$1155,3,0))</f>
        <v/>
      </c>
      <c r="D9" s="86" t="str">
        <f>IF(ISERROR(VLOOKUP($B9,'Data invoice'!$B$2:$Q$1155,4,0)),"",VLOOKUP($B9,'Data invoice'!$B$2:$Q$1155,4,0))</f>
        <v/>
      </c>
      <c r="E9" s="86" t="str">
        <f>IF(ISERROR(VLOOKUP($B9,'Data invoice'!$B$2:$Q$1155,5,0)),"",VLOOKUP($B9,'Data invoice'!$B$2:$Q$1155,5,0))</f>
        <v/>
      </c>
      <c r="F9" s="86" t="str">
        <f>IF(ISERROR(VLOOKUP($B9,'Data invoice'!$B$2:$Q$1155,6,0)),"",VLOOKUP($B9,'Data invoice'!$B$2:$Q$1155,6,0))</f>
        <v/>
      </c>
      <c r="G9" s="86" t="str">
        <f>IF(ISERROR(VLOOKUP($B9,'Data invoice'!$B$2:$Q$1155,7,0)),"",VLOOKUP($B9,'Data invoice'!$B$2:$Q$1155,7,0))</f>
        <v/>
      </c>
      <c r="H9" s="86" t="str">
        <f>IF(ISERROR(VLOOKUP($B9,'Data invoice'!$B$2:$Q$1155,9,0)),"",VLOOKUP($B9,'Data invoice'!$B$2:$Q$1155,9,0))</f>
        <v/>
      </c>
      <c r="I9" s="86" t="str">
        <f>IF(ISERROR(VLOOKUP($B9,'Data invoice'!$B$2:$Q$1155,35,0)),"",VLOOKUP($B9,'Data invoice'!$B$2:$Q$1155,35,0))</f>
        <v/>
      </c>
      <c r="J9" s="86" t="str">
        <f>IF(ISERROR(VLOOKUP($B9,'Data invoice'!$B$2:$Q$1155,36,0)),"",VLOOKUP($B9,'Data invoice'!$B$2:$Q$1155,36,0))</f>
        <v/>
      </c>
      <c r="K9" s="88" t="str">
        <f>IF(ISERROR(VLOOKUP($B9,'Data invoice'!$B$2:$Q$1155,37,0)),"",VLOOKUP($B9,'Data invoice'!$B$2:$Q$1155,37,0))</f>
        <v/>
      </c>
      <c r="L9" s="77"/>
      <c r="M9" s="77"/>
      <c r="N9" s="77"/>
      <c r="O9" s="77" t="str">
        <f t="shared" si="0"/>
        <v/>
      </c>
      <c r="P9" s="77">
        <f t="shared" si="2"/>
        <v>3</v>
      </c>
      <c r="Q9" s="77" t="s">
        <v>375</v>
      </c>
      <c r="R9" s="89">
        <v>0</v>
      </c>
      <c r="S9" s="77">
        <v>14</v>
      </c>
      <c r="T9" s="77">
        <v>7</v>
      </c>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107"/>
      <c r="CQ9" s="117"/>
      <c r="CR9" s="117"/>
      <c r="CS9" s="118"/>
      <c r="CT9" s="123"/>
      <c r="CU9" s="120"/>
      <c r="CV9" s="106"/>
      <c r="CW9" s="107"/>
      <c r="CX9" s="108"/>
      <c r="CY9" s="95"/>
      <c r="CZ9" s="77"/>
      <c r="DA9" s="77"/>
      <c r="DB9" s="77"/>
      <c r="DC9" s="77"/>
      <c r="DD9" s="77"/>
      <c r="DE9" s="77"/>
      <c r="DF9" s="77"/>
      <c r="DG9" s="77"/>
      <c r="DH9" s="77"/>
      <c r="DI9" s="77"/>
      <c r="DJ9" s="77"/>
      <c r="DK9" s="77"/>
      <c r="DL9" s="77"/>
      <c r="DM9" s="77"/>
      <c r="DN9" s="77"/>
      <c r="DO9" s="77"/>
      <c r="DP9" s="77"/>
      <c r="DQ9" s="77"/>
      <c r="DR9" s="77"/>
    </row>
    <row r="10" spans="1:122" ht="13.5" customHeight="1">
      <c r="A10" s="77"/>
      <c r="B10" s="86" t="str">
        <f t="shared" si="1"/>
        <v/>
      </c>
      <c r="C10" s="86" t="str">
        <f>IF(ISERROR(VLOOKUP($B10,'Data invoice'!$B$2:$Q$1155,3)),"",VLOOKUP($B10,'Data invoice'!$B$2:$Q$1155,3,0))</f>
        <v/>
      </c>
      <c r="D10" s="86" t="str">
        <f>IF(ISERROR(VLOOKUP($B10,'Data invoice'!$B$2:$Q$1155,4,0)),"",VLOOKUP($B10,'Data invoice'!$B$2:$Q$1155,4,0))</f>
        <v/>
      </c>
      <c r="E10" s="86" t="str">
        <f>IF(ISERROR(VLOOKUP($B10,'Data invoice'!$B$2:$Q$1155,5,0)),"",VLOOKUP($B10,'Data invoice'!$B$2:$Q$1155,5,0))</f>
        <v/>
      </c>
      <c r="F10" s="86" t="str">
        <f>IF(ISERROR(VLOOKUP($B10,'Data invoice'!$B$2:$Q$1155,6,0)),"",VLOOKUP($B10,'Data invoice'!$B$2:$Q$1155,6,0))</f>
        <v/>
      </c>
      <c r="G10" s="86" t="str">
        <f>IF(ISERROR(VLOOKUP($B10,'Data invoice'!$B$2:$Q$1155,7,0)),"",VLOOKUP($B10,'Data invoice'!$B$2:$Q$1155,7,0))</f>
        <v/>
      </c>
      <c r="H10" s="86" t="str">
        <f>IF(ISERROR(VLOOKUP($B10,'Data invoice'!$B$2:$Q$1155,9,0)),"",VLOOKUP($B10,'Data invoice'!$B$2:$Q$1155,9,0))</f>
        <v/>
      </c>
      <c r="I10" s="86" t="str">
        <f>IF(ISERROR(VLOOKUP($B10,'Data invoice'!$B$2:$Q$1155,35,0)),"",VLOOKUP($B10,'Data invoice'!$B$2:$Q$1155,35,0))</f>
        <v/>
      </c>
      <c r="J10" s="86" t="str">
        <f>IF(ISERROR(VLOOKUP($B10,'Data invoice'!$B$2:$Q$1155,36,0)),"",VLOOKUP($B10,'Data invoice'!$B$2:$Q$1155,36,0))</f>
        <v/>
      </c>
      <c r="K10" s="88" t="str">
        <f>IF(ISERROR(VLOOKUP($B10,'Data invoice'!$B$2:$Q$1155,37,0)),"",VLOOKUP($B10,'Data invoice'!$B$2:$Q$1155,37,0))</f>
        <v/>
      </c>
      <c r="L10" s="77"/>
      <c r="M10" s="77"/>
      <c r="N10" s="77"/>
      <c r="O10" s="77" t="str">
        <f t="shared" si="0"/>
        <v/>
      </c>
      <c r="P10" s="77">
        <f t="shared" si="2"/>
        <v>3</v>
      </c>
      <c r="Q10" s="77" t="s">
        <v>376</v>
      </c>
      <c r="R10" s="89">
        <v>0</v>
      </c>
      <c r="S10" s="77">
        <v>15</v>
      </c>
      <c r="T10" s="77">
        <v>8</v>
      </c>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102"/>
      <c r="CQ10" s="116"/>
      <c r="CR10" s="116"/>
      <c r="CS10" s="116"/>
      <c r="CT10" s="110"/>
      <c r="CU10" s="120"/>
      <c r="CV10" s="109"/>
      <c r="CW10" s="102"/>
      <c r="CX10" s="103"/>
      <c r="CY10" s="95"/>
      <c r="CZ10" s="77"/>
      <c r="DA10" s="77"/>
      <c r="DB10" s="77"/>
      <c r="DC10" s="77"/>
      <c r="DD10" s="77"/>
      <c r="DE10" s="77"/>
      <c r="DF10" s="77"/>
      <c r="DG10" s="77"/>
      <c r="DH10" s="77"/>
      <c r="DI10" s="77"/>
      <c r="DJ10" s="77"/>
      <c r="DK10" s="77"/>
      <c r="DL10" s="77"/>
      <c r="DM10" s="77"/>
      <c r="DN10" s="77"/>
      <c r="DO10" s="77"/>
      <c r="DP10" s="77"/>
      <c r="DQ10" s="77"/>
      <c r="DR10" s="77"/>
    </row>
    <row r="11" spans="1:122" ht="13.5" customHeight="1">
      <c r="A11" s="77"/>
      <c r="B11" s="86" t="str">
        <f t="shared" si="1"/>
        <v/>
      </c>
      <c r="C11" s="86" t="str">
        <f>IF(ISERROR(VLOOKUP($B11,'Data invoice'!$B$2:$Q$1155,3)),"",VLOOKUP($B11,'Data invoice'!$B$2:$Q$1155,3,0))</f>
        <v/>
      </c>
      <c r="D11" s="86" t="str">
        <f>IF(ISERROR(VLOOKUP($B11,'Data invoice'!$B$2:$Q$1155,4,0)),"",VLOOKUP($B11,'Data invoice'!$B$2:$Q$1155,4,0))</f>
        <v/>
      </c>
      <c r="E11" s="86" t="str">
        <f>IF(ISERROR(VLOOKUP($B11,'Data invoice'!$B$2:$Q$1155,5,0)),"",VLOOKUP($B11,'Data invoice'!$B$2:$Q$1155,5,0))</f>
        <v/>
      </c>
      <c r="F11" s="86" t="str">
        <f>IF(ISERROR(VLOOKUP($B11,'Data invoice'!$B$2:$Q$1155,6,0)),"",VLOOKUP($B11,'Data invoice'!$B$2:$Q$1155,6,0))</f>
        <v/>
      </c>
      <c r="G11" s="86" t="str">
        <f>IF(ISERROR(VLOOKUP($B11,'Data invoice'!$B$2:$Q$1155,7,0)),"",VLOOKUP($B11,'Data invoice'!$B$2:$Q$1155,7,0))</f>
        <v/>
      </c>
      <c r="H11" s="86" t="str">
        <f>IF(ISERROR(VLOOKUP($B11,'Data invoice'!$B$2:$Q$1155,9,0)),"",VLOOKUP($B11,'Data invoice'!$B$2:$Q$1155,9,0))</f>
        <v/>
      </c>
      <c r="I11" s="86" t="str">
        <f>IF(ISERROR(VLOOKUP($B11,'Data invoice'!$B$2:$Q$1155,35,0)),"",VLOOKUP($B11,'Data invoice'!$B$2:$Q$1155,35,0))</f>
        <v/>
      </c>
      <c r="J11" s="86" t="str">
        <f>IF(ISERROR(VLOOKUP($B11,'Data invoice'!$B$2:$Q$1155,36,0)),"",VLOOKUP($B11,'Data invoice'!$B$2:$Q$1155,36,0))</f>
        <v/>
      </c>
      <c r="K11" s="88" t="str">
        <f>IF(ISERROR(VLOOKUP($B11,'Data invoice'!$B$2:$Q$1155,37,0)),"",VLOOKUP($B11,'Data invoice'!$B$2:$Q$1155,37,0))</f>
        <v/>
      </c>
      <c r="L11" s="77"/>
      <c r="M11" s="77"/>
      <c r="N11" s="77"/>
      <c r="O11" s="77" t="str">
        <f t="shared" si="0"/>
        <v/>
      </c>
      <c r="P11" s="77">
        <f t="shared" si="2"/>
        <v>3</v>
      </c>
      <c r="Q11" s="77" t="s">
        <v>377</v>
      </c>
      <c r="R11" s="89">
        <v>0</v>
      </c>
      <c r="S11" s="77">
        <v>16</v>
      </c>
      <c r="T11" s="77">
        <v>9</v>
      </c>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102"/>
      <c r="CQ11" s="116"/>
      <c r="CR11" s="116"/>
      <c r="CS11" s="116"/>
      <c r="CT11" s="110"/>
      <c r="CU11" s="120"/>
      <c r="CV11" s="109"/>
      <c r="CW11" s="102"/>
      <c r="CX11" s="103"/>
      <c r="CY11" s="95"/>
      <c r="CZ11" s="77"/>
      <c r="DA11" s="77"/>
      <c r="DB11" s="77"/>
      <c r="DC11" s="77"/>
      <c r="DD11" s="77"/>
      <c r="DE11" s="77"/>
      <c r="DF11" s="77"/>
      <c r="DG11" s="77"/>
      <c r="DH11" s="77"/>
      <c r="DI11" s="77"/>
      <c r="DJ11" s="77"/>
      <c r="DK11" s="77"/>
      <c r="DL11" s="77"/>
      <c r="DM11" s="77"/>
      <c r="DN11" s="77"/>
      <c r="DO11" s="77"/>
      <c r="DP11" s="77"/>
      <c r="DQ11" s="77"/>
      <c r="DR11" s="77"/>
    </row>
    <row r="12" spans="1:122" ht="13.5" customHeight="1">
      <c r="A12" s="77"/>
      <c r="B12" s="86" t="str">
        <f t="shared" si="1"/>
        <v/>
      </c>
      <c r="C12" s="86" t="str">
        <f>IF(ISERROR(VLOOKUP($B12,'Data invoice'!$B$2:$Q$1155,3)),"",VLOOKUP($B12,'Data invoice'!$B$2:$Q$1155,3,0))</f>
        <v/>
      </c>
      <c r="D12" s="86" t="str">
        <f>IF(ISERROR(VLOOKUP($B12,'Data invoice'!$B$2:$Q$1155,4,0)),"",VLOOKUP($B12,'Data invoice'!$B$2:$Q$1155,4,0))</f>
        <v/>
      </c>
      <c r="E12" s="86" t="str">
        <f>IF(ISERROR(VLOOKUP($B12,'Data invoice'!$B$2:$Q$1155,5,0)),"",VLOOKUP($B12,'Data invoice'!$B$2:$Q$1155,5,0))</f>
        <v/>
      </c>
      <c r="F12" s="86" t="str">
        <f>IF(ISERROR(VLOOKUP($B12,'Data invoice'!$B$2:$Q$1155,6,0)),"",VLOOKUP($B12,'Data invoice'!$B$2:$Q$1155,6,0))</f>
        <v/>
      </c>
      <c r="G12" s="86" t="str">
        <f>IF(ISERROR(VLOOKUP($B12,'Data invoice'!$B$2:$Q$1155,7,0)),"",VLOOKUP($B12,'Data invoice'!$B$2:$Q$1155,7,0))</f>
        <v/>
      </c>
      <c r="H12" s="86" t="str">
        <f>IF(ISERROR(VLOOKUP($B12,'Data invoice'!$B$2:$Q$1155,9,0)),"",VLOOKUP($B12,'Data invoice'!$B$2:$Q$1155,9,0))</f>
        <v/>
      </c>
      <c r="I12" s="86" t="str">
        <f>IF(ISERROR(VLOOKUP($B12,'Data invoice'!$B$2:$Q$1155,35,0)),"",VLOOKUP($B12,'Data invoice'!$B$2:$Q$1155,35,0))</f>
        <v/>
      </c>
      <c r="J12" s="86" t="str">
        <f>IF(ISERROR(VLOOKUP($B12,'Data invoice'!$B$2:$Q$1155,36,0)),"",VLOOKUP($B12,'Data invoice'!$B$2:$Q$1155,36,0))</f>
        <v/>
      </c>
      <c r="K12" s="88" t="str">
        <f>IF(ISERROR(VLOOKUP($B12,'Data invoice'!$B$2:$Q$1155,37,0)),"",VLOOKUP($B12,'Data invoice'!$B$2:$Q$1155,37,0))</f>
        <v/>
      </c>
      <c r="L12" s="77"/>
      <c r="M12" s="77"/>
      <c r="N12" s="77"/>
      <c r="O12" s="77" t="str">
        <f t="shared" si="0"/>
        <v/>
      </c>
      <c r="P12" s="77">
        <f t="shared" si="2"/>
        <v>3</v>
      </c>
      <c r="Q12" s="77" t="s">
        <v>378</v>
      </c>
      <c r="R12" s="89">
        <v>0</v>
      </c>
      <c r="S12" s="77">
        <v>17</v>
      </c>
      <c r="T12" s="77">
        <v>10</v>
      </c>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113"/>
      <c r="CQ12" s="116"/>
      <c r="CR12" s="116"/>
      <c r="CS12" s="116"/>
      <c r="CT12" s="110"/>
      <c r="CU12" s="120"/>
      <c r="CV12" s="104"/>
      <c r="CW12" s="102"/>
      <c r="CX12" s="103"/>
      <c r="CY12" s="95"/>
      <c r="CZ12" s="77"/>
      <c r="DA12" s="77"/>
      <c r="DB12" s="77"/>
      <c r="DC12" s="77"/>
      <c r="DD12" s="77"/>
      <c r="DE12" s="77"/>
      <c r="DF12" s="77"/>
      <c r="DG12" s="77"/>
      <c r="DH12" s="77"/>
      <c r="DI12" s="77"/>
      <c r="DJ12" s="77"/>
      <c r="DK12" s="77"/>
      <c r="DL12" s="77"/>
      <c r="DM12" s="77"/>
      <c r="DN12" s="77"/>
      <c r="DO12" s="77"/>
      <c r="DP12" s="77"/>
      <c r="DQ12" s="77"/>
      <c r="DR12" s="77"/>
    </row>
    <row r="13" spans="1:122" ht="13.5" customHeight="1">
      <c r="A13" s="77"/>
      <c r="B13" s="86" t="str">
        <f t="shared" si="1"/>
        <v/>
      </c>
      <c r="C13" s="86" t="str">
        <f>IF(ISERROR(VLOOKUP($B13,'Data invoice'!$B$2:$Q$1155,3)),"",VLOOKUP($B13,'Data invoice'!$B$2:$Q$1155,3,0))</f>
        <v/>
      </c>
      <c r="D13" s="86" t="str">
        <f>IF(ISERROR(VLOOKUP($B13,'Data invoice'!$B$2:$Q$1155,4,0)),"",VLOOKUP($B13,'Data invoice'!$B$2:$Q$1155,4,0))</f>
        <v/>
      </c>
      <c r="E13" s="86" t="str">
        <f>IF(ISERROR(VLOOKUP($B13,'Data invoice'!$B$2:$Q$1155,5,0)),"",VLOOKUP($B13,'Data invoice'!$B$2:$Q$1155,5,0))</f>
        <v/>
      </c>
      <c r="F13" s="86" t="str">
        <f>IF(ISERROR(VLOOKUP($B13,'Data invoice'!$B$2:$Q$1155,6,0)),"",VLOOKUP($B13,'Data invoice'!$B$2:$Q$1155,6,0))</f>
        <v/>
      </c>
      <c r="G13" s="86" t="str">
        <f>IF(ISERROR(VLOOKUP($B13,'Data invoice'!$B$2:$Q$1155,7,0)),"",VLOOKUP($B13,'Data invoice'!$B$2:$Q$1155,7,0))</f>
        <v/>
      </c>
      <c r="H13" s="86" t="str">
        <f>IF(ISERROR(VLOOKUP($B13,'Data invoice'!$B$2:$Q$1155,9,0)),"",VLOOKUP($B13,'Data invoice'!$B$2:$Q$1155,9,0))</f>
        <v/>
      </c>
      <c r="I13" s="86" t="str">
        <f>IF(ISERROR(VLOOKUP($B13,'Data invoice'!$B$2:$Q$1155,35,0)),"",VLOOKUP($B13,'Data invoice'!$B$2:$Q$1155,35,0))</f>
        <v/>
      </c>
      <c r="J13" s="86" t="str">
        <f>IF(ISERROR(VLOOKUP($B13,'Data invoice'!$B$2:$Q$1155,36,0)),"",VLOOKUP($B13,'Data invoice'!$B$2:$Q$1155,36,0))</f>
        <v/>
      </c>
      <c r="K13" s="88" t="str">
        <f>IF(ISERROR(VLOOKUP($B13,'Data invoice'!$B$2:$Q$1155,37,0)),"",VLOOKUP($B13,'Data invoice'!$B$2:$Q$1155,37,0))</f>
        <v/>
      </c>
      <c r="L13" s="77"/>
      <c r="M13" s="77"/>
      <c r="N13" s="77"/>
      <c r="O13" s="77">
        <f t="shared" si="0"/>
        <v>1</v>
      </c>
      <c r="P13" s="77">
        <f t="shared" si="2"/>
        <v>4</v>
      </c>
      <c r="Q13" s="77" t="s">
        <v>379</v>
      </c>
      <c r="R13" s="89">
        <v>1</v>
      </c>
      <c r="S13" s="77">
        <v>18</v>
      </c>
      <c r="T13" s="77">
        <v>11</v>
      </c>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113"/>
      <c r="CQ13" s="116"/>
      <c r="CR13" s="116"/>
      <c r="CS13" s="116"/>
      <c r="CT13" s="115"/>
      <c r="CU13" s="115"/>
      <c r="CV13" s="104"/>
      <c r="CW13" s="102"/>
      <c r="CX13" s="103"/>
      <c r="CY13" s="95"/>
      <c r="CZ13" s="77"/>
      <c r="DA13" s="77"/>
      <c r="DB13" s="77"/>
      <c r="DC13" s="77"/>
      <c r="DD13" s="77"/>
      <c r="DE13" s="77"/>
      <c r="DF13" s="77"/>
      <c r="DG13" s="77"/>
      <c r="DH13" s="77"/>
      <c r="DI13" s="77"/>
      <c r="DJ13" s="77"/>
      <c r="DK13" s="77"/>
      <c r="DL13" s="77"/>
      <c r="DM13" s="77"/>
      <c r="DN13" s="77"/>
      <c r="DO13" s="77"/>
      <c r="DP13" s="77"/>
      <c r="DQ13" s="77"/>
      <c r="DR13" s="77"/>
    </row>
    <row r="14" spans="1:122" ht="13.5" customHeight="1">
      <c r="A14" s="77"/>
      <c r="B14" s="86" t="str">
        <f t="shared" si="1"/>
        <v/>
      </c>
      <c r="C14" s="86" t="str">
        <f>IF(ISERROR(VLOOKUP($B14,'Data invoice'!$B$2:$Q$1155,3)),"",VLOOKUP($B14,'Data invoice'!$B$2:$Q$1155,3,0))</f>
        <v/>
      </c>
      <c r="D14" s="86" t="str">
        <f>IF(ISERROR(VLOOKUP($B14,'Data invoice'!$B$2:$Q$1155,4,0)),"",VLOOKUP($B14,'Data invoice'!$B$2:$Q$1155,4,0))</f>
        <v/>
      </c>
      <c r="E14" s="86" t="str">
        <f>IF(ISERROR(VLOOKUP($B14,'Data invoice'!$B$2:$Q$1155,5,0)),"",VLOOKUP($B14,'Data invoice'!$B$2:$Q$1155,5,0))</f>
        <v/>
      </c>
      <c r="F14" s="86" t="str">
        <f>IF(ISERROR(VLOOKUP($B14,'Data invoice'!$B$2:$Q$1155,6,0)),"",VLOOKUP($B14,'Data invoice'!$B$2:$Q$1155,6,0))</f>
        <v/>
      </c>
      <c r="G14" s="86" t="str">
        <f>IF(ISERROR(VLOOKUP($B14,'Data invoice'!$B$2:$Q$1155,7,0)),"",VLOOKUP($B14,'Data invoice'!$B$2:$Q$1155,7,0))</f>
        <v/>
      </c>
      <c r="H14" s="86" t="str">
        <f>IF(ISERROR(VLOOKUP($B14,'Data invoice'!$B$2:$Q$1155,9,0)),"",VLOOKUP($B14,'Data invoice'!$B$2:$Q$1155,9,0))</f>
        <v/>
      </c>
      <c r="I14" s="86" t="str">
        <f>IF(ISERROR(VLOOKUP($B14,'Data invoice'!$B$2:$Q$1155,35,0)),"",VLOOKUP($B14,'Data invoice'!$B$2:$Q$1155,35,0))</f>
        <v/>
      </c>
      <c r="J14" s="86" t="str">
        <f>IF(ISERROR(VLOOKUP($B14,'Data invoice'!$B$2:$Q$1155,36,0)),"",VLOOKUP($B14,'Data invoice'!$B$2:$Q$1155,36,0))</f>
        <v/>
      </c>
      <c r="K14" s="88" t="str">
        <f>IF(ISERROR(VLOOKUP($B14,'Data invoice'!$B$2:$Q$1155,37,0)),"",VLOOKUP($B14,'Data invoice'!$B$2:$Q$1155,37,0))</f>
        <v/>
      </c>
      <c r="L14" s="77"/>
      <c r="M14" s="77"/>
      <c r="N14" s="77"/>
      <c r="O14" s="77">
        <f t="shared" si="0"/>
        <v>1</v>
      </c>
      <c r="P14" s="77">
        <f t="shared" si="2"/>
        <v>5</v>
      </c>
      <c r="Q14" s="77" t="s">
        <v>380</v>
      </c>
      <c r="R14" s="89">
        <v>1</v>
      </c>
      <c r="S14" s="77">
        <v>19</v>
      </c>
      <c r="T14" s="77">
        <v>12</v>
      </c>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107"/>
      <c r="CQ14" s="117"/>
      <c r="CR14" s="117"/>
      <c r="CS14" s="118"/>
      <c r="CT14" s="123"/>
      <c r="CU14" s="120"/>
      <c r="CV14" s="106"/>
      <c r="CW14" s="107"/>
      <c r="CX14" s="108"/>
      <c r="CY14" s="95"/>
      <c r="CZ14" s="77"/>
      <c r="DA14" s="77"/>
      <c r="DB14" s="77"/>
      <c r="DC14" s="77"/>
      <c r="DD14" s="77"/>
      <c r="DE14" s="77"/>
      <c r="DF14" s="77"/>
      <c r="DG14" s="77"/>
      <c r="DH14" s="77"/>
      <c r="DI14" s="77"/>
      <c r="DJ14" s="77"/>
      <c r="DK14" s="77"/>
      <c r="DL14" s="77"/>
      <c r="DM14" s="77"/>
      <c r="DN14" s="77"/>
      <c r="DO14" s="77"/>
      <c r="DP14" s="77"/>
      <c r="DQ14" s="77"/>
      <c r="DR14" s="77"/>
    </row>
    <row r="15" spans="1:122" ht="13.5" customHeight="1">
      <c r="A15" s="77"/>
      <c r="B15" s="86" t="str">
        <f t="shared" si="1"/>
        <v/>
      </c>
      <c r="C15" s="86" t="str">
        <f>IF(ISERROR(VLOOKUP($B15,'Data invoice'!$B$2:$Q$1155,3)),"",VLOOKUP($B15,'Data invoice'!$B$2:$Q$1155,3,0))</f>
        <v/>
      </c>
      <c r="D15" s="86" t="str">
        <f>IF(ISERROR(VLOOKUP($B15,'Data invoice'!$B$2:$Q$1155,4,0)),"",VLOOKUP($B15,'Data invoice'!$B$2:$Q$1155,4,0))</f>
        <v/>
      </c>
      <c r="E15" s="86" t="str">
        <f>IF(ISERROR(VLOOKUP($B15,'Data invoice'!$B$2:$Q$1155,5,0)),"",VLOOKUP($B15,'Data invoice'!$B$2:$Q$1155,5,0))</f>
        <v/>
      </c>
      <c r="F15" s="86" t="str">
        <f>IF(ISERROR(VLOOKUP($B15,'Data invoice'!$B$2:$Q$1155,6,0)),"",VLOOKUP($B15,'Data invoice'!$B$2:$Q$1155,6,0))</f>
        <v/>
      </c>
      <c r="G15" s="86" t="str">
        <f>IF(ISERROR(VLOOKUP($B15,'Data invoice'!$B$2:$Q$1155,7,0)),"",VLOOKUP($B15,'Data invoice'!$B$2:$Q$1155,7,0))</f>
        <v/>
      </c>
      <c r="H15" s="86" t="str">
        <f>IF(ISERROR(VLOOKUP($B15,'Data invoice'!$B$2:$Q$1155,9,0)),"",VLOOKUP($B15,'Data invoice'!$B$2:$Q$1155,9,0))</f>
        <v/>
      </c>
      <c r="I15" s="86" t="str">
        <f>IF(ISERROR(VLOOKUP($B15,'Data invoice'!$B$2:$Q$1155,35,0)),"",VLOOKUP($B15,'Data invoice'!$B$2:$Q$1155,35,0))</f>
        <v/>
      </c>
      <c r="J15" s="86" t="str">
        <f>IF(ISERROR(VLOOKUP($B15,'Data invoice'!$B$2:$Q$1155,36,0)),"",VLOOKUP($B15,'Data invoice'!$B$2:$Q$1155,36,0))</f>
        <v/>
      </c>
      <c r="K15" s="88" t="str">
        <f>IF(ISERROR(VLOOKUP($B15,'Data invoice'!$B$2:$Q$1155,37,0)),"",VLOOKUP($B15,'Data invoice'!$B$2:$Q$1155,37,0))</f>
        <v/>
      </c>
      <c r="L15" s="77"/>
      <c r="M15" s="77"/>
      <c r="N15" s="77"/>
      <c r="O15" s="77">
        <f t="shared" si="0"/>
        <v>1</v>
      </c>
      <c r="P15" s="77">
        <f t="shared" si="2"/>
        <v>6</v>
      </c>
      <c r="Q15" s="77" t="s">
        <v>381</v>
      </c>
      <c r="R15" s="89">
        <v>10</v>
      </c>
      <c r="S15" s="77">
        <v>20</v>
      </c>
      <c r="T15" s="77">
        <v>13</v>
      </c>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102"/>
      <c r="CQ15" s="101"/>
      <c r="CR15" s="101"/>
      <c r="CS15" s="116"/>
      <c r="CT15" s="110"/>
      <c r="CU15" s="120"/>
      <c r="CV15" s="109"/>
      <c r="CW15" s="102"/>
      <c r="CX15" s="103"/>
      <c r="CY15" s="95"/>
      <c r="CZ15" s="77"/>
      <c r="DA15" s="77"/>
      <c r="DB15" s="77"/>
      <c r="DC15" s="77"/>
      <c r="DD15" s="77"/>
      <c r="DE15" s="77"/>
      <c r="DF15" s="77"/>
      <c r="DG15" s="77"/>
      <c r="DH15" s="77"/>
      <c r="DI15" s="77"/>
      <c r="DJ15" s="77"/>
      <c r="DK15" s="77"/>
      <c r="DL15" s="77"/>
      <c r="DM15" s="77"/>
      <c r="DN15" s="77"/>
      <c r="DO15" s="77"/>
      <c r="DP15" s="77"/>
      <c r="DQ15" s="77"/>
      <c r="DR15" s="77"/>
    </row>
    <row r="16" spans="1:122" ht="13.5" customHeight="1">
      <c r="A16" s="77"/>
      <c r="B16" s="86" t="str">
        <f t="shared" si="1"/>
        <v/>
      </c>
      <c r="C16" s="86" t="str">
        <f>IF(ISERROR(VLOOKUP($B16,'Data invoice'!$B$2:$Q$1155,3)),"",VLOOKUP($B16,'Data invoice'!$B$2:$Q$1155,3,0))</f>
        <v/>
      </c>
      <c r="D16" s="86" t="str">
        <f>IF(ISERROR(VLOOKUP($B16,'Data invoice'!$B$2:$Q$1155,4,0)),"",VLOOKUP($B16,'Data invoice'!$B$2:$Q$1155,4,0))</f>
        <v/>
      </c>
      <c r="E16" s="86" t="str">
        <f>IF(ISERROR(VLOOKUP($B16,'Data invoice'!$B$2:$Q$1155,5,0)),"",VLOOKUP($B16,'Data invoice'!$B$2:$Q$1155,5,0))</f>
        <v/>
      </c>
      <c r="F16" s="86" t="str">
        <f>IF(ISERROR(VLOOKUP($B16,'Data invoice'!$B$2:$Q$1155,6,0)),"",VLOOKUP($B16,'Data invoice'!$B$2:$Q$1155,6,0))</f>
        <v/>
      </c>
      <c r="G16" s="86" t="str">
        <f>IF(ISERROR(VLOOKUP($B16,'Data invoice'!$B$2:$Q$1155,7,0)),"",VLOOKUP($B16,'Data invoice'!$B$2:$Q$1155,7,0))</f>
        <v/>
      </c>
      <c r="H16" s="86" t="str">
        <f>IF(ISERROR(VLOOKUP($B16,'Data invoice'!$B$2:$Q$1155,9,0)),"",VLOOKUP($B16,'Data invoice'!$B$2:$Q$1155,9,0))</f>
        <v/>
      </c>
      <c r="I16" s="86" t="str">
        <f>IF(ISERROR(VLOOKUP($B16,'Data invoice'!$B$2:$Q$1155,35,0)),"",VLOOKUP($B16,'Data invoice'!$B$2:$Q$1155,35,0))</f>
        <v/>
      </c>
      <c r="J16" s="86" t="str">
        <f>IF(ISERROR(VLOOKUP($B16,'Data invoice'!$B$2:$Q$1155,36,0)),"",VLOOKUP($B16,'Data invoice'!$B$2:$Q$1155,36,0))</f>
        <v/>
      </c>
      <c r="K16" s="88" t="str">
        <f>IF(ISERROR(VLOOKUP($B16,'Data invoice'!$B$2:$Q$1155,37,0)),"",VLOOKUP($B16,'Data invoice'!$B$2:$Q$1155,37,0))</f>
        <v/>
      </c>
      <c r="L16" s="77"/>
      <c r="M16" s="77"/>
      <c r="N16" s="77"/>
      <c r="O16" s="77" t="str">
        <f t="shared" si="0"/>
        <v/>
      </c>
      <c r="P16" s="77">
        <f t="shared" si="2"/>
        <v>6</v>
      </c>
      <c r="Q16" s="77" t="s">
        <v>382</v>
      </c>
      <c r="R16" s="89">
        <v>0</v>
      </c>
      <c r="S16" s="77">
        <v>21</v>
      </c>
      <c r="T16" s="77">
        <v>14</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102"/>
      <c r="CQ16" s="101"/>
      <c r="CR16" s="101"/>
      <c r="CS16" s="116"/>
      <c r="CT16" s="110"/>
      <c r="CU16" s="120"/>
      <c r="CV16" s="109"/>
      <c r="CW16" s="102"/>
      <c r="CX16" s="103"/>
      <c r="CY16" s="95"/>
      <c r="CZ16" s="77"/>
      <c r="DA16" s="77"/>
      <c r="DB16" s="77"/>
      <c r="DC16" s="77"/>
      <c r="DD16" s="77"/>
      <c r="DE16" s="77"/>
      <c r="DF16" s="77"/>
      <c r="DG16" s="77"/>
      <c r="DH16" s="77"/>
      <c r="DI16" s="77"/>
      <c r="DJ16" s="77"/>
      <c r="DK16" s="77"/>
      <c r="DL16" s="77"/>
      <c r="DM16" s="77"/>
      <c r="DN16" s="77"/>
      <c r="DO16" s="77"/>
      <c r="DP16" s="77"/>
      <c r="DQ16" s="77"/>
      <c r="DR16" s="77"/>
    </row>
    <row r="17" spans="1:122" ht="13.5" customHeight="1">
      <c r="A17" s="77"/>
      <c r="B17" s="86" t="str">
        <f t="shared" si="1"/>
        <v/>
      </c>
      <c r="C17" s="86" t="str">
        <f>IF(ISERROR(VLOOKUP($B17,'Data invoice'!$B$2:$Q$1155,3)),"",VLOOKUP($B17,'Data invoice'!$B$2:$Q$1155,3,0))</f>
        <v/>
      </c>
      <c r="D17" s="86" t="str">
        <f>IF(ISERROR(VLOOKUP($B17,'Data invoice'!$B$2:$Q$1155,4,0)),"",VLOOKUP($B17,'Data invoice'!$B$2:$Q$1155,4,0))</f>
        <v/>
      </c>
      <c r="E17" s="86" t="str">
        <f>IF(ISERROR(VLOOKUP($B17,'Data invoice'!$B$2:$Q$1155,5,0)),"",VLOOKUP($B17,'Data invoice'!$B$2:$Q$1155,5,0))</f>
        <v/>
      </c>
      <c r="F17" s="86" t="str">
        <f>IF(ISERROR(VLOOKUP($B17,'Data invoice'!$B$2:$Q$1155,6,0)),"",VLOOKUP($B17,'Data invoice'!$B$2:$Q$1155,6,0))</f>
        <v/>
      </c>
      <c r="G17" s="86" t="str">
        <f>IF(ISERROR(VLOOKUP($B17,'Data invoice'!$B$2:$Q$1155,7,0)),"",VLOOKUP($B17,'Data invoice'!$B$2:$Q$1155,7,0))</f>
        <v/>
      </c>
      <c r="H17" s="86" t="str">
        <f>IF(ISERROR(VLOOKUP($B17,'Data invoice'!$B$2:$Q$1155,9,0)),"",VLOOKUP($B17,'Data invoice'!$B$2:$Q$1155,9,0))</f>
        <v/>
      </c>
      <c r="I17" s="86" t="str">
        <f>IF(ISERROR(VLOOKUP($B17,'Data invoice'!$B$2:$Q$1155,35,0)),"",VLOOKUP($B17,'Data invoice'!$B$2:$Q$1155,35,0))</f>
        <v/>
      </c>
      <c r="J17" s="86" t="str">
        <f>IF(ISERROR(VLOOKUP($B17,'Data invoice'!$B$2:$Q$1155,36,0)),"",VLOOKUP($B17,'Data invoice'!$B$2:$Q$1155,36,0))</f>
        <v/>
      </c>
      <c r="K17" s="88" t="str">
        <f>IF(ISERROR(VLOOKUP($B17,'Data invoice'!$B$2:$Q$1155,37,0)),"",VLOOKUP($B17,'Data invoice'!$B$2:$Q$1155,37,0))</f>
        <v/>
      </c>
      <c r="L17" s="77"/>
      <c r="M17" s="77"/>
      <c r="N17" s="77"/>
      <c r="O17" s="77" t="str">
        <f t="shared" si="0"/>
        <v/>
      </c>
      <c r="P17" s="77">
        <f t="shared" si="2"/>
        <v>6</v>
      </c>
      <c r="Q17" s="77" t="s">
        <v>383</v>
      </c>
      <c r="R17" s="89">
        <v>0</v>
      </c>
      <c r="S17" s="77">
        <v>22</v>
      </c>
      <c r="T17" s="77">
        <v>15</v>
      </c>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113"/>
      <c r="CQ17" s="116"/>
      <c r="CR17" s="116"/>
      <c r="CS17" s="116"/>
      <c r="CT17" s="110"/>
      <c r="CU17" s="120"/>
      <c r="CV17" s="104"/>
      <c r="CW17" s="102"/>
      <c r="CX17" s="103"/>
      <c r="CY17" s="95"/>
      <c r="CZ17" s="77"/>
      <c r="DA17" s="77"/>
      <c r="DB17" s="77"/>
      <c r="DC17" s="77"/>
      <c r="DD17" s="77"/>
      <c r="DE17" s="77"/>
      <c r="DF17" s="77"/>
      <c r="DG17" s="77"/>
      <c r="DH17" s="77"/>
      <c r="DI17" s="77"/>
      <c r="DJ17" s="77"/>
      <c r="DK17" s="77"/>
      <c r="DL17" s="77"/>
      <c r="DM17" s="77"/>
      <c r="DN17" s="77"/>
      <c r="DO17" s="77"/>
      <c r="DP17" s="77"/>
      <c r="DQ17" s="77"/>
      <c r="DR17" s="77"/>
    </row>
    <row r="18" spans="1:122" ht="13.5" customHeight="1">
      <c r="A18" s="77"/>
      <c r="B18" s="86" t="str">
        <f t="shared" si="1"/>
        <v/>
      </c>
      <c r="C18" s="86" t="str">
        <f>IF(ISERROR(VLOOKUP($B18,'Data invoice'!$B$2:$Q$1155,3)),"",VLOOKUP($B18,'Data invoice'!$B$2:$Q$1155,3,0))</f>
        <v/>
      </c>
      <c r="D18" s="86" t="str">
        <f>IF(ISERROR(VLOOKUP($B18,'Data invoice'!$B$2:$Q$1155,4,0)),"",VLOOKUP($B18,'Data invoice'!$B$2:$Q$1155,4,0))</f>
        <v/>
      </c>
      <c r="E18" s="86" t="str">
        <f>IF(ISERROR(VLOOKUP($B18,'Data invoice'!$B$2:$Q$1155,5,0)),"",VLOOKUP($B18,'Data invoice'!$B$2:$Q$1155,5,0))</f>
        <v/>
      </c>
      <c r="F18" s="86" t="str">
        <f>IF(ISERROR(VLOOKUP($B18,'Data invoice'!$B$2:$Q$1155,6,0)),"",VLOOKUP($B18,'Data invoice'!$B$2:$Q$1155,6,0))</f>
        <v/>
      </c>
      <c r="G18" s="86" t="str">
        <f>IF(ISERROR(VLOOKUP($B18,'Data invoice'!$B$2:$Q$1155,7,0)),"",VLOOKUP($B18,'Data invoice'!$B$2:$Q$1155,7,0))</f>
        <v/>
      </c>
      <c r="H18" s="86" t="str">
        <f>IF(ISERROR(VLOOKUP($B18,'Data invoice'!$B$2:$Q$1155,9,0)),"",VLOOKUP($B18,'Data invoice'!$B$2:$Q$1155,9,0))</f>
        <v/>
      </c>
      <c r="I18" s="86" t="str">
        <f>IF(ISERROR(VLOOKUP($B18,'Data invoice'!$B$2:$Q$1155,35,0)),"",VLOOKUP($B18,'Data invoice'!$B$2:$Q$1155,35,0))</f>
        <v/>
      </c>
      <c r="J18" s="86" t="str">
        <f>IF(ISERROR(VLOOKUP($B18,'Data invoice'!$B$2:$Q$1155,36,0)),"",VLOOKUP($B18,'Data invoice'!$B$2:$Q$1155,36,0))</f>
        <v/>
      </c>
      <c r="K18" s="88" t="str">
        <f>IF(ISERROR(VLOOKUP($B18,'Data invoice'!$B$2:$Q$1155,37,0)),"",VLOOKUP($B18,'Data invoice'!$B$2:$Q$1155,37,0))</f>
        <v/>
      </c>
      <c r="L18" s="77"/>
      <c r="M18" s="77"/>
      <c r="N18" s="77"/>
      <c r="O18" s="77" t="str">
        <f t="shared" si="0"/>
        <v/>
      </c>
      <c r="P18" s="77">
        <f t="shared" si="2"/>
        <v>6</v>
      </c>
      <c r="Q18" s="77" t="s">
        <v>384</v>
      </c>
      <c r="R18" s="89">
        <v>0</v>
      </c>
      <c r="S18" s="77">
        <v>23</v>
      </c>
      <c r="T18" s="77">
        <v>16</v>
      </c>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102"/>
      <c r="CQ18" s="102"/>
      <c r="CR18" s="102"/>
      <c r="CS18" s="102"/>
      <c r="CT18" s="97"/>
      <c r="CU18" s="97"/>
      <c r="CV18" s="102"/>
      <c r="CW18" s="102"/>
      <c r="CX18" s="103"/>
      <c r="CY18" s="95"/>
      <c r="CZ18" s="77"/>
      <c r="DA18" s="77"/>
      <c r="DB18" s="77"/>
      <c r="DC18" s="77"/>
      <c r="DD18" s="77"/>
      <c r="DE18" s="77"/>
      <c r="DF18" s="77"/>
      <c r="DG18" s="77"/>
      <c r="DH18" s="77"/>
      <c r="DI18" s="77"/>
      <c r="DJ18" s="77"/>
      <c r="DK18" s="77"/>
      <c r="DL18" s="77"/>
      <c r="DM18" s="77"/>
      <c r="DN18" s="77"/>
      <c r="DO18" s="77"/>
      <c r="DP18" s="77"/>
      <c r="DQ18" s="77"/>
      <c r="DR18" s="77"/>
    </row>
    <row r="19" spans="1:122" ht="13.5" customHeight="1">
      <c r="A19" s="77"/>
      <c r="B19" s="86" t="str">
        <f t="shared" si="1"/>
        <v/>
      </c>
      <c r="C19" s="86" t="str">
        <f>IF(ISERROR(VLOOKUP($B19,'Data invoice'!$B$2:$Q$1155,3)),"",VLOOKUP($B19,'Data invoice'!$B$2:$Q$1155,3,0))</f>
        <v/>
      </c>
      <c r="D19" s="86" t="str">
        <f>IF(ISERROR(VLOOKUP($B19,'Data invoice'!$B$2:$Q$1155,4,0)),"",VLOOKUP($B19,'Data invoice'!$B$2:$Q$1155,4,0))</f>
        <v/>
      </c>
      <c r="E19" s="86" t="str">
        <f>IF(ISERROR(VLOOKUP($B19,'Data invoice'!$B$2:$Q$1155,5,0)),"",VLOOKUP($B19,'Data invoice'!$B$2:$Q$1155,5,0))</f>
        <v/>
      </c>
      <c r="F19" s="86" t="str">
        <f>IF(ISERROR(VLOOKUP($B19,'Data invoice'!$B$2:$Q$1155,6,0)),"",VLOOKUP($B19,'Data invoice'!$B$2:$Q$1155,6,0))</f>
        <v/>
      </c>
      <c r="G19" s="86" t="str">
        <f>IF(ISERROR(VLOOKUP($B19,'Data invoice'!$B$2:$Q$1155,7,0)),"",VLOOKUP($B19,'Data invoice'!$B$2:$Q$1155,7,0))</f>
        <v/>
      </c>
      <c r="H19" s="86" t="str">
        <f>IF(ISERROR(VLOOKUP($B19,'Data invoice'!$B$2:$Q$1155,9,0)),"",VLOOKUP($B19,'Data invoice'!$B$2:$Q$1155,9,0))</f>
        <v/>
      </c>
      <c r="I19" s="86" t="str">
        <f>IF(ISERROR(VLOOKUP($B19,'Data invoice'!$B$2:$Q$1155,35,0)),"",VLOOKUP($B19,'Data invoice'!$B$2:$Q$1155,35,0))</f>
        <v/>
      </c>
      <c r="J19" s="86" t="str">
        <f>IF(ISERROR(VLOOKUP($B19,'Data invoice'!$B$2:$Q$1155,36,0)),"",VLOOKUP($B19,'Data invoice'!$B$2:$Q$1155,36,0))</f>
        <v/>
      </c>
      <c r="K19" s="88" t="str">
        <f>IF(ISERROR(VLOOKUP($B19,'Data invoice'!$B$2:$Q$1155,37,0)),"",VLOOKUP($B19,'Data invoice'!$B$2:$Q$1155,37,0))</f>
        <v/>
      </c>
      <c r="L19" s="77"/>
      <c r="M19" s="77"/>
      <c r="N19" s="77"/>
      <c r="O19" s="77" t="str">
        <f t="shared" si="0"/>
        <v/>
      </c>
      <c r="P19" s="77">
        <f t="shared" si="2"/>
        <v>6</v>
      </c>
      <c r="Q19" s="77" t="s">
        <v>385</v>
      </c>
      <c r="R19" s="89">
        <v>0</v>
      </c>
      <c r="S19" s="77">
        <v>24</v>
      </c>
      <c r="T19" s="77">
        <v>17</v>
      </c>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112"/>
      <c r="CQ19" s="122"/>
      <c r="CR19" s="120"/>
      <c r="CS19" s="97"/>
      <c r="CT19" s="97"/>
      <c r="CU19" s="102"/>
      <c r="CV19" s="102"/>
      <c r="CW19" s="103"/>
      <c r="CX19" s="102"/>
      <c r="CY19" s="95"/>
      <c r="CZ19" s="77"/>
      <c r="DA19" s="77"/>
      <c r="DB19" s="77"/>
      <c r="DC19" s="77"/>
      <c r="DD19" s="77"/>
      <c r="DE19" s="77"/>
      <c r="DF19" s="77"/>
      <c r="DG19" s="77"/>
      <c r="DH19" s="77"/>
      <c r="DI19" s="77"/>
      <c r="DJ19" s="77"/>
      <c r="DK19" s="77"/>
      <c r="DL19" s="77"/>
      <c r="DM19" s="77"/>
      <c r="DN19" s="77"/>
      <c r="DO19" s="77"/>
      <c r="DP19" s="77"/>
      <c r="DQ19" s="77"/>
      <c r="DR19" s="77"/>
    </row>
    <row r="20" spans="1:122" ht="13.5" customHeight="1">
      <c r="A20" s="77"/>
      <c r="B20" s="86" t="str">
        <f t="shared" si="1"/>
        <v/>
      </c>
      <c r="C20" s="86" t="str">
        <f>IF(ISERROR(VLOOKUP($B20,'Data invoice'!$B$2:$Q$1155,3)),"",VLOOKUP($B20,'Data invoice'!$B$2:$Q$1155,3,0))</f>
        <v/>
      </c>
      <c r="D20" s="86" t="str">
        <f>IF(ISERROR(VLOOKUP($B20,'Data invoice'!$B$2:$Q$1155,4,0)),"",VLOOKUP($B20,'Data invoice'!$B$2:$Q$1155,4,0))</f>
        <v/>
      </c>
      <c r="E20" s="86" t="str">
        <f>IF(ISERROR(VLOOKUP($B20,'Data invoice'!$B$2:$Q$1155,5,0)),"",VLOOKUP($B20,'Data invoice'!$B$2:$Q$1155,5,0))</f>
        <v/>
      </c>
      <c r="F20" s="86" t="str">
        <f>IF(ISERROR(VLOOKUP($B20,'Data invoice'!$B$2:$Q$1155,6,0)),"",VLOOKUP($B20,'Data invoice'!$B$2:$Q$1155,6,0))</f>
        <v/>
      </c>
      <c r="G20" s="86" t="str">
        <f>IF(ISERROR(VLOOKUP($B20,'Data invoice'!$B$2:$Q$1155,7,0)),"",VLOOKUP($B20,'Data invoice'!$B$2:$Q$1155,7,0))</f>
        <v/>
      </c>
      <c r="H20" s="86" t="str">
        <f>IF(ISERROR(VLOOKUP($B20,'Data invoice'!$B$2:$Q$1155,9,0)),"",VLOOKUP($B20,'Data invoice'!$B$2:$Q$1155,9,0))</f>
        <v/>
      </c>
      <c r="I20" s="86" t="str">
        <f>IF(ISERROR(VLOOKUP($B20,'Data invoice'!$B$2:$Q$1155,35,0)),"",VLOOKUP($B20,'Data invoice'!$B$2:$Q$1155,35,0))</f>
        <v/>
      </c>
      <c r="J20" s="86" t="str">
        <f>IF(ISERROR(VLOOKUP($B20,'Data invoice'!$B$2:$Q$1155,36,0)),"",VLOOKUP($B20,'Data invoice'!$B$2:$Q$1155,36,0))</f>
        <v/>
      </c>
      <c r="K20" s="88" t="str">
        <f>IF(ISERROR(VLOOKUP($B20,'Data invoice'!$B$2:$Q$1155,37,0)),"",VLOOKUP($B20,'Data invoice'!$B$2:$Q$1155,37,0))</f>
        <v/>
      </c>
      <c r="L20" s="77"/>
      <c r="M20" s="77"/>
      <c r="N20" s="77"/>
      <c r="O20" s="77" t="str">
        <f t="shared" si="0"/>
        <v/>
      </c>
      <c r="P20" s="77">
        <f t="shared" si="2"/>
        <v>6</v>
      </c>
      <c r="Q20" s="77" t="s">
        <v>386</v>
      </c>
      <c r="R20" s="89">
        <v>0</v>
      </c>
      <c r="S20" s="77">
        <v>25</v>
      </c>
      <c r="T20" s="77">
        <v>18</v>
      </c>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96"/>
      <c r="CQ20" s="122"/>
      <c r="CR20" s="120"/>
      <c r="CS20" s="97"/>
      <c r="CT20" s="97"/>
      <c r="CU20" s="102"/>
      <c r="CV20" s="102"/>
      <c r="CW20" s="103"/>
      <c r="CX20" s="102"/>
      <c r="CY20" s="95"/>
      <c r="CZ20" s="77"/>
      <c r="DA20" s="77"/>
      <c r="DB20" s="77"/>
      <c r="DC20" s="77"/>
      <c r="DD20" s="77"/>
      <c r="DE20" s="77"/>
      <c r="DF20" s="77"/>
      <c r="DG20" s="77"/>
      <c r="DH20" s="77"/>
      <c r="DI20" s="77"/>
      <c r="DJ20" s="77"/>
      <c r="DK20" s="77"/>
      <c r="DL20" s="77"/>
      <c r="DM20" s="77"/>
      <c r="DN20" s="77"/>
      <c r="DO20" s="77"/>
      <c r="DP20" s="77"/>
      <c r="DQ20" s="77"/>
      <c r="DR20" s="77"/>
    </row>
    <row r="21" spans="1:122" ht="13.5" customHeight="1">
      <c r="A21" s="77"/>
      <c r="B21" s="86" t="str">
        <f t="shared" si="1"/>
        <v/>
      </c>
      <c r="C21" s="86" t="str">
        <f>IF(ISERROR(VLOOKUP($B21,'Data invoice'!$B$2:$Q$1155,3)),"",VLOOKUP($B21,'Data invoice'!$B$2:$Q$1155,3,0))</f>
        <v/>
      </c>
      <c r="D21" s="86" t="str">
        <f>IF(ISERROR(VLOOKUP($B21,'Data invoice'!$B$2:$Q$1155,4,0)),"",VLOOKUP($B21,'Data invoice'!$B$2:$Q$1155,4,0))</f>
        <v/>
      </c>
      <c r="E21" s="86" t="str">
        <f>IF(ISERROR(VLOOKUP($B21,'Data invoice'!$B$2:$Q$1155,5,0)),"",VLOOKUP($B21,'Data invoice'!$B$2:$Q$1155,5,0))</f>
        <v/>
      </c>
      <c r="F21" s="86" t="str">
        <f>IF(ISERROR(VLOOKUP($B21,'Data invoice'!$B$2:$Q$1155,6,0)),"",VLOOKUP($B21,'Data invoice'!$B$2:$Q$1155,6,0))</f>
        <v/>
      </c>
      <c r="G21" s="86" t="str">
        <f>IF(ISERROR(VLOOKUP($B21,'Data invoice'!$B$2:$Q$1155,7,0)),"",VLOOKUP($B21,'Data invoice'!$B$2:$Q$1155,7,0))</f>
        <v/>
      </c>
      <c r="H21" s="86" t="str">
        <f>IF(ISERROR(VLOOKUP($B21,'Data invoice'!$B$2:$Q$1155,9,0)),"",VLOOKUP($B21,'Data invoice'!$B$2:$Q$1155,9,0))</f>
        <v/>
      </c>
      <c r="I21" s="86" t="str">
        <f>IF(ISERROR(VLOOKUP($B21,'Data invoice'!$B$2:$Q$1155,35,0)),"",VLOOKUP($B21,'Data invoice'!$B$2:$Q$1155,35,0))</f>
        <v/>
      </c>
      <c r="J21" s="86" t="str">
        <f>IF(ISERROR(VLOOKUP($B21,'Data invoice'!$B$2:$Q$1155,36,0)),"",VLOOKUP($B21,'Data invoice'!$B$2:$Q$1155,36,0))</f>
        <v/>
      </c>
      <c r="K21" s="88" t="str">
        <f>IF(ISERROR(VLOOKUP($B21,'Data invoice'!$B$2:$Q$1155,37,0)),"",VLOOKUP($B21,'Data invoice'!$B$2:$Q$1155,37,0))</f>
        <v/>
      </c>
      <c r="L21" s="77"/>
      <c r="M21" s="77"/>
      <c r="N21" s="77"/>
      <c r="O21" s="77" t="str">
        <f t="shared" si="0"/>
        <v/>
      </c>
      <c r="P21" s="77">
        <f t="shared" si="2"/>
        <v>6</v>
      </c>
      <c r="Q21" s="77" t="s">
        <v>387</v>
      </c>
      <c r="R21" s="89">
        <v>0</v>
      </c>
      <c r="S21" s="77">
        <v>26</v>
      </c>
      <c r="T21" s="77">
        <v>19</v>
      </c>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112"/>
      <c r="CQ21" s="122"/>
      <c r="CR21" s="120"/>
      <c r="CS21" s="97"/>
      <c r="CT21" s="97"/>
      <c r="CU21" s="102"/>
      <c r="CV21" s="102"/>
      <c r="CW21" s="103"/>
      <c r="CX21" s="102"/>
      <c r="CY21" s="95"/>
      <c r="CZ21" s="77"/>
      <c r="DA21" s="77"/>
      <c r="DB21" s="77"/>
      <c r="DC21" s="77"/>
      <c r="DD21" s="77"/>
      <c r="DE21" s="77"/>
      <c r="DF21" s="77"/>
      <c r="DG21" s="77"/>
      <c r="DH21" s="77"/>
      <c r="DI21" s="77"/>
      <c r="DJ21" s="77"/>
      <c r="DK21" s="77"/>
      <c r="DL21" s="77"/>
      <c r="DM21" s="77"/>
      <c r="DN21" s="77"/>
      <c r="DO21" s="77"/>
      <c r="DP21" s="77"/>
      <c r="DQ21" s="77"/>
      <c r="DR21" s="77"/>
    </row>
    <row r="22" spans="1:122" ht="13.5" customHeight="1">
      <c r="A22" s="77"/>
      <c r="B22" s="86" t="str">
        <f t="shared" si="1"/>
        <v/>
      </c>
      <c r="C22" s="86" t="str">
        <f>IF(ISERROR(VLOOKUP($B22,'Data invoice'!$B$2:$Q$1155,3)),"",VLOOKUP($B22,'Data invoice'!$B$2:$Q$1155,3,0))</f>
        <v/>
      </c>
      <c r="D22" s="86" t="str">
        <f>IF(ISERROR(VLOOKUP($B22,'Data invoice'!$B$2:$Q$1155,4,0)),"",VLOOKUP($B22,'Data invoice'!$B$2:$Q$1155,4,0))</f>
        <v/>
      </c>
      <c r="E22" s="86" t="str">
        <f>IF(ISERROR(VLOOKUP($B22,'Data invoice'!$B$2:$Q$1155,5,0)),"",VLOOKUP($B22,'Data invoice'!$B$2:$Q$1155,5,0))</f>
        <v/>
      </c>
      <c r="F22" s="86" t="str">
        <f>IF(ISERROR(VLOOKUP($B22,'Data invoice'!$B$2:$Q$1155,6,0)),"",VLOOKUP($B22,'Data invoice'!$B$2:$Q$1155,6,0))</f>
        <v/>
      </c>
      <c r="G22" s="86" t="str">
        <f>IF(ISERROR(VLOOKUP($B22,'Data invoice'!$B$2:$Q$1155,7,0)),"",VLOOKUP($B22,'Data invoice'!$B$2:$Q$1155,7,0))</f>
        <v/>
      </c>
      <c r="H22" s="86" t="str">
        <f>IF(ISERROR(VLOOKUP($B22,'Data invoice'!$B$2:$Q$1155,9,0)),"",VLOOKUP($B22,'Data invoice'!$B$2:$Q$1155,9,0))</f>
        <v/>
      </c>
      <c r="I22" s="86" t="str">
        <f>IF(ISERROR(VLOOKUP($B22,'Data invoice'!$B$2:$Q$1155,35,0)),"",VLOOKUP($B22,'Data invoice'!$B$2:$Q$1155,35,0))</f>
        <v/>
      </c>
      <c r="J22" s="86" t="str">
        <f>IF(ISERROR(VLOOKUP($B22,'Data invoice'!$B$2:$Q$1155,36,0)),"",VLOOKUP($B22,'Data invoice'!$B$2:$Q$1155,36,0))</f>
        <v/>
      </c>
      <c r="K22" s="88" t="str">
        <f>IF(ISERROR(VLOOKUP($B22,'Data invoice'!$B$2:$Q$1155,37,0)),"",VLOOKUP($B22,'Data invoice'!$B$2:$Q$1155,37,0))</f>
        <v/>
      </c>
      <c r="L22" s="77"/>
      <c r="M22" s="77"/>
      <c r="N22" s="77"/>
      <c r="O22" s="77"/>
      <c r="P22" s="77"/>
      <c r="Q22" s="77"/>
      <c r="R22" s="89"/>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c r="BB22" s="77"/>
      <c r="BC22" s="77"/>
      <c r="BD22" s="77"/>
      <c r="BE22" s="77"/>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96"/>
      <c r="CQ22" s="122"/>
      <c r="CR22" s="120"/>
      <c r="CS22" s="97"/>
      <c r="CT22" s="97"/>
      <c r="CU22" s="102"/>
      <c r="CV22" s="102"/>
      <c r="CW22" s="103"/>
      <c r="CX22" s="102"/>
      <c r="CY22" s="95"/>
      <c r="CZ22" s="77"/>
      <c r="DA22" s="77"/>
      <c r="DB22" s="77"/>
      <c r="DC22" s="77"/>
      <c r="DD22" s="77"/>
      <c r="DE22" s="77"/>
      <c r="DF22" s="77"/>
      <c r="DG22" s="77"/>
      <c r="DH22" s="77"/>
      <c r="DI22" s="77"/>
      <c r="DJ22" s="77"/>
      <c r="DK22" s="77"/>
      <c r="DL22" s="77"/>
      <c r="DM22" s="77"/>
      <c r="DN22" s="77"/>
      <c r="DO22" s="77"/>
      <c r="DP22" s="77"/>
      <c r="DQ22" s="77"/>
      <c r="DR22" s="77"/>
    </row>
    <row r="23" spans="1:122" ht="13.5" customHeight="1">
      <c r="A23" s="77"/>
      <c r="B23" s="86" t="str">
        <f t="shared" si="1"/>
        <v/>
      </c>
      <c r="C23" s="86" t="str">
        <f>IF(ISERROR(VLOOKUP($B23,'Data invoice'!$B$2:$Q$1155,3)),"",VLOOKUP($B23,'Data invoice'!$B$2:$Q$1155,3,0))</f>
        <v/>
      </c>
      <c r="D23" s="86" t="str">
        <f>IF(ISERROR(VLOOKUP($B23,'Data invoice'!$B$2:$Q$1155,4,0)),"",VLOOKUP($B23,'Data invoice'!$B$2:$Q$1155,4,0))</f>
        <v/>
      </c>
      <c r="E23" s="86" t="str">
        <f>IF(ISERROR(VLOOKUP($B23,'Data invoice'!$B$2:$Q$1155,5,0)),"",VLOOKUP($B23,'Data invoice'!$B$2:$Q$1155,5,0))</f>
        <v/>
      </c>
      <c r="F23" s="86" t="str">
        <f>IF(ISERROR(VLOOKUP($B23,'Data invoice'!$B$2:$Q$1155,6,0)),"",VLOOKUP($B23,'Data invoice'!$B$2:$Q$1155,6,0))</f>
        <v/>
      </c>
      <c r="G23" s="86" t="str">
        <f>IF(ISERROR(VLOOKUP($B23,'Data invoice'!$B$2:$Q$1155,7,0)),"",VLOOKUP($B23,'Data invoice'!$B$2:$Q$1155,7,0))</f>
        <v/>
      </c>
      <c r="H23" s="86" t="str">
        <f>IF(ISERROR(VLOOKUP($B23,'Data invoice'!$B$2:$Q$1155,9,0)),"",VLOOKUP($B23,'Data invoice'!$B$2:$Q$1155,9,0))</f>
        <v/>
      </c>
      <c r="I23" s="86" t="str">
        <f>IF(ISERROR(VLOOKUP($B23,'Data invoice'!$B$2:$Q$1155,35,0)),"",VLOOKUP($B23,'Data invoice'!$B$2:$Q$1155,35,0))</f>
        <v/>
      </c>
      <c r="J23" s="86" t="str">
        <f>IF(ISERROR(VLOOKUP($B23,'Data invoice'!$B$2:$Q$1155,36,0)),"",VLOOKUP($B23,'Data invoice'!$B$2:$Q$1155,36,0))</f>
        <v/>
      </c>
      <c r="K23" s="88" t="str">
        <f>IF(ISERROR(VLOOKUP($B23,'Data invoice'!$B$2:$Q$1155,37,0)),"",VLOOKUP($B23,'Data invoice'!$B$2:$Q$1155,37,0))</f>
        <v/>
      </c>
      <c r="L23" s="77"/>
      <c r="M23" s="77"/>
      <c r="N23" s="77"/>
      <c r="O23" s="77"/>
      <c r="P23" s="77"/>
      <c r="Q23" s="77"/>
      <c r="R23" s="89"/>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96"/>
      <c r="CQ23" s="122"/>
      <c r="CR23" s="120"/>
      <c r="CS23" s="97"/>
      <c r="CT23" s="97"/>
      <c r="CU23" s="102"/>
      <c r="CV23" s="102"/>
      <c r="CW23" s="103"/>
      <c r="CX23" s="102"/>
      <c r="CY23" s="95"/>
      <c r="CZ23" s="77"/>
      <c r="DA23" s="77"/>
      <c r="DB23" s="77"/>
      <c r="DC23" s="77"/>
      <c r="DD23" s="77"/>
      <c r="DE23" s="77"/>
      <c r="DF23" s="77"/>
      <c r="DG23" s="77"/>
      <c r="DH23" s="77"/>
      <c r="DI23" s="77"/>
      <c r="DJ23" s="77"/>
      <c r="DK23" s="77"/>
      <c r="DL23" s="77"/>
      <c r="DM23" s="77"/>
      <c r="DN23" s="77"/>
      <c r="DO23" s="77"/>
      <c r="DP23" s="77"/>
      <c r="DQ23" s="77"/>
      <c r="DR23" s="77"/>
    </row>
    <row r="24" spans="1:122" ht="13.5" customHeight="1">
      <c r="A24" s="77"/>
      <c r="B24" s="86" t="str">
        <f t="shared" si="1"/>
        <v/>
      </c>
      <c r="C24" s="86" t="str">
        <f>IF(ISERROR(VLOOKUP($B24,'Data invoice'!$B$2:$Q$1155,3)),"",VLOOKUP($B24,'Data invoice'!$B$2:$Q$1155,3,0))</f>
        <v/>
      </c>
      <c r="D24" s="86" t="str">
        <f>IF(ISERROR(VLOOKUP($B24,'Data invoice'!$B$2:$Q$1155,4,0)),"",VLOOKUP($B24,'Data invoice'!$B$2:$Q$1155,4,0))</f>
        <v/>
      </c>
      <c r="E24" s="86" t="str">
        <f>IF(ISERROR(VLOOKUP($B24,'Data invoice'!$B$2:$Q$1155,5,0)),"",VLOOKUP($B24,'Data invoice'!$B$2:$Q$1155,5,0))</f>
        <v/>
      </c>
      <c r="F24" s="86" t="str">
        <f>IF(ISERROR(VLOOKUP($B24,'Data invoice'!$B$2:$Q$1155,6,0)),"",VLOOKUP($B24,'Data invoice'!$B$2:$Q$1155,6,0))</f>
        <v/>
      </c>
      <c r="G24" s="86" t="str">
        <f>IF(ISERROR(VLOOKUP($B24,'Data invoice'!$B$2:$Q$1155,7,0)),"",VLOOKUP($B24,'Data invoice'!$B$2:$Q$1155,7,0))</f>
        <v/>
      </c>
      <c r="H24" s="86" t="str">
        <f>IF(ISERROR(VLOOKUP($B24,'Data invoice'!$B$2:$Q$1155,9,0)),"",VLOOKUP($B24,'Data invoice'!$B$2:$Q$1155,9,0))</f>
        <v/>
      </c>
      <c r="I24" s="86" t="str">
        <f>IF(ISERROR(VLOOKUP($B24,'Data invoice'!$B$2:$Q$1155,35,0)),"",VLOOKUP($B24,'Data invoice'!$B$2:$Q$1155,35,0))</f>
        <v/>
      </c>
      <c r="J24" s="86" t="str">
        <f>IF(ISERROR(VLOOKUP($B24,'Data invoice'!$B$2:$Q$1155,36,0)),"",VLOOKUP($B24,'Data invoice'!$B$2:$Q$1155,36,0))</f>
        <v/>
      </c>
      <c r="K24" s="88" t="str">
        <f>IF(ISERROR(VLOOKUP($B24,'Data invoice'!$B$2:$Q$1155,37,0)),"",VLOOKUP($B24,'Data invoice'!$B$2:$Q$1155,37,0))</f>
        <v/>
      </c>
      <c r="L24" s="77"/>
      <c r="M24" s="77"/>
      <c r="N24" s="77"/>
      <c r="O24" s="77"/>
      <c r="P24" s="77"/>
      <c r="Q24" s="77"/>
      <c r="R24" s="89"/>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96"/>
      <c r="CQ24" s="122"/>
      <c r="CR24" s="120"/>
      <c r="CS24" s="97"/>
      <c r="CT24" s="97"/>
      <c r="CU24" s="102"/>
      <c r="CV24" s="102"/>
      <c r="CW24" s="103"/>
      <c r="CX24" s="102"/>
      <c r="CY24" s="95"/>
      <c r="CZ24" s="77"/>
      <c r="DA24" s="77"/>
      <c r="DB24" s="77"/>
      <c r="DC24" s="77"/>
      <c r="DD24" s="77"/>
      <c r="DE24" s="77"/>
      <c r="DF24" s="77"/>
      <c r="DG24" s="77"/>
      <c r="DH24" s="77"/>
      <c r="DI24" s="77"/>
      <c r="DJ24" s="77"/>
      <c r="DK24" s="77"/>
      <c r="DL24" s="77"/>
      <c r="DM24" s="77"/>
      <c r="DN24" s="77"/>
      <c r="DO24" s="77"/>
      <c r="DP24" s="77"/>
      <c r="DQ24" s="77"/>
      <c r="DR24" s="77"/>
    </row>
    <row r="25" spans="1:122" ht="13.5" customHeight="1">
      <c r="A25" s="77"/>
      <c r="B25" s="86" t="str">
        <f t="shared" si="1"/>
        <v/>
      </c>
      <c r="C25" s="86" t="str">
        <f>IF(ISERROR(VLOOKUP($B25,'Data invoice'!$B$2:$Q$1155,3)),"",VLOOKUP($B25,'Data invoice'!$B$2:$Q$1155,3,0))</f>
        <v/>
      </c>
      <c r="D25" s="86" t="str">
        <f>IF(ISERROR(VLOOKUP($B25,'Data invoice'!$B$2:$Q$1155,4,0)),"",VLOOKUP($B25,'Data invoice'!$B$2:$Q$1155,4,0))</f>
        <v/>
      </c>
      <c r="E25" s="86" t="str">
        <f>IF(ISERROR(VLOOKUP($B25,'Data invoice'!$B$2:$Q$1155,5,0)),"",VLOOKUP($B25,'Data invoice'!$B$2:$Q$1155,5,0))</f>
        <v/>
      </c>
      <c r="F25" s="86" t="str">
        <f>IF(ISERROR(VLOOKUP($B25,'Data invoice'!$B$2:$Q$1155,6,0)),"",VLOOKUP($B25,'Data invoice'!$B$2:$Q$1155,6,0))</f>
        <v/>
      </c>
      <c r="G25" s="86" t="str">
        <f>IF(ISERROR(VLOOKUP($B25,'Data invoice'!$B$2:$Q$1155,7,0)),"",VLOOKUP($B25,'Data invoice'!$B$2:$Q$1155,7,0))</f>
        <v/>
      </c>
      <c r="H25" s="86" t="str">
        <f>IF(ISERROR(VLOOKUP($B25,'Data invoice'!$B$2:$Q$1155,9,0)),"",VLOOKUP($B25,'Data invoice'!$B$2:$Q$1155,9,0))</f>
        <v/>
      </c>
      <c r="I25" s="86" t="str">
        <f>IF(ISERROR(VLOOKUP($B25,'Data invoice'!$B$2:$Q$1155,35,0)),"",VLOOKUP($B25,'Data invoice'!$B$2:$Q$1155,35,0))</f>
        <v/>
      </c>
      <c r="J25" s="86" t="str">
        <f>IF(ISERROR(VLOOKUP($B25,'Data invoice'!$B$2:$Q$1155,36,0)),"",VLOOKUP($B25,'Data invoice'!$B$2:$Q$1155,36,0))</f>
        <v/>
      </c>
      <c r="K25" s="88" t="str">
        <f>IF(ISERROR(VLOOKUP($B25,'Data invoice'!$B$2:$Q$1155,37,0)),"",VLOOKUP($B25,'Data invoice'!$B$2:$Q$1155,37,0))</f>
        <v/>
      </c>
      <c r="L25" s="77"/>
      <c r="M25" s="77"/>
      <c r="N25" s="77"/>
      <c r="O25" s="77"/>
      <c r="P25" s="77"/>
      <c r="Q25" s="77"/>
      <c r="R25" s="89"/>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119"/>
      <c r="CQ25" s="122"/>
      <c r="CR25" s="120"/>
      <c r="CS25" s="98"/>
      <c r="CT25" s="97"/>
      <c r="CU25" s="102"/>
      <c r="CV25" s="102"/>
      <c r="CW25" s="103"/>
      <c r="CX25" s="102"/>
      <c r="CY25" s="95"/>
      <c r="CZ25" s="77"/>
      <c r="DA25" s="77"/>
      <c r="DB25" s="77"/>
      <c r="DC25" s="77"/>
      <c r="DD25" s="77"/>
      <c r="DE25" s="77"/>
      <c r="DF25" s="77"/>
      <c r="DG25" s="77"/>
      <c r="DH25" s="77"/>
      <c r="DI25" s="77"/>
      <c r="DJ25" s="77"/>
      <c r="DK25" s="77"/>
      <c r="DL25" s="77"/>
      <c r="DM25" s="77"/>
      <c r="DN25" s="77"/>
      <c r="DO25" s="77"/>
      <c r="DP25" s="77"/>
      <c r="DQ25" s="77"/>
      <c r="DR25" s="77"/>
    </row>
    <row r="26" spans="1:122" ht="13.5" customHeight="1">
      <c r="A26" s="77"/>
      <c r="B26" s="86" t="str">
        <f t="shared" si="1"/>
        <v/>
      </c>
      <c r="C26" s="86" t="str">
        <f>IF(ISERROR(VLOOKUP($B26,'Data invoice'!$B$2:$Q$1155,3)),"",VLOOKUP($B26,'Data invoice'!$B$2:$Q$1155,3,0))</f>
        <v/>
      </c>
      <c r="D26" s="86" t="str">
        <f>IF(ISERROR(VLOOKUP($B26,'Data invoice'!$B$2:$Q$1155,4,0)),"",VLOOKUP($B26,'Data invoice'!$B$2:$Q$1155,4,0))</f>
        <v/>
      </c>
      <c r="E26" s="86" t="str">
        <f>IF(ISERROR(VLOOKUP($B26,'Data invoice'!$B$2:$Q$1155,5,0)),"",VLOOKUP($B26,'Data invoice'!$B$2:$Q$1155,5,0))</f>
        <v/>
      </c>
      <c r="F26" s="86" t="str">
        <f>IF(ISERROR(VLOOKUP($B26,'Data invoice'!$B$2:$Q$1155,6,0)),"",VLOOKUP($B26,'Data invoice'!$B$2:$Q$1155,6,0))</f>
        <v/>
      </c>
      <c r="G26" s="86" t="str">
        <f>IF(ISERROR(VLOOKUP($B26,'Data invoice'!$B$2:$Q$1155,7,0)),"",VLOOKUP($B26,'Data invoice'!$B$2:$Q$1155,7,0))</f>
        <v/>
      </c>
      <c r="H26" s="86" t="str">
        <f>IF(ISERROR(VLOOKUP($B26,'Data invoice'!$B$2:$Q$1155,9,0)),"",VLOOKUP($B26,'Data invoice'!$B$2:$Q$1155,9,0))</f>
        <v/>
      </c>
      <c r="I26" s="86" t="str">
        <f>IF(ISERROR(VLOOKUP($B26,'Data invoice'!$B$2:$Q$1155,35,0)),"",VLOOKUP($B26,'Data invoice'!$B$2:$Q$1155,35,0))</f>
        <v/>
      </c>
      <c r="J26" s="86" t="str">
        <f>IF(ISERROR(VLOOKUP($B26,'Data invoice'!$B$2:$Q$1155,36,0)),"",VLOOKUP($B26,'Data invoice'!$B$2:$Q$1155,36,0))</f>
        <v/>
      </c>
      <c r="K26" s="88" t="str">
        <f>IF(ISERROR(VLOOKUP($B26,'Data invoice'!$B$2:$Q$1155,37,0)),"",VLOOKUP($B26,'Data invoice'!$B$2:$Q$1155,37,0))</f>
        <v/>
      </c>
      <c r="L26" s="77"/>
      <c r="M26" s="77"/>
      <c r="N26" s="77"/>
      <c r="O26" s="77"/>
      <c r="P26" s="77"/>
      <c r="Q26" s="77"/>
      <c r="R26" s="89"/>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95"/>
      <c r="CQ26" s="95"/>
      <c r="CR26" s="95"/>
      <c r="CS26" s="95"/>
      <c r="CT26" s="114"/>
      <c r="CU26" s="95"/>
      <c r="CV26" s="95"/>
      <c r="CW26" s="95"/>
      <c r="CX26" s="95"/>
      <c r="CY26" s="95"/>
      <c r="CZ26" s="77"/>
      <c r="DA26" s="77"/>
      <c r="DB26" s="77"/>
      <c r="DC26" s="77"/>
      <c r="DD26" s="77"/>
      <c r="DE26" s="77"/>
      <c r="DF26" s="77"/>
      <c r="DG26" s="77"/>
      <c r="DH26" s="77"/>
      <c r="DI26" s="77"/>
      <c r="DJ26" s="77"/>
      <c r="DK26" s="77"/>
      <c r="DL26" s="77"/>
      <c r="DM26" s="77"/>
      <c r="DN26" s="77"/>
      <c r="DO26" s="77"/>
      <c r="DP26" s="77"/>
      <c r="DQ26" s="77"/>
      <c r="DR26" s="77"/>
    </row>
    <row r="27" spans="1:122" ht="13.5" customHeight="1">
      <c r="A27" s="77"/>
      <c r="B27" s="86" t="str">
        <f t="shared" si="1"/>
        <v/>
      </c>
      <c r="C27" s="86" t="str">
        <f>IF(ISERROR(VLOOKUP($B27,'Data invoice'!$B$2:$Q$1155,3)),"",VLOOKUP($B27,'Data invoice'!$B$2:$Q$1155,3,0))</f>
        <v/>
      </c>
      <c r="D27" s="86" t="str">
        <f>IF(ISERROR(VLOOKUP($B27,'Data invoice'!$B$2:$Q$1155,4,0)),"",VLOOKUP($B27,'Data invoice'!$B$2:$Q$1155,4,0))</f>
        <v/>
      </c>
      <c r="E27" s="86" t="str">
        <f>IF(ISERROR(VLOOKUP($B27,'Data invoice'!$B$2:$Q$1155,5,0)),"",VLOOKUP($B27,'Data invoice'!$B$2:$Q$1155,5,0))</f>
        <v/>
      </c>
      <c r="F27" s="86" t="str">
        <f>IF(ISERROR(VLOOKUP($B27,'Data invoice'!$B$2:$Q$1155,6,0)),"",VLOOKUP($B27,'Data invoice'!$B$2:$Q$1155,6,0))</f>
        <v/>
      </c>
      <c r="G27" s="86" t="str">
        <f>IF(ISERROR(VLOOKUP($B27,'Data invoice'!$B$2:$Q$1155,7,0)),"",VLOOKUP($B27,'Data invoice'!$B$2:$Q$1155,7,0))</f>
        <v/>
      </c>
      <c r="H27" s="86" t="str">
        <f>IF(ISERROR(VLOOKUP($B27,'Data invoice'!$B$2:$Q$1155,9,0)),"",VLOOKUP($B27,'Data invoice'!$B$2:$Q$1155,9,0))</f>
        <v/>
      </c>
      <c r="I27" s="86" t="str">
        <f>IF(ISERROR(VLOOKUP($B27,'Data invoice'!$B$2:$Q$1155,35,0)),"",VLOOKUP($B27,'Data invoice'!$B$2:$Q$1155,35,0))</f>
        <v/>
      </c>
      <c r="J27" s="86" t="str">
        <f>IF(ISERROR(VLOOKUP($B27,'Data invoice'!$B$2:$Q$1155,36,0)),"",VLOOKUP($B27,'Data invoice'!$B$2:$Q$1155,36,0))</f>
        <v/>
      </c>
      <c r="K27" s="88" t="str">
        <f>IF(ISERROR(VLOOKUP($B27,'Data invoice'!$B$2:$Q$1155,37,0)),"",VLOOKUP($B27,'Data invoice'!$B$2:$Q$1155,37,0))</f>
        <v/>
      </c>
      <c r="L27" s="77"/>
      <c r="M27" s="77"/>
      <c r="N27" s="77"/>
      <c r="O27" s="77"/>
      <c r="P27" s="77"/>
      <c r="Q27" s="77"/>
      <c r="R27" s="89"/>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AU27" s="77"/>
      <c r="AV27" s="77"/>
      <c r="AW27" s="77"/>
      <c r="AX27" s="77"/>
      <c r="AY27" s="77"/>
      <c r="AZ27" s="77"/>
      <c r="BA27" s="77"/>
      <c r="BB27" s="77"/>
      <c r="BC27" s="77"/>
      <c r="BD27" s="77"/>
      <c r="BE27" s="77"/>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95"/>
      <c r="CQ27" s="95"/>
      <c r="CR27" s="95"/>
      <c r="CS27" s="95"/>
      <c r="CT27" s="114"/>
      <c r="CU27" s="95"/>
      <c r="CV27" s="95"/>
      <c r="CW27" s="95"/>
      <c r="CX27" s="95"/>
      <c r="CY27" s="95"/>
      <c r="CZ27" s="77"/>
      <c r="DA27" s="77"/>
      <c r="DB27" s="77"/>
      <c r="DC27" s="77"/>
      <c r="DD27" s="77"/>
      <c r="DE27" s="77"/>
      <c r="DF27" s="77"/>
      <c r="DG27" s="77"/>
      <c r="DH27" s="77"/>
      <c r="DI27" s="77"/>
      <c r="DJ27" s="77"/>
      <c r="DK27" s="77"/>
      <c r="DL27" s="77"/>
      <c r="DM27" s="77"/>
      <c r="DN27" s="77"/>
      <c r="DO27" s="77"/>
      <c r="DP27" s="77"/>
      <c r="DQ27" s="77"/>
      <c r="DR27" s="77"/>
    </row>
    <row r="28" spans="1:122" ht="13.5" customHeight="1">
      <c r="A28" s="77"/>
      <c r="B28" s="86" t="str">
        <f t="shared" si="1"/>
        <v/>
      </c>
      <c r="C28" s="86" t="str">
        <f>IF(ISERROR(VLOOKUP($B28,'Data invoice'!$B$2:$Q$1155,3)),"",VLOOKUP($B28,'Data invoice'!$B$2:$Q$1155,3,0))</f>
        <v/>
      </c>
      <c r="D28" s="86" t="str">
        <f>IF(ISERROR(VLOOKUP($B28,'Data invoice'!$B$2:$Q$1155,4,0)),"",VLOOKUP($B28,'Data invoice'!$B$2:$Q$1155,4,0))</f>
        <v/>
      </c>
      <c r="E28" s="86" t="str">
        <f>IF(ISERROR(VLOOKUP($B28,'Data invoice'!$B$2:$Q$1155,5,0)),"",VLOOKUP($B28,'Data invoice'!$B$2:$Q$1155,5,0))</f>
        <v/>
      </c>
      <c r="F28" s="86" t="str">
        <f>IF(ISERROR(VLOOKUP($B28,'Data invoice'!$B$2:$Q$1155,6,0)),"",VLOOKUP($B28,'Data invoice'!$B$2:$Q$1155,6,0))</f>
        <v/>
      </c>
      <c r="G28" s="86" t="str">
        <f>IF(ISERROR(VLOOKUP($B28,'Data invoice'!$B$2:$Q$1155,7,0)),"",VLOOKUP($B28,'Data invoice'!$B$2:$Q$1155,7,0))</f>
        <v/>
      </c>
      <c r="H28" s="86" t="str">
        <f>IF(ISERROR(VLOOKUP($B28,'Data invoice'!$B$2:$Q$1155,9,0)),"",VLOOKUP($B28,'Data invoice'!$B$2:$Q$1155,9,0))</f>
        <v/>
      </c>
      <c r="I28" s="86" t="str">
        <f>IF(ISERROR(VLOOKUP($B28,'Data invoice'!$B$2:$Q$1155,35,0)),"",VLOOKUP($B28,'Data invoice'!$B$2:$Q$1155,35,0))</f>
        <v/>
      </c>
      <c r="J28" s="86" t="str">
        <f>IF(ISERROR(VLOOKUP($B28,'Data invoice'!$B$2:$Q$1155,36,0)),"",VLOOKUP($B28,'Data invoice'!$B$2:$Q$1155,36,0))</f>
        <v/>
      </c>
      <c r="K28" s="88" t="str">
        <f>IF(ISERROR(VLOOKUP($B28,'Data invoice'!$B$2:$Q$1155,37,0)),"",VLOOKUP($B28,'Data invoice'!$B$2:$Q$1155,37,0))</f>
        <v/>
      </c>
      <c r="L28" s="77"/>
      <c r="M28" s="77"/>
      <c r="N28" s="77"/>
      <c r="O28" s="77"/>
      <c r="P28" s="77"/>
      <c r="Q28" s="77"/>
      <c r="R28" s="89"/>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c r="BC28" s="77"/>
      <c r="BD28" s="77"/>
      <c r="BE28" s="77"/>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81"/>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row>
    <row r="29" spans="1:122" ht="13.5" customHeight="1">
      <c r="A29" s="77"/>
      <c r="B29" s="86" t="str">
        <f t="shared" si="1"/>
        <v/>
      </c>
      <c r="C29" s="86" t="str">
        <f>IF(ISERROR(VLOOKUP($B29,'Data invoice'!$B$2:$Q$1155,3)),"",VLOOKUP($B29,'Data invoice'!$B$2:$Q$1155,3,0))</f>
        <v/>
      </c>
      <c r="D29" s="86" t="str">
        <f>IF(ISERROR(VLOOKUP($B29,'Data invoice'!$B$2:$Q$1155,4,0)),"",VLOOKUP($B29,'Data invoice'!$B$2:$Q$1155,4,0))</f>
        <v/>
      </c>
      <c r="E29" s="86" t="str">
        <f>IF(ISERROR(VLOOKUP($B29,'Data invoice'!$B$2:$Q$1155,5,0)),"",VLOOKUP($B29,'Data invoice'!$B$2:$Q$1155,5,0))</f>
        <v/>
      </c>
      <c r="F29" s="86" t="str">
        <f>IF(ISERROR(VLOOKUP($B29,'Data invoice'!$B$2:$Q$1155,6,0)),"",VLOOKUP($B29,'Data invoice'!$B$2:$Q$1155,6,0))</f>
        <v/>
      </c>
      <c r="G29" s="86" t="str">
        <f>IF(ISERROR(VLOOKUP($B29,'Data invoice'!$B$2:$Q$1155,7,0)),"",VLOOKUP($B29,'Data invoice'!$B$2:$Q$1155,7,0))</f>
        <v/>
      </c>
      <c r="H29" s="86" t="str">
        <f>IF(ISERROR(VLOOKUP($B29,'Data invoice'!$B$2:$Q$1155,9,0)),"",VLOOKUP($B29,'Data invoice'!$B$2:$Q$1155,9,0))</f>
        <v/>
      </c>
      <c r="I29" s="86" t="str">
        <f>IF(ISERROR(VLOOKUP($B29,'Data invoice'!$B$2:$Q$1155,35,0)),"",VLOOKUP($B29,'Data invoice'!$B$2:$Q$1155,35,0))</f>
        <v/>
      </c>
      <c r="J29" s="86" t="str">
        <f>IF(ISERROR(VLOOKUP($B29,'Data invoice'!$B$2:$Q$1155,36,0)),"",VLOOKUP($B29,'Data invoice'!$B$2:$Q$1155,36,0))</f>
        <v/>
      </c>
      <c r="K29" s="88" t="str">
        <f>IF(ISERROR(VLOOKUP($B29,'Data invoice'!$B$2:$Q$1155,37,0)),"",VLOOKUP($B29,'Data invoice'!$B$2:$Q$1155,37,0))</f>
        <v/>
      </c>
      <c r="L29" s="77"/>
      <c r="M29" s="77"/>
      <c r="N29" s="77"/>
      <c r="O29" s="77"/>
      <c r="P29" s="77"/>
      <c r="Q29" s="77"/>
      <c r="R29" s="89"/>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81"/>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row>
    <row r="30" spans="1:122" ht="13.5" customHeight="1">
      <c r="A30" s="77"/>
      <c r="B30" s="86" t="str">
        <f t="shared" si="1"/>
        <v/>
      </c>
      <c r="C30" s="86" t="str">
        <f>IF(ISERROR(VLOOKUP($B30,'Data invoice'!$B$2:$Q$1155,3)),"",VLOOKUP($B30,'Data invoice'!$B$2:$Q$1155,3,0))</f>
        <v/>
      </c>
      <c r="D30" s="86" t="str">
        <f>IF(ISERROR(VLOOKUP($B30,'Data invoice'!$B$2:$Q$1155,4,0)),"",VLOOKUP($B30,'Data invoice'!$B$2:$Q$1155,4,0))</f>
        <v/>
      </c>
      <c r="E30" s="86" t="str">
        <f>IF(ISERROR(VLOOKUP($B30,'Data invoice'!$B$2:$Q$1155,5,0)),"",VLOOKUP($B30,'Data invoice'!$B$2:$Q$1155,5,0))</f>
        <v/>
      </c>
      <c r="F30" s="86" t="str">
        <f>IF(ISERROR(VLOOKUP($B30,'Data invoice'!$B$2:$Q$1155,6,0)),"",VLOOKUP($B30,'Data invoice'!$B$2:$Q$1155,6,0))</f>
        <v/>
      </c>
      <c r="G30" s="86" t="str">
        <f>IF(ISERROR(VLOOKUP($B30,'Data invoice'!$B$2:$Q$1155,7,0)),"",VLOOKUP($B30,'Data invoice'!$B$2:$Q$1155,7,0))</f>
        <v/>
      </c>
      <c r="H30" s="86" t="str">
        <f>IF(ISERROR(VLOOKUP($B30,'Data invoice'!$B$2:$Q$1155,9,0)),"",VLOOKUP($B30,'Data invoice'!$B$2:$Q$1155,9,0))</f>
        <v/>
      </c>
      <c r="I30" s="86" t="str">
        <f>IF(ISERROR(VLOOKUP($B30,'Data invoice'!$B$2:$Q$1155,35,0)),"",VLOOKUP($B30,'Data invoice'!$B$2:$Q$1155,35,0))</f>
        <v/>
      </c>
      <c r="J30" s="86" t="str">
        <f>IF(ISERROR(VLOOKUP($B30,'Data invoice'!$B$2:$Q$1155,36,0)),"",VLOOKUP($B30,'Data invoice'!$B$2:$Q$1155,36,0))</f>
        <v/>
      </c>
      <c r="K30" s="88" t="str">
        <f>IF(ISERROR(VLOOKUP($B30,'Data invoice'!$B$2:$Q$1155,37,0)),"",VLOOKUP($B30,'Data invoice'!$B$2:$Q$1155,37,0))</f>
        <v/>
      </c>
      <c r="L30" s="77"/>
      <c r="M30" s="77"/>
      <c r="N30" s="77"/>
      <c r="O30" s="77"/>
      <c r="P30" s="77"/>
      <c r="Q30" s="77"/>
      <c r="R30" s="89"/>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c r="BC30" s="77"/>
      <c r="BD30" s="77"/>
      <c r="BE30" s="77"/>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81"/>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row>
    <row r="31" spans="1:122" ht="13.5" customHeight="1">
      <c r="A31" s="77"/>
      <c r="B31" s="86" t="str">
        <f t="shared" si="1"/>
        <v/>
      </c>
      <c r="C31" s="86" t="str">
        <f>IF(ISERROR(VLOOKUP($B31,'Data invoice'!$B$2:$Q$1155,3)),"",VLOOKUP($B31,'Data invoice'!$B$2:$Q$1155,3,0))</f>
        <v/>
      </c>
      <c r="D31" s="86" t="str">
        <f>IF(ISERROR(VLOOKUP($B31,'Data invoice'!$B$2:$Q$1155,4,0)),"",VLOOKUP($B31,'Data invoice'!$B$2:$Q$1155,4,0))</f>
        <v/>
      </c>
      <c r="E31" s="86" t="str">
        <f>IF(ISERROR(VLOOKUP($B31,'Data invoice'!$B$2:$Q$1155,5,0)),"",VLOOKUP($B31,'Data invoice'!$B$2:$Q$1155,5,0))</f>
        <v/>
      </c>
      <c r="F31" s="86" t="str">
        <f>IF(ISERROR(VLOOKUP($B31,'Data invoice'!$B$2:$Q$1155,6,0)),"",VLOOKUP($B31,'Data invoice'!$B$2:$Q$1155,6,0))</f>
        <v/>
      </c>
      <c r="G31" s="86" t="str">
        <f>IF(ISERROR(VLOOKUP($B31,'Data invoice'!$B$2:$Q$1155,7,0)),"",VLOOKUP($B31,'Data invoice'!$B$2:$Q$1155,7,0))</f>
        <v/>
      </c>
      <c r="H31" s="86" t="str">
        <f>IF(ISERROR(VLOOKUP($B31,'Data invoice'!$B$2:$Q$1155,9,0)),"",VLOOKUP($B31,'Data invoice'!$B$2:$Q$1155,9,0))</f>
        <v/>
      </c>
      <c r="I31" s="86" t="str">
        <f>IF(ISERROR(VLOOKUP($B31,'Data invoice'!$B$2:$Q$1155,35,0)),"",VLOOKUP($B31,'Data invoice'!$B$2:$Q$1155,35,0))</f>
        <v/>
      </c>
      <c r="J31" s="86" t="str">
        <f>IF(ISERROR(VLOOKUP($B31,'Data invoice'!$B$2:$Q$1155,36,0)),"",VLOOKUP($B31,'Data invoice'!$B$2:$Q$1155,36,0))</f>
        <v/>
      </c>
      <c r="K31" s="88" t="str">
        <f>IF(ISERROR(VLOOKUP($B31,'Data invoice'!$B$2:$Q$1155,37,0)),"",VLOOKUP($B31,'Data invoice'!$B$2:$Q$1155,37,0))</f>
        <v/>
      </c>
      <c r="L31" s="77"/>
      <c r="M31" s="77"/>
      <c r="N31" s="77"/>
      <c r="O31" s="77"/>
      <c r="P31" s="77"/>
      <c r="Q31" s="77"/>
      <c r="R31" s="89"/>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81"/>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row>
    <row r="32" spans="1:122" ht="13.5" customHeight="1">
      <c r="A32" s="77"/>
      <c r="B32" s="86" t="str">
        <f t="shared" si="1"/>
        <v/>
      </c>
      <c r="C32" s="86" t="str">
        <f>IF(ISERROR(VLOOKUP($B32,'Data invoice'!$B$2:$Q$1155,3)),"",VLOOKUP($B32,'Data invoice'!$B$2:$Q$1155,3,0))</f>
        <v/>
      </c>
      <c r="D32" s="86" t="str">
        <f>IF(ISERROR(VLOOKUP($B32,'Data invoice'!$B$2:$Q$1155,4,0)),"",VLOOKUP($B32,'Data invoice'!$B$2:$Q$1155,4,0))</f>
        <v/>
      </c>
      <c r="E32" s="86" t="str">
        <f>IF(ISERROR(VLOOKUP($B32,'Data invoice'!$B$2:$Q$1155,5,0)),"",VLOOKUP($B32,'Data invoice'!$B$2:$Q$1155,5,0))</f>
        <v/>
      </c>
      <c r="F32" s="86" t="str">
        <f>IF(ISERROR(VLOOKUP($B32,'Data invoice'!$B$2:$Q$1155,6,0)),"",VLOOKUP($B32,'Data invoice'!$B$2:$Q$1155,6,0))</f>
        <v/>
      </c>
      <c r="G32" s="86" t="str">
        <f>IF(ISERROR(VLOOKUP($B32,'Data invoice'!$B$2:$Q$1155,7,0)),"",VLOOKUP($B32,'Data invoice'!$B$2:$Q$1155,7,0))</f>
        <v/>
      </c>
      <c r="H32" s="86" t="str">
        <f>IF(ISERROR(VLOOKUP($B32,'Data invoice'!$B$2:$Q$1155,9,0)),"",VLOOKUP($B32,'Data invoice'!$B$2:$Q$1155,9,0))</f>
        <v/>
      </c>
      <c r="I32" s="86" t="str">
        <f>IF(ISERROR(VLOOKUP($B32,'Data invoice'!$B$2:$Q$1155,35,0)),"",VLOOKUP($B32,'Data invoice'!$B$2:$Q$1155,35,0))</f>
        <v/>
      </c>
      <c r="J32" s="86" t="str">
        <f>IF(ISERROR(VLOOKUP($B32,'Data invoice'!$B$2:$Q$1155,36,0)),"",VLOOKUP($B32,'Data invoice'!$B$2:$Q$1155,36,0))</f>
        <v/>
      </c>
      <c r="K32" s="88" t="str">
        <f>IF(ISERROR(VLOOKUP($B32,'Data invoice'!$B$2:$Q$1155,37,0)),"",VLOOKUP($B32,'Data invoice'!$B$2:$Q$1155,37,0))</f>
        <v/>
      </c>
      <c r="L32" s="77"/>
      <c r="M32" s="77"/>
      <c r="N32" s="77"/>
      <c r="O32" s="77"/>
      <c r="P32" s="77"/>
      <c r="Q32" s="77"/>
      <c r="R32" s="89"/>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77"/>
      <c r="AV32" s="77"/>
      <c r="AW32" s="77"/>
      <c r="AX32" s="77"/>
      <c r="AY32" s="77"/>
      <c r="AZ32" s="77"/>
      <c r="BA32" s="77"/>
      <c r="BB32" s="77"/>
      <c r="BC32" s="77"/>
      <c r="BD32" s="77"/>
      <c r="BE32" s="77"/>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81"/>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row>
    <row r="33" spans="1:122" ht="13.5" customHeight="1">
      <c r="A33" s="77"/>
      <c r="B33" s="86" t="str">
        <f t="shared" si="1"/>
        <v/>
      </c>
      <c r="C33" s="86" t="str">
        <f>IF(ISERROR(VLOOKUP($B33,'Data invoice'!$B$2:$Q$1155,3)),"",VLOOKUP($B33,'Data invoice'!$B$2:$Q$1155,3,0))</f>
        <v/>
      </c>
      <c r="D33" s="86" t="str">
        <f>IF(ISERROR(VLOOKUP($B33,'Data invoice'!$B$2:$Q$1155,4,0)),"",VLOOKUP($B33,'Data invoice'!$B$2:$Q$1155,4,0))</f>
        <v/>
      </c>
      <c r="E33" s="86" t="str">
        <f>IF(ISERROR(VLOOKUP($B33,'Data invoice'!$B$2:$Q$1155,5,0)),"",VLOOKUP($B33,'Data invoice'!$B$2:$Q$1155,5,0))</f>
        <v/>
      </c>
      <c r="F33" s="86" t="str">
        <f>IF(ISERROR(VLOOKUP($B33,'Data invoice'!$B$2:$Q$1155,6,0)),"",VLOOKUP($B33,'Data invoice'!$B$2:$Q$1155,6,0))</f>
        <v/>
      </c>
      <c r="G33" s="86" t="str">
        <f>IF(ISERROR(VLOOKUP($B33,'Data invoice'!$B$2:$Q$1155,7,0)),"",VLOOKUP($B33,'Data invoice'!$B$2:$Q$1155,7,0))</f>
        <v/>
      </c>
      <c r="H33" s="86" t="str">
        <f>IF(ISERROR(VLOOKUP($B33,'Data invoice'!$B$2:$Q$1155,9,0)),"",VLOOKUP($B33,'Data invoice'!$B$2:$Q$1155,9,0))</f>
        <v/>
      </c>
      <c r="I33" s="86" t="str">
        <f>IF(ISERROR(VLOOKUP($B33,'Data invoice'!$B$2:$Q$1155,35,0)),"",VLOOKUP($B33,'Data invoice'!$B$2:$Q$1155,35,0))</f>
        <v/>
      </c>
      <c r="J33" s="86" t="str">
        <f>IF(ISERROR(VLOOKUP($B33,'Data invoice'!$B$2:$Q$1155,36,0)),"",VLOOKUP($B33,'Data invoice'!$B$2:$Q$1155,36,0))</f>
        <v/>
      </c>
      <c r="K33" s="88" t="str">
        <f>IF(ISERROR(VLOOKUP($B33,'Data invoice'!$B$2:$Q$1155,37,0)),"",VLOOKUP($B33,'Data invoice'!$B$2:$Q$1155,37,0))</f>
        <v/>
      </c>
      <c r="L33" s="77"/>
      <c r="M33" s="77"/>
      <c r="N33" s="77"/>
      <c r="O33" s="77"/>
      <c r="P33" s="77"/>
      <c r="Q33" s="77"/>
      <c r="R33" s="89"/>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81"/>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row>
    <row r="34" spans="1:122" ht="13.5" customHeight="1">
      <c r="A34" s="77"/>
      <c r="B34" s="86" t="str">
        <f t="shared" si="1"/>
        <v/>
      </c>
      <c r="C34" s="86" t="str">
        <f>IF(ISERROR(VLOOKUP($B34,'Data invoice'!$B$2:$Q$1155,3)),"",VLOOKUP($B34,'Data invoice'!$B$2:$Q$1155,3,0))</f>
        <v/>
      </c>
      <c r="D34" s="86" t="str">
        <f>IF(ISERROR(VLOOKUP($B34,'Data invoice'!$B$2:$Q$1155,4,0)),"",VLOOKUP($B34,'Data invoice'!$B$2:$Q$1155,4,0))</f>
        <v/>
      </c>
      <c r="E34" s="86" t="str">
        <f>IF(ISERROR(VLOOKUP($B34,'Data invoice'!$B$2:$Q$1155,5,0)),"",VLOOKUP($B34,'Data invoice'!$B$2:$Q$1155,5,0))</f>
        <v/>
      </c>
      <c r="F34" s="86" t="str">
        <f>IF(ISERROR(VLOOKUP($B34,'Data invoice'!$B$2:$Q$1155,6,0)),"",VLOOKUP($B34,'Data invoice'!$B$2:$Q$1155,6,0))</f>
        <v/>
      </c>
      <c r="G34" s="86" t="str">
        <f>IF(ISERROR(VLOOKUP($B34,'Data invoice'!$B$2:$Q$1155,7,0)),"",VLOOKUP($B34,'Data invoice'!$B$2:$Q$1155,7,0))</f>
        <v/>
      </c>
      <c r="H34" s="86" t="str">
        <f>IF(ISERROR(VLOOKUP($B34,'Data invoice'!$B$2:$Q$1155,9,0)),"",VLOOKUP($B34,'Data invoice'!$B$2:$Q$1155,9,0))</f>
        <v/>
      </c>
      <c r="I34" s="86" t="str">
        <f>IF(ISERROR(VLOOKUP($B34,'Data invoice'!$B$2:$Q$1155,35,0)),"",VLOOKUP($B34,'Data invoice'!$B$2:$Q$1155,35,0))</f>
        <v/>
      </c>
      <c r="J34" s="86" t="str">
        <f>IF(ISERROR(VLOOKUP($B34,'Data invoice'!$B$2:$Q$1155,36,0)),"",VLOOKUP($B34,'Data invoice'!$B$2:$Q$1155,36,0))</f>
        <v/>
      </c>
      <c r="K34" s="88" t="str">
        <f>IF(ISERROR(VLOOKUP($B34,'Data invoice'!$B$2:$Q$1155,37,0)),"",VLOOKUP($B34,'Data invoice'!$B$2:$Q$1155,37,0))</f>
        <v/>
      </c>
      <c r="L34" s="77"/>
      <c r="M34" s="77"/>
      <c r="N34" s="77"/>
      <c r="O34" s="77"/>
      <c r="P34" s="77"/>
      <c r="Q34" s="77"/>
      <c r="R34" s="89"/>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81"/>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row>
    <row r="35" spans="1:122" ht="13.5" customHeight="1">
      <c r="A35" s="77"/>
      <c r="B35" s="86" t="str">
        <f t="shared" si="1"/>
        <v/>
      </c>
      <c r="C35" s="86" t="str">
        <f>IF(ISERROR(VLOOKUP($B35,'Data invoice'!$B$2:$Q$1155,3)),"",VLOOKUP($B35,'Data invoice'!$B$2:$Q$1155,3,0))</f>
        <v/>
      </c>
      <c r="D35" s="86" t="str">
        <f>IF(ISERROR(VLOOKUP($B35,'Data invoice'!$B$2:$Q$1155,4,0)),"",VLOOKUP($B35,'Data invoice'!$B$2:$Q$1155,4,0))</f>
        <v/>
      </c>
      <c r="E35" s="86" t="str">
        <f>IF(ISERROR(VLOOKUP($B35,'Data invoice'!$B$2:$Q$1155,5,0)),"",VLOOKUP($B35,'Data invoice'!$B$2:$Q$1155,5,0))</f>
        <v/>
      </c>
      <c r="F35" s="86" t="str">
        <f>IF(ISERROR(VLOOKUP($B35,'Data invoice'!$B$2:$Q$1155,6,0)),"",VLOOKUP($B35,'Data invoice'!$B$2:$Q$1155,6,0))</f>
        <v/>
      </c>
      <c r="G35" s="86" t="str">
        <f>IF(ISERROR(VLOOKUP($B35,'Data invoice'!$B$2:$Q$1155,7,0)),"",VLOOKUP($B35,'Data invoice'!$B$2:$Q$1155,7,0))</f>
        <v/>
      </c>
      <c r="H35" s="86" t="str">
        <f>IF(ISERROR(VLOOKUP($B35,'Data invoice'!$B$2:$Q$1155,9,0)),"",VLOOKUP($B35,'Data invoice'!$B$2:$Q$1155,9,0))</f>
        <v/>
      </c>
      <c r="I35" s="86" t="str">
        <f>IF(ISERROR(VLOOKUP($B35,'Data invoice'!$B$2:$Q$1155,35,0)),"",VLOOKUP($B35,'Data invoice'!$B$2:$Q$1155,35,0))</f>
        <v/>
      </c>
      <c r="J35" s="86" t="str">
        <f>IF(ISERROR(VLOOKUP($B35,'Data invoice'!$B$2:$Q$1155,36,0)),"",VLOOKUP($B35,'Data invoice'!$B$2:$Q$1155,36,0))</f>
        <v/>
      </c>
      <c r="K35" s="88" t="str">
        <f>IF(ISERROR(VLOOKUP($B35,'Data invoice'!$B$2:$Q$1155,37,0)),"",VLOOKUP($B35,'Data invoice'!$B$2:$Q$1155,37,0))</f>
        <v/>
      </c>
      <c r="L35" s="77"/>
      <c r="M35" s="77"/>
      <c r="N35" s="77"/>
      <c r="O35" s="77"/>
      <c r="P35" s="77"/>
      <c r="Q35" s="77"/>
      <c r="R35" s="89"/>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81"/>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row>
    <row r="36" spans="1:122" ht="13.5" customHeight="1">
      <c r="A36" s="77"/>
      <c r="B36" s="86" t="str">
        <f t="shared" si="1"/>
        <v/>
      </c>
      <c r="C36" s="86" t="str">
        <f>IF(ISERROR(VLOOKUP($B36,'Data invoice'!$B$2:$Q$1155,3)),"",VLOOKUP($B36,'Data invoice'!$B$2:$Q$1155,3,0))</f>
        <v/>
      </c>
      <c r="D36" s="86" t="str">
        <f>IF(ISERROR(VLOOKUP($B36,'Data invoice'!$B$2:$Q$1155,4,0)),"",VLOOKUP($B36,'Data invoice'!$B$2:$Q$1155,4,0))</f>
        <v/>
      </c>
      <c r="E36" s="86" t="str">
        <f>IF(ISERROR(VLOOKUP($B36,'Data invoice'!$B$2:$Q$1155,5,0)),"",VLOOKUP($B36,'Data invoice'!$B$2:$Q$1155,5,0))</f>
        <v/>
      </c>
      <c r="F36" s="86" t="str">
        <f>IF(ISERROR(VLOOKUP($B36,'Data invoice'!$B$2:$Q$1155,6,0)),"",VLOOKUP($B36,'Data invoice'!$B$2:$Q$1155,6,0))</f>
        <v/>
      </c>
      <c r="G36" s="86" t="str">
        <f>IF(ISERROR(VLOOKUP($B36,'Data invoice'!$B$2:$Q$1155,7,0)),"",VLOOKUP($B36,'Data invoice'!$B$2:$Q$1155,7,0))</f>
        <v/>
      </c>
      <c r="H36" s="86" t="str">
        <f>IF(ISERROR(VLOOKUP($B36,'Data invoice'!$B$2:$Q$1155,9,0)),"",VLOOKUP($B36,'Data invoice'!$B$2:$Q$1155,9,0))</f>
        <v/>
      </c>
      <c r="I36" s="86" t="str">
        <f>IF(ISERROR(VLOOKUP($B36,'Data invoice'!$B$2:$Q$1155,35,0)),"",VLOOKUP($B36,'Data invoice'!$B$2:$Q$1155,35,0))</f>
        <v/>
      </c>
      <c r="J36" s="86" t="str">
        <f>IF(ISERROR(VLOOKUP($B36,'Data invoice'!$B$2:$Q$1155,36,0)),"",VLOOKUP($B36,'Data invoice'!$B$2:$Q$1155,36,0))</f>
        <v/>
      </c>
      <c r="K36" s="88" t="str">
        <f>IF(ISERROR(VLOOKUP($B36,'Data invoice'!$B$2:$Q$1155,37,0)),"",VLOOKUP($B36,'Data invoice'!$B$2:$Q$1155,37,0))</f>
        <v/>
      </c>
      <c r="L36" s="77"/>
      <c r="M36" s="77"/>
      <c r="N36" s="77"/>
      <c r="O36" s="77"/>
      <c r="P36" s="77"/>
      <c r="Q36" s="77"/>
      <c r="R36" s="89"/>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c r="AR36" s="77"/>
      <c r="AS36" s="77"/>
      <c r="AT36" s="77"/>
      <c r="AU36" s="77"/>
      <c r="AV36" s="77"/>
      <c r="AW36" s="77"/>
      <c r="AX36" s="77"/>
      <c r="AY36" s="77"/>
      <c r="AZ36" s="77"/>
      <c r="BA36" s="77"/>
      <c r="BB36" s="77"/>
      <c r="BC36" s="77"/>
      <c r="BD36" s="77"/>
      <c r="BE36" s="77"/>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81"/>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row>
    <row r="37" spans="1:122" ht="13.5" customHeight="1">
      <c r="A37" s="77"/>
      <c r="B37" s="86" t="str">
        <f t="shared" si="1"/>
        <v/>
      </c>
      <c r="C37" s="86" t="str">
        <f>IF(ISERROR(VLOOKUP($B37,'Data invoice'!$B$2:$Q$1155,3)),"",VLOOKUP($B37,'Data invoice'!$B$2:$Q$1155,3,0))</f>
        <v/>
      </c>
      <c r="D37" s="86" t="str">
        <f>IF(ISERROR(VLOOKUP($B37,'Data invoice'!$B$2:$Q$1155,4,0)),"",VLOOKUP($B37,'Data invoice'!$B$2:$Q$1155,4,0))</f>
        <v/>
      </c>
      <c r="E37" s="86" t="str">
        <f>IF(ISERROR(VLOOKUP($B37,'Data invoice'!$B$2:$Q$1155,5,0)),"",VLOOKUP($B37,'Data invoice'!$B$2:$Q$1155,5,0))</f>
        <v/>
      </c>
      <c r="F37" s="86" t="str">
        <f>IF(ISERROR(VLOOKUP($B37,'Data invoice'!$B$2:$Q$1155,6,0)),"",VLOOKUP($B37,'Data invoice'!$B$2:$Q$1155,6,0))</f>
        <v/>
      </c>
      <c r="G37" s="86" t="str">
        <f>IF(ISERROR(VLOOKUP($B37,'Data invoice'!$B$2:$Q$1155,7,0)),"",VLOOKUP($B37,'Data invoice'!$B$2:$Q$1155,7,0))</f>
        <v/>
      </c>
      <c r="H37" s="86" t="str">
        <f>IF(ISERROR(VLOOKUP($B37,'Data invoice'!$B$2:$Q$1155,9,0)),"",VLOOKUP($B37,'Data invoice'!$B$2:$Q$1155,9,0))</f>
        <v/>
      </c>
      <c r="I37" s="86" t="str">
        <f>IF(ISERROR(VLOOKUP($B37,'Data invoice'!$B$2:$Q$1155,35,0)),"",VLOOKUP($B37,'Data invoice'!$B$2:$Q$1155,35,0))</f>
        <v/>
      </c>
      <c r="J37" s="86" t="str">
        <f>IF(ISERROR(VLOOKUP($B37,'Data invoice'!$B$2:$Q$1155,36,0)),"",VLOOKUP($B37,'Data invoice'!$B$2:$Q$1155,36,0))</f>
        <v/>
      </c>
      <c r="K37" s="88" t="str">
        <f>IF(ISERROR(VLOOKUP($B37,'Data invoice'!$B$2:$Q$1155,37,0)),"",VLOOKUP($B37,'Data invoice'!$B$2:$Q$1155,37,0))</f>
        <v/>
      </c>
      <c r="L37" s="77"/>
      <c r="M37" s="77"/>
      <c r="N37" s="77"/>
      <c r="O37" s="77"/>
      <c r="P37" s="77"/>
      <c r="Q37" s="77"/>
      <c r="R37" s="89"/>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7"/>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81"/>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row>
    <row r="38" spans="1:122" ht="13.5" customHeight="1">
      <c r="A38" s="77"/>
      <c r="B38" s="86" t="str">
        <f t="shared" si="1"/>
        <v/>
      </c>
      <c r="C38" s="86" t="str">
        <f>IF(ISERROR(VLOOKUP($B38,'Data invoice'!$B$2:$Q$1155,3)),"",VLOOKUP($B38,'Data invoice'!$B$2:$Q$1155,3,0))</f>
        <v/>
      </c>
      <c r="D38" s="86" t="str">
        <f>IF(ISERROR(VLOOKUP($B38,'Data invoice'!$B$2:$Q$1155,4,0)),"",VLOOKUP($B38,'Data invoice'!$B$2:$Q$1155,4,0))</f>
        <v/>
      </c>
      <c r="E38" s="86" t="str">
        <f>IF(ISERROR(VLOOKUP($B38,'Data invoice'!$B$2:$Q$1155,5,0)),"",VLOOKUP($B38,'Data invoice'!$B$2:$Q$1155,5,0))</f>
        <v/>
      </c>
      <c r="F38" s="86" t="str">
        <f>IF(ISERROR(VLOOKUP($B38,'Data invoice'!$B$2:$Q$1155,6,0)),"",VLOOKUP($B38,'Data invoice'!$B$2:$Q$1155,6,0))</f>
        <v/>
      </c>
      <c r="G38" s="86" t="str">
        <f>IF(ISERROR(VLOOKUP($B38,'Data invoice'!$B$2:$Q$1155,7,0)),"",VLOOKUP($B38,'Data invoice'!$B$2:$Q$1155,7,0))</f>
        <v/>
      </c>
      <c r="H38" s="86" t="str">
        <f>IF(ISERROR(VLOOKUP($B38,'Data invoice'!$B$2:$Q$1155,9,0)),"",VLOOKUP($B38,'Data invoice'!$B$2:$Q$1155,9,0))</f>
        <v/>
      </c>
      <c r="I38" s="86" t="str">
        <f>IF(ISERROR(VLOOKUP($B38,'Data invoice'!$B$2:$Q$1155,35,0)),"",VLOOKUP($B38,'Data invoice'!$B$2:$Q$1155,35,0))</f>
        <v/>
      </c>
      <c r="J38" s="86" t="str">
        <f>IF(ISERROR(VLOOKUP($B38,'Data invoice'!$B$2:$Q$1155,36,0)),"",VLOOKUP($B38,'Data invoice'!$B$2:$Q$1155,36,0))</f>
        <v/>
      </c>
      <c r="K38" s="88" t="str">
        <f>IF(ISERROR(VLOOKUP($B38,'Data invoice'!$B$2:$Q$1155,37,0)),"",VLOOKUP($B38,'Data invoice'!$B$2:$Q$1155,37,0))</f>
        <v/>
      </c>
      <c r="L38" s="77"/>
      <c r="M38" s="77"/>
      <c r="N38" s="77"/>
      <c r="O38" s="77"/>
      <c r="P38" s="77"/>
      <c r="Q38" s="77"/>
      <c r="R38" s="89"/>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c r="AW38" s="77"/>
      <c r="AX38" s="77"/>
      <c r="AY38" s="77"/>
      <c r="AZ38" s="77"/>
      <c r="BA38" s="77"/>
      <c r="BB38" s="77"/>
      <c r="BC38" s="77"/>
      <c r="BD38" s="77"/>
      <c r="BE38" s="77"/>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81"/>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row>
    <row r="39" spans="1:122" ht="13.5" customHeight="1">
      <c r="A39" s="77"/>
      <c r="B39" s="86" t="str">
        <f t="shared" si="1"/>
        <v/>
      </c>
      <c r="C39" s="86" t="str">
        <f>IF(ISERROR(VLOOKUP($B39,'Data invoice'!$B$2:$Q$1155,3)),"",VLOOKUP($B39,'Data invoice'!$B$2:$Q$1155,3,0))</f>
        <v/>
      </c>
      <c r="D39" s="86" t="str">
        <f>IF(ISERROR(VLOOKUP($B39,'Data invoice'!$B$2:$Q$1155,4,0)),"",VLOOKUP($B39,'Data invoice'!$B$2:$Q$1155,4,0))</f>
        <v/>
      </c>
      <c r="E39" s="86" t="str">
        <f>IF(ISERROR(VLOOKUP($B39,'Data invoice'!$B$2:$Q$1155,5,0)),"",VLOOKUP($B39,'Data invoice'!$B$2:$Q$1155,5,0))</f>
        <v/>
      </c>
      <c r="F39" s="86" t="str">
        <f>IF(ISERROR(VLOOKUP($B39,'Data invoice'!$B$2:$Q$1155,6,0)),"",VLOOKUP($B39,'Data invoice'!$B$2:$Q$1155,6,0))</f>
        <v/>
      </c>
      <c r="G39" s="86" t="str">
        <f>IF(ISERROR(VLOOKUP($B39,'Data invoice'!$B$2:$Q$1155,7,0)),"",VLOOKUP($B39,'Data invoice'!$B$2:$Q$1155,7,0))</f>
        <v/>
      </c>
      <c r="H39" s="86" t="str">
        <f>IF(ISERROR(VLOOKUP($B39,'Data invoice'!$B$2:$Q$1155,9,0)),"",VLOOKUP($B39,'Data invoice'!$B$2:$Q$1155,9,0))</f>
        <v/>
      </c>
      <c r="I39" s="86" t="str">
        <f>IF(ISERROR(VLOOKUP($B39,'Data invoice'!$B$2:$Q$1155,35,0)),"",VLOOKUP($B39,'Data invoice'!$B$2:$Q$1155,35,0))</f>
        <v/>
      </c>
      <c r="J39" s="86" t="str">
        <f>IF(ISERROR(VLOOKUP($B39,'Data invoice'!$B$2:$Q$1155,36,0)),"",VLOOKUP($B39,'Data invoice'!$B$2:$Q$1155,36,0))</f>
        <v/>
      </c>
      <c r="K39" s="88" t="str">
        <f>IF(ISERROR(VLOOKUP($B39,'Data invoice'!$B$2:$Q$1155,37,0)),"",VLOOKUP($B39,'Data invoice'!$B$2:$Q$1155,37,0))</f>
        <v/>
      </c>
      <c r="L39" s="77"/>
      <c r="M39" s="77"/>
      <c r="N39" s="77"/>
      <c r="O39" s="77"/>
      <c r="P39" s="77"/>
      <c r="Q39" s="77"/>
      <c r="R39" s="89"/>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81"/>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row>
    <row r="40" spans="1:122" ht="13.5" customHeight="1">
      <c r="A40" s="77"/>
      <c r="B40" s="86" t="str">
        <f t="shared" si="1"/>
        <v/>
      </c>
      <c r="C40" s="86" t="str">
        <f>IF(ISERROR(VLOOKUP($B40,'Data invoice'!$B$2:$Q$1155,3)),"",VLOOKUP($B40,'Data invoice'!$B$2:$Q$1155,3,0))</f>
        <v/>
      </c>
      <c r="D40" s="86" t="str">
        <f>IF(ISERROR(VLOOKUP($B40,'Data invoice'!$B$2:$Q$1155,4,0)),"",VLOOKUP($B40,'Data invoice'!$B$2:$Q$1155,4,0))</f>
        <v/>
      </c>
      <c r="E40" s="86" t="str">
        <f>IF(ISERROR(VLOOKUP($B40,'Data invoice'!$B$2:$Q$1155,5,0)),"",VLOOKUP($B40,'Data invoice'!$B$2:$Q$1155,5,0))</f>
        <v/>
      </c>
      <c r="F40" s="86" t="str">
        <f>IF(ISERROR(VLOOKUP($B40,'Data invoice'!$B$2:$Q$1155,6,0)),"",VLOOKUP($B40,'Data invoice'!$B$2:$Q$1155,6,0))</f>
        <v/>
      </c>
      <c r="G40" s="86" t="str">
        <f>IF(ISERROR(VLOOKUP($B40,'Data invoice'!$B$2:$Q$1155,7,0)),"",VLOOKUP($B40,'Data invoice'!$B$2:$Q$1155,7,0))</f>
        <v/>
      </c>
      <c r="H40" s="86" t="str">
        <f>IF(ISERROR(VLOOKUP($B40,'Data invoice'!$B$2:$Q$1155,9,0)),"",VLOOKUP($B40,'Data invoice'!$B$2:$Q$1155,9,0))</f>
        <v/>
      </c>
      <c r="I40" s="86" t="str">
        <f>IF(ISERROR(VLOOKUP($B40,'Data invoice'!$B$2:$Q$1155,35,0)),"",VLOOKUP($B40,'Data invoice'!$B$2:$Q$1155,35,0))</f>
        <v/>
      </c>
      <c r="J40" s="86" t="str">
        <f>IF(ISERROR(VLOOKUP($B40,'Data invoice'!$B$2:$Q$1155,36,0)),"",VLOOKUP($B40,'Data invoice'!$B$2:$Q$1155,36,0))</f>
        <v/>
      </c>
      <c r="K40" s="88" t="str">
        <f>IF(ISERROR(VLOOKUP($B40,'Data invoice'!$B$2:$Q$1155,37,0)),"",VLOOKUP($B40,'Data invoice'!$B$2:$Q$1155,37,0))</f>
        <v/>
      </c>
      <c r="L40" s="77"/>
      <c r="M40" s="77"/>
      <c r="N40" s="77"/>
      <c r="O40" s="77"/>
      <c r="P40" s="77"/>
      <c r="Q40" s="77"/>
      <c r="R40" s="89"/>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81"/>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row>
    <row r="41" spans="1:122" ht="13.5" customHeight="1">
      <c r="A41" s="77"/>
      <c r="B41" s="86" t="str">
        <f t="shared" si="1"/>
        <v/>
      </c>
      <c r="C41" s="86" t="str">
        <f>IF(ISERROR(VLOOKUP($B41,'Data invoice'!$B$2:$Q$1155,3)),"",VLOOKUP($B41,'Data invoice'!$B$2:$Q$1155,3,0))</f>
        <v/>
      </c>
      <c r="D41" s="86" t="str">
        <f>IF(ISERROR(VLOOKUP($B41,'Data invoice'!$B$2:$Q$1155,4,0)),"",VLOOKUP($B41,'Data invoice'!$B$2:$Q$1155,4,0))</f>
        <v/>
      </c>
      <c r="E41" s="86" t="str">
        <f>IF(ISERROR(VLOOKUP($B41,'Data invoice'!$B$2:$Q$1155,5,0)),"",VLOOKUP($B41,'Data invoice'!$B$2:$Q$1155,5,0))</f>
        <v/>
      </c>
      <c r="F41" s="86" t="str">
        <f>IF(ISERROR(VLOOKUP($B41,'Data invoice'!$B$2:$Q$1155,6,0)),"",VLOOKUP($B41,'Data invoice'!$B$2:$Q$1155,6,0))</f>
        <v/>
      </c>
      <c r="G41" s="86" t="str">
        <f>IF(ISERROR(VLOOKUP($B41,'Data invoice'!$B$2:$Q$1155,7,0)),"",VLOOKUP($B41,'Data invoice'!$B$2:$Q$1155,7,0))</f>
        <v/>
      </c>
      <c r="H41" s="86" t="str">
        <f>IF(ISERROR(VLOOKUP($B41,'Data invoice'!$B$2:$Q$1155,9,0)),"",VLOOKUP($B41,'Data invoice'!$B$2:$Q$1155,9,0))</f>
        <v/>
      </c>
      <c r="I41" s="86" t="str">
        <f>IF(ISERROR(VLOOKUP($B41,'Data invoice'!$B$2:$Q$1155,35,0)),"",VLOOKUP($B41,'Data invoice'!$B$2:$Q$1155,35,0))</f>
        <v/>
      </c>
      <c r="J41" s="86" t="str">
        <f>IF(ISERROR(VLOOKUP($B41,'Data invoice'!$B$2:$Q$1155,36,0)),"",VLOOKUP($B41,'Data invoice'!$B$2:$Q$1155,36,0))</f>
        <v/>
      </c>
      <c r="K41" s="88" t="str">
        <f>IF(ISERROR(VLOOKUP($B41,'Data invoice'!$B$2:$Q$1155,37,0)),"",VLOOKUP($B41,'Data invoice'!$B$2:$Q$1155,37,0))</f>
        <v/>
      </c>
      <c r="L41" s="77"/>
      <c r="M41" s="77"/>
      <c r="N41" s="77"/>
      <c r="O41" s="77"/>
      <c r="P41" s="77"/>
      <c r="Q41" s="77"/>
      <c r="R41" s="89"/>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81"/>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row>
    <row r="42" spans="1:122" ht="13.5" customHeight="1">
      <c r="A42" s="77"/>
      <c r="B42" s="86" t="str">
        <f t="shared" si="1"/>
        <v/>
      </c>
      <c r="C42" s="86" t="str">
        <f>IF(ISERROR(VLOOKUP($B42,'Data invoice'!$B$2:$Q$1155,3)),"",VLOOKUP($B42,'Data invoice'!$B$2:$Q$1155,3,0))</f>
        <v/>
      </c>
      <c r="D42" s="86" t="str">
        <f>IF(ISERROR(VLOOKUP($B42,'Data invoice'!$B$2:$Q$1155,4,0)),"",VLOOKUP($B42,'Data invoice'!$B$2:$Q$1155,4,0))</f>
        <v/>
      </c>
      <c r="E42" s="86" t="str">
        <f>IF(ISERROR(VLOOKUP($B42,'Data invoice'!$B$2:$Q$1155,5,0)),"",VLOOKUP($B42,'Data invoice'!$B$2:$Q$1155,5,0))</f>
        <v/>
      </c>
      <c r="F42" s="86" t="str">
        <f>IF(ISERROR(VLOOKUP($B42,'Data invoice'!$B$2:$Q$1155,6,0)),"",VLOOKUP($B42,'Data invoice'!$B$2:$Q$1155,6,0))</f>
        <v/>
      </c>
      <c r="G42" s="86" t="str">
        <f>IF(ISERROR(VLOOKUP($B42,'Data invoice'!$B$2:$Q$1155,7,0)),"",VLOOKUP($B42,'Data invoice'!$B$2:$Q$1155,7,0))</f>
        <v/>
      </c>
      <c r="H42" s="86" t="str">
        <f>IF(ISERROR(VLOOKUP($B42,'Data invoice'!$B$2:$Q$1155,9,0)),"",VLOOKUP($B42,'Data invoice'!$B$2:$Q$1155,9,0))</f>
        <v/>
      </c>
      <c r="I42" s="86" t="str">
        <f>IF(ISERROR(VLOOKUP($B42,'Data invoice'!$B$2:$Q$1155,35,0)),"",VLOOKUP($B42,'Data invoice'!$B$2:$Q$1155,35,0))</f>
        <v/>
      </c>
      <c r="J42" s="86" t="str">
        <f>IF(ISERROR(VLOOKUP($B42,'Data invoice'!$B$2:$Q$1155,36,0)),"",VLOOKUP($B42,'Data invoice'!$B$2:$Q$1155,36,0))</f>
        <v/>
      </c>
      <c r="K42" s="88" t="str">
        <f>IF(ISERROR(VLOOKUP($B42,'Data invoice'!$B$2:$Q$1155,37,0)),"",VLOOKUP($B42,'Data invoice'!$B$2:$Q$1155,37,0))</f>
        <v/>
      </c>
      <c r="L42" s="77"/>
      <c r="M42" s="77"/>
      <c r="N42" s="77"/>
      <c r="O42" s="77"/>
      <c r="P42" s="77"/>
      <c r="Q42" s="77"/>
      <c r="R42" s="89"/>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81"/>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row>
    <row r="43" spans="1:122" ht="13.5" customHeight="1">
      <c r="A43" s="77"/>
      <c r="B43" s="86" t="str">
        <f t="shared" si="1"/>
        <v/>
      </c>
      <c r="C43" s="86" t="str">
        <f>IF(ISERROR(VLOOKUP($B43,'Data invoice'!$B$2:$Q$1155,3)),"",VLOOKUP($B43,'Data invoice'!$B$2:$Q$1155,3,0))</f>
        <v/>
      </c>
      <c r="D43" s="86" t="str">
        <f>IF(ISERROR(VLOOKUP($B43,'Data invoice'!$B$2:$Q$1155,4,0)),"",VLOOKUP($B43,'Data invoice'!$B$2:$Q$1155,4,0))</f>
        <v/>
      </c>
      <c r="E43" s="86" t="str">
        <f>IF(ISERROR(VLOOKUP($B43,'Data invoice'!$B$2:$Q$1155,5,0)),"",VLOOKUP($B43,'Data invoice'!$B$2:$Q$1155,5,0))</f>
        <v/>
      </c>
      <c r="F43" s="86" t="str">
        <f>IF(ISERROR(VLOOKUP($B43,'Data invoice'!$B$2:$Q$1155,6,0)),"",VLOOKUP($B43,'Data invoice'!$B$2:$Q$1155,6,0))</f>
        <v/>
      </c>
      <c r="G43" s="86" t="str">
        <f>IF(ISERROR(VLOOKUP($B43,'Data invoice'!$B$2:$Q$1155,7,0)),"",VLOOKUP($B43,'Data invoice'!$B$2:$Q$1155,7,0))</f>
        <v/>
      </c>
      <c r="H43" s="86" t="str">
        <f>IF(ISERROR(VLOOKUP($B43,'Data invoice'!$B$2:$Q$1155,9,0)),"",VLOOKUP($B43,'Data invoice'!$B$2:$Q$1155,9,0))</f>
        <v/>
      </c>
      <c r="I43" s="86" t="str">
        <f>IF(ISERROR(VLOOKUP($B43,'Data invoice'!$B$2:$Q$1155,35,0)),"",VLOOKUP($B43,'Data invoice'!$B$2:$Q$1155,35,0))</f>
        <v/>
      </c>
      <c r="J43" s="86" t="str">
        <f>IF(ISERROR(VLOOKUP($B43,'Data invoice'!$B$2:$Q$1155,36,0)),"",VLOOKUP($B43,'Data invoice'!$B$2:$Q$1155,36,0))</f>
        <v/>
      </c>
      <c r="K43" s="88" t="str">
        <f>IF(ISERROR(VLOOKUP($B43,'Data invoice'!$B$2:$Q$1155,37,0)),"",VLOOKUP($B43,'Data invoice'!$B$2:$Q$1155,37,0))</f>
        <v/>
      </c>
      <c r="L43" s="77"/>
      <c r="M43" s="77"/>
      <c r="N43" s="77"/>
      <c r="O43" s="77"/>
      <c r="P43" s="77"/>
      <c r="Q43" s="77"/>
      <c r="R43" s="89"/>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81"/>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row>
    <row r="44" spans="1:122" ht="13.5" customHeight="1">
      <c r="A44" s="77"/>
      <c r="B44" s="86" t="str">
        <f t="shared" si="1"/>
        <v/>
      </c>
      <c r="C44" s="86" t="str">
        <f>IF(ISERROR(VLOOKUP($B44,'Data invoice'!$B$2:$Q$1155,3)),"",VLOOKUP($B44,'Data invoice'!$B$2:$Q$1155,3,0))</f>
        <v/>
      </c>
      <c r="D44" s="86" t="str">
        <f>IF(ISERROR(VLOOKUP($B44,'Data invoice'!$B$2:$Q$1155,4,0)),"",VLOOKUP($B44,'Data invoice'!$B$2:$Q$1155,4,0))</f>
        <v/>
      </c>
      <c r="E44" s="86" t="str">
        <f>IF(ISERROR(VLOOKUP($B44,'Data invoice'!$B$2:$Q$1155,5,0)),"",VLOOKUP($B44,'Data invoice'!$B$2:$Q$1155,5,0))</f>
        <v/>
      </c>
      <c r="F44" s="86" t="str">
        <f>IF(ISERROR(VLOOKUP($B44,'Data invoice'!$B$2:$Q$1155,6,0)),"",VLOOKUP($B44,'Data invoice'!$B$2:$Q$1155,6,0))</f>
        <v/>
      </c>
      <c r="G44" s="86" t="str">
        <f>IF(ISERROR(VLOOKUP($B44,'Data invoice'!$B$2:$Q$1155,7,0)),"",VLOOKUP($B44,'Data invoice'!$B$2:$Q$1155,7,0))</f>
        <v/>
      </c>
      <c r="H44" s="86" t="str">
        <f>IF(ISERROR(VLOOKUP($B44,'Data invoice'!$B$2:$Q$1155,9,0)),"",VLOOKUP($B44,'Data invoice'!$B$2:$Q$1155,9,0))</f>
        <v/>
      </c>
      <c r="I44" s="86" t="str">
        <f>IF(ISERROR(VLOOKUP($B44,'Data invoice'!$B$2:$Q$1155,35,0)),"",VLOOKUP($B44,'Data invoice'!$B$2:$Q$1155,35,0))</f>
        <v/>
      </c>
      <c r="J44" s="86" t="str">
        <f>IF(ISERROR(VLOOKUP($B44,'Data invoice'!$B$2:$Q$1155,36,0)),"",VLOOKUP($B44,'Data invoice'!$B$2:$Q$1155,36,0))</f>
        <v/>
      </c>
      <c r="K44" s="88" t="str">
        <f>IF(ISERROR(VLOOKUP($B44,'Data invoice'!$B$2:$Q$1155,37,0)),"",VLOOKUP($B44,'Data invoice'!$B$2:$Q$1155,37,0))</f>
        <v/>
      </c>
      <c r="L44" s="77"/>
      <c r="M44" s="77"/>
      <c r="N44" s="77"/>
      <c r="O44" s="77"/>
      <c r="P44" s="77"/>
      <c r="Q44" s="77"/>
      <c r="R44" s="89"/>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81"/>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row>
    <row r="45" spans="1:122" ht="13.5" customHeight="1">
      <c r="A45" s="77"/>
      <c r="B45" s="86" t="str">
        <f t="shared" si="1"/>
        <v/>
      </c>
      <c r="C45" s="86" t="str">
        <f>IF(ISERROR(VLOOKUP($B45,'Data invoice'!$B$2:$Q$1155,3)),"",VLOOKUP($B45,'Data invoice'!$B$2:$Q$1155,3,0))</f>
        <v/>
      </c>
      <c r="D45" s="86" t="str">
        <f>IF(ISERROR(VLOOKUP($B45,'Data invoice'!$B$2:$Q$1155,4,0)),"",VLOOKUP($B45,'Data invoice'!$B$2:$Q$1155,4,0))</f>
        <v/>
      </c>
      <c r="E45" s="86" t="str">
        <f>IF(ISERROR(VLOOKUP($B45,'Data invoice'!$B$2:$Q$1155,5,0)),"",VLOOKUP($B45,'Data invoice'!$B$2:$Q$1155,5,0))</f>
        <v/>
      </c>
      <c r="F45" s="86" t="str">
        <f>IF(ISERROR(VLOOKUP($B45,'Data invoice'!$B$2:$Q$1155,6,0)),"",VLOOKUP($B45,'Data invoice'!$B$2:$Q$1155,6,0))</f>
        <v/>
      </c>
      <c r="G45" s="86" t="str">
        <f>IF(ISERROR(VLOOKUP($B45,'Data invoice'!$B$2:$Q$1155,7,0)),"",VLOOKUP($B45,'Data invoice'!$B$2:$Q$1155,7,0))</f>
        <v/>
      </c>
      <c r="H45" s="86" t="str">
        <f>IF(ISERROR(VLOOKUP($B45,'Data invoice'!$B$2:$Q$1155,9,0)),"",VLOOKUP($B45,'Data invoice'!$B$2:$Q$1155,9,0))</f>
        <v/>
      </c>
      <c r="I45" s="86" t="str">
        <f>IF(ISERROR(VLOOKUP($B45,'Data invoice'!$B$2:$Q$1155,35,0)),"",VLOOKUP($B45,'Data invoice'!$B$2:$Q$1155,35,0))</f>
        <v/>
      </c>
      <c r="J45" s="86" t="str">
        <f>IF(ISERROR(VLOOKUP($B45,'Data invoice'!$B$2:$Q$1155,36,0)),"",VLOOKUP($B45,'Data invoice'!$B$2:$Q$1155,36,0))</f>
        <v/>
      </c>
      <c r="K45" s="88" t="str">
        <f>IF(ISERROR(VLOOKUP($B45,'Data invoice'!$B$2:$Q$1155,37,0)),"",VLOOKUP($B45,'Data invoice'!$B$2:$Q$1155,37,0))</f>
        <v/>
      </c>
      <c r="L45" s="77"/>
      <c r="M45" s="77"/>
      <c r="N45" s="77"/>
      <c r="O45" s="77"/>
      <c r="P45" s="77"/>
      <c r="Q45" s="77"/>
      <c r="R45" s="89"/>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81"/>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row>
    <row r="46" spans="1:122" ht="13.5" customHeight="1">
      <c r="A46" s="77"/>
      <c r="B46" s="86" t="str">
        <f t="shared" si="1"/>
        <v/>
      </c>
      <c r="C46" s="86" t="str">
        <f>IF(ISERROR(VLOOKUP($B46,'Data invoice'!$B$2:$Q$1155,3)),"",VLOOKUP($B46,'Data invoice'!$B$2:$Q$1155,3,0))</f>
        <v/>
      </c>
      <c r="D46" s="86" t="str">
        <f>IF(ISERROR(VLOOKUP($B46,'Data invoice'!$B$2:$Q$1155,4,0)),"",VLOOKUP($B46,'Data invoice'!$B$2:$Q$1155,4,0))</f>
        <v/>
      </c>
      <c r="E46" s="86" t="str">
        <f>IF(ISERROR(VLOOKUP($B46,'Data invoice'!$B$2:$Q$1155,5,0)),"",VLOOKUP($B46,'Data invoice'!$B$2:$Q$1155,5,0))</f>
        <v/>
      </c>
      <c r="F46" s="86" t="str">
        <f>IF(ISERROR(VLOOKUP($B46,'Data invoice'!$B$2:$Q$1155,6,0)),"",VLOOKUP($B46,'Data invoice'!$B$2:$Q$1155,6,0))</f>
        <v/>
      </c>
      <c r="G46" s="86" t="str">
        <f>IF(ISERROR(VLOOKUP($B46,'Data invoice'!$B$2:$Q$1155,7,0)),"",VLOOKUP($B46,'Data invoice'!$B$2:$Q$1155,7,0))</f>
        <v/>
      </c>
      <c r="H46" s="86" t="str">
        <f>IF(ISERROR(VLOOKUP($B46,'Data invoice'!$B$2:$Q$1155,9,0)),"",VLOOKUP($B46,'Data invoice'!$B$2:$Q$1155,9,0))</f>
        <v/>
      </c>
      <c r="I46" s="86" t="str">
        <f>IF(ISERROR(VLOOKUP($B46,'Data invoice'!$B$2:$Q$1155,35,0)),"",VLOOKUP($B46,'Data invoice'!$B$2:$Q$1155,35,0))</f>
        <v/>
      </c>
      <c r="J46" s="86" t="str">
        <f>IF(ISERROR(VLOOKUP($B46,'Data invoice'!$B$2:$Q$1155,36,0)),"",VLOOKUP($B46,'Data invoice'!$B$2:$Q$1155,36,0))</f>
        <v/>
      </c>
      <c r="K46" s="88" t="str">
        <f>IF(ISERROR(VLOOKUP($B46,'Data invoice'!$B$2:$Q$1155,37,0)),"",VLOOKUP($B46,'Data invoice'!$B$2:$Q$1155,37,0))</f>
        <v/>
      </c>
      <c r="L46" s="77"/>
      <c r="M46" s="77"/>
      <c r="N46" s="77"/>
      <c r="O46" s="77"/>
      <c r="P46" s="77"/>
      <c r="Q46" s="77"/>
      <c r="R46" s="89"/>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81"/>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row>
    <row r="47" spans="1:122" ht="13.5" customHeight="1">
      <c r="A47" s="77"/>
      <c r="B47" s="86" t="str">
        <f t="shared" si="1"/>
        <v/>
      </c>
      <c r="C47" s="86" t="str">
        <f>IF(ISERROR(VLOOKUP($B47,'Data invoice'!$B$2:$Q$1155,3)),"",VLOOKUP($B47,'Data invoice'!$B$2:$Q$1155,3,0))</f>
        <v/>
      </c>
      <c r="D47" s="86" t="str">
        <f>IF(ISERROR(VLOOKUP($B47,'Data invoice'!$B$2:$Q$1155,4,0)),"",VLOOKUP($B47,'Data invoice'!$B$2:$Q$1155,4,0))</f>
        <v/>
      </c>
      <c r="E47" s="86" t="str">
        <f>IF(ISERROR(VLOOKUP($B47,'Data invoice'!$B$2:$Q$1155,5,0)),"",VLOOKUP($B47,'Data invoice'!$B$2:$Q$1155,5,0))</f>
        <v/>
      </c>
      <c r="F47" s="86" t="str">
        <f>IF(ISERROR(VLOOKUP($B47,'Data invoice'!$B$2:$Q$1155,6,0)),"",VLOOKUP($B47,'Data invoice'!$B$2:$Q$1155,6,0))</f>
        <v/>
      </c>
      <c r="G47" s="86" t="str">
        <f>IF(ISERROR(VLOOKUP($B47,'Data invoice'!$B$2:$Q$1155,7,0)),"",VLOOKUP($B47,'Data invoice'!$B$2:$Q$1155,7,0))</f>
        <v/>
      </c>
      <c r="H47" s="86" t="str">
        <f>IF(ISERROR(VLOOKUP($B47,'Data invoice'!$B$2:$Q$1155,9,0)),"",VLOOKUP($B47,'Data invoice'!$B$2:$Q$1155,9,0))</f>
        <v/>
      </c>
      <c r="I47" s="86" t="str">
        <f>IF(ISERROR(VLOOKUP($B47,'Data invoice'!$B$2:$Q$1155,35,0)),"",VLOOKUP($B47,'Data invoice'!$B$2:$Q$1155,35,0))</f>
        <v/>
      </c>
      <c r="J47" s="86" t="str">
        <f>IF(ISERROR(VLOOKUP($B47,'Data invoice'!$B$2:$Q$1155,36,0)),"",VLOOKUP($B47,'Data invoice'!$B$2:$Q$1155,36,0))</f>
        <v/>
      </c>
      <c r="K47" s="88" t="str">
        <f>IF(ISERROR(VLOOKUP($B47,'Data invoice'!$B$2:$Q$1155,37,0)),"",VLOOKUP($B47,'Data invoice'!$B$2:$Q$1155,37,0))</f>
        <v/>
      </c>
      <c r="L47" s="77"/>
      <c r="M47" s="77"/>
      <c r="N47" s="77"/>
      <c r="O47" s="77"/>
      <c r="P47" s="77"/>
      <c r="Q47" s="77"/>
      <c r="R47" s="89"/>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81"/>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row>
    <row r="48" spans="1:122" ht="13.5" customHeight="1">
      <c r="A48" s="77"/>
      <c r="B48" s="86" t="str">
        <f t="shared" si="1"/>
        <v/>
      </c>
      <c r="C48" s="86" t="str">
        <f>IF(ISERROR(VLOOKUP($B48,'Data invoice'!$B$2:$Q$1155,3)),"",VLOOKUP($B48,'Data invoice'!$B$2:$Q$1155,3,0))</f>
        <v/>
      </c>
      <c r="D48" s="86" t="str">
        <f>IF(ISERROR(VLOOKUP($B48,'Data invoice'!$B$2:$Q$1155,4,0)),"",VLOOKUP($B48,'Data invoice'!$B$2:$Q$1155,4,0))</f>
        <v/>
      </c>
      <c r="E48" s="86" t="str">
        <f>IF(ISERROR(VLOOKUP($B48,'Data invoice'!$B$2:$Q$1155,5,0)),"",VLOOKUP($B48,'Data invoice'!$B$2:$Q$1155,5,0))</f>
        <v/>
      </c>
      <c r="F48" s="86" t="str">
        <f>IF(ISERROR(VLOOKUP($B48,'Data invoice'!$B$2:$Q$1155,6,0)),"",VLOOKUP($B48,'Data invoice'!$B$2:$Q$1155,6,0))</f>
        <v/>
      </c>
      <c r="G48" s="86" t="str">
        <f>IF(ISERROR(VLOOKUP($B48,'Data invoice'!$B$2:$Q$1155,7,0)),"",VLOOKUP($B48,'Data invoice'!$B$2:$Q$1155,7,0))</f>
        <v/>
      </c>
      <c r="H48" s="86" t="str">
        <f>IF(ISERROR(VLOOKUP($B48,'Data invoice'!$B$2:$Q$1155,9,0)),"",VLOOKUP($B48,'Data invoice'!$B$2:$Q$1155,9,0))</f>
        <v/>
      </c>
      <c r="I48" s="86" t="str">
        <f>IF(ISERROR(VLOOKUP($B48,'Data invoice'!$B$2:$Q$1155,35,0)),"",VLOOKUP($B48,'Data invoice'!$B$2:$Q$1155,35,0))</f>
        <v/>
      </c>
      <c r="J48" s="86" t="str">
        <f>IF(ISERROR(VLOOKUP($B48,'Data invoice'!$B$2:$Q$1155,36,0)),"",VLOOKUP($B48,'Data invoice'!$B$2:$Q$1155,36,0))</f>
        <v/>
      </c>
      <c r="K48" s="88" t="str">
        <f>IF(ISERROR(VLOOKUP($B48,'Data invoice'!$B$2:$Q$1155,37,0)),"",VLOOKUP($B48,'Data invoice'!$B$2:$Q$1155,37,0))</f>
        <v/>
      </c>
      <c r="L48" s="77"/>
      <c r="M48" s="77"/>
      <c r="N48" s="77"/>
      <c r="O48" s="77"/>
      <c r="P48" s="77"/>
      <c r="Q48" s="77"/>
      <c r="R48" s="89"/>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81"/>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row>
    <row r="49" spans="1:122" ht="13.5" customHeight="1">
      <c r="A49" s="77"/>
      <c r="B49" s="86" t="str">
        <f t="shared" si="1"/>
        <v/>
      </c>
      <c r="C49" s="86" t="str">
        <f>IF(ISERROR(VLOOKUP($B49,'Data invoice'!$B$2:$Q$1155,3)),"",VLOOKUP($B49,'Data invoice'!$B$2:$Q$1155,3,0))</f>
        <v/>
      </c>
      <c r="D49" s="86" t="str">
        <f>IF(ISERROR(VLOOKUP($B49,'Data invoice'!$B$2:$Q$1155,4,0)),"",VLOOKUP($B49,'Data invoice'!$B$2:$Q$1155,4,0))</f>
        <v/>
      </c>
      <c r="E49" s="86" t="str">
        <f>IF(ISERROR(VLOOKUP($B49,'Data invoice'!$B$2:$Q$1155,5,0)),"",VLOOKUP($B49,'Data invoice'!$B$2:$Q$1155,5,0))</f>
        <v/>
      </c>
      <c r="F49" s="86" t="str">
        <f>IF(ISERROR(VLOOKUP($B49,'Data invoice'!$B$2:$Q$1155,6,0)),"",VLOOKUP($B49,'Data invoice'!$B$2:$Q$1155,6,0))</f>
        <v/>
      </c>
      <c r="G49" s="86" t="str">
        <f>IF(ISERROR(VLOOKUP($B49,'Data invoice'!$B$2:$Q$1155,7,0)),"",VLOOKUP($B49,'Data invoice'!$B$2:$Q$1155,7,0))</f>
        <v/>
      </c>
      <c r="H49" s="86" t="str">
        <f>IF(ISERROR(VLOOKUP($B49,'Data invoice'!$B$2:$Q$1155,9,0)),"",VLOOKUP($B49,'Data invoice'!$B$2:$Q$1155,9,0))</f>
        <v/>
      </c>
      <c r="I49" s="86" t="str">
        <f>IF(ISERROR(VLOOKUP($B49,'Data invoice'!$B$2:$Q$1155,35,0)),"",VLOOKUP($B49,'Data invoice'!$B$2:$Q$1155,35,0))</f>
        <v/>
      </c>
      <c r="J49" s="86" t="str">
        <f>IF(ISERROR(VLOOKUP($B49,'Data invoice'!$B$2:$Q$1155,36,0)),"",VLOOKUP($B49,'Data invoice'!$B$2:$Q$1155,36,0))</f>
        <v/>
      </c>
      <c r="K49" s="88" t="str">
        <f>IF(ISERROR(VLOOKUP($B49,'Data invoice'!$B$2:$Q$1155,37,0)),"",VLOOKUP($B49,'Data invoice'!$B$2:$Q$1155,37,0))</f>
        <v/>
      </c>
      <c r="L49" s="77"/>
      <c r="M49" s="77"/>
      <c r="N49" s="77"/>
      <c r="O49" s="77"/>
      <c r="P49" s="77"/>
      <c r="Q49" s="77"/>
      <c r="R49" s="89"/>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81"/>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row>
    <row r="50" spans="1:122" ht="13.5" customHeight="1">
      <c r="A50" s="77"/>
      <c r="B50" s="86" t="str">
        <f t="shared" si="1"/>
        <v/>
      </c>
      <c r="C50" s="86" t="str">
        <f>IF(ISERROR(VLOOKUP($B50,'Data invoice'!$B$2:$Q$1155,3)),"",VLOOKUP($B50,'Data invoice'!$B$2:$Q$1155,3,0))</f>
        <v/>
      </c>
      <c r="D50" s="86" t="str">
        <f>IF(ISERROR(VLOOKUP($B50,'Data invoice'!$B$2:$Q$1155,4,0)),"",VLOOKUP($B50,'Data invoice'!$B$2:$Q$1155,4,0))</f>
        <v/>
      </c>
      <c r="E50" s="86" t="str">
        <f>IF(ISERROR(VLOOKUP($B50,'Data invoice'!$B$2:$Q$1155,5,0)),"",VLOOKUP($B50,'Data invoice'!$B$2:$Q$1155,5,0))</f>
        <v/>
      </c>
      <c r="F50" s="86" t="str">
        <f>IF(ISERROR(VLOOKUP($B50,'Data invoice'!$B$2:$Q$1155,6,0)),"",VLOOKUP($B50,'Data invoice'!$B$2:$Q$1155,6,0))</f>
        <v/>
      </c>
      <c r="G50" s="86" t="str">
        <f>IF(ISERROR(VLOOKUP($B50,'Data invoice'!$B$2:$Q$1155,7,0)),"",VLOOKUP($B50,'Data invoice'!$B$2:$Q$1155,7,0))</f>
        <v/>
      </c>
      <c r="H50" s="86" t="str">
        <f>IF(ISERROR(VLOOKUP($B50,'Data invoice'!$B$2:$Q$1155,9,0)),"",VLOOKUP($B50,'Data invoice'!$B$2:$Q$1155,9,0))</f>
        <v/>
      </c>
      <c r="I50" s="86" t="str">
        <f>IF(ISERROR(VLOOKUP($B50,'Data invoice'!$B$2:$Q$1155,35,0)),"",VLOOKUP($B50,'Data invoice'!$B$2:$Q$1155,35,0))</f>
        <v/>
      </c>
      <c r="J50" s="86" t="str">
        <f>IF(ISERROR(VLOOKUP($B50,'Data invoice'!$B$2:$Q$1155,36,0)),"",VLOOKUP($B50,'Data invoice'!$B$2:$Q$1155,36,0))</f>
        <v/>
      </c>
      <c r="K50" s="88" t="str">
        <f>IF(ISERROR(VLOOKUP($B50,'Data invoice'!$B$2:$Q$1155,37,0)),"",VLOOKUP($B50,'Data invoice'!$B$2:$Q$1155,37,0))</f>
        <v/>
      </c>
      <c r="L50" s="77"/>
      <c r="M50" s="77"/>
      <c r="N50" s="77"/>
      <c r="O50" s="77"/>
      <c r="P50" s="77"/>
      <c r="Q50" s="77"/>
      <c r="R50" s="89"/>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81"/>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row>
    <row r="51" spans="1:122" ht="13.5" customHeight="1">
      <c r="A51" s="77"/>
      <c r="B51" s="86" t="str">
        <f t="shared" si="1"/>
        <v/>
      </c>
      <c r="C51" s="86" t="str">
        <f>IF(ISERROR(VLOOKUP($B51,'Data invoice'!$B$2:$Q$1155,3)),"",VLOOKUP($B51,'Data invoice'!$B$2:$Q$1155,3,0))</f>
        <v/>
      </c>
      <c r="D51" s="86" t="str">
        <f>IF(ISERROR(VLOOKUP($B51,'Data invoice'!$B$2:$Q$1155,4,0)),"",VLOOKUP($B51,'Data invoice'!$B$2:$Q$1155,4,0))</f>
        <v/>
      </c>
      <c r="E51" s="86" t="str">
        <f>IF(ISERROR(VLOOKUP($B51,'Data invoice'!$B$2:$Q$1155,5,0)),"",VLOOKUP($B51,'Data invoice'!$B$2:$Q$1155,5,0))</f>
        <v/>
      </c>
      <c r="F51" s="86" t="str">
        <f>IF(ISERROR(VLOOKUP($B51,'Data invoice'!$B$2:$Q$1155,6,0)),"",VLOOKUP($B51,'Data invoice'!$B$2:$Q$1155,6,0))</f>
        <v/>
      </c>
      <c r="G51" s="86" t="str">
        <f>IF(ISERROR(VLOOKUP($B51,'Data invoice'!$B$2:$Q$1155,7,0)),"",VLOOKUP($B51,'Data invoice'!$B$2:$Q$1155,7,0))</f>
        <v/>
      </c>
      <c r="H51" s="86" t="str">
        <f>IF(ISERROR(VLOOKUP($B51,'Data invoice'!$B$2:$Q$1155,9,0)),"",VLOOKUP($B51,'Data invoice'!$B$2:$Q$1155,9,0))</f>
        <v/>
      </c>
      <c r="I51" s="86" t="str">
        <f>IF(ISERROR(VLOOKUP($B51,'Data invoice'!$B$2:$Q$1155,35,0)),"",VLOOKUP($B51,'Data invoice'!$B$2:$Q$1155,35,0))</f>
        <v/>
      </c>
      <c r="J51" s="86" t="str">
        <f>IF(ISERROR(VLOOKUP($B51,'Data invoice'!$B$2:$Q$1155,36,0)),"",VLOOKUP($B51,'Data invoice'!$B$2:$Q$1155,36,0))</f>
        <v/>
      </c>
      <c r="K51" s="88" t="str">
        <f>IF(ISERROR(VLOOKUP($B51,'Data invoice'!$B$2:$Q$1155,37,0)),"",VLOOKUP($B51,'Data invoice'!$B$2:$Q$1155,37,0))</f>
        <v/>
      </c>
      <c r="L51" s="77"/>
      <c r="M51" s="77"/>
      <c r="N51" s="77"/>
      <c r="O51" s="77"/>
      <c r="P51" s="77"/>
      <c r="Q51" s="77"/>
      <c r="R51" s="89"/>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77"/>
      <c r="AU51" s="77"/>
      <c r="AV51" s="77"/>
      <c r="AW51" s="77"/>
      <c r="AX51" s="77"/>
      <c r="AY51" s="77"/>
      <c r="AZ51" s="77"/>
      <c r="BA51" s="77"/>
      <c r="BB51" s="77"/>
      <c r="BC51" s="77"/>
      <c r="BD51" s="77"/>
      <c r="BE51" s="77"/>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81"/>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row>
    <row r="52" spans="1:122" ht="13.5" customHeight="1">
      <c r="A52" s="77"/>
      <c r="B52" s="86" t="str">
        <f t="shared" si="1"/>
        <v/>
      </c>
      <c r="C52" s="86" t="str">
        <f>IF(ISERROR(VLOOKUP($B52,'Data invoice'!$B$2:$Q$1155,3)),"",VLOOKUP($B52,'Data invoice'!$B$2:$Q$1155,3,0))</f>
        <v/>
      </c>
      <c r="D52" s="86" t="str">
        <f>IF(ISERROR(VLOOKUP($B52,'Data invoice'!$B$2:$Q$1155,4,0)),"",VLOOKUP($B52,'Data invoice'!$B$2:$Q$1155,4,0))</f>
        <v/>
      </c>
      <c r="E52" s="86" t="str">
        <f>IF(ISERROR(VLOOKUP($B52,'Data invoice'!$B$2:$Q$1155,5,0)),"",VLOOKUP($B52,'Data invoice'!$B$2:$Q$1155,5,0))</f>
        <v/>
      </c>
      <c r="F52" s="86" t="str">
        <f>IF(ISERROR(VLOOKUP($B52,'Data invoice'!$B$2:$Q$1155,6,0)),"",VLOOKUP($B52,'Data invoice'!$B$2:$Q$1155,6,0))</f>
        <v/>
      </c>
      <c r="G52" s="86" t="str">
        <f>IF(ISERROR(VLOOKUP($B52,'Data invoice'!$B$2:$Q$1155,7,0)),"",VLOOKUP($B52,'Data invoice'!$B$2:$Q$1155,7,0))</f>
        <v/>
      </c>
      <c r="H52" s="86" t="str">
        <f>IF(ISERROR(VLOOKUP($B52,'Data invoice'!$B$2:$Q$1155,9,0)),"",VLOOKUP($B52,'Data invoice'!$B$2:$Q$1155,9,0))</f>
        <v/>
      </c>
      <c r="I52" s="86" t="str">
        <f>IF(ISERROR(VLOOKUP($B52,'Data invoice'!$B$2:$Q$1155,35,0)),"",VLOOKUP($B52,'Data invoice'!$B$2:$Q$1155,35,0))</f>
        <v/>
      </c>
      <c r="J52" s="86" t="str">
        <f>IF(ISERROR(VLOOKUP($B52,'Data invoice'!$B$2:$Q$1155,36,0)),"",VLOOKUP($B52,'Data invoice'!$B$2:$Q$1155,36,0))</f>
        <v/>
      </c>
      <c r="K52" s="88" t="str">
        <f>IF(ISERROR(VLOOKUP($B52,'Data invoice'!$B$2:$Q$1155,37,0)),"",VLOOKUP($B52,'Data invoice'!$B$2:$Q$1155,37,0))</f>
        <v/>
      </c>
      <c r="L52" s="77"/>
      <c r="M52" s="77"/>
      <c r="N52" s="77"/>
      <c r="O52" s="77"/>
      <c r="P52" s="77"/>
      <c r="Q52" s="77"/>
      <c r="R52" s="89"/>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c r="AU52" s="77"/>
      <c r="AV52" s="77"/>
      <c r="AW52" s="77"/>
      <c r="AX52" s="77"/>
      <c r="AY52" s="77"/>
      <c r="AZ52" s="77"/>
      <c r="BA52" s="77"/>
      <c r="BB52" s="77"/>
      <c r="BC52" s="77"/>
      <c r="BD52" s="77"/>
      <c r="BE52" s="77"/>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81"/>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row>
    <row r="53" spans="1:122" ht="13.5" customHeight="1">
      <c r="A53" s="77"/>
      <c r="B53" s="86" t="str">
        <f t="shared" si="1"/>
        <v/>
      </c>
      <c r="C53" s="86" t="str">
        <f>IF(ISERROR(VLOOKUP($B53,'Data invoice'!$B$2:$Q$1155,3)),"",VLOOKUP($B53,'Data invoice'!$B$2:$Q$1155,3,0))</f>
        <v/>
      </c>
      <c r="D53" s="86" t="str">
        <f>IF(ISERROR(VLOOKUP($B53,'Data invoice'!$B$2:$Q$1155,4,0)),"",VLOOKUP($B53,'Data invoice'!$B$2:$Q$1155,4,0))</f>
        <v/>
      </c>
      <c r="E53" s="86" t="str">
        <f>IF(ISERROR(VLOOKUP($B53,'Data invoice'!$B$2:$Q$1155,5,0)),"",VLOOKUP($B53,'Data invoice'!$B$2:$Q$1155,5,0))</f>
        <v/>
      </c>
      <c r="F53" s="86" t="str">
        <f>IF(ISERROR(VLOOKUP($B53,'Data invoice'!$B$2:$Q$1155,6,0)),"",VLOOKUP($B53,'Data invoice'!$B$2:$Q$1155,6,0))</f>
        <v/>
      </c>
      <c r="G53" s="86" t="str">
        <f>IF(ISERROR(VLOOKUP($B53,'Data invoice'!$B$2:$Q$1155,7,0)),"",VLOOKUP($B53,'Data invoice'!$B$2:$Q$1155,7,0))</f>
        <v/>
      </c>
      <c r="H53" s="86" t="str">
        <f>IF(ISERROR(VLOOKUP($B53,'Data invoice'!$B$2:$Q$1155,9,0)),"",VLOOKUP($B53,'Data invoice'!$B$2:$Q$1155,9,0))</f>
        <v/>
      </c>
      <c r="I53" s="86" t="str">
        <f>IF(ISERROR(VLOOKUP($B53,'Data invoice'!$B$2:$Q$1155,35,0)),"",VLOOKUP($B53,'Data invoice'!$B$2:$Q$1155,35,0))</f>
        <v/>
      </c>
      <c r="J53" s="86" t="str">
        <f>IF(ISERROR(VLOOKUP($B53,'Data invoice'!$B$2:$Q$1155,36,0)),"",VLOOKUP($B53,'Data invoice'!$B$2:$Q$1155,36,0))</f>
        <v/>
      </c>
      <c r="K53" s="88" t="str">
        <f>IF(ISERROR(VLOOKUP($B53,'Data invoice'!$B$2:$Q$1155,37,0)),"",VLOOKUP($B53,'Data invoice'!$B$2:$Q$1155,37,0))</f>
        <v/>
      </c>
      <c r="L53" s="77"/>
      <c r="M53" s="77"/>
      <c r="N53" s="77"/>
      <c r="O53" s="77"/>
      <c r="P53" s="77"/>
      <c r="Q53" s="77"/>
      <c r="R53" s="89"/>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AU53" s="77"/>
      <c r="AV53" s="77"/>
      <c r="AW53" s="77"/>
      <c r="AX53" s="77"/>
      <c r="AY53" s="77"/>
      <c r="AZ53" s="77"/>
      <c r="BA53" s="77"/>
      <c r="BB53" s="77"/>
      <c r="BC53" s="77"/>
      <c r="BD53" s="77"/>
      <c r="BE53" s="77"/>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81"/>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row>
    <row r="54" spans="1:122" ht="13.5" customHeight="1">
      <c r="A54" s="77"/>
      <c r="B54" s="86" t="str">
        <f t="shared" si="1"/>
        <v/>
      </c>
      <c r="C54" s="86" t="str">
        <f>IF(ISERROR(VLOOKUP($B54,'Data invoice'!$B$2:$Q$1155,3)),"",VLOOKUP($B54,'Data invoice'!$B$2:$Q$1155,3,0))</f>
        <v/>
      </c>
      <c r="D54" s="86" t="str">
        <f>IF(ISERROR(VLOOKUP($B54,'Data invoice'!$B$2:$Q$1155,4,0)),"",VLOOKUP($B54,'Data invoice'!$B$2:$Q$1155,4,0))</f>
        <v/>
      </c>
      <c r="E54" s="86" t="str">
        <f>IF(ISERROR(VLOOKUP($B54,'Data invoice'!$B$2:$Q$1155,5,0)),"",VLOOKUP($B54,'Data invoice'!$B$2:$Q$1155,5,0))</f>
        <v/>
      </c>
      <c r="F54" s="86" t="str">
        <f>IF(ISERROR(VLOOKUP($B54,'Data invoice'!$B$2:$Q$1155,6,0)),"",VLOOKUP($B54,'Data invoice'!$B$2:$Q$1155,6,0))</f>
        <v/>
      </c>
      <c r="G54" s="86" t="str">
        <f>IF(ISERROR(VLOOKUP($B54,'Data invoice'!$B$2:$Q$1155,7,0)),"",VLOOKUP($B54,'Data invoice'!$B$2:$Q$1155,7,0))</f>
        <v/>
      </c>
      <c r="H54" s="86" t="str">
        <f>IF(ISERROR(VLOOKUP($B54,'Data invoice'!$B$2:$Q$1155,9,0)),"",VLOOKUP($B54,'Data invoice'!$B$2:$Q$1155,9,0))</f>
        <v/>
      </c>
      <c r="I54" s="86" t="str">
        <f>IF(ISERROR(VLOOKUP($B54,'Data invoice'!$B$2:$Q$1155,35,0)),"",VLOOKUP($B54,'Data invoice'!$B$2:$Q$1155,35,0))</f>
        <v/>
      </c>
      <c r="J54" s="86" t="str">
        <f>IF(ISERROR(VLOOKUP($B54,'Data invoice'!$B$2:$Q$1155,36,0)),"",VLOOKUP($B54,'Data invoice'!$B$2:$Q$1155,36,0))</f>
        <v/>
      </c>
      <c r="K54" s="88" t="str">
        <f>IF(ISERROR(VLOOKUP($B54,'Data invoice'!$B$2:$Q$1155,37,0)),"",VLOOKUP($B54,'Data invoice'!$B$2:$Q$1155,37,0))</f>
        <v/>
      </c>
      <c r="L54" s="77"/>
      <c r="M54" s="77"/>
      <c r="N54" s="77"/>
      <c r="O54" s="77"/>
      <c r="P54" s="77"/>
      <c r="Q54" s="77"/>
      <c r="R54" s="89"/>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c r="AU54" s="77"/>
      <c r="AV54" s="77"/>
      <c r="AW54" s="77"/>
      <c r="AX54" s="77"/>
      <c r="AY54" s="77"/>
      <c r="AZ54" s="77"/>
      <c r="BA54" s="77"/>
      <c r="BB54" s="77"/>
      <c r="BC54" s="77"/>
      <c r="BD54" s="77"/>
      <c r="BE54" s="77"/>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81"/>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row>
    <row r="55" spans="1:122" ht="13.5" customHeight="1">
      <c r="A55" s="77"/>
      <c r="B55" s="86" t="str">
        <f t="shared" si="1"/>
        <v/>
      </c>
      <c r="C55" s="86" t="str">
        <f>IF(ISERROR(VLOOKUP($B55,'Data invoice'!$B$2:$Q$1155,3)),"",VLOOKUP($B55,'Data invoice'!$B$2:$Q$1155,3,0))</f>
        <v/>
      </c>
      <c r="D55" s="86" t="str">
        <f>IF(ISERROR(VLOOKUP($B55,'Data invoice'!$B$2:$Q$1155,4,0)),"",VLOOKUP($B55,'Data invoice'!$B$2:$Q$1155,4,0))</f>
        <v/>
      </c>
      <c r="E55" s="86" t="str">
        <f>IF(ISERROR(VLOOKUP($B55,'Data invoice'!$B$2:$Q$1155,5,0)),"",VLOOKUP($B55,'Data invoice'!$B$2:$Q$1155,5,0))</f>
        <v/>
      </c>
      <c r="F55" s="86" t="str">
        <f>IF(ISERROR(VLOOKUP($B55,'Data invoice'!$B$2:$Q$1155,6,0)),"",VLOOKUP($B55,'Data invoice'!$B$2:$Q$1155,6,0))</f>
        <v/>
      </c>
      <c r="G55" s="86" t="str">
        <f>IF(ISERROR(VLOOKUP($B55,'Data invoice'!$B$2:$Q$1155,7,0)),"",VLOOKUP($B55,'Data invoice'!$B$2:$Q$1155,7,0))</f>
        <v/>
      </c>
      <c r="H55" s="86" t="str">
        <f>IF(ISERROR(VLOOKUP($B55,'Data invoice'!$B$2:$Q$1155,9,0)),"",VLOOKUP($B55,'Data invoice'!$B$2:$Q$1155,9,0))</f>
        <v/>
      </c>
      <c r="I55" s="86" t="str">
        <f>IF(ISERROR(VLOOKUP($B55,'Data invoice'!$B$2:$Q$1155,35,0)),"",VLOOKUP($B55,'Data invoice'!$B$2:$Q$1155,35,0))</f>
        <v/>
      </c>
      <c r="J55" s="86" t="str">
        <f>IF(ISERROR(VLOOKUP($B55,'Data invoice'!$B$2:$Q$1155,36,0)),"",VLOOKUP($B55,'Data invoice'!$B$2:$Q$1155,36,0))</f>
        <v/>
      </c>
      <c r="K55" s="88" t="str">
        <f>IF(ISERROR(VLOOKUP($B55,'Data invoice'!$B$2:$Q$1155,37,0)),"",VLOOKUP($B55,'Data invoice'!$B$2:$Q$1155,37,0))</f>
        <v/>
      </c>
      <c r="L55" s="77"/>
      <c r="M55" s="77"/>
      <c r="N55" s="77"/>
      <c r="O55" s="77"/>
      <c r="P55" s="77"/>
      <c r="Q55" s="77"/>
      <c r="R55" s="89"/>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81"/>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row>
    <row r="56" spans="1:122" ht="13.5" customHeight="1">
      <c r="A56" s="77"/>
      <c r="B56" s="86" t="str">
        <f t="shared" si="1"/>
        <v/>
      </c>
      <c r="C56" s="86" t="str">
        <f>IF(ISERROR(VLOOKUP($B56,'Data invoice'!$B$2:$Q$1155,3)),"",VLOOKUP($B56,'Data invoice'!$B$2:$Q$1155,3,0))</f>
        <v/>
      </c>
      <c r="D56" s="86" t="str">
        <f>IF(ISERROR(VLOOKUP($B56,'Data invoice'!$B$2:$Q$1155,4,0)),"",VLOOKUP($B56,'Data invoice'!$B$2:$Q$1155,4,0))</f>
        <v/>
      </c>
      <c r="E56" s="86" t="str">
        <f>IF(ISERROR(VLOOKUP($B56,'Data invoice'!$B$2:$Q$1155,5,0)),"",VLOOKUP($B56,'Data invoice'!$B$2:$Q$1155,5,0))</f>
        <v/>
      </c>
      <c r="F56" s="86" t="str">
        <f>IF(ISERROR(VLOOKUP($B56,'Data invoice'!$B$2:$Q$1155,6,0)),"",VLOOKUP($B56,'Data invoice'!$B$2:$Q$1155,6,0))</f>
        <v/>
      </c>
      <c r="G56" s="86" t="str">
        <f>IF(ISERROR(VLOOKUP($B56,'Data invoice'!$B$2:$Q$1155,7,0)),"",VLOOKUP($B56,'Data invoice'!$B$2:$Q$1155,7,0))</f>
        <v/>
      </c>
      <c r="H56" s="86" t="str">
        <f>IF(ISERROR(VLOOKUP($B56,'Data invoice'!$B$2:$Q$1155,9,0)),"",VLOOKUP($B56,'Data invoice'!$B$2:$Q$1155,9,0))</f>
        <v/>
      </c>
      <c r="I56" s="86" t="str">
        <f>IF(ISERROR(VLOOKUP($B56,'Data invoice'!$B$2:$Q$1155,35,0)),"",VLOOKUP($B56,'Data invoice'!$B$2:$Q$1155,35,0))</f>
        <v/>
      </c>
      <c r="J56" s="86" t="str">
        <f>IF(ISERROR(VLOOKUP($B56,'Data invoice'!$B$2:$Q$1155,36,0)),"",VLOOKUP($B56,'Data invoice'!$B$2:$Q$1155,36,0))</f>
        <v/>
      </c>
      <c r="K56" s="88" t="str">
        <f>IF(ISERROR(VLOOKUP($B56,'Data invoice'!$B$2:$Q$1155,37,0)),"",VLOOKUP($B56,'Data invoice'!$B$2:$Q$1155,37,0))</f>
        <v/>
      </c>
      <c r="L56" s="77"/>
      <c r="M56" s="77"/>
      <c r="N56" s="77"/>
      <c r="O56" s="77"/>
      <c r="P56" s="77"/>
      <c r="Q56" s="77"/>
      <c r="R56" s="89"/>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81"/>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row>
    <row r="57" spans="1:122" ht="13.5" customHeight="1">
      <c r="A57" s="77"/>
      <c r="B57" s="86" t="str">
        <f t="shared" si="1"/>
        <v/>
      </c>
      <c r="C57" s="86" t="str">
        <f>IF(ISERROR(VLOOKUP($B57,'Data invoice'!$B$2:$Q$1155,3)),"",VLOOKUP($B57,'Data invoice'!$B$2:$Q$1155,3,0))</f>
        <v/>
      </c>
      <c r="D57" s="86" t="str">
        <f>IF(ISERROR(VLOOKUP($B57,'Data invoice'!$B$2:$Q$1155,4,0)),"",VLOOKUP($B57,'Data invoice'!$B$2:$Q$1155,4,0))</f>
        <v/>
      </c>
      <c r="E57" s="86" t="str">
        <f>IF(ISERROR(VLOOKUP($B57,'Data invoice'!$B$2:$Q$1155,5,0)),"",VLOOKUP($B57,'Data invoice'!$B$2:$Q$1155,5,0))</f>
        <v/>
      </c>
      <c r="F57" s="86" t="str">
        <f>IF(ISERROR(VLOOKUP($B57,'Data invoice'!$B$2:$Q$1155,6,0)),"",VLOOKUP($B57,'Data invoice'!$B$2:$Q$1155,6,0))</f>
        <v/>
      </c>
      <c r="G57" s="86" t="str">
        <f>IF(ISERROR(VLOOKUP($B57,'Data invoice'!$B$2:$Q$1155,7,0)),"",VLOOKUP($B57,'Data invoice'!$B$2:$Q$1155,7,0))</f>
        <v/>
      </c>
      <c r="H57" s="86" t="str">
        <f>IF(ISERROR(VLOOKUP($B57,'Data invoice'!$B$2:$Q$1155,9,0)),"",VLOOKUP($B57,'Data invoice'!$B$2:$Q$1155,9,0))</f>
        <v/>
      </c>
      <c r="I57" s="86" t="str">
        <f>IF(ISERROR(VLOOKUP($B57,'Data invoice'!$B$2:$Q$1155,35,0)),"",VLOOKUP($B57,'Data invoice'!$B$2:$Q$1155,35,0))</f>
        <v/>
      </c>
      <c r="J57" s="86" t="str">
        <f>IF(ISERROR(VLOOKUP($B57,'Data invoice'!$B$2:$Q$1155,36,0)),"",VLOOKUP($B57,'Data invoice'!$B$2:$Q$1155,36,0))</f>
        <v/>
      </c>
      <c r="K57" s="88" t="str">
        <f>IF(ISERROR(VLOOKUP($B57,'Data invoice'!$B$2:$Q$1155,37,0)),"",VLOOKUP($B57,'Data invoice'!$B$2:$Q$1155,37,0))</f>
        <v/>
      </c>
      <c r="L57" s="77"/>
      <c r="M57" s="77"/>
      <c r="N57" s="77"/>
      <c r="O57" s="77"/>
      <c r="P57" s="77"/>
      <c r="Q57" s="77"/>
      <c r="R57" s="89"/>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81"/>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row>
    <row r="58" spans="1:122" ht="13.5" customHeight="1">
      <c r="A58" s="77"/>
      <c r="B58" s="86" t="str">
        <f t="shared" si="1"/>
        <v/>
      </c>
      <c r="C58" s="86" t="str">
        <f>IF(ISERROR(VLOOKUP($B58,'Data invoice'!$B$2:$Q$1155,3)),"",VLOOKUP($B58,'Data invoice'!$B$2:$Q$1155,3,0))</f>
        <v/>
      </c>
      <c r="D58" s="86" t="str">
        <f>IF(ISERROR(VLOOKUP($B58,'Data invoice'!$B$2:$Q$1155,4,0)),"",VLOOKUP($B58,'Data invoice'!$B$2:$Q$1155,4,0))</f>
        <v/>
      </c>
      <c r="E58" s="86" t="str">
        <f>IF(ISERROR(VLOOKUP($B58,'Data invoice'!$B$2:$Q$1155,5,0)),"",VLOOKUP($B58,'Data invoice'!$B$2:$Q$1155,5,0))</f>
        <v/>
      </c>
      <c r="F58" s="86" t="str">
        <f>IF(ISERROR(VLOOKUP($B58,'Data invoice'!$B$2:$Q$1155,6,0)),"",VLOOKUP($B58,'Data invoice'!$B$2:$Q$1155,6,0))</f>
        <v/>
      </c>
      <c r="G58" s="86" t="str">
        <f>IF(ISERROR(VLOOKUP($B58,'Data invoice'!$B$2:$Q$1155,7,0)),"",VLOOKUP($B58,'Data invoice'!$B$2:$Q$1155,7,0))</f>
        <v/>
      </c>
      <c r="H58" s="86" t="str">
        <f>IF(ISERROR(VLOOKUP($B58,'Data invoice'!$B$2:$Q$1155,9,0)),"",VLOOKUP($B58,'Data invoice'!$B$2:$Q$1155,9,0))</f>
        <v/>
      </c>
      <c r="I58" s="86" t="str">
        <f>IF(ISERROR(VLOOKUP($B58,'Data invoice'!$B$2:$Q$1155,35,0)),"",VLOOKUP($B58,'Data invoice'!$B$2:$Q$1155,35,0))</f>
        <v/>
      </c>
      <c r="J58" s="86" t="str">
        <f>IF(ISERROR(VLOOKUP($B58,'Data invoice'!$B$2:$Q$1155,36,0)),"",VLOOKUP($B58,'Data invoice'!$B$2:$Q$1155,36,0))</f>
        <v/>
      </c>
      <c r="K58" s="88" t="str">
        <f>IF(ISERROR(VLOOKUP($B58,'Data invoice'!$B$2:$Q$1155,37,0)),"",VLOOKUP($B58,'Data invoice'!$B$2:$Q$1155,37,0))</f>
        <v/>
      </c>
      <c r="L58" s="77"/>
      <c r="M58" s="77"/>
      <c r="N58" s="77"/>
      <c r="O58" s="77"/>
      <c r="P58" s="77"/>
      <c r="Q58" s="77"/>
      <c r="R58" s="89"/>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81"/>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row>
    <row r="59" spans="1:122" ht="13.5" customHeight="1">
      <c r="A59" s="77"/>
      <c r="B59" s="86" t="str">
        <f t="shared" si="1"/>
        <v/>
      </c>
      <c r="C59" s="86" t="str">
        <f>IF(ISERROR(VLOOKUP($B59,'Data invoice'!$B$2:$Q$1155,3)),"",VLOOKUP($B59,'Data invoice'!$B$2:$Q$1155,3,0))</f>
        <v/>
      </c>
      <c r="D59" s="86" t="str">
        <f>IF(ISERROR(VLOOKUP($B59,'Data invoice'!$B$2:$Q$1155,4,0)),"",VLOOKUP($B59,'Data invoice'!$B$2:$Q$1155,4,0))</f>
        <v/>
      </c>
      <c r="E59" s="86" t="str">
        <f>IF(ISERROR(VLOOKUP($B59,'Data invoice'!$B$2:$Q$1155,5,0)),"",VLOOKUP($B59,'Data invoice'!$B$2:$Q$1155,5,0))</f>
        <v/>
      </c>
      <c r="F59" s="86" t="str">
        <f>IF(ISERROR(VLOOKUP($B59,'Data invoice'!$B$2:$Q$1155,6,0)),"",VLOOKUP($B59,'Data invoice'!$B$2:$Q$1155,6,0))</f>
        <v/>
      </c>
      <c r="G59" s="86" t="str">
        <f>IF(ISERROR(VLOOKUP($B59,'Data invoice'!$B$2:$Q$1155,7,0)),"",VLOOKUP($B59,'Data invoice'!$B$2:$Q$1155,7,0))</f>
        <v/>
      </c>
      <c r="H59" s="86" t="str">
        <f>IF(ISERROR(VLOOKUP($B59,'Data invoice'!$B$2:$Q$1155,9,0)),"",VLOOKUP($B59,'Data invoice'!$B$2:$Q$1155,9,0))</f>
        <v/>
      </c>
      <c r="I59" s="86" t="str">
        <f>IF(ISERROR(VLOOKUP($B59,'Data invoice'!$B$2:$Q$1155,35,0)),"",VLOOKUP($B59,'Data invoice'!$B$2:$Q$1155,35,0))</f>
        <v/>
      </c>
      <c r="J59" s="86" t="str">
        <f>IF(ISERROR(VLOOKUP($B59,'Data invoice'!$B$2:$Q$1155,36,0)),"",VLOOKUP($B59,'Data invoice'!$B$2:$Q$1155,36,0))</f>
        <v/>
      </c>
      <c r="K59" s="88" t="str">
        <f>IF(ISERROR(VLOOKUP($B59,'Data invoice'!$B$2:$Q$1155,37,0)),"",VLOOKUP($B59,'Data invoice'!$B$2:$Q$1155,37,0))</f>
        <v/>
      </c>
      <c r="L59" s="77"/>
      <c r="M59" s="77"/>
      <c r="N59" s="77"/>
      <c r="O59" s="77"/>
      <c r="P59" s="77"/>
      <c r="Q59" s="77"/>
      <c r="R59" s="89"/>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AU59" s="77"/>
      <c r="AV59" s="77"/>
      <c r="AW59" s="77"/>
      <c r="AX59" s="77"/>
      <c r="AY59" s="77"/>
      <c r="AZ59" s="77"/>
      <c r="BA59" s="77"/>
      <c r="BB59" s="77"/>
      <c r="BC59" s="77"/>
      <c r="BD59" s="77"/>
      <c r="BE59" s="77"/>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81"/>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row>
    <row r="60" spans="1:122" ht="13.5" customHeight="1">
      <c r="A60" s="77"/>
      <c r="B60" s="86" t="str">
        <f t="shared" si="1"/>
        <v/>
      </c>
      <c r="C60" s="86" t="str">
        <f>IF(ISERROR(VLOOKUP($B60,'Data invoice'!$B$2:$Q$1155,3)),"",VLOOKUP($B60,'Data invoice'!$B$2:$Q$1155,3,0))</f>
        <v/>
      </c>
      <c r="D60" s="86" t="str">
        <f>IF(ISERROR(VLOOKUP($B60,'Data invoice'!$B$2:$Q$1155,4,0)),"",VLOOKUP($B60,'Data invoice'!$B$2:$Q$1155,4,0))</f>
        <v/>
      </c>
      <c r="E60" s="86" t="str">
        <f>IF(ISERROR(VLOOKUP($B60,'Data invoice'!$B$2:$Q$1155,5,0)),"",VLOOKUP($B60,'Data invoice'!$B$2:$Q$1155,5,0))</f>
        <v/>
      </c>
      <c r="F60" s="86" t="str">
        <f>IF(ISERROR(VLOOKUP($B60,'Data invoice'!$B$2:$Q$1155,6,0)),"",VLOOKUP($B60,'Data invoice'!$B$2:$Q$1155,6,0))</f>
        <v/>
      </c>
      <c r="G60" s="86" t="str">
        <f>IF(ISERROR(VLOOKUP($B60,'Data invoice'!$B$2:$Q$1155,7,0)),"",VLOOKUP($B60,'Data invoice'!$B$2:$Q$1155,7,0))</f>
        <v/>
      </c>
      <c r="H60" s="86" t="str">
        <f>IF(ISERROR(VLOOKUP($B60,'Data invoice'!$B$2:$Q$1155,9,0)),"",VLOOKUP($B60,'Data invoice'!$B$2:$Q$1155,9,0))</f>
        <v/>
      </c>
      <c r="I60" s="86" t="str">
        <f>IF(ISERROR(VLOOKUP($B60,'Data invoice'!$B$2:$Q$1155,35,0)),"",VLOOKUP($B60,'Data invoice'!$B$2:$Q$1155,35,0))</f>
        <v/>
      </c>
      <c r="J60" s="86" t="str">
        <f>IF(ISERROR(VLOOKUP($B60,'Data invoice'!$B$2:$Q$1155,36,0)),"",VLOOKUP($B60,'Data invoice'!$B$2:$Q$1155,36,0))</f>
        <v/>
      </c>
      <c r="K60" s="88" t="str">
        <f>IF(ISERROR(VLOOKUP($B60,'Data invoice'!$B$2:$Q$1155,37,0)),"",VLOOKUP($B60,'Data invoice'!$B$2:$Q$1155,37,0))</f>
        <v/>
      </c>
      <c r="L60" s="77"/>
      <c r="M60" s="77"/>
      <c r="N60" s="77"/>
      <c r="O60" s="77"/>
      <c r="P60" s="77"/>
      <c r="Q60" s="77"/>
      <c r="R60" s="89"/>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81"/>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row>
    <row r="61" spans="1:122" ht="13.5" customHeight="1">
      <c r="A61" s="77"/>
      <c r="B61" s="86" t="str">
        <f t="shared" si="1"/>
        <v/>
      </c>
      <c r="C61" s="86" t="str">
        <f>IF(ISERROR(VLOOKUP($B61,'Data invoice'!$B$2:$Q$1155,3)),"",VLOOKUP($B61,'Data invoice'!$B$2:$Q$1155,3,0))</f>
        <v/>
      </c>
      <c r="D61" s="86" t="str">
        <f>IF(ISERROR(VLOOKUP($B61,'Data invoice'!$B$2:$Q$1155,4,0)),"",VLOOKUP($B61,'Data invoice'!$B$2:$Q$1155,4,0))</f>
        <v/>
      </c>
      <c r="E61" s="86" t="str">
        <f>IF(ISERROR(VLOOKUP($B61,'Data invoice'!$B$2:$Q$1155,5,0)),"",VLOOKUP($B61,'Data invoice'!$B$2:$Q$1155,5,0))</f>
        <v/>
      </c>
      <c r="F61" s="86" t="str">
        <f>IF(ISERROR(VLOOKUP($B61,'Data invoice'!$B$2:$Q$1155,6,0)),"",VLOOKUP($B61,'Data invoice'!$B$2:$Q$1155,6,0))</f>
        <v/>
      </c>
      <c r="G61" s="86" t="str">
        <f>IF(ISERROR(VLOOKUP($B61,'Data invoice'!$B$2:$Q$1155,7,0)),"",VLOOKUP($B61,'Data invoice'!$B$2:$Q$1155,7,0))</f>
        <v/>
      </c>
      <c r="H61" s="86" t="str">
        <f>IF(ISERROR(VLOOKUP($B61,'Data invoice'!$B$2:$Q$1155,9,0)),"",VLOOKUP($B61,'Data invoice'!$B$2:$Q$1155,9,0))</f>
        <v/>
      </c>
      <c r="I61" s="86" t="str">
        <f>IF(ISERROR(VLOOKUP($B61,'Data invoice'!$B$2:$Q$1155,35,0)),"",VLOOKUP($B61,'Data invoice'!$B$2:$Q$1155,35,0))</f>
        <v/>
      </c>
      <c r="J61" s="86" t="str">
        <f>IF(ISERROR(VLOOKUP($B61,'Data invoice'!$B$2:$Q$1155,36,0)),"",VLOOKUP($B61,'Data invoice'!$B$2:$Q$1155,36,0))</f>
        <v/>
      </c>
      <c r="K61" s="88" t="str">
        <f>IF(ISERROR(VLOOKUP($B61,'Data invoice'!$B$2:$Q$1155,37,0)),"",VLOOKUP($B61,'Data invoice'!$B$2:$Q$1155,37,0))</f>
        <v/>
      </c>
      <c r="L61" s="77"/>
      <c r="M61" s="77"/>
      <c r="N61" s="77"/>
      <c r="O61" s="77"/>
      <c r="P61" s="77"/>
      <c r="Q61" s="77"/>
      <c r="R61" s="89"/>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c r="AU61" s="77"/>
      <c r="AV61" s="77"/>
      <c r="AW61" s="77"/>
      <c r="AX61" s="77"/>
      <c r="AY61" s="77"/>
      <c r="AZ61" s="77"/>
      <c r="BA61" s="77"/>
      <c r="BB61" s="77"/>
      <c r="BC61" s="77"/>
      <c r="BD61" s="77"/>
      <c r="BE61" s="77"/>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81"/>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row>
    <row r="62" spans="1:122" ht="13.5" customHeight="1">
      <c r="A62" s="77"/>
      <c r="B62" s="86" t="str">
        <f t="shared" si="1"/>
        <v/>
      </c>
      <c r="C62" s="86" t="str">
        <f>IF(ISERROR(VLOOKUP($B62,'Data invoice'!$B$2:$Q$1155,3)),"",VLOOKUP($B62,'Data invoice'!$B$2:$Q$1155,3,0))</f>
        <v/>
      </c>
      <c r="D62" s="86" t="str">
        <f>IF(ISERROR(VLOOKUP($B62,'Data invoice'!$B$2:$Q$1155,4,0)),"",VLOOKUP($B62,'Data invoice'!$B$2:$Q$1155,4,0))</f>
        <v/>
      </c>
      <c r="E62" s="86" t="str">
        <f>IF(ISERROR(VLOOKUP($B62,'Data invoice'!$B$2:$Q$1155,5,0)),"",VLOOKUP($B62,'Data invoice'!$B$2:$Q$1155,5,0))</f>
        <v/>
      </c>
      <c r="F62" s="86" t="str">
        <f>IF(ISERROR(VLOOKUP($B62,'Data invoice'!$B$2:$Q$1155,6,0)),"",VLOOKUP($B62,'Data invoice'!$B$2:$Q$1155,6,0))</f>
        <v/>
      </c>
      <c r="G62" s="86" t="str">
        <f>IF(ISERROR(VLOOKUP($B62,'Data invoice'!$B$2:$Q$1155,7,0)),"",VLOOKUP($B62,'Data invoice'!$B$2:$Q$1155,7,0))</f>
        <v/>
      </c>
      <c r="H62" s="86" t="str">
        <f>IF(ISERROR(VLOOKUP($B62,'Data invoice'!$B$2:$Q$1155,9,0)),"",VLOOKUP($B62,'Data invoice'!$B$2:$Q$1155,9,0))</f>
        <v/>
      </c>
      <c r="I62" s="86" t="str">
        <f>IF(ISERROR(VLOOKUP($B62,'Data invoice'!$B$2:$Q$1155,35,0)),"",VLOOKUP($B62,'Data invoice'!$B$2:$Q$1155,35,0))</f>
        <v/>
      </c>
      <c r="J62" s="86" t="str">
        <f>IF(ISERROR(VLOOKUP($B62,'Data invoice'!$B$2:$Q$1155,36,0)),"",VLOOKUP($B62,'Data invoice'!$B$2:$Q$1155,36,0))</f>
        <v/>
      </c>
      <c r="K62" s="88" t="str">
        <f>IF(ISERROR(VLOOKUP($B62,'Data invoice'!$B$2:$Q$1155,37,0)),"",VLOOKUP($B62,'Data invoice'!$B$2:$Q$1155,37,0))</f>
        <v/>
      </c>
      <c r="L62" s="77"/>
      <c r="M62" s="77"/>
      <c r="N62" s="77"/>
      <c r="O62" s="77"/>
      <c r="P62" s="77"/>
      <c r="Q62" s="77"/>
      <c r="R62" s="89"/>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81"/>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row>
    <row r="63" spans="1:122" ht="13.5" customHeight="1">
      <c r="A63" s="77"/>
      <c r="B63" s="86" t="str">
        <f t="shared" si="1"/>
        <v/>
      </c>
      <c r="C63" s="86" t="str">
        <f>IF(ISERROR(VLOOKUP($B63,'Data invoice'!$B$2:$Q$1155,3)),"",VLOOKUP($B63,'Data invoice'!$B$2:$Q$1155,3,0))</f>
        <v/>
      </c>
      <c r="D63" s="86" t="str">
        <f>IF(ISERROR(VLOOKUP($B63,'Data invoice'!$B$2:$Q$1155,4,0)),"",VLOOKUP($B63,'Data invoice'!$B$2:$Q$1155,4,0))</f>
        <v/>
      </c>
      <c r="E63" s="86" t="str">
        <f>IF(ISERROR(VLOOKUP($B63,'Data invoice'!$B$2:$Q$1155,5,0)),"",VLOOKUP($B63,'Data invoice'!$B$2:$Q$1155,5,0))</f>
        <v/>
      </c>
      <c r="F63" s="86" t="str">
        <f>IF(ISERROR(VLOOKUP($B63,'Data invoice'!$B$2:$Q$1155,6,0)),"",VLOOKUP($B63,'Data invoice'!$B$2:$Q$1155,6,0))</f>
        <v/>
      </c>
      <c r="G63" s="86" t="str">
        <f>IF(ISERROR(VLOOKUP($B63,'Data invoice'!$B$2:$Q$1155,7,0)),"",VLOOKUP($B63,'Data invoice'!$B$2:$Q$1155,7,0))</f>
        <v/>
      </c>
      <c r="H63" s="86" t="str">
        <f>IF(ISERROR(VLOOKUP($B63,'Data invoice'!$B$2:$Q$1155,9,0)),"",VLOOKUP($B63,'Data invoice'!$B$2:$Q$1155,9,0))</f>
        <v/>
      </c>
      <c r="I63" s="86" t="str">
        <f>IF(ISERROR(VLOOKUP($B63,'Data invoice'!$B$2:$Q$1155,35,0)),"",VLOOKUP($B63,'Data invoice'!$B$2:$Q$1155,35,0))</f>
        <v/>
      </c>
      <c r="J63" s="86" t="str">
        <f>IF(ISERROR(VLOOKUP($B63,'Data invoice'!$B$2:$Q$1155,36,0)),"",VLOOKUP($B63,'Data invoice'!$B$2:$Q$1155,36,0))</f>
        <v/>
      </c>
      <c r="K63" s="88" t="str">
        <f>IF(ISERROR(VLOOKUP($B63,'Data invoice'!$B$2:$Q$1155,37,0)),"",VLOOKUP($B63,'Data invoice'!$B$2:$Q$1155,37,0))</f>
        <v/>
      </c>
      <c r="L63" s="77"/>
      <c r="M63" s="77"/>
      <c r="N63" s="77"/>
      <c r="O63" s="77"/>
      <c r="P63" s="77"/>
      <c r="Q63" s="77"/>
      <c r="R63" s="89"/>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81"/>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row>
    <row r="64" spans="1:122" ht="13.5" customHeight="1">
      <c r="A64" s="77"/>
      <c r="B64" s="86" t="str">
        <f t="shared" si="1"/>
        <v/>
      </c>
      <c r="C64" s="86" t="str">
        <f>IF(ISERROR(VLOOKUP($B64,'Data invoice'!$B$2:$Q$1155,3)),"",VLOOKUP($B64,'Data invoice'!$B$2:$Q$1155,3,0))</f>
        <v/>
      </c>
      <c r="D64" s="86" t="str">
        <f>IF(ISERROR(VLOOKUP($B64,'Data invoice'!$B$2:$Q$1155,4,0)),"",VLOOKUP($B64,'Data invoice'!$B$2:$Q$1155,4,0))</f>
        <v/>
      </c>
      <c r="E64" s="86" t="str">
        <f>IF(ISERROR(VLOOKUP($B64,'Data invoice'!$B$2:$Q$1155,5,0)),"",VLOOKUP($B64,'Data invoice'!$B$2:$Q$1155,5,0))</f>
        <v/>
      </c>
      <c r="F64" s="86" t="str">
        <f>IF(ISERROR(VLOOKUP($B64,'Data invoice'!$B$2:$Q$1155,6,0)),"",VLOOKUP($B64,'Data invoice'!$B$2:$Q$1155,6,0))</f>
        <v/>
      </c>
      <c r="G64" s="86" t="str">
        <f>IF(ISERROR(VLOOKUP($B64,'Data invoice'!$B$2:$Q$1155,7,0)),"",VLOOKUP($B64,'Data invoice'!$B$2:$Q$1155,7,0))</f>
        <v/>
      </c>
      <c r="H64" s="86" t="str">
        <f>IF(ISERROR(VLOOKUP($B64,'Data invoice'!$B$2:$Q$1155,9,0)),"",VLOOKUP($B64,'Data invoice'!$B$2:$Q$1155,9,0))</f>
        <v/>
      </c>
      <c r="I64" s="86" t="str">
        <f>IF(ISERROR(VLOOKUP($B64,'Data invoice'!$B$2:$Q$1155,35,0)),"",VLOOKUP($B64,'Data invoice'!$B$2:$Q$1155,35,0))</f>
        <v/>
      </c>
      <c r="J64" s="86" t="str">
        <f>IF(ISERROR(VLOOKUP($B64,'Data invoice'!$B$2:$Q$1155,36,0)),"",VLOOKUP($B64,'Data invoice'!$B$2:$Q$1155,36,0))</f>
        <v/>
      </c>
      <c r="K64" s="88" t="str">
        <f>IF(ISERROR(VLOOKUP($B64,'Data invoice'!$B$2:$Q$1155,37,0)),"",VLOOKUP($B64,'Data invoice'!$B$2:$Q$1155,37,0))</f>
        <v/>
      </c>
      <c r="L64" s="77"/>
      <c r="M64" s="77"/>
      <c r="N64" s="77"/>
      <c r="O64" s="77"/>
      <c r="P64" s="77"/>
      <c r="Q64" s="77"/>
      <c r="R64" s="89"/>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81"/>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row>
    <row r="65" spans="1:122" ht="13.5" customHeight="1">
      <c r="A65" s="77"/>
      <c r="B65" s="86" t="str">
        <f t="shared" si="1"/>
        <v/>
      </c>
      <c r="C65" s="86" t="str">
        <f>IF(ISERROR(VLOOKUP($B65,'Data invoice'!$B$2:$Q$1155,3)),"",VLOOKUP($B65,'Data invoice'!$B$2:$Q$1155,3,0))</f>
        <v/>
      </c>
      <c r="D65" s="86" t="str">
        <f>IF(ISERROR(VLOOKUP($B65,'Data invoice'!$B$2:$Q$1155,4,0)),"",VLOOKUP($B65,'Data invoice'!$B$2:$Q$1155,4,0))</f>
        <v/>
      </c>
      <c r="E65" s="86" t="str">
        <f>IF(ISERROR(VLOOKUP($B65,'Data invoice'!$B$2:$Q$1155,5,0)),"",VLOOKUP($B65,'Data invoice'!$B$2:$Q$1155,5,0))</f>
        <v/>
      </c>
      <c r="F65" s="86" t="str">
        <f>IF(ISERROR(VLOOKUP($B65,'Data invoice'!$B$2:$Q$1155,6,0)),"",VLOOKUP($B65,'Data invoice'!$B$2:$Q$1155,6,0))</f>
        <v/>
      </c>
      <c r="G65" s="86" t="str">
        <f>IF(ISERROR(VLOOKUP($B65,'Data invoice'!$B$2:$Q$1155,7,0)),"",VLOOKUP($B65,'Data invoice'!$B$2:$Q$1155,7,0))</f>
        <v/>
      </c>
      <c r="H65" s="86" t="str">
        <f>IF(ISERROR(VLOOKUP($B65,'Data invoice'!$B$2:$Q$1155,9,0)),"",VLOOKUP($B65,'Data invoice'!$B$2:$Q$1155,9,0))</f>
        <v/>
      </c>
      <c r="I65" s="86" t="str">
        <f>IF(ISERROR(VLOOKUP($B65,'Data invoice'!$B$2:$Q$1155,35,0)),"",VLOOKUP($B65,'Data invoice'!$B$2:$Q$1155,35,0))</f>
        <v/>
      </c>
      <c r="J65" s="86" t="str">
        <f>IF(ISERROR(VLOOKUP($B65,'Data invoice'!$B$2:$Q$1155,36,0)),"",VLOOKUP($B65,'Data invoice'!$B$2:$Q$1155,36,0))</f>
        <v/>
      </c>
      <c r="K65" s="88" t="str">
        <f>IF(ISERROR(VLOOKUP($B65,'Data invoice'!$B$2:$Q$1155,37,0)),"",VLOOKUP($B65,'Data invoice'!$B$2:$Q$1155,37,0))</f>
        <v/>
      </c>
      <c r="L65" s="77"/>
      <c r="M65" s="77"/>
      <c r="N65" s="77"/>
      <c r="O65" s="77"/>
      <c r="P65" s="77"/>
      <c r="Q65" s="77"/>
      <c r="R65" s="89"/>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77"/>
      <c r="AU65" s="77"/>
      <c r="AV65" s="77"/>
      <c r="AW65" s="77"/>
      <c r="AX65" s="77"/>
      <c r="AY65" s="77"/>
      <c r="AZ65" s="77"/>
      <c r="BA65" s="77"/>
      <c r="BB65" s="77"/>
      <c r="BC65" s="77"/>
      <c r="BD65" s="77"/>
      <c r="BE65" s="77"/>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81"/>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row>
    <row r="66" spans="1:122" ht="13.5" customHeight="1">
      <c r="A66" s="77"/>
      <c r="B66" s="86" t="str">
        <f t="shared" si="1"/>
        <v/>
      </c>
      <c r="C66" s="86" t="str">
        <f>IF(ISERROR(VLOOKUP($B66,'Data invoice'!$B$2:$Q$1155,3)),"",VLOOKUP($B66,'Data invoice'!$B$2:$Q$1155,3,0))</f>
        <v/>
      </c>
      <c r="D66" s="86" t="str">
        <f>IF(ISERROR(VLOOKUP($B66,'Data invoice'!$B$2:$Q$1155,4,0)),"",VLOOKUP($B66,'Data invoice'!$B$2:$Q$1155,4,0))</f>
        <v/>
      </c>
      <c r="E66" s="86" t="str">
        <f>IF(ISERROR(VLOOKUP($B66,'Data invoice'!$B$2:$Q$1155,5,0)),"",VLOOKUP($B66,'Data invoice'!$B$2:$Q$1155,5,0))</f>
        <v/>
      </c>
      <c r="F66" s="86" t="str">
        <f>IF(ISERROR(VLOOKUP($B66,'Data invoice'!$B$2:$Q$1155,6,0)),"",VLOOKUP($B66,'Data invoice'!$B$2:$Q$1155,6,0))</f>
        <v/>
      </c>
      <c r="G66" s="86" t="str">
        <f>IF(ISERROR(VLOOKUP($B66,'Data invoice'!$B$2:$Q$1155,7,0)),"",VLOOKUP($B66,'Data invoice'!$B$2:$Q$1155,7,0))</f>
        <v/>
      </c>
      <c r="H66" s="86" t="str">
        <f>IF(ISERROR(VLOOKUP($B66,'Data invoice'!$B$2:$Q$1155,9,0)),"",VLOOKUP($B66,'Data invoice'!$B$2:$Q$1155,9,0))</f>
        <v/>
      </c>
      <c r="I66" s="86" t="str">
        <f>IF(ISERROR(VLOOKUP($B66,'Data invoice'!$B$2:$Q$1155,35,0)),"",VLOOKUP($B66,'Data invoice'!$B$2:$Q$1155,35,0))</f>
        <v/>
      </c>
      <c r="J66" s="86" t="str">
        <f>IF(ISERROR(VLOOKUP($B66,'Data invoice'!$B$2:$Q$1155,36,0)),"",VLOOKUP($B66,'Data invoice'!$B$2:$Q$1155,36,0))</f>
        <v/>
      </c>
      <c r="K66" s="88" t="str">
        <f>IF(ISERROR(VLOOKUP($B66,'Data invoice'!$B$2:$Q$1155,37,0)),"",VLOOKUP($B66,'Data invoice'!$B$2:$Q$1155,37,0))</f>
        <v/>
      </c>
      <c r="L66" s="77"/>
      <c r="M66" s="77"/>
      <c r="N66" s="77"/>
      <c r="O66" s="77"/>
      <c r="P66" s="77"/>
      <c r="Q66" s="77"/>
      <c r="R66" s="89"/>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AU66" s="77"/>
      <c r="AV66" s="77"/>
      <c r="AW66" s="77"/>
      <c r="AX66" s="77"/>
      <c r="AY66" s="77"/>
      <c r="AZ66" s="77"/>
      <c r="BA66" s="77"/>
      <c r="BB66" s="77"/>
      <c r="BC66" s="77"/>
      <c r="BD66" s="77"/>
      <c r="BE66" s="77"/>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81"/>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row>
    <row r="67" spans="1:122" ht="13.5" customHeight="1">
      <c r="A67" s="77"/>
      <c r="B67" s="86" t="str">
        <f t="shared" ref="B67:B130" si="3">IF(ISERROR(VLOOKUP($T67,$P$3:$S$982,2,0)),"",VLOOKUP($T67,$P$3:$S$982,2,0))</f>
        <v/>
      </c>
      <c r="C67" s="86" t="str">
        <f>IF(ISERROR(VLOOKUP($B67,'Data invoice'!$B$2:$Q$1155,3)),"",VLOOKUP($B67,'Data invoice'!$B$2:$Q$1155,3,0))</f>
        <v/>
      </c>
      <c r="D67" s="86" t="str">
        <f>IF(ISERROR(VLOOKUP($B67,'Data invoice'!$B$2:$Q$1155,4,0)),"",VLOOKUP($B67,'Data invoice'!$B$2:$Q$1155,4,0))</f>
        <v/>
      </c>
      <c r="E67" s="86" t="str">
        <f>IF(ISERROR(VLOOKUP($B67,'Data invoice'!$B$2:$Q$1155,5,0)),"",VLOOKUP($B67,'Data invoice'!$B$2:$Q$1155,5,0))</f>
        <v/>
      </c>
      <c r="F67" s="86" t="str">
        <f>IF(ISERROR(VLOOKUP($B67,'Data invoice'!$B$2:$Q$1155,6,0)),"",VLOOKUP($B67,'Data invoice'!$B$2:$Q$1155,6,0))</f>
        <v/>
      </c>
      <c r="G67" s="86" t="str">
        <f>IF(ISERROR(VLOOKUP($B67,'Data invoice'!$B$2:$Q$1155,7,0)),"",VLOOKUP($B67,'Data invoice'!$B$2:$Q$1155,7,0))</f>
        <v/>
      </c>
      <c r="H67" s="86" t="str">
        <f>IF(ISERROR(VLOOKUP($B67,'Data invoice'!$B$2:$Q$1155,9,0)),"",VLOOKUP($B67,'Data invoice'!$B$2:$Q$1155,9,0))</f>
        <v/>
      </c>
      <c r="I67" s="86" t="str">
        <f>IF(ISERROR(VLOOKUP($B67,'Data invoice'!$B$2:$Q$1155,35,0)),"",VLOOKUP($B67,'Data invoice'!$B$2:$Q$1155,35,0))</f>
        <v/>
      </c>
      <c r="J67" s="86" t="str">
        <f>IF(ISERROR(VLOOKUP($B67,'Data invoice'!$B$2:$Q$1155,36,0)),"",VLOOKUP($B67,'Data invoice'!$B$2:$Q$1155,36,0))</f>
        <v/>
      </c>
      <c r="K67" s="88" t="str">
        <f>IF(ISERROR(VLOOKUP($B67,'Data invoice'!$B$2:$Q$1155,37,0)),"",VLOOKUP($B67,'Data invoice'!$B$2:$Q$1155,37,0))</f>
        <v/>
      </c>
      <c r="L67" s="77"/>
      <c r="M67" s="77"/>
      <c r="N67" s="77"/>
      <c r="O67" s="77"/>
      <c r="P67" s="77"/>
      <c r="Q67" s="77"/>
      <c r="R67" s="89"/>
      <c r="S67" s="77"/>
      <c r="T67" s="77"/>
      <c r="U67" s="77"/>
      <c r="V67" s="77"/>
      <c r="W67" s="77"/>
      <c r="X67" s="77"/>
      <c r="Y67" s="77"/>
      <c r="Z67" s="77"/>
      <c r="AA67" s="77"/>
      <c r="AB67" s="77"/>
      <c r="AC67" s="77"/>
      <c r="AD67" s="77"/>
      <c r="AE67" s="77"/>
      <c r="AF67" s="77"/>
      <c r="AG67" s="77"/>
      <c r="AH67" s="77"/>
      <c r="AI67" s="77"/>
      <c r="AJ67" s="77"/>
      <c r="AK67" s="77"/>
      <c r="AL67" s="77"/>
      <c r="AM67" s="77"/>
      <c r="AN67" s="77"/>
      <c r="AO67" s="77"/>
      <c r="AP67" s="77"/>
      <c r="AQ67" s="77"/>
      <c r="AR67" s="77"/>
      <c r="AS67" s="77"/>
      <c r="AT67" s="77"/>
      <c r="AU67" s="77"/>
      <c r="AV67" s="77"/>
      <c r="AW67" s="77"/>
      <c r="AX67" s="77"/>
      <c r="AY67" s="77"/>
      <c r="AZ67" s="77"/>
      <c r="BA67" s="77"/>
      <c r="BB67" s="77"/>
      <c r="BC67" s="77"/>
      <c r="BD67" s="77"/>
      <c r="BE67" s="77"/>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81"/>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row>
    <row r="68" spans="1:122" ht="13.5" customHeight="1">
      <c r="A68" s="77"/>
      <c r="B68" s="86" t="str">
        <f t="shared" si="3"/>
        <v/>
      </c>
      <c r="C68" s="86" t="str">
        <f>IF(ISERROR(VLOOKUP($B68,'Data invoice'!$B$2:$Q$1155,3)),"",VLOOKUP($B68,'Data invoice'!$B$2:$Q$1155,3,0))</f>
        <v/>
      </c>
      <c r="D68" s="86" t="str">
        <f>IF(ISERROR(VLOOKUP($B68,'Data invoice'!$B$2:$Q$1155,4,0)),"",VLOOKUP($B68,'Data invoice'!$B$2:$Q$1155,4,0))</f>
        <v/>
      </c>
      <c r="E68" s="86" t="str">
        <f>IF(ISERROR(VLOOKUP($B68,'Data invoice'!$B$2:$Q$1155,5,0)),"",VLOOKUP($B68,'Data invoice'!$B$2:$Q$1155,5,0))</f>
        <v/>
      </c>
      <c r="F68" s="86" t="str">
        <f>IF(ISERROR(VLOOKUP($B68,'Data invoice'!$B$2:$Q$1155,6,0)),"",VLOOKUP($B68,'Data invoice'!$B$2:$Q$1155,6,0))</f>
        <v/>
      </c>
      <c r="G68" s="86" t="str">
        <f>IF(ISERROR(VLOOKUP($B68,'Data invoice'!$B$2:$Q$1155,7,0)),"",VLOOKUP($B68,'Data invoice'!$B$2:$Q$1155,7,0))</f>
        <v/>
      </c>
      <c r="H68" s="86" t="str">
        <f>IF(ISERROR(VLOOKUP($B68,'Data invoice'!$B$2:$Q$1155,9,0)),"",VLOOKUP($B68,'Data invoice'!$B$2:$Q$1155,9,0))</f>
        <v/>
      </c>
      <c r="I68" s="86" t="str">
        <f>IF(ISERROR(VLOOKUP($B68,'Data invoice'!$B$2:$Q$1155,35,0)),"",VLOOKUP($B68,'Data invoice'!$B$2:$Q$1155,35,0))</f>
        <v/>
      </c>
      <c r="J68" s="86" t="str">
        <f>IF(ISERROR(VLOOKUP($B68,'Data invoice'!$B$2:$Q$1155,36,0)),"",VLOOKUP($B68,'Data invoice'!$B$2:$Q$1155,36,0))</f>
        <v/>
      </c>
      <c r="K68" s="88" t="str">
        <f>IF(ISERROR(VLOOKUP($B68,'Data invoice'!$B$2:$Q$1155,37,0)),"",VLOOKUP($B68,'Data invoice'!$B$2:$Q$1155,37,0))</f>
        <v/>
      </c>
      <c r="L68" s="77"/>
      <c r="M68" s="77"/>
      <c r="N68" s="77"/>
      <c r="O68" s="77"/>
      <c r="P68" s="77"/>
      <c r="Q68" s="77"/>
      <c r="R68" s="89"/>
      <c r="S68" s="77"/>
      <c r="T68" s="77"/>
      <c r="U68" s="77"/>
      <c r="V68" s="77"/>
      <c r="W68" s="77"/>
      <c r="X68" s="77"/>
      <c r="Y68" s="77"/>
      <c r="Z68" s="77"/>
      <c r="AA68" s="77"/>
      <c r="AB68" s="77"/>
      <c r="AC68" s="77"/>
      <c r="AD68" s="77"/>
      <c r="AE68" s="77"/>
      <c r="AF68" s="77"/>
      <c r="AG68" s="77"/>
      <c r="AH68" s="77"/>
      <c r="AI68" s="77"/>
      <c r="AJ68" s="77"/>
      <c r="AK68" s="77"/>
      <c r="AL68" s="77"/>
      <c r="AM68" s="77"/>
      <c r="AN68" s="77"/>
      <c r="AO68" s="77"/>
      <c r="AP68" s="77"/>
      <c r="AQ68" s="77"/>
      <c r="AR68" s="77"/>
      <c r="AS68" s="77"/>
      <c r="AT68" s="77"/>
      <c r="AU68" s="77"/>
      <c r="AV68" s="77"/>
      <c r="AW68" s="77"/>
      <c r="AX68" s="77"/>
      <c r="AY68" s="77"/>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81"/>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row>
    <row r="69" spans="1:122" ht="13.5" customHeight="1">
      <c r="A69" s="77"/>
      <c r="B69" s="86" t="str">
        <f t="shared" si="3"/>
        <v/>
      </c>
      <c r="C69" s="86" t="str">
        <f>IF(ISERROR(VLOOKUP($B69,'Data invoice'!$B$2:$Q$1155,3)),"",VLOOKUP($B69,'Data invoice'!$B$2:$Q$1155,3,0))</f>
        <v/>
      </c>
      <c r="D69" s="86" t="str">
        <f>IF(ISERROR(VLOOKUP($B69,'Data invoice'!$B$2:$Q$1155,4,0)),"",VLOOKUP($B69,'Data invoice'!$B$2:$Q$1155,4,0))</f>
        <v/>
      </c>
      <c r="E69" s="86" t="str">
        <f>IF(ISERROR(VLOOKUP($B69,'Data invoice'!$B$2:$Q$1155,5,0)),"",VLOOKUP($B69,'Data invoice'!$B$2:$Q$1155,5,0))</f>
        <v/>
      </c>
      <c r="F69" s="86" t="str">
        <f>IF(ISERROR(VLOOKUP($B69,'Data invoice'!$B$2:$Q$1155,6,0)),"",VLOOKUP($B69,'Data invoice'!$B$2:$Q$1155,6,0))</f>
        <v/>
      </c>
      <c r="G69" s="86" t="str">
        <f>IF(ISERROR(VLOOKUP($B69,'Data invoice'!$B$2:$Q$1155,7,0)),"",VLOOKUP($B69,'Data invoice'!$B$2:$Q$1155,7,0))</f>
        <v/>
      </c>
      <c r="H69" s="86" t="str">
        <f>IF(ISERROR(VLOOKUP($B69,'Data invoice'!$B$2:$Q$1155,9,0)),"",VLOOKUP($B69,'Data invoice'!$B$2:$Q$1155,9,0))</f>
        <v/>
      </c>
      <c r="I69" s="86" t="str">
        <f>IF(ISERROR(VLOOKUP($B69,'Data invoice'!$B$2:$Q$1155,35,0)),"",VLOOKUP($B69,'Data invoice'!$B$2:$Q$1155,35,0))</f>
        <v/>
      </c>
      <c r="J69" s="86" t="str">
        <f>IF(ISERROR(VLOOKUP($B69,'Data invoice'!$B$2:$Q$1155,36,0)),"",VLOOKUP($B69,'Data invoice'!$B$2:$Q$1155,36,0))</f>
        <v/>
      </c>
      <c r="K69" s="88" t="str">
        <f>IF(ISERROR(VLOOKUP($B69,'Data invoice'!$B$2:$Q$1155,37,0)),"",VLOOKUP($B69,'Data invoice'!$B$2:$Q$1155,37,0))</f>
        <v/>
      </c>
      <c r="L69" s="77"/>
      <c r="M69" s="77"/>
      <c r="N69" s="77"/>
      <c r="O69" s="77"/>
      <c r="P69" s="77"/>
      <c r="Q69" s="77"/>
      <c r="R69" s="89"/>
      <c r="S69" s="77"/>
      <c r="T69" s="77"/>
      <c r="U69" s="77"/>
      <c r="V69" s="77"/>
      <c r="W69" s="77"/>
      <c r="X69" s="77"/>
      <c r="Y69" s="77"/>
      <c r="Z69" s="77"/>
      <c r="AA69" s="77"/>
      <c r="AB69" s="77"/>
      <c r="AC69" s="77"/>
      <c r="AD69" s="77"/>
      <c r="AE69" s="77"/>
      <c r="AF69" s="77"/>
      <c r="AG69" s="77"/>
      <c r="AH69" s="77"/>
      <c r="AI69" s="77"/>
      <c r="AJ69" s="77"/>
      <c r="AK69" s="77"/>
      <c r="AL69" s="77"/>
      <c r="AM69" s="77"/>
      <c r="AN69" s="77"/>
      <c r="AO69" s="77"/>
      <c r="AP69" s="77"/>
      <c r="AQ69" s="77"/>
      <c r="AR69" s="77"/>
      <c r="AS69" s="77"/>
      <c r="AT69" s="77"/>
      <c r="AU69" s="77"/>
      <c r="AV69" s="77"/>
      <c r="AW69" s="77"/>
      <c r="AX69" s="77"/>
      <c r="AY69" s="77"/>
      <c r="AZ69" s="77"/>
      <c r="BA69" s="77"/>
      <c r="BB69" s="77"/>
      <c r="BC69" s="77"/>
      <c r="BD69" s="77"/>
      <c r="BE69" s="77"/>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81"/>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row>
    <row r="70" spans="1:122" ht="13.5" customHeight="1">
      <c r="A70" s="77"/>
      <c r="B70" s="86" t="str">
        <f t="shared" si="3"/>
        <v/>
      </c>
      <c r="C70" s="86" t="str">
        <f>IF(ISERROR(VLOOKUP($B70,'Data invoice'!$B$2:$Q$1155,3)),"",VLOOKUP($B70,'Data invoice'!$B$2:$Q$1155,3,0))</f>
        <v/>
      </c>
      <c r="D70" s="86" t="str">
        <f>IF(ISERROR(VLOOKUP($B70,'Data invoice'!$B$2:$Q$1155,4,0)),"",VLOOKUP($B70,'Data invoice'!$B$2:$Q$1155,4,0))</f>
        <v/>
      </c>
      <c r="E70" s="86" t="str">
        <f>IF(ISERROR(VLOOKUP($B70,'Data invoice'!$B$2:$Q$1155,5,0)),"",VLOOKUP($B70,'Data invoice'!$B$2:$Q$1155,5,0))</f>
        <v/>
      </c>
      <c r="F70" s="86" t="str">
        <f>IF(ISERROR(VLOOKUP($B70,'Data invoice'!$B$2:$Q$1155,6,0)),"",VLOOKUP($B70,'Data invoice'!$B$2:$Q$1155,6,0))</f>
        <v/>
      </c>
      <c r="G70" s="86" t="str">
        <f>IF(ISERROR(VLOOKUP($B70,'Data invoice'!$B$2:$Q$1155,7,0)),"",VLOOKUP($B70,'Data invoice'!$B$2:$Q$1155,7,0))</f>
        <v/>
      </c>
      <c r="H70" s="86" t="str">
        <f>IF(ISERROR(VLOOKUP($B70,'Data invoice'!$B$2:$Q$1155,9,0)),"",VLOOKUP($B70,'Data invoice'!$B$2:$Q$1155,9,0))</f>
        <v/>
      </c>
      <c r="I70" s="86" t="str">
        <f>IF(ISERROR(VLOOKUP($B70,'Data invoice'!$B$2:$Q$1155,35,0)),"",VLOOKUP($B70,'Data invoice'!$B$2:$Q$1155,35,0))</f>
        <v/>
      </c>
      <c r="J70" s="86" t="str">
        <f>IF(ISERROR(VLOOKUP($B70,'Data invoice'!$B$2:$Q$1155,36,0)),"",VLOOKUP($B70,'Data invoice'!$B$2:$Q$1155,36,0))</f>
        <v/>
      </c>
      <c r="K70" s="88" t="str">
        <f>IF(ISERROR(VLOOKUP($B70,'Data invoice'!$B$2:$Q$1155,37,0)),"",VLOOKUP($B70,'Data invoice'!$B$2:$Q$1155,37,0))</f>
        <v/>
      </c>
      <c r="L70" s="77"/>
      <c r="M70" s="77"/>
      <c r="N70" s="77"/>
      <c r="O70" s="77"/>
      <c r="P70" s="77"/>
      <c r="Q70" s="77"/>
      <c r="R70" s="89"/>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77"/>
      <c r="AS70" s="77"/>
      <c r="AT70" s="77"/>
      <c r="AU70" s="77"/>
      <c r="AV70" s="77"/>
      <c r="AW70" s="77"/>
      <c r="AX70" s="77"/>
      <c r="AY70" s="77"/>
      <c r="AZ70" s="77"/>
      <c r="BA70" s="77"/>
      <c r="BB70" s="77"/>
      <c r="BC70" s="77"/>
      <c r="BD70" s="77"/>
      <c r="BE70" s="77"/>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81"/>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row>
    <row r="71" spans="1:122" ht="13.5" customHeight="1">
      <c r="A71" s="77"/>
      <c r="B71" s="86" t="str">
        <f t="shared" si="3"/>
        <v/>
      </c>
      <c r="C71" s="86" t="str">
        <f>IF(ISERROR(VLOOKUP($B71,'Data invoice'!$B$2:$Q$1155,3)),"",VLOOKUP($B71,'Data invoice'!$B$2:$Q$1155,3,0))</f>
        <v/>
      </c>
      <c r="D71" s="86" t="str">
        <f>IF(ISERROR(VLOOKUP($B71,'Data invoice'!$B$2:$Q$1155,4,0)),"",VLOOKUP($B71,'Data invoice'!$B$2:$Q$1155,4,0))</f>
        <v/>
      </c>
      <c r="E71" s="86" t="str">
        <f>IF(ISERROR(VLOOKUP($B71,'Data invoice'!$B$2:$Q$1155,5,0)),"",VLOOKUP($B71,'Data invoice'!$B$2:$Q$1155,5,0))</f>
        <v/>
      </c>
      <c r="F71" s="86" t="str">
        <f>IF(ISERROR(VLOOKUP($B71,'Data invoice'!$B$2:$Q$1155,6,0)),"",VLOOKUP($B71,'Data invoice'!$B$2:$Q$1155,6,0))</f>
        <v/>
      </c>
      <c r="G71" s="86" t="str">
        <f>IF(ISERROR(VLOOKUP($B71,'Data invoice'!$B$2:$Q$1155,7,0)),"",VLOOKUP($B71,'Data invoice'!$B$2:$Q$1155,7,0))</f>
        <v/>
      </c>
      <c r="H71" s="86" t="str">
        <f>IF(ISERROR(VLOOKUP($B71,'Data invoice'!$B$2:$Q$1155,9,0)),"",VLOOKUP($B71,'Data invoice'!$B$2:$Q$1155,9,0))</f>
        <v/>
      </c>
      <c r="I71" s="86" t="str">
        <f>IF(ISERROR(VLOOKUP($B71,'Data invoice'!$B$2:$Q$1155,35,0)),"",VLOOKUP($B71,'Data invoice'!$B$2:$Q$1155,35,0))</f>
        <v/>
      </c>
      <c r="J71" s="86" t="str">
        <f>IF(ISERROR(VLOOKUP($B71,'Data invoice'!$B$2:$Q$1155,36,0)),"",VLOOKUP($B71,'Data invoice'!$B$2:$Q$1155,36,0))</f>
        <v/>
      </c>
      <c r="K71" s="88" t="str">
        <f>IF(ISERROR(VLOOKUP($B71,'Data invoice'!$B$2:$Q$1155,37,0)),"",VLOOKUP($B71,'Data invoice'!$B$2:$Q$1155,37,0))</f>
        <v/>
      </c>
      <c r="L71" s="77"/>
      <c r="M71" s="77"/>
      <c r="N71" s="77"/>
      <c r="O71" s="77"/>
      <c r="P71" s="77"/>
      <c r="Q71" s="77"/>
      <c r="R71" s="89"/>
      <c r="S71" s="77"/>
      <c r="T71" s="77"/>
      <c r="U71" s="77"/>
      <c r="V71" s="77"/>
      <c r="W71" s="77"/>
      <c r="X71" s="77"/>
      <c r="Y71" s="77"/>
      <c r="Z71" s="77"/>
      <c r="AA71" s="77"/>
      <c r="AB71" s="77"/>
      <c r="AC71" s="77"/>
      <c r="AD71" s="77"/>
      <c r="AE71" s="77"/>
      <c r="AF71" s="77"/>
      <c r="AG71" s="77"/>
      <c r="AH71" s="77"/>
      <c r="AI71" s="77"/>
      <c r="AJ71" s="77"/>
      <c r="AK71" s="77"/>
      <c r="AL71" s="77"/>
      <c r="AM71" s="77"/>
      <c r="AN71" s="77"/>
      <c r="AO71" s="77"/>
      <c r="AP71" s="77"/>
      <c r="AQ71" s="77"/>
      <c r="AR71" s="77"/>
      <c r="AS71" s="77"/>
      <c r="AT71" s="77"/>
      <c r="AU71" s="77"/>
      <c r="AV71" s="77"/>
      <c r="AW71" s="77"/>
      <c r="AX71" s="77"/>
      <c r="AY71" s="77"/>
      <c r="AZ71" s="77"/>
      <c r="BA71" s="77"/>
      <c r="BB71" s="77"/>
      <c r="BC71" s="77"/>
      <c r="BD71" s="77"/>
      <c r="BE71" s="77"/>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81"/>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row>
    <row r="72" spans="1:122" ht="13.5" customHeight="1">
      <c r="A72" s="77"/>
      <c r="B72" s="86" t="str">
        <f t="shared" si="3"/>
        <v/>
      </c>
      <c r="C72" s="86" t="str">
        <f>IF(ISERROR(VLOOKUP($B72,'Data invoice'!$B$2:$Q$1155,3)),"",VLOOKUP($B72,'Data invoice'!$B$2:$Q$1155,3,0))</f>
        <v/>
      </c>
      <c r="D72" s="86" t="str">
        <f>IF(ISERROR(VLOOKUP($B72,'Data invoice'!$B$2:$Q$1155,4,0)),"",VLOOKUP($B72,'Data invoice'!$B$2:$Q$1155,4,0))</f>
        <v/>
      </c>
      <c r="E72" s="86" t="str">
        <f>IF(ISERROR(VLOOKUP($B72,'Data invoice'!$B$2:$Q$1155,5,0)),"",VLOOKUP($B72,'Data invoice'!$B$2:$Q$1155,5,0))</f>
        <v/>
      </c>
      <c r="F72" s="86" t="str">
        <f>IF(ISERROR(VLOOKUP($B72,'Data invoice'!$B$2:$Q$1155,6,0)),"",VLOOKUP($B72,'Data invoice'!$B$2:$Q$1155,6,0))</f>
        <v/>
      </c>
      <c r="G72" s="86" t="str">
        <f>IF(ISERROR(VLOOKUP($B72,'Data invoice'!$B$2:$Q$1155,7,0)),"",VLOOKUP($B72,'Data invoice'!$B$2:$Q$1155,7,0))</f>
        <v/>
      </c>
      <c r="H72" s="86" t="str">
        <f>IF(ISERROR(VLOOKUP($B72,'Data invoice'!$B$2:$Q$1155,9,0)),"",VLOOKUP($B72,'Data invoice'!$B$2:$Q$1155,9,0))</f>
        <v/>
      </c>
      <c r="I72" s="86" t="str">
        <f>IF(ISERROR(VLOOKUP($B72,'Data invoice'!$B$2:$Q$1155,35,0)),"",VLOOKUP($B72,'Data invoice'!$B$2:$Q$1155,35,0))</f>
        <v/>
      </c>
      <c r="J72" s="86" t="str">
        <f>IF(ISERROR(VLOOKUP($B72,'Data invoice'!$B$2:$Q$1155,36,0)),"",VLOOKUP($B72,'Data invoice'!$B$2:$Q$1155,36,0))</f>
        <v/>
      </c>
      <c r="K72" s="88" t="str">
        <f>IF(ISERROR(VLOOKUP($B72,'Data invoice'!$B$2:$Q$1155,37,0)),"",VLOOKUP($B72,'Data invoice'!$B$2:$Q$1155,37,0))</f>
        <v/>
      </c>
      <c r="L72" s="77"/>
      <c r="M72" s="77"/>
      <c r="N72" s="77"/>
      <c r="O72" s="77"/>
      <c r="P72" s="77"/>
      <c r="Q72" s="77"/>
      <c r="R72" s="89"/>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7"/>
      <c r="AS72" s="77"/>
      <c r="AT72" s="77"/>
      <c r="AU72" s="77"/>
      <c r="AV72" s="77"/>
      <c r="AW72" s="77"/>
      <c r="AX72" s="77"/>
      <c r="AY72" s="77"/>
      <c r="AZ72" s="77"/>
      <c r="BA72" s="77"/>
      <c r="BB72" s="77"/>
      <c r="BC72" s="77"/>
      <c r="BD72" s="77"/>
      <c r="BE72" s="77"/>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81"/>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row>
    <row r="73" spans="1:122" ht="13.5" customHeight="1">
      <c r="A73" s="77"/>
      <c r="B73" s="86" t="str">
        <f t="shared" si="3"/>
        <v/>
      </c>
      <c r="C73" s="86" t="str">
        <f>IF(ISERROR(VLOOKUP($B73,'Data invoice'!$B$2:$Q$1155,3)),"",VLOOKUP($B73,'Data invoice'!$B$2:$Q$1155,3,0))</f>
        <v/>
      </c>
      <c r="D73" s="86" t="str">
        <f>IF(ISERROR(VLOOKUP($B73,'Data invoice'!$B$2:$Q$1155,4,0)),"",VLOOKUP($B73,'Data invoice'!$B$2:$Q$1155,4,0))</f>
        <v/>
      </c>
      <c r="E73" s="86" t="str">
        <f>IF(ISERROR(VLOOKUP($B73,'Data invoice'!$B$2:$Q$1155,5,0)),"",VLOOKUP($B73,'Data invoice'!$B$2:$Q$1155,5,0))</f>
        <v/>
      </c>
      <c r="F73" s="86" t="str">
        <f>IF(ISERROR(VLOOKUP($B73,'Data invoice'!$B$2:$Q$1155,6,0)),"",VLOOKUP($B73,'Data invoice'!$B$2:$Q$1155,6,0))</f>
        <v/>
      </c>
      <c r="G73" s="86" t="str">
        <f>IF(ISERROR(VLOOKUP($B73,'Data invoice'!$B$2:$Q$1155,7,0)),"",VLOOKUP($B73,'Data invoice'!$B$2:$Q$1155,7,0))</f>
        <v/>
      </c>
      <c r="H73" s="86" t="str">
        <f>IF(ISERROR(VLOOKUP($B73,'Data invoice'!$B$2:$Q$1155,9,0)),"",VLOOKUP($B73,'Data invoice'!$B$2:$Q$1155,9,0))</f>
        <v/>
      </c>
      <c r="I73" s="86" t="str">
        <f>IF(ISERROR(VLOOKUP($B73,'Data invoice'!$B$2:$Q$1155,35,0)),"",VLOOKUP($B73,'Data invoice'!$B$2:$Q$1155,35,0))</f>
        <v/>
      </c>
      <c r="J73" s="86" t="str">
        <f>IF(ISERROR(VLOOKUP($B73,'Data invoice'!$B$2:$Q$1155,36,0)),"",VLOOKUP($B73,'Data invoice'!$B$2:$Q$1155,36,0))</f>
        <v/>
      </c>
      <c r="K73" s="88" t="str">
        <f>IF(ISERROR(VLOOKUP($B73,'Data invoice'!$B$2:$Q$1155,37,0)),"",VLOOKUP($B73,'Data invoice'!$B$2:$Q$1155,37,0))</f>
        <v/>
      </c>
      <c r="L73" s="77"/>
      <c r="M73" s="77"/>
      <c r="N73" s="77"/>
      <c r="O73" s="77"/>
      <c r="P73" s="77"/>
      <c r="Q73" s="77"/>
      <c r="R73" s="89"/>
      <c r="S73" s="77"/>
      <c r="T73" s="77"/>
      <c r="U73" s="77"/>
      <c r="V73" s="77"/>
      <c r="W73" s="77"/>
      <c r="X73" s="77"/>
      <c r="Y73" s="77"/>
      <c r="Z73" s="77"/>
      <c r="AA73" s="77"/>
      <c r="AB73" s="77"/>
      <c r="AC73" s="77"/>
      <c r="AD73" s="77"/>
      <c r="AE73" s="77"/>
      <c r="AF73" s="77"/>
      <c r="AG73" s="77"/>
      <c r="AH73" s="77"/>
      <c r="AI73" s="77"/>
      <c r="AJ73" s="77"/>
      <c r="AK73" s="77"/>
      <c r="AL73" s="77"/>
      <c r="AM73" s="77"/>
      <c r="AN73" s="77"/>
      <c r="AO73" s="77"/>
      <c r="AP73" s="77"/>
      <c r="AQ73" s="77"/>
      <c r="AR73" s="77"/>
      <c r="AS73" s="77"/>
      <c r="AT73" s="77"/>
      <c r="AU73" s="77"/>
      <c r="AV73" s="77"/>
      <c r="AW73" s="77"/>
      <c r="AX73" s="77"/>
      <c r="AY73" s="77"/>
      <c r="AZ73" s="77"/>
      <c r="BA73" s="77"/>
      <c r="BB73" s="77"/>
      <c r="BC73" s="77"/>
      <c r="BD73" s="77"/>
      <c r="BE73" s="77"/>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81"/>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row>
    <row r="74" spans="1:122" ht="13.5" customHeight="1">
      <c r="A74" s="77"/>
      <c r="B74" s="86" t="str">
        <f t="shared" si="3"/>
        <v/>
      </c>
      <c r="C74" s="86" t="str">
        <f>IF(ISERROR(VLOOKUP($B74,'Data invoice'!$B$2:$Q$1155,3)),"",VLOOKUP($B74,'Data invoice'!$B$2:$Q$1155,3,0))</f>
        <v/>
      </c>
      <c r="D74" s="86" t="str">
        <f>IF(ISERROR(VLOOKUP($B74,'Data invoice'!$B$2:$Q$1155,4,0)),"",VLOOKUP($B74,'Data invoice'!$B$2:$Q$1155,4,0))</f>
        <v/>
      </c>
      <c r="E74" s="86" t="str">
        <f>IF(ISERROR(VLOOKUP($B74,'Data invoice'!$B$2:$Q$1155,5,0)),"",VLOOKUP($B74,'Data invoice'!$B$2:$Q$1155,5,0))</f>
        <v/>
      </c>
      <c r="F74" s="86" t="str">
        <f>IF(ISERROR(VLOOKUP($B74,'Data invoice'!$B$2:$Q$1155,6,0)),"",VLOOKUP($B74,'Data invoice'!$B$2:$Q$1155,6,0))</f>
        <v/>
      </c>
      <c r="G74" s="86" t="str">
        <f>IF(ISERROR(VLOOKUP($B74,'Data invoice'!$B$2:$Q$1155,7,0)),"",VLOOKUP($B74,'Data invoice'!$B$2:$Q$1155,7,0))</f>
        <v/>
      </c>
      <c r="H74" s="86" t="str">
        <f>IF(ISERROR(VLOOKUP($B74,'Data invoice'!$B$2:$Q$1155,9,0)),"",VLOOKUP($B74,'Data invoice'!$B$2:$Q$1155,9,0))</f>
        <v/>
      </c>
      <c r="I74" s="86" t="str">
        <f>IF(ISERROR(VLOOKUP($B74,'Data invoice'!$B$2:$Q$1155,35,0)),"",VLOOKUP($B74,'Data invoice'!$B$2:$Q$1155,35,0))</f>
        <v/>
      </c>
      <c r="J74" s="86" t="str">
        <f>IF(ISERROR(VLOOKUP($B74,'Data invoice'!$B$2:$Q$1155,36,0)),"",VLOOKUP($B74,'Data invoice'!$B$2:$Q$1155,36,0))</f>
        <v/>
      </c>
      <c r="K74" s="88" t="str">
        <f>IF(ISERROR(VLOOKUP($B74,'Data invoice'!$B$2:$Q$1155,37,0)),"",VLOOKUP($B74,'Data invoice'!$B$2:$Q$1155,37,0))</f>
        <v/>
      </c>
      <c r="L74" s="77"/>
      <c r="M74" s="77"/>
      <c r="N74" s="77"/>
      <c r="O74" s="77"/>
      <c r="P74" s="77"/>
      <c r="Q74" s="77"/>
      <c r="R74" s="89"/>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81"/>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row>
    <row r="75" spans="1:122" ht="13.5" customHeight="1">
      <c r="A75" s="77"/>
      <c r="B75" s="86" t="str">
        <f t="shared" si="3"/>
        <v/>
      </c>
      <c r="C75" s="86" t="str">
        <f>IF(ISERROR(VLOOKUP($B75,'Data invoice'!$B$2:$Q$1155,3)),"",VLOOKUP($B75,'Data invoice'!$B$2:$Q$1155,3,0))</f>
        <v/>
      </c>
      <c r="D75" s="86" t="str">
        <f>IF(ISERROR(VLOOKUP($B75,'Data invoice'!$B$2:$Q$1155,4,0)),"",VLOOKUP($B75,'Data invoice'!$B$2:$Q$1155,4,0))</f>
        <v/>
      </c>
      <c r="E75" s="86" t="str">
        <f>IF(ISERROR(VLOOKUP($B75,'Data invoice'!$B$2:$Q$1155,5,0)),"",VLOOKUP($B75,'Data invoice'!$B$2:$Q$1155,5,0))</f>
        <v/>
      </c>
      <c r="F75" s="86" t="str">
        <f>IF(ISERROR(VLOOKUP($B75,'Data invoice'!$B$2:$Q$1155,6,0)),"",VLOOKUP($B75,'Data invoice'!$B$2:$Q$1155,6,0))</f>
        <v/>
      </c>
      <c r="G75" s="86" t="str">
        <f>IF(ISERROR(VLOOKUP($B75,'Data invoice'!$B$2:$Q$1155,7,0)),"",VLOOKUP($B75,'Data invoice'!$B$2:$Q$1155,7,0))</f>
        <v/>
      </c>
      <c r="H75" s="86" t="str">
        <f>IF(ISERROR(VLOOKUP($B75,'Data invoice'!$B$2:$Q$1155,9,0)),"",VLOOKUP($B75,'Data invoice'!$B$2:$Q$1155,9,0))</f>
        <v/>
      </c>
      <c r="I75" s="86" t="str">
        <f>IF(ISERROR(VLOOKUP($B75,'Data invoice'!$B$2:$Q$1155,35,0)),"",VLOOKUP($B75,'Data invoice'!$B$2:$Q$1155,35,0))</f>
        <v/>
      </c>
      <c r="J75" s="86" t="str">
        <f>IF(ISERROR(VLOOKUP($B75,'Data invoice'!$B$2:$Q$1155,36,0)),"",VLOOKUP($B75,'Data invoice'!$B$2:$Q$1155,36,0))</f>
        <v/>
      </c>
      <c r="K75" s="88" t="str">
        <f>IF(ISERROR(VLOOKUP($B75,'Data invoice'!$B$2:$Q$1155,37,0)),"",VLOOKUP($B75,'Data invoice'!$B$2:$Q$1155,37,0))</f>
        <v/>
      </c>
      <c r="L75" s="77"/>
      <c r="M75" s="77"/>
      <c r="N75" s="77"/>
      <c r="O75" s="77"/>
      <c r="P75" s="77"/>
      <c r="Q75" s="77"/>
      <c r="R75" s="89"/>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7"/>
      <c r="AU75" s="77"/>
      <c r="AV75" s="77"/>
      <c r="AW75" s="77"/>
      <c r="AX75" s="77"/>
      <c r="AY75" s="77"/>
      <c r="AZ75" s="77"/>
      <c r="BA75" s="77"/>
      <c r="BB75" s="77"/>
      <c r="BC75" s="77"/>
      <c r="BD75" s="77"/>
      <c r="BE75" s="77"/>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81"/>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row>
    <row r="76" spans="1:122" ht="13.5" customHeight="1">
      <c r="A76" s="77"/>
      <c r="B76" s="86" t="str">
        <f t="shared" si="3"/>
        <v/>
      </c>
      <c r="C76" s="86" t="str">
        <f>IF(ISERROR(VLOOKUP($B76,'Data invoice'!$B$2:$Q$1155,3)),"",VLOOKUP($B76,'Data invoice'!$B$2:$Q$1155,3,0))</f>
        <v/>
      </c>
      <c r="D76" s="86" t="str">
        <f>IF(ISERROR(VLOOKUP($B76,'Data invoice'!$B$2:$Q$1155,4,0)),"",VLOOKUP($B76,'Data invoice'!$B$2:$Q$1155,4,0))</f>
        <v/>
      </c>
      <c r="E76" s="86" t="str">
        <f>IF(ISERROR(VLOOKUP($B76,'Data invoice'!$B$2:$Q$1155,5,0)),"",VLOOKUP($B76,'Data invoice'!$B$2:$Q$1155,5,0))</f>
        <v/>
      </c>
      <c r="F76" s="86" t="str">
        <f>IF(ISERROR(VLOOKUP($B76,'Data invoice'!$B$2:$Q$1155,6,0)),"",VLOOKUP($B76,'Data invoice'!$B$2:$Q$1155,6,0))</f>
        <v/>
      </c>
      <c r="G76" s="86" t="str">
        <f>IF(ISERROR(VLOOKUP($B76,'Data invoice'!$B$2:$Q$1155,7,0)),"",VLOOKUP($B76,'Data invoice'!$B$2:$Q$1155,7,0))</f>
        <v/>
      </c>
      <c r="H76" s="86" t="str">
        <f>IF(ISERROR(VLOOKUP($B76,'Data invoice'!$B$2:$Q$1155,9,0)),"",VLOOKUP($B76,'Data invoice'!$B$2:$Q$1155,9,0))</f>
        <v/>
      </c>
      <c r="I76" s="86" t="str">
        <f>IF(ISERROR(VLOOKUP($B76,'Data invoice'!$B$2:$Q$1155,35,0)),"",VLOOKUP($B76,'Data invoice'!$B$2:$Q$1155,35,0))</f>
        <v/>
      </c>
      <c r="J76" s="86" t="str">
        <f>IF(ISERROR(VLOOKUP($B76,'Data invoice'!$B$2:$Q$1155,36,0)),"",VLOOKUP($B76,'Data invoice'!$B$2:$Q$1155,36,0))</f>
        <v/>
      </c>
      <c r="K76" s="88" t="str">
        <f>IF(ISERROR(VLOOKUP($B76,'Data invoice'!$B$2:$Q$1155,37,0)),"",VLOOKUP($B76,'Data invoice'!$B$2:$Q$1155,37,0))</f>
        <v/>
      </c>
      <c r="L76" s="77"/>
      <c r="M76" s="77"/>
      <c r="N76" s="77"/>
      <c r="O76" s="77"/>
      <c r="P76" s="77"/>
      <c r="Q76" s="77"/>
      <c r="R76" s="89"/>
      <c r="S76" s="77"/>
      <c r="T76" s="77"/>
      <c r="U76" s="77"/>
      <c r="V76" s="77"/>
      <c r="W76" s="77"/>
      <c r="X76" s="77"/>
      <c r="Y76" s="77"/>
      <c r="Z76" s="77"/>
      <c r="AA76" s="77"/>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81"/>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row>
    <row r="77" spans="1:122" ht="13.5" customHeight="1">
      <c r="A77" s="77"/>
      <c r="B77" s="86" t="str">
        <f t="shared" si="3"/>
        <v/>
      </c>
      <c r="C77" s="86" t="str">
        <f>IF(ISERROR(VLOOKUP($B77,'Data invoice'!$B$2:$Q$1155,3)),"",VLOOKUP($B77,'Data invoice'!$B$2:$Q$1155,3,0))</f>
        <v/>
      </c>
      <c r="D77" s="86" t="str">
        <f>IF(ISERROR(VLOOKUP($B77,'Data invoice'!$B$2:$Q$1155,4,0)),"",VLOOKUP($B77,'Data invoice'!$B$2:$Q$1155,4,0))</f>
        <v/>
      </c>
      <c r="E77" s="86" t="str">
        <f>IF(ISERROR(VLOOKUP($B77,'Data invoice'!$B$2:$Q$1155,5,0)),"",VLOOKUP($B77,'Data invoice'!$B$2:$Q$1155,5,0))</f>
        <v/>
      </c>
      <c r="F77" s="86" t="str">
        <f>IF(ISERROR(VLOOKUP($B77,'Data invoice'!$B$2:$Q$1155,6,0)),"",VLOOKUP($B77,'Data invoice'!$B$2:$Q$1155,6,0))</f>
        <v/>
      </c>
      <c r="G77" s="86" t="str">
        <f>IF(ISERROR(VLOOKUP($B77,'Data invoice'!$B$2:$Q$1155,7,0)),"",VLOOKUP($B77,'Data invoice'!$B$2:$Q$1155,7,0))</f>
        <v/>
      </c>
      <c r="H77" s="86" t="str">
        <f>IF(ISERROR(VLOOKUP($B77,'Data invoice'!$B$2:$Q$1155,9,0)),"",VLOOKUP($B77,'Data invoice'!$B$2:$Q$1155,9,0))</f>
        <v/>
      </c>
      <c r="I77" s="86" t="str">
        <f>IF(ISERROR(VLOOKUP($B77,'Data invoice'!$B$2:$Q$1155,35,0)),"",VLOOKUP($B77,'Data invoice'!$B$2:$Q$1155,35,0))</f>
        <v/>
      </c>
      <c r="J77" s="86" t="str">
        <f>IF(ISERROR(VLOOKUP($B77,'Data invoice'!$B$2:$Q$1155,36,0)),"",VLOOKUP($B77,'Data invoice'!$B$2:$Q$1155,36,0))</f>
        <v/>
      </c>
      <c r="K77" s="88" t="str">
        <f>IF(ISERROR(VLOOKUP($B77,'Data invoice'!$B$2:$Q$1155,37,0)),"",VLOOKUP($B77,'Data invoice'!$B$2:$Q$1155,37,0))</f>
        <v/>
      </c>
      <c r="L77" s="77"/>
      <c r="M77" s="77"/>
      <c r="N77" s="77"/>
      <c r="O77" s="77"/>
      <c r="P77" s="77"/>
      <c r="Q77" s="77"/>
      <c r="R77" s="89"/>
      <c r="S77" s="77"/>
      <c r="T77" s="77"/>
      <c r="U77" s="77"/>
      <c r="V77" s="77"/>
      <c r="W77" s="77"/>
      <c r="X77" s="77"/>
      <c r="Y77" s="77"/>
      <c r="Z77" s="77"/>
      <c r="AA77" s="77"/>
      <c r="AB77" s="77"/>
      <c r="AC77" s="77"/>
      <c r="AD77" s="77"/>
      <c r="AE77" s="77"/>
      <c r="AF77" s="77"/>
      <c r="AG77" s="77"/>
      <c r="AH77" s="77"/>
      <c r="AI77" s="77"/>
      <c r="AJ77" s="77"/>
      <c r="AK77" s="77"/>
      <c r="AL77" s="77"/>
      <c r="AM77" s="77"/>
      <c r="AN77" s="77"/>
      <c r="AO77" s="77"/>
      <c r="AP77" s="77"/>
      <c r="AQ77" s="77"/>
      <c r="AR77" s="77"/>
      <c r="AS77" s="77"/>
      <c r="AT77" s="77"/>
      <c r="AU77" s="77"/>
      <c r="AV77" s="77"/>
      <c r="AW77" s="77"/>
      <c r="AX77" s="77"/>
      <c r="AY77" s="77"/>
      <c r="AZ77" s="77"/>
      <c r="BA77" s="77"/>
      <c r="BB77" s="77"/>
      <c r="BC77" s="77"/>
      <c r="BD77" s="77"/>
      <c r="BE77" s="77"/>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81"/>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row>
    <row r="78" spans="1:122" ht="13.5" customHeight="1">
      <c r="A78" s="77"/>
      <c r="B78" s="86" t="str">
        <f t="shared" si="3"/>
        <v/>
      </c>
      <c r="C78" s="86" t="str">
        <f>IF(ISERROR(VLOOKUP($B78,'Data invoice'!$B$2:$Q$1155,3)),"",VLOOKUP($B78,'Data invoice'!$B$2:$Q$1155,3,0))</f>
        <v/>
      </c>
      <c r="D78" s="86" t="str">
        <f>IF(ISERROR(VLOOKUP($B78,'Data invoice'!$B$2:$Q$1155,4,0)),"",VLOOKUP($B78,'Data invoice'!$B$2:$Q$1155,4,0))</f>
        <v/>
      </c>
      <c r="E78" s="86" t="str">
        <f>IF(ISERROR(VLOOKUP($B78,'Data invoice'!$B$2:$Q$1155,5,0)),"",VLOOKUP($B78,'Data invoice'!$B$2:$Q$1155,5,0))</f>
        <v/>
      </c>
      <c r="F78" s="86" t="str">
        <f>IF(ISERROR(VLOOKUP($B78,'Data invoice'!$B$2:$Q$1155,6,0)),"",VLOOKUP($B78,'Data invoice'!$B$2:$Q$1155,6,0))</f>
        <v/>
      </c>
      <c r="G78" s="86" t="str">
        <f>IF(ISERROR(VLOOKUP($B78,'Data invoice'!$B$2:$Q$1155,7,0)),"",VLOOKUP($B78,'Data invoice'!$B$2:$Q$1155,7,0))</f>
        <v/>
      </c>
      <c r="H78" s="86" t="str">
        <f>IF(ISERROR(VLOOKUP($B78,'Data invoice'!$B$2:$Q$1155,9,0)),"",VLOOKUP($B78,'Data invoice'!$B$2:$Q$1155,9,0))</f>
        <v/>
      </c>
      <c r="I78" s="86" t="str">
        <f>IF(ISERROR(VLOOKUP($B78,'Data invoice'!$B$2:$Q$1155,35,0)),"",VLOOKUP($B78,'Data invoice'!$B$2:$Q$1155,35,0))</f>
        <v/>
      </c>
      <c r="J78" s="86" t="str">
        <f>IF(ISERROR(VLOOKUP($B78,'Data invoice'!$B$2:$Q$1155,36,0)),"",VLOOKUP($B78,'Data invoice'!$B$2:$Q$1155,36,0))</f>
        <v/>
      </c>
      <c r="K78" s="88" t="str">
        <f>IF(ISERROR(VLOOKUP($B78,'Data invoice'!$B$2:$Q$1155,37,0)),"",VLOOKUP($B78,'Data invoice'!$B$2:$Q$1155,37,0))</f>
        <v/>
      </c>
      <c r="L78" s="77"/>
      <c r="M78" s="77"/>
      <c r="N78" s="77"/>
      <c r="O78" s="77"/>
      <c r="P78" s="77"/>
      <c r="Q78" s="77"/>
      <c r="R78" s="89"/>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81"/>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row>
    <row r="79" spans="1:122" ht="13.5" customHeight="1">
      <c r="A79" s="77"/>
      <c r="B79" s="86" t="str">
        <f t="shared" si="3"/>
        <v/>
      </c>
      <c r="C79" s="86" t="str">
        <f>IF(ISERROR(VLOOKUP($B79,'Data invoice'!$B$2:$Q$1155,3)),"",VLOOKUP($B79,'Data invoice'!$B$2:$Q$1155,3,0))</f>
        <v/>
      </c>
      <c r="D79" s="86" t="str">
        <f>IF(ISERROR(VLOOKUP($B79,'Data invoice'!$B$2:$Q$1155,4,0)),"",VLOOKUP($B79,'Data invoice'!$B$2:$Q$1155,4,0))</f>
        <v/>
      </c>
      <c r="E79" s="86" t="str">
        <f>IF(ISERROR(VLOOKUP($B79,'Data invoice'!$B$2:$Q$1155,5,0)),"",VLOOKUP($B79,'Data invoice'!$B$2:$Q$1155,5,0))</f>
        <v/>
      </c>
      <c r="F79" s="86" t="str">
        <f>IF(ISERROR(VLOOKUP($B79,'Data invoice'!$B$2:$Q$1155,6,0)),"",VLOOKUP($B79,'Data invoice'!$B$2:$Q$1155,6,0))</f>
        <v/>
      </c>
      <c r="G79" s="86" t="str">
        <f>IF(ISERROR(VLOOKUP($B79,'Data invoice'!$B$2:$Q$1155,7,0)),"",VLOOKUP($B79,'Data invoice'!$B$2:$Q$1155,7,0))</f>
        <v/>
      </c>
      <c r="H79" s="86" t="str">
        <f>IF(ISERROR(VLOOKUP($B79,'Data invoice'!$B$2:$Q$1155,9,0)),"",VLOOKUP($B79,'Data invoice'!$B$2:$Q$1155,9,0))</f>
        <v/>
      </c>
      <c r="I79" s="86" t="str">
        <f>IF(ISERROR(VLOOKUP($B79,'Data invoice'!$B$2:$Q$1155,35,0)),"",VLOOKUP($B79,'Data invoice'!$B$2:$Q$1155,35,0))</f>
        <v/>
      </c>
      <c r="J79" s="86" t="str">
        <f>IF(ISERROR(VLOOKUP($B79,'Data invoice'!$B$2:$Q$1155,36,0)),"",VLOOKUP($B79,'Data invoice'!$B$2:$Q$1155,36,0))</f>
        <v/>
      </c>
      <c r="K79" s="88" t="str">
        <f>IF(ISERROR(VLOOKUP($B79,'Data invoice'!$B$2:$Q$1155,37,0)),"",VLOOKUP($B79,'Data invoice'!$B$2:$Q$1155,37,0))</f>
        <v/>
      </c>
      <c r="L79" s="77"/>
      <c r="M79" s="77"/>
      <c r="N79" s="77"/>
      <c r="O79" s="77"/>
      <c r="P79" s="77"/>
      <c r="Q79" s="77"/>
      <c r="R79" s="89"/>
      <c r="S79" s="77"/>
      <c r="T79" s="77"/>
      <c r="U79" s="77"/>
      <c r="V79" s="77"/>
      <c r="W79" s="77"/>
      <c r="X79" s="77"/>
      <c r="Y79" s="77"/>
      <c r="Z79" s="77"/>
      <c r="AA79" s="77"/>
      <c r="AB79" s="77"/>
      <c r="AC79" s="77"/>
      <c r="AD79" s="77"/>
      <c r="AE79" s="77"/>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81"/>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row>
    <row r="80" spans="1:122" ht="13.5" customHeight="1">
      <c r="A80" s="77"/>
      <c r="B80" s="86" t="str">
        <f t="shared" si="3"/>
        <v/>
      </c>
      <c r="C80" s="86" t="str">
        <f>IF(ISERROR(VLOOKUP($B80,'Data invoice'!$B$2:$Q$1155,3)),"",VLOOKUP($B80,'Data invoice'!$B$2:$Q$1155,3,0))</f>
        <v/>
      </c>
      <c r="D80" s="86" t="str">
        <f>IF(ISERROR(VLOOKUP($B80,'Data invoice'!$B$2:$Q$1155,4,0)),"",VLOOKUP($B80,'Data invoice'!$B$2:$Q$1155,4,0))</f>
        <v/>
      </c>
      <c r="E80" s="86" t="str">
        <f>IF(ISERROR(VLOOKUP($B80,'Data invoice'!$B$2:$Q$1155,5,0)),"",VLOOKUP($B80,'Data invoice'!$B$2:$Q$1155,5,0))</f>
        <v/>
      </c>
      <c r="F80" s="86" t="str">
        <f>IF(ISERROR(VLOOKUP($B80,'Data invoice'!$B$2:$Q$1155,6,0)),"",VLOOKUP($B80,'Data invoice'!$B$2:$Q$1155,6,0))</f>
        <v/>
      </c>
      <c r="G80" s="86" t="str">
        <f>IF(ISERROR(VLOOKUP($B80,'Data invoice'!$B$2:$Q$1155,7,0)),"",VLOOKUP($B80,'Data invoice'!$B$2:$Q$1155,7,0))</f>
        <v/>
      </c>
      <c r="H80" s="86" t="str">
        <f>IF(ISERROR(VLOOKUP($B80,'Data invoice'!$B$2:$Q$1155,9,0)),"",VLOOKUP($B80,'Data invoice'!$B$2:$Q$1155,9,0))</f>
        <v/>
      </c>
      <c r="I80" s="86" t="str">
        <f>IF(ISERROR(VLOOKUP($B80,'Data invoice'!$B$2:$Q$1155,35,0)),"",VLOOKUP($B80,'Data invoice'!$B$2:$Q$1155,35,0))</f>
        <v/>
      </c>
      <c r="J80" s="86" t="str">
        <f>IF(ISERROR(VLOOKUP($B80,'Data invoice'!$B$2:$Q$1155,36,0)),"",VLOOKUP($B80,'Data invoice'!$B$2:$Q$1155,36,0))</f>
        <v/>
      </c>
      <c r="K80" s="88" t="str">
        <f>IF(ISERROR(VLOOKUP($B80,'Data invoice'!$B$2:$Q$1155,37,0)),"",VLOOKUP($B80,'Data invoice'!$B$2:$Q$1155,37,0))</f>
        <v/>
      </c>
      <c r="L80" s="77"/>
      <c r="M80" s="77"/>
      <c r="N80" s="77"/>
      <c r="O80" s="77"/>
      <c r="P80" s="77"/>
      <c r="Q80" s="77"/>
      <c r="R80" s="89"/>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81"/>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row>
    <row r="81" spans="1:122" ht="13.5" customHeight="1">
      <c r="A81" s="77"/>
      <c r="B81" s="86" t="str">
        <f t="shared" si="3"/>
        <v/>
      </c>
      <c r="C81" s="86" t="str">
        <f>IF(ISERROR(VLOOKUP($B81,'Data invoice'!$B$2:$Q$1155,3)),"",VLOOKUP($B81,'Data invoice'!$B$2:$Q$1155,3,0))</f>
        <v/>
      </c>
      <c r="D81" s="86" t="str">
        <f>IF(ISERROR(VLOOKUP($B81,'Data invoice'!$B$2:$Q$1155,4,0)),"",VLOOKUP($B81,'Data invoice'!$B$2:$Q$1155,4,0))</f>
        <v/>
      </c>
      <c r="E81" s="86" t="str">
        <f>IF(ISERROR(VLOOKUP($B81,'Data invoice'!$B$2:$Q$1155,5,0)),"",VLOOKUP($B81,'Data invoice'!$B$2:$Q$1155,5,0))</f>
        <v/>
      </c>
      <c r="F81" s="86" t="str">
        <f>IF(ISERROR(VLOOKUP($B81,'Data invoice'!$B$2:$Q$1155,6,0)),"",VLOOKUP($B81,'Data invoice'!$B$2:$Q$1155,6,0))</f>
        <v/>
      </c>
      <c r="G81" s="86" t="str">
        <f>IF(ISERROR(VLOOKUP($B81,'Data invoice'!$B$2:$Q$1155,7,0)),"",VLOOKUP($B81,'Data invoice'!$B$2:$Q$1155,7,0))</f>
        <v/>
      </c>
      <c r="H81" s="86" t="str">
        <f>IF(ISERROR(VLOOKUP($B81,'Data invoice'!$B$2:$Q$1155,9,0)),"",VLOOKUP($B81,'Data invoice'!$B$2:$Q$1155,9,0))</f>
        <v/>
      </c>
      <c r="I81" s="86" t="str">
        <f>IF(ISERROR(VLOOKUP($B81,'Data invoice'!$B$2:$Q$1155,35,0)),"",VLOOKUP($B81,'Data invoice'!$B$2:$Q$1155,35,0))</f>
        <v/>
      </c>
      <c r="J81" s="86" t="str">
        <f>IF(ISERROR(VLOOKUP($B81,'Data invoice'!$B$2:$Q$1155,36,0)),"",VLOOKUP($B81,'Data invoice'!$B$2:$Q$1155,36,0))</f>
        <v/>
      </c>
      <c r="K81" s="88" t="str">
        <f>IF(ISERROR(VLOOKUP($B81,'Data invoice'!$B$2:$Q$1155,37,0)),"",VLOOKUP($B81,'Data invoice'!$B$2:$Q$1155,37,0))</f>
        <v/>
      </c>
      <c r="L81" s="77"/>
      <c r="M81" s="77"/>
      <c r="N81" s="77"/>
      <c r="O81" s="77"/>
      <c r="P81" s="77"/>
      <c r="Q81" s="77"/>
      <c r="R81" s="89"/>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81"/>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row>
    <row r="82" spans="1:122" ht="13.5" customHeight="1">
      <c r="A82" s="77"/>
      <c r="B82" s="86" t="str">
        <f t="shared" si="3"/>
        <v/>
      </c>
      <c r="C82" s="86" t="str">
        <f>IF(ISERROR(VLOOKUP($B82,'Data invoice'!$B$2:$Q$1155,3)),"",VLOOKUP($B82,'Data invoice'!$B$2:$Q$1155,3,0))</f>
        <v/>
      </c>
      <c r="D82" s="86" t="str">
        <f>IF(ISERROR(VLOOKUP($B82,'Data invoice'!$B$2:$Q$1155,4,0)),"",VLOOKUP($B82,'Data invoice'!$B$2:$Q$1155,4,0))</f>
        <v/>
      </c>
      <c r="E82" s="86" t="str">
        <f>IF(ISERROR(VLOOKUP($B82,'Data invoice'!$B$2:$Q$1155,5,0)),"",VLOOKUP($B82,'Data invoice'!$B$2:$Q$1155,5,0))</f>
        <v/>
      </c>
      <c r="F82" s="86" t="str">
        <f>IF(ISERROR(VLOOKUP($B82,'Data invoice'!$B$2:$Q$1155,6,0)),"",VLOOKUP($B82,'Data invoice'!$B$2:$Q$1155,6,0))</f>
        <v/>
      </c>
      <c r="G82" s="86" t="str">
        <f>IF(ISERROR(VLOOKUP($B82,'Data invoice'!$B$2:$Q$1155,7,0)),"",VLOOKUP($B82,'Data invoice'!$B$2:$Q$1155,7,0))</f>
        <v/>
      </c>
      <c r="H82" s="86" t="str">
        <f>IF(ISERROR(VLOOKUP($B82,'Data invoice'!$B$2:$Q$1155,9,0)),"",VLOOKUP($B82,'Data invoice'!$B$2:$Q$1155,9,0))</f>
        <v/>
      </c>
      <c r="I82" s="86" t="str">
        <f>IF(ISERROR(VLOOKUP($B82,'Data invoice'!$B$2:$Q$1155,35,0)),"",VLOOKUP($B82,'Data invoice'!$B$2:$Q$1155,35,0))</f>
        <v/>
      </c>
      <c r="J82" s="86" t="str">
        <f>IF(ISERROR(VLOOKUP($B82,'Data invoice'!$B$2:$Q$1155,36,0)),"",VLOOKUP($B82,'Data invoice'!$B$2:$Q$1155,36,0))</f>
        <v/>
      </c>
      <c r="K82" s="88" t="str">
        <f>IF(ISERROR(VLOOKUP($B82,'Data invoice'!$B$2:$Q$1155,37,0)),"",VLOOKUP($B82,'Data invoice'!$B$2:$Q$1155,37,0))</f>
        <v/>
      </c>
      <c r="L82" s="77"/>
      <c r="M82" s="77"/>
      <c r="N82" s="77"/>
      <c r="O82" s="77"/>
      <c r="P82" s="77"/>
      <c r="Q82" s="77"/>
      <c r="R82" s="89"/>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c r="AT82" s="77"/>
      <c r="AU82" s="77"/>
      <c r="AV82" s="77"/>
      <c r="AW82" s="77"/>
      <c r="AX82" s="77"/>
      <c r="AY82" s="77"/>
      <c r="AZ82" s="77"/>
      <c r="BA82" s="77"/>
      <c r="BB82" s="77"/>
      <c r="BC82" s="77"/>
      <c r="BD82" s="77"/>
      <c r="BE82" s="77"/>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81"/>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row>
    <row r="83" spans="1:122" ht="13.5" customHeight="1">
      <c r="A83" s="77"/>
      <c r="B83" s="86" t="str">
        <f t="shared" si="3"/>
        <v/>
      </c>
      <c r="C83" s="86" t="str">
        <f>IF(ISERROR(VLOOKUP($B83,'Data invoice'!$B$2:$Q$1155,3)),"",VLOOKUP($B83,'Data invoice'!$B$2:$Q$1155,3,0))</f>
        <v/>
      </c>
      <c r="D83" s="86" t="str">
        <f>IF(ISERROR(VLOOKUP($B83,'Data invoice'!$B$2:$Q$1155,4,0)),"",VLOOKUP($B83,'Data invoice'!$B$2:$Q$1155,4,0))</f>
        <v/>
      </c>
      <c r="E83" s="86" t="str">
        <f>IF(ISERROR(VLOOKUP($B83,'Data invoice'!$B$2:$Q$1155,5,0)),"",VLOOKUP($B83,'Data invoice'!$B$2:$Q$1155,5,0))</f>
        <v/>
      </c>
      <c r="F83" s="86" t="str">
        <f>IF(ISERROR(VLOOKUP($B83,'Data invoice'!$B$2:$Q$1155,6,0)),"",VLOOKUP($B83,'Data invoice'!$B$2:$Q$1155,6,0))</f>
        <v/>
      </c>
      <c r="G83" s="86" t="str">
        <f>IF(ISERROR(VLOOKUP($B83,'Data invoice'!$B$2:$Q$1155,7,0)),"",VLOOKUP($B83,'Data invoice'!$B$2:$Q$1155,7,0))</f>
        <v/>
      </c>
      <c r="H83" s="86" t="str">
        <f>IF(ISERROR(VLOOKUP($B83,'Data invoice'!$B$2:$Q$1155,9,0)),"",VLOOKUP($B83,'Data invoice'!$B$2:$Q$1155,9,0))</f>
        <v/>
      </c>
      <c r="I83" s="86" t="str">
        <f>IF(ISERROR(VLOOKUP($B83,'Data invoice'!$B$2:$Q$1155,35,0)),"",VLOOKUP($B83,'Data invoice'!$B$2:$Q$1155,35,0))</f>
        <v/>
      </c>
      <c r="J83" s="86" t="str">
        <f>IF(ISERROR(VLOOKUP($B83,'Data invoice'!$B$2:$Q$1155,36,0)),"",VLOOKUP($B83,'Data invoice'!$B$2:$Q$1155,36,0))</f>
        <v/>
      </c>
      <c r="K83" s="88" t="str">
        <f>IF(ISERROR(VLOOKUP($B83,'Data invoice'!$B$2:$Q$1155,37,0)),"",VLOOKUP($B83,'Data invoice'!$B$2:$Q$1155,37,0))</f>
        <v/>
      </c>
      <c r="L83" s="77"/>
      <c r="M83" s="77"/>
      <c r="N83" s="77"/>
      <c r="O83" s="77"/>
      <c r="P83" s="77"/>
      <c r="Q83" s="77"/>
      <c r="R83" s="89"/>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81"/>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row>
    <row r="84" spans="1:122" ht="13.5" customHeight="1">
      <c r="A84" s="77"/>
      <c r="B84" s="86" t="str">
        <f t="shared" si="3"/>
        <v/>
      </c>
      <c r="C84" s="86" t="str">
        <f>IF(ISERROR(VLOOKUP($B84,'Data invoice'!$B$2:$Q$1155,3)),"",VLOOKUP($B84,'Data invoice'!$B$2:$Q$1155,3,0))</f>
        <v/>
      </c>
      <c r="D84" s="86" t="str">
        <f>IF(ISERROR(VLOOKUP($B84,'Data invoice'!$B$2:$Q$1155,4,0)),"",VLOOKUP($B84,'Data invoice'!$B$2:$Q$1155,4,0))</f>
        <v/>
      </c>
      <c r="E84" s="86" t="str">
        <f>IF(ISERROR(VLOOKUP($B84,'Data invoice'!$B$2:$Q$1155,5,0)),"",VLOOKUP($B84,'Data invoice'!$B$2:$Q$1155,5,0))</f>
        <v/>
      </c>
      <c r="F84" s="86" t="str">
        <f>IF(ISERROR(VLOOKUP($B84,'Data invoice'!$B$2:$Q$1155,6,0)),"",VLOOKUP($B84,'Data invoice'!$B$2:$Q$1155,6,0))</f>
        <v/>
      </c>
      <c r="G84" s="86" t="str">
        <f>IF(ISERROR(VLOOKUP($B84,'Data invoice'!$B$2:$Q$1155,7,0)),"",VLOOKUP($B84,'Data invoice'!$B$2:$Q$1155,7,0))</f>
        <v/>
      </c>
      <c r="H84" s="86" t="str">
        <f>IF(ISERROR(VLOOKUP($B84,'Data invoice'!$B$2:$Q$1155,9,0)),"",VLOOKUP($B84,'Data invoice'!$B$2:$Q$1155,9,0))</f>
        <v/>
      </c>
      <c r="I84" s="86" t="str">
        <f>IF(ISERROR(VLOOKUP($B84,'Data invoice'!$B$2:$Q$1155,35,0)),"",VLOOKUP($B84,'Data invoice'!$B$2:$Q$1155,35,0))</f>
        <v/>
      </c>
      <c r="J84" s="86" t="str">
        <f>IF(ISERROR(VLOOKUP($B84,'Data invoice'!$B$2:$Q$1155,36,0)),"",VLOOKUP($B84,'Data invoice'!$B$2:$Q$1155,36,0))</f>
        <v/>
      </c>
      <c r="K84" s="88" t="str">
        <f>IF(ISERROR(VLOOKUP($B84,'Data invoice'!$B$2:$Q$1155,37,0)),"",VLOOKUP($B84,'Data invoice'!$B$2:$Q$1155,37,0))</f>
        <v/>
      </c>
      <c r="L84" s="77"/>
      <c r="M84" s="77"/>
      <c r="N84" s="77"/>
      <c r="O84" s="77"/>
      <c r="P84" s="77"/>
      <c r="Q84" s="77"/>
      <c r="R84" s="89"/>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81"/>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row>
    <row r="85" spans="1:122" ht="13.5" customHeight="1">
      <c r="A85" s="77"/>
      <c r="B85" s="86" t="str">
        <f t="shared" si="3"/>
        <v/>
      </c>
      <c r="C85" s="86" t="str">
        <f>IF(ISERROR(VLOOKUP($B85,'Data invoice'!$B$2:$Q$1155,3)),"",VLOOKUP($B85,'Data invoice'!$B$2:$Q$1155,3,0))</f>
        <v/>
      </c>
      <c r="D85" s="86" t="str">
        <f>IF(ISERROR(VLOOKUP($B85,'Data invoice'!$B$2:$Q$1155,4,0)),"",VLOOKUP($B85,'Data invoice'!$B$2:$Q$1155,4,0))</f>
        <v/>
      </c>
      <c r="E85" s="86" t="str">
        <f>IF(ISERROR(VLOOKUP($B85,'Data invoice'!$B$2:$Q$1155,5,0)),"",VLOOKUP($B85,'Data invoice'!$B$2:$Q$1155,5,0))</f>
        <v/>
      </c>
      <c r="F85" s="86" t="str">
        <f>IF(ISERROR(VLOOKUP($B85,'Data invoice'!$B$2:$Q$1155,6,0)),"",VLOOKUP($B85,'Data invoice'!$B$2:$Q$1155,6,0))</f>
        <v/>
      </c>
      <c r="G85" s="86" t="str">
        <f>IF(ISERROR(VLOOKUP($B85,'Data invoice'!$B$2:$Q$1155,7,0)),"",VLOOKUP($B85,'Data invoice'!$B$2:$Q$1155,7,0))</f>
        <v/>
      </c>
      <c r="H85" s="86" t="str">
        <f>IF(ISERROR(VLOOKUP($B85,'Data invoice'!$B$2:$Q$1155,9,0)),"",VLOOKUP($B85,'Data invoice'!$B$2:$Q$1155,9,0))</f>
        <v/>
      </c>
      <c r="I85" s="86" t="str">
        <f>IF(ISERROR(VLOOKUP($B85,'Data invoice'!$B$2:$Q$1155,35,0)),"",VLOOKUP($B85,'Data invoice'!$B$2:$Q$1155,35,0))</f>
        <v/>
      </c>
      <c r="J85" s="86" t="str">
        <f>IF(ISERROR(VLOOKUP($B85,'Data invoice'!$B$2:$Q$1155,36,0)),"",VLOOKUP($B85,'Data invoice'!$B$2:$Q$1155,36,0))</f>
        <v/>
      </c>
      <c r="K85" s="88" t="str">
        <f>IF(ISERROR(VLOOKUP($B85,'Data invoice'!$B$2:$Q$1155,37,0)),"",VLOOKUP($B85,'Data invoice'!$B$2:$Q$1155,37,0))</f>
        <v/>
      </c>
      <c r="L85" s="77"/>
      <c r="M85" s="77"/>
      <c r="N85" s="77"/>
      <c r="O85" s="77"/>
      <c r="P85" s="77"/>
      <c r="Q85" s="77"/>
      <c r="R85" s="89"/>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c r="AT85" s="77"/>
      <c r="AU85" s="77"/>
      <c r="AV85" s="77"/>
      <c r="AW85" s="77"/>
      <c r="AX85" s="77"/>
      <c r="AY85" s="77"/>
      <c r="AZ85" s="77"/>
      <c r="BA85" s="77"/>
      <c r="BB85" s="77"/>
      <c r="BC85" s="77"/>
      <c r="BD85" s="77"/>
      <c r="BE85" s="77"/>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81"/>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row>
    <row r="86" spans="1:122" ht="13.5" customHeight="1">
      <c r="A86" s="77"/>
      <c r="B86" s="86" t="str">
        <f t="shared" si="3"/>
        <v/>
      </c>
      <c r="C86" s="86" t="str">
        <f>IF(ISERROR(VLOOKUP($B86,'Data invoice'!$B$2:$Q$1155,3)),"",VLOOKUP($B86,'Data invoice'!$B$2:$Q$1155,3,0))</f>
        <v/>
      </c>
      <c r="D86" s="86" t="str">
        <f>IF(ISERROR(VLOOKUP($B86,'Data invoice'!$B$2:$Q$1155,4,0)),"",VLOOKUP($B86,'Data invoice'!$B$2:$Q$1155,4,0))</f>
        <v/>
      </c>
      <c r="E86" s="86" t="str">
        <f>IF(ISERROR(VLOOKUP($B86,'Data invoice'!$B$2:$Q$1155,5,0)),"",VLOOKUP($B86,'Data invoice'!$B$2:$Q$1155,5,0))</f>
        <v/>
      </c>
      <c r="F86" s="86" t="str">
        <f>IF(ISERROR(VLOOKUP($B86,'Data invoice'!$B$2:$Q$1155,6,0)),"",VLOOKUP($B86,'Data invoice'!$B$2:$Q$1155,6,0))</f>
        <v/>
      </c>
      <c r="G86" s="86" t="str">
        <f>IF(ISERROR(VLOOKUP($B86,'Data invoice'!$B$2:$Q$1155,7,0)),"",VLOOKUP($B86,'Data invoice'!$B$2:$Q$1155,7,0))</f>
        <v/>
      </c>
      <c r="H86" s="86" t="str">
        <f>IF(ISERROR(VLOOKUP($B86,'Data invoice'!$B$2:$Q$1155,9,0)),"",VLOOKUP($B86,'Data invoice'!$B$2:$Q$1155,9,0))</f>
        <v/>
      </c>
      <c r="I86" s="86" t="str">
        <f>IF(ISERROR(VLOOKUP($B86,'Data invoice'!$B$2:$Q$1155,35,0)),"",VLOOKUP($B86,'Data invoice'!$B$2:$Q$1155,35,0))</f>
        <v/>
      </c>
      <c r="J86" s="86" t="str">
        <f>IF(ISERROR(VLOOKUP($B86,'Data invoice'!$B$2:$Q$1155,36,0)),"",VLOOKUP($B86,'Data invoice'!$B$2:$Q$1155,36,0))</f>
        <v/>
      </c>
      <c r="K86" s="88" t="str">
        <f>IF(ISERROR(VLOOKUP($B86,'Data invoice'!$B$2:$Q$1155,37,0)),"",VLOOKUP($B86,'Data invoice'!$B$2:$Q$1155,37,0))</f>
        <v/>
      </c>
      <c r="L86" s="77"/>
      <c r="M86" s="77"/>
      <c r="N86" s="77"/>
      <c r="O86" s="77"/>
      <c r="P86" s="77"/>
      <c r="Q86" s="77"/>
      <c r="R86" s="89"/>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c r="AT86" s="77"/>
      <c r="AU86" s="77"/>
      <c r="AV86" s="77"/>
      <c r="AW86" s="77"/>
      <c r="AX86" s="77"/>
      <c r="AY86" s="77"/>
      <c r="AZ86" s="77"/>
      <c r="BA86" s="77"/>
      <c r="BB86" s="77"/>
      <c r="BC86" s="77"/>
      <c r="BD86" s="77"/>
      <c r="BE86" s="77"/>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81"/>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row>
    <row r="87" spans="1:122" ht="13.5" customHeight="1">
      <c r="A87" s="77"/>
      <c r="B87" s="86" t="str">
        <f t="shared" si="3"/>
        <v/>
      </c>
      <c r="C87" s="86" t="str">
        <f>IF(ISERROR(VLOOKUP($B87,'Data invoice'!$B$2:$Q$1155,3)),"",VLOOKUP($B87,'Data invoice'!$B$2:$Q$1155,3,0))</f>
        <v/>
      </c>
      <c r="D87" s="86" t="str">
        <f>IF(ISERROR(VLOOKUP($B87,'Data invoice'!$B$2:$Q$1155,4,0)),"",VLOOKUP($B87,'Data invoice'!$B$2:$Q$1155,4,0))</f>
        <v/>
      </c>
      <c r="E87" s="86" t="str">
        <f>IF(ISERROR(VLOOKUP($B87,'Data invoice'!$B$2:$Q$1155,5,0)),"",VLOOKUP($B87,'Data invoice'!$B$2:$Q$1155,5,0))</f>
        <v/>
      </c>
      <c r="F87" s="86" t="str">
        <f>IF(ISERROR(VLOOKUP($B87,'Data invoice'!$B$2:$Q$1155,6,0)),"",VLOOKUP($B87,'Data invoice'!$B$2:$Q$1155,6,0))</f>
        <v/>
      </c>
      <c r="G87" s="86" t="str">
        <f>IF(ISERROR(VLOOKUP($B87,'Data invoice'!$B$2:$Q$1155,7,0)),"",VLOOKUP($B87,'Data invoice'!$B$2:$Q$1155,7,0))</f>
        <v/>
      </c>
      <c r="H87" s="86" t="str">
        <f>IF(ISERROR(VLOOKUP($B87,'Data invoice'!$B$2:$Q$1155,9,0)),"",VLOOKUP($B87,'Data invoice'!$B$2:$Q$1155,9,0))</f>
        <v/>
      </c>
      <c r="I87" s="86" t="str">
        <f>IF(ISERROR(VLOOKUP($B87,'Data invoice'!$B$2:$Q$1155,35,0)),"",VLOOKUP($B87,'Data invoice'!$B$2:$Q$1155,35,0))</f>
        <v/>
      </c>
      <c r="J87" s="86" t="str">
        <f>IF(ISERROR(VLOOKUP($B87,'Data invoice'!$B$2:$Q$1155,36,0)),"",VLOOKUP($B87,'Data invoice'!$B$2:$Q$1155,36,0))</f>
        <v/>
      </c>
      <c r="K87" s="88" t="str">
        <f>IF(ISERROR(VLOOKUP($B87,'Data invoice'!$B$2:$Q$1155,37,0)),"",VLOOKUP($B87,'Data invoice'!$B$2:$Q$1155,37,0))</f>
        <v/>
      </c>
      <c r="L87" s="77"/>
      <c r="M87" s="77"/>
      <c r="N87" s="77"/>
      <c r="O87" s="77"/>
      <c r="P87" s="77"/>
      <c r="Q87" s="77"/>
      <c r="R87" s="89"/>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81"/>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row>
    <row r="88" spans="1:122" ht="13.5" customHeight="1">
      <c r="A88" s="77"/>
      <c r="B88" s="86" t="str">
        <f t="shared" si="3"/>
        <v/>
      </c>
      <c r="C88" s="86" t="str">
        <f>IF(ISERROR(VLOOKUP($B88,'Data invoice'!$B$2:$Q$1155,3)),"",VLOOKUP($B88,'Data invoice'!$B$2:$Q$1155,3,0))</f>
        <v/>
      </c>
      <c r="D88" s="86" t="str">
        <f>IF(ISERROR(VLOOKUP($B88,'Data invoice'!$B$2:$Q$1155,4,0)),"",VLOOKUP($B88,'Data invoice'!$B$2:$Q$1155,4,0))</f>
        <v/>
      </c>
      <c r="E88" s="86" t="str">
        <f>IF(ISERROR(VLOOKUP($B88,'Data invoice'!$B$2:$Q$1155,5,0)),"",VLOOKUP($B88,'Data invoice'!$B$2:$Q$1155,5,0))</f>
        <v/>
      </c>
      <c r="F88" s="86" t="str">
        <f>IF(ISERROR(VLOOKUP($B88,'Data invoice'!$B$2:$Q$1155,6,0)),"",VLOOKUP($B88,'Data invoice'!$B$2:$Q$1155,6,0))</f>
        <v/>
      </c>
      <c r="G88" s="86" t="str">
        <f>IF(ISERROR(VLOOKUP($B88,'Data invoice'!$B$2:$Q$1155,7,0)),"",VLOOKUP($B88,'Data invoice'!$B$2:$Q$1155,7,0))</f>
        <v/>
      </c>
      <c r="H88" s="86" t="str">
        <f>IF(ISERROR(VLOOKUP($B88,'Data invoice'!$B$2:$Q$1155,9,0)),"",VLOOKUP($B88,'Data invoice'!$B$2:$Q$1155,9,0))</f>
        <v/>
      </c>
      <c r="I88" s="86" t="str">
        <f>IF(ISERROR(VLOOKUP($B88,'Data invoice'!$B$2:$Q$1155,35,0)),"",VLOOKUP($B88,'Data invoice'!$B$2:$Q$1155,35,0))</f>
        <v/>
      </c>
      <c r="J88" s="86" t="str">
        <f>IF(ISERROR(VLOOKUP($B88,'Data invoice'!$B$2:$Q$1155,36,0)),"",VLOOKUP($B88,'Data invoice'!$B$2:$Q$1155,36,0))</f>
        <v/>
      </c>
      <c r="K88" s="88" t="str">
        <f>IF(ISERROR(VLOOKUP($B88,'Data invoice'!$B$2:$Q$1155,37,0)),"",VLOOKUP($B88,'Data invoice'!$B$2:$Q$1155,37,0))</f>
        <v/>
      </c>
      <c r="L88" s="77"/>
      <c r="M88" s="77"/>
      <c r="N88" s="77"/>
      <c r="O88" s="77"/>
      <c r="P88" s="77"/>
      <c r="Q88" s="77"/>
      <c r="R88" s="89"/>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c r="AT88" s="77"/>
      <c r="AU88" s="77"/>
      <c r="AV88" s="77"/>
      <c r="AW88" s="77"/>
      <c r="AX88" s="77"/>
      <c r="AY88" s="77"/>
      <c r="AZ88" s="77"/>
      <c r="BA88" s="77"/>
      <c r="BB88" s="77"/>
      <c r="BC88" s="77"/>
      <c r="BD88" s="77"/>
      <c r="BE88" s="77"/>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81"/>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row>
    <row r="89" spans="1:122" ht="13.5" customHeight="1">
      <c r="A89" s="77"/>
      <c r="B89" s="86" t="str">
        <f t="shared" si="3"/>
        <v/>
      </c>
      <c r="C89" s="86" t="str">
        <f>IF(ISERROR(VLOOKUP($B89,'Data invoice'!$B$2:$Q$1155,3)),"",VLOOKUP($B89,'Data invoice'!$B$2:$Q$1155,3,0))</f>
        <v/>
      </c>
      <c r="D89" s="86" t="str">
        <f>IF(ISERROR(VLOOKUP($B89,'Data invoice'!$B$2:$Q$1155,4,0)),"",VLOOKUP($B89,'Data invoice'!$B$2:$Q$1155,4,0))</f>
        <v/>
      </c>
      <c r="E89" s="86" t="str">
        <f>IF(ISERROR(VLOOKUP($B89,'Data invoice'!$B$2:$Q$1155,5,0)),"",VLOOKUP($B89,'Data invoice'!$B$2:$Q$1155,5,0))</f>
        <v/>
      </c>
      <c r="F89" s="86" t="str">
        <f>IF(ISERROR(VLOOKUP($B89,'Data invoice'!$B$2:$Q$1155,6,0)),"",VLOOKUP($B89,'Data invoice'!$B$2:$Q$1155,6,0))</f>
        <v/>
      </c>
      <c r="G89" s="86" t="str">
        <f>IF(ISERROR(VLOOKUP($B89,'Data invoice'!$B$2:$Q$1155,7,0)),"",VLOOKUP($B89,'Data invoice'!$B$2:$Q$1155,7,0))</f>
        <v/>
      </c>
      <c r="H89" s="86" t="str">
        <f>IF(ISERROR(VLOOKUP($B89,'Data invoice'!$B$2:$Q$1155,9,0)),"",VLOOKUP($B89,'Data invoice'!$B$2:$Q$1155,9,0))</f>
        <v/>
      </c>
      <c r="I89" s="86" t="str">
        <f>IF(ISERROR(VLOOKUP($B89,'Data invoice'!$B$2:$Q$1155,35,0)),"",VLOOKUP($B89,'Data invoice'!$B$2:$Q$1155,35,0))</f>
        <v/>
      </c>
      <c r="J89" s="86" t="str">
        <f>IF(ISERROR(VLOOKUP($B89,'Data invoice'!$B$2:$Q$1155,36,0)),"",VLOOKUP($B89,'Data invoice'!$B$2:$Q$1155,36,0))</f>
        <v/>
      </c>
      <c r="K89" s="88" t="str">
        <f>IF(ISERROR(VLOOKUP($B89,'Data invoice'!$B$2:$Q$1155,37,0)),"",VLOOKUP($B89,'Data invoice'!$B$2:$Q$1155,37,0))</f>
        <v/>
      </c>
      <c r="L89" s="77"/>
      <c r="M89" s="77"/>
      <c r="N89" s="77"/>
      <c r="O89" s="77"/>
      <c r="P89" s="77"/>
      <c r="Q89" s="77"/>
      <c r="R89" s="89"/>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81"/>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row>
    <row r="90" spans="1:122" ht="13.5" customHeight="1">
      <c r="A90" s="77"/>
      <c r="B90" s="86" t="str">
        <f t="shared" si="3"/>
        <v/>
      </c>
      <c r="C90" s="86" t="str">
        <f>IF(ISERROR(VLOOKUP($B90,'Data invoice'!$B$2:$Q$1155,3)),"",VLOOKUP($B90,'Data invoice'!$B$2:$Q$1155,3,0))</f>
        <v/>
      </c>
      <c r="D90" s="86" t="str">
        <f>IF(ISERROR(VLOOKUP($B90,'Data invoice'!$B$2:$Q$1155,4,0)),"",VLOOKUP($B90,'Data invoice'!$B$2:$Q$1155,4,0))</f>
        <v/>
      </c>
      <c r="E90" s="86" t="str">
        <f>IF(ISERROR(VLOOKUP($B90,'Data invoice'!$B$2:$Q$1155,5,0)),"",VLOOKUP($B90,'Data invoice'!$B$2:$Q$1155,5,0))</f>
        <v/>
      </c>
      <c r="F90" s="86" t="str">
        <f>IF(ISERROR(VLOOKUP($B90,'Data invoice'!$B$2:$Q$1155,6,0)),"",VLOOKUP($B90,'Data invoice'!$B$2:$Q$1155,6,0))</f>
        <v/>
      </c>
      <c r="G90" s="86" t="str">
        <f>IF(ISERROR(VLOOKUP($B90,'Data invoice'!$B$2:$Q$1155,7,0)),"",VLOOKUP($B90,'Data invoice'!$B$2:$Q$1155,7,0))</f>
        <v/>
      </c>
      <c r="H90" s="86" t="str">
        <f>IF(ISERROR(VLOOKUP($B90,'Data invoice'!$B$2:$Q$1155,9,0)),"",VLOOKUP($B90,'Data invoice'!$B$2:$Q$1155,9,0))</f>
        <v/>
      </c>
      <c r="I90" s="86" t="str">
        <f>IF(ISERROR(VLOOKUP($B90,'Data invoice'!$B$2:$Q$1155,35,0)),"",VLOOKUP($B90,'Data invoice'!$B$2:$Q$1155,35,0))</f>
        <v/>
      </c>
      <c r="J90" s="86" t="str">
        <f>IF(ISERROR(VLOOKUP($B90,'Data invoice'!$B$2:$Q$1155,36,0)),"",VLOOKUP($B90,'Data invoice'!$B$2:$Q$1155,36,0))</f>
        <v/>
      </c>
      <c r="K90" s="88" t="str">
        <f>IF(ISERROR(VLOOKUP($B90,'Data invoice'!$B$2:$Q$1155,37,0)),"",VLOOKUP($B90,'Data invoice'!$B$2:$Q$1155,37,0))</f>
        <v/>
      </c>
      <c r="L90" s="77"/>
      <c r="M90" s="77"/>
      <c r="N90" s="77"/>
      <c r="O90" s="77"/>
      <c r="P90" s="77"/>
      <c r="Q90" s="77"/>
      <c r="R90" s="89"/>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77"/>
      <c r="AS90" s="77"/>
      <c r="AT90" s="77"/>
      <c r="AU90" s="77"/>
      <c r="AV90" s="77"/>
      <c r="AW90" s="77"/>
      <c r="AX90" s="77"/>
      <c r="AY90" s="77"/>
      <c r="AZ90" s="77"/>
      <c r="BA90" s="77"/>
      <c r="BB90" s="77"/>
      <c r="BC90" s="77"/>
      <c r="BD90" s="77"/>
      <c r="BE90" s="77"/>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81"/>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row>
    <row r="91" spans="1:122" ht="13.5" customHeight="1">
      <c r="A91" s="77"/>
      <c r="B91" s="86" t="str">
        <f t="shared" si="3"/>
        <v/>
      </c>
      <c r="C91" s="86" t="str">
        <f>IF(ISERROR(VLOOKUP($B91,'Data invoice'!$B$2:$Q$1155,3)),"",VLOOKUP($B91,'Data invoice'!$B$2:$Q$1155,3,0))</f>
        <v/>
      </c>
      <c r="D91" s="86" t="str">
        <f>IF(ISERROR(VLOOKUP($B91,'Data invoice'!$B$2:$Q$1155,4,0)),"",VLOOKUP($B91,'Data invoice'!$B$2:$Q$1155,4,0))</f>
        <v/>
      </c>
      <c r="E91" s="86" t="str">
        <f>IF(ISERROR(VLOOKUP($B91,'Data invoice'!$B$2:$Q$1155,5,0)),"",VLOOKUP($B91,'Data invoice'!$B$2:$Q$1155,5,0))</f>
        <v/>
      </c>
      <c r="F91" s="86" t="str">
        <f>IF(ISERROR(VLOOKUP($B91,'Data invoice'!$B$2:$Q$1155,6,0)),"",VLOOKUP($B91,'Data invoice'!$B$2:$Q$1155,6,0))</f>
        <v/>
      </c>
      <c r="G91" s="86" t="str">
        <f>IF(ISERROR(VLOOKUP($B91,'Data invoice'!$B$2:$Q$1155,7,0)),"",VLOOKUP($B91,'Data invoice'!$B$2:$Q$1155,7,0))</f>
        <v/>
      </c>
      <c r="H91" s="86" t="str">
        <f>IF(ISERROR(VLOOKUP($B91,'Data invoice'!$B$2:$Q$1155,9,0)),"",VLOOKUP($B91,'Data invoice'!$B$2:$Q$1155,9,0))</f>
        <v/>
      </c>
      <c r="I91" s="86" t="str">
        <f>IF(ISERROR(VLOOKUP($B91,'Data invoice'!$B$2:$Q$1155,35,0)),"",VLOOKUP($B91,'Data invoice'!$B$2:$Q$1155,35,0))</f>
        <v/>
      </c>
      <c r="J91" s="86" t="str">
        <f>IF(ISERROR(VLOOKUP($B91,'Data invoice'!$B$2:$Q$1155,36,0)),"",VLOOKUP($B91,'Data invoice'!$B$2:$Q$1155,36,0))</f>
        <v/>
      </c>
      <c r="K91" s="88" t="str">
        <f>IF(ISERROR(VLOOKUP($B91,'Data invoice'!$B$2:$Q$1155,37,0)),"",VLOOKUP($B91,'Data invoice'!$B$2:$Q$1155,37,0))</f>
        <v/>
      </c>
      <c r="L91" s="77"/>
      <c r="M91" s="77"/>
      <c r="N91" s="77"/>
      <c r="O91" s="77"/>
      <c r="P91" s="77"/>
      <c r="Q91" s="77"/>
      <c r="R91" s="89"/>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81"/>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row>
    <row r="92" spans="1:122" ht="13.5" customHeight="1">
      <c r="A92" s="77"/>
      <c r="B92" s="86" t="str">
        <f t="shared" si="3"/>
        <v/>
      </c>
      <c r="C92" s="86" t="str">
        <f>IF(ISERROR(VLOOKUP($B92,'Data invoice'!$B$2:$Q$1155,3)),"",VLOOKUP($B92,'Data invoice'!$B$2:$Q$1155,3,0))</f>
        <v/>
      </c>
      <c r="D92" s="86" t="str">
        <f>IF(ISERROR(VLOOKUP($B92,'Data invoice'!$B$2:$Q$1155,4,0)),"",VLOOKUP($B92,'Data invoice'!$B$2:$Q$1155,4,0))</f>
        <v/>
      </c>
      <c r="E92" s="86" t="str">
        <f>IF(ISERROR(VLOOKUP($B92,'Data invoice'!$B$2:$Q$1155,5,0)),"",VLOOKUP($B92,'Data invoice'!$B$2:$Q$1155,5,0))</f>
        <v/>
      </c>
      <c r="F92" s="86" t="str">
        <f>IF(ISERROR(VLOOKUP($B92,'Data invoice'!$B$2:$Q$1155,6,0)),"",VLOOKUP($B92,'Data invoice'!$B$2:$Q$1155,6,0))</f>
        <v/>
      </c>
      <c r="G92" s="86" t="str">
        <f>IF(ISERROR(VLOOKUP($B92,'Data invoice'!$B$2:$Q$1155,7,0)),"",VLOOKUP($B92,'Data invoice'!$B$2:$Q$1155,7,0))</f>
        <v/>
      </c>
      <c r="H92" s="86" t="str">
        <f>IF(ISERROR(VLOOKUP($B92,'Data invoice'!$B$2:$Q$1155,9,0)),"",VLOOKUP($B92,'Data invoice'!$B$2:$Q$1155,9,0))</f>
        <v/>
      </c>
      <c r="I92" s="86" t="str">
        <f>IF(ISERROR(VLOOKUP($B92,'Data invoice'!$B$2:$Q$1155,35,0)),"",VLOOKUP($B92,'Data invoice'!$B$2:$Q$1155,35,0))</f>
        <v/>
      </c>
      <c r="J92" s="86" t="str">
        <f>IF(ISERROR(VLOOKUP($B92,'Data invoice'!$B$2:$Q$1155,36,0)),"",VLOOKUP($B92,'Data invoice'!$B$2:$Q$1155,36,0))</f>
        <v/>
      </c>
      <c r="K92" s="88" t="str">
        <f>IF(ISERROR(VLOOKUP($B92,'Data invoice'!$B$2:$Q$1155,37,0)),"",VLOOKUP($B92,'Data invoice'!$B$2:$Q$1155,37,0))</f>
        <v/>
      </c>
      <c r="L92" s="77"/>
      <c r="M92" s="77"/>
      <c r="N92" s="77"/>
      <c r="O92" s="77"/>
      <c r="P92" s="77"/>
      <c r="Q92" s="77"/>
      <c r="R92" s="89"/>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77"/>
      <c r="AS92" s="77"/>
      <c r="AT92" s="77"/>
      <c r="AU92" s="77"/>
      <c r="AV92" s="77"/>
      <c r="AW92" s="77"/>
      <c r="AX92" s="77"/>
      <c r="AY92" s="77"/>
      <c r="AZ92" s="77"/>
      <c r="BA92" s="77"/>
      <c r="BB92" s="77"/>
      <c r="BC92" s="77"/>
      <c r="BD92" s="77"/>
      <c r="BE92" s="77"/>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81"/>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row>
    <row r="93" spans="1:122" ht="13.5" customHeight="1">
      <c r="A93" s="77"/>
      <c r="B93" s="86" t="str">
        <f t="shared" si="3"/>
        <v/>
      </c>
      <c r="C93" s="86" t="str">
        <f>IF(ISERROR(VLOOKUP($B93,'Data invoice'!$B$2:$Q$1155,3)),"",VLOOKUP($B93,'Data invoice'!$B$2:$Q$1155,3,0))</f>
        <v/>
      </c>
      <c r="D93" s="86" t="str">
        <f>IF(ISERROR(VLOOKUP($B93,'Data invoice'!$B$2:$Q$1155,4,0)),"",VLOOKUP($B93,'Data invoice'!$B$2:$Q$1155,4,0))</f>
        <v/>
      </c>
      <c r="E93" s="86" t="str">
        <f>IF(ISERROR(VLOOKUP($B93,'Data invoice'!$B$2:$Q$1155,5,0)),"",VLOOKUP($B93,'Data invoice'!$B$2:$Q$1155,5,0))</f>
        <v/>
      </c>
      <c r="F93" s="86" t="str">
        <f>IF(ISERROR(VLOOKUP($B93,'Data invoice'!$B$2:$Q$1155,6,0)),"",VLOOKUP($B93,'Data invoice'!$B$2:$Q$1155,6,0))</f>
        <v/>
      </c>
      <c r="G93" s="86" t="str">
        <f>IF(ISERROR(VLOOKUP($B93,'Data invoice'!$B$2:$Q$1155,7,0)),"",VLOOKUP($B93,'Data invoice'!$B$2:$Q$1155,7,0))</f>
        <v/>
      </c>
      <c r="H93" s="86" t="str">
        <f>IF(ISERROR(VLOOKUP($B93,'Data invoice'!$B$2:$Q$1155,9,0)),"",VLOOKUP($B93,'Data invoice'!$B$2:$Q$1155,9,0))</f>
        <v/>
      </c>
      <c r="I93" s="86" t="str">
        <f>IF(ISERROR(VLOOKUP($B93,'Data invoice'!$B$2:$Q$1155,35,0)),"",VLOOKUP($B93,'Data invoice'!$B$2:$Q$1155,35,0))</f>
        <v/>
      </c>
      <c r="J93" s="86" t="str">
        <f>IF(ISERROR(VLOOKUP($B93,'Data invoice'!$B$2:$Q$1155,36,0)),"",VLOOKUP($B93,'Data invoice'!$B$2:$Q$1155,36,0))</f>
        <v/>
      </c>
      <c r="K93" s="88" t="str">
        <f>IF(ISERROR(VLOOKUP($B93,'Data invoice'!$B$2:$Q$1155,37,0)),"",VLOOKUP($B93,'Data invoice'!$B$2:$Q$1155,37,0))</f>
        <v/>
      </c>
      <c r="L93" s="77"/>
      <c r="M93" s="77"/>
      <c r="N93" s="77"/>
      <c r="O93" s="77"/>
      <c r="P93" s="77"/>
      <c r="Q93" s="77"/>
      <c r="R93" s="89"/>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77"/>
      <c r="AS93" s="77"/>
      <c r="AT93" s="77"/>
      <c r="AU93" s="77"/>
      <c r="AV93" s="77"/>
      <c r="AW93" s="77"/>
      <c r="AX93" s="77"/>
      <c r="AY93" s="77"/>
      <c r="AZ93" s="77"/>
      <c r="BA93" s="77"/>
      <c r="BB93" s="77"/>
      <c r="BC93" s="77"/>
      <c r="BD93" s="77"/>
      <c r="BE93" s="77"/>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81"/>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row>
    <row r="94" spans="1:122" ht="13.5" customHeight="1">
      <c r="A94" s="77"/>
      <c r="B94" s="86" t="str">
        <f t="shared" si="3"/>
        <v/>
      </c>
      <c r="C94" s="86" t="str">
        <f>IF(ISERROR(VLOOKUP($B94,'Data invoice'!$B$2:$Q$1155,3)),"",VLOOKUP($B94,'Data invoice'!$B$2:$Q$1155,3,0))</f>
        <v/>
      </c>
      <c r="D94" s="86" t="str">
        <f>IF(ISERROR(VLOOKUP($B94,'Data invoice'!$B$2:$Q$1155,4,0)),"",VLOOKUP($B94,'Data invoice'!$B$2:$Q$1155,4,0))</f>
        <v/>
      </c>
      <c r="E94" s="86" t="str">
        <f>IF(ISERROR(VLOOKUP($B94,'Data invoice'!$B$2:$Q$1155,5,0)),"",VLOOKUP($B94,'Data invoice'!$B$2:$Q$1155,5,0))</f>
        <v/>
      </c>
      <c r="F94" s="86" t="str">
        <f>IF(ISERROR(VLOOKUP($B94,'Data invoice'!$B$2:$Q$1155,6,0)),"",VLOOKUP($B94,'Data invoice'!$B$2:$Q$1155,6,0))</f>
        <v/>
      </c>
      <c r="G94" s="86" t="str">
        <f>IF(ISERROR(VLOOKUP($B94,'Data invoice'!$B$2:$Q$1155,7,0)),"",VLOOKUP($B94,'Data invoice'!$B$2:$Q$1155,7,0))</f>
        <v/>
      </c>
      <c r="H94" s="86" t="str">
        <f>IF(ISERROR(VLOOKUP($B94,'Data invoice'!$B$2:$Q$1155,9,0)),"",VLOOKUP($B94,'Data invoice'!$B$2:$Q$1155,9,0))</f>
        <v/>
      </c>
      <c r="I94" s="86" t="str">
        <f>IF(ISERROR(VLOOKUP($B94,'Data invoice'!$B$2:$Q$1155,35,0)),"",VLOOKUP($B94,'Data invoice'!$B$2:$Q$1155,35,0))</f>
        <v/>
      </c>
      <c r="J94" s="86" t="str">
        <f>IF(ISERROR(VLOOKUP($B94,'Data invoice'!$B$2:$Q$1155,36,0)),"",VLOOKUP($B94,'Data invoice'!$B$2:$Q$1155,36,0))</f>
        <v/>
      </c>
      <c r="K94" s="88" t="str">
        <f>IF(ISERROR(VLOOKUP($B94,'Data invoice'!$B$2:$Q$1155,37,0)),"",VLOOKUP($B94,'Data invoice'!$B$2:$Q$1155,37,0))</f>
        <v/>
      </c>
      <c r="L94" s="77"/>
      <c r="M94" s="77"/>
      <c r="N94" s="77"/>
      <c r="O94" s="77"/>
      <c r="P94" s="77"/>
      <c r="Q94" s="77"/>
      <c r="R94" s="89"/>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77"/>
      <c r="AS94" s="77"/>
      <c r="AT94" s="77"/>
      <c r="AU94" s="77"/>
      <c r="AV94" s="77"/>
      <c r="AW94" s="77"/>
      <c r="AX94" s="77"/>
      <c r="AY94" s="77"/>
      <c r="AZ94" s="77"/>
      <c r="BA94" s="77"/>
      <c r="BB94" s="77"/>
      <c r="BC94" s="77"/>
      <c r="BD94" s="77"/>
      <c r="BE94" s="77"/>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81"/>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row>
    <row r="95" spans="1:122" ht="13.5" customHeight="1">
      <c r="A95" s="77"/>
      <c r="B95" s="86" t="str">
        <f t="shared" si="3"/>
        <v/>
      </c>
      <c r="C95" s="86" t="str">
        <f>IF(ISERROR(VLOOKUP($B95,'Data invoice'!$B$2:$Q$1155,3)),"",VLOOKUP($B95,'Data invoice'!$B$2:$Q$1155,3,0))</f>
        <v/>
      </c>
      <c r="D95" s="86" t="str">
        <f>IF(ISERROR(VLOOKUP($B95,'Data invoice'!$B$2:$Q$1155,4,0)),"",VLOOKUP($B95,'Data invoice'!$B$2:$Q$1155,4,0))</f>
        <v/>
      </c>
      <c r="E95" s="86" t="str">
        <f>IF(ISERROR(VLOOKUP($B95,'Data invoice'!$B$2:$Q$1155,5,0)),"",VLOOKUP($B95,'Data invoice'!$B$2:$Q$1155,5,0))</f>
        <v/>
      </c>
      <c r="F95" s="86" t="str">
        <f>IF(ISERROR(VLOOKUP($B95,'Data invoice'!$B$2:$Q$1155,6,0)),"",VLOOKUP($B95,'Data invoice'!$B$2:$Q$1155,6,0))</f>
        <v/>
      </c>
      <c r="G95" s="86" t="str">
        <f>IF(ISERROR(VLOOKUP($B95,'Data invoice'!$B$2:$Q$1155,7,0)),"",VLOOKUP($B95,'Data invoice'!$B$2:$Q$1155,7,0))</f>
        <v/>
      </c>
      <c r="H95" s="86" t="str">
        <f>IF(ISERROR(VLOOKUP($B95,'Data invoice'!$B$2:$Q$1155,9,0)),"",VLOOKUP($B95,'Data invoice'!$B$2:$Q$1155,9,0))</f>
        <v/>
      </c>
      <c r="I95" s="86" t="str">
        <f>IF(ISERROR(VLOOKUP($B95,'Data invoice'!$B$2:$Q$1155,35,0)),"",VLOOKUP($B95,'Data invoice'!$B$2:$Q$1155,35,0))</f>
        <v/>
      </c>
      <c r="J95" s="86" t="str">
        <f>IF(ISERROR(VLOOKUP($B95,'Data invoice'!$B$2:$Q$1155,36,0)),"",VLOOKUP($B95,'Data invoice'!$B$2:$Q$1155,36,0))</f>
        <v/>
      </c>
      <c r="K95" s="88" t="str">
        <f>IF(ISERROR(VLOOKUP($B95,'Data invoice'!$B$2:$Q$1155,37,0)),"",VLOOKUP($B95,'Data invoice'!$B$2:$Q$1155,37,0))</f>
        <v/>
      </c>
      <c r="L95" s="77"/>
      <c r="M95" s="77"/>
      <c r="N95" s="77"/>
      <c r="O95" s="77"/>
      <c r="P95" s="77"/>
      <c r="Q95" s="77"/>
      <c r="R95" s="89"/>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77"/>
      <c r="AS95" s="77"/>
      <c r="AT95" s="77"/>
      <c r="AU95" s="77"/>
      <c r="AV95" s="77"/>
      <c r="AW95" s="77"/>
      <c r="AX95" s="77"/>
      <c r="AY95" s="77"/>
      <c r="AZ95" s="77"/>
      <c r="BA95" s="77"/>
      <c r="BB95" s="77"/>
      <c r="BC95" s="77"/>
      <c r="BD95" s="77"/>
      <c r="BE95" s="77"/>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81"/>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row>
    <row r="96" spans="1:122" ht="13.5" customHeight="1">
      <c r="A96" s="77"/>
      <c r="B96" s="86" t="str">
        <f t="shared" si="3"/>
        <v/>
      </c>
      <c r="C96" s="86" t="str">
        <f>IF(ISERROR(VLOOKUP($B96,'Data invoice'!$B$2:$Q$1155,3)),"",VLOOKUP($B96,'Data invoice'!$B$2:$Q$1155,3,0))</f>
        <v/>
      </c>
      <c r="D96" s="86" t="str">
        <f>IF(ISERROR(VLOOKUP($B96,'Data invoice'!$B$2:$Q$1155,4,0)),"",VLOOKUP($B96,'Data invoice'!$B$2:$Q$1155,4,0))</f>
        <v/>
      </c>
      <c r="E96" s="86" t="str">
        <f>IF(ISERROR(VLOOKUP($B96,'Data invoice'!$B$2:$Q$1155,5,0)),"",VLOOKUP($B96,'Data invoice'!$B$2:$Q$1155,5,0))</f>
        <v/>
      </c>
      <c r="F96" s="86" t="str">
        <f>IF(ISERROR(VLOOKUP($B96,'Data invoice'!$B$2:$Q$1155,6,0)),"",VLOOKUP($B96,'Data invoice'!$B$2:$Q$1155,6,0))</f>
        <v/>
      </c>
      <c r="G96" s="86" t="str">
        <f>IF(ISERROR(VLOOKUP($B96,'Data invoice'!$B$2:$Q$1155,7,0)),"",VLOOKUP($B96,'Data invoice'!$B$2:$Q$1155,7,0))</f>
        <v/>
      </c>
      <c r="H96" s="86" t="str">
        <f>IF(ISERROR(VLOOKUP($B96,'Data invoice'!$B$2:$Q$1155,9,0)),"",VLOOKUP($B96,'Data invoice'!$B$2:$Q$1155,9,0))</f>
        <v/>
      </c>
      <c r="I96" s="86" t="str">
        <f>IF(ISERROR(VLOOKUP($B96,'Data invoice'!$B$2:$Q$1155,35,0)),"",VLOOKUP($B96,'Data invoice'!$B$2:$Q$1155,35,0))</f>
        <v/>
      </c>
      <c r="J96" s="86" t="str">
        <f>IF(ISERROR(VLOOKUP($B96,'Data invoice'!$B$2:$Q$1155,36,0)),"",VLOOKUP($B96,'Data invoice'!$B$2:$Q$1155,36,0))</f>
        <v/>
      </c>
      <c r="K96" s="88" t="str">
        <f>IF(ISERROR(VLOOKUP($B96,'Data invoice'!$B$2:$Q$1155,37,0)),"",VLOOKUP($B96,'Data invoice'!$B$2:$Q$1155,37,0))</f>
        <v/>
      </c>
      <c r="L96" s="77"/>
      <c r="M96" s="77"/>
      <c r="N96" s="77"/>
      <c r="O96" s="77"/>
      <c r="P96" s="77"/>
      <c r="Q96" s="77"/>
      <c r="R96" s="89"/>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77"/>
      <c r="AS96" s="77"/>
      <c r="AT96" s="77"/>
      <c r="AU96" s="77"/>
      <c r="AV96" s="77"/>
      <c r="AW96" s="77"/>
      <c r="AX96" s="77"/>
      <c r="AY96" s="77"/>
      <c r="AZ96" s="77"/>
      <c r="BA96" s="77"/>
      <c r="BB96" s="77"/>
      <c r="BC96" s="77"/>
      <c r="BD96" s="77"/>
      <c r="BE96" s="77"/>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81"/>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row>
    <row r="97" spans="1:122" ht="13.5" customHeight="1">
      <c r="A97" s="77"/>
      <c r="B97" s="86" t="str">
        <f t="shared" si="3"/>
        <v/>
      </c>
      <c r="C97" s="86" t="str">
        <f>IF(ISERROR(VLOOKUP($B97,'Data invoice'!$B$2:$Q$1155,3)),"",VLOOKUP($B97,'Data invoice'!$B$2:$Q$1155,3,0))</f>
        <v/>
      </c>
      <c r="D97" s="86" t="str">
        <f>IF(ISERROR(VLOOKUP($B97,'Data invoice'!$B$2:$Q$1155,4,0)),"",VLOOKUP($B97,'Data invoice'!$B$2:$Q$1155,4,0))</f>
        <v/>
      </c>
      <c r="E97" s="86" t="str">
        <f>IF(ISERROR(VLOOKUP($B97,'Data invoice'!$B$2:$Q$1155,5,0)),"",VLOOKUP($B97,'Data invoice'!$B$2:$Q$1155,5,0))</f>
        <v/>
      </c>
      <c r="F97" s="86" t="str">
        <f>IF(ISERROR(VLOOKUP($B97,'Data invoice'!$B$2:$Q$1155,6,0)),"",VLOOKUP($B97,'Data invoice'!$B$2:$Q$1155,6,0))</f>
        <v/>
      </c>
      <c r="G97" s="86" t="str">
        <f>IF(ISERROR(VLOOKUP($B97,'Data invoice'!$B$2:$Q$1155,7,0)),"",VLOOKUP($B97,'Data invoice'!$B$2:$Q$1155,7,0))</f>
        <v/>
      </c>
      <c r="H97" s="86" t="str">
        <f>IF(ISERROR(VLOOKUP($B97,'Data invoice'!$B$2:$Q$1155,9,0)),"",VLOOKUP($B97,'Data invoice'!$B$2:$Q$1155,9,0))</f>
        <v/>
      </c>
      <c r="I97" s="86" t="str">
        <f>IF(ISERROR(VLOOKUP($B97,'Data invoice'!$B$2:$Q$1155,35,0)),"",VLOOKUP($B97,'Data invoice'!$B$2:$Q$1155,35,0))</f>
        <v/>
      </c>
      <c r="J97" s="86" t="str">
        <f>IF(ISERROR(VLOOKUP($B97,'Data invoice'!$B$2:$Q$1155,36,0)),"",VLOOKUP($B97,'Data invoice'!$B$2:$Q$1155,36,0))</f>
        <v/>
      </c>
      <c r="K97" s="88" t="str">
        <f>IF(ISERROR(VLOOKUP($B97,'Data invoice'!$B$2:$Q$1155,37,0)),"",VLOOKUP($B97,'Data invoice'!$B$2:$Q$1155,37,0))</f>
        <v/>
      </c>
      <c r="L97" s="77"/>
      <c r="M97" s="77"/>
      <c r="N97" s="77"/>
      <c r="O97" s="77"/>
      <c r="P97" s="77"/>
      <c r="Q97" s="77"/>
      <c r="R97" s="89"/>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77"/>
      <c r="AS97" s="77"/>
      <c r="AT97" s="77"/>
      <c r="AU97" s="77"/>
      <c r="AV97" s="77"/>
      <c r="AW97" s="77"/>
      <c r="AX97" s="77"/>
      <c r="AY97" s="77"/>
      <c r="AZ97" s="77"/>
      <c r="BA97" s="77"/>
      <c r="BB97" s="77"/>
      <c r="BC97" s="77"/>
      <c r="BD97" s="77"/>
      <c r="BE97" s="77"/>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81"/>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row>
    <row r="98" spans="1:122" ht="13.5" customHeight="1">
      <c r="A98" s="77"/>
      <c r="B98" s="86" t="str">
        <f t="shared" si="3"/>
        <v/>
      </c>
      <c r="C98" s="86" t="str">
        <f>IF(ISERROR(VLOOKUP($B98,'Data invoice'!$B$2:$Q$1155,3)),"",VLOOKUP($B98,'Data invoice'!$B$2:$Q$1155,3,0))</f>
        <v/>
      </c>
      <c r="D98" s="86" t="str">
        <f>IF(ISERROR(VLOOKUP($B98,'Data invoice'!$B$2:$Q$1155,4,0)),"",VLOOKUP($B98,'Data invoice'!$B$2:$Q$1155,4,0))</f>
        <v/>
      </c>
      <c r="E98" s="86" t="str">
        <f>IF(ISERROR(VLOOKUP($B98,'Data invoice'!$B$2:$Q$1155,5,0)),"",VLOOKUP($B98,'Data invoice'!$B$2:$Q$1155,5,0))</f>
        <v/>
      </c>
      <c r="F98" s="86" t="str">
        <f>IF(ISERROR(VLOOKUP($B98,'Data invoice'!$B$2:$Q$1155,6,0)),"",VLOOKUP($B98,'Data invoice'!$B$2:$Q$1155,6,0))</f>
        <v/>
      </c>
      <c r="G98" s="86" t="str">
        <f>IF(ISERROR(VLOOKUP($B98,'Data invoice'!$B$2:$Q$1155,7,0)),"",VLOOKUP($B98,'Data invoice'!$B$2:$Q$1155,7,0))</f>
        <v/>
      </c>
      <c r="H98" s="86" t="str">
        <f>IF(ISERROR(VLOOKUP($B98,'Data invoice'!$B$2:$Q$1155,9,0)),"",VLOOKUP($B98,'Data invoice'!$B$2:$Q$1155,9,0))</f>
        <v/>
      </c>
      <c r="I98" s="86" t="str">
        <f>IF(ISERROR(VLOOKUP($B98,'Data invoice'!$B$2:$Q$1155,35,0)),"",VLOOKUP($B98,'Data invoice'!$B$2:$Q$1155,35,0))</f>
        <v/>
      </c>
      <c r="J98" s="86" t="str">
        <f>IF(ISERROR(VLOOKUP($B98,'Data invoice'!$B$2:$Q$1155,36,0)),"",VLOOKUP($B98,'Data invoice'!$B$2:$Q$1155,36,0))</f>
        <v/>
      </c>
      <c r="K98" s="88" t="str">
        <f>IF(ISERROR(VLOOKUP($B98,'Data invoice'!$B$2:$Q$1155,37,0)),"",VLOOKUP($B98,'Data invoice'!$B$2:$Q$1155,37,0))</f>
        <v/>
      </c>
      <c r="L98" s="77"/>
      <c r="M98" s="77"/>
      <c r="N98" s="77"/>
      <c r="O98" s="77"/>
      <c r="P98" s="77"/>
      <c r="Q98" s="77"/>
      <c r="R98" s="89"/>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77"/>
      <c r="AS98" s="77"/>
      <c r="AT98" s="77"/>
      <c r="AU98" s="77"/>
      <c r="AV98" s="77"/>
      <c r="AW98" s="77"/>
      <c r="AX98" s="77"/>
      <c r="AY98" s="77"/>
      <c r="AZ98" s="77"/>
      <c r="BA98" s="77"/>
      <c r="BB98" s="77"/>
      <c r="BC98" s="77"/>
      <c r="BD98" s="77"/>
      <c r="BE98" s="77"/>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81"/>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row>
    <row r="99" spans="1:122" ht="13.5" customHeight="1">
      <c r="A99" s="77"/>
      <c r="B99" s="86" t="str">
        <f t="shared" si="3"/>
        <v/>
      </c>
      <c r="C99" s="86" t="str">
        <f>IF(ISERROR(VLOOKUP($B99,'Data invoice'!$B$2:$Q$1155,3)),"",VLOOKUP($B99,'Data invoice'!$B$2:$Q$1155,3,0))</f>
        <v/>
      </c>
      <c r="D99" s="86" t="str">
        <f>IF(ISERROR(VLOOKUP($B99,'Data invoice'!$B$2:$Q$1155,4,0)),"",VLOOKUP($B99,'Data invoice'!$B$2:$Q$1155,4,0))</f>
        <v/>
      </c>
      <c r="E99" s="86" t="str">
        <f>IF(ISERROR(VLOOKUP($B99,'Data invoice'!$B$2:$Q$1155,5,0)),"",VLOOKUP($B99,'Data invoice'!$B$2:$Q$1155,5,0))</f>
        <v/>
      </c>
      <c r="F99" s="86" t="str">
        <f>IF(ISERROR(VLOOKUP($B99,'Data invoice'!$B$2:$Q$1155,6,0)),"",VLOOKUP($B99,'Data invoice'!$B$2:$Q$1155,6,0))</f>
        <v/>
      </c>
      <c r="G99" s="86" t="str">
        <f>IF(ISERROR(VLOOKUP($B99,'Data invoice'!$B$2:$Q$1155,7,0)),"",VLOOKUP($B99,'Data invoice'!$B$2:$Q$1155,7,0))</f>
        <v/>
      </c>
      <c r="H99" s="86" t="str">
        <f>IF(ISERROR(VLOOKUP($B99,'Data invoice'!$B$2:$Q$1155,9,0)),"",VLOOKUP($B99,'Data invoice'!$B$2:$Q$1155,9,0))</f>
        <v/>
      </c>
      <c r="I99" s="86" t="str">
        <f>IF(ISERROR(VLOOKUP($B99,'Data invoice'!$B$2:$Q$1155,35,0)),"",VLOOKUP($B99,'Data invoice'!$B$2:$Q$1155,35,0))</f>
        <v/>
      </c>
      <c r="J99" s="86" t="str">
        <f>IF(ISERROR(VLOOKUP($B99,'Data invoice'!$B$2:$Q$1155,36,0)),"",VLOOKUP($B99,'Data invoice'!$B$2:$Q$1155,36,0))</f>
        <v/>
      </c>
      <c r="K99" s="88" t="str">
        <f>IF(ISERROR(VLOOKUP($B99,'Data invoice'!$B$2:$Q$1155,37,0)),"",VLOOKUP($B99,'Data invoice'!$B$2:$Q$1155,37,0))</f>
        <v/>
      </c>
      <c r="L99" s="77"/>
      <c r="M99" s="77"/>
      <c r="N99" s="77"/>
      <c r="O99" s="77"/>
      <c r="P99" s="77"/>
      <c r="Q99" s="77"/>
      <c r="R99" s="89"/>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77"/>
      <c r="AS99" s="77"/>
      <c r="AT99" s="77"/>
      <c r="AU99" s="77"/>
      <c r="AV99" s="77"/>
      <c r="AW99" s="77"/>
      <c r="AX99" s="77"/>
      <c r="AY99" s="77"/>
      <c r="AZ99" s="77"/>
      <c r="BA99" s="77"/>
      <c r="BB99" s="77"/>
      <c r="BC99" s="77"/>
      <c r="BD99" s="77"/>
      <c r="BE99" s="77"/>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81"/>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row>
    <row r="100" spans="1:122" ht="13.5" customHeight="1">
      <c r="A100" s="77"/>
      <c r="B100" s="86" t="str">
        <f t="shared" si="3"/>
        <v/>
      </c>
      <c r="C100" s="86" t="str">
        <f>IF(ISERROR(VLOOKUP($B100,'Data invoice'!$B$2:$Q$1155,3)),"",VLOOKUP($B100,'Data invoice'!$B$2:$Q$1155,3,0))</f>
        <v/>
      </c>
      <c r="D100" s="86" t="str">
        <f>IF(ISERROR(VLOOKUP($B100,'Data invoice'!$B$2:$Q$1155,4,0)),"",VLOOKUP($B100,'Data invoice'!$B$2:$Q$1155,4,0))</f>
        <v/>
      </c>
      <c r="E100" s="86" t="str">
        <f>IF(ISERROR(VLOOKUP($B100,'Data invoice'!$B$2:$Q$1155,5,0)),"",VLOOKUP($B100,'Data invoice'!$B$2:$Q$1155,5,0))</f>
        <v/>
      </c>
      <c r="F100" s="86" t="str">
        <f>IF(ISERROR(VLOOKUP($B100,'Data invoice'!$B$2:$Q$1155,6,0)),"",VLOOKUP($B100,'Data invoice'!$B$2:$Q$1155,6,0))</f>
        <v/>
      </c>
      <c r="G100" s="86" t="str">
        <f>IF(ISERROR(VLOOKUP($B100,'Data invoice'!$B$2:$Q$1155,7,0)),"",VLOOKUP($B100,'Data invoice'!$B$2:$Q$1155,7,0))</f>
        <v/>
      </c>
      <c r="H100" s="86" t="str">
        <f>IF(ISERROR(VLOOKUP($B100,'Data invoice'!$B$2:$Q$1155,9,0)),"",VLOOKUP($B100,'Data invoice'!$B$2:$Q$1155,9,0))</f>
        <v/>
      </c>
      <c r="I100" s="86" t="str">
        <f>IF(ISERROR(VLOOKUP($B100,'Data invoice'!$B$2:$Q$1155,35,0)),"",VLOOKUP($B100,'Data invoice'!$B$2:$Q$1155,35,0))</f>
        <v/>
      </c>
      <c r="J100" s="86" t="str">
        <f>IF(ISERROR(VLOOKUP($B100,'Data invoice'!$B$2:$Q$1155,36,0)),"",VLOOKUP($B100,'Data invoice'!$B$2:$Q$1155,36,0))</f>
        <v/>
      </c>
      <c r="K100" s="88" t="str">
        <f>IF(ISERROR(VLOOKUP($B100,'Data invoice'!$B$2:$Q$1155,37,0)),"",VLOOKUP($B100,'Data invoice'!$B$2:$Q$1155,37,0))</f>
        <v/>
      </c>
      <c r="L100" s="77"/>
      <c r="M100" s="77"/>
      <c r="N100" s="77"/>
      <c r="O100" s="77"/>
      <c r="P100" s="77"/>
      <c r="Q100" s="77"/>
      <c r="R100" s="89"/>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81"/>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row>
    <row r="101" spans="1:122" ht="13.5" customHeight="1">
      <c r="A101" s="77"/>
      <c r="B101" s="86" t="str">
        <f t="shared" si="3"/>
        <v/>
      </c>
      <c r="C101" s="86" t="str">
        <f>IF(ISERROR(VLOOKUP($B101,'Data invoice'!$B$2:$Q$1155,3)),"",VLOOKUP($B101,'Data invoice'!$B$2:$Q$1155,3,0))</f>
        <v/>
      </c>
      <c r="D101" s="86" t="str">
        <f>IF(ISERROR(VLOOKUP($B101,'Data invoice'!$B$2:$Q$1155,4,0)),"",VLOOKUP($B101,'Data invoice'!$B$2:$Q$1155,4,0))</f>
        <v/>
      </c>
      <c r="E101" s="86" t="str">
        <f>IF(ISERROR(VLOOKUP($B101,'Data invoice'!$B$2:$Q$1155,5,0)),"",VLOOKUP($B101,'Data invoice'!$B$2:$Q$1155,5,0))</f>
        <v/>
      </c>
      <c r="F101" s="86" t="str">
        <f>IF(ISERROR(VLOOKUP($B101,'Data invoice'!$B$2:$Q$1155,6,0)),"",VLOOKUP($B101,'Data invoice'!$B$2:$Q$1155,6,0))</f>
        <v/>
      </c>
      <c r="G101" s="86" t="str">
        <f>IF(ISERROR(VLOOKUP($B101,'Data invoice'!$B$2:$Q$1155,7,0)),"",VLOOKUP($B101,'Data invoice'!$B$2:$Q$1155,7,0))</f>
        <v/>
      </c>
      <c r="H101" s="86" t="str">
        <f>IF(ISERROR(VLOOKUP($B101,'Data invoice'!$B$2:$Q$1155,9,0)),"",VLOOKUP($B101,'Data invoice'!$B$2:$Q$1155,9,0))</f>
        <v/>
      </c>
      <c r="I101" s="86" t="str">
        <f>IF(ISERROR(VLOOKUP($B101,'Data invoice'!$B$2:$Q$1155,35,0)),"",VLOOKUP($B101,'Data invoice'!$B$2:$Q$1155,35,0))</f>
        <v/>
      </c>
      <c r="J101" s="86" t="str">
        <f>IF(ISERROR(VLOOKUP($B101,'Data invoice'!$B$2:$Q$1155,36,0)),"",VLOOKUP($B101,'Data invoice'!$B$2:$Q$1155,36,0))</f>
        <v/>
      </c>
      <c r="K101" s="88" t="str">
        <f>IF(ISERROR(VLOOKUP($B101,'Data invoice'!$B$2:$Q$1155,37,0)),"",VLOOKUP($B101,'Data invoice'!$B$2:$Q$1155,37,0))</f>
        <v/>
      </c>
      <c r="L101" s="77"/>
      <c r="M101" s="77"/>
      <c r="N101" s="77"/>
      <c r="O101" s="77"/>
      <c r="P101" s="77"/>
      <c r="Q101" s="77"/>
      <c r="R101" s="89"/>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77"/>
      <c r="AT101" s="77"/>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81"/>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row>
    <row r="102" spans="1:122" ht="13.5" customHeight="1">
      <c r="A102" s="77"/>
      <c r="B102" s="86" t="str">
        <f t="shared" si="3"/>
        <v/>
      </c>
      <c r="C102" s="86" t="str">
        <f>IF(ISERROR(VLOOKUP($B102,'Data invoice'!$B$2:$Q$1155,3)),"",VLOOKUP($B102,'Data invoice'!$B$2:$Q$1155,3,0))</f>
        <v/>
      </c>
      <c r="D102" s="86" t="str">
        <f>IF(ISERROR(VLOOKUP($B102,'Data invoice'!$B$2:$Q$1155,4,0)),"",VLOOKUP($B102,'Data invoice'!$B$2:$Q$1155,4,0))</f>
        <v/>
      </c>
      <c r="E102" s="86" t="str">
        <f>IF(ISERROR(VLOOKUP($B102,'Data invoice'!$B$2:$Q$1155,5,0)),"",VLOOKUP($B102,'Data invoice'!$B$2:$Q$1155,5,0))</f>
        <v/>
      </c>
      <c r="F102" s="86" t="str">
        <f>IF(ISERROR(VLOOKUP($B102,'Data invoice'!$B$2:$Q$1155,6,0)),"",VLOOKUP($B102,'Data invoice'!$B$2:$Q$1155,6,0))</f>
        <v/>
      </c>
      <c r="G102" s="86" t="str">
        <f>IF(ISERROR(VLOOKUP($B102,'Data invoice'!$B$2:$Q$1155,7,0)),"",VLOOKUP($B102,'Data invoice'!$B$2:$Q$1155,7,0))</f>
        <v/>
      </c>
      <c r="H102" s="86" t="str">
        <f>IF(ISERROR(VLOOKUP($B102,'Data invoice'!$B$2:$Q$1155,9,0)),"",VLOOKUP($B102,'Data invoice'!$B$2:$Q$1155,9,0))</f>
        <v/>
      </c>
      <c r="I102" s="86" t="str">
        <f>IF(ISERROR(VLOOKUP($B102,'Data invoice'!$B$2:$Q$1155,35,0)),"",VLOOKUP($B102,'Data invoice'!$B$2:$Q$1155,35,0))</f>
        <v/>
      </c>
      <c r="J102" s="86" t="str">
        <f>IF(ISERROR(VLOOKUP($B102,'Data invoice'!$B$2:$Q$1155,36,0)),"",VLOOKUP($B102,'Data invoice'!$B$2:$Q$1155,36,0))</f>
        <v/>
      </c>
      <c r="K102" s="88" t="str">
        <f>IF(ISERROR(VLOOKUP($B102,'Data invoice'!$B$2:$Q$1155,37,0)),"",VLOOKUP($B102,'Data invoice'!$B$2:$Q$1155,37,0))</f>
        <v/>
      </c>
      <c r="L102" s="77"/>
      <c r="M102" s="77"/>
      <c r="N102" s="77"/>
      <c r="O102" s="77"/>
      <c r="P102" s="77"/>
      <c r="Q102" s="77"/>
      <c r="R102" s="89"/>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77"/>
      <c r="AT102" s="77"/>
      <c r="AU102" s="77"/>
      <c r="AV102" s="77"/>
      <c r="AW102" s="77"/>
      <c r="AX102" s="77"/>
      <c r="AY102" s="77"/>
      <c r="AZ102" s="77"/>
      <c r="BA102" s="77"/>
      <c r="BB102" s="77"/>
      <c r="BC102" s="77"/>
      <c r="BD102" s="77"/>
      <c r="BE102" s="77"/>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81"/>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row>
    <row r="103" spans="1:122" ht="13.5" customHeight="1">
      <c r="A103" s="77"/>
      <c r="B103" s="86" t="str">
        <f t="shared" si="3"/>
        <v/>
      </c>
      <c r="C103" s="86" t="str">
        <f>IF(ISERROR(VLOOKUP($B103,'Data invoice'!$B$2:$Q$1155,3)),"",VLOOKUP($B103,'Data invoice'!$B$2:$Q$1155,3,0))</f>
        <v/>
      </c>
      <c r="D103" s="86" t="str">
        <f>IF(ISERROR(VLOOKUP($B103,'Data invoice'!$B$2:$Q$1155,4,0)),"",VLOOKUP($B103,'Data invoice'!$B$2:$Q$1155,4,0))</f>
        <v/>
      </c>
      <c r="E103" s="86" t="str">
        <f>IF(ISERROR(VLOOKUP($B103,'Data invoice'!$B$2:$Q$1155,5,0)),"",VLOOKUP($B103,'Data invoice'!$B$2:$Q$1155,5,0))</f>
        <v/>
      </c>
      <c r="F103" s="86" t="str">
        <f>IF(ISERROR(VLOOKUP($B103,'Data invoice'!$B$2:$Q$1155,6,0)),"",VLOOKUP($B103,'Data invoice'!$B$2:$Q$1155,6,0))</f>
        <v/>
      </c>
      <c r="G103" s="86" t="str">
        <f>IF(ISERROR(VLOOKUP($B103,'Data invoice'!$B$2:$Q$1155,7,0)),"",VLOOKUP($B103,'Data invoice'!$B$2:$Q$1155,7,0))</f>
        <v/>
      </c>
      <c r="H103" s="86" t="str">
        <f>IF(ISERROR(VLOOKUP($B103,'Data invoice'!$B$2:$Q$1155,9,0)),"",VLOOKUP($B103,'Data invoice'!$B$2:$Q$1155,9,0))</f>
        <v/>
      </c>
      <c r="I103" s="86" t="str">
        <f>IF(ISERROR(VLOOKUP($B103,'Data invoice'!$B$2:$Q$1155,35,0)),"",VLOOKUP($B103,'Data invoice'!$B$2:$Q$1155,35,0))</f>
        <v/>
      </c>
      <c r="J103" s="86" t="str">
        <f>IF(ISERROR(VLOOKUP($B103,'Data invoice'!$B$2:$Q$1155,36,0)),"",VLOOKUP($B103,'Data invoice'!$B$2:$Q$1155,36,0))</f>
        <v/>
      </c>
      <c r="K103" s="88" t="str">
        <f>IF(ISERROR(VLOOKUP($B103,'Data invoice'!$B$2:$Q$1155,37,0)),"",VLOOKUP($B103,'Data invoice'!$B$2:$Q$1155,37,0))</f>
        <v/>
      </c>
      <c r="L103" s="77"/>
      <c r="M103" s="77"/>
      <c r="N103" s="77"/>
      <c r="O103" s="77"/>
      <c r="P103" s="77"/>
      <c r="Q103" s="77"/>
      <c r="R103" s="89"/>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81"/>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row>
    <row r="104" spans="1:122" ht="13.5" customHeight="1">
      <c r="A104" s="77"/>
      <c r="B104" s="86" t="str">
        <f t="shared" si="3"/>
        <v/>
      </c>
      <c r="C104" s="86" t="str">
        <f>IF(ISERROR(VLOOKUP($B104,'Data invoice'!$B$2:$Q$1155,3)),"",VLOOKUP($B104,'Data invoice'!$B$2:$Q$1155,3,0))</f>
        <v/>
      </c>
      <c r="D104" s="86" t="str">
        <f>IF(ISERROR(VLOOKUP($B104,'Data invoice'!$B$2:$Q$1155,4,0)),"",VLOOKUP($B104,'Data invoice'!$B$2:$Q$1155,4,0))</f>
        <v/>
      </c>
      <c r="E104" s="86" t="str">
        <f>IF(ISERROR(VLOOKUP($B104,'Data invoice'!$B$2:$Q$1155,5,0)),"",VLOOKUP($B104,'Data invoice'!$B$2:$Q$1155,5,0))</f>
        <v/>
      </c>
      <c r="F104" s="86" t="str">
        <f>IF(ISERROR(VLOOKUP($B104,'Data invoice'!$B$2:$Q$1155,6,0)),"",VLOOKUP($B104,'Data invoice'!$B$2:$Q$1155,6,0))</f>
        <v/>
      </c>
      <c r="G104" s="86" t="str">
        <f>IF(ISERROR(VLOOKUP($B104,'Data invoice'!$B$2:$Q$1155,7,0)),"",VLOOKUP($B104,'Data invoice'!$B$2:$Q$1155,7,0))</f>
        <v/>
      </c>
      <c r="H104" s="86" t="str">
        <f>IF(ISERROR(VLOOKUP($B104,'Data invoice'!$B$2:$Q$1155,9,0)),"",VLOOKUP($B104,'Data invoice'!$B$2:$Q$1155,9,0))</f>
        <v/>
      </c>
      <c r="I104" s="86" t="str">
        <f>IF(ISERROR(VLOOKUP($B104,'Data invoice'!$B$2:$Q$1155,35,0)),"",VLOOKUP($B104,'Data invoice'!$B$2:$Q$1155,35,0))</f>
        <v/>
      </c>
      <c r="J104" s="86" t="str">
        <f>IF(ISERROR(VLOOKUP($B104,'Data invoice'!$B$2:$Q$1155,36,0)),"",VLOOKUP($B104,'Data invoice'!$B$2:$Q$1155,36,0))</f>
        <v/>
      </c>
      <c r="K104" s="88" t="str">
        <f>IF(ISERROR(VLOOKUP($B104,'Data invoice'!$B$2:$Q$1155,37,0)),"",VLOOKUP($B104,'Data invoice'!$B$2:$Q$1155,37,0))</f>
        <v/>
      </c>
      <c r="L104" s="77"/>
      <c r="M104" s="77"/>
      <c r="N104" s="77"/>
      <c r="O104" s="77"/>
      <c r="P104" s="77"/>
      <c r="Q104" s="77"/>
      <c r="R104" s="89"/>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81"/>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row>
    <row r="105" spans="1:122" ht="13.5" customHeight="1">
      <c r="A105" s="77"/>
      <c r="B105" s="86" t="str">
        <f t="shared" si="3"/>
        <v/>
      </c>
      <c r="C105" s="86" t="str">
        <f>IF(ISERROR(VLOOKUP($B105,'Data invoice'!$B$2:$Q$1155,3)),"",VLOOKUP($B105,'Data invoice'!$B$2:$Q$1155,3,0))</f>
        <v/>
      </c>
      <c r="D105" s="86" t="str">
        <f>IF(ISERROR(VLOOKUP($B105,'Data invoice'!$B$2:$Q$1155,4,0)),"",VLOOKUP($B105,'Data invoice'!$B$2:$Q$1155,4,0))</f>
        <v/>
      </c>
      <c r="E105" s="86" t="str">
        <f>IF(ISERROR(VLOOKUP($B105,'Data invoice'!$B$2:$Q$1155,5,0)),"",VLOOKUP($B105,'Data invoice'!$B$2:$Q$1155,5,0))</f>
        <v/>
      </c>
      <c r="F105" s="86" t="str">
        <f>IF(ISERROR(VLOOKUP($B105,'Data invoice'!$B$2:$Q$1155,6,0)),"",VLOOKUP($B105,'Data invoice'!$B$2:$Q$1155,6,0))</f>
        <v/>
      </c>
      <c r="G105" s="86" t="str">
        <f>IF(ISERROR(VLOOKUP($B105,'Data invoice'!$B$2:$Q$1155,7,0)),"",VLOOKUP($B105,'Data invoice'!$B$2:$Q$1155,7,0))</f>
        <v/>
      </c>
      <c r="H105" s="86" t="str">
        <f>IF(ISERROR(VLOOKUP($B105,'Data invoice'!$B$2:$Q$1155,9,0)),"",VLOOKUP($B105,'Data invoice'!$B$2:$Q$1155,9,0))</f>
        <v/>
      </c>
      <c r="I105" s="86" t="str">
        <f>IF(ISERROR(VLOOKUP($B105,'Data invoice'!$B$2:$Q$1155,35,0)),"",VLOOKUP($B105,'Data invoice'!$B$2:$Q$1155,35,0))</f>
        <v/>
      </c>
      <c r="J105" s="86" t="str">
        <f>IF(ISERROR(VLOOKUP($B105,'Data invoice'!$B$2:$Q$1155,36,0)),"",VLOOKUP($B105,'Data invoice'!$B$2:$Q$1155,36,0))</f>
        <v/>
      </c>
      <c r="K105" s="88" t="str">
        <f>IF(ISERROR(VLOOKUP($B105,'Data invoice'!$B$2:$Q$1155,37,0)),"",VLOOKUP($B105,'Data invoice'!$B$2:$Q$1155,37,0))</f>
        <v/>
      </c>
      <c r="L105" s="77"/>
      <c r="M105" s="77"/>
      <c r="N105" s="77"/>
      <c r="O105" s="77"/>
      <c r="P105" s="77"/>
      <c r="Q105" s="77"/>
      <c r="R105" s="89"/>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81"/>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row>
    <row r="106" spans="1:122" ht="13.5" customHeight="1">
      <c r="A106" s="77"/>
      <c r="B106" s="86" t="str">
        <f t="shared" si="3"/>
        <v/>
      </c>
      <c r="C106" s="86" t="str">
        <f>IF(ISERROR(VLOOKUP($B106,'Data invoice'!$B$2:$Q$1155,3)),"",VLOOKUP($B106,'Data invoice'!$B$2:$Q$1155,3,0))</f>
        <v/>
      </c>
      <c r="D106" s="86" t="str">
        <f>IF(ISERROR(VLOOKUP($B106,'Data invoice'!$B$2:$Q$1155,4,0)),"",VLOOKUP($B106,'Data invoice'!$B$2:$Q$1155,4,0))</f>
        <v/>
      </c>
      <c r="E106" s="86" t="str">
        <f>IF(ISERROR(VLOOKUP($B106,'Data invoice'!$B$2:$Q$1155,5,0)),"",VLOOKUP($B106,'Data invoice'!$B$2:$Q$1155,5,0))</f>
        <v/>
      </c>
      <c r="F106" s="86" t="str">
        <f>IF(ISERROR(VLOOKUP($B106,'Data invoice'!$B$2:$Q$1155,6,0)),"",VLOOKUP($B106,'Data invoice'!$B$2:$Q$1155,6,0))</f>
        <v/>
      </c>
      <c r="G106" s="86" t="str">
        <f>IF(ISERROR(VLOOKUP($B106,'Data invoice'!$B$2:$Q$1155,7,0)),"",VLOOKUP($B106,'Data invoice'!$B$2:$Q$1155,7,0))</f>
        <v/>
      </c>
      <c r="H106" s="86" t="str">
        <f>IF(ISERROR(VLOOKUP($B106,'Data invoice'!$B$2:$Q$1155,9,0)),"",VLOOKUP($B106,'Data invoice'!$B$2:$Q$1155,9,0))</f>
        <v/>
      </c>
      <c r="I106" s="86" t="str">
        <f>IF(ISERROR(VLOOKUP($B106,'Data invoice'!$B$2:$Q$1155,35,0)),"",VLOOKUP($B106,'Data invoice'!$B$2:$Q$1155,35,0))</f>
        <v/>
      </c>
      <c r="J106" s="86" t="str">
        <f>IF(ISERROR(VLOOKUP($B106,'Data invoice'!$B$2:$Q$1155,36,0)),"",VLOOKUP($B106,'Data invoice'!$B$2:$Q$1155,36,0))</f>
        <v/>
      </c>
      <c r="K106" s="88" t="str">
        <f>IF(ISERROR(VLOOKUP($B106,'Data invoice'!$B$2:$Q$1155,37,0)),"",VLOOKUP($B106,'Data invoice'!$B$2:$Q$1155,37,0))</f>
        <v/>
      </c>
      <c r="L106" s="77"/>
      <c r="M106" s="77"/>
      <c r="N106" s="77"/>
      <c r="O106" s="77"/>
      <c r="P106" s="77"/>
      <c r="Q106" s="77"/>
      <c r="R106" s="89"/>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81"/>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row>
    <row r="107" spans="1:122" ht="13.5" customHeight="1">
      <c r="A107" s="77"/>
      <c r="B107" s="86" t="str">
        <f t="shared" si="3"/>
        <v/>
      </c>
      <c r="C107" s="86" t="str">
        <f>IF(ISERROR(VLOOKUP($B107,'Data invoice'!$B$2:$Q$1155,3)),"",VLOOKUP($B107,'Data invoice'!$B$2:$Q$1155,3,0))</f>
        <v/>
      </c>
      <c r="D107" s="86" t="str">
        <f>IF(ISERROR(VLOOKUP($B107,'Data invoice'!$B$2:$Q$1155,4,0)),"",VLOOKUP($B107,'Data invoice'!$B$2:$Q$1155,4,0))</f>
        <v/>
      </c>
      <c r="E107" s="86" t="str">
        <f>IF(ISERROR(VLOOKUP($B107,'Data invoice'!$B$2:$Q$1155,5,0)),"",VLOOKUP($B107,'Data invoice'!$B$2:$Q$1155,5,0))</f>
        <v/>
      </c>
      <c r="F107" s="86" t="str">
        <f>IF(ISERROR(VLOOKUP($B107,'Data invoice'!$B$2:$Q$1155,6,0)),"",VLOOKUP($B107,'Data invoice'!$B$2:$Q$1155,6,0))</f>
        <v/>
      </c>
      <c r="G107" s="86" t="str">
        <f>IF(ISERROR(VLOOKUP($B107,'Data invoice'!$B$2:$Q$1155,7,0)),"",VLOOKUP($B107,'Data invoice'!$B$2:$Q$1155,7,0))</f>
        <v/>
      </c>
      <c r="H107" s="86" t="str">
        <f>IF(ISERROR(VLOOKUP($B107,'Data invoice'!$B$2:$Q$1155,9,0)),"",VLOOKUP($B107,'Data invoice'!$B$2:$Q$1155,9,0))</f>
        <v/>
      </c>
      <c r="I107" s="86" t="str">
        <f>IF(ISERROR(VLOOKUP($B107,'Data invoice'!$B$2:$Q$1155,35,0)),"",VLOOKUP($B107,'Data invoice'!$B$2:$Q$1155,35,0))</f>
        <v/>
      </c>
      <c r="J107" s="86" t="str">
        <f>IF(ISERROR(VLOOKUP($B107,'Data invoice'!$B$2:$Q$1155,36,0)),"",VLOOKUP($B107,'Data invoice'!$B$2:$Q$1155,36,0))</f>
        <v/>
      </c>
      <c r="K107" s="88" t="str">
        <f>IF(ISERROR(VLOOKUP($B107,'Data invoice'!$B$2:$Q$1155,37,0)),"",VLOOKUP($B107,'Data invoice'!$B$2:$Q$1155,37,0))</f>
        <v/>
      </c>
      <c r="L107" s="77"/>
      <c r="M107" s="77"/>
      <c r="N107" s="77"/>
      <c r="O107" s="77"/>
      <c r="P107" s="77"/>
      <c r="Q107" s="77"/>
      <c r="R107" s="89"/>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81"/>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row>
    <row r="108" spans="1:122" ht="13.5" customHeight="1">
      <c r="A108" s="77"/>
      <c r="B108" s="86" t="str">
        <f t="shared" si="3"/>
        <v/>
      </c>
      <c r="C108" s="86" t="str">
        <f>IF(ISERROR(VLOOKUP($B108,'Data invoice'!$B$2:$Q$1155,3)),"",VLOOKUP($B108,'Data invoice'!$B$2:$Q$1155,3,0))</f>
        <v/>
      </c>
      <c r="D108" s="86" t="str">
        <f>IF(ISERROR(VLOOKUP($B108,'Data invoice'!$B$2:$Q$1155,4,0)),"",VLOOKUP($B108,'Data invoice'!$B$2:$Q$1155,4,0))</f>
        <v/>
      </c>
      <c r="E108" s="86" t="str">
        <f>IF(ISERROR(VLOOKUP($B108,'Data invoice'!$B$2:$Q$1155,5,0)),"",VLOOKUP($B108,'Data invoice'!$B$2:$Q$1155,5,0))</f>
        <v/>
      </c>
      <c r="F108" s="86" t="str">
        <f>IF(ISERROR(VLOOKUP($B108,'Data invoice'!$B$2:$Q$1155,6,0)),"",VLOOKUP($B108,'Data invoice'!$B$2:$Q$1155,6,0))</f>
        <v/>
      </c>
      <c r="G108" s="86" t="str">
        <f>IF(ISERROR(VLOOKUP($B108,'Data invoice'!$B$2:$Q$1155,7,0)),"",VLOOKUP($B108,'Data invoice'!$B$2:$Q$1155,7,0))</f>
        <v/>
      </c>
      <c r="H108" s="86" t="str">
        <f>IF(ISERROR(VLOOKUP($B108,'Data invoice'!$B$2:$Q$1155,9,0)),"",VLOOKUP($B108,'Data invoice'!$B$2:$Q$1155,9,0))</f>
        <v/>
      </c>
      <c r="I108" s="86" t="str">
        <f>IF(ISERROR(VLOOKUP($B108,'Data invoice'!$B$2:$Q$1155,35,0)),"",VLOOKUP($B108,'Data invoice'!$B$2:$Q$1155,35,0))</f>
        <v/>
      </c>
      <c r="J108" s="86" t="str">
        <f>IF(ISERROR(VLOOKUP($B108,'Data invoice'!$B$2:$Q$1155,36,0)),"",VLOOKUP($B108,'Data invoice'!$B$2:$Q$1155,36,0))</f>
        <v/>
      </c>
      <c r="K108" s="88" t="str">
        <f>IF(ISERROR(VLOOKUP($B108,'Data invoice'!$B$2:$Q$1155,37,0)),"",VLOOKUP($B108,'Data invoice'!$B$2:$Q$1155,37,0))</f>
        <v/>
      </c>
      <c r="L108" s="77"/>
      <c r="M108" s="77"/>
      <c r="N108" s="77"/>
      <c r="O108" s="77"/>
      <c r="P108" s="77"/>
      <c r="Q108" s="77"/>
      <c r="R108" s="89"/>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81"/>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row>
    <row r="109" spans="1:122" ht="13.5" customHeight="1">
      <c r="A109" s="77"/>
      <c r="B109" s="86" t="str">
        <f t="shared" si="3"/>
        <v/>
      </c>
      <c r="C109" s="86" t="str">
        <f>IF(ISERROR(VLOOKUP($B109,'Data invoice'!$B$2:$Q$1155,3)),"",VLOOKUP($B109,'Data invoice'!$B$2:$Q$1155,3,0))</f>
        <v/>
      </c>
      <c r="D109" s="86" t="str">
        <f>IF(ISERROR(VLOOKUP($B109,'Data invoice'!$B$2:$Q$1155,4,0)),"",VLOOKUP($B109,'Data invoice'!$B$2:$Q$1155,4,0))</f>
        <v/>
      </c>
      <c r="E109" s="86" t="str">
        <f>IF(ISERROR(VLOOKUP($B109,'Data invoice'!$B$2:$Q$1155,5,0)),"",VLOOKUP($B109,'Data invoice'!$B$2:$Q$1155,5,0))</f>
        <v/>
      </c>
      <c r="F109" s="86" t="str">
        <f>IF(ISERROR(VLOOKUP($B109,'Data invoice'!$B$2:$Q$1155,6,0)),"",VLOOKUP($B109,'Data invoice'!$B$2:$Q$1155,6,0))</f>
        <v/>
      </c>
      <c r="G109" s="86" t="str">
        <f>IF(ISERROR(VLOOKUP($B109,'Data invoice'!$B$2:$Q$1155,7,0)),"",VLOOKUP($B109,'Data invoice'!$B$2:$Q$1155,7,0))</f>
        <v/>
      </c>
      <c r="H109" s="86" t="str">
        <f>IF(ISERROR(VLOOKUP($B109,'Data invoice'!$B$2:$Q$1155,9,0)),"",VLOOKUP($B109,'Data invoice'!$B$2:$Q$1155,9,0))</f>
        <v/>
      </c>
      <c r="I109" s="86" t="str">
        <f>IF(ISERROR(VLOOKUP($B109,'Data invoice'!$B$2:$Q$1155,35,0)),"",VLOOKUP($B109,'Data invoice'!$B$2:$Q$1155,35,0))</f>
        <v/>
      </c>
      <c r="J109" s="86" t="str">
        <f>IF(ISERROR(VLOOKUP($B109,'Data invoice'!$B$2:$Q$1155,36,0)),"",VLOOKUP($B109,'Data invoice'!$B$2:$Q$1155,36,0))</f>
        <v/>
      </c>
      <c r="K109" s="88" t="str">
        <f>IF(ISERROR(VLOOKUP($B109,'Data invoice'!$B$2:$Q$1155,37,0)),"",VLOOKUP($B109,'Data invoice'!$B$2:$Q$1155,37,0))</f>
        <v/>
      </c>
      <c r="L109" s="77"/>
      <c r="M109" s="77"/>
      <c r="N109" s="77"/>
      <c r="O109" s="77"/>
      <c r="P109" s="77"/>
      <c r="Q109" s="77"/>
      <c r="R109" s="89"/>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81"/>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row>
    <row r="110" spans="1:122" ht="13.5" customHeight="1">
      <c r="A110" s="77"/>
      <c r="B110" s="86" t="str">
        <f t="shared" si="3"/>
        <v/>
      </c>
      <c r="C110" s="86" t="str">
        <f>IF(ISERROR(VLOOKUP($B110,'Data invoice'!$B$2:$Q$1155,3)),"",VLOOKUP($B110,'Data invoice'!$B$2:$Q$1155,3,0))</f>
        <v/>
      </c>
      <c r="D110" s="86" t="str">
        <f>IF(ISERROR(VLOOKUP($B110,'Data invoice'!$B$2:$Q$1155,4,0)),"",VLOOKUP($B110,'Data invoice'!$B$2:$Q$1155,4,0))</f>
        <v/>
      </c>
      <c r="E110" s="86" t="str">
        <f>IF(ISERROR(VLOOKUP($B110,'Data invoice'!$B$2:$Q$1155,5,0)),"",VLOOKUP($B110,'Data invoice'!$B$2:$Q$1155,5,0))</f>
        <v/>
      </c>
      <c r="F110" s="86" t="str">
        <f>IF(ISERROR(VLOOKUP($B110,'Data invoice'!$B$2:$Q$1155,6,0)),"",VLOOKUP($B110,'Data invoice'!$B$2:$Q$1155,6,0))</f>
        <v/>
      </c>
      <c r="G110" s="86" t="str">
        <f>IF(ISERROR(VLOOKUP($B110,'Data invoice'!$B$2:$Q$1155,7,0)),"",VLOOKUP($B110,'Data invoice'!$B$2:$Q$1155,7,0))</f>
        <v/>
      </c>
      <c r="H110" s="86" t="str">
        <f>IF(ISERROR(VLOOKUP($B110,'Data invoice'!$B$2:$Q$1155,9,0)),"",VLOOKUP($B110,'Data invoice'!$B$2:$Q$1155,9,0))</f>
        <v/>
      </c>
      <c r="I110" s="86" t="str">
        <f>IF(ISERROR(VLOOKUP($B110,'Data invoice'!$B$2:$Q$1155,35,0)),"",VLOOKUP($B110,'Data invoice'!$B$2:$Q$1155,35,0))</f>
        <v/>
      </c>
      <c r="J110" s="86" t="str">
        <f>IF(ISERROR(VLOOKUP($B110,'Data invoice'!$B$2:$Q$1155,36,0)),"",VLOOKUP($B110,'Data invoice'!$B$2:$Q$1155,36,0))</f>
        <v/>
      </c>
      <c r="K110" s="88" t="str">
        <f>IF(ISERROR(VLOOKUP($B110,'Data invoice'!$B$2:$Q$1155,37,0)),"",VLOOKUP($B110,'Data invoice'!$B$2:$Q$1155,37,0))</f>
        <v/>
      </c>
      <c r="L110" s="77"/>
      <c r="M110" s="77"/>
      <c r="N110" s="77"/>
      <c r="O110" s="77"/>
      <c r="P110" s="77"/>
      <c r="Q110" s="77"/>
      <c r="R110" s="89"/>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81"/>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row>
    <row r="111" spans="1:122" ht="13.5" customHeight="1">
      <c r="A111" s="77"/>
      <c r="B111" s="86" t="str">
        <f t="shared" si="3"/>
        <v/>
      </c>
      <c r="C111" s="86" t="str">
        <f>IF(ISERROR(VLOOKUP($B111,'Data invoice'!$B$2:$Q$1155,3)),"",VLOOKUP($B111,'Data invoice'!$B$2:$Q$1155,3,0))</f>
        <v/>
      </c>
      <c r="D111" s="86" t="str">
        <f>IF(ISERROR(VLOOKUP($B111,'Data invoice'!$B$2:$Q$1155,4,0)),"",VLOOKUP($B111,'Data invoice'!$B$2:$Q$1155,4,0))</f>
        <v/>
      </c>
      <c r="E111" s="86" t="str">
        <f>IF(ISERROR(VLOOKUP($B111,'Data invoice'!$B$2:$Q$1155,5,0)),"",VLOOKUP($B111,'Data invoice'!$B$2:$Q$1155,5,0))</f>
        <v/>
      </c>
      <c r="F111" s="86" t="str">
        <f>IF(ISERROR(VLOOKUP($B111,'Data invoice'!$B$2:$Q$1155,6,0)),"",VLOOKUP($B111,'Data invoice'!$B$2:$Q$1155,6,0))</f>
        <v/>
      </c>
      <c r="G111" s="86" t="str">
        <f>IF(ISERROR(VLOOKUP($B111,'Data invoice'!$B$2:$Q$1155,7,0)),"",VLOOKUP($B111,'Data invoice'!$B$2:$Q$1155,7,0))</f>
        <v/>
      </c>
      <c r="H111" s="86" t="str">
        <f>IF(ISERROR(VLOOKUP($B111,'Data invoice'!$B$2:$Q$1155,9,0)),"",VLOOKUP($B111,'Data invoice'!$B$2:$Q$1155,9,0))</f>
        <v/>
      </c>
      <c r="I111" s="86" t="str">
        <f>IF(ISERROR(VLOOKUP($B111,'Data invoice'!$B$2:$Q$1155,35,0)),"",VLOOKUP($B111,'Data invoice'!$B$2:$Q$1155,35,0))</f>
        <v/>
      </c>
      <c r="J111" s="86" t="str">
        <f>IF(ISERROR(VLOOKUP($B111,'Data invoice'!$B$2:$Q$1155,36,0)),"",VLOOKUP($B111,'Data invoice'!$B$2:$Q$1155,36,0))</f>
        <v/>
      </c>
      <c r="K111" s="88" t="str">
        <f>IF(ISERROR(VLOOKUP($B111,'Data invoice'!$B$2:$Q$1155,37,0)),"",VLOOKUP($B111,'Data invoice'!$B$2:$Q$1155,37,0))</f>
        <v/>
      </c>
      <c r="L111" s="77"/>
      <c r="M111" s="77"/>
      <c r="N111" s="77"/>
      <c r="O111" s="77"/>
      <c r="P111" s="77"/>
      <c r="Q111" s="77"/>
      <c r="R111" s="89"/>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81"/>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row>
    <row r="112" spans="1:122" ht="13.5" customHeight="1">
      <c r="A112" s="77"/>
      <c r="B112" s="86" t="str">
        <f t="shared" si="3"/>
        <v/>
      </c>
      <c r="C112" s="86" t="str">
        <f>IF(ISERROR(VLOOKUP($B112,'Data invoice'!$B$2:$Q$1155,3)),"",VLOOKUP($B112,'Data invoice'!$B$2:$Q$1155,3,0))</f>
        <v/>
      </c>
      <c r="D112" s="86" t="str">
        <f>IF(ISERROR(VLOOKUP($B112,'Data invoice'!$B$2:$Q$1155,4,0)),"",VLOOKUP($B112,'Data invoice'!$B$2:$Q$1155,4,0))</f>
        <v/>
      </c>
      <c r="E112" s="86" t="str">
        <f>IF(ISERROR(VLOOKUP($B112,'Data invoice'!$B$2:$Q$1155,5,0)),"",VLOOKUP($B112,'Data invoice'!$B$2:$Q$1155,5,0))</f>
        <v/>
      </c>
      <c r="F112" s="86" t="str">
        <f>IF(ISERROR(VLOOKUP($B112,'Data invoice'!$B$2:$Q$1155,6,0)),"",VLOOKUP($B112,'Data invoice'!$B$2:$Q$1155,6,0))</f>
        <v/>
      </c>
      <c r="G112" s="86" t="str">
        <f>IF(ISERROR(VLOOKUP($B112,'Data invoice'!$B$2:$Q$1155,7,0)),"",VLOOKUP($B112,'Data invoice'!$B$2:$Q$1155,7,0))</f>
        <v/>
      </c>
      <c r="H112" s="86" t="str">
        <f>IF(ISERROR(VLOOKUP($B112,'Data invoice'!$B$2:$Q$1155,9,0)),"",VLOOKUP($B112,'Data invoice'!$B$2:$Q$1155,9,0))</f>
        <v/>
      </c>
      <c r="I112" s="86" t="str">
        <f>IF(ISERROR(VLOOKUP($B112,'Data invoice'!$B$2:$Q$1155,35,0)),"",VLOOKUP($B112,'Data invoice'!$B$2:$Q$1155,35,0))</f>
        <v/>
      </c>
      <c r="J112" s="86" t="str">
        <f>IF(ISERROR(VLOOKUP($B112,'Data invoice'!$B$2:$Q$1155,36,0)),"",VLOOKUP($B112,'Data invoice'!$B$2:$Q$1155,36,0))</f>
        <v/>
      </c>
      <c r="K112" s="88" t="str">
        <f>IF(ISERROR(VLOOKUP($B112,'Data invoice'!$B$2:$Q$1155,37,0)),"",VLOOKUP($B112,'Data invoice'!$B$2:$Q$1155,37,0))</f>
        <v/>
      </c>
      <c r="L112" s="77"/>
      <c r="M112" s="77"/>
      <c r="N112" s="77"/>
      <c r="O112" s="77"/>
      <c r="P112" s="77"/>
      <c r="Q112" s="77"/>
      <c r="R112" s="89"/>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81"/>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row>
    <row r="113" spans="1:122" ht="13.5" customHeight="1">
      <c r="A113" s="77"/>
      <c r="B113" s="86" t="str">
        <f t="shared" si="3"/>
        <v/>
      </c>
      <c r="C113" s="86" t="str">
        <f>IF(ISERROR(VLOOKUP($B113,'Data invoice'!$B$2:$Q$1155,3)),"",VLOOKUP($B113,'Data invoice'!$B$2:$Q$1155,3,0))</f>
        <v/>
      </c>
      <c r="D113" s="86" t="str">
        <f>IF(ISERROR(VLOOKUP($B113,'Data invoice'!$B$2:$Q$1155,4,0)),"",VLOOKUP($B113,'Data invoice'!$B$2:$Q$1155,4,0))</f>
        <v/>
      </c>
      <c r="E113" s="86" t="str">
        <f>IF(ISERROR(VLOOKUP($B113,'Data invoice'!$B$2:$Q$1155,5,0)),"",VLOOKUP($B113,'Data invoice'!$B$2:$Q$1155,5,0))</f>
        <v/>
      </c>
      <c r="F113" s="86" t="str">
        <f>IF(ISERROR(VLOOKUP($B113,'Data invoice'!$B$2:$Q$1155,6,0)),"",VLOOKUP($B113,'Data invoice'!$B$2:$Q$1155,6,0))</f>
        <v/>
      </c>
      <c r="G113" s="86" t="str">
        <f>IF(ISERROR(VLOOKUP($B113,'Data invoice'!$B$2:$Q$1155,7,0)),"",VLOOKUP($B113,'Data invoice'!$B$2:$Q$1155,7,0))</f>
        <v/>
      </c>
      <c r="H113" s="86" t="str">
        <f>IF(ISERROR(VLOOKUP($B113,'Data invoice'!$B$2:$Q$1155,9,0)),"",VLOOKUP($B113,'Data invoice'!$B$2:$Q$1155,9,0))</f>
        <v/>
      </c>
      <c r="I113" s="86" t="str">
        <f>IF(ISERROR(VLOOKUP($B113,'Data invoice'!$B$2:$Q$1155,35,0)),"",VLOOKUP($B113,'Data invoice'!$B$2:$Q$1155,35,0))</f>
        <v/>
      </c>
      <c r="J113" s="86" t="str">
        <f>IF(ISERROR(VLOOKUP($B113,'Data invoice'!$B$2:$Q$1155,36,0)),"",VLOOKUP($B113,'Data invoice'!$B$2:$Q$1155,36,0))</f>
        <v/>
      </c>
      <c r="K113" s="88" t="str">
        <f>IF(ISERROR(VLOOKUP($B113,'Data invoice'!$B$2:$Q$1155,37,0)),"",VLOOKUP($B113,'Data invoice'!$B$2:$Q$1155,37,0))</f>
        <v/>
      </c>
      <c r="L113" s="77"/>
      <c r="M113" s="77"/>
      <c r="N113" s="77"/>
      <c r="O113" s="77"/>
      <c r="P113" s="77"/>
      <c r="Q113" s="77"/>
      <c r="R113" s="89"/>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7"/>
      <c r="AU113" s="77"/>
      <c r="AV113" s="77"/>
      <c r="AW113" s="77"/>
      <c r="AX113" s="77"/>
      <c r="AY113" s="77"/>
      <c r="AZ113" s="77"/>
      <c r="BA113" s="77"/>
      <c r="BB113" s="77"/>
      <c r="BC113" s="77"/>
      <c r="BD113" s="77"/>
      <c r="BE113" s="77"/>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81"/>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row>
    <row r="114" spans="1:122" ht="13.5" customHeight="1">
      <c r="A114" s="77"/>
      <c r="B114" s="86" t="str">
        <f t="shared" si="3"/>
        <v/>
      </c>
      <c r="C114" s="86" t="str">
        <f>IF(ISERROR(VLOOKUP($B114,'Data invoice'!$B$2:$Q$1155,3)),"",VLOOKUP($B114,'Data invoice'!$B$2:$Q$1155,3,0))</f>
        <v/>
      </c>
      <c r="D114" s="86" t="str">
        <f>IF(ISERROR(VLOOKUP($B114,'Data invoice'!$B$2:$Q$1155,4,0)),"",VLOOKUP($B114,'Data invoice'!$B$2:$Q$1155,4,0))</f>
        <v/>
      </c>
      <c r="E114" s="86" t="str">
        <f>IF(ISERROR(VLOOKUP($B114,'Data invoice'!$B$2:$Q$1155,5,0)),"",VLOOKUP($B114,'Data invoice'!$B$2:$Q$1155,5,0))</f>
        <v/>
      </c>
      <c r="F114" s="86" t="str">
        <f>IF(ISERROR(VLOOKUP($B114,'Data invoice'!$B$2:$Q$1155,6,0)),"",VLOOKUP($B114,'Data invoice'!$B$2:$Q$1155,6,0))</f>
        <v/>
      </c>
      <c r="G114" s="86" t="str">
        <f>IF(ISERROR(VLOOKUP($B114,'Data invoice'!$B$2:$Q$1155,7,0)),"",VLOOKUP($B114,'Data invoice'!$B$2:$Q$1155,7,0))</f>
        <v/>
      </c>
      <c r="H114" s="86" t="str">
        <f>IF(ISERROR(VLOOKUP($B114,'Data invoice'!$B$2:$Q$1155,9,0)),"",VLOOKUP($B114,'Data invoice'!$B$2:$Q$1155,9,0))</f>
        <v/>
      </c>
      <c r="I114" s="86" t="str">
        <f>IF(ISERROR(VLOOKUP($B114,'Data invoice'!$B$2:$Q$1155,35,0)),"",VLOOKUP($B114,'Data invoice'!$B$2:$Q$1155,35,0))</f>
        <v/>
      </c>
      <c r="J114" s="86" t="str">
        <f>IF(ISERROR(VLOOKUP($B114,'Data invoice'!$B$2:$Q$1155,36,0)),"",VLOOKUP($B114,'Data invoice'!$B$2:$Q$1155,36,0))</f>
        <v/>
      </c>
      <c r="K114" s="88" t="str">
        <f>IF(ISERROR(VLOOKUP($B114,'Data invoice'!$B$2:$Q$1155,37,0)),"",VLOOKUP($B114,'Data invoice'!$B$2:$Q$1155,37,0))</f>
        <v/>
      </c>
      <c r="L114" s="77"/>
      <c r="M114" s="77"/>
      <c r="N114" s="77"/>
      <c r="O114" s="77"/>
      <c r="P114" s="77"/>
      <c r="Q114" s="77"/>
      <c r="R114" s="89"/>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77"/>
      <c r="AS114" s="77"/>
      <c r="AT114" s="77"/>
      <c r="AU114" s="77"/>
      <c r="AV114" s="77"/>
      <c r="AW114" s="77"/>
      <c r="AX114" s="77"/>
      <c r="AY114" s="77"/>
      <c r="AZ114" s="77"/>
      <c r="BA114" s="77"/>
      <c r="BB114" s="77"/>
      <c r="BC114" s="77"/>
      <c r="BD114" s="77"/>
      <c r="BE114" s="77"/>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81"/>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row>
    <row r="115" spans="1:122" ht="13.5" customHeight="1">
      <c r="A115" s="77"/>
      <c r="B115" s="86" t="str">
        <f t="shared" si="3"/>
        <v/>
      </c>
      <c r="C115" s="86" t="str">
        <f>IF(ISERROR(VLOOKUP($B115,'Data invoice'!$B$2:$Q$1155,3)),"",VLOOKUP($B115,'Data invoice'!$B$2:$Q$1155,3,0))</f>
        <v/>
      </c>
      <c r="D115" s="86" t="str">
        <f>IF(ISERROR(VLOOKUP($B115,'Data invoice'!$B$2:$Q$1155,4,0)),"",VLOOKUP($B115,'Data invoice'!$B$2:$Q$1155,4,0))</f>
        <v/>
      </c>
      <c r="E115" s="86" t="str">
        <f>IF(ISERROR(VLOOKUP($B115,'Data invoice'!$B$2:$Q$1155,5,0)),"",VLOOKUP($B115,'Data invoice'!$B$2:$Q$1155,5,0))</f>
        <v/>
      </c>
      <c r="F115" s="86" t="str">
        <f>IF(ISERROR(VLOOKUP($B115,'Data invoice'!$B$2:$Q$1155,6,0)),"",VLOOKUP($B115,'Data invoice'!$B$2:$Q$1155,6,0))</f>
        <v/>
      </c>
      <c r="G115" s="86" t="str">
        <f>IF(ISERROR(VLOOKUP($B115,'Data invoice'!$B$2:$Q$1155,7,0)),"",VLOOKUP($B115,'Data invoice'!$B$2:$Q$1155,7,0))</f>
        <v/>
      </c>
      <c r="H115" s="86" t="str">
        <f>IF(ISERROR(VLOOKUP($B115,'Data invoice'!$B$2:$Q$1155,9,0)),"",VLOOKUP($B115,'Data invoice'!$B$2:$Q$1155,9,0))</f>
        <v/>
      </c>
      <c r="I115" s="86" t="str">
        <f>IF(ISERROR(VLOOKUP($B115,'Data invoice'!$B$2:$Q$1155,35,0)),"",VLOOKUP($B115,'Data invoice'!$B$2:$Q$1155,35,0))</f>
        <v/>
      </c>
      <c r="J115" s="86" t="str">
        <f>IF(ISERROR(VLOOKUP($B115,'Data invoice'!$B$2:$Q$1155,36,0)),"",VLOOKUP($B115,'Data invoice'!$B$2:$Q$1155,36,0))</f>
        <v/>
      </c>
      <c r="K115" s="88" t="str">
        <f>IF(ISERROR(VLOOKUP($B115,'Data invoice'!$B$2:$Q$1155,37,0)),"",VLOOKUP($B115,'Data invoice'!$B$2:$Q$1155,37,0))</f>
        <v/>
      </c>
      <c r="L115" s="77"/>
      <c r="M115" s="77"/>
      <c r="N115" s="77"/>
      <c r="O115" s="77"/>
      <c r="P115" s="77"/>
      <c r="Q115" s="77"/>
      <c r="R115" s="89"/>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7"/>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81"/>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row>
    <row r="116" spans="1:122" ht="13.5" customHeight="1">
      <c r="A116" s="77"/>
      <c r="B116" s="86" t="str">
        <f t="shared" si="3"/>
        <v/>
      </c>
      <c r="C116" s="86" t="str">
        <f>IF(ISERROR(VLOOKUP($B116,'Data invoice'!$B$2:$Q$1155,3)),"",VLOOKUP($B116,'Data invoice'!$B$2:$Q$1155,3,0))</f>
        <v/>
      </c>
      <c r="D116" s="86" t="str">
        <f>IF(ISERROR(VLOOKUP($B116,'Data invoice'!$B$2:$Q$1155,4,0)),"",VLOOKUP($B116,'Data invoice'!$B$2:$Q$1155,4,0))</f>
        <v/>
      </c>
      <c r="E116" s="86" t="str">
        <f>IF(ISERROR(VLOOKUP($B116,'Data invoice'!$B$2:$Q$1155,5,0)),"",VLOOKUP($B116,'Data invoice'!$B$2:$Q$1155,5,0))</f>
        <v/>
      </c>
      <c r="F116" s="86" t="str">
        <f>IF(ISERROR(VLOOKUP($B116,'Data invoice'!$B$2:$Q$1155,6,0)),"",VLOOKUP($B116,'Data invoice'!$B$2:$Q$1155,6,0))</f>
        <v/>
      </c>
      <c r="G116" s="86" t="str">
        <f>IF(ISERROR(VLOOKUP($B116,'Data invoice'!$B$2:$Q$1155,7,0)),"",VLOOKUP($B116,'Data invoice'!$B$2:$Q$1155,7,0))</f>
        <v/>
      </c>
      <c r="H116" s="86" t="str">
        <f>IF(ISERROR(VLOOKUP($B116,'Data invoice'!$B$2:$Q$1155,9,0)),"",VLOOKUP($B116,'Data invoice'!$B$2:$Q$1155,9,0))</f>
        <v/>
      </c>
      <c r="I116" s="86" t="str">
        <f>IF(ISERROR(VLOOKUP($B116,'Data invoice'!$B$2:$Q$1155,35,0)),"",VLOOKUP($B116,'Data invoice'!$B$2:$Q$1155,35,0))</f>
        <v/>
      </c>
      <c r="J116" s="86" t="str">
        <f>IF(ISERROR(VLOOKUP($B116,'Data invoice'!$B$2:$Q$1155,36,0)),"",VLOOKUP($B116,'Data invoice'!$B$2:$Q$1155,36,0))</f>
        <v/>
      </c>
      <c r="K116" s="88" t="str">
        <f>IF(ISERROR(VLOOKUP($B116,'Data invoice'!$B$2:$Q$1155,37,0)),"",VLOOKUP($B116,'Data invoice'!$B$2:$Q$1155,37,0))</f>
        <v/>
      </c>
      <c r="L116" s="77"/>
      <c r="M116" s="77"/>
      <c r="N116" s="77"/>
      <c r="O116" s="77"/>
      <c r="P116" s="77"/>
      <c r="Q116" s="77"/>
      <c r="R116" s="89"/>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81"/>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row>
    <row r="117" spans="1:122" ht="13.5" customHeight="1">
      <c r="A117" s="77"/>
      <c r="B117" s="86" t="str">
        <f t="shared" si="3"/>
        <v/>
      </c>
      <c r="C117" s="86" t="str">
        <f>IF(ISERROR(VLOOKUP($B117,'Data invoice'!$B$2:$Q$1155,3)),"",VLOOKUP($B117,'Data invoice'!$B$2:$Q$1155,3,0))</f>
        <v/>
      </c>
      <c r="D117" s="86" t="str">
        <f>IF(ISERROR(VLOOKUP($B117,'Data invoice'!$B$2:$Q$1155,4,0)),"",VLOOKUP($B117,'Data invoice'!$B$2:$Q$1155,4,0))</f>
        <v/>
      </c>
      <c r="E117" s="86" t="str">
        <f>IF(ISERROR(VLOOKUP($B117,'Data invoice'!$B$2:$Q$1155,5,0)),"",VLOOKUP($B117,'Data invoice'!$B$2:$Q$1155,5,0))</f>
        <v/>
      </c>
      <c r="F117" s="86" t="str">
        <f>IF(ISERROR(VLOOKUP($B117,'Data invoice'!$B$2:$Q$1155,6,0)),"",VLOOKUP($B117,'Data invoice'!$B$2:$Q$1155,6,0))</f>
        <v/>
      </c>
      <c r="G117" s="86" t="str">
        <f>IF(ISERROR(VLOOKUP($B117,'Data invoice'!$B$2:$Q$1155,7,0)),"",VLOOKUP($B117,'Data invoice'!$B$2:$Q$1155,7,0))</f>
        <v/>
      </c>
      <c r="H117" s="86" t="str">
        <f>IF(ISERROR(VLOOKUP($B117,'Data invoice'!$B$2:$Q$1155,9,0)),"",VLOOKUP($B117,'Data invoice'!$B$2:$Q$1155,9,0))</f>
        <v/>
      </c>
      <c r="I117" s="86" t="str">
        <f>IF(ISERROR(VLOOKUP($B117,'Data invoice'!$B$2:$Q$1155,35,0)),"",VLOOKUP($B117,'Data invoice'!$B$2:$Q$1155,35,0))</f>
        <v/>
      </c>
      <c r="J117" s="86" t="str">
        <f>IF(ISERROR(VLOOKUP($B117,'Data invoice'!$B$2:$Q$1155,36,0)),"",VLOOKUP($B117,'Data invoice'!$B$2:$Q$1155,36,0))</f>
        <v/>
      </c>
      <c r="K117" s="88" t="str">
        <f>IF(ISERROR(VLOOKUP($B117,'Data invoice'!$B$2:$Q$1155,37,0)),"",VLOOKUP($B117,'Data invoice'!$B$2:$Q$1155,37,0))</f>
        <v/>
      </c>
      <c r="L117" s="77"/>
      <c r="M117" s="77"/>
      <c r="N117" s="77"/>
      <c r="O117" s="77"/>
      <c r="P117" s="77"/>
      <c r="Q117" s="77"/>
      <c r="R117" s="89"/>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c r="AT117" s="77"/>
      <c r="AU117" s="77"/>
      <c r="AV117" s="77"/>
      <c r="AW117" s="77"/>
      <c r="AX117" s="77"/>
      <c r="AY117" s="77"/>
      <c r="AZ117" s="77"/>
      <c r="BA117" s="77"/>
      <c r="BB117" s="77"/>
      <c r="BC117" s="77"/>
      <c r="BD117" s="77"/>
      <c r="BE117" s="77"/>
      <c r="BF117" s="77"/>
      <c r="BG117" s="77"/>
      <c r="BH117" s="77"/>
      <c r="BI117" s="77"/>
      <c r="BJ117" s="77"/>
      <c r="BK117" s="77"/>
      <c r="BL117" s="77"/>
      <c r="BM117" s="77"/>
      <c r="BN117" s="77"/>
      <c r="BO117" s="77"/>
      <c r="BP117" s="77"/>
      <c r="BQ117" s="77"/>
      <c r="BR117" s="77"/>
      <c r="BS117" s="77"/>
      <c r="BT117" s="77"/>
      <c r="BU117" s="77"/>
      <c r="BV117" s="77"/>
      <c r="BW117" s="77"/>
      <c r="BX117" s="77"/>
      <c r="BY117" s="77"/>
      <c r="BZ117" s="77"/>
      <c r="CA117" s="77"/>
      <c r="CB117" s="77"/>
      <c r="CC117" s="77"/>
      <c r="CD117" s="77"/>
      <c r="CE117" s="77"/>
      <c r="CF117" s="77"/>
      <c r="CG117" s="77"/>
      <c r="CH117" s="77"/>
      <c r="CI117" s="77"/>
      <c r="CJ117" s="77"/>
      <c r="CK117" s="77"/>
      <c r="CL117" s="77"/>
      <c r="CM117" s="77"/>
      <c r="CN117" s="77"/>
      <c r="CO117" s="77"/>
      <c r="CP117" s="77"/>
      <c r="CQ117" s="77"/>
      <c r="CR117" s="77"/>
      <c r="CS117" s="77"/>
      <c r="CT117" s="81"/>
      <c r="CU117" s="77"/>
      <c r="CV117" s="77"/>
      <c r="CW117" s="77"/>
      <c r="CX117" s="77"/>
      <c r="CY117" s="77"/>
      <c r="CZ117" s="77"/>
      <c r="DA117" s="77"/>
      <c r="DB117" s="77"/>
      <c r="DC117" s="77"/>
      <c r="DD117" s="77"/>
      <c r="DE117" s="77"/>
      <c r="DF117" s="77"/>
      <c r="DG117" s="77"/>
      <c r="DH117" s="77"/>
      <c r="DI117" s="77"/>
      <c r="DJ117" s="77"/>
      <c r="DK117" s="77"/>
      <c r="DL117" s="77"/>
      <c r="DM117" s="77"/>
      <c r="DN117" s="77"/>
      <c r="DO117" s="77"/>
      <c r="DP117" s="77"/>
      <c r="DQ117" s="77"/>
      <c r="DR117" s="77"/>
    </row>
    <row r="118" spans="1:122" ht="13.5" customHeight="1">
      <c r="A118" s="77"/>
      <c r="B118" s="86" t="str">
        <f t="shared" si="3"/>
        <v/>
      </c>
      <c r="C118" s="86" t="str">
        <f>IF(ISERROR(VLOOKUP($B118,'Data invoice'!$B$2:$Q$1155,3)),"",VLOOKUP($B118,'Data invoice'!$B$2:$Q$1155,3,0))</f>
        <v/>
      </c>
      <c r="D118" s="86" t="str">
        <f>IF(ISERROR(VLOOKUP($B118,'Data invoice'!$B$2:$Q$1155,4,0)),"",VLOOKUP($B118,'Data invoice'!$B$2:$Q$1155,4,0))</f>
        <v/>
      </c>
      <c r="E118" s="86" t="str">
        <f>IF(ISERROR(VLOOKUP($B118,'Data invoice'!$B$2:$Q$1155,5,0)),"",VLOOKUP($B118,'Data invoice'!$B$2:$Q$1155,5,0))</f>
        <v/>
      </c>
      <c r="F118" s="86" t="str">
        <f>IF(ISERROR(VLOOKUP($B118,'Data invoice'!$B$2:$Q$1155,6,0)),"",VLOOKUP($B118,'Data invoice'!$B$2:$Q$1155,6,0))</f>
        <v/>
      </c>
      <c r="G118" s="86" t="str">
        <f>IF(ISERROR(VLOOKUP($B118,'Data invoice'!$B$2:$Q$1155,7,0)),"",VLOOKUP($B118,'Data invoice'!$B$2:$Q$1155,7,0))</f>
        <v/>
      </c>
      <c r="H118" s="86" t="str">
        <f>IF(ISERROR(VLOOKUP($B118,'Data invoice'!$B$2:$Q$1155,9,0)),"",VLOOKUP($B118,'Data invoice'!$B$2:$Q$1155,9,0))</f>
        <v/>
      </c>
      <c r="I118" s="86" t="str">
        <f>IF(ISERROR(VLOOKUP($B118,'Data invoice'!$B$2:$Q$1155,35,0)),"",VLOOKUP($B118,'Data invoice'!$B$2:$Q$1155,35,0))</f>
        <v/>
      </c>
      <c r="J118" s="86" t="str">
        <f>IF(ISERROR(VLOOKUP($B118,'Data invoice'!$B$2:$Q$1155,36,0)),"",VLOOKUP($B118,'Data invoice'!$B$2:$Q$1155,36,0))</f>
        <v/>
      </c>
      <c r="K118" s="88" t="str">
        <f>IF(ISERROR(VLOOKUP($B118,'Data invoice'!$B$2:$Q$1155,37,0)),"",VLOOKUP($B118,'Data invoice'!$B$2:$Q$1155,37,0))</f>
        <v/>
      </c>
      <c r="L118" s="77"/>
      <c r="M118" s="77"/>
      <c r="N118" s="77"/>
      <c r="O118" s="77"/>
      <c r="P118" s="77"/>
      <c r="Q118" s="77"/>
      <c r="R118" s="89"/>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c r="AT118" s="77"/>
      <c r="AU118" s="77"/>
      <c r="AV118" s="77"/>
      <c r="AW118" s="77"/>
      <c r="AX118" s="77"/>
      <c r="AY118" s="77"/>
      <c r="AZ118" s="77"/>
      <c r="BA118" s="77"/>
      <c r="BB118" s="77"/>
      <c r="BC118" s="77"/>
      <c r="BD118" s="77"/>
      <c r="BE118" s="77"/>
      <c r="BF118" s="77"/>
      <c r="BG118" s="77"/>
      <c r="BH118" s="77"/>
      <c r="BI118" s="77"/>
      <c r="BJ118" s="77"/>
      <c r="BK118" s="77"/>
      <c r="BL118" s="77"/>
      <c r="BM118" s="77"/>
      <c r="BN118" s="77"/>
      <c r="BO118" s="77"/>
      <c r="BP118" s="77"/>
      <c r="BQ118" s="77"/>
      <c r="BR118" s="77"/>
      <c r="BS118" s="77"/>
      <c r="BT118" s="77"/>
      <c r="BU118" s="77"/>
      <c r="BV118" s="77"/>
      <c r="BW118" s="77"/>
      <c r="BX118" s="77"/>
      <c r="BY118" s="77"/>
      <c r="BZ118" s="77"/>
      <c r="CA118" s="77"/>
      <c r="CB118" s="77"/>
      <c r="CC118" s="77"/>
      <c r="CD118" s="77"/>
      <c r="CE118" s="77"/>
      <c r="CF118" s="77"/>
      <c r="CG118" s="77"/>
      <c r="CH118" s="77"/>
      <c r="CI118" s="77"/>
      <c r="CJ118" s="77"/>
      <c r="CK118" s="77"/>
      <c r="CL118" s="77"/>
      <c r="CM118" s="77"/>
      <c r="CN118" s="77"/>
      <c r="CO118" s="77"/>
      <c r="CP118" s="77"/>
      <c r="CQ118" s="77"/>
      <c r="CR118" s="77"/>
      <c r="CS118" s="77"/>
      <c r="CT118" s="81"/>
      <c r="CU118" s="77"/>
      <c r="CV118" s="77"/>
      <c r="CW118" s="77"/>
      <c r="CX118" s="77"/>
      <c r="CY118" s="77"/>
      <c r="CZ118" s="77"/>
      <c r="DA118" s="77"/>
      <c r="DB118" s="77"/>
      <c r="DC118" s="77"/>
      <c r="DD118" s="77"/>
      <c r="DE118" s="77"/>
      <c r="DF118" s="77"/>
      <c r="DG118" s="77"/>
      <c r="DH118" s="77"/>
      <c r="DI118" s="77"/>
      <c r="DJ118" s="77"/>
      <c r="DK118" s="77"/>
      <c r="DL118" s="77"/>
      <c r="DM118" s="77"/>
      <c r="DN118" s="77"/>
      <c r="DO118" s="77"/>
      <c r="DP118" s="77"/>
      <c r="DQ118" s="77"/>
      <c r="DR118" s="77"/>
    </row>
    <row r="119" spans="1:122" ht="13.5" customHeight="1">
      <c r="A119" s="77"/>
      <c r="B119" s="86" t="str">
        <f t="shared" si="3"/>
        <v/>
      </c>
      <c r="C119" s="86" t="str">
        <f>IF(ISERROR(VLOOKUP($B119,'Data invoice'!$B$2:$Q$1155,3)),"",VLOOKUP($B119,'Data invoice'!$B$2:$Q$1155,3,0))</f>
        <v/>
      </c>
      <c r="D119" s="86" t="str">
        <f>IF(ISERROR(VLOOKUP($B119,'Data invoice'!$B$2:$Q$1155,4,0)),"",VLOOKUP($B119,'Data invoice'!$B$2:$Q$1155,4,0))</f>
        <v/>
      </c>
      <c r="E119" s="86" t="str">
        <f>IF(ISERROR(VLOOKUP($B119,'Data invoice'!$B$2:$Q$1155,5,0)),"",VLOOKUP($B119,'Data invoice'!$B$2:$Q$1155,5,0))</f>
        <v/>
      </c>
      <c r="F119" s="86" t="str">
        <f>IF(ISERROR(VLOOKUP($B119,'Data invoice'!$B$2:$Q$1155,6,0)),"",VLOOKUP($B119,'Data invoice'!$B$2:$Q$1155,6,0))</f>
        <v/>
      </c>
      <c r="G119" s="86" t="str">
        <f>IF(ISERROR(VLOOKUP($B119,'Data invoice'!$B$2:$Q$1155,7,0)),"",VLOOKUP($B119,'Data invoice'!$B$2:$Q$1155,7,0))</f>
        <v/>
      </c>
      <c r="H119" s="86" t="str">
        <f>IF(ISERROR(VLOOKUP($B119,'Data invoice'!$B$2:$Q$1155,9,0)),"",VLOOKUP($B119,'Data invoice'!$B$2:$Q$1155,9,0))</f>
        <v/>
      </c>
      <c r="I119" s="86" t="str">
        <f>IF(ISERROR(VLOOKUP($B119,'Data invoice'!$B$2:$Q$1155,35,0)),"",VLOOKUP($B119,'Data invoice'!$B$2:$Q$1155,35,0))</f>
        <v/>
      </c>
      <c r="J119" s="86" t="str">
        <f>IF(ISERROR(VLOOKUP($B119,'Data invoice'!$B$2:$Q$1155,36,0)),"",VLOOKUP($B119,'Data invoice'!$B$2:$Q$1155,36,0))</f>
        <v/>
      </c>
      <c r="K119" s="88" t="str">
        <f>IF(ISERROR(VLOOKUP($B119,'Data invoice'!$B$2:$Q$1155,37,0)),"",VLOOKUP($B119,'Data invoice'!$B$2:$Q$1155,37,0))</f>
        <v/>
      </c>
      <c r="L119" s="77"/>
      <c r="M119" s="77"/>
      <c r="N119" s="77"/>
      <c r="O119" s="77"/>
      <c r="P119" s="77"/>
      <c r="Q119" s="77"/>
      <c r="R119" s="89"/>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c r="AT119" s="77"/>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c r="BQ119" s="77"/>
      <c r="BR119" s="77"/>
      <c r="BS119" s="77"/>
      <c r="BT119" s="77"/>
      <c r="BU119" s="77"/>
      <c r="BV119" s="77"/>
      <c r="BW119" s="77"/>
      <c r="BX119" s="77"/>
      <c r="BY119" s="77"/>
      <c r="BZ119" s="77"/>
      <c r="CA119" s="77"/>
      <c r="CB119" s="77"/>
      <c r="CC119" s="77"/>
      <c r="CD119" s="77"/>
      <c r="CE119" s="77"/>
      <c r="CF119" s="77"/>
      <c r="CG119" s="77"/>
      <c r="CH119" s="77"/>
      <c r="CI119" s="77"/>
      <c r="CJ119" s="77"/>
      <c r="CK119" s="77"/>
      <c r="CL119" s="77"/>
      <c r="CM119" s="77"/>
      <c r="CN119" s="77"/>
      <c r="CO119" s="77"/>
      <c r="CP119" s="77"/>
      <c r="CQ119" s="77"/>
      <c r="CR119" s="77"/>
      <c r="CS119" s="77"/>
      <c r="CT119" s="81"/>
      <c r="CU119" s="77"/>
      <c r="CV119" s="77"/>
      <c r="CW119" s="77"/>
      <c r="CX119" s="77"/>
      <c r="CY119" s="77"/>
      <c r="CZ119" s="77"/>
      <c r="DA119" s="77"/>
      <c r="DB119" s="77"/>
      <c r="DC119" s="77"/>
      <c r="DD119" s="77"/>
      <c r="DE119" s="77"/>
      <c r="DF119" s="77"/>
      <c r="DG119" s="77"/>
      <c r="DH119" s="77"/>
      <c r="DI119" s="77"/>
      <c r="DJ119" s="77"/>
      <c r="DK119" s="77"/>
      <c r="DL119" s="77"/>
      <c r="DM119" s="77"/>
      <c r="DN119" s="77"/>
      <c r="DO119" s="77"/>
      <c r="DP119" s="77"/>
      <c r="DQ119" s="77"/>
      <c r="DR119" s="77"/>
    </row>
    <row r="120" spans="1:122" ht="13.5" customHeight="1">
      <c r="A120" s="77"/>
      <c r="B120" s="86" t="str">
        <f t="shared" si="3"/>
        <v/>
      </c>
      <c r="C120" s="86" t="str">
        <f>IF(ISERROR(VLOOKUP($B120,'Data invoice'!$B$2:$Q$1155,3)),"",VLOOKUP($B120,'Data invoice'!$B$2:$Q$1155,3,0))</f>
        <v/>
      </c>
      <c r="D120" s="86" t="str">
        <f>IF(ISERROR(VLOOKUP($B120,'Data invoice'!$B$2:$Q$1155,4,0)),"",VLOOKUP($B120,'Data invoice'!$B$2:$Q$1155,4,0))</f>
        <v/>
      </c>
      <c r="E120" s="86" t="str">
        <f>IF(ISERROR(VLOOKUP($B120,'Data invoice'!$B$2:$Q$1155,5,0)),"",VLOOKUP($B120,'Data invoice'!$B$2:$Q$1155,5,0))</f>
        <v/>
      </c>
      <c r="F120" s="86" t="str">
        <f>IF(ISERROR(VLOOKUP($B120,'Data invoice'!$B$2:$Q$1155,6,0)),"",VLOOKUP($B120,'Data invoice'!$B$2:$Q$1155,6,0))</f>
        <v/>
      </c>
      <c r="G120" s="86" t="str">
        <f>IF(ISERROR(VLOOKUP($B120,'Data invoice'!$B$2:$Q$1155,7,0)),"",VLOOKUP($B120,'Data invoice'!$B$2:$Q$1155,7,0))</f>
        <v/>
      </c>
      <c r="H120" s="86" t="str">
        <f>IF(ISERROR(VLOOKUP($B120,'Data invoice'!$B$2:$Q$1155,9,0)),"",VLOOKUP($B120,'Data invoice'!$B$2:$Q$1155,9,0))</f>
        <v/>
      </c>
      <c r="I120" s="86" t="str">
        <f>IF(ISERROR(VLOOKUP($B120,'Data invoice'!$B$2:$Q$1155,35,0)),"",VLOOKUP($B120,'Data invoice'!$B$2:$Q$1155,35,0))</f>
        <v/>
      </c>
      <c r="J120" s="86" t="str">
        <f>IF(ISERROR(VLOOKUP($B120,'Data invoice'!$B$2:$Q$1155,36,0)),"",VLOOKUP($B120,'Data invoice'!$B$2:$Q$1155,36,0))</f>
        <v/>
      </c>
      <c r="K120" s="88" t="str">
        <f>IF(ISERROR(VLOOKUP($B120,'Data invoice'!$B$2:$Q$1155,37,0)),"",VLOOKUP($B120,'Data invoice'!$B$2:$Q$1155,37,0))</f>
        <v/>
      </c>
      <c r="L120" s="77"/>
      <c r="M120" s="77"/>
      <c r="N120" s="77"/>
      <c r="O120" s="77"/>
      <c r="P120" s="77"/>
      <c r="Q120" s="77"/>
      <c r="R120" s="89"/>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c r="AT120" s="77"/>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c r="BQ120" s="77"/>
      <c r="BR120" s="77"/>
      <c r="BS120" s="77"/>
      <c r="BT120" s="77"/>
      <c r="BU120" s="77"/>
      <c r="BV120" s="77"/>
      <c r="BW120" s="77"/>
      <c r="BX120" s="77"/>
      <c r="BY120" s="77"/>
      <c r="BZ120" s="77"/>
      <c r="CA120" s="77"/>
      <c r="CB120" s="77"/>
      <c r="CC120" s="77"/>
      <c r="CD120" s="77"/>
      <c r="CE120" s="77"/>
      <c r="CF120" s="77"/>
      <c r="CG120" s="77"/>
      <c r="CH120" s="77"/>
      <c r="CI120" s="77"/>
      <c r="CJ120" s="77"/>
      <c r="CK120" s="77"/>
      <c r="CL120" s="77"/>
      <c r="CM120" s="77"/>
      <c r="CN120" s="77"/>
      <c r="CO120" s="77"/>
      <c r="CP120" s="77"/>
      <c r="CQ120" s="77"/>
      <c r="CR120" s="77"/>
      <c r="CS120" s="77"/>
      <c r="CT120" s="81"/>
      <c r="CU120" s="77"/>
      <c r="CV120" s="77"/>
      <c r="CW120" s="77"/>
      <c r="CX120" s="77"/>
      <c r="CY120" s="77"/>
      <c r="CZ120" s="77"/>
      <c r="DA120" s="77"/>
      <c r="DB120" s="77"/>
      <c r="DC120" s="77"/>
      <c r="DD120" s="77"/>
      <c r="DE120" s="77"/>
      <c r="DF120" s="77"/>
      <c r="DG120" s="77"/>
      <c r="DH120" s="77"/>
      <c r="DI120" s="77"/>
      <c r="DJ120" s="77"/>
      <c r="DK120" s="77"/>
      <c r="DL120" s="77"/>
      <c r="DM120" s="77"/>
      <c r="DN120" s="77"/>
      <c r="DO120" s="77"/>
      <c r="DP120" s="77"/>
      <c r="DQ120" s="77"/>
      <c r="DR120" s="77"/>
    </row>
    <row r="121" spans="1:122" ht="13.5" customHeight="1">
      <c r="A121" s="77"/>
      <c r="B121" s="86" t="str">
        <f t="shared" si="3"/>
        <v/>
      </c>
      <c r="C121" s="86" t="str">
        <f>IF(ISERROR(VLOOKUP($B121,'Data invoice'!$B$2:$Q$1155,3)),"",VLOOKUP($B121,'Data invoice'!$B$2:$Q$1155,3,0))</f>
        <v/>
      </c>
      <c r="D121" s="86" t="str">
        <f>IF(ISERROR(VLOOKUP($B121,'Data invoice'!$B$2:$Q$1155,4,0)),"",VLOOKUP($B121,'Data invoice'!$B$2:$Q$1155,4,0))</f>
        <v/>
      </c>
      <c r="E121" s="86" t="str">
        <f>IF(ISERROR(VLOOKUP($B121,'Data invoice'!$B$2:$Q$1155,5,0)),"",VLOOKUP($B121,'Data invoice'!$B$2:$Q$1155,5,0))</f>
        <v/>
      </c>
      <c r="F121" s="86" t="str">
        <f>IF(ISERROR(VLOOKUP($B121,'Data invoice'!$B$2:$Q$1155,6,0)),"",VLOOKUP($B121,'Data invoice'!$B$2:$Q$1155,6,0))</f>
        <v/>
      </c>
      <c r="G121" s="86" t="str">
        <f>IF(ISERROR(VLOOKUP($B121,'Data invoice'!$B$2:$Q$1155,7,0)),"",VLOOKUP($B121,'Data invoice'!$B$2:$Q$1155,7,0))</f>
        <v/>
      </c>
      <c r="H121" s="86" t="str">
        <f>IF(ISERROR(VLOOKUP($B121,'Data invoice'!$B$2:$Q$1155,9,0)),"",VLOOKUP($B121,'Data invoice'!$B$2:$Q$1155,9,0))</f>
        <v/>
      </c>
      <c r="I121" s="86" t="str">
        <f>IF(ISERROR(VLOOKUP($B121,'Data invoice'!$B$2:$Q$1155,35,0)),"",VLOOKUP($B121,'Data invoice'!$B$2:$Q$1155,35,0))</f>
        <v/>
      </c>
      <c r="J121" s="86" t="str">
        <f>IF(ISERROR(VLOOKUP($B121,'Data invoice'!$B$2:$Q$1155,36,0)),"",VLOOKUP($B121,'Data invoice'!$B$2:$Q$1155,36,0))</f>
        <v/>
      </c>
      <c r="K121" s="88" t="str">
        <f>IF(ISERROR(VLOOKUP($B121,'Data invoice'!$B$2:$Q$1155,37,0)),"",VLOOKUP($B121,'Data invoice'!$B$2:$Q$1155,37,0))</f>
        <v/>
      </c>
      <c r="L121" s="77"/>
      <c r="M121" s="77"/>
      <c r="N121" s="77"/>
      <c r="O121" s="77"/>
      <c r="P121" s="77"/>
      <c r="Q121" s="77"/>
      <c r="R121" s="89"/>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77"/>
      <c r="CD121" s="77"/>
      <c r="CE121" s="77"/>
      <c r="CF121" s="77"/>
      <c r="CG121" s="77"/>
      <c r="CH121" s="77"/>
      <c r="CI121" s="77"/>
      <c r="CJ121" s="77"/>
      <c r="CK121" s="77"/>
      <c r="CL121" s="77"/>
      <c r="CM121" s="77"/>
      <c r="CN121" s="77"/>
      <c r="CO121" s="77"/>
      <c r="CP121" s="77"/>
      <c r="CQ121" s="77"/>
      <c r="CR121" s="77"/>
      <c r="CS121" s="77"/>
      <c r="CT121" s="81"/>
      <c r="CU121" s="77"/>
      <c r="CV121" s="77"/>
      <c r="CW121" s="77"/>
      <c r="CX121" s="77"/>
      <c r="CY121" s="77"/>
      <c r="CZ121" s="77"/>
      <c r="DA121" s="77"/>
      <c r="DB121" s="77"/>
      <c r="DC121" s="77"/>
      <c r="DD121" s="77"/>
      <c r="DE121" s="77"/>
      <c r="DF121" s="77"/>
      <c r="DG121" s="77"/>
      <c r="DH121" s="77"/>
      <c r="DI121" s="77"/>
      <c r="DJ121" s="77"/>
      <c r="DK121" s="77"/>
      <c r="DL121" s="77"/>
      <c r="DM121" s="77"/>
      <c r="DN121" s="77"/>
      <c r="DO121" s="77"/>
      <c r="DP121" s="77"/>
      <c r="DQ121" s="77"/>
      <c r="DR121" s="77"/>
    </row>
    <row r="122" spans="1:122" ht="13.5" customHeight="1">
      <c r="A122" s="77"/>
      <c r="B122" s="86" t="str">
        <f t="shared" si="3"/>
        <v/>
      </c>
      <c r="C122" s="86" t="str">
        <f>IF(ISERROR(VLOOKUP($B122,'Data invoice'!$B$2:$Q$1155,3)),"",VLOOKUP($B122,'Data invoice'!$B$2:$Q$1155,3,0))</f>
        <v/>
      </c>
      <c r="D122" s="86" t="str">
        <f>IF(ISERROR(VLOOKUP($B122,'Data invoice'!$B$2:$Q$1155,4,0)),"",VLOOKUP($B122,'Data invoice'!$B$2:$Q$1155,4,0))</f>
        <v/>
      </c>
      <c r="E122" s="86" t="str">
        <f>IF(ISERROR(VLOOKUP($B122,'Data invoice'!$B$2:$Q$1155,5,0)),"",VLOOKUP($B122,'Data invoice'!$B$2:$Q$1155,5,0))</f>
        <v/>
      </c>
      <c r="F122" s="86" t="str">
        <f>IF(ISERROR(VLOOKUP($B122,'Data invoice'!$B$2:$Q$1155,6,0)),"",VLOOKUP($B122,'Data invoice'!$B$2:$Q$1155,6,0))</f>
        <v/>
      </c>
      <c r="G122" s="86" t="str">
        <f>IF(ISERROR(VLOOKUP($B122,'Data invoice'!$B$2:$Q$1155,7,0)),"",VLOOKUP($B122,'Data invoice'!$B$2:$Q$1155,7,0))</f>
        <v/>
      </c>
      <c r="H122" s="86" t="str">
        <f>IF(ISERROR(VLOOKUP($B122,'Data invoice'!$B$2:$Q$1155,9,0)),"",VLOOKUP($B122,'Data invoice'!$B$2:$Q$1155,9,0))</f>
        <v/>
      </c>
      <c r="I122" s="86" t="str">
        <f>IF(ISERROR(VLOOKUP($B122,'Data invoice'!$B$2:$Q$1155,35,0)),"",VLOOKUP($B122,'Data invoice'!$B$2:$Q$1155,35,0))</f>
        <v/>
      </c>
      <c r="J122" s="86" t="str">
        <f>IF(ISERROR(VLOOKUP($B122,'Data invoice'!$B$2:$Q$1155,36,0)),"",VLOOKUP($B122,'Data invoice'!$B$2:$Q$1155,36,0))</f>
        <v/>
      </c>
      <c r="K122" s="88" t="str">
        <f>IF(ISERROR(VLOOKUP($B122,'Data invoice'!$B$2:$Q$1155,37,0)),"",VLOOKUP($B122,'Data invoice'!$B$2:$Q$1155,37,0))</f>
        <v/>
      </c>
      <c r="L122" s="77"/>
      <c r="M122" s="77"/>
      <c r="N122" s="77"/>
      <c r="O122" s="77"/>
      <c r="P122" s="77"/>
      <c r="Q122" s="77"/>
      <c r="R122" s="89"/>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81"/>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row>
    <row r="123" spans="1:122" ht="13.5" customHeight="1">
      <c r="A123" s="77"/>
      <c r="B123" s="86" t="str">
        <f t="shared" si="3"/>
        <v/>
      </c>
      <c r="C123" s="86" t="str">
        <f>IF(ISERROR(VLOOKUP($B123,'Data invoice'!$B$2:$Q$1155,3)),"",VLOOKUP($B123,'Data invoice'!$B$2:$Q$1155,3,0))</f>
        <v/>
      </c>
      <c r="D123" s="86" t="str">
        <f>IF(ISERROR(VLOOKUP($B123,'Data invoice'!$B$2:$Q$1155,4,0)),"",VLOOKUP($B123,'Data invoice'!$B$2:$Q$1155,4,0))</f>
        <v/>
      </c>
      <c r="E123" s="86" t="str">
        <f>IF(ISERROR(VLOOKUP($B123,'Data invoice'!$B$2:$Q$1155,5,0)),"",VLOOKUP($B123,'Data invoice'!$B$2:$Q$1155,5,0))</f>
        <v/>
      </c>
      <c r="F123" s="86" t="str">
        <f>IF(ISERROR(VLOOKUP($B123,'Data invoice'!$B$2:$Q$1155,6,0)),"",VLOOKUP($B123,'Data invoice'!$B$2:$Q$1155,6,0))</f>
        <v/>
      </c>
      <c r="G123" s="86" t="str">
        <f>IF(ISERROR(VLOOKUP($B123,'Data invoice'!$B$2:$Q$1155,7,0)),"",VLOOKUP($B123,'Data invoice'!$B$2:$Q$1155,7,0))</f>
        <v/>
      </c>
      <c r="H123" s="86" t="str">
        <f>IF(ISERROR(VLOOKUP($B123,'Data invoice'!$B$2:$Q$1155,9,0)),"",VLOOKUP($B123,'Data invoice'!$B$2:$Q$1155,9,0))</f>
        <v/>
      </c>
      <c r="I123" s="86" t="str">
        <f>IF(ISERROR(VLOOKUP($B123,'Data invoice'!$B$2:$Q$1155,35,0)),"",VLOOKUP($B123,'Data invoice'!$B$2:$Q$1155,35,0))</f>
        <v/>
      </c>
      <c r="J123" s="86" t="str">
        <f>IF(ISERROR(VLOOKUP($B123,'Data invoice'!$B$2:$Q$1155,36,0)),"",VLOOKUP($B123,'Data invoice'!$B$2:$Q$1155,36,0))</f>
        <v/>
      </c>
      <c r="K123" s="88" t="str">
        <f>IF(ISERROR(VLOOKUP($B123,'Data invoice'!$B$2:$Q$1155,37,0)),"",VLOOKUP($B123,'Data invoice'!$B$2:$Q$1155,37,0))</f>
        <v/>
      </c>
      <c r="L123" s="77"/>
      <c r="M123" s="77"/>
      <c r="N123" s="77"/>
      <c r="O123" s="77"/>
      <c r="P123" s="77"/>
      <c r="Q123" s="77"/>
      <c r="R123" s="89"/>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81"/>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row>
    <row r="124" spans="1:122" ht="13.5" customHeight="1">
      <c r="A124" s="77"/>
      <c r="B124" s="86" t="str">
        <f t="shared" si="3"/>
        <v/>
      </c>
      <c r="C124" s="86" t="str">
        <f>IF(ISERROR(VLOOKUP($B124,'Data invoice'!$B$2:$Q$1155,3)),"",VLOOKUP($B124,'Data invoice'!$B$2:$Q$1155,3,0))</f>
        <v/>
      </c>
      <c r="D124" s="86" t="str">
        <f>IF(ISERROR(VLOOKUP($B124,'Data invoice'!$B$2:$Q$1155,4,0)),"",VLOOKUP($B124,'Data invoice'!$B$2:$Q$1155,4,0))</f>
        <v/>
      </c>
      <c r="E124" s="86" t="str">
        <f>IF(ISERROR(VLOOKUP($B124,'Data invoice'!$B$2:$Q$1155,5,0)),"",VLOOKUP($B124,'Data invoice'!$B$2:$Q$1155,5,0))</f>
        <v/>
      </c>
      <c r="F124" s="86" t="str">
        <f>IF(ISERROR(VLOOKUP($B124,'Data invoice'!$B$2:$Q$1155,6,0)),"",VLOOKUP($B124,'Data invoice'!$B$2:$Q$1155,6,0))</f>
        <v/>
      </c>
      <c r="G124" s="86" t="str">
        <f>IF(ISERROR(VLOOKUP($B124,'Data invoice'!$B$2:$Q$1155,7,0)),"",VLOOKUP($B124,'Data invoice'!$B$2:$Q$1155,7,0))</f>
        <v/>
      </c>
      <c r="H124" s="86" t="str">
        <f>IF(ISERROR(VLOOKUP($B124,'Data invoice'!$B$2:$Q$1155,9,0)),"",VLOOKUP($B124,'Data invoice'!$B$2:$Q$1155,9,0))</f>
        <v/>
      </c>
      <c r="I124" s="86" t="str">
        <f>IF(ISERROR(VLOOKUP($B124,'Data invoice'!$B$2:$Q$1155,35,0)),"",VLOOKUP($B124,'Data invoice'!$B$2:$Q$1155,35,0))</f>
        <v/>
      </c>
      <c r="J124" s="86" t="str">
        <f>IF(ISERROR(VLOOKUP($B124,'Data invoice'!$B$2:$Q$1155,36,0)),"",VLOOKUP($B124,'Data invoice'!$B$2:$Q$1155,36,0))</f>
        <v/>
      </c>
      <c r="K124" s="88" t="str">
        <f>IF(ISERROR(VLOOKUP($B124,'Data invoice'!$B$2:$Q$1155,37,0)),"",VLOOKUP($B124,'Data invoice'!$B$2:$Q$1155,37,0))</f>
        <v/>
      </c>
      <c r="L124" s="77"/>
      <c r="M124" s="77"/>
      <c r="N124" s="77"/>
      <c r="O124" s="77"/>
      <c r="P124" s="77"/>
      <c r="Q124" s="77"/>
      <c r="R124" s="89"/>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77"/>
      <c r="AU124" s="77"/>
      <c r="AV124" s="77"/>
      <c r="AW124" s="77"/>
      <c r="AX124" s="77"/>
      <c r="AY124" s="77"/>
      <c r="AZ124" s="77"/>
      <c r="BA124" s="77"/>
      <c r="BB124" s="77"/>
      <c r="BC124" s="77"/>
      <c r="BD124" s="77"/>
      <c r="BE124" s="77"/>
      <c r="BF124" s="77"/>
      <c r="BG124" s="77"/>
      <c r="BH124" s="77"/>
      <c r="BI124" s="77"/>
      <c r="BJ124" s="77"/>
      <c r="BK124" s="77"/>
      <c r="BL124" s="77"/>
      <c r="BM124" s="77"/>
      <c r="BN124" s="77"/>
      <c r="BO124" s="77"/>
      <c r="BP124" s="77"/>
      <c r="BQ124" s="77"/>
      <c r="BR124" s="77"/>
      <c r="BS124" s="77"/>
      <c r="BT124" s="77"/>
      <c r="BU124" s="77"/>
      <c r="BV124" s="77"/>
      <c r="BW124" s="77"/>
      <c r="BX124" s="77"/>
      <c r="BY124" s="77"/>
      <c r="BZ124" s="77"/>
      <c r="CA124" s="77"/>
      <c r="CB124" s="77"/>
      <c r="CC124" s="77"/>
      <c r="CD124" s="77"/>
      <c r="CE124" s="77"/>
      <c r="CF124" s="77"/>
      <c r="CG124" s="77"/>
      <c r="CH124" s="77"/>
      <c r="CI124" s="77"/>
      <c r="CJ124" s="77"/>
      <c r="CK124" s="77"/>
      <c r="CL124" s="77"/>
      <c r="CM124" s="77"/>
      <c r="CN124" s="77"/>
      <c r="CO124" s="77"/>
      <c r="CP124" s="77"/>
      <c r="CQ124" s="77"/>
      <c r="CR124" s="77"/>
      <c r="CS124" s="77"/>
      <c r="CT124" s="81"/>
      <c r="CU124" s="77"/>
      <c r="CV124" s="77"/>
      <c r="CW124" s="77"/>
      <c r="CX124" s="77"/>
      <c r="CY124" s="77"/>
      <c r="CZ124" s="77"/>
      <c r="DA124" s="77"/>
      <c r="DB124" s="77"/>
      <c r="DC124" s="77"/>
      <c r="DD124" s="77"/>
      <c r="DE124" s="77"/>
      <c r="DF124" s="77"/>
      <c r="DG124" s="77"/>
      <c r="DH124" s="77"/>
      <c r="DI124" s="77"/>
      <c r="DJ124" s="77"/>
      <c r="DK124" s="77"/>
      <c r="DL124" s="77"/>
      <c r="DM124" s="77"/>
      <c r="DN124" s="77"/>
      <c r="DO124" s="77"/>
      <c r="DP124" s="77"/>
      <c r="DQ124" s="77"/>
      <c r="DR124" s="77"/>
    </row>
    <row r="125" spans="1:122" ht="13.5" customHeight="1">
      <c r="A125" s="77"/>
      <c r="B125" s="86" t="str">
        <f t="shared" si="3"/>
        <v/>
      </c>
      <c r="C125" s="86" t="str">
        <f>IF(ISERROR(VLOOKUP($B125,'Data invoice'!$B$2:$Q$1155,3)),"",VLOOKUP($B125,'Data invoice'!$B$2:$Q$1155,3,0))</f>
        <v/>
      </c>
      <c r="D125" s="86" t="str">
        <f>IF(ISERROR(VLOOKUP($B125,'Data invoice'!$B$2:$Q$1155,4,0)),"",VLOOKUP($B125,'Data invoice'!$B$2:$Q$1155,4,0))</f>
        <v/>
      </c>
      <c r="E125" s="86" t="str">
        <f>IF(ISERROR(VLOOKUP($B125,'Data invoice'!$B$2:$Q$1155,5,0)),"",VLOOKUP($B125,'Data invoice'!$B$2:$Q$1155,5,0))</f>
        <v/>
      </c>
      <c r="F125" s="86" t="str">
        <f>IF(ISERROR(VLOOKUP($B125,'Data invoice'!$B$2:$Q$1155,6,0)),"",VLOOKUP($B125,'Data invoice'!$B$2:$Q$1155,6,0))</f>
        <v/>
      </c>
      <c r="G125" s="86" t="str">
        <f>IF(ISERROR(VLOOKUP($B125,'Data invoice'!$B$2:$Q$1155,7,0)),"",VLOOKUP($B125,'Data invoice'!$B$2:$Q$1155,7,0))</f>
        <v/>
      </c>
      <c r="H125" s="86" t="str">
        <f>IF(ISERROR(VLOOKUP($B125,'Data invoice'!$B$2:$Q$1155,9,0)),"",VLOOKUP($B125,'Data invoice'!$B$2:$Q$1155,9,0))</f>
        <v/>
      </c>
      <c r="I125" s="86" t="str">
        <f>IF(ISERROR(VLOOKUP($B125,'Data invoice'!$B$2:$Q$1155,35,0)),"",VLOOKUP($B125,'Data invoice'!$B$2:$Q$1155,35,0))</f>
        <v/>
      </c>
      <c r="J125" s="86" t="str">
        <f>IF(ISERROR(VLOOKUP($B125,'Data invoice'!$B$2:$Q$1155,36,0)),"",VLOOKUP($B125,'Data invoice'!$B$2:$Q$1155,36,0))</f>
        <v/>
      </c>
      <c r="K125" s="88" t="str">
        <f>IF(ISERROR(VLOOKUP($B125,'Data invoice'!$B$2:$Q$1155,37,0)),"",VLOOKUP($B125,'Data invoice'!$B$2:$Q$1155,37,0))</f>
        <v/>
      </c>
      <c r="L125" s="77"/>
      <c r="M125" s="77"/>
      <c r="N125" s="77"/>
      <c r="O125" s="77"/>
      <c r="P125" s="77"/>
      <c r="Q125" s="77"/>
      <c r="R125" s="89"/>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77"/>
      <c r="CC125" s="77"/>
      <c r="CD125" s="77"/>
      <c r="CE125" s="77"/>
      <c r="CF125" s="77"/>
      <c r="CG125" s="77"/>
      <c r="CH125" s="77"/>
      <c r="CI125" s="77"/>
      <c r="CJ125" s="77"/>
      <c r="CK125" s="77"/>
      <c r="CL125" s="77"/>
      <c r="CM125" s="77"/>
      <c r="CN125" s="77"/>
      <c r="CO125" s="77"/>
      <c r="CP125" s="77"/>
      <c r="CQ125" s="77"/>
      <c r="CR125" s="77"/>
      <c r="CS125" s="77"/>
      <c r="CT125" s="81"/>
      <c r="CU125" s="77"/>
      <c r="CV125" s="77"/>
      <c r="CW125" s="77"/>
      <c r="CX125" s="77"/>
      <c r="CY125" s="77"/>
      <c r="CZ125" s="77"/>
      <c r="DA125" s="77"/>
      <c r="DB125" s="77"/>
      <c r="DC125" s="77"/>
      <c r="DD125" s="77"/>
      <c r="DE125" s="77"/>
      <c r="DF125" s="77"/>
      <c r="DG125" s="77"/>
      <c r="DH125" s="77"/>
      <c r="DI125" s="77"/>
      <c r="DJ125" s="77"/>
      <c r="DK125" s="77"/>
      <c r="DL125" s="77"/>
      <c r="DM125" s="77"/>
      <c r="DN125" s="77"/>
      <c r="DO125" s="77"/>
      <c r="DP125" s="77"/>
      <c r="DQ125" s="77"/>
      <c r="DR125" s="77"/>
    </row>
    <row r="126" spans="1:122" ht="13.5" customHeight="1">
      <c r="A126" s="77"/>
      <c r="B126" s="86" t="str">
        <f t="shared" si="3"/>
        <v/>
      </c>
      <c r="C126" s="86" t="str">
        <f>IF(ISERROR(VLOOKUP($B126,'Data invoice'!$B$2:$Q$1155,3)),"",VLOOKUP($B126,'Data invoice'!$B$2:$Q$1155,3,0))</f>
        <v/>
      </c>
      <c r="D126" s="86" t="str">
        <f>IF(ISERROR(VLOOKUP($B126,'Data invoice'!$B$2:$Q$1155,4,0)),"",VLOOKUP($B126,'Data invoice'!$B$2:$Q$1155,4,0))</f>
        <v/>
      </c>
      <c r="E126" s="86" t="str">
        <f>IF(ISERROR(VLOOKUP($B126,'Data invoice'!$B$2:$Q$1155,5,0)),"",VLOOKUP($B126,'Data invoice'!$B$2:$Q$1155,5,0))</f>
        <v/>
      </c>
      <c r="F126" s="86" t="str">
        <f>IF(ISERROR(VLOOKUP($B126,'Data invoice'!$B$2:$Q$1155,6,0)),"",VLOOKUP($B126,'Data invoice'!$B$2:$Q$1155,6,0))</f>
        <v/>
      </c>
      <c r="G126" s="86" t="str">
        <f>IF(ISERROR(VLOOKUP($B126,'Data invoice'!$B$2:$Q$1155,7,0)),"",VLOOKUP($B126,'Data invoice'!$B$2:$Q$1155,7,0))</f>
        <v/>
      </c>
      <c r="H126" s="86" t="str">
        <f>IF(ISERROR(VLOOKUP($B126,'Data invoice'!$B$2:$Q$1155,9,0)),"",VLOOKUP($B126,'Data invoice'!$B$2:$Q$1155,9,0))</f>
        <v/>
      </c>
      <c r="I126" s="86" t="str">
        <f>IF(ISERROR(VLOOKUP($B126,'Data invoice'!$B$2:$Q$1155,35,0)),"",VLOOKUP($B126,'Data invoice'!$B$2:$Q$1155,35,0))</f>
        <v/>
      </c>
      <c r="J126" s="86" t="str">
        <f>IF(ISERROR(VLOOKUP($B126,'Data invoice'!$B$2:$Q$1155,36,0)),"",VLOOKUP($B126,'Data invoice'!$B$2:$Q$1155,36,0))</f>
        <v/>
      </c>
      <c r="K126" s="88" t="str">
        <f>IF(ISERROR(VLOOKUP($B126,'Data invoice'!$B$2:$Q$1155,37,0)),"",VLOOKUP($B126,'Data invoice'!$B$2:$Q$1155,37,0))</f>
        <v/>
      </c>
      <c r="L126" s="77"/>
      <c r="M126" s="77"/>
      <c r="N126" s="77"/>
      <c r="O126" s="77"/>
      <c r="P126" s="77"/>
      <c r="Q126" s="77"/>
      <c r="R126" s="89"/>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c r="AP126" s="77"/>
      <c r="AQ126" s="77"/>
      <c r="AR126" s="77"/>
      <c r="AS126" s="77"/>
      <c r="AT126" s="77"/>
      <c r="AU126" s="77"/>
      <c r="AV126" s="77"/>
      <c r="AW126" s="77"/>
      <c r="AX126" s="77"/>
      <c r="AY126" s="77"/>
      <c r="AZ126" s="77"/>
      <c r="BA126" s="77"/>
      <c r="BB126" s="77"/>
      <c r="BC126" s="77"/>
      <c r="BD126" s="77"/>
      <c r="BE126" s="77"/>
      <c r="BF126" s="77"/>
      <c r="BG126" s="77"/>
      <c r="BH126" s="77"/>
      <c r="BI126" s="77"/>
      <c r="BJ126" s="77"/>
      <c r="BK126" s="77"/>
      <c r="BL126" s="77"/>
      <c r="BM126" s="77"/>
      <c r="BN126" s="77"/>
      <c r="BO126" s="77"/>
      <c r="BP126" s="77"/>
      <c r="BQ126" s="77"/>
      <c r="BR126" s="77"/>
      <c r="BS126" s="77"/>
      <c r="BT126" s="77"/>
      <c r="BU126" s="77"/>
      <c r="BV126" s="77"/>
      <c r="BW126" s="77"/>
      <c r="BX126" s="77"/>
      <c r="BY126" s="77"/>
      <c r="BZ126" s="77"/>
      <c r="CA126" s="77"/>
      <c r="CB126" s="77"/>
      <c r="CC126" s="77"/>
      <c r="CD126" s="77"/>
      <c r="CE126" s="77"/>
      <c r="CF126" s="77"/>
      <c r="CG126" s="77"/>
      <c r="CH126" s="77"/>
      <c r="CI126" s="77"/>
      <c r="CJ126" s="77"/>
      <c r="CK126" s="77"/>
      <c r="CL126" s="77"/>
      <c r="CM126" s="77"/>
      <c r="CN126" s="77"/>
      <c r="CO126" s="77"/>
      <c r="CP126" s="77"/>
      <c r="CQ126" s="77"/>
      <c r="CR126" s="77"/>
      <c r="CS126" s="77"/>
      <c r="CT126" s="81"/>
      <c r="CU126" s="77"/>
      <c r="CV126" s="77"/>
      <c r="CW126" s="77"/>
      <c r="CX126" s="77"/>
      <c r="CY126" s="77"/>
      <c r="CZ126" s="77"/>
      <c r="DA126" s="77"/>
      <c r="DB126" s="77"/>
      <c r="DC126" s="77"/>
      <c r="DD126" s="77"/>
      <c r="DE126" s="77"/>
      <c r="DF126" s="77"/>
      <c r="DG126" s="77"/>
      <c r="DH126" s="77"/>
      <c r="DI126" s="77"/>
      <c r="DJ126" s="77"/>
      <c r="DK126" s="77"/>
      <c r="DL126" s="77"/>
      <c r="DM126" s="77"/>
      <c r="DN126" s="77"/>
      <c r="DO126" s="77"/>
      <c r="DP126" s="77"/>
      <c r="DQ126" s="77"/>
      <c r="DR126" s="77"/>
    </row>
    <row r="127" spans="1:122" ht="13.5" customHeight="1">
      <c r="A127" s="77"/>
      <c r="B127" s="86" t="str">
        <f t="shared" si="3"/>
        <v/>
      </c>
      <c r="C127" s="86" t="str">
        <f>IF(ISERROR(VLOOKUP($B127,'Data invoice'!$B$2:$Q$1155,3)),"",VLOOKUP($B127,'Data invoice'!$B$2:$Q$1155,3,0))</f>
        <v/>
      </c>
      <c r="D127" s="86" t="str">
        <f>IF(ISERROR(VLOOKUP($B127,'Data invoice'!$B$2:$Q$1155,4,0)),"",VLOOKUP($B127,'Data invoice'!$B$2:$Q$1155,4,0))</f>
        <v/>
      </c>
      <c r="E127" s="86" t="str">
        <f>IF(ISERROR(VLOOKUP($B127,'Data invoice'!$B$2:$Q$1155,5,0)),"",VLOOKUP($B127,'Data invoice'!$B$2:$Q$1155,5,0))</f>
        <v/>
      </c>
      <c r="F127" s="86" t="str">
        <f>IF(ISERROR(VLOOKUP($B127,'Data invoice'!$B$2:$Q$1155,6,0)),"",VLOOKUP($B127,'Data invoice'!$B$2:$Q$1155,6,0))</f>
        <v/>
      </c>
      <c r="G127" s="86" t="str">
        <f>IF(ISERROR(VLOOKUP($B127,'Data invoice'!$B$2:$Q$1155,7,0)),"",VLOOKUP($B127,'Data invoice'!$B$2:$Q$1155,7,0))</f>
        <v/>
      </c>
      <c r="H127" s="86" t="str">
        <f>IF(ISERROR(VLOOKUP($B127,'Data invoice'!$B$2:$Q$1155,9,0)),"",VLOOKUP($B127,'Data invoice'!$B$2:$Q$1155,9,0))</f>
        <v/>
      </c>
      <c r="I127" s="86" t="str">
        <f>IF(ISERROR(VLOOKUP($B127,'Data invoice'!$B$2:$Q$1155,35,0)),"",VLOOKUP($B127,'Data invoice'!$B$2:$Q$1155,35,0))</f>
        <v/>
      </c>
      <c r="J127" s="86" t="str">
        <f>IF(ISERROR(VLOOKUP($B127,'Data invoice'!$B$2:$Q$1155,36,0)),"",VLOOKUP($B127,'Data invoice'!$B$2:$Q$1155,36,0))</f>
        <v/>
      </c>
      <c r="K127" s="88" t="str">
        <f>IF(ISERROR(VLOOKUP($B127,'Data invoice'!$B$2:$Q$1155,37,0)),"",VLOOKUP($B127,'Data invoice'!$B$2:$Q$1155,37,0))</f>
        <v/>
      </c>
      <c r="L127" s="77"/>
      <c r="M127" s="77"/>
      <c r="N127" s="77"/>
      <c r="O127" s="77"/>
      <c r="P127" s="77"/>
      <c r="Q127" s="77"/>
      <c r="R127" s="89"/>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81"/>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row>
    <row r="128" spans="1:122" ht="13.5" customHeight="1">
      <c r="A128" s="77"/>
      <c r="B128" s="86" t="str">
        <f t="shared" si="3"/>
        <v/>
      </c>
      <c r="C128" s="86" t="str">
        <f>IF(ISERROR(VLOOKUP($B128,'Data invoice'!$B$2:$Q$1155,3)),"",VLOOKUP($B128,'Data invoice'!$B$2:$Q$1155,3,0))</f>
        <v/>
      </c>
      <c r="D128" s="86" t="str">
        <f>IF(ISERROR(VLOOKUP($B128,'Data invoice'!$B$2:$Q$1155,4,0)),"",VLOOKUP($B128,'Data invoice'!$B$2:$Q$1155,4,0))</f>
        <v/>
      </c>
      <c r="E128" s="86" t="str">
        <f>IF(ISERROR(VLOOKUP($B128,'Data invoice'!$B$2:$Q$1155,5,0)),"",VLOOKUP($B128,'Data invoice'!$B$2:$Q$1155,5,0))</f>
        <v/>
      </c>
      <c r="F128" s="86" t="str">
        <f>IF(ISERROR(VLOOKUP($B128,'Data invoice'!$B$2:$Q$1155,6,0)),"",VLOOKUP($B128,'Data invoice'!$B$2:$Q$1155,6,0))</f>
        <v/>
      </c>
      <c r="G128" s="86" t="str">
        <f>IF(ISERROR(VLOOKUP($B128,'Data invoice'!$B$2:$Q$1155,7,0)),"",VLOOKUP($B128,'Data invoice'!$B$2:$Q$1155,7,0))</f>
        <v/>
      </c>
      <c r="H128" s="86" t="str">
        <f>IF(ISERROR(VLOOKUP($B128,'Data invoice'!$B$2:$Q$1155,9,0)),"",VLOOKUP($B128,'Data invoice'!$B$2:$Q$1155,9,0))</f>
        <v/>
      </c>
      <c r="I128" s="86" t="str">
        <f>IF(ISERROR(VLOOKUP($B128,'Data invoice'!$B$2:$Q$1155,35,0)),"",VLOOKUP($B128,'Data invoice'!$B$2:$Q$1155,35,0))</f>
        <v/>
      </c>
      <c r="J128" s="86" t="str">
        <f>IF(ISERROR(VLOOKUP($B128,'Data invoice'!$B$2:$Q$1155,36,0)),"",VLOOKUP($B128,'Data invoice'!$B$2:$Q$1155,36,0))</f>
        <v/>
      </c>
      <c r="K128" s="88" t="str">
        <f>IF(ISERROR(VLOOKUP($B128,'Data invoice'!$B$2:$Q$1155,37,0)),"",VLOOKUP($B128,'Data invoice'!$B$2:$Q$1155,37,0))</f>
        <v/>
      </c>
      <c r="L128" s="77"/>
      <c r="M128" s="77"/>
      <c r="N128" s="77"/>
      <c r="O128" s="77"/>
      <c r="P128" s="77"/>
      <c r="Q128" s="77"/>
      <c r="R128" s="89"/>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81"/>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row>
    <row r="129" spans="1:122" ht="13.5" customHeight="1">
      <c r="A129" s="77"/>
      <c r="B129" s="86" t="str">
        <f t="shared" si="3"/>
        <v/>
      </c>
      <c r="C129" s="86" t="str">
        <f>IF(ISERROR(VLOOKUP($B129,'Data invoice'!$B$2:$Q$1155,3)),"",VLOOKUP($B129,'Data invoice'!$B$2:$Q$1155,3,0))</f>
        <v/>
      </c>
      <c r="D129" s="86" t="str">
        <f>IF(ISERROR(VLOOKUP($B129,'Data invoice'!$B$2:$Q$1155,4,0)),"",VLOOKUP($B129,'Data invoice'!$B$2:$Q$1155,4,0))</f>
        <v/>
      </c>
      <c r="E129" s="86" t="str">
        <f>IF(ISERROR(VLOOKUP($B129,'Data invoice'!$B$2:$Q$1155,5,0)),"",VLOOKUP($B129,'Data invoice'!$B$2:$Q$1155,5,0))</f>
        <v/>
      </c>
      <c r="F129" s="86" t="str">
        <f>IF(ISERROR(VLOOKUP($B129,'Data invoice'!$B$2:$Q$1155,6,0)),"",VLOOKUP($B129,'Data invoice'!$B$2:$Q$1155,6,0))</f>
        <v/>
      </c>
      <c r="G129" s="86" t="str">
        <f>IF(ISERROR(VLOOKUP($B129,'Data invoice'!$B$2:$Q$1155,7,0)),"",VLOOKUP($B129,'Data invoice'!$B$2:$Q$1155,7,0))</f>
        <v/>
      </c>
      <c r="H129" s="86" t="str">
        <f>IF(ISERROR(VLOOKUP($B129,'Data invoice'!$B$2:$Q$1155,9,0)),"",VLOOKUP($B129,'Data invoice'!$B$2:$Q$1155,9,0))</f>
        <v/>
      </c>
      <c r="I129" s="86" t="str">
        <f>IF(ISERROR(VLOOKUP($B129,'Data invoice'!$B$2:$Q$1155,35,0)),"",VLOOKUP($B129,'Data invoice'!$B$2:$Q$1155,35,0))</f>
        <v/>
      </c>
      <c r="J129" s="86" t="str">
        <f>IF(ISERROR(VLOOKUP($B129,'Data invoice'!$B$2:$Q$1155,36,0)),"",VLOOKUP($B129,'Data invoice'!$B$2:$Q$1155,36,0))</f>
        <v/>
      </c>
      <c r="K129" s="88" t="str">
        <f>IF(ISERROR(VLOOKUP($B129,'Data invoice'!$B$2:$Q$1155,37,0)),"",VLOOKUP($B129,'Data invoice'!$B$2:$Q$1155,37,0))</f>
        <v/>
      </c>
      <c r="L129" s="77"/>
      <c r="M129" s="77"/>
      <c r="N129" s="77"/>
      <c r="O129" s="77"/>
      <c r="P129" s="77"/>
      <c r="Q129" s="77"/>
      <c r="R129" s="89"/>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81"/>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row>
    <row r="130" spans="1:122" ht="13.5" customHeight="1">
      <c r="A130" s="77"/>
      <c r="B130" s="86" t="str">
        <f t="shared" si="3"/>
        <v/>
      </c>
      <c r="C130" s="86" t="str">
        <f>IF(ISERROR(VLOOKUP($B130,'Data invoice'!$B$2:$Q$1155,3)),"",VLOOKUP($B130,'Data invoice'!$B$2:$Q$1155,3,0))</f>
        <v/>
      </c>
      <c r="D130" s="86" t="str">
        <f>IF(ISERROR(VLOOKUP($B130,'Data invoice'!$B$2:$Q$1155,4,0)),"",VLOOKUP($B130,'Data invoice'!$B$2:$Q$1155,4,0))</f>
        <v/>
      </c>
      <c r="E130" s="86" t="str">
        <f>IF(ISERROR(VLOOKUP($B130,'Data invoice'!$B$2:$Q$1155,5,0)),"",VLOOKUP($B130,'Data invoice'!$B$2:$Q$1155,5,0))</f>
        <v/>
      </c>
      <c r="F130" s="86" t="str">
        <f>IF(ISERROR(VLOOKUP($B130,'Data invoice'!$B$2:$Q$1155,6,0)),"",VLOOKUP($B130,'Data invoice'!$B$2:$Q$1155,6,0))</f>
        <v/>
      </c>
      <c r="G130" s="86" t="str">
        <f>IF(ISERROR(VLOOKUP($B130,'Data invoice'!$B$2:$Q$1155,7,0)),"",VLOOKUP($B130,'Data invoice'!$B$2:$Q$1155,7,0))</f>
        <v/>
      </c>
      <c r="H130" s="86" t="str">
        <f>IF(ISERROR(VLOOKUP($B130,'Data invoice'!$B$2:$Q$1155,9,0)),"",VLOOKUP($B130,'Data invoice'!$B$2:$Q$1155,9,0))</f>
        <v/>
      </c>
      <c r="I130" s="86" t="str">
        <f>IF(ISERROR(VLOOKUP($B130,'Data invoice'!$B$2:$Q$1155,35,0)),"",VLOOKUP($B130,'Data invoice'!$B$2:$Q$1155,35,0))</f>
        <v/>
      </c>
      <c r="J130" s="86" t="str">
        <f>IF(ISERROR(VLOOKUP($B130,'Data invoice'!$B$2:$Q$1155,36,0)),"",VLOOKUP($B130,'Data invoice'!$B$2:$Q$1155,36,0))</f>
        <v/>
      </c>
      <c r="K130" s="88" t="str">
        <f>IF(ISERROR(VLOOKUP($B130,'Data invoice'!$B$2:$Q$1155,37,0)),"",VLOOKUP($B130,'Data invoice'!$B$2:$Q$1155,37,0))</f>
        <v/>
      </c>
      <c r="L130" s="77"/>
      <c r="M130" s="77"/>
      <c r="N130" s="77"/>
      <c r="O130" s="77"/>
      <c r="P130" s="77"/>
      <c r="Q130" s="77"/>
      <c r="R130" s="89"/>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81"/>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row>
    <row r="131" spans="1:122" ht="13.5" customHeight="1">
      <c r="A131" s="77"/>
      <c r="B131" s="86" t="str">
        <f t="shared" ref="B131:B194" si="4">IF(ISERROR(VLOOKUP($T131,$P$3:$S$982,2,0)),"",VLOOKUP($T131,$P$3:$S$982,2,0))</f>
        <v/>
      </c>
      <c r="C131" s="86" t="str">
        <f>IF(ISERROR(VLOOKUP($B131,'Data invoice'!$B$2:$Q$1155,3)),"",VLOOKUP($B131,'Data invoice'!$B$2:$Q$1155,3,0))</f>
        <v/>
      </c>
      <c r="D131" s="86" t="str">
        <f>IF(ISERROR(VLOOKUP($B131,'Data invoice'!$B$2:$Q$1155,4,0)),"",VLOOKUP($B131,'Data invoice'!$B$2:$Q$1155,4,0))</f>
        <v/>
      </c>
      <c r="E131" s="86" t="str">
        <f>IF(ISERROR(VLOOKUP($B131,'Data invoice'!$B$2:$Q$1155,5,0)),"",VLOOKUP($B131,'Data invoice'!$B$2:$Q$1155,5,0))</f>
        <v/>
      </c>
      <c r="F131" s="86" t="str">
        <f>IF(ISERROR(VLOOKUP($B131,'Data invoice'!$B$2:$Q$1155,6,0)),"",VLOOKUP($B131,'Data invoice'!$B$2:$Q$1155,6,0))</f>
        <v/>
      </c>
      <c r="G131" s="86" t="str">
        <f>IF(ISERROR(VLOOKUP($B131,'Data invoice'!$B$2:$Q$1155,7,0)),"",VLOOKUP($B131,'Data invoice'!$B$2:$Q$1155,7,0))</f>
        <v/>
      </c>
      <c r="H131" s="86" t="str">
        <f>IF(ISERROR(VLOOKUP($B131,'Data invoice'!$B$2:$Q$1155,9,0)),"",VLOOKUP($B131,'Data invoice'!$B$2:$Q$1155,9,0))</f>
        <v/>
      </c>
      <c r="I131" s="86" t="str">
        <f>IF(ISERROR(VLOOKUP($B131,'Data invoice'!$B$2:$Q$1155,35,0)),"",VLOOKUP($B131,'Data invoice'!$B$2:$Q$1155,35,0))</f>
        <v/>
      </c>
      <c r="J131" s="86" t="str">
        <f>IF(ISERROR(VLOOKUP($B131,'Data invoice'!$B$2:$Q$1155,36,0)),"",VLOOKUP($B131,'Data invoice'!$B$2:$Q$1155,36,0))</f>
        <v/>
      </c>
      <c r="K131" s="88" t="str">
        <f>IF(ISERROR(VLOOKUP($B131,'Data invoice'!$B$2:$Q$1155,37,0)),"",VLOOKUP($B131,'Data invoice'!$B$2:$Q$1155,37,0))</f>
        <v/>
      </c>
      <c r="L131" s="77"/>
      <c r="M131" s="77"/>
      <c r="N131" s="77"/>
      <c r="O131" s="77"/>
      <c r="P131" s="77"/>
      <c r="Q131" s="77"/>
      <c r="R131" s="89"/>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81"/>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row>
    <row r="132" spans="1:122" ht="13.5" customHeight="1">
      <c r="A132" s="77"/>
      <c r="B132" s="86" t="str">
        <f t="shared" si="4"/>
        <v/>
      </c>
      <c r="C132" s="86" t="str">
        <f>IF(ISERROR(VLOOKUP($B132,'Data invoice'!$B$2:$Q$1155,3)),"",VLOOKUP($B132,'Data invoice'!$B$2:$Q$1155,3,0))</f>
        <v/>
      </c>
      <c r="D132" s="86" t="str">
        <f>IF(ISERROR(VLOOKUP($B132,'Data invoice'!$B$2:$Q$1155,4,0)),"",VLOOKUP($B132,'Data invoice'!$B$2:$Q$1155,4,0))</f>
        <v/>
      </c>
      <c r="E132" s="86" t="str">
        <f>IF(ISERROR(VLOOKUP($B132,'Data invoice'!$B$2:$Q$1155,5,0)),"",VLOOKUP($B132,'Data invoice'!$B$2:$Q$1155,5,0))</f>
        <v/>
      </c>
      <c r="F132" s="86" t="str">
        <f>IF(ISERROR(VLOOKUP($B132,'Data invoice'!$B$2:$Q$1155,6,0)),"",VLOOKUP($B132,'Data invoice'!$B$2:$Q$1155,6,0))</f>
        <v/>
      </c>
      <c r="G132" s="86" t="str">
        <f>IF(ISERROR(VLOOKUP($B132,'Data invoice'!$B$2:$Q$1155,7,0)),"",VLOOKUP($B132,'Data invoice'!$B$2:$Q$1155,7,0))</f>
        <v/>
      </c>
      <c r="H132" s="86" t="str">
        <f>IF(ISERROR(VLOOKUP($B132,'Data invoice'!$B$2:$Q$1155,9,0)),"",VLOOKUP($B132,'Data invoice'!$B$2:$Q$1155,9,0))</f>
        <v/>
      </c>
      <c r="I132" s="86" t="str">
        <f>IF(ISERROR(VLOOKUP($B132,'Data invoice'!$B$2:$Q$1155,35,0)),"",VLOOKUP($B132,'Data invoice'!$B$2:$Q$1155,35,0))</f>
        <v/>
      </c>
      <c r="J132" s="86" t="str">
        <f>IF(ISERROR(VLOOKUP($B132,'Data invoice'!$B$2:$Q$1155,36,0)),"",VLOOKUP($B132,'Data invoice'!$B$2:$Q$1155,36,0))</f>
        <v/>
      </c>
      <c r="K132" s="88" t="str">
        <f>IF(ISERROR(VLOOKUP($B132,'Data invoice'!$B$2:$Q$1155,37,0)),"",VLOOKUP($B132,'Data invoice'!$B$2:$Q$1155,37,0))</f>
        <v/>
      </c>
      <c r="L132" s="77"/>
      <c r="M132" s="77"/>
      <c r="N132" s="77"/>
      <c r="O132" s="77"/>
      <c r="P132" s="77"/>
      <c r="Q132" s="77"/>
      <c r="R132" s="89"/>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81"/>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row>
    <row r="133" spans="1:122" ht="13.5" customHeight="1">
      <c r="A133" s="77"/>
      <c r="B133" s="86" t="str">
        <f t="shared" si="4"/>
        <v/>
      </c>
      <c r="C133" s="86" t="str">
        <f>IF(ISERROR(VLOOKUP($B133,'Data invoice'!$B$2:$Q$1155,3)),"",VLOOKUP($B133,'Data invoice'!$B$2:$Q$1155,3,0))</f>
        <v/>
      </c>
      <c r="D133" s="86" t="str">
        <f>IF(ISERROR(VLOOKUP($B133,'Data invoice'!$B$2:$Q$1155,4,0)),"",VLOOKUP($B133,'Data invoice'!$B$2:$Q$1155,4,0))</f>
        <v/>
      </c>
      <c r="E133" s="86" t="str">
        <f>IF(ISERROR(VLOOKUP($B133,'Data invoice'!$B$2:$Q$1155,5,0)),"",VLOOKUP($B133,'Data invoice'!$B$2:$Q$1155,5,0))</f>
        <v/>
      </c>
      <c r="F133" s="86" t="str">
        <f>IF(ISERROR(VLOOKUP($B133,'Data invoice'!$B$2:$Q$1155,6,0)),"",VLOOKUP($B133,'Data invoice'!$B$2:$Q$1155,6,0))</f>
        <v/>
      </c>
      <c r="G133" s="86" t="str">
        <f>IF(ISERROR(VLOOKUP($B133,'Data invoice'!$B$2:$Q$1155,7,0)),"",VLOOKUP($B133,'Data invoice'!$B$2:$Q$1155,7,0))</f>
        <v/>
      </c>
      <c r="H133" s="86" t="str">
        <f>IF(ISERROR(VLOOKUP($B133,'Data invoice'!$B$2:$Q$1155,9,0)),"",VLOOKUP($B133,'Data invoice'!$B$2:$Q$1155,9,0))</f>
        <v/>
      </c>
      <c r="I133" s="86" t="str">
        <f>IF(ISERROR(VLOOKUP($B133,'Data invoice'!$B$2:$Q$1155,35,0)),"",VLOOKUP($B133,'Data invoice'!$B$2:$Q$1155,35,0))</f>
        <v/>
      </c>
      <c r="J133" s="86" t="str">
        <f>IF(ISERROR(VLOOKUP($B133,'Data invoice'!$B$2:$Q$1155,36,0)),"",VLOOKUP($B133,'Data invoice'!$B$2:$Q$1155,36,0))</f>
        <v/>
      </c>
      <c r="K133" s="88" t="str">
        <f>IF(ISERROR(VLOOKUP($B133,'Data invoice'!$B$2:$Q$1155,37,0)),"",VLOOKUP($B133,'Data invoice'!$B$2:$Q$1155,37,0))</f>
        <v/>
      </c>
      <c r="L133" s="77"/>
      <c r="M133" s="77"/>
      <c r="N133" s="77"/>
      <c r="O133" s="77"/>
      <c r="P133" s="77"/>
      <c r="Q133" s="77"/>
      <c r="R133" s="89"/>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81"/>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row>
    <row r="134" spans="1:122" ht="13.5" customHeight="1">
      <c r="A134" s="77"/>
      <c r="B134" s="86" t="str">
        <f t="shared" si="4"/>
        <v/>
      </c>
      <c r="C134" s="86" t="str">
        <f>IF(ISERROR(VLOOKUP($B134,'Data invoice'!$B$2:$Q$1155,3)),"",VLOOKUP($B134,'Data invoice'!$B$2:$Q$1155,3,0))</f>
        <v/>
      </c>
      <c r="D134" s="86" t="str">
        <f>IF(ISERROR(VLOOKUP($B134,'Data invoice'!$B$2:$Q$1155,4,0)),"",VLOOKUP($B134,'Data invoice'!$B$2:$Q$1155,4,0))</f>
        <v/>
      </c>
      <c r="E134" s="86" t="str">
        <f>IF(ISERROR(VLOOKUP($B134,'Data invoice'!$B$2:$Q$1155,5,0)),"",VLOOKUP($B134,'Data invoice'!$B$2:$Q$1155,5,0))</f>
        <v/>
      </c>
      <c r="F134" s="86" t="str">
        <f>IF(ISERROR(VLOOKUP($B134,'Data invoice'!$B$2:$Q$1155,6,0)),"",VLOOKUP($B134,'Data invoice'!$B$2:$Q$1155,6,0))</f>
        <v/>
      </c>
      <c r="G134" s="86" t="str">
        <f>IF(ISERROR(VLOOKUP($B134,'Data invoice'!$B$2:$Q$1155,7,0)),"",VLOOKUP($B134,'Data invoice'!$B$2:$Q$1155,7,0))</f>
        <v/>
      </c>
      <c r="H134" s="86" t="str">
        <f>IF(ISERROR(VLOOKUP($B134,'Data invoice'!$B$2:$Q$1155,9,0)),"",VLOOKUP($B134,'Data invoice'!$B$2:$Q$1155,9,0))</f>
        <v/>
      </c>
      <c r="I134" s="86" t="str">
        <f>IF(ISERROR(VLOOKUP($B134,'Data invoice'!$B$2:$Q$1155,35,0)),"",VLOOKUP($B134,'Data invoice'!$B$2:$Q$1155,35,0))</f>
        <v/>
      </c>
      <c r="J134" s="86" t="str">
        <f>IF(ISERROR(VLOOKUP($B134,'Data invoice'!$B$2:$Q$1155,36,0)),"",VLOOKUP($B134,'Data invoice'!$B$2:$Q$1155,36,0))</f>
        <v/>
      </c>
      <c r="K134" s="88" t="str">
        <f>IF(ISERROR(VLOOKUP($B134,'Data invoice'!$B$2:$Q$1155,37,0)),"",VLOOKUP($B134,'Data invoice'!$B$2:$Q$1155,37,0))</f>
        <v/>
      </c>
      <c r="L134" s="77"/>
      <c r="M134" s="77"/>
      <c r="N134" s="77"/>
      <c r="O134" s="77"/>
      <c r="P134" s="77"/>
      <c r="Q134" s="77"/>
      <c r="R134" s="89"/>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81"/>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row>
    <row r="135" spans="1:122" ht="13.5" customHeight="1">
      <c r="A135" s="77"/>
      <c r="B135" s="86" t="str">
        <f t="shared" si="4"/>
        <v/>
      </c>
      <c r="C135" s="86" t="str">
        <f>IF(ISERROR(VLOOKUP($B135,'Data invoice'!$B$2:$Q$1155,3)),"",VLOOKUP($B135,'Data invoice'!$B$2:$Q$1155,3,0))</f>
        <v/>
      </c>
      <c r="D135" s="86" t="str">
        <f>IF(ISERROR(VLOOKUP($B135,'Data invoice'!$B$2:$Q$1155,4,0)),"",VLOOKUP($B135,'Data invoice'!$B$2:$Q$1155,4,0))</f>
        <v/>
      </c>
      <c r="E135" s="86" t="str">
        <f>IF(ISERROR(VLOOKUP($B135,'Data invoice'!$B$2:$Q$1155,5,0)),"",VLOOKUP($B135,'Data invoice'!$B$2:$Q$1155,5,0))</f>
        <v/>
      </c>
      <c r="F135" s="86" t="str">
        <f>IF(ISERROR(VLOOKUP($B135,'Data invoice'!$B$2:$Q$1155,6,0)),"",VLOOKUP($B135,'Data invoice'!$B$2:$Q$1155,6,0))</f>
        <v/>
      </c>
      <c r="G135" s="86" t="str">
        <f>IF(ISERROR(VLOOKUP($B135,'Data invoice'!$B$2:$Q$1155,7,0)),"",VLOOKUP($B135,'Data invoice'!$B$2:$Q$1155,7,0))</f>
        <v/>
      </c>
      <c r="H135" s="86" t="str">
        <f>IF(ISERROR(VLOOKUP($B135,'Data invoice'!$B$2:$Q$1155,9,0)),"",VLOOKUP($B135,'Data invoice'!$B$2:$Q$1155,9,0))</f>
        <v/>
      </c>
      <c r="I135" s="86" t="str">
        <f>IF(ISERROR(VLOOKUP($B135,'Data invoice'!$B$2:$Q$1155,35,0)),"",VLOOKUP($B135,'Data invoice'!$B$2:$Q$1155,35,0))</f>
        <v/>
      </c>
      <c r="J135" s="86" t="str">
        <f>IF(ISERROR(VLOOKUP($B135,'Data invoice'!$B$2:$Q$1155,36,0)),"",VLOOKUP($B135,'Data invoice'!$B$2:$Q$1155,36,0))</f>
        <v/>
      </c>
      <c r="K135" s="88" t="str">
        <f>IF(ISERROR(VLOOKUP($B135,'Data invoice'!$B$2:$Q$1155,37,0)),"",VLOOKUP($B135,'Data invoice'!$B$2:$Q$1155,37,0))</f>
        <v/>
      </c>
      <c r="L135" s="77"/>
      <c r="M135" s="77"/>
      <c r="N135" s="77"/>
      <c r="O135" s="77"/>
      <c r="P135" s="77"/>
      <c r="Q135" s="77"/>
      <c r="R135" s="89"/>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81"/>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row>
    <row r="136" spans="1:122" ht="13.5" customHeight="1">
      <c r="A136" s="77"/>
      <c r="B136" s="86" t="str">
        <f t="shared" si="4"/>
        <v/>
      </c>
      <c r="C136" s="86" t="str">
        <f>IF(ISERROR(VLOOKUP($B136,'Data invoice'!$B$2:$Q$1155,3)),"",VLOOKUP($B136,'Data invoice'!$B$2:$Q$1155,3,0))</f>
        <v/>
      </c>
      <c r="D136" s="86" t="str">
        <f>IF(ISERROR(VLOOKUP($B136,'Data invoice'!$B$2:$Q$1155,4,0)),"",VLOOKUP($B136,'Data invoice'!$B$2:$Q$1155,4,0))</f>
        <v/>
      </c>
      <c r="E136" s="86" t="str">
        <f>IF(ISERROR(VLOOKUP($B136,'Data invoice'!$B$2:$Q$1155,5,0)),"",VLOOKUP($B136,'Data invoice'!$B$2:$Q$1155,5,0))</f>
        <v/>
      </c>
      <c r="F136" s="86" t="str">
        <f>IF(ISERROR(VLOOKUP($B136,'Data invoice'!$B$2:$Q$1155,6,0)),"",VLOOKUP($B136,'Data invoice'!$B$2:$Q$1155,6,0))</f>
        <v/>
      </c>
      <c r="G136" s="86" t="str">
        <f>IF(ISERROR(VLOOKUP($B136,'Data invoice'!$B$2:$Q$1155,7,0)),"",VLOOKUP($B136,'Data invoice'!$B$2:$Q$1155,7,0))</f>
        <v/>
      </c>
      <c r="H136" s="86" t="str">
        <f>IF(ISERROR(VLOOKUP($B136,'Data invoice'!$B$2:$Q$1155,9,0)),"",VLOOKUP($B136,'Data invoice'!$B$2:$Q$1155,9,0))</f>
        <v/>
      </c>
      <c r="I136" s="86" t="str">
        <f>IF(ISERROR(VLOOKUP($B136,'Data invoice'!$B$2:$Q$1155,35,0)),"",VLOOKUP($B136,'Data invoice'!$B$2:$Q$1155,35,0))</f>
        <v/>
      </c>
      <c r="J136" s="86" t="str">
        <f>IF(ISERROR(VLOOKUP($B136,'Data invoice'!$B$2:$Q$1155,36,0)),"",VLOOKUP($B136,'Data invoice'!$B$2:$Q$1155,36,0))</f>
        <v/>
      </c>
      <c r="K136" s="88" t="str">
        <f>IF(ISERROR(VLOOKUP($B136,'Data invoice'!$B$2:$Q$1155,37,0)),"",VLOOKUP($B136,'Data invoice'!$B$2:$Q$1155,37,0))</f>
        <v/>
      </c>
      <c r="L136" s="77"/>
      <c r="M136" s="77"/>
      <c r="N136" s="77"/>
      <c r="O136" s="77"/>
      <c r="P136" s="77"/>
      <c r="Q136" s="77"/>
      <c r="R136" s="89"/>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81"/>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row>
    <row r="137" spans="1:122" ht="13.5" customHeight="1">
      <c r="A137" s="77"/>
      <c r="B137" s="86" t="str">
        <f t="shared" si="4"/>
        <v/>
      </c>
      <c r="C137" s="86" t="str">
        <f>IF(ISERROR(VLOOKUP($B137,'Data invoice'!$B$2:$Q$1155,3)),"",VLOOKUP($B137,'Data invoice'!$B$2:$Q$1155,3,0))</f>
        <v/>
      </c>
      <c r="D137" s="86" t="str">
        <f>IF(ISERROR(VLOOKUP($B137,'Data invoice'!$B$2:$Q$1155,4,0)),"",VLOOKUP($B137,'Data invoice'!$B$2:$Q$1155,4,0))</f>
        <v/>
      </c>
      <c r="E137" s="86" t="str">
        <f>IF(ISERROR(VLOOKUP($B137,'Data invoice'!$B$2:$Q$1155,5,0)),"",VLOOKUP($B137,'Data invoice'!$B$2:$Q$1155,5,0))</f>
        <v/>
      </c>
      <c r="F137" s="86" t="str">
        <f>IF(ISERROR(VLOOKUP($B137,'Data invoice'!$B$2:$Q$1155,6,0)),"",VLOOKUP($B137,'Data invoice'!$B$2:$Q$1155,6,0))</f>
        <v/>
      </c>
      <c r="G137" s="86" t="str">
        <f>IF(ISERROR(VLOOKUP($B137,'Data invoice'!$B$2:$Q$1155,7,0)),"",VLOOKUP($B137,'Data invoice'!$B$2:$Q$1155,7,0))</f>
        <v/>
      </c>
      <c r="H137" s="86" t="str">
        <f>IF(ISERROR(VLOOKUP($B137,'Data invoice'!$B$2:$Q$1155,9,0)),"",VLOOKUP($B137,'Data invoice'!$B$2:$Q$1155,9,0))</f>
        <v/>
      </c>
      <c r="I137" s="86" t="str">
        <f>IF(ISERROR(VLOOKUP($B137,'Data invoice'!$B$2:$Q$1155,35,0)),"",VLOOKUP($B137,'Data invoice'!$B$2:$Q$1155,35,0))</f>
        <v/>
      </c>
      <c r="J137" s="86" t="str">
        <f>IF(ISERROR(VLOOKUP($B137,'Data invoice'!$B$2:$Q$1155,36,0)),"",VLOOKUP($B137,'Data invoice'!$B$2:$Q$1155,36,0))</f>
        <v/>
      </c>
      <c r="K137" s="88" t="str">
        <f>IF(ISERROR(VLOOKUP($B137,'Data invoice'!$B$2:$Q$1155,37,0)),"",VLOOKUP($B137,'Data invoice'!$B$2:$Q$1155,37,0))</f>
        <v/>
      </c>
      <c r="L137" s="77"/>
      <c r="M137" s="77"/>
      <c r="N137" s="77"/>
      <c r="O137" s="77"/>
      <c r="P137" s="77"/>
      <c r="Q137" s="77"/>
      <c r="R137" s="89"/>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81"/>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row>
    <row r="138" spans="1:122" ht="13.5" customHeight="1">
      <c r="A138" s="77"/>
      <c r="B138" s="86" t="str">
        <f t="shared" si="4"/>
        <v/>
      </c>
      <c r="C138" s="86" t="str">
        <f>IF(ISERROR(VLOOKUP($B138,'Data invoice'!$B$2:$Q$1155,3)),"",VLOOKUP($B138,'Data invoice'!$B$2:$Q$1155,3,0))</f>
        <v/>
      </c>
      <c r="D138" s="86" t="str">
        <f>IF(ISERROR(VLOOKUP($B138,'Data invoice'!$B$2:$Q$1155,4,0)),"",VLOOKUP($B138,'Data invoice'!$B$2:$Q$1155,4,0))</f>
        <v/>
      </c>
      <c r="E138" s="86" t="str">
        <f>IF(ISERROR(VLOOKUP($B138,'Data invoice'!$B$2:$Q$1155,5,0)),"",VLOOKUP($B138,'Data invoice'!$B$2:$Q$1155,5,0))</f>
        <v/>
      </c>
      <c r="F138" s="86" t="str">
        <f>IF(ISERROR(VLOOKUP($B138,'Data invoice'!$B$2:$Q$1155,6,0)),"",VLOOKUP($B138,'Data invoice'!$B$2:$Q$1155,6,0))</f>
        <v/>
      </c>
      <c r="G138" s="86" t="str">
        <f>IF(ISERROR(VLOOKUP($B138,'Data invoice'!$B$2:$Q$1155,7,0)),"",VLOOKUP($B138,'Data invoice'!$B$2:$Q$1155,7,0))</f>
        <v/>
      </c>
      <c r="H138" s="86" t="str">
        <f>IF(ISERROR(VLOOKUP($B138,'Data invoice'!$B$2:$Q$1155,9,0)),"",VLOOKUP($B138,'Data invoice'!$B$2:$Q$1155,9,0))</f>
        <v/>
      </c>
      <c r="I138" s="86" t="str">
        <f>IF(ISERROR(VLOOKUP($B138,'Data invoice'!$B$2:$Q$1155,35,0)),"",VLOOKUP($B138,'Data invoice'!$B$2:$Q$1155,35,0))</f>
        <v/>
      </c>
      <c r="J138" s="86" t="str">
        <f>IF(ISERROR(VLOOKUP($B138,'Data invoice'!$B$2:$Q$1155,36,0)),"",VLOOKUP($B138,'Data invoice'!$B$2:$Q$1155,36,0))</f>
        <v/>
      </c>
      <c r="K138" s="88" t="str">
        <f>IF(ISERROR(VLOOKUP($B138,'Data invoice'!$B$2:$Q$1155,37,0)),"",VLOOKUP($B138,'Data invoice'!$B$2:$Q$1155,37,0))</f>
        <v/>
      </c>
      <c r="L138" s="77"/>
      <c r="M138" s="77"/>
      <c r="N138" s="77"/>
      <c r="O138" s="77"/>
      <c r="P138" s="77"/>
      <c r="Q138" s="77"/>
      <c r="R138" s="89"/>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81"/>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row>
    <row r="139" spans="1:122" ht="13.5" customHeight="1">
      <c r="A139" s="77"/>
      <c r="B139" s="86" t="str">
        <f t="shared" si="4"/>
        <v/>
      </c>
      <c r="C139" s="86" t="str">
        <f>IF(ISERROR(VLOOKUP($B139,'Data invoice'!$B$2:$Q$1155,3)),"",VLOOKUP($B139,'Data invoice'!$B$2:$Q$1155,3,0))</f>
        <v/>
      </c>
      <c r="D139" s="86" t="str">
        <f>IF(ISERROR(VLOOKUP($B139,'Data invoice'!$B$2:$Q$1155,4,0)),"",VLOOKUP($B139,'Data invoice'!$B$2:$Q$1155,4,0))</f>
        <v/>
      </c>
      <c r="E139" s="86" t="str">
        <f>IF(ISERROR(VLOOKUP($B139,'Data invoice'!$B$2:$Q$1155,5,0)),"",VLOOKUP($B139,'Data invoice'!$B$2:$Q$1155,5,0))</f>
        <v/>
      </c>
      <c r="F139" s="86" t="str">
        <f>IF(ISERROR(VLOOKUP($B139,'Data invoice'!$B$2:$Q$1155,6,0)),"",VLOOKUP($B139,'Data invoice'!$B$2:$Q$1155,6,0))</f>
        <v/>
      </c>
      <c r="G139" s="86" t="str">
        <f>IF(ISERROR(VLOOKUP($B139,'Data invoice'!$B$2:$Q$1155,7,0)),"",VLOOKUP($B139,'Data invoice'!$B$2:$Q$1155,7,0))</f>
        <v/>
      </c>
      <c r="H139" s="86" t="str">
        <f>IF(ISERROR(VLOOKUP($B139,'Data invoice'!$B$2:$Q$1155,9,0)),"",VLOOKUP($B139,'Data invoice'!$B$2:$Q$1155,9,0))</f>
        <v/>
      </c>
      <c r="I139" s="86" t="str">
        <f>IF(ISERROR(VLOOKUP($B139,'Data invoice'!$B$2:$Q$1155,35,0)),"",VLOOKUP($B139,'Data invoice'!$B$2:$Q$1155,35,0))</f>
        <v/>
      </c>
      <c r="J139" s="86" t="str">
        <f>IF(ISERROR(VLOOKUP($B139,'Data invoice'!$B$2:$Q$1155,36,0)),"",VLOOKUP($B139,'Data invoice'!$B$2:$Q$1155,36,0))</f>
        <v/>
      </c>
      <c r="K139" s="88" t="str">
        <f>IF(ISERROR(VLOOKUP($B139,'Data invoice'!$B$2:$Q$1155,37,0)),"",VLOOKUP($B139,'Data invoice'!$B$2:$Q$1155,37,0))</f>
        <v/>
      </c>
      <c r="L139" s="77"/>
      <c r="M139" s="77"/>
      <c r="N139" s="77"/>
      <c r="O139" s="77"/>
      <c r="P139" s="77"/>
      <c r="Q139" s="77"/>
      <c r="R139" s="89"/>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81"/>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row>
    <row r="140" spans="1:122" ht="13.5" customHeight="1">
      <c r="A140" s="77"/>
      <c r="B140" s="86" t="str">
        <f t="shared" si="4"/>
        <v/>
      </c>
      <c r="C140" s="86" t="str">
        <f>IF(ISERROR(VLOOKUP($B140,'Data invoice'!$B$2:$Q$1155,3)),"",VLOOKUP($B140,'Data invoice'!$B$2:$Q$1155,3,0))</f>
        <v/>
      </c>
      <c r="D140" s="86" t="str">
        <f>IF(ISERROR(VLOOKUP($B140,'Data invoice'!$B$2:$Q$1155,4,0)),"",VLOOKUP($B140,'Data invoice'!$B$2:$Q$1155,4,0))</f>
        <v/>
      </c>
      <c r="E140" s="86" t="str">
        <f>IF(ISERROR(VLOOKUP($B140,'Data invoice'!$B$2:$Q$1155,5,0)),"",VLOOKUP($B140,'Data invoice'!$B$2:$Q$1155,5,0))</f>
        <v/>
      </c>
      <c r="F140" s="86" t="str">
        <f>IF(ISERROR(VLOOKUP($B140,'Data invoice'!$B$2:$Q$1155,6,0)),"",VLOOKUP($B140,'Data invoice'!$B$2:$Q$1155,6,0))</f>
        <v/>
      </c>
      <c r="G140" s="86" t="str">
        <f>IF(ISERROR(VLOOKUP($B140,'Data invoice'!$B$2:$Q$1155,7,0)),"",VLOOKUP($B140,'Data invoice'!$B$2:$Q$1155,7,0))</f>
        <v/>
      </c>
      <c r="H140" s="86" t="str">
        <f>IF(ISERROR(VLOOKUP($B140,'Data invoice'!$B$2:$Q$1155,9,0)),"",VLOOKUP($B140,'Data invoice'!$B$2:$Q$1155,9,0))</f>
        <v/>
      </c>
      <c r="I140" s="86" t="str">
        <f>IF(ISERROR(VLOOKUP($B140,'Data invoice'!$B$2:$Q$1155,35,0)),"",VLOOKUP($B140,'Data invoice'!$B$2:$Q$1155,35,0))</f>
        <v/>
      </c>
      <c r="J140" s="86" t="str">
        <f>IF(ISERROR(VLOOKUP($B140,'Data invoice'!$B$2:$Q$1155,36,0)),"",VLOOKUP($B140,'Data invoice'!$B$2:$Q$1155,36,0))</f>
        <v/>
      </c>
      <c r="K140" s="88" t="str">
        <f>IF(ISERROR(VLOOKUP($B140,'Data invoice'!$B$2:$Q$1155,37,0)),"",VLOOKUP($B140,'Data invoice'!$B$2:$Q$1155,37,0))</f>
        <v/>
      </c>
      <c r="L140" s="77"/>
      <c r="M140" s="77"/>
      <c r="N140" s="77"/>
      <c r="O140" s="77"/>
      <c r="P140" s="77"/>
      <c r="Q140" s="77"/>
      <c r="R140" s="89"/>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81"/>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row>
    <row r="141" spans="1:122" ht="13.5" customHeight="1">
      <c r="A141" s="77"/>
      <c r="B141" s="86" t="str">
        <f t="shared" si="4"/>
        <v/>
      </c>
      <c r="C141" s="86" t="str">
        <f>IF(ISERROR(VLOOKUP($B141,'Data invoice'!$B$2:$Q$1155,3)),"",VLOOKUP($B141,'Data invoice'!$B$2:$Q$1155,3,0))</f>
        <v/>
      </c>
      <c r="D141" s="86" t="str">
        <f>IF(ISERROR(VLOOKUP($B141,'Data invoice'!$B$2:$Q$1155,4,0)),"",VLOOKUP($B141,'Data invoice'!$B$2:$Q$1155,4,0))</f>
        <v/>
      </c>
      <c r="E141" s="86" t="str">
        <f>IF(ISERROR(VLOOKUP($B141,'Data invoice'!$B$2:$Q$1155,5,0)),"",VLOOKUP($B141,'Data invoice'!$B$2:$Q$1155,5,0))</f>
        <v/>
      </c>
      <c r="F141" s="86" t="str">
        <f>IF(ISERROR(VLOOKUP($B141,'Data invoice'!$B$2:$Q$1155,6,0)),"",VLOOKUP($B141,'Data invoice'!$B$2:$Q$1155,6,0))</f>
        <v/>
      </c>
      <c r="G141" s="86" t="str">
        <f>IF(ISERROR(VLOOKUP($B141,'Data invoice'!$B$2:$Q$1155,7,0)),"",VLOOKUP($B141,'Data invoice'!$B$2:$Q$1155,7,0))</f>
        <v/>
      </c>
      <c r="H141" s="86" t="str">
        <f>IF(ISERROR(VLOOKUP($B141,'Data invoice'!$B$2:$Q$1155,9,0)),"",VLOOKUP($B141,'Data invoice'!$B$2:$Q$1155,9,0))</f>
        <v/>
      </c>
      <c r="I141" s="86" t="str">
        <f>IF(ISERROR(VLOOKUP($B141,'Data invoice'!$B$2:$Q$1155,35,0)),"",VLOOKUP($B141,'Data invoice'!$B$2:$Q$1155,35,0))</f>
        <v/>
      </c>
      <c r="J141" s="86" t="str">
        <f>IF(ISERROR(VLOOKUP($B141,'Data invoice'!$B$2:$Q$1155,36,0)),"",VLOOKUP($B141,'Data invoice'!$B$2:$Q$1155,36,0))</f>
        <v/>
      </c>
      <c r="K141" s="88" t="str">
        <f>IF(ISERROR(VLOOKUP($B141,'Data invoice'!$B$2:$Q$1155,37,0)),"",VLOOKUP($B141,'Data invoice'!$B$2:$Q$1155,37,0))</f>
        <v/>
      </c>
      <c r="L141" s="77"/>
      <c r="M141" s="77"/>
      <c r="N141" s="77"/>
      <c r="O141" s="77"/>
      <c r="P141" s="77"/>
      <c r="Q141" s="77"/>
      <c r="R141" s="89"/>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81"/>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row>
    <row r="142" spans="1:122" ht="13.5" customHeight="1">
      <c r="A142" s="77"/>
      <c r="B142" s="86" t="str">
        <f t="shared" si="4"/>
        <v/>
      </c>
      <c r="C142" s="86" t="str">
        <f>IF(ISERROR(VLOOKUP($B142,'Data invoice'!$B$2:$Q$1155,3)),"",VLOOKUP($B142,'Data invoice'!$B$2:$Q$1155,3,0))</f>
        <v/>
      </c>
      <c r="D142" s="86" t="str">
        <f>IF(ISERROR(VLOOKUP($B142,'Data invoice'!$B$2:$Q$1155,4,0)),"",VLOOKUP($B142,'Data invoice'!$B$2:$Q$1155,4,0))</f>
        <v/>
      </c>
      <c r="E142" s="86" t="str">
        <f>IF(ISERROR(VLOOKUP($B142,'Data invoice'!$B$2:$Q$1155,5,0)),"",VLOOKUP($B142,'Data invoice'!$B$2:$Q$1155,5,0))</f>
        <v/>
      </c>
      <c r="F142" s="86" t="str">
        <f>IF(ISERROR(VLOOKUP($B142,'Data invoice'!$B$2:$Q$1155,6,0)),"",VLOOKUP($B142,'Data invoice'!$B$2:$Q$1155,6,0))</f>
        <v/>
      </c>
      <c r="G142" s="86" t="str">
        <f>IF(ISERROR(VLOOKUP($B142,'Data invoice'!$B$2:$Q$1155,7,0)),"",VLOOKUP($B142,'Data invoice'!$B$2:$Q$1155,7,0))</f>
        <v/>
      </c>
      <c r="H142" s="86" t="str">
        <f>IF(ISERROR(VLOOKUP($B142,'Data invoice'!$B$2:$Q$1155,9,0)),"",VLOOKUP($B142,'Data invoice'!$B$2:$Q$1155,9,0))</f>
        <v/>
      </c>
      <c r="I142" s="86" t="str">
        <f>IF(ISERROR(VLOOKUP($B142,'Data invoice'!$B$2:$Q$1155,35,0)),"",VLOOKUP($B142,'Data invoice'!$B$2:$Q$1155,35,0))</f>
        <v/>
      </c>
      <c r="J142" s="86" t="str">
        <f>IF(ISERROR(VLOOKUP($B142,'Data invoice'!$B$2:$Q$1155,36,0)),"",VLOOKUP($B142,'Data invoice'!$B$2:$Q$1155,36,0))</f>
        <v/>
      </c>
      <c r="K142" s="88" t="str">
        <f>IF(ISERROR(VLOOKUP($B142,'Data invoice'!$B$2:$Q$1155,37,0)),"",VLOOKUP($B142,'Data invoice'!$B$2:$Q$1155,37,0))</f>
        <v/>
      </c>
      <c r="L142" s="77"/>
      <c r="M142" s="77"/>
      <c r="N142" s="77"/>
      <c r="O142" s="77"/>
      <c r="P142" s="77"/>
      <c r="Q142" s="77"/>
      <c r="R142" s="89"/>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81"/>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row>
    <row r="143" spans="1:122" ht="13.5" customHeight="1">
      <c r="A143" s="77"/>
      <c r="B143" s="86" t="str">
        <f t="shared" si="4"/>
        <v/>
      </c>
      <c r="C143" s="86" t="str">
        <f>IF(ISERROR(VLOOKUP($B143,'Data invoice'!$B$2:$Q$1155,3)),"",VLOOKUP($B143,'Data invoice'!$B$2:$Q$1155,3,0))</f>
        <v/>
      </c>
      <c r="D143" s="86" t="str">
        <f>IF(ISERROR(VLOOKUP($B143,'Data invoice'!$B$2:$Q$1155,4,0)),"",VLOOKUP($B143,'Data invoice'!$B$2:$Q$1155,4,0))</f>
        <v/>
      </c>
      <c r="E143" s="86" t="str">
        <f>IF(ISERROR(VLOOKUP($B143,'Data invoice'!$B$2:$Q$1155,5,0)),"",VLOOKUP($B143,'Data invoice'!$B$2:$Q$1155,5,0))</f>
        <v/>
      </c>
      <c r="F143" s="86" t="str">
        <f>IF(ISERROR(VLOOKUP($B143,'Data invoice'!$B$2:$Q$1155,6,0)),"",VLOOKUP($B143,'Data invoice'!$B$2:$Q$1155,6,0))</f>
        <v/>
      </c>
      <c r="G143" s="86" t="str">
        <f>IF(ISERROR(VLOOKUP($B143,'Data invoice'!$B$2:$Q$1155,7,0)),"",VLOOKUP($B143,'Data invoice'!$B$2:$Q$1155,7,0))</f>
        <v/>
      </c>
      <c r="H143" s="86" t="str">
        <f>IF(ISERROR(VLOOKUP($B143,'Data invoice'!$B$2:$Q$1155,9,0)),"",VLOOKUP($B143,'Data invoice'!$B$2:$Q$1155,9,0))</f>
        <v/>
      </c>
      <c r="I143" s="86" t="str">
        <f>IF(ISERROR(VLOOKUP($B143,'Data invoice'!$B$2:$Q$1155,35,0)),"",VLOOKUP($B143,'Data invoice'!$B$2:$Q$1155,35,0))</f>
        <v/>
      </c>
      <c r="J143" s="86" t="str">
        <f>IF(ISERROR(VLOOKUP($B143,'Data invoice'!$B$2:$Q$1155,36,0)),"",VLOOKUP($B143,'Data invoice'!$B$2:$Q$1155,36,0))</f>
        <v/>
      </c>
      <c r="K143" s="88" t="str">
        <f>IF(ISERROR(VLOOKUP($B143,'Data invoice'!$B$2:$Q$1155,37,0)),"",VLOOKUP($B143,'Data invoice'!$B$2:$Q$1155,37,0))</f>
        <v/>
      </c>
      <c r="L143" s="77"/>
      <c r="M143" s="77"/>
      <c r="N143" s="77"/>
      <c r="O143" s="77"/>
      <c r="P143" s="77"/>
      <c r="Q143" s="77"/>
      <c r="R143" s="89"/>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81"/>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row>
    <row r="144" spans="1:122" ht="13.5" customHeight="1">
      <c r="A144" s="77"/>
      <c r="B144" s="86" t="str">
        <f t="shared" si="4"/>
        <v/>
      </c>
      <c r="C144" s="86" t="str">
        <f>IF(ISERROR(VLOOKUP($B144,'Data invoice'!$B$2:$Q$1155,3)),"",VLOOKUP($B144,'Data invoice'!$B$2:$Q$1155,3,0))</f>
        <v/>
      </c>
      <c r="D144" s="86" t="str">
        <f>IF(ISERROR(VLOOKUP($B144,'Data invoice'!$B$2:$Q$1155,4,0)),"",VLOOKUP($B144,'Data invoice'!$B$2:$Q$1155,4,0))</f>
        <v/>
      </c>
      <c r="E144" s="86" t="str">
        <f>IF(ISERROR(VLOOKUP($B144,'Data invoice'!$B$2:$Q$1155,5,0)),"",VLOOKUP($B144,'Data invoice'!$B$2:$Q$1155,5,0))</f>
        <v/>
      </c>
      <c r="F144" s="86" t="str">
        <f>IF(ISERROR(VLOOKUP($B144,'Data invoice'!$B$2:$Q$1155,6,0)),"",VLOOKUP($B144,'Data invoice'!$B$2:$Q$1155,6,0))</f>
        <v/>
      </c>
      <c r="G144" s="86" t="str">
        <f>IF(ISERROR(VLOOKUP($B144,'Data invoice'!$B$2:$Q$1155,7,0)),"",VLOOKUP($B144,'Data invoice'!$B$2:$Q$1155,7,0))</f>
        <v/>
      </c>
      <c r="H144" s="86" t="str">
        <f>IF(ISERROR(VLOOKUP($B144,'Data invoice'!$B$2:$Q$1155,9,0)),"",VLOOKUP($B144,'Data invoice'!$B$2:$Q$1155,9,0))</f>
        <v/>
      </c>
      <c r="I144" s="86" t="str">
        <f>IF(ISERROR(VLOOKUP($B144,'Data invoice'!$B$2:$Q$1155,35,0)),"",VLOOKUP($B144,'Data invoice'!$B$2:$Q$1155,35,0))</f>
        <v/>
      </c>
      <c r="J144" s="86" t="str">
        <f>IF(ISERROR(VLOOKUP($B144,'Data invoice'!$B$2:$Q$1155,36,0)),"",VLOOKUP($B144,'Data invoice'!$B$2:$Q$1155,36,0))</f>
        <v/>
      </c>
      <c r="K144" s="88" t="str">
        <f>IF(ISERROR(VLOOKUP($B144,'Data invoice'!$B$2:$Q$1155,37,0)),"",VLOOKUP($B144,'Data invoice'!$B$2:$Q$1155,37,0))</f>
        <v/>
      </c>
      <c r="L144" s="77"/>
      <c r="M144" s="77"/>
      <c r="N144" s="77"/>
      <c r="O144" s="77"/>
      <c r="P144" s="77"/>
      <c r="Q144" s="77"/>
      <c r="R144" s="89"/>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81"/>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row>
    <row r="145" spans="1:122" ht="13.5" customHeight="1">
      <c r="A145" s="77"/>
      <c r="B145" s="86" t="str">
        <f t="shared" si="4"/>
        <v/>
      </c>
      <c r="C145" s="86" t="str">
        <f>IF(ISERROR(VLOOKUP($B145,'Data invoice'!$B$2:$Q$1155,3)),"",VLOOKUP($B145,'Data invoice'!$B$2:$Q$1155,3,0))</f>
        <v/>
      </c>
      <c r="D145" s="86" t="str">
        <f>IF(ISERROR(VLOOKUP($B145,'Data invoice'!$B$2:$Q$1155,4,0)),"",VLOOKUP($B145,'Data invoice'!$B$2:$Q$1155,4,0))</f>
        <v/>
      </c>
      <c r="E145" s="86" t="str">
        <f>IF(ISERROR(VLOOKUP($B145,'Data invoice'!$B$2:$Q$1155,5,0)),"",VLOOKUP($B145,'Data invoice'!$B$2:$Q$1155,5,0))</f>
        <v/>
      </c>
      <c r="F145" s="86" t="str">
        <f>IF(ISERROR(VLOOKUP($B145,'Data invoice'!$B$2:$Q$1155,6,0)),"",VLOOKUP($B145,'Data invoice'!$B$2:$Q$1155,6,0))</f>
        <v/>
      </c>
      <c r="G145" s="86" t="str">
        <f>IF(ISERROR(VLOOKUP($B145,'Data invoice'!$B$2:$Q$1155,7,0)),"",VLOOKUP($B145,'Data invoice'!$B$2:$Q$1155,7,0))</f>
        <v/>
      </c>
      <c r="H145" s="86" t="str">
        <f>IF(ISERROR(VLOOKUP($B145,'Data invoice'!$B$2:$Q$1155,9,0)),"",VLOOKUP($B145,'Data invoice'!$B$2:$Q$1155,9,0))</f>
        <v/>
      </c>
      <c r="I145" s="86" t="str">
        <f>IF(ISERROR(VLOOKUP($B145,'Data invoice'!$B$2:$Q$1155,35,0)),"",VLOOKUP($B145,'Data invoice'!$B$2:$Q$1155,35,0))</f>
        <v/>
      </c>
      <c r="J145" s="86" t="str">
        <f>IF(ISERROR(VLOOKUP($B145,'Data invoice'!$B$2:$Q$1155,36,0)),"",VLOOKUP($B145,'Data invoice'!$B$2:$Q$1155,36,0))</f>
        <v/>
      </c>
      <c r="K145" s="88" t="str">
        <f>IF(ISERROR(VLOOKUP($B145,'Data invoice'!$B$2:$Q$1155,37,0)),"",VLOOKUP($B145,'Data invoice'!$B$2:$Q$1155,37,0))</f>
        <v/>
      </c>
      <c r="L145" s="77"/>
      <c r="M145" s="77"/>
      <c r="N145" s="77"/>
      <c r="O145" s="77"/>
      <c r="P145" s="77"/>
      <c r="Q145" s="77"/>
      <c r="R145" s="89"/>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81"/>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row>
    <row r="146" spans="1:122" ht="13.5" customHeight="1">
      <c r="A146" s="77"/>
      <c r="B146" s="86" t="str">
        <f t="shared" si="4"/>
        <v/>
      </c>
      <c r="C146" s="86" t="str">
        <f>IF(ISERROR(VLOOKUP($B146,'Data invoice'!$B$2:$Q$1155,3)),"",VLOOKUP($B146,'Data invoice'!$B$2:$Q$1155,3,0))</f>
        <v/>
      </c>
      <c r="D146" s="86" t="str">
        <f>IF(ISERROR(VLOOKUP($B146,'Data invoice'!$B$2:$Q$1155,4,0)),"",VLOOKUP($B146,'Data invoice'!$B$2:$Q$1155,4,0))</f>
        <v/>
      </c>
      <c r="E146" s="86" t="str">
        <f>IF(ISERROR(VLOOKUP($B146,'Data invoice'!$B$2:$Q$1155,5,0)),"",VLOOKUP($B146,'Data invoice'!$B$2:$Q$1155,5,0))</f>
        <v/>
      </c>
      <c r="F146" s="86" t="str">
        <f>IF(ISERROR(VLOOKUP($B146,'Data invoice'!$B$2:$Q$1155,6,0)),"",VLOOKUP($B146,'Data invoice'!$B$2:$Q$1155,6,0))</f>
        <v/>
      </c>
      <c r="G146" s="86" t="str">
        <f>IF(ISERROR(VLOOKUP($B146,'Data invoice'!$B$2:$Q$1155,7,0)),"",VLOOKUP($B146,'Data invoice'!$B$2:$Q$1155,7,0))</f>
        <v/>
      </c>
      <c r="H146" s="86" t="str">
        <f>IF(ISERROR(VLOOKUP($B146,'Data invoice'!$B$2:$Q$1155,9,0)),"",VLOOKUP($B146,'Data invoice'!$B$2:$Q$1155,9,0))</f>
        <v/>
      </c>
      <c r="I146" s="86" t="str">
        <f>IF(ISERROR(VLOOKUP($B146,'Data invoice'!$B$2:$Q$1155,35,0)),"",VLOOKUP($B146,'Data invoice'!$B$2:$Q$1155,35,0))</f>
        <v/>
      </c>
      <c r="J146" s="86" t="str">
        <f>IF(ISERROR(VLOOKUP($B146,'Data invoice'!$B$2:$Q$1155,36,0)),"",VLOOKUP($B146,'Data invoice'!$B$2:$Q$1155,36,0))</f>
        <v/>
      </c>
      <c r="K146" s="88" t="str">
        <f>IF(ISERROR(VLOOKUP($B146,'Data invoice'!$B$2:$Q$1155,37,0)),"",VLOOKUP($B146,'Data invoice'!$B$2:$Q$1155,37,0))</f>
        <v/>
      </c>
      <c r="L146" s="77"/>
      <c r="M146" s="77"/>
      <c r="N146" s="77"/>
      <c r="O146" s="77"/>
      <c r="P146" s="77"/>
      <c r="Q146" s="77"/>
      <c r="R146" s="89"/>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81"/>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row>
    <row r="147" spans="1:122" ht="13.5" customHeight="1">
      <c r="A147" s="77"/>
      <c r="B147" s="86" t="str">
        <f t="shared" si="4"/>
        <v/>
      </c>
      <c r="C147" s="86" t="str">
        <f>IF(ISERROR(VLOOKUP($B147,'Data invoice'!$B$2:$Q$1155,3)),"",VLOOKUP($B147,'Data invoice'!$B$2:$Q$1155,3,0))</f>
        <v/>
      </c>
      <c r="D147" s="86" t="str">
        <f>IF(ISERROR(VLOOKUP($B147,'Data invoice'!$B$2:$Q$1155,4,0)),"",VLOOKUP($B147,'Data invoice'!$B$2:$Q$1155,4,0))</f>
        <v/>
      </c>
      <c r="E147" s="86" t="str">
        <f>IF(ISERROR(VLOOKUP($B147,'Data invoice'!$B$2:$Q$1155,5,0)),"",VLOOKUP($B147,'Data invoice'!$B$2:$Q$1155,5,0))</f>
        <v/>
      </c>
      <c r="F147" s="86" t="str">
        <f>IF(ISERROR(VLOOKUP($B147,'Data invoice'!$B$2:$Q$1155,6,0)),"",VLOOKUP($B147,'Data invoice'!$B$2:$Q$1155,6,0))</f>
        <v/>
      </c>
      <c r="G147" s="86" t="str">
        <f>IF(ISERROR(VLOOKUP($B147,'Data invoice'!$B$2:$Q$1155,7,0)),"",VLOOKUP($B147,'Data invoice'!$B$2:$Q$1155,7,0))</f>
        <v/>
      </c>
      <c r="H147" s="86" t="str">
        <f>IF(ISERROR(VLOOKUP($B147,'Data invoice'!$B$2:$Q$1155,9,0)),"",VLOOKUP($B147,'Data invoice'!$B$2:$Q$1155,9,0))</f>
        <v/>
      </c>
      <c r="I147" s="86" t="str">
        <f>IF(ISERROR(VLOOKUP($B147,'Data invoice'!$B$2:$Q$1155,35,0)),"",VLOOKUP($B147,'Data invoice'!$B$2:$Q$1155,35,0))</f>
        <v/>
      </c>
      <c r="J147" s="86" t="str">
        <f>IF(ISERROR(VLOOKUP($B147,'Data invoice'!$B$2:$Q$1155,36,0)),"",VLOOKUP($B147,'Data invoice'!$B$2:$Q$1155,36,0))</f>
        <v/>
      </c>
      <c r="K147" s="88" t="str">
        <f>IF(ISERROR(VLOOKUP($B147,'Data invoice'!$B$2:$Q$1155,37,0)),"",VLOOKUP($B147,'Data invoice'!$B$2:$Q$1155,37,0))</f>
        <v/>
      </c>
      <c r="L147" s="77"/>
      <c r="M147" s="77"/>
      <c r="N147" s="77"/>
      <c r="O147" s="77"/>
      <c r="P147" s="77"/>
      <c r="Q147" s="77"/>
      <c r="R147" s="89"/>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81"/>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row>
    <row r="148" spans="1:122" ht="13.5" customHeight="1">
      <c r="A148" s="77"/>
      <c r="B148" s="86" t="str">
        <f t="shared" si="4"/>
        <v/>
      </c>
      <c r="C148" s="86" t="str">
        <f>IF(ISERROR(VLOOKUP($B148,'Data invoice'!$B$2:$Q$1155,3)),"",VLOOKUP($B148,'Data invoice'!$B$2:$Q$1155,3,0))</f>
        <v/>
      </c>
      <c r="D148" s="86" t="str">
        <f>IF(ISERROR(VLOOKUP($B148,'Data invoice'!$B$2:$Q$1155,4,0)),"",VLOOKUP($B148,'Data invoice'!$B$2:$Q$1155,4,0))</f>
        <v/>
      </c>
      <c r="E148" s="86" t="str">
        <f>IF(ISERROR(VLOOKUP($B148,'Data invoice'!$B$2:$Q$1155,5,0)),"",VLOOKUP($B148,'Data invoice'!$B$2:$Q$1155,5,0))</f>
        <v/>
      </c>
      <c r="F148" s="86" t="str">
        <f>IF(ISERROR(VLOOKUP($B148,'Data invoice'!$B$2:$Q$1155,6,0)),"",VLOOKUP($B148,'Data invoice'!$B$2:$Q$1155,6,0))</f>
        <v/>
      </c>
      <c r="G148" s="86" t="str">
        <f>IF(ISERROR(VLOOKUP($B148,'Data invoice'!$B$2:$Q$1155,7,0)),"",VLOOKUP($B148,'Data invoice'!$B$2:$Q$1155,7,0))</f>
        <v/>
      </c>
      <c r="H148" s="86" t="str">
        <f>IF(ISERROR(VLOOKUP($B148,'Data invoice'!$B$2:$Q$1155,9,0)),"",VLOOKUP($B148,'Data invoice'!$B$2:$Q$1155,9,0))</f>
        <v/>
      </c>
      <c r="I148" s="86" t="str">
        <f>IF(ISERROR(VLOOKUP($B148,'Data invoice'!$B$2:$Q$1155,35,0)),"",VLOOKUP($B148,'Data invoice'!$B$2:$Q$1155,35,0))</f>
        <v/>
      </c>
      <c r="J148" s="86" t="str">
        <f>IF(ISERROR(VLOOKUP($B148,'Data invoice'!$B$2:$Q$1155,36,0)),"",VLOOKUP($B148,'Data invoice'!$B$2:$Q$1155,36,0))</f>
        <v/>
      </c>
      <c r="K148" s="88" t="str">
        <f>IF(ISERROR(VLOOKUP($B148,'Data invoice'!$B$2:$Q$1155,37,0)),"",VLOOKUP($B148,'Data invoice'!$B$2:$Q$1155,37,0))</f>
        <v/>
      </c>
      <c r="L148" s="77"/>
      <c r="M148" s="77"/>
      <c r="N148" s="77"/>
      <c r="O148" s="77"/>
      <c r="P148" s="77"/>
      <c r="Q148" s="77"/>
      <c r="R148" s="89"/>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81"/>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row>
    <row r="149" spans="1:122" ht="13.5" customHeight="1">
      <c r="A149" s="77"/>
      <c r="B149" s="86" t="str">
        <f t="shared" si="4"/>
        <v/>
      </c>
      <c r="C149" s="86" t="str">
        <f>IF(ISERROR(VLOOKUP($B149,'Data invoice'!$B$2:$Q$1155,3)),"",VLOOKUP($B149,'Data invoice'!$B$2:$Q$1155,3,0))</f>
        <v/>
      </c>
      <c r="D149" s="86" t="str">
        <f>IF(ISERROR(VLOOKUP($B149,'Data invoice'!$B$2:$Q$1155,4,0)),"",VLOOKUP($B149,'Data invoice'!$B$2:$Q$1155,4,0))</f>
        <v/>
      </c>
      <c r="E149" s="86" t="str">
        <f>IF(ISERROR(VLOOKUP($B149,'Data invoice'!$B$2:$Q$1155,5,0)),"",VLOOKUP($B149,'Data invoice'!$B$2:$Q$1155,5,0))</f>
        <v/>
      </c>
      <c r="F149" s="86" t="str">
        <f>IF(ISERROR(VLOOKUP($B149,'Data invoice'!$B$2:$Q$1155,6,0)),"",VLOOKUP($B149,'Data invoice'!$B$2:$Q$1155,6,0))</f>
        <v/>
      </c>
      <c r="G149" s="86" t="str">
        <f>IF(ISERROR(VLOOKUP($B149,'Data invoice'!$B$2:$Q$1155,7,0)),"",VLOOKUP($B149,'Data invoice'!$B$2:$Q$1155,7,0))</f>
        <v/>
      </c>
      <c r="H149" s="86" t="str">
        <f>IF(ISERROR(VLOOKUP($B149,'Data invoice'!$B$2:$Q$1155,9,0)),"",VLOOKUP($B149,'Data invoice'!$B$2:$Q$1155,9,0))</f>
        <v/>
      </c>
      <c r="I149" s="86" t="str">
        <f>IF(ISERROR(VLOOKUP($B149,'Data invoice'!$B$2:$Q$1155,35,0)),"",VLOOKUP($B149,'Data invoice'!$B$2:$Q$1155,35,0))</f>
        <v/>
      </c>
      <c r="J149" s="86" t="str">
        <f>IF(ISERROR(VLOOKUP($B149,'Data invoice'!$B$2:$Q$1155,36,0)),"",VLOOKUP($B149,'Data invoice'!$B$2:$Q$1155,36,0))</f>
        <v/>
      </c>
      <c r="K149" s="88" t="str">
        <f>IF(ISERROR(VLOOKUP($B149,'Data invoice'!$B$2:$Q$1155,37,0)),"",VLOOKUP($B149,'Data invoice'!$B$2:$Q$1155,37,0))</f>
        <v/>
      </c>
      <c r="L149" s="77"/>
      <c r="M149" s="77"/>
      <c r="N149" s="77"/>
      <c r="O149" s="77"/>
      <c r="P149" s="77"/>
      <c r="Q149" s="77"/>
      <c r="R149" s="89"/>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81"/>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row>
    <row r="150" spans="1:122" ht="13.5" customHeight="1">
      <c r="A150" s="77"/>
      <c r="B150" s="86" t="str">
        <f t="shared" si="4"/>
        <v/>
      </c>
      <c r="C150" s="86" t="str">
        <f>IF(ISERROR(VLOOKUP($B150,'Data invoice'!$B$2:$Q$1155,3)),"",VLOOKUP($B150,'Data invoice'!$B$2:$Q$1155,3,0))</f>
        <v/>
      </c>
      <c r="D150" s="86" t="str">
        <f>IF(ISERROR(VLOOKUP($B150,'Data invoice'!$B$2:$Q$1155,4,0)),"",VLOOKUP($B150,'Data invoice'!$B$2:$Q$1155,4,0))</f>
        <v/>
      </c>
      <c r="E150" s="86" t="str">
        <f>IF(ISERROR(VLOOKUP($B150,'Data invoice'!$B$2:$Q$1155,5,0)),"",VLOOKUP($B150,'Data invoice'!$B$2:$Q$1155,5,0))</f>
        <v/>
      </c>
      <c r="F150" s="86" t="str">
        <f>IF(ISERROR(VLOOKUP($B150,'Data invoice'!$B$2:$Q$1155,6,0)),"",VLOOKUP($B150,'Data invoice'!$B$2:$Q$1155,6,0))</f>
        <v/>
      </c>
      <c r="G150" s="86" t="str">
        <f>IF(ISERROR(VLOOKUP($B150,'Data invoice'!$B$2:$Q$1155,7,0)),"",VLOOKUP($B150,'Data invoice'!$B$2:$Q$1155,7,0))</f>
        <v/>
      </c>
      <c r="H150" s="86" t="str">
        <f>IF(ISERROR(VLOOKUP($B150,'Data invoice'!$B$2:$Q$1155,9,0)),"",VLOOKUP($B150,'Data invoice'!$B$2:$Q$1155,9,0))</f>
        <v/>
      </c>
      <c r="I150" s="86" t="str">
        <f>IF(ISERROR(VLOOKUP($B150,'Data invoice'!$B$2:$Q$1155,35,0)),"",VLOOKUP($B150,'Data invoice'!$B$2:$Q$1155,35,0))</f>
        <v/>
      </c>
      <c r="J150" s="86" t="str">
        <f>IF(ISERROR(VLOOKUP($B150,'Data invoice'!$B$2:$Q$1155,36,0)),"",VLOOKUP($B150,'Data invoice'!$B$2:$Q$1155,36,0))</f>
        <v/>
      </c>
      <c r="K150" s="88" t="str">
        <f>IF(ISERROR(VLOOKUP($B150,'Data invoice'!$B$2:$Q$1155,37,0)),"",VLOOKUP($B150,'Data invoice'!$B$2:$Q$1155,37,0))</f>
        <v/>
      </c>
      <c r="L150" s="77"/>
      <c r="M150" s="77"/>
      <c r="N150" s="77"/>
      <c r="O150" s="77"/>
      <c r="P150" s="77"/>
      <c r="Q150" s="77"/>
      <c r="R150" s="89"/>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81"/>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row>
    <row r="151" spans="1:122" ht="13.5" customHeight="1">
      <c r="A151" s="77"/>
      <c r="B151" s="86" t="str">
        <f t="shared" si="4"/>
        <v/>
      </c>
      <c r="C151" s="86" t="str">
        <f>IF(ISERROR(VLOOKUP($B151,'Data invoice'!$B$2:$Q$1155,3)),"",VLOOKUP($B151,'Data invoice'!$B$2:$Q$1155,3,0))</f>
        <v/>
      </c>
      <c r="D151" s="86" t="str">
        <f>IF(ISERROR(VLOOKUP($B151,'Data invoice'!$B$2:$Q$1155,4,0)),"",VLOOKUP($B151,'Data invoice'!$B$2:$Q$1155,4,0))</f>
        <v/>
      </c>
      <c r="E151" s="86" t="str">
        <f>IF(ISERROR(VLOOKUP($B151,'Data invoice'!$B$2:$Q$1155,5,0)),"",VLOOKUP($B151,'Data invoice'!$B$2:$Q$1155,5,0))</f>
        <v/>
      </c>
      <c r="F151" s="86" t="str">
        <f>IF(ISERROR(VLOOKUP($B151,'Data invoice'!$B$2:$Q$1155,6,0)),"",VLOOKUP($B151,'Data invoice'!$B$2:$Q$1155,6,0))</f>
        <v/>
      </c>
      <c r="G151" s="86" t="str">
        <f>IF(ISERROR(VLOOKUP($B151,'Data invoice'!$B$2:$Q$1155,7,0)),"",VLOOKUP($B151,'Data invoice'!$B$2:$Q$1155,7,0))</f>
        <v/>
      </c>
      <c r="H151" s="86" t="str">
        <f>IF(ISERROR(VLOOKUP($B151,'Data invoice'!$B$2:$Q$1155,9,0)),"",VLOOKUP($B151,'Data invoice'!$B$2:$Q$1155,9,0))</f>
        <v/>
      </c>
      <c r="I151" s="86" t="str">
        <f>IF(ISERROR(VLOOKUP($B151,'Data invoice'!$B$2:$Q$1155,35,0)),"",VLOOKUP($B151,'Data invoice'!$B$2:$Q$1155,35,0))</f>
        <v/>
      </c>
      <c r="J151" s="86" t="str">
        <f>IF(ISERROR(VLOOKUP($B151,'Data invoice'!$B$2:$Q$1155,36,0)),"",VLOOKUP($B151,'Data invoice'!$B$2:$Q$1155,36,0))</f>
        <v/>
      </c>
      <c r="K151" s="88" t="str">
        <f>IF(ISERROR(VLOOKUP($B151,'Data invoice'!$B$2:$Q$1155,37,0)),"",VLOOKUP($B151,'Data invoice'!$B$2:$Q$1155,37,0))</f>
        <v/>
      </c>
      <c r="L151" s="77"/>
      <c r="M151" s="77"/>
      <c r="N151" s="77"/>
      <c r="O151" s="77"/>
      <c r="P151" s="77"/>
      <c r="Q151" s="77"/>
      <c r="R151" s="89"/>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81"/>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row>
    <row r="152" spans="1:122" ht="13.5" customHeight="1">
      <c r="A152" s="77"/>
      <c r="B152" s="86" t="str">
        <f t="shared" si="4"/>
        <v/>
      </c>
      <c r="C152" s="86" t="str">
        <f>IF(ISERROR(VLOOKUP($B152,'Data invoice'!$B$2:$Q$1155,3)),"",VLOOKUP($B152,'Data invoice'!$B$2:$Q$1155,3,0))</f>
        <v/>
      </c>
      <c r="D152" s="86" t="str">
        <f>IF(ISERROR(VLOOKUP($B152,'Data invoice'!$B$2:$Q$1155,4,0)),"",VLOOKUP($B152,'Data invoice'!$B$2:$Q$1155,4,0))</f>
        <v/>
      </c>
      <c r="E152" s="86" t="str">
        <f>IF(ISERROR(VLOOKUP($B152,'Data invoice'!$B$2:$Q$1155,5,0)),"",VLOOKUP($B152,'Data invoice'!$B$2:$Q$1155,5,0))</f>
        <v/>
      </c>
      <c r="F152" s="86" t="str">
        <f>IF(ISERROR(VLOOKUP($B152,'Data invoice'!$B$2:$Q$1155,6,0)),"",VLOOKUP($B152,'Data invoice'!$B$2:$Q$1155,6,0))</f>
        <v/>
      </c>
      <c r="G152" s="86" t="str">
        <f>IF(ISERROR(VLOOKUP($B152,'Data invoice'!$B$2:$Q$1155,7,0)),"",VLOOKUP($B152,'Data invoice'!$B$2:$Q$1155,7,0))</f>
        <v/>
      </c>
      <c r="H152" s="86" t="str">
        <f>IF(ISERROR(VLOOKUP($B152,'Data invoice'!$B$2:$Q$1155,9,0)),"",VLOOKUP($B152,'Data invoice'!$B$2:$Q$1155,9,0))</f>
        <v/>
      </c>
      <c r="I152" s="86" t="str">
        <f>IF(ISERROR(VLOOKUP($B152,'Data invoice'!$B$2:$Q$1155,35,0)),"",VLOOKUP($B152,'Data invoice'!$B$2:$Q$1155,35,0))</f>
        <v/>
      </c>
      <c r="J152" s="86" t="str">
        <f>IF(ISERROR(VLOOKUP($B152,'Data invoice'!$B$2:$Q$1155,36,0)),"",VLOOKUP($B152,'Data invoice'!$B$2:$Q$1155,36,0))</f>
        <v/>
      </c>
      <c r="K152" s="88" t="str">
        <f>IF(ISERROR(VLOOKUP($B152,'Data invoice'!$B$2:$Q$1155,37,0)),"",VLOOKUP($B152,'Data invoice'!$B$2:$Q$1155,37,0))</f>
        <v/>
      </c>
      <c r="L152" s="77"/>
      <c r="M152" s="77"/>
      <c r="N152" s="77"/>
      <c r="O152" s="77"/>
      <c r="P152" s="77"/>
      <c r="Q152" s="77"/>
      <c r="R152" s="89"/>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81"/>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row>
    <row r="153" spans="1:122" ht="13.5" customHeight="1">
      <c r="A153" s="77"/>
      <c r="B153" s="86" t="str">
        <f t="shared" si="4"/>
        <v/>
      </c>
      <c r="C153" s="86" t="str">
        <f>IF(ISERROR(VLOOKUP($B153,'Data invoice'!$B$2:$Q$1155,3)),"",VLOOKUP($B153,'Data invoice'!$B$2:$Q$1155,3,0))</f>
        <v/>
      </c>
      <c r="D153" s="86" t="str">
        <f>IF(ISERROR(VLOOKUP($B153,'Data invoice'!$B$2:$Q$1155,4,0)),"",VLOOKUP($B153,'Data invoice'!$B$2:$Q$1155,4,0))</f>
        <v/>
      </c>
      <c r="E153" s="86" t="str">
        <f>IF(ISERROR(VLOOKUP($B153,'Data invoice'!$B$2:$Q$1155,5,0)),"",VLOOKUP($B153,'Data invoice'!$B$2:$Q$1155,5,0))</f>
        <v/>
      </c>
      <c r="F153" s="86" t="str">
        <f>IF(ISERROR(VLOOKUP($B153,'Data invoice'!$B$2:$Q$1155,6,0)),"",VLOOKUP($B153,'Data invoice'!$B$2:$Q$1155,6,0))</f>
        <v/>
      </c>
      <c r="G153" s="86" t="str">
        <f>IF(ISERROR(VLOOKUP($B153,'Data invoice'!$B$2:$Q$1155,7,0)),"",VLOOKUP($B153,'Data invoice'!$B$2:$Q$1155,7,0))</f>
        <v/>
      </c>
      <c r="H153" s="86" t="str">
        <f>IF(ISERROR(VLOOKUP($B153,'Data invoice'!$B$2:$Q$1155,9,0)),"",VLOOKUP($B153,'Data invoice'!$B$2:$Q$1155,9,0))</f>
        <v/>
      </c>
      <c r="I153" s="86" t="str">
        <f>IF(ISERROR(VLOOKUP($B153,'Data invoice'!$B$2:$Q$1155,35,0)),"",VLOOKUP($B153,'Data invoice'!$B$2:$Q$1155,35,0))</f>
        <v/>
      </c>
      <c r="J153" s="86" t="str">
        <f>IF(ISERROR(VLOOKUP($B153,'Data invoice'!$B$2:$Q$1155,36,0)),"",VLOOKUP($B153,'Data invoice'!$B$2:$Q$1155,36,0))</f>
        <v/>
      </c>
      <c r="K153" s="88" t="str">
        <f>IF(ISERROR(VLOOKUP($B153,'Data invoice'!$B$2:$Q$1155,37,0)),"",VLOOKUP($B153,'Data invoice'!$B$2:$Q$1155,37,0))</f>
        <v/>
      </c>
      <c r="L153" s="77"/>
      <c r="M153" s="77"/>
      <c r="N153" s="77"/>
      <c r="O153" s="77"/>
      <c r="P153" s="77"/>
      <c r="Q153" s="77"/>
      <c r="R153" s="89"/>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81"/>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row>
    <row r="154" spans="1:122" ht="13.5" customHeight="1">
      <c r="A154" s="77"/>
      <c r="B154" s="86" t="str">
        <f t="shared" si="4"/>
        <v/>
      </c>
      <c r="C154" s="86" t="str">
        <f>IF(ISERROR(VLOOKUP($B154,'Data invoice'!$B$2:$Q$1155,3)),"",VLOOKUP($B154,'Data invoice'!$B$2:$Q$1155,3,0))</f>
        <v/>
      </c>
      <c r="D154" s="86" t="str">
        <f>IF(ISERROR(VLOOKUP($B154,'Data invoice'!$B$2:$Q$1155,4,0)),"",VLOOKUP($B154,'Data invoice'!$B$2:$Q$1155,4,0))</f>
        <v/>
      </c>
      <c r="E154" s="86" t="str">
        <f>IF(ISERROR(VLOOKUP($B154,'Data invoice'!$B$2:$Q$1155,5,0)),"",VLOOKUP($B154,'Data invoice'!$B$2:$Q$1155,5,0))</f>
        <v/>
      </c>
      <c r="F154" s="86" t="str">
        <f>IF(ISERROR(VLOOKUP($B154,'Data invoice'!$B$2:$Q$1155,6,0)),"",VLOOKUP($B154,'Data invoice'!$B$2:$Q$1155,6,0))</f>
        <v/>
      </c>
      <c r="G154" s="86" t="str">
        <f>IF(ISERROR(VLOOKUP($B154,'Data invoice'!$B$2:$Q$1155,7,0)),"",VLOOKUP($B154,'Data invoice'!$B$2:$Q$1155,7,0))</f>
        <v/>
      </c>
      <c r="H154" s="86" t="str">
        <f>IF(ISERROR(VLOOKUP($B154,'Data invoice'!$B$2:$Q$1155,9,0)),"",VLOOKUP($B154,'Data invoice'!$B$2:$Q$1155,9,0))</f>
        <v/>
      </c>
      <c r="I154" s="86" t="str">
        <f>IF(ISERROR(VLOOKUP($B154,'Data invoice'!$B$2:$Q$1155,35,0)),"",VLOOKUP($B154,'Data invoice'!$B$2:$Q$1155,35,0))</f>
        <v/>
      </c>
      <c r="J154" s="86" t="str">
        <f>IF(ISERROR(VLOOKUP($B154,'Data invoice'!$B$2:$Q$1155,36,0)),"",VLOOKUP($B154,'Data invoice'!$B$2:$Q$1155,36,0))</f>
        <v/>
      </c>
      <c r="K154" s="88" t="str">
        <f>IF(ISERROR(VLOOKUP($B154,'Data invoice'!$B$2:$Q$1155,37,0)),"",VLOOKUP($B154,'Data invoice'!$B$2:$Q$1155,37,0))</f>
        <v/>
      </c>
      <c r="L154" s="77"/>
      <c r="M154" s="77"/>
      <c r="N154" s="77"/>
      <c r="O154" s="77"/>
      <c r="P154" s="77"/>
      <c r="Q154" s="77"/>
      <c r="R154" s="89"/>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81"/>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row>
    <row r="155" spans="1:122" ht="13.5" customHeight="1">
      <c r="A155" s="77"/>
      <c r="B155" s="86" t="str">
        <f t="shared" si="4"/>
        <v/>
      </c>
      <c r="C155" s="86" t="str">
        <f>IF(ISERROR(VLOOKUP($B155,'Data invoice'!$B$2:$Q$1155,3)),"",VLOOKUP($B155,'Data invoice'!$B$2:$Q$1155,3,0))</f>
        <v/>
      </c>
      <c r="D155" s="86" t="str">
        <f>IF(ISERROR(VLOOKUP($B155,'Data invoice'!$B$2:$Q$1155,4,0)),"",VLOOKUP($B155,'Data invoice'!$B$2:$Q$1155,4,0))</f>
        <v/>
      </c>
      <c r="E155" s="86" t="str">
        <f>IF(ISERROR(VLOOKUP($B155,'Data invoice'!$B$2:$Q$1155,5,0)),"",VLOOKUP($B155,'Data invoice'!$B$2:$Q$1155,5,0))</f>
        <v/>
      </c>
      <c r="F155" s="86" t="str">
        <f>IF(ISERROR(VLOOKUP($B155,'Data invoice'!$B$2:$Q$1155,6,0)),"",VLOOKUP($B155,'Data invoice'!$B$2:$Q$1155,6,0))</f>
        <v/>
      </c>
      <c r="G155" s="86" t="str">
        <f>IF(ISERROR(VLOOKUP($B155,'Data invoice'!$B$2:$Q$1155,7,0)),"",VLOOKUP($B155,'Data invoice'!$B$2:$Q$1155,7,0))</f>
        <v/>
      </c>
      <c r="H155" s="86" t="str">
        <f>IF(ISERROR(VLOOKUP($B155,'Data invoice'!$B$2:$Q$1155,9,0)),"",VLOOKUP($B155,'Data invoice'!$B$2:$Q$1155,9,0))</f>
        <v/>
      </c>
      <c r="I155" s="86" t="str">
        <f>IF(ISERROR(VLOOKUP($B155,'Data invoice'!$B$2:$Q$1155,35,0)),"",VLOOKUP($B155,'Data invoice'!$B$2:$Q$1155,35,0))</f>
        <v/>
      </c>
      <c r="J155" s="86" t="str">
        <f>IF(ISERROR(VLOOKUP($B155,'Data invoice'!$B$2:$Q$1155,36,0)),"",VLOOKUP($B155,'Data invoice'!$B$2:$Q$1155,36,0))</f>
        <v/>
      </c>
      <c r="K155" s="88" t="str">
        <f>IF(ISERROR(VLOOKUP($B155,'Data invoice'!$B$2:$Q$1155,37,0)),"",VLOOKUP($B155,'Data invoice'!$B$2:$Q$1155,37,0))</f>
        <v/>
      </c>
      <c r="L155" s="77"/>
      <c r="M155" s="77"/>
      <c r="N155" s="77"/>
      <c r="O155" s="77"/>
      <c r="P155" s="77"/>
      <c r="Q155" s="77"/>
      <c r="R155" s="89"/>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81"/>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row>
    <row r="156" spans="1:122" ht="13.5" customHeight="1">
      <c r="A156" s="77"/>
      <c r="B156" s="86" t="str">
        <f t="shared" si="4"/>
        <v/>
      </c>
      <c r="C156" s="86" t="str">
        <f>IF(ISERROR(VLOOKUP($B156,'Data invoice'!$B$2:$Q$1155,3)),"",VLOOKUP($B156,'Data invoice'!$B$2:$Q$1155,3,0))</f>
        <v/>
      </c>
      <c r="D156" s="86" t="str">
        <f>IF(ISERROR(VLOOKUP($B156,'Data invoice'!$B$2:$Q$1155,4,0)),"",VLOOKUP($B156,'Data invoice'!$B$2:$Q$1155,4,0))</f>
        <v/>
      </c>
      <c r="E156" s="86" t="str">
        <f>IF(ISERROR(VLOOKUP($B156,'Data invoice'!$B$2:$Q$1155,5,0)),"",VLOOKUP($B156,'Data invoice'!$B$2:$Q$1155,5,0))</f>
        <v/>
      </c>
      <c r="F156" s="86" t="str">
        <f>IF(ISERROR(VLOOKUP($B156,'Data invoice'!$B$2:$Q$1155,6,0)),"",VLOOKUP($B156,'Data invoice'!$B$2:$Q$1155,6,0))</f>
        <v/>
      </c>
      <c r="G156" s="86" t="str">
        <f>IF(ISERROR(VLOOKUP($B156,'Data invoice'!$B$2:$Q$1155,7,0)),"",VLOOKUP($B156,'Data invoice'!$B$2:$Q$1155,7,0))</f>
        <v/>
      </c>
      <c r="H156" s="86" t="str">
        <f>IF(ISERROR(VLOOKUP($B156,'Data invoice'!$B$2:$Q$1155,9,0)),"",VLOOKUP($B156,'Data invoice'!$B$2:$Q$1155,9,0))</f>
        <v/>
      </c>
      <c r="I156" s="86" t="str">
        <f>IF(ISERROR(VLOOKUP($B156,'Data invoice'!$B$2:$Q$1155,35,0)),"",VLOOKUP($B156,'Data invoice'!$B$2:$Q$1155,35,0))</f>
        <v/>
      </c>
      <c r="J156" s="86" t="str">
        <f>IF(ISERROR(VLOOKUP($B156,'Data invoice'!$B$2:$Q$1155,36,0)),"",VLOOKUP($B156,'Data invoice'!$B$2:$Q$1155,36,0))</f>
        <v/>
      </c>
      <c r="K156" s="88" t="str">
        <f>IF(ISERROR(VLOOKUP($B156,'Data invoice'!$B$2:$Q$1155,37,0)),"",VLOOKUP($B156,'Data invoice'!$B$2:$Q$1155,37,0))</f>
        <v/>
      </c>
      <c r="L156" s="77"/>
      <c r="M156" s="77"/>
      <c r="N156" s="77"/>
      <c r="O156" s="77"/>
      <c r="P156" s="77"/>
      <c r="Q156" s="77"/>
      <c r="R156" s="89"/>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81"/>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row>
    <row r="157" spans="1:122" ht="13.5" customHeight="1">
      <c r="A157" s="77"/>
      <c r="B157" s="86" t="str">
        <f t="shared" si="4"/>
        <v/>
      </c>
      <c r="C157" s="86" t="str">
        <f>IF(ISERROR(VLOOKUP($B157,'Data invoice'!$B$2:$Q$1155,3)),"",VLOOKUP($B157,'Data invoice'!$B$2:$Q$1155,3,0))</f>
        <v/>
      </c>
      <c r="D157" s="86" t="str">
        <f>IF(ISERROR(VLOOKUP($B157,'Data invoice'!$B$2:$Q$1155,4,0)),"",VLOOKUP($B157,'Data invoice'!$B$2:$Q$1155,4,0))</f>
        <v/>
      </c>
      <c r="E157" s="86" t="str">
        <f>IF(ISERROR(VLOOKUP($B157,'Data invoice'!$B$2:$Q$1155,5,0)),"",VLOOKUP($B157,'Data invoice'!$B$2:$Q$1155,5,0))</f>
        <v/>
      </c>
      <c r="F157" s="86" t="str">
        <f>IF(ISERROR(VLOOKUP($B157,'Data invoice'!$B$2:$Q$1155,6,0)),"",VLOOKUP($B157,'Data invoice'!$B$2:$Q$1155,6,0))</f>
        <v/>
      </c>
      <c r="G157" s="86" t="str">
        <f>IF(ISERROR(VLOOKUP($B157,'Data invoice'!$B$2:$Q$1155,7,0)),"",VLOOKUP($B157,'Data invoice'!$B$2:$Q$1155,7,0))</f>
        <v/>
      </c>
      <c r="H157" s="86" t="str">
        <f>IF(ISERROR(VLOOKUP($B157,'Data invoice'!$B$2:$Q$1155,9,0)),"",VLOOKUP($B157,'Data invoice'!$B$2:$Q$1155,9,0))</f>
        <v/>
      </c>
      <c r="I157" s="86" t="str">
        <f>IF(ISERROR(VLOOKUP($B157,'Data invoice'!$B$2:$Q$1155,35,0)),"",VLOOKUP($B157,'Data invoice'!$B$2:$Q$1155,35,0))</f>
        <v/>
      </c>
      <c r="J157" s="86" t="str">
        <f>IF(ISERROR(VLOOKUP($B157,'Data invoice'!$B$2:$Q$1155,36,0)),"",VLOOKUP($B157,'Data invoice'!$B$2:$Q$1155,36,0))</f>
        <v/>
      </c>
      <c r="K157" s="88" t="str">
        <f>IF(ISERROR(VLOOKUP($B157,'Data invoice'!$B$2:$Q$1155,37,0)),"",VLOOKUP($B157,'Data invoice'!$B$2:$Q$1155,37,0))</f>
        <v/>
      </c>
      <c r="L157" s="77"/>
      <c r="M157" s="77"/>
      <c r="N157" s="77"/>
      <c r="O157" s="77"/>
      <c r="P157" s="77"/>
      <c r="Q157" s="77"/>
      <c r="R157" s="89"/>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81"/>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row>
    <row r="158" spans="1:122" ht="13.5" customHeight="1">
      <c r="A158" s="77"/>
      <c r="B158" s="86" t="str">
        <f t="shared" si="4"/>
        <v/>
      </c>
      <c r="C158" s="86" t="str">
        <f>IF(ISERROR(VLOOKUP($B158,'Data invoice'!$B$2:$Q$1155,3)),"",VLOOKUP($B158,'Data invoice'!$B$2:$Q$1155,3,0))</f>
        <v/>
      </c>
      <c r="D158" s="86" t="str">
        <f>IF(ISERROR(VLOOKUP($B158,'Data invoice'!$B$2:$Q$1155,4,0)),"",VLOOKUP($B158,'Data invoice'!$B$2:$Q$1155,4,0))</f>
        <v/>
      </c>
      <c r="E158" s="86" t="str">
        <f>IF(ISERROR(VLOOKUP($B158,'Data invoice'!$B$2:$Q$1155,5,0)),"",VLOOKUP($B158,'Data invoice'!$B$2:$Q$1155,5,0))</f>
        <v/>
      </c>
      <c r="F158" s="86" t="str">
        <f>IF(ISERROR(VLOOKUP($B158,'Data invoice'!$B$2:$Q$1155,6,0)),"",VLOOKUP($B158,'Data invoice'!$B$2:$Q$1155,6,0))</f>
        <v/>
      </c>
      <c r="G158" s="86" t="str">
        <f>IF(ISERROR(VLOOKUP($B158,'Data invoice'!$B$2:$Q$1155,7,0)),"",VLOOKUP($B158,'Data invoice'!$B$2:$Q$1155,7,0))</f>
        <v/>
      </c>
      <c r="H158" s="86" t="str">
        <f>IF(ISERROR(VLOOKUP($B158,'Data invoice'!$B$2:$Q$1155,9,0)),"",VLOOKUP($B158,'Data invoice'!$B$2:$Q$1155,9,0))</f>
        <v/>
      </c>
      <c r="I158" s="86" t="str">
        <f>IF(ISERROR(VLOOKUP($B158,'Data invoice'!$B$2:$Q$1155,35,0)),"",VLOOKUP($B158,'Data invoice'!$B$2:$Q$1155,35,0))</f>
        <v/>
      </c>
      <c r="J158" s="86" t="str">
        <f>IF(ISERROR(VLOOKUP($B158,'Data invoice'!$B$2:$Q$1155,36,0)),"",VLOOKUP($B158,'Data invoice'!$B$2:$Q$1155,36,0))</f>
        <v/>
      </c>
      <c r="K158" s="88" t="str">
        <f>IF(ISERROR(VLOOKUP($B158,'Data invoice'!$B$2:$Q$1155,37,0)),"",VLOOKUP($B158,'Data invoice'!$B$2:$Q$1155,37,0))</f>
        <v/>
      </c>
      <c r="L158" s="77"/>
      <c r="M158" s="77"/>
      <c r="N158" s="77"/>
      <c r="O158" s="77"/>
      <c r="P158" s="77"/>
      <c r="Q158" s="77"/>
      <c r="R158" s="89"/>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81"/>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row>
    <row r="159" spans="1:122" ht="13.5" customHeight="1">
      <c r="A159" s="77"/>
      <c r="B159" s="86" t="str">
        <f t="shared" si="4"/>
        <v/>
      </c>
      <c r="C159" s="86" t="str">
        <f>IF(ISERROR(VLOOKUP($B159,'Data invoice'!$B$2:$Q$1155,3)),"",VLOOKUP($B159,'Data invoice'!$B$2:$Q$1155,3,0))</f>
        <v/>
      </c>
      <c r="D159" s="86" t="str">
        <f>IF(ISERROR(VLOOKUP($B159,'Data invoice'!$B$2:$Q$1155,4,0)),"",VLOOKUP($B159,'Data invoice'!$B$2:$Q$1155,4,0))</f>
        <v/>
      </c>
      <c r="E159" s="86" t="str">
        <f>IF(ISERROR(VLOOKUP($B159,'Data invoice'!$B$2:$Q$1155,5,0)),"",VLOOKUP($B159,'Data invoice'!$B$2:$Q$1155,5,0))</f>
        <v/>
      </c>
      <c r="F159" s="86" t="str">
        <f>IF(ISERROR(VLOOKUP($B159,'Data invoice'!$B$2:$Q$1155,6,0)),"",VLOOKUP($B159,'Data invoice'!$B$2:$Q$1155,6,0))</f>
        <v/>
      </c>
      <c r="G159" s="86" t="str">
        <f>IF(ISERROR(VLOOKUP($B159,'Data invoice'!$B$2:$Q$1155,7,0)),"",VLOOKUP($B159,'Data invoice'!$B$2:$Q$1155,7,0))</f>
        <v/>
      </c>
      <c r="H159" s="86" t="str">
        <f>IF(ISERROR(VLOOKUP($B159,'Data invoice'!$B$2:$Q$1155,9,0)),"",VLOOKUP($B159,'Data invoice'!$B$2:$Q$1155,9,0))</f>
        <v/>
      </c>
      <c r="I159" s="86" t="str">
        <f>IF(ISERROR(VLOOKUP($B159,'Data invoice'!$B$2:$Q$1155,35,0)),"",VLOOKUP($B159,'Data invoice'!$B$2:$Q$1155,35,0))</f>
        <v/>
      </c>
      <c r="J159" s="86" t="str">
        <f>IF(ISERROR(VLOOKUP($B159,'Data invoice'!$B$2:$Q$1155,36,0)),"",VLOOKUP($B159,'Data invoice'!$B$2:$Q$1155,36,0))</f>
        <v/>
      </c>
      <c r="K159" s="88" t="str">
        <f>IF(ISERROR(VLOOKUP($B159,'Data invoice'!$B$2:$Q$1155,37,0)),"",VLOOKUP($B159,'Data invoice'!$B$2:$Q$1155,37,0))</f>
        <v/>
      </c>
      <c r="L159" s="77"/>
      <c r="M159" s="77"/>
      <c r="N159" s="77"/>
      <c r="O159" s="77"/>
      <c r="P159" s="77"/>
      <c r="Q159" s="77"/>
      <c r="R159" s="89"/>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81"/>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row>
    <row r="160" spans="1:122" ht="13.5" customHeight="1">
      <c r="A160" s="77"/>
      <c r="B160" s="86" t="str">
        <f t="shared" si="4"/>
        <v/>
      </c>
      <c r="C160" s="86" t="str">
        <f>IF(ISERROR(VLOOKUP($B160,'Data invoice'!$B$2:$Q$1155,3)),"",VLOOKUP($B160,'Data invoice'!$B$2:$Q$1155,3,0))</f>
        <v/>
      </c>
      <c r="D160" s="86" t="str">
        <f>IF(ISERROR(VLOOKUP($B160,'Data invoice'!$B$2:$Q$1155,4,0)),"",VLOOKUP($B160,'Data invoice'!$B$2:$Q$1155,4,0))</f>
        <v/>
      </c>
      <c r="E160" s="86" t="str">
        <f>IF(ISERROR(VLOOKUP($B160,'Data invoice'!$B$2:$Q$1155,5,0)),"",VLOOKUP($B160,'Data invoice'!$B$2:$Q$1155,5,0))</f>
        <v/>
      </c>
      <c r="F160" s="86" t="str">
        <f>IF(ISERROR(VLOOKUP($B160,'Data invoice'!$B$2:$Q$1155,6,0)),"",VLOOKUP($B160,'Data invoice'!$B$2:$Q$1155,6,0))</f>
        <v/>
      </c>
      <c r="G160" s="86" t="str">
        <f>IF(ISERROR(VLOOKUP($B160,'Data invoice'!$B$2:$Q$1155,7,0)),"",VLOOKUP($B160,'Data invoice'!$B$2:$Q$1155,7,0))</f>
        <v/>
      </c>
      <c r="H160" s="86" t="str">
        <f>IF(ISERROR(VLOOKUP($B160,'Data invoice'!$B$2:$Q$1155,9,0)),"",VLOOKUP($B160,'Data invoice'!$B$2:$Q$1155,9,0))</f>
        <v/>
      </c>
      <c r="I160" s="86" t="str">
        <f>IF(ISERROR(VLOOKUP($B160,'Data invoice'!$B$2:$Q$1155,35,0)),"",VLOOKUP($B160,'Data invoice'!$B$2:$Q$1155,35,0))</f>
        <v/>
      </c>
      <c r="J160" s="86" t="str">
        <f>IF(ISERROR(VLOOKUP($B160,'Data invoice'!$B$2:$Q$1155,36,0)),"",VLOOKUP($B160,'Data invoice'!$B$2:$Q$1155,36,0))</f>
        <v/>
      </c>
      <c r="K160" s="88" t="str">
        <f>IF(ISERROR(VLOOKUP($B160,'Data invoice'!$B$2:$Q$1155,37,0)),"",VLOOKUP($B160,'Data invoice'!$B$2:$Q$1155,37,0))</f>
        <v/>
      </c>
      <c r="L160" s="77"/>
      <c r="M160" s="77"/>
      <c r="N160" s="77"/>
      <c r="O160" s="77"/>
      <c r="P160" s="77"/>
      <c r="Q160" s="77"/>
      <c r="R160" s="89"/>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81"/>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row>
    <row r="161" spans="1:122" ht="13.5" customHeight="1">
      <c r="A161" s="77"/>
      <c r="B161" s="86" t="str">
        <f t="shared" si="4"/>
        <v/>
      </c>
      <c r="C161" s="86" t="str">
        <f>IF(ISERROR(VLOOKUP($B161,'Data invoice'!$B$2:$Q$1155,3)),"",VLOOKUP($B161,'Data invoice'!$B$2:$Q$1155,3,0))</f>
        <v/>
      </c>
      <c r="D161" s="86" t="str">
        <f>IF(ISERROR(VLOOKUP($B161,'Data invoice'!$B$2:$Q$1155,4,0)),"",VLOOKUP($B161,'Data invoice'!$B$2:$Q$1155,4,0))</f>
        <v/>
      </c>
      <c r="E161" s="86" t="str">
        <f>IF(ISERROR(VLOOKUP($B161,'Data invoice'!$B$2:$Q$1155,5,0)),"",VLOOKUP($B161,'Data invoice'!$B$2:$Q$1155,5,0))</f>
        <v/>
      </c>
      <c r="F161" s="86" t="str">
        <f>IF(ISERROR(VLOOKUP($B161,'Data invoice'!$B$2:$Q$1155,6,0)),"",VLOOKUP($B161,'Data invoice'!$B$2:$Q$1155,6,0))</f>
        <v/>
      </c>
      <c r="G161" s="86" t="str">
        <f>IF(ISERROR(VLOOKUP($B161,'Data invoice'!$B$2:$Q$1155,7,0)),"",VLOOKUP($B161,'Data invoice'!$B$2:$Q$1155,7,0))</f>
        <v/>
      </c>
      <c r="H161" s="86" t="str">
        <f>IF(ISERROR(VLOOKUP($B161,'Data invoice'!$B$2:$Q$1155,9,0)),"",VLOOKUP($B161,'Data invoice'!$B$2:$Q$1155,9,0))</f>
        <v/>
      </c>
      <c r="I161" s="86" t="str">
        <f>IF(ISERROR(VLOOKUP($B161,'Data invoice'!$B$2:$Q$1155,35,0)),"",VLOOKUP($B161,'Data invoice'!$B$2:$Q$1155,35,0))</f>
        <v/>
      </c>
      <c r="J161" s="86" t="str">
        <f>IF(ISERROR(VLOOKUP($B161,'Data invoice'!$B$2:$Q$1155,36,0)),"",VLOOKUP($B161,'Data invoice'!$B$2:$Q$1155,36,0))</f>
        <v/>
      </c>
      <c r="K161" s="88" t="str">
        <f>IF(ISERROR(VLOOKUP($B161,'Data invoice'!$B$2:$Q$1155,37,0)),"",VLOOKUP($B161,'Data invoice'!$B$2:$Q$1155,37,0))</f>
        <v/>
      </c>
      <c r="L161" s="77"/>
      <c r="M161" s="77"/>
      <c r="N161" s="77"/>
      <c r="O161" s="77"/>
      <c r="P161" s="77"/>
      <c r="Q161" s="77"/>
      <c r="R161" s="89"/>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81"/>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row>
    <row r="162" spans="1:122" ht="13.5" customHeight="1">
      <c r="A162" s="77"/>
      <c r="B162" s="86" t="str">
        <f t="shared" si="4"/>
        <v/>
      </c>
      <c r="C162" s="86" t="str">
        <f>IF(ISERROR(VLOOKUP($B162,'Data invoice'!$B$2:$Q$1155,3)),"",VLOOKUP($B162,'Data invoice'!$B$2:$Q$1155,3,0))</f>
        <v/>
      </c>
      <c r="D162" s="86" t="str">
        <f>IF(ISERROR(VLOOKUP($B162,'Data invoice'!$B$2:$Q$1155,4,0)),"",VLOOKUP($B162,'Data invoice'!$B$2:$Q$1155,4,0))</f>
        <v/>
      </c>
      <c r="E162" s="86" t="str">
        <f>IF(ISERROR(VLOOKUP($B162,'Data invoice'!$B$2:$Q$1155,5,0)),"",VLOOKUP($B162,'Data invoice'!$B$2:$Q$1155,5,0))</f>
        <v/>
      </c>
      <c r="F162" s="86" t="str">
        <f>IF(ISERROR(VLOOKUP($B162,'Data invoice'!$B$2:$Q$1155,6,0)),"",VLOOKUP($B162,'Data invoice'!$B$2:$Q$1155,6,0))</f>
        <v/>
      </c>
      <c r="G162" s="86" t="str">
        <f>IF(ISERROR(VLOOKUP($B162,'Data invoice'!$B$2:$Q$1155,7,0)),"",VLOOKUP($B162,'Data invoice'!$B$2:$Q$1155,7,0))</f>
        <v/>
      </c>
      <c r="H162" s="86" t="str">
        <f>IF(ISERROR(VLOOKUP($B162,'Data invoice'!$B$2:$Q$1155,9,0)),"",VLOOKUP($B162,'Data invoice'!$B$2:$Q$1155,9,0))</f>
        <v/>
      </c>
      <c r="I162" s="86" t="str">
        <f>IF(ISERROR(VLOOKUP($B162,'Data invoice'!$B$2:$Q$1155,35,0)),"",VLOOKUP($B162,'Data invoice'!$B$2:$Q$1155,35,0))</f>
        <v/>
      </c>
      <c r="J162" s="86" t="str">
        <f>IF(ISERROR(VLOOKUP($B162,'Data invoice'!$B$2:$Q$1155,36,0)),"",VLOOKUP($B162,'Data invoice'!$B$2:$Q$1155,36,0))</f>
        <v/>
      </c>
      <c r="K162" s="88" t="str">
        <f>IF(ISERROR(VLOOKUP($B162,'Data invoice'!$B$2:$Q$1155,37,0)),"",VLOOKUP($B162,'Data invoice'!$B$2:$Q$1155,37,0))</f>
        <v/>
      </c>
      <c r="L162" s="77"/>
      <c r="M162" s="77"/>
      <c r="N162" s="77"/>
      <c r="O162" s="77"/>
      <c r="P162" s="77"/>
      <c r="Q162" s="77"/>
      <c r="R162" s="89"/>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81"/>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row>
    <row r="163" spans="1:122" ht="13.5" customHeight="1">
      <c r="A163" s="77"/>
      <c r="B163" s="86" t="str">
        <f t="shared" si="4"/>
        <v/>
      </c>
      <c r="C163" s="86" t="str">
        <f>IF(ISERROR(VLOOKUP($B163,'Data invoice'!$B$2:$Q$1155,3)),"",VLOOKUP($B163,'Data invoice'!$B$2:$Q$1155,3,0))</f>
        <v/>
      </c>
      <c r="D163" s="86" t="str">
        <f>IF(ISERROR(VLOOKUP($B163,'Data invoice'!$B$2:$Q$1155,4,0)),"",VLOOKUP($B163,'Data invoice'!$B$2:$Q$1155,4,0))</f>
        <v/>
      </c>
      <c r="E163" s="86" t="str">
        <f>IF(ISERROR(VLOOKUP($B163,'Data invoice'!$B$2:$Q$1155,5,0)),"",VLOOKUP($B163,'Data invoice'!$B$2:$Q$1155,5,0))</f>
        <v/>
      </c>
      <c r="F163" s="86" t="str">
        <f>IF(ISERROR(VLOOKUP($B163,'Data invoice'!$B$2:$Q$1155,6,0)),"",VLOOKUP($B163,'Data invoice'!$B$2:$Q$1155,6,0))</f>
        <v/>
      </c>
      <c r="G163" s="86" t="str">
        <f>IF(ISERROR(VLOOKUP($B163,'Data invoice'!$B$2:$Q$1155,7,0)),"",VLOOKUP($B163,'Data invoice'!$B$2:$Q$1155,7,0))</f>
        <v/>
      </c>
      <c r="H163" s="86" t="str">
        <f>IF(ISERROR(VLOOKUP($B163,'Data invoice'!$B$2:$Q$1155,9,0)),"",VLOOKUP($B163,'Data invoice'!$B$2:$Q$1155,9,0))</f>
        <v/>
      </c>
      <c r="I163" s="86" t="str">
        <f>IF(ISERROR(VLOOKUP($B163,'Data invoice'!$B$2:$Q$1155,35,0)),"",VLOOKUP($B163,'Data invoice'!$B$2:$Q$1155,35,0))</f>
        <v/>
      </c>
      <c r="J163" s="86" t="str">
        <f>IF(ISERROR(VLOOKUP($B163,'Data invoice'!$B$2:$Q$1155,36,0)),"",VLOOKUP($B163,'Data invoice'!$B$2:$Q$1155,36,0))</f>
        <v/>
      </c>
      <c r="K163" s="88" t="str">
        <f>IF(ISERROR(VLOOKUP($B163,'Data invoice'!$B$2:$Q$1155,37,0)),"",VLOOKUP($B163,'Data invoice'!$B$2:$Q$1155,37,0))</f>
        <v/>
      </c>
      <c r="L163" s="77"/>
      <c r="M163" s="77"/>
      <c r="N163" s="77"/>
      <c r="O163" s="77"/>
      <c r="P163" s="77"/>
      <c r="Q163" s="77"/>
      <c r="R163" s="89"/>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81"/>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row>
    <row r="164" spans="1:122" ht="13.5" customHeight="1">
      <c r="A164" s="77"/>
      <c r="B164" s="86" t="str">
        <f t="shared" si="4"/>
        <v/>
      </c>
      <c r="C164" s="86" t="str">
        <f>IF(ISERROR(VLOOKUP($B164,'Data invoice'!$B$2:$Q$1155,3)),"",VLOOKUP($B164,'Data invoice'!$B$2:$Q$1155,3,0))</f>
        <v/>
      </c>
      <c r="D164" s="86" t="str">
        <f>IF(ISERROR(VLOOKUP($B164,'Data invoice'!$B$2:$Q$1155,4,0)),"",VLOOKUP($B164,'Data invoice'!$B$2:$Q$1155,4,0))</f>
        <v/>
      </c>
      <c r="E164" s="86" t="str">
        <f>IF(ISERROR(VLOOKUP($B164,'Data invoice'!$B$2:$Q$1155,5,0)),"",VLOOKUP($B164,'Data invoice'!$B$2:$Q$1155,5,0))</f>
        <v/>
      </c>
      <c r="F164" s="86" t="str">
        <f>IF(ISERROR(VLOOKUP($B164,'Data invoice'!$B$2:$Q$1155,6,0)),"",VLOOKUP($B164,'Data invoice'!$B$2:$Q$1155,6,0))</f>
        <v/>
      </c>
      <c r="G164" s="86" t="str">
        <f>IF(ISERROR(VLOOKUP($B164,'Data invoice'!$B$2:$Q$1155,7,0)),"",VLOOKUP($B164,'Data invoice'!$B$2:$Q$1155,7,0))</f>
        <v/>
      </c>
      <c r="H164" s="86" t="str">
        <f>IF(ISERROR(VLOOKUP($B164,'Data invoice'!$B$2:$Q$1155,9,0)),"",VLOOKUP($B164,'Data invoice'!$B$2:$Q$1155,9,0))</f>
        <v/>
      </c>
      <c r="I164" s="86" t="str">
        <f>IF(ISERROR(VLOOKUP($B164,'Data invoice'!$B$2:$Q$1155,35,0)),"",VLOOKUP($B164,'Data invoice'!$B$2:$Q$1155,35,0))</f>
        <v/>
      </c>
      <c r="J164" s="86" t="str">
        <f>IF(ISERROR(VLOOKUP($B164,'Data invoice'!$B$2:$Q$1155,36,0)),"",VLOOKUP($B164,'Data invoice'!$B$2:$Q$1155,36,0))</f>
        <v/>
      </c>
      <c r="K164" s="88" t="str">
        <f>IF(ISERROR(VLOOKUP($B164,'Data invoice'!$B$2:$Q$1155,37,0)),"",VLOOKUP($B164,'Data invoice'!$B$2:$Q$1155,37,0))</f>
        <v/>
      </c>
      <c r="L164" s="77"/>
      <c r="M164" s="77"/>
      <c r="N164" s="77"/>
      <c r="O164" s="77"/>
      <c r="P164" s="77"/>
      <c r="Q164" s="77"/>
      <c r="R164" s="89"/>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81"/>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row>
    <row r="165" spans="1:122" ht="13.5" customHeight="1">
      <c r="A165" s="77"/>
      <c r="B165" s="86" t="str">
        <f t="shared" si="4"/>
        <v/>
      </c>
      <c r="C165" s="86" t="str">
        <f>IF(ISERROR(VLOOKUP($B165,'Data invoice'!$B$2:$Q$1155,3)),"",VLOOKUP($B165,'Data invoice'!$B$2:$Q$1155,3,0))</f>
        <v/>
      </c>
      <c r="D165" s="86" t="str">
        <f>IF(ISERROR(VLOOKUP($B165,'Data invoice'!$B$2:$Q$1155,4,0)),"",VLOOKUP($B165,'Data invoice'!$B$2:$Q$1155,4,0))</f>
        <v/>
      </c>
      <c r="E165" s="86" t="str">
        <f>IF(ISERROR(VLOOKUP($B165,'Data invoice'!$B$2:$Q$1155,5,0)),"",VLOOKUP($B165,'Data invoice'!$B$2:$Q$1155,5,0))</f>
        <v/>
      </c>
      <c r="F165" s="86" t="str">
        <f>IF(ISERROR(VLOOKUP($B165,'Data invoice'!$B$2:$Q$1155,6,0)),"",VLOOKUP($B165,'Data invoice'!$B$2:$Q$1155,6,0))</f>
        <v/>
      </c>
      <c r="G165" s="86" t="str">
        <f>IF(ISERROR(VLOOKUP($B165,'Data invoice'!$B$2:$Q$1155,7,0)),"",VLOOKUP($B165,'Data invoice'!$B$2:$Q$1155,7,0))</f>
        <v/>
      </c>
      <c r="H165" s="86" t="str">
        <f>IF(ISERROR(VLOOKUP($B165,'Data invoice'!$B$2:$Q$1155,9,0)),"",VLOOKUP($B165,'Data invoice'!$B$2:$Q$1155,9,0))</f>
        <v/>
      </c>
      <c r="I165" s="86" t="str">
        <f>IF(ISERROR(VLOOKUP($B165,'Data invoice'!$B$2:$Q$1155,35,0)),"",VLOOKUP($B165,'Data invoice'!$B$2:$Q$1155,35,0))</f>
        <v/>
      </c>
      <c r="J165" s="86" t="str">
        <f>IF(ISERROR(VLOOKUP($B165,'Data invoice'!$B$2:$Q$1155,36,0)),"",VLOOKUP($B165,'Data invoice'!$B$2:$Q$1155,36,0))</f>
        <v/>
      </c>
      <c r="K165" s="88" t="str">
        <f>IF(ISERROR(VLOOKUP($B165,'Data invoice'!$B$2:$Q$1155,37,0)),"",VLOOKUP($B165,'Data invoice'!$B$2:$Q$1155,37,0))</f>
        <v/>
      </c>
      <c r="L165" s="77"/>
      <c r="M165" s="77"/>
      <c r="N165" s="77"/>
      <c r="O165" s="77"/>
      <c r="P165" s="77"/>
      <c r="Q165" s="77"/>
      <c r="R165" s="89"/>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81"/>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row>
    <row r="166" spans="1:122" ht="13.5" customHeight="1">
      <c r="A166" s="77"/>
      <c r="B166" s="86" t="str">
        <f t="shared" si="4"/>
        <v/>
      </c>
      <c r="C166" s="86" t="str">
        <f>IF(ISERROR(VLOOKUP($B166,'Data invoice'!$B$2:$Q$1155,3)),"",VLOOKUP($B166,'Data invoice'!$B$2:$Q$1155,3,0))</f>
        <v/>
      </c>
      <c r="D166" s="86" t="str">
        <f>IF(ISERROR(VLOOKUP($B166,'Data invoice'!$B$2:$Q$1155,4,0)),"",VLOOKUP($B166,'Data invoice'!$B$2:$Q$1155,4,0))</f>
        <v/>
      </c>
      <c r="E166" s="86" t="str">
        <f>IF(ISERROR(VLOOKUP($B166,'Data invoice'!$B$2:$Q$1155,5,0)),"",VLOOKUP($B166,'Data invoice'!$B$2:$Q$1155,5,0))</f>
        <v/>
      </c>
      <c r="F166" s="86" t="str">
        <f>IF(ISERROR(VLOOKUP($B166,'Data invoice'!$B$2:$Q$1155,6,0)),"",VLOOKUP($B166,'Data invoice'!$B$2:$Q$1155,6,0))</f>
        <v/>
      </c>
      <c r="G166" s="86" t="str">
        <f>IF(ISERROR(VLOOKUP($B166,'Data invoice'!$B$2:$Q$1155,7,0)),"",VLOOKUP($B166,'Data invoice'!$B$2:$Q$1155,7,0))</f>
        <v/>
      </c>
      <c r="H166" s="86" t="str">
        <f>IF(ISERROR(VLOOKUP($B166,'Data invoice'!$B$2:$Q$1155,9,0)),"",VLOOKUP($B166,'Data invoice'!$B$2:$Q$1155,9,0))</f>
        <v/>
      </c>
      <c r="I166" s="86" t="str">
        <f>IF(ISERROR(VLOOKUP($B166,'Data invoice'!$B$2:$Q$1155,35,0)),"",VLOOKUP($B166,'Data invoice'!$B$2:$Q$1155,35,0))</f>
        <v/>
      </c>
      <c r="J166" s="86" t="str">
        <f>IF(ISERROR(VLOOKUP($B166,'Data invoice'!$B$2:$Q$1155,36,0)),"",VLOOKUP($B166,'Data invoice'!$B$2:$Q$1155,36,0))</f>
        <v/>
      </c>
      <c r="K166" s="88" t="str">
        <f>IF(ISERROR(VLOOKUP($B166,'Data invoice'!$B$2:$Q$1155,37,0)),"",VLOOKUP($B166,'Data invoice'!$B$2:$Q$1155,37,0))</f>
        <v/>
      </c>
      <c r="L166" s="77"/>
      <c r="M166" s="77"/>
      <c r="N166" s="77"/>
      <c r="O166" s="77"/>
      <c r="P166" s="77"/>
      <c r="Q166" s="77"/>
      <c r="R166" s="89"/>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81"/>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row>
    <row r="167" spans="1:122" ht="13.5" customHeight="1">
      <c r="A167" s="77"/>
      <c r="B167" s="86" t="str">
        <f t="shared" si="4"/>
        <v/>
      </c>
      <c r="C167" s="86" t="str">
        <f>IF(ISERROR(VLOOKUP($B167,'Data invoice'!$B$2:$Q$1155,3)),"",VLOOKUP($B167,'Data invoice'!$B$2:$Q$1155,3,0))</f>
        <v/>
      </c>
      <c r="D167" s="86" t="str">
        <f>IF(ISERROR(VLOOKUP($B167,'Data invoice'!$B$2:$Q$1155,4,0)),"",VLOOKUP($B167,'Data invoice'!$B$2:$Q$1155,4,0))</f>
        <v/>
      </c>
      <c r="E167" s="86" t="str">
        <f>IF(ISERROR(VLOOKUP($B167,'Data invoice'!$B$2:$Q$1155,5,0)),"",VLOOKUP($B167,'Data invoice'!$B$2:$Q$1155,5,0))</f>
        <v/>
      </c>
      <c r="F167" s="86" t="str">
        <f>IF(ISERROR(VLOOKUP($B167,'Data invoice'!$B$2:$Q$1155,6,0)),"",VLOOKUP($B167,'Data invoice'!$B$2:$Q$1155,6,0))</f>
        <v/>
      </c>
      <c r="G167" s="86" t="str">
        <f>IF(ISERROR(VLOOKUP($B167,'Data invoice'!$B$2:$Q$1155,7,0)),"",VLOOKUP($B167,'Data invoice'!$B$2:$Q$1155,7,0))</f>
        <v/>
      </c>
      <c r="H167" s="86" t="str">
        <f>IF(ISERROR(VLOOKUP($B167,'Data invoice'!$B$2:$Q$1155,9,0)),"",VLOOKUP($B167,'Data invoice'!$B$2:$Q$1155,9,0))</f>
        <v/>
      </c>
      <c r="I167" s="86" t="str">
        <f>IF(ISERROR(VLOOKUP($B167,'Data invoice'!$B$2:$Q$1155,35,0)),"",VLOOKUP($B167,'Data invoice'!$B$2:$Q$1155,35,0))</f>
        <v/>
      </c>
      <c r="J167" s="86" t="str">
        <f>IF(ISERROR(VLOOKUP($B167,'Data invoice'!$B$2:$Q$1155,36,0)),"",VLOOKUP($B167,'Data invoice'!$B$2:$Q$1155,36,0))</f>
        <v/>
      </c>
      <c r="K167" s="88" t="str">
        <f>IF(ISERROR(VLOOKUP($B167,'Data invoice'!$B$2:$Q$1155,37,0)),"",VLOOKUP($B167,'Data invoice'!$B$2:$Q$1155,37,0))</f>
        <v/>
      </c>
      <c r="L167" s="77"/>
      <c r="M167" s="77"/>
      <c r="N167" s="77"/>
      <c r="O167" s="77"/>
      <c r="P167" s="77"/>
      <c r="Q167" s="77"/>
      <c r="R167" s="89"/>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81"/>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row>
    <row r="168" spans="1:122" ht="13.5" customHeight="1">
      <c r="A168" s="77"/>
      <c r="B168" s="86" t="str">
        <f t="shared" si="4"/>
        <v/>
      </c>
      <c r="C168" s="86" t="str">
        <f>IF(ISERROR(VLOOKUP($B168,'Data invoice'!$B$2:$Q$1155,3)),"",VLOOKUP($B168,'Data invoice'!$B$2:$Q$1155,3,0))</f>
        <v/>
      </c>
      <c r="D168" s="86" t="str">
        <f>IF(ISERROR(VLOOKUP($B168,'Data invoice'!$B$2:$Q$1155,4,0)),"",VLOOKUP($B168,'Data invoice'!$B$2:$Q$1155,4,0))</f>
        <v/>
      </c>
      <c r="E168" s="86" t="str">
        <f>IF(ISERROR(VLOOKUP($B168,'Data invoice'!$B$2:$Q$1155,5,0)),"",VLOOKUP($B168,'Data invoice'!$B$2:$Q$1155,5,0))</f>
        <v/>
      </c>
      <c r="F168" s="86" t="str">
        <f>IF(ISERROR(VLOOKUP($B168,'Data invoice'!$B$2:$Q$1155,6,0)),"",VLOOKUP($B168,'Data invoice'!$B$2:$Q$1155,6,0))</f>
        <v/>
      </c>
      <c r="G168" s="86" t="str">
        <f>IF(ISERROR(VLOOKUP($B168,'Data invoice'!$B$2:$Q$1155,7,0)),"",VLOOKUP($B168,'Data invoice'!$B$2:$Q$1155,7,0))</f>
        <v/>
      </c>
      <c r="H168" s="86" t="str">
        <f>IF(ISERROR(VLOOKUP($B168,'Data invoice'!$B$2:$Q$1155,9,0)),"",VLOOKUP($B168,'Data invoice'!$B$2:$Q$1155,9,0))</f>
        <v/>
      </c>
      <c r="I168" s="86" t="str">
        <f>IF(ISERROR(VLOOKUP($B168,'Data invoice'!$B$2:$Q$1155,35,0)),"",VLOOKUP($B168,'Data invoice'!$B$2:$Q$1155,35,0))</f>
        <v/>
      </c>
      <c r="J168" s="86" t="str">
        <f>IF(ISERROR(VLOOKUP($B168,'Data invoice'!$B$2:$Q$1155,36,0)),"",VLOOKUP($B168,'Data invoice'!$B$2:$Q$1155,36,0))</f>
        <v/>
      </c>
      <c r="K168" s="88" t="str">
        <f>IF(ISERROR(VLOOKUP($B168,'Data invoice'!$B$2:$Q$1155,37,0)),"",VLOOKUP($B168,'Data invoice'!$B$2:$Q$1155,37,0))</f>
        <v/>
      </c>
      <c r="L168" s="77"/>
      <c r="M168" s="77"/>
      <c r="N168" s="77"/>
      <c r="O168" s="77"/>
      <c r="P168" s="77"/>
      <c r="Q168" s="77"/>
      <c r="R168" s="89"/>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81"/>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row>
    <row r="169" spans="1:122" ht="13.5" customHeight="1">
      <c r="A169" s="77"/>
      <c r="B169" s="86" t="str">
        <f t="shared" si="4"/>
        <v/>
      </c>
      <c r="C169" s="86" t="str">
        <f>IF(ISERROR(VLOOKUP($B169,'Data invoice'!$B$2:$Q$1155,3)),"",VLOOKUP($B169,'Data invoice'!$B$2:$Q$1155,3,0))</f>
        <v/>
      </c>
      <c r="D169" s="86" t="str">
        <f>IF(ISERROR(VLOOKUP($B169,'Data invoice'!$B$2:$Q$1155,4,0)),"",VLOOKUP($B169,'Data invoice'!$B$2:$Q$1155,4,0))</f>
        <v/>
      </c>
      <c r="E169" s="86" t="str">
        <f>IF(ISERROR(VLOOKUP($B169,'Data invoice'!$B$2:$Q$1155,5,0)),"",VLOOKUP($B169,'Data invoice'!$B$2:$Q$1155,5,0))</f>
        <v/>
      </c>
      <c r="F169" s="86" t="str">
        <f>IF(ISERROR(VLOOKUP($B169,'Data invoice'!$B$2:$Q$1155,6,0)),"",VLOOKUP($B169,'Data invoice'!$B$2:$Q$1155,6,0))</f>
        <v/>
      </c>
      <c r="G169" s="86" t="str">
        <f>IF(ISERROR(VLOOKUP($B169,'Data invoice'!$B$2:$Q$1155,7,0)),"",VLOOKUP($B169,'Data invoice'!$B$2:$Q$1155,7,0))</f>
        <v/>
      </c>
      <c r="H169" s="86" t="str">
        <f>IF(ISERROR(VLOOKUP($B169,'Data invoice'!$B$2:$Q$1155,9,0)),"",VLOOKUP($B169,'Data invoice'!$B$2:$Q$1155,9,0))</f>
        <v/>
      </c>
      <c r="I169" s="86" t="str">
        <f>IF(ISERROR(VLOOKUP($B169,'Data invoice'!$B$2:$Q$1155,35,0)),"",VLOOKUP($B169,'Data invoice'!$B$2:$Q$1155,35,0))</f>
        <v/>
      </c>
      <c r="J169" s="86" t="str">
        <f>IF(ISERROR(VLOOKUP($B169,'Data invoice'!$B$2:$Q$1155,36,0)),"",VLOOKUP($B169,'Data invoice'!$B$2:$Q$1155,36,0))</f>
        <v/>
      </c>
      <c r="K169" s="88" t="str">
        <f>IF(ISERROR(VLOOKUP($B169,'Data invoice'!$B$2:$Q$1155,37,0)),"",VLOOKUP($B169,'Data invoice'!$B$2:$Q$1155,37,0))</f>
        <v/>
      </c>
      <c r="L169" s="77"/>
      <c r="M169" s="77"/>
      <c r="N169" s="77"/>
      <c r="O169" s="77"/>
      <c r="P169" s="77"/>
      <c r="Q169" s="77"/>
      <c r="R169" s="89"/>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81"/>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row>
    <row r="170" spans="1:122" ht="13.5" customHeight="1">
      <c r="A170" s="77"/>
      <c r="B170" s="86" t="str">
        <f t="shared" si="4"/>
        <v/>
      </c>
      <c r="C170" s="86" t="str">
        <f>IF(ISERROR(VLOOKUP($B170,'Data invoice'!$B$2:$Q$1155,3)),"",VLOOKUP($B170,'Data invoice'!$B$2:$Q$1155,3,0))</f>
        <v/>
      </c>
      <c r="D170" s="86" t="str">
        <f>IF(ISERROR(VLOOKUP($B170,'Data invoice'!$B$2:$Q$1155,4,0)),"",VLOOKUP($B170,'Data invoice'!$B$2:$Q$1155,4,0))</f>
        <v/>
      </c>
      <c r="E170" s="86" t="str">
        <f>IF(ISERROR(VLOOKUP($B170,'Data invoice'!$B$2:$Q$1155,5,0)),"",VLOOKUP($B170,'Data invoice'!$B$2:$Q$1155,5,0))</f>
        <v/>
      </c>
      <c r="F170" s="86" t="str">
        <f>IF(ISERROR(VLOOKUP($B170,'Data invoice'!$B$2:$Q$1155,6,0)),"",VLOOKUP($B170,'Data invoice'!$B$2:$Q$1155,6,0))</f>
        <v/>
      </c>
      <c r="G170" s="86" t="str">
        <f>IF(ISERROR(VLOOKUP($B170,'Data invoice'!$B$2:$Q$1155,7,0)),"",VLOOKUP($B170,'Data invoice'!$B$2:$Q$1155,7,0))</f>
        <v/>
      </c>
      <c r="H170" s="86" t="str">
        <f>IF(ISERROR(VLOOKUP($B170,'Data invoice'!$B$2:$Q$1155,9,0)),"",VLOOKUP($B170,'Data invoice'!$B$2:$Q$1155,9,0))</f>
        <v/>
      </c>
      <c r="I170" s="86" t="str">
        <f>IF(ISERROR(VLOOKUP($B170,'Data invoice'!$B$2:$Q$1155,35,0)),"",VLOOKUP($B170,'Data invoice'!$B$2:$Q$1155,35,0))</f>
        <v/>
      </c>
      <c r="J170" s="86" t="str">
        <f>IF(ISERROR(VLOOKUP($B170,'Data invoice'!$B$2:$Q$1155,36,0)),"",VLOOKUP($B170,'Data invoice'!$B$2:$Q$1155,36,0))</f>
        <v/>
      </c>
      <c r="K170" s="88" t="str">
        <f>IF(ISERROR(VLOOKUP($B170,'Data invoice'!$B$2:$Q$1155,37,0)),"",VLOOKUP($B170,'Data invoice'!$B$2:$Q$1155,37,0))</f>
        <v/>
      </c>
      <c r="L170" s="77"/>
      <c r="M170" s="77"/>
      <c r="N170" s="77"/>
      <c r="O170" s="77"/>
      <c r="P170" s="77"/>
      <c r="Q170" s="77"/>
      <c r="R170" s="89"/>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81"/>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row>
    <row r="171" spans="1:122" ht="13.5" customHeight="1">
      <c r="A171" s="77"/>
      <c r="B171" s="86" t="str">
        <f t="shared" si="4"/>
        <v/>
      </c>
      <c r="C171" s="86" t="str">
        <f>IF(ISERROR(VLOOKUP($B171,'Data invoice'!$B$2:$Q$1155,3)),"",VLOOKUP($B171,'Data invoice'!$B$2:$Q$1155,3,0))</f>
        <v/>
      </c>
      <c r="D171" s="86" t="str">
        <f>IF(ISERROR(VLOOKUP($B171,'Data invoice'!$B$2:$Q$1155,4,0)),"",VLOOKUP($B171,'Data invoice'!$B$2:$Q$1155,4,0))</f>
        <v/>
      </c>
      <c r="E171" s="86" t="str">
        <f>IF(ISERROR(VLOOKUP($B171,'Data invoice'!$B$2:$Q$1155,5,0)),"",VLOOKUP($B171,'Data invoice'!$B$2:$Q$1155,5,0))</f>
        <v/>
      </c>
      <c r="F171" s="86" t="str">
        <f>IF(ISERROR(VLOOKUP($B171,'Data invoice'!$B$2:$Q$1155,6,0)),"",VLOOKUP($B171,'Data invoice'!$B$2:$Q$1155,6,0))</f>
        <v/>
      </c>
      <c r="G171" s="86" t="str">
        <f>IF(ISERROR(VLOOKUP($B171,'Data invoice'!$B$2:$Q$1155,7,0)),"",VLOOKUP($B171,'Data invoice'!$B$2:$Q$1155,7,0))</f>
        <v/>
      </c>
      <c r="H171" s="86" t="str">
        <f>IF(ISERROR(VLOOKUP($B171,'Data invoice'!$B$2:$Q$1155,9,0)),"",VLOOKUP($B171,'Data invoice'!$B$2:$Q$1155,9,0))</f>
        <v/>
      </c>
      <c r="I171" s="86" t="str">
        <f>IF(ISERROR(VLOOKUP($B171,'Data invoice'!$B$2:$Q$1155,35,0)),"",VLOOKUP($B171,'Data invoice'!$B$2:$Q$1155,35,0))</f>
        <v/>
      </c>
      <c r="J171" s="86" t="str">
        <f>IF(ISERROR(VLOOKUP($B171,'Data invoice'!$B$2:$Q$1155,36,0)),"",VLOOKUP($B171,'Data invoice'!$B$2:$Q$1155,36,0))</f>
        <v/>
      </c>
      <c r="K171" s="88" t="str">
        <f>IF(ISERROR(VLOOKUP($B171,'Data invoice'!$B$2:$Q$1155,37,0)),"",VLOOKUP($B171,'Data invoice'!$B$2:$Q$1155,37,0))</f>
        <v/>
      </c>
      <c r="L171" s="77"/>
      <c r="M171" s="77"/>
      <c r="N171" s="77"/>
      <c r="O171" s="77"/>
      <c r="P171" s="77"/>
      <c r="Q171" s="77"/>
      <c r="R171" s="89"/>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81"/>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row>
    <row r="172" spans="1:122" ht="13.5" customHeight="1">
      <c r="A172" s="77"/>
      <c r="B172" s="86" t="str">
        <f t="shared" si="4"/>
        <v/>
      </c>
      <c r="C172" s="86" t="str">
        <f>IF(ISERROR(VLOOKUP($B172,'Data invoice'!$B$2:$Q$1155,3)),"",VLOOKUP($B172,'Data invoice'!$B$2:$Q$1155,3,0))</f>
        <v/>
      </c>
      <c r="D172" s="86" t="str">
        <f>IF(ISERROR(VLOOKUP($B172,'Data invoice'!$B$2:$Q$1155,4,0)),"",VLOOKUP($B172,'Data invoice'!$B$2:$Q$1155,4,0))</f>
        <v/>
      </c>
      <c r="E172" s="86" t="str">
        <f>IF(ISERROR(VLOOKUP($B172,'Data invoice'!$B$2:$Q$1155,5,0)),"",VLOOKUP($B172,'Data invoice'!$B$2:$Q$1155,5,0))</f>
        <v/>
      </c>
      <c r="F172" s="86" t="str">
        <f>IF(ISERROR(VLOOKUP($B172,'Data invoice'!$B$2:$Q$1155,6,0)),"",VLOOKUP($B172,'Data invoice'!$B$2:$Q$1155,6,0))</f>
        <v/>
      </c>
      <c r="G172" s="86" t="str">
        <f>IF(ISERROR(VLOOKUP($B172,'Data invoice'!$B$2:$Q$1155,7,0)),"",VLOOKUP($B172,'Data invoice'!$B$2:$Q$1155,7,0))</f>
        <v/>
      </c>
      <c r="H172" s="86" t="str">
        <f>IF(ISERROR(VLOOKUP($B172,'Data invoice'!$B$2:$Q$1155,9,0)),"",VLOOKUP($B172,'Data invoice'!$B$2:$Q$1155,9,0))</f>
        <v/>
      </c>
      <c r="I172" s="86" t="str">
        <f>IF(ISERROR(VLOOKUP($B172,'Data invoice'!$B$2:$Q$1155,35,0)),"",VLOOKUP($B172,'Data invoice'!$B$2:$Q$1155,35,0))</f>
        <v/>
      </c>
      <c r="J172" s="86" t="str">
        <f>IF(ISERROR(VLOOKUP($B172,'Data invoice'!$B$2:$Q$1155,36,0)),"",VLOOKUP($B172,'Data invoice'!$B$2:$Q$1155,36,0))</f>
        <v/>
      </c>
      <c r="K172" s="88" t="str">
        <f>IF(ISERROR(VLOOKUP($B172,'Data invoice'!$B$2:$Q$1155,37,0)),"",VLOOKUP($B172,'Data invoice'!$B$2:$Q$1155,37,0))</f>
        <v/>
      </c>
      <c r="L172" s="77"/>
      <c r="M172" s="77"/>
      <c r="N172" s="77"/>
      <c r="O172" s="77"/>
      <c r="P172" s="77"/>
      <c r="Q172" s="77"/>
      <c r="R172" s="89"/>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81"/>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row>
    <row r="173" spans="1:122" ht="13.5" customHeight="1">
      <c r="A173" s="77"/>
      <c r="B173" s="86" t="str">
        <f t="shared" si="4"/>
        <v/>
      </c>
      <c r="C173" s="86" t="str">
        <f>IF(ISERROR(VLOOKUP($B173,'Data invoice'!$B$2:$Q$1155,3)),"",VLOOKUP($B173,'Data invoice'!$B$2:$Q$1155,3,0))</f>
        <v/>
      </c>
      <c r="D173" s="86" t="str">
        <f>IF(ISERROR(VLOOKUP($B173,'Data invoice'!$B$2:$Q$1155,4,0)),"",VLOOKUP($B173,'Data invoice'!$B$2:$Q$1155,4,0))</f>
        <v/>
      </c>
      <c r="E173" s="86" t="str">
        <f>IF(ISERROR(VLOOKUP($B173,'Data invoice'!$B$2:$Q$1155,5,0)),"",VLOOKUP($B173,'Data invoice'!$B$2:$Q$1155,5,0))</f>
        <v/>
      </c>
      <c r="F173" s="86" t="str">
        <f>IF(ISERROR(VLOOKUP($B173,'Data invoice'!$B$2:$Q$1155,6,0)),"",VLOOKUP($B173,'Data invoice'!$B$2:$Q$1155,6,0))</f>
        <v/>
      </c>
      <c r="G173" s="86" t="str">
        <f>IF(ISERROR(VLOOKUP($B173,'Data invoice'!$B$2:$Q$1155,7,0)),"",VLOOKUP($B173,'Data invoice'!$B$2:$Q$1155,7,0))</f>
        <v/>
      </c>
      <c r="H173" s="86" t="str">
        <f>IF(ISERROR(VLOOKUP($B173,'Data invoice'!$B$2:$Q$1155,9,0)),"",VLOOKUP($B173,'Data invoice'!$B$2:$Q$1155,9,0))</f>
        <v/>
      </c>
      <c r="I173" s="86" t="str">
        <f>IF(ISERROR(VLOOKUP($B173,'Data invoice'!$B$2:$Q$1155,35,0)),"",VLOOKUP($B173,'Data invoice'!$B$2:$Q$1155,35,0))</f>
        <v/>
      </c>
      <c r="J173" s="86" t="str">
        <f>IF(ISERROR(VLOOKUP($B173,'Data invoice'!$B$2:$Q$1155,36,0)),"",VLOOKUP($B173,'Data invoice'!$B$2:$Q$1155,36,0))</f>
        <v/>
      </c>
      <c r="K173" s="88" t="str">
        <f>IF(ISERROR(VLOOKUP($B173,'Data invoice'!$B$2:$Q$1155,37,0)),"",VLOOKUP($B173,'Data invoice'!$B$2:$Q$1155,37,0))</f>
        <v/>
      </c>
      <c r="L173" s="77"/>
      <c r="M173" s="77"/>
      <c r="N173" s="77"/>
      <c r="O173" s="77"/>
      <c r="P173" s="77"/>
      <c r="Q173" s="77"/>
      <c r="R173" s="89"/>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c r="AP173" s="77"/>
      <c r="AQ173" s="77"/>
      <c r="AR173" s="77"/>
      <c r="AS173" s="77"/>
      <c r="AT173" s="77"/>
      <c r="AU173" s="77"/>
      <c r="AV173" s="77"/>
      <c r="AW173" s="77"/>
      <c r="AX173" s="77"/>
      <c r="AY173" s="77"/>
      <c r="AZ173" s="77"/>
      <c r="BA173" s="77"/>
      <c r="BB173" s="77"/>
      <c r="BC173" s="77"/>
      <c r="BD173" s="77"/>
      <c r="BE173" s="77"/>
      <c r="BF173" s="77"/>
      <c r="BG173" s="77"/>
      <c r="BH173" s="77"/>
      <c r="BI173" s="77"/>
      <c r="BJ173" s="77"/>
      <c r="BK173" s="77"/>
      <c r="BL173" s="77"/>
      <c r="BM173" s="77"/>
      <c r="BN173" s="77"/>
      <c r="BO173" s="77"/>
      <c r="BP173" s="77"/>
      <c r="BQ173" s="77"/>
      <c r="BR173" s="77"/>
      <c r="BS173" s="77"/>
      <c r="BT173" s="77"/>
      <c r="BU173" s="77"/>
      <c r="BV173" s="77"/>
      <c r="BW173" s="77"/>
      <c r="BX173" s="77"/>
      <c r="BY173" s="77"/>
      <c r="BZ173" s="77"/>
      <c r="CA173" s="77"/>
      <c r="CB173" s="77"/>
      <c r="CC173" s="77"/>
      <c r="CD173" s="77"/>
      <c r="CE173" s="77"/>
      <c r="CF173" s="77"/>
      <c r="CG173" s="77"/>
      <c r="CH173" s="77"/>
      <c r="CI173" s="77"/>
      <c r="CJ173" s="77"/>
      <c r="CK173" s="77"/>
      <c r="CL173" s="77"/>
      <c r="CM173" s="77"/>
      <c r="CN173" s="77"/>
      <c r="CO173" s="77"/>
      <c r="CP173" s="77"/>
      <c r="CQ173" s="77"/>
      <c r="CR173" s="77"/>
      <c r="CS173" s="77"/>
      <c r="CT173" s="81"/>
      <c r="CU173" s="77"/>
      <c r="CV173" s="77"/>
      <c r="CW173" s="77"/>
      <c r="CX173" s="77"/>
      <c r="CY173" s="77"/>
      <c r="CZ173" s="77"/>
      <c r="DA173" s="77"/>
      <c r="DB173" s="77"/>
      <c r="DC173" s="77"/>
      <c r="DD173" s="77"/>
      <c r="DE173" s="77"/>
      <c r="DF173" s="77"/>
      <c r="DG173" s="77"/>
      <c r="DH173" s="77"/>
      <c r="DI173" s="77"/>
      <c r="DJ173" s="77"/>
      <c r="DK173" s="77"/>
      <c r="DL173" s="77"/>
      <c r="DM173" s="77"/>
      <c r="DN173" s="77"/>
      <c r="DO173" s="77"/>
      <c r="DP173" s="77"/>
      <c r="DQ173" s="77"/>
      <c r="DR173" s="77"/>
    </row>
    <row r="174" spans="1:122" ht="13.5" customHeight="1">
      <c r="A174" s="77"/>
      <c r="B174" s="86" t="str">
        <f t="shared" si="4"/>
        <v/>
      </c>
      <c r="C174" s="86" t="str">
        <f>IF(ISERROR(VLOOKUP($B174,'Data invoice'!$B$2:$Q$1155,3)),"",VLOOKUP($B174,'Data invoice'!$B$2:$Q$1155,3,0))</f>
        <v/>
      </c>
      <c r="D174" s="86" t="str">
        <f>IF(ISERROR(VLOOKUP($B174,'Data invoice'!$B$2:$Q$1155,4,0)),"",VLOOKUP($B174,'Data invoice'!$B$2:$Q$1155,4,0))</f>
        <v/>
      </c>
      <c r="E174" s="86" t="str">
        <f>IF(ISERROR(VLOOKUP($B174,'Data invoice'!$B$2:$Q$1155,5,0)),"",VLOOKUP($B174,'Data invoice'!$B$2:$Q$1155,5,0))</f>
        <v/>
      </c>
      <c r="F174" s="86" t="str">
        <f>IF(ISERROR(VLOOKUP($B174,'Data invoice'!$B$2:$Q$1155,6,0)),"",VLOOKUP($B174,'Data invoice'!$B$2:$Q$1155,6,0))</f>
        <v/>
      </c>
      <c r="G174" s="86" t="str">
        <f>IF(ISERROR(VLOOKUP($B174,'Data invoice'!$B$2:$Q$1155,7,0)),"",VLOOKUP($B174,'Data invoice'!$B$2:$Q$1155,7,0))</f>
        <v/>
      </c>
      <c r="H174" s="86" t="str">
        <f>IF(ISERROR(VLOOKUP($B174,'Data invoice'!$B$2:$Q$1155,9,0)),"",VLOOKUP($B174,'Data invoice'!$B$2:$Q$1155,9,0))</f>
        <v/>
      </c>
      <c r="I174" s="86" t="str">
        <f>IF(ISERROR(VLOOKUP($B174,'Data invoice'!$B$2:$Q$1155,35,0)),"",VLOOKUP($B174,'Data invoice'!$B$2:$Q$1155,35,0))</f>
        <v/>
      </c>
      <c r="J174" s="86" t="str">
        <f>IF(ISERROR(VLOOKUP($B174,'Data invoice'!$B$2:$Q$1155,36,0)),"",VLOOKUP($B174,'Data invoice'!$B$2:$Q$1155,36,0))</f>
        <v/>
      </c>
      <c r="K174" s="88" t="str">
        <f>IF(ISERROR(VLOOKUP($B174,'Data invoice'!$B$2:$Q$1155,37,0)),"",VLOOKUP($B174,'Data invoice'!$B$2:$Q$1155,37,0))</f>
        <v/>
      </c>
      <c r="L174" s="77"/>
      <c r="M174" s="77"/>
      <c r="N174" s="77"/>
      <c r="O174" s="77"/>
      <c r="P174" s="77"/>
      <c r="Q174" s="77"/>
      <c r="R174" s="89"/>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81"/>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row>
    <row r="175" spans="1:122" ht="13.5" customHeight="1">
      <c r="A175" s="77"/>
      <c r="B175" s="86" t="str">
        <f t="shared" si="4"/>
        <v/>
      </c>
      <c r="C175" s="86" t="str">
        <f>IF(ISERROR(VLOOKUP($B175,'Data invoice'!$B$2:$Q$1155,3)),"",VLOOKUP($B175,'Data invoice'!$B$2:$Q$1155,3,0))</f>
        <v/>
      </c>
      <c r="D175" s="86" t="str">
        <f>IF(ISERROR(VLOOKUP($B175,'Data invoice'!$B$2:$Q$1155,4,0)),"",VLOOKUP($B175,'Data invoice'!$B$2:$Q$1155,4,0))</f>
        <v/>
      </c>
      <c r="E175" s="86" t="str">
        <f>IF(ISERROR(VLOOKUP($B175,'Data invoice'!$B$2:$Q$1155,5,0)),"",VLOOKUP($B175,'Data invoice'!$B$2:$Q$1155,5,0))</f>
        <v/>
      </c>
      <c r="F175" s="86" t="str">
        <f>IF(ISERROR(VLOOKUP($B175,'Data invoice'!$B$2:$Q$1155,6,0)),"",VLOOKUP($B175,'Data invoice'!$B$2:$Q$1155,6,0))</f>
        <v/>
      </c>
      <c r="G175" s="86" t="str">
        <f>IF(ISERROR(VLOOKUP($B175,'Data invoice'!$B$2:$Q$1155,7,0)),"",VLOOKUP($B175,'Data invoice'!$B$2:$Q$1155,7,0))</f>
        <v/>
      </c>
      <c r="H175" s="86" t="str">
        <f>IF(ISERROR(VLOOKUP($B175,'Data invoice'!$B$2:$Q$1155,9,0)),"",VLOOKUP($B175,'Data invoice'!$B$2:$Q$1155,9,0))</f>
        <v/>
      </c>
      <c r="I175" s="86" t="str">
        <f>IF(ISERROR(VLOOKUP($B175,'Data invoice'!$B$2:$Q$1155,35,0)),"",VLOOKUP($B175,'Data invoice'!$B$2:$Q$1155,35,0))</f>
        <v/>
      </c>
      <c r="J175" s="86" t="str">
        <f>IF(ISERROR(VLOOKUP($B175,'Data invoice'!$B$2:$Q$1155,36,0)),"",VLOOKUP($B175,'Data invoice'!$B$2:$Q$1155,36,0))</f>
        <v/>
      </c>
      <c r="K175" s="88" t="str">
        <f>IF(ISERROR(VLOOKUP($B175,'Data invoice'!$B$2:$Q$1155,37,0)),"",VLOOKUP($B175,'Data invoice'!$B$2:$Q$1155,37,0))</f>
        <v/>
      </c>
      <c r="L175" s="77"/>
      <c r="M175" s="77"/>
      <c r="N175" s="77"/>
      <c r="O175" s="77"/>
      <c r="P175" s="77"/>
      <c r="Q175" s="77"/>
      <c r="R175" s="89"/>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81"/>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row>
    <row r="176" spans="1:122" ht="13.5" customHeight="1">
      <c r="A176" s="77"/>
      <c r="B176" s="86" t="str">
        <f t="shared" si="4"/>
        <v/>
      </c>
      <c r="C176" s="86" t="str">
        <f>IF(ISERROR(VLOOKUP($B176,'Data invoice'!$B$2:$Q$1155,3)),"",VLOOKUP($B176,'Data invoice'!$B$2:$Q$1155,3,0))</f>
        <v/>
      </c>
      <c r="D176" s="86" t="str">
        <f>IF(ISERROR(VLOOKUP($B176,'Data invoice'!$B$2:$Q$1155,4,0)),"",VLOOKUP($B176,'Data invoice'!$B$2:$Q$1155,4,0))</f>
        <v/>
      </c>
      <c r="E176" s="86" t="str">
        <f>IF(ISERROR(VLOOKUP($B176,'Data invoice'!$B$2:$Q$1155,5,0)),"",VLOOKUP($B176,'Data invoice'!$B$2:$Q$1155,5,0))</f>
        <v/>
      </c>
      <c r="F176" s="86" t="str">
        <f>IF(ISERROR(VLOOKUP($B176,'Data invoice'!$B$2:$Q$1155,6,0)),"",VLOOKUP($B176,'Data invoice'!$B$2:$Q$1155,6,0))</f>
        <v/>
      </c>
      <c r="G176" s="86" t="str">
        <f>IF(ISERROR(VLOOKUP($B176,'Data invoice'!$B$2:$Q$1155,7,0)),"",VLOOKUP($B176,'Data invoice'!$B$2:$Q$1155,7,0))</f>
        <v/>
      </c>
      <c r="H176" s="86" t="str">
        <f>IF(ISERROR(VLOOKUP($B176,'Data invoice'!$B$2:$Q$1155,9,0)),"",VLOOKUP($B176,'Data invoice'!$B$2:$Q$1155,9,0))</f>
        <v/>
      </c>
      <c r="I176" s="86" t="str">
        <f>IF(ISERROR(VLOOKUP($B176,'Data invoice'!$B$2:$Q$1155,35,0)),"",VLOOKUP($B176,'Data invoice'!$B$2:$Q$1155,35,0))</f>
        <v/>
      </c>
      <c r="J176" s="86" t="str">
        <f>IF(ISERROR(VLOOKUP($B176,'Data invoice'!$B$2:$Q$1155,36,0)),"",VLOOKUP($B176,'Data invoice'!$B$2:$Q$1155,36,0))</f>
        <v/>
      </c>
      <c r="K176" s="88" t="str">
        <f>IF(ISERROR(VLOOKUP($B176,'Data invoice'!$B$2:$Q$1155,37,0)),"",VLOOKUP($B176,'Data invoice'!$B$2:$Q$1155,37,0))</f>
        <v/>
      </c>
      <c r="L176" s="77"/>
      <c r="M176" s="77"/>
      <c r="N176" s="77"/>
      <c r="O176" s="77"/>
      <c r="P176" s="77"/>
      <c r="Q176" s="77"/>
      <c r="R176" s="89"/>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81"/>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row>
    <row r="177" spans="1:122" ht="13.5" customHeight="1">
      <c r="A177" s="77"/>
      <c r="B177" s="86" t="str">
        <f t="shared" si="4"/>
        <v/>
      </c>
      <c r="C177" s="86" t="str">
        <f>IF(ISERROR(VLOOKUP($B177,'Data invoice'!$B$2:$Q$1155,3)),"",VLOOKUP($B177,'Data invoice'!$B$2:$Q$1155,3,0))</f>
        <v/>
      </c>
      <c r="D177" s="86" t="str">
        <f>IF(ISERROR(VLOOKUP($B177,'Data invoice'!$B$2:$Q$1155,4,0)),"",VLOOKUP($B177,'Data invoice'!$B$2:$Q$1155,4,0))</f>
        <v/>
      </c>
      <c r="E177" s="86" t="str">
        <f>IF(ISERROR(VLOOKUP($B177,'Data invoice'!$B$2:$Q$1155,5,0)),"",VLOOKUP($B177,'Data invoice'!$B$2:$Q$1155,5,0))</f>
        <v/>
      </c>
      <c r="F177" s="86" t="str">
        <f>IF(ISERROR(VLOOKUP($B177,'Data invoice'!$B$2:$Q$1155,6,0)),"",VLOOKUP($B177,'Data invoice'!$B$2:$Q$1155,6,0))</f>
        <v/>
      </c>
      <c r="G177" s="86" t="str">
        <f>IF(ISERROR(VLOOKUP($B177,'Data invoice'!$B$2:$Q$1155,7,0)),"",VLOOKUP($B177,'Data invoice'!$B$2:$Q$1155,7,0))</f>
        <v/>
      </c>
      <c r="H177" s="86" t="str">
        <f>IF(ISERROR(VLOOKUP($B177,'Data invoice'!$B$2:$Q$1155,9,0)),"",VLOOKUP($B177,'Data invoice'!$B$2:$Q$1155,9,0))</f>
        <v/>
      </c>
      <c r="I177" s="86" t="str">
        <f>IF(ISERROR(VLOOKUP($B177,'Data invoice'!$B$2:$Q$1155,35,0)),"",VLOOKUP($B177,'Data invoice'!$B$2:$Q$1155,35,0))</f>
        <v/>
      </c>
      <c r="J177" s="86" t="str">
        <f>IF(ISERROR(VLOOKUP($B177,'Data invoice'!$B$2:$Q$1155,36,0)),"",VLOOKUP($B177,'Data invoice'!$B$2:$Q$1155,36,0))</f>
        <v/>
      </c>
      <c r="K177" s="88" t="str">
        <f>IF(ISERROR(VLOOKUP($B177,'Data invoice'!$B$2:$Q$1155,37,0)),"",VLOOKUP($B177,'Data invoice'!$B$2:$Q$1155,37,0))</f>
        <v/>
      </c>
      <c r="L177" s="77"/>
      <c r="M177" s="77"/>
      <c r="N177" s="77"/>
      <c r="O177" s="77"/>
      <c r="P177" s="77"/>
      <c r="Q177" s="77"/>
      <c r="R177" s="89"/>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81"/>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row>
    <row r="178" spans="1:122" ht="13.5" customHeight="1">
      <c r="A178" s="77"/>
      <c r="B178" s="86" t="str">
        <f t="shared" si="4"/>
        <v/>
      </c>
      <c r="C178" s="86" t="str">
        <f>IF(ISERROR(VLOOKUP($B178,'Data invoice'!$B$2:$Q$1155,3)),"",VLOOKUP($B178,'Data invoice'!$B$2:$Q$1155,3,0))</f>
        <v/>
      </c>
      <c r="D178" s="86" t="str">
        <f>IF(ISERROR(VLOOKUP($B178,'Data invoice'!$B$2:$Q$1155,4,0)),"",VLOOKUP($B178,'Data invoice'!$B$2:$Q$1155,4,0))</f>
        <v/>
      </c>
      <c r="E178" s="86" t="str">
        <f>IF(ISERROR(VLOOKUP($B178,'Data invoice'!$B$2:$Q$1155,5,0)),"",VLOOKUP($B178,'Data invoice'!$B$2:$Q$1155,5,0))</f>
        <v/>
      </c>
      <c r="F178" s="86" t="str">
        <f>IF(ISERROR(VLOOKUP($B178,'Data invoice'!$B$2:$Q$1155,6,0)),"",VLOOKUP($B178,'Data invoice'!$B$2:$Q$1155,6,0))</f>
        <v/>
      </c>
      <c r="G178" s="86" t="str">
        <f>IF(ISERROR(VLOOKUP($B178,'Data invoice'!$B$2:$Q$1155,7,0)),"",VLOOKUP($B178,'Data invoice'!$B$2:$Q$1155,7,0))</f>
        <v/>
      </c>
      <c r="H178" s="86" t="str">
        <f>IF(ISERROR(VLOOKUP($B178,'Data invoice'!$B$2:$Q$1155,9,0)),"",VLOOKUP($B178,'Data invoice'!$B$2:$Q$1155,9,0))</f>
        <v/>
      </c>
      <c r="I178" s="86" t="str">
        <f>IF(ISERROR(VLOOKUP($B178,'Data invoice'!$B$2:$Q$1155,35,0)),"",VLOOKUP($B178,'Data invoice'!$B$2:$Q$1155,35,0))</f>
        <v/>
      </c>
      <c r="J178" s="86" t="str">
        <f>IF(ISERROR(VLOOKUP($B178,'Data invoice'!$B$2:$Q$1155,36,0)),"",VLOOKUP($B178,'Data invoice'!$B$2:$Q$1155,36,0))</f>
        <v/>
      </c>
      <c r="K178" s="88" t="str">
        <f>IF(ISERROR(VLOOKUP($B178,'Data invoice'!$B$2:$Q$1155,37,0)),"",VLOOKUP($B178,'Data invoice'!$B$2:$Q$1155,37,0))</f>
        <v/>
      </c>
      <c r="L178" s="77"/>
      <c r="M178" s="77"/>
      <c r="N178" s="77"/>
      <c r="O178" s="77"/>
      <c r="P178" s="77"/>
      <c r="Q178" s="77"/>
      <c r="R178" s="89"/>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81"/>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row>
    <row r="179" spans="1:122" ht="13.5" customHeight="1">
      <c r="A179" s="77"/>
      <c r="B179" s="86" t="str">
        <f t="shared" si="4"/>
        <v/>
      </c>
      <c r="C179" s="86" t="str">
        <f>IF(ISERROR(VLOOKUP($B179,'Data invoice'!$B$2:$Q$1155,3)),"",VLOOKUP($B179,'Data invoice'!$B$2:$Q$1155,3,0))</f>
        <v/>
      </c>
      <c r="D179" s="86" t="str">
        <f>IF(ISERROR(VLOOKUP($B179,'Data invoice'!$B$2:$Q$1155,4,0)),"",VLOOKUP($B179,'Data invoice'!$B$2:$Q$1155,4,0))</f>
        <v/>
      </c>
      <c r="E179" s="86" t="str">
        <f>IF(ISERROR(VLOOKUP($B179,'Data invoice'!$B$2:$Q$1155,5,0)),"",VLOOKUP($B179,'Data invoice'!$B$2:$Q$1155,5,0))</f>
        <v/>
      </c>
      <c r="F179" s="86" t="str">
        <f>IF(ISERROR(VLOOKUP($B179,'Data invoice'!$B$2:$Q$1155,6,0)),"",VLOOKUP($B179,'Data invoice'!$B$2:$Q$1155,6,0))</f>
        <v/>
      </c>
      <c r="G179" s="86" t="str">
        <f>IF(ISERROR(VLOOKUP($B179,'Data invoice'!$B$2:$Q$1155,7,0)),"",VLOOKUP($B179,'Data invoice'!$B$2:$Q$1155,7,0))</f>
        <v/>
      </c>
      <c r="H179" s="86" t="str">
        <f>IF(ISERROR(VLOOKUP($B179,'Data invoice'!$B$2:$Q$1155,9,0)),"",VLOOKUP($B179,'Data invoice'!$B$2:$Q$1155,9,0))</f>
        <v/>
      </c>
      <c r="I179" s="86" t="str">
        <f>IF(ISERROR(VLOOKUP($B179,'Data invoice'!$B$2:$Q$1155,35,0)),"",VLOOKUP($B179,'Data invoice'!$B$2:$Q$1155,35,0))</f>
        <v/>
      </c>
      <c r="J179" s="86" t="str">
        <f>IF(ISERROR(VLOOKUP($B179,'Data invoice'!$B$2:$Q$1155,36,0)),"",VLOOKUP($B179,'Data invoice'!$B$2:$Q$1155,36,0))</f>
        <v/>
      </c>
      <c r="K179" s="88" t="str">
        <f>IF(ISERROR(VLOOKUP($B179,'Data invoice'!$B$2:$Q$1155,37,0)),"",VLOOKUP($B179,'Data invoice'!$B$2:$Q$1155,37,0))</f>
        <v/>
      </c>
      <c r="L179" s="77"/>
      <c r="M179" s="77"/>
      <c r="N179" s="77"/>
      <c r="O179" s="77"/>
      <c r="P179" s="77"/>
      <c r="Q179" s="77"/>
      <c r="R179" s="89"/>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81"/>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row>
    <row r="180" spans="1:122" ht="13.5" customHeight="1">
      <c r="A180" s="77"/>
      <c r="B180" s="86" t="str">
        <f t="shared" si="4"/>
        <v/>
      </c>
      <c r="C180" s="86" t="str">
        <f>IF(ISERROR(VLOOKUP($B180,'Data invoice'!$B$2:$Q$1155,3)),"",VLOOKUP($B180,'Data invoice'!$B$2:$Q$1155,3,0))</f>
        <v/>
      </c>
      <c r="D180" s="86" t="str">
        <f>IF(ISERROR(VLOOKUP($B180,'Data invoice'!$B$2:$Q$1155,4,0)),"",VLOOKUP($B180,'Data invoice'!$B$2:$Q$1155,4,0))</f>
        <v/>
      </c>
      <c r="E180" s="86" t="str">
        <f>IF(ISERROR(VLOOKUP($B180,'Data invoice'!$B$2:$Q$1155,5,0)),"",VLOOKUP($B180,'Data invoice'!$B$2:$Q$1155,5,0))</f>
        <v/>
      </c>
      <c r="F180" s="86" t="str">
        <f>IF(ISERROR(VLOOKUP($B180,'Data invoice'!$B$2:$Q$1155,6,0)),"",VLOOKUP($B180,'Data invoice'!$B$2:$Q$1155,6,0))</f>
        <v/>
      </c>
      <c r="G180" s="86" t="str">
        <f>IF(ISERROR(VLOOKUP($B180,'Data invoice'!$B$2:$Q$1155,7,0)),"",VLOOKUP($B180,'Data invoice'!$B$2:$Q$1155,7,0))</f>
        <v/>
      </c>
      <c r="H180" s="86" t="str">
        <f>IF(ISERROR(VLOOKUP($B180,'Data invoice'!$B$2:$Q$1155,9,0)),"",VLOOKUP($B180,'Data invoice'!$B$2:$Q$1155,9,0))</f>
        <v/>
      </c>
      <c r="I180" s="86" t="str">
        <f>IF(ISERROR(VLOOKUP($B180,'Data invoice'!$B$2:$Q$1155,35,0)),"",VLOOKUP($B180,'Data invoice'!$B$2:$Q$1155,35,0))</f>
        <v/>
      </c>
      <c r="J180" s="86" t="str">
        <f>IF(ISERROR(VLOOKUP($B180,'Data invoice'!$B$2:$Q$1155,36,0)),"",VLOOKUP($B180,'Data invoice'!$B$2:$Q$1155,36,0))</f>
        <v/>
      </c>
      <c r="K180" s="88" t="str">
        <f>IF(ISERROR(VLOOKUP($B180,'Data invoice'!$B$2:$Q$1155,37,0)),"",VLOOKUP($B180,'Data invoice'!$B$2:$Q$1155,37,0))</f>
        <v/>
      </c>
      <c r="L180" s="77"/>
      <c r="M180" s="77"/>
      <c r="N180" s="77"/>
      <c r="O180" s="77"/>
      <c r="P180" s="77"/>
      <c r="Q180" s="77"/>
      <c r="R180" s="89"/>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81"/>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row>
    <row r="181" spans="1:122" ht="13.5" customHeight="1">
      <c r="A181" s="77"/>
      <c r="B181" s="86" t="str">
        <f t="shared" si="4"/>
        <v/>
      </c>
      <c r="C181" s="86" t="str">
        <f>IF(ISERROR(VLOOKUP($B181,'Data invoice'!$B$2:$Q$1155,3)),"",VLOOKUP($B181,'Data invoice'!$B$2:$Q$1155,3,0))</f>
        <v/>
      </c>
      <c r="D181" s="86" t="str">
        <f>IF(ISERROR(VLOOKUP($B181,'Data invoice'!$B$2:$Q$1155,4,0)),"",VLOOKUP($B181,'Data invoice'!$B$2:$Q$1155,4,0))</f>
        <v/>
      </c>
      <c r="E181" s="86" t="str">
        <f>IF(ISERROR(VLOOKUP($B181,'Data invoice'!$B$2:$Q$1155,5,0)),"",VLOOKUP($B181,'Data invoice'!$B$2:$Q$1155,5,0))</f>
        <v/>
      </c>
      <c r="F181" s="86" t="str">
        <f>IF(ISERROR(VLOOKUP($B181,'Data invoice'!$B$2:$Q$1155,6,0)),"",VLOOKUP($B181,'Data invoice'!$B$2:$Q$1155,6,0))</f>
        <v/>
      </c>
      <c r="G181" s="86" t="str">
        <f>IF(ISERROR(VLOOKUP($B181,'Data invoice'!$B$2:$Q$1155,7,0)),"",VLOOKUP($B181,'Data invoice'!$B$2:$Q$1155,7,0))</f>
        <v/>
      </c>
      <c r="H181" s="86" t="str">
        <f>IF(ISERROR(VLOOKUP($B181,'Data invoice'!$B$2:$Q$1155,9,0)),"",VLOOKUP($B181,'Data invoice'!$B$2:$Q$1155,9,0))</f>
        <v/>
      </c>
      <c r="I181" s="86" t="str">
        <f>IF(ISERROR(VLOOKUP($B181,'Data invoice'!$B$2:$Q$1155,35,0)),"",VLOOKUP($B181,'Data invoice'!$B$2:$Q$1155,35,0))</f>
        <v/>
      </c>
      <c r="J181" s="86" t="str">
        <f>IF(ISERROR(VLOOKUP($B181,'Data invoice'!$B$2:$Q$1155,36,0)),"",VLOOKUP($B181,'Data invoice'!$B$2:$Q$1155,36,0))</f>
        <v/>
      </c>
      <c r="K181" s="88" t="str">
        <f>IF(ISERROR(VLOOKUP($B181,'Data invoice'!$B$2:$Q$1155,37,0)),"",VLOOKUP($B181,'Data invoice'!$B$2:$Q$1155,37,0))</f>
        <v/>
      </c>
      <c r="L181" s="77"/>
      <c r="M181" s="77"/>
      <c r="N181" s="77"/>
      <c r="O181" s="77"/>
      <c r="P181" s="77"/>
      <c r="Q181" s="77"/>
      <c r="R181" s="89"/>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81"/>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row>
    <row r="182" spans="1:122" ht="13.5" customHeight="1">
      <c r="A182" s="77"/>
      <c r="B182" s="86" t="str">
        <f t="shared" si="4"/>
        <v/>
      </c>
      <c r="C182" s="86" t="str">
        <f>IF(ISERROR(VLOOKUP($B182,'Data invoice'!$B$2:$Q$1155,3)),"",VLOOKUP($B182,'Data invoice'!$B$2:$Q$1155,3,0))</f>
        <v/>
      </c>
      <c r="D182" s="86" t="str">
        <f>IF(ISERROR(VLOOKUP($B182,'Data invoice'!$B$2:$Q$1155,4,0)),"",VLOOKUP($B182,'Data invoice'!$B$2:$Q$1155,4,0))</f>
        <v/>
      </c>
      <c r="E182" s="86" t="str">
        <f>IF(ISERROR(VLOOKUP($B182,'Data invoice'!$B$2:$Q$1155,5,0)),"",VLOOKUP($B182,'Data invoice'!$B$2:$Q$1155,5,0))</f>
        <v/>
      </c>
      <c r="F182" s="86" t="str">
        <f>IF(ISERROR(VLOOKUP($B182,'Data invoice'!$B$2:$Q$1155,6,0)),"",VLOOKUP($B182,'Data invoice'!$B$2:$Q$1155,6,0))</f>
        <v/>
      </c>
      <c r="G182" s="86" t="str">
        <f>IF(ISERROR(VLOOKUP($B182,'Data invoice'!$B$2:$Q$1155,7,0)),"",VLOOKUP($B182,'Data invoice'!$B$2:$Q$1155,7,0))</f>
        <v/>
      </c>
      <c r="H182" s="86" t="str">
        <f>IF(ISERROR(VLOOKUP($B182,'Data invoice'!$B$2:$Q$1155,9,0)),"",VLOOKUP($B182,'Data invoice'!$B$2:$Q$1155,9,0))</f>
        <v/>
      </c>
      <c r="I182" s="86" t="str">
        <f>IF(ISERROR(VLOOKUP($B182,'Data invoice'!$B$2:$Q$1155,35,0)),"",VLOOKUP($B182,'Data invoice'!$B$2:$Q$1155,35,0))</f>
        <v/>
      </c>
      <c r="J182" s="86" t="str">
        <f>IF(ISERROR(VLOOKUP($B182,'Data invoice'!$B$2:$Q$1155,36,0)),"",VLOOKUP($B182,'Data invoice'!$B$2:$Q$1155,36,0))</f>
        <v/>
      </c>
      <c r="K182" s="88" t="str">
        <f>IF(ISERROR(VLOOKUP($B182,'Data invoice'!$B$2:$Q$1155,37,0)),"",VLOOKUP($B182,'Data invoice'!$B$2:$Q$1155,37,0))</f>
        <v/>
      </c>
      <c r="L182" s="77"/>
      <c r="M182" s="77"/>
      <c r="N182" s="77"/>
      <c r="O182" s="77"/>
      <c r="P182" s="77"/>
      <c r="Q182" s="77"/>
      <c r="R182" s="89"/>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81"/>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row>
    <row r="183" spans="1:122" ht="13.5" customHeight="1">
      <c r="A183" s="77"/>
      <c r="B183" s="86" t="str">
        <f t="shared" si="4"/>
        <v/>
      </c>
      <c r="C183" s="86" t="str">
        <f>IF(ISERROR(VLOOKUP($B183,'Data invoice'!$B$2:$Q$1155,3)),"",VLOOKUP($B183,'Data invoice'!$B$2:$Q$1155,3,0))</f>
        <v/>
      </c>
      <c r="D183" s="86" t="str">
        <f>IF(ISERROR(VLOOKUP($B183,'Data invoice'!$B$2:$Q$1155,4,0)),"",VLOOKUP($B183,'Data invoice'!$B$2:$Q$1155,4,0))</f>
        <v/>
      </c>
      <c r="E183" s="86" t="str">
        <f>IF(ISERROR(VLOOKUP($B183,'Data invoice'!$B$2:$Q$1155,5,0)),"",VLOOKUP($B183,'Data invoice'!$B$2:$Q$1155,5,0))</f>
        <v/>
      </c>
      <c r="F183" s="86" t="str">
        <f>IF(ISERROR(VLOOKUP($B183,'Data invoice'!$B$2:$Q$1155,6,0)),"",VLOOKUP($B183,'Data invoice'!$B$2:$Q$1155,6,0))</f>
        <v/>
      </c>
      <c r="G183" s="86" t="str">
        <f>IF(ISERROR(VLOOKUP($B183,'Data invoice'!$B$2:$Q$1155,7,0)),"",VLOOKUP($B183,'Data invoice'!$B$2:$Q$1155,7,0))</f>
        <v/>
      </c>
      <c r="H183" s="86" t="str">
        <f>IF(ISERROR(VLOOKUP($B183,'Data invoice'!$B$2:$Q$1155,9,0)),"",VLOOKUP($B183,'Data invoice'!$B$2:$Q$1155,9,0))</f>
        <v/>
      </c>
      <c r="I183" s="86" t="str">
        <f>IF(ISERROR(VLOOKUP($B183,'Data invoice'!$B$2:$Q$1155,35,0)),"",VLOOKUP($B183,'Data invoice'!$B$2:$Q$1155,35,0))</f>
        <v/>
      </c>
      <c r="J183" s="86" t="str">
        <f>IF(ISERROR(VLOOKUP($B183,'Data invoice'!$B$2:$Q$1155,36,0)),"",VLOOKUP($B183,'Data invoice'!$B$2:$Q$1155,36,0))</f>
        <v/>
      </c>
      <c r="K183" s="88" t="str">
        <f>IF(ISERROR(VLOOKUP($B183,'Data invoice'!$B$2:$Q$1155,37,0)),"",VLOOKUP($B183,'Data invoice'!$B$2:$Q$1155,37,0))</f>
        <v/>
      </c>
      <c r="L183" s="77"/>
      <c r="M183" s="77"/>
      <c r="N183" s="77"/>
      <c r="O183" s="77"/>
      <c r="P183" s="77"/>
      <c r="Q183" s="77"/>
      <c r="R183" s="89"/>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81"/>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row>
    <row r="184" spans="1:122" ht="13.5" customHeight="1">
      <c r="A184" s="77"/>
      <c r="B184" s="86" t="str">
        <f t="shared" si="4"/>
        <v/>
      </c>
      <c r="C184" s="86" t="str">
        <f>IF(ISERROR(VLOOKUP($B184,'Data invoice'!$B$2:$Q$1155,3)),"",VLOOKUP($B184,'Data invoice'!$B$2:$Q$1155,3,0))</f>
        <v/>
      </c>
      <c r="D184" s="86" t="str">
        <f>IF(ISERROR(VLOOKUP($B184,'Data invoice'!$B$2:$Q$1155,4,0)),"",VLOOKUP($B184,'Data invoice'!$B$2:$Q$1155,4,0))</f>
        <v/>
      </c>
      <c r="E184" s="86" t="str">
        <f>IF(ISERROR(VLOOKUP($B184,'Data invoice'!$B$2:$Q$1155,5,0)),"",VLOOKUP($B184,'Data invoice'!$B$2:$Q$1155,5,0))</f>
        <v/>
      </c>
      <c r="F184" s="86" t="str">
        <f>IF(ISERROR(VLOOKUP($B184,'Data invoice'!$B$2:$Q$1155,6,0)),"",VLOOKUP($B184,'Data invoice'!$B$2:$Q$1155,6,0))</f>
        <v/>
      </c>
      <c r="G184" s="86" t="str">
        <f>IF(ISERROR(VLOOKUP($B184,'Data invoice'!$B$2:$Q$1155,7,0)),"",VLOOKUP($B184,'Data invoice'!$B$2:$Q$1155,7,0))</f>
        <v/>
      </c>
      <c r="H184" s="86" t="str">
        <f>IF(ISERROR(VLOOKUP($B184,'Data invoice'!$B$2:$Q$1155,9,0)),"",VLOOKUP($B184,'Data invoice'!$B$2:$Q$1155,9,0))</f>
        <v/>
      </c>
      <c r="I184" s="86" t="str">
        <f>IF(ISERROR(VLOOKUP($B184,'Data invoice'!$B$2:$Q$1155,35,0)),"",VLOOKUP($B184,'Data invoice'!$B$2:$Q$1155,35,0))</f>
        <v/>
      </c>
      <c r="J184" s="86" t="str">
        <f>IF(ISERROR(VLOOKUP($B184,'Data invoice'!$B$2:$Q$1155,36,0)),"",VLOOKUP($B184,'Data invoice'!$B$2:$Q$1155,36,0))</f>
        <v/>
      </c>
      <c r="K184" s="88" t="str">
        <f>IF(ISERROR(VLOOKUP($B184,'Data invoice'!$B$2:$Q$1155,37,0)),"",VLOOKUP($B184,'Data invoice'!$B$2:$Q$1155,37,0))</f>
        <v/>
      </c>
      <c r="L184" s="77"/>
      <c r="M184" s="77"/>
      <c r="N184" s="77"/>
      <c r="O184" s="77"/>
      <c r="P184" s="77"/>
      <c r="Q184" s="77"/>
      <c r="R184" s="89"/>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81"/>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row>
    <row r="185" spans="1:122" ht="13.5" customHeight="1">
      <c r="A185" s="77"/>
      <c r="B185" s="86" t="str">
        <f t="shared" si="4"/>
        <v/>
      </c>
      <c r="C185" s="86" t="str">
        <f>IF(ISERROR(VLOOKUP($B185,'Data invoice'!$B$2:$Q$1155,3)),"",VLOOKUP($B185,'Data invoice'!$B$2:$Q$1155,3,0))</f>
        <v/>
      </c>
      <c r="D185" s="86" t="str">
        <f>IF(ISERROR(VLOOKUP($B185,'Data invoice'!$B$2:$Q$1155,4,0)),"",VLOOKUP($B185,'Data invoice'!$B$2:$Q$1155,4,0))</f>
        <v/>
      </c>
      <c r="E185" s="86" t="str">
        <f>IF(ISERROR(VLOOKUP($B185,'Data invoice'!$B$2:$Q$1155,5,0)),"",VLOOKUP($B185,'Data invoice'!$B$2:$Q$1155,5,0))</f>
        <v/>
      </c>
      <c r="F185" s="86" t="str">
        <f>IF(ISERROR(VLOOKUP($B185,'Data invoice'!$B$2:$Q$1155,6,0)),"",VLOOKUP($B185,'Data invoice'!$B$2:$Q$1155,6,0))</f>
        <v/>
      </c>
      <c r="G185" s="86" t="str">
        <f>IF(ISERROR(VLOOKUP($B185,'Data invoice'!$B$2:$Q$1155,7,0)),"",VLOOKUP($B185,'Data invoice'!$B$2:$Q$1155,7,0))</f>
        <v/>
      </c>
      <c r="H185" s="86" t="str">
        <f>IF(ISERROR(VLOOKUP($B185,'Data invoice'!$B$2:$Q$1155,9,0)),"",VLOOKUP($B185,'Data invoice'!$B$2:$Q$1155,9,0))</f>
        <v/>
      </c>
      <c r="I185" s="86" t="str">
        <f>IF(ISERROR(VLOOKUP($B185,'Data invoice'!$B$2:$Q$1155,35,0)),"",VLOOKUP($B185,'Data invoice'!$B$2:$Q$1155,35,0))</f>
        <v/>
      </c>
      <c r="J185" s="86" t="str">
        <f>IF(ISERROR(VLOOKUP($B185,'Data invoice'!$B$2:$Q$1155,36,0)),"",VLOOKUP($B185,'Data invoice'!$B$2:$Q$1155,36,0))</f>
        <v/>
      </c>
      <c r="K185" s="88" t="str">
        <f>IF(ISERROR(VLOOKUP($B185,'Data invoice'!$B$2:$Q$1155,37,0)),"",VLOOKUP($B185,'Data invoice'!$B$2:$Q$1155,37,0))</f>
        <v/>
      </c>
      <c r="L185" s="77"/>
      <c r="M185" s="77"/>
      <c r="N185" s="77"/>
      <c r="O185" s="77"/>
      <c r="P185" s="77"/>
      <c r="Q185" s="77"/>
      <c r="R185" s="89"/>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81"/>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row>
    <row r="186" spans="1:122" ht="13.5" customHeight="1">
      <c r="A186" s="77"/>
      <c r="B186" s="86" t="str">
        <f t="shared" si="4"/>
        <v/>
      </c>
      <c r="C186" s="86" t="str">
        <f>IF(ISERROR(VLOOKUP($B186,'Data invoice'!$B$2:$Q$1155,3)),"",VLOOKUP($B186,'Data invoice'!$B$2:$Q$1155,3,0))</f>
        <v/>
      </c>
      <c r="D186" s="86" t="str">
        <f>IF(ISERROR(VLOOKUP($B186,'Data invoice'!$B$2:$Q$1155,4,0)),"",VLOOKUP($B186,'Data invoice'!$B$2:$Q$1155,4,0))</f>
        <v/>
      </c>
      <c r="E186" s="86" t="str">
        <f>IF(ISERROR(VLOOKUP($B186,'Data invoice'!$B$2:$Q$1155,5,0)),"",VLOOKUP($B186,'Data invoice'!$B$2:$Q$1155,5,0))</f>
        <v/>
      </c>
      <c r="F186" s="86" t="str">
        <f>IF(ISERROR(VLOOKUP($B186,'Data invoice'!$B$2:$Q$1155,6,0)),"",VLOOKUP($B186,'Data invoice'!$B$2:$Q$1155,6,0))</f>
        <v/>
      </c>
      <c r="G186" s="86" t="str">
        <f>IF(ISERROR(VLOOKUP($B186,'Data invoice'!$B$2:$Q$1155,7,0)),"",VLOOKUP($B186,'Data invoice'!$B$2:$Q$1155,7,0))</f>
        <v/>
      </c>
      <c r="H186" s="86" t="str">
        <f>IF(ISERROR(VLOOKUP($B186,'Data invoice'!$B$2:$Q$1155,9,0)),"",VLOOKUP($B186,'Data invoice'!$B$2:$Q$1155,9,0))</f>
        <v/>
      </c>
      <c r="I186" s="86" t="str">
        <f>IF(ISERROR(VLOOKUP($B186,'Data invoice'!$B$2:$Q$1155,35,0)),"",VLOOKUP($B186,'Data invoice'!$B$2:$Q$1155,35,0))</f>
        <v/>
      </c>
      <c r="J186" s="86" t="str">
        <f>IF(ISERROR(VLOOKUP($B186,'Data invoice'!$B$2:$Q$1155,36,0)),"",VLOOKUP($B186,'Data invoice'!$B$2:$Q$1155,36,0))</f>
        <v/>
      </c>
      <c r="K186" s="88" t="str">
        <f>IF(ISERROR(VLOOKUP($B186,'Data invoice'!$B$2:$Q$1155,37,0)),"",VLOOKUP($B186,'Data invoice'!$B$2:$Q$1155,37,0))</f>
        <v/>
      </c>
      <c r="L186" s="77"/>
      <c r="M186" s="77"/>
      <c r="N186" s="77"/>
      <c r="O186" s="77"/>
      <c r="P186" s="77"/>
      <c r="Q186" s="77"/>
      <c r="R186" s="89"/>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81"/>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row>
    <row r="187" spans="1:122" ht="13.5" customHeight="1">
      <c r="A187" s="77"/>
      <c r="B187" s="86" t="str">
        <f t="shared" si="4"/>
        <v/>
      </c>
      <c r="C187" s="86" t="str">
        <f>IF(ISERROR(VLOOKUP($B187,'Data invoice'!$B$2:$Q$1155,3)),"",VLOOKUP($B187,'Data invoice'!$B$2:$Q$1155,3,0))</f>
        <v/>
      </c>
      <c r="D187" s="86" t="str">
        <f>IF(ISERROR(VLOOKUP($B187,'Data invoice'!$B$2:$Q$1155,4,0)),"",VLOOKUP($B187,'Data invoice'!$B$2:$Q$1155,4,0))</f>
        <v/>
      </c>
      <c r="E187" s="86" t="str">
        <f>IF(ISERROR(VLOOKUP($B187,'Data invoice'!$B$2:$Q$1155,5,0)),"",VLOOKUP($B187,'Data invoice'!$B$2:$Q$1155,5,0))</f>
        <v/>
      </c>
      <c r="F187" s="86" t="str">
        <f>IF(ISERROR(VLOOKUP($B187,'Data invoice'!$B$2:$Q$1155,6,0)),"",VLOOKUP($B187,'Data invoice'!$B$2:$Q$1155,6,0))</f>
        <v/>
      </c>
      <c r="G187" s="86" t="str">
        <f>IF(ISERROR(VLOOKUP($B187,'Data invoice'!$B$2:$Q$1155,7,0)),"",VLOOKUP($B187,'Data invoice'!$B$2:$Q$1155,7,0))</f>
        <v/>
      </c>
      <c r="H187" s="86" t="str">
        <f>IF(ISERROR(VLOOKUP($B187,'Data invoice'!$B$2:$Q$1155,9,0)),"",VLOOKUP($B187,'Data invoice'!$B$2:$Q$1155,9,0))</f>
        <v/>
      </c>
      <c r="I187" s="86" t="str">
        <f>IF(ISERROR(VLOOKUP($B187,'Data invoice'!$B$2:$Q$1155,35,0)),"",VLOOKUP($B187,'Data invoice'!$B$2:$Q$1155,35,0))</f>
        <v/>
      </c>
      <c r="J187" s="86" t="str">
        <f>IF(ISERROR(VLOOKUP($B187,'Data invoice'!$B$2:$Q$1155,36,0)),"",VLOOKUP($B187,'Data invoice'!$B$2:$Q$1155,36,0))</f>
        <v/>
      </c>
      <c r="K187" s="88" t="str">
        <f>IF(ISERROR(VLOOKUP($B187,'Data invoice'!$B$2:$Q$1155,37,0)),"",VLOOKUP($B187,'Data invoice'!$B$2:$Q$1155,37,0))</f>
        <v/>
      </c>
      <c r="L187" s="77"/>
      <c r="M187" s="77"/>
      <c r="N187" s="77"/>
      <c r="O187" s="77"/>
      <c r="P187" s="77"/>
      <c r="Q187" s="77"/>
      <c r="R187" s="89"/>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81"/>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row>
    <row r="188" spans="1:122" ht="13.5" customHeight="1">
      <c r="A188" s="77"/>
      <c r="B188" s="86" t="str">
        <f t="shared" si="4"/>
        <v/>
      </c>
      <c r="C188" s="86" t="str">
        <f>IF(ISERROR(VLOOKUP($B188,'Data invoice'!$B$2:$Q$1155,3)),"",VLOOKUP($B188,'Data invoice'!$B$2:$Q$1155,3,0))</f>
        <v/>
      </c>
      <c r="D188" s="86" t="str">
        <f>IF(ISERROR(VLOOKUP($B188,'Data invoice'!$B$2:$Q$1155,4,0)),"",VLOOKUP($B188,'Data invoice'!$B$2:$Q$1155,4,0))</f>
        <v/>
      </c>
      <c r="E188" s="86" t="str">
        <f>IF(ISERROR(VLOOKUP($B188,'Data invoice'!$B$2:$Q$1155,5,0)),"",VLOOKUP($B188,'Data invoice'!$B$2:$Q$1155,5,0))</f>
        <v/>
      </c>
      <c r="F188" s="86" t="str">
        <f>IF(ISERROR(VLOOKUP($B188,'Data invoice'!$B$2:$Q$1155,6,0)),"",VLOOKUP($B188,'Data invoice'!$B$2:$Q$1155,6,0))</f>
        <v/>
      </c>
      <c r="G188" s="86" t="str">
        <f>IF(ISERROR(VLOOKUP($B188,'Data invoice'!$B$2:$Q$1155,7,0)),"",VLOOKUP($B188,'Data invoice'!$B$2:$Q$1155,7,0))</f>
        <v/>
      </c>
      <c r="H188" s="86" t="str">
        <f>IF(ISERROR(VLOOKUP($B188,'Data invoice'!$B$2:$Q$1155,9,0)),"",VLOOKUP($B188,'Data invoice'!$B$2:$Q$1155,9,0))</f>
        <v/>
      </c>
      <c r="I188" s="86" t="str">
        <f>IF(ISERROR(VLOOKUP($B188,'Data invoice'!$B$2:$Q$1155,35,0)),"",VLOOKUP($B188,'Data invoice'!$B$2:$Q$1155,35,0))</f>
        <v/>
      </c>
      <c r="J188" s="86" t="str">
        <f>IF(ISERROR(VLOOKUP($B188,'Data invoice'!$B$2:$Q$1155,36,0)),"",VLOOKUP($B188,'Data invoice'!$B$2:$Q$1155,36,0))</f>
        <v/>
      </c>
      <c r="K188" s="88" t="str">
        <f>IF(ISERROR(VLOOKUP($B188,'Data invoice'!$B$2:$Q$1155,37,0)),"",VLOOKUP($B188,'Data invoice'!$B$2:$Q$1155,37,0))</f>
        <v/>
      </c>
      <c r="L188" s="77"/>
      <c r="M188" s="77"/>
      <c r="N188" s="77"/>
      <c r="O188" s="77"/>
      <c r="P188" s="77"/>
      <c r="Q188" s="77"/>
      <c r="R188" s="89"/>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81"/>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row>
    <row r="189" spans="1:122" ht="13.5" customHeight="1">
      <c r="A189" s="77"/>
      <c r="B189" s="86" t="str">
        <f t="shared" si="4"/>
        <v/>
      </c>
      <c r="C189" s="86" t="str">
        <f>IF(ISERROR(VLOOKUP($B189,'Data invoice'!$B$2:$Q$1155,3)),"",VLOOKUP($B189,'Data invoice'!$B$2:$Q$1155,3,0))</f>
        <v/>
      </c>
      <c r="D189" s="86" t="str">
        <f>IF(ISERROR(VLOOKUP($B189,'Data invoice'!$B$2:$Q$1155,4,0)),"",VLOOKUP($B189,'Data invoice'!$B$2:$Q$1155,4,0))</f>
        <v/>
      </c>
      <c r="E189" s="86" t="str">
        <f>IF(ISERROR(VLOOKUP($B189,'Data invoice'!$B$2:$Q$1155,5,0)),"",VLOOKUP($B189,'Data invoice'!$B$2:$Q$1155,5,0))</f>
        <v/>
      </c>
      <c r="F189" s="86" t="str">
        <f>IF(ISERROR(VLOOKUP($B189,'Data invoice'!$B$2:$Q$1155,6,0)),"",VLOOKUP($B189,'Data invoice'!$B$2:$Q$1155,6,0))</f>
        <v/>
      </c>
      <c r="G189" s="86" t="str">
        <f>IF(ISERROR(VLOOKUP($B189,'Data invoice'!$B$2:$Q$1155,7,0)),"",VLOOKUP($B189,'Data invoice'!$B$2:$Q$1155,7,0))</f>
        <v/>
      </c>
      <c r="H189" s="86" t="str">
        <f>IF(ISERROR(VLOOKUP($B189,'Data invoice'!$B$2:$Q$1155,9,0)),"",VLOOKUP($B189,'Data invoice'!$B$2:$Q$1155,9,0))</f>
        <v/>
      </c>
      <c r="I189" s="86" t="str">
        <f>IF(ISERROR(VLOOKUP($B189,'Data invoice'!$B$2:$Q$1155,35,0)),"",VLOOKUP($B189,'Data invoice'!$B$2:$Q$1155,35,0))</f>
        <v/>
      </c>
      <c r="J189" s="86" t="str">
        <f>IF(ISERROR(VLOOKUP($B189,'Data invoice'!$B$2:$Q$1155,36,0)),"",VLOOKUP($B189,'Data invoice'!$B$2:$Q$1155,36,0))</f>
        <v/>
      </c>
      <c r="K189" s="88" t="str">
        <f>IF(ISERROR(VLOOKUP($B189,'Data invoice'!$B$2:$Q$1155,37,0)),"",VLOOKUP($B189,'Data invoice'!$B$2:$Q$1155,37,0))</f>
        <v/>
      </c>
      <c r="L189" s="77"/>
      <c r="M189" s="77"/>
      <c r="N189" s="77"/>
      <c r="O189" s="77"/>
      <c r="P189" s="77"/>
      <c r="Q189" s="77"/>
      <c r="R189" s="89"/>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81"/>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row>
    <row r="190" spans="1:122" ht="13.5" customHeight="1">
      <c r="A190" s="77"/>
      <c r="B190" s="86" t="str">
        <f t="shared" si="4"/>
        <v/>
      </c>
      <c r="C190" s="86" t="str">
        <f>IF(ISERROR(VLOOKUP($B190,'Data invoice'!$B$2:$Q$1155,3)),"",VLOOKUP($B190,'Data invoice'!$B$2:$Q$1155,3,0))</f>
        <v/>
      </c>
      <c r="D190" s="86" t="str">
        <f>IF(ISERROR(VLOOKUP($B190,'Data invoice'!$B$2:$Q$1155,4,0)),"",VLOOKUP($B190,'Data invoice'!$B$2:$Q$1155,4,0))</f>
        <v/>
      </c>
      <c r="E190" s="86" t="str">
        <f>IF(ISERROR(VLOOKUP($B190,'Data invoice'!$B$2:$Q$1155,5,0)),"",VLOOKUP($B190,'Data invoice'!$B$2:$Q$1155,5,0))</f>
        <v/>
      </c>
      <c r="F190" s="86" t="str">
        <f>IF(ISERROR(VLOOKUP($B190,'Data invoice'!$B$2:$Q$1155,6,0)),"",VLOOKUP($B190,'Data invoice'!$B$2:$Q$1155,6,0))</f>
        <v/>
      </c>
      <c r="G190" s="86" t="str">
        <f>IF(ISERROR(VLOOKUP($B190,'Data invoice'!$B$2:$Q$1155,7,0)),"",VLOOKUP($B190,'Data invoice'!$B$2:$Q$1155,7,0))</f>
        <v/>
      </c>
      <c r="H190" s="86" t="str">
        <f>IF(ISERROR(VLOOKUP($B190,'Data invoice'!$B$2:$Q$1155,9,0)),"",VLOOKUP($B190,'Data invoice'!$B$2:$Q$1155,9,0))</f>
        <v/>
      </c>
      <c r="I190" s="86" t="str">
        <f>IF(ISERROR(VLOOKUP($B190,'Data invoice'!$B$2:$Q$1155,35,0)),"",VLOOKUP($B190,'Data invoice'!$B$2:$Q$1155,35,0))</f>
        <v/>
      </c>
      <c r="J190" s="86" t="str">
        <f>IF(ISERROR(VLOOKUP($B190,'Data invoice'!$B$2:$Q$1155,36,0)),"",VLOOKUP($B190,'Data invoice'!$B$2:$Q$1155,36,0))</f>
        <v/>
      </c>
      <c r="K190" s="88" t="str">
        <f>IF(ISERROR(VLOOKUP($B190,'Data invoice'!$B$2:$Q$1155,37,0)),"",VLOOKUP($B190,'Data invoice'!$B$2:$Q$1155,37,0))</f>
        <v/>
      </c>
      <c r="L190" s="77"/>
      <c r="M190" s="77"/>
      <c r="N190" s="77"/>
      <c r="O190" s="77"/>
      <c r="P190" s="77"/>
      <c r="Q190" s="77"/>
      <c r="R190" s="89"/>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81"/>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row>
    <row r="191" spans="1:122" ht="13.5" customHeight="1">
      <c r="A191" s="77"/>
      <c r="B191" s="86" t="str">
        <f t="shared" si="4"/>
        <v/>
      </c>
      <c r="C191" s="86" t="str">
        <f>IF(ISERROR(VLOOKUP($B191,'Data invoice'!$B$2:$Q$1155,3)),"",VLOOKUP($B191,'Data invoice'!$B$2:$Q$1155,3,0))</f>
        <v/>
      </c>
      <c r="D191" s="86" t="str">
        <f>IF(ISERROR(VLOOKUP($B191,'Data invoice'!$B$2:$Q$1155,4,0)),"",VLOOKUP($B191,'Data invoice'!$B$2:$Q$1155,4,0))</f>
        <v/>
      </c>
      <c r="E191" s="86" t="str">
        <f>IF(ISERROR(VLOOKUP($B191,'Data invoice'!$B$2:$Q$1155,5,0)),"",VLOOKUP($B191,'Data invoice'!$B$2:$Q$1155,5,0))</f>
        <v/>
      </c>
      <c r="F191" s="86" t="str">
        <f>IF(ISERROR(VLOOKUP($B191,'Data invoice'!$B$2:$Q$1155,6,0)),"",VLOOKUP($B191,'Data invoice'!$B$2:$Q$1155,6,0))</f>
        <v/>
      </c>
      <c r="G191" s="86" t="str">
        <f>IF(ISERROR(VLOOKUP($B191,'Data invoice'!$B$2:$Q$1155,7,0)),"",VLOOKUP($B191,'Data invoice'!$B$2:$Q$1155,7,0))</f>
        <v/>
      </c>
      <c r="H191" s="86" t="str">
        <f>IF(ISERROR(VLOOKUP($B191,'Data invoice'!$B$2:$Q$1155,9,0)),"",VLOOKUP($B191,'Data invoice'!$B$2:$Q$1155,9,0))</f>
        <v/>
      </c>
      <c r="I191" s="86" t="str">
        <f>IF(ISERROR(VLOOKUP($B191,'Data invoice'!$B$2:$Q$1155,35,0)),"",VLOOKUP($B191,'Data invoice'!$B$2:$Q$1155,35,0))</f>
        <v/>
      </c>
      <c r="J191" s="86" t="str">
        <f>IF(ISERROR(VLOOKUP($B191,'Data invoice'!$B$2:$Q$1155,36,0)),"",VLOOKUP($B191,'Data invoice'!$B$2:$Q$1155,36,0))</f>
        <v/>
      </c>
      <c r="K191" s="88" t="str">
        <f>IF(ISERROR(VLOOKUP($B191,'Data invoice'!$B$2:$Q$1155,37,0)),"",VLOOKUP($B191,'Data invoice'!$B$2:$Q$1155,37,0))</f>
        <v/>
      </c>
      <c r="L191" s="77"/>
      <c r="M191" s="77"/>
      <c r="N191" s="77"/>
      <c r="O191" s="77"/>
      <c r="P191" s="77"/>
      <c r="Q191" s="77"/>
      <c r="R191" s="89"/>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81"/>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row>
    <row r="192" spans="1:122" ht="13.5" customHeight="1">
      <c r="A192" s="77"/>
      <c r="B192" s="86" t="str">
        <f t="shared" si="4"/>
        <v/>
      </c>
      <c r="C192" s="86" t="str">
        <f>IF(ISERROR(VLOOKUP($B192,'Data invoice'!$B$2:$Q$1155,3)),"",VLOOKUP($B192,'Data invoice'!$B$2:$Q$1155,3,0))</f>
        <v/>
      </c>
      <c r="D192" s="86" t="str">
        <f>IF(ISERROR(VLOOKUP($B192,'Data invoice'!$B$2:$Q$1155,4,0)),"",VLOOKUP($B192,'Data invoice'!$B$2:$Q$1155,4,0))</f>
        <v/>
      </c>
      <c r="E192" s="86" t="str">
        <f>IF(ISERROR(VLOOKUP($B192,'Data invoice'!$B$2:$Q$1155,5,0)),"",VLOOKUP($B192,'Data invoice'!$B$2:$Q$1155,5,0))</f>
        <v/>
      </c>
      <c r="F192" s="86" t="str">
        <f>IF(ISERROR(VLOOKUP($B192,'Data invoice'!$B$2:$Q$1155,6,0)),"",VLOOKUP($B192,'Data invoice'!$B$2:$Q$1155,6,0))</f>
        <v/>
      </c>
      <c r="G192" s="86" t="str">
        <f>IF(ISERROR(VLOOKUP($B192,'Data invoice'!$B$2:$Q$1155,7,0)),"",VLOOKUP($B192,'Data invoice'!$B$2:$Q$1155,7,0))</f>
        <v/>
      </c>
      <c r="H192" s="86" t="str">
        <f>IF(ISERROR(VLOOKUP($B192,'Data invoice'!$B$2:$Q$1155,9,0)),"",VLOOKUP($B192,'Data invoice'!$B$2:$Q$1155,9,0))</f>
        <v/>
      </c>
      <c r="I192" s="86" t="str">
        <f>IF(ISERROR(VLOOKUP($B192,'Data invoice'!$B$2:$Q$1155,35,0)),"",VLOOKUP($B192,'Data invoice'!$B$2:$Q$1155,35,0))</f>
        <v/>
      </c>
      <c r="J192" s="86" t="str">
        <f>IF(ISERROR(VLOOKUP($B192,'Data invoice'!$B$2:$Q$1155,36,0)),"",VLOOKUP($B192,'Data invoice'!$B$2:$Q$1155,36,0))</f>
        <v/>
      </c>
      <c r="K192" s="88" t="str">
        <f>IF(ISERROR(VLOOKUP($B192,'Data invoice'!$B$2:$Q$1155,37,0)),"",VLOOKUP($B192,'Data invoice'!$B$2:$Q$1155,37,0))</f>
        <v/>
      </c>
      <c r="L192" s="77"/>
      <c r="M192" s="77"/>
      <c r="N192" s="77"/>
      <c r="O192" s="77"/>
      <c r="P192" s="77"/>
      <c r="Q192" s="77"/>
      <c r="R192" s="89"/>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81"/>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row>
    <row r="193" spans="1:122" ht="13.5" customHeight="1">
      <c r="A193" s="77"/>
      <c r="B193" s="86" t="str">
        <f t="shared" si="4"/>
        <v/>
      </c>
      <c r="C193" s="86" t="str">
        <f>IF(ISERROR(VLOOKUP($B193,'Data invoice'!$B$2:$Q$1155,3)),"",VLOOKUP($B193,'Data invoice'!$B$2:$Q$1155,3,0))</f>
        <v/>
      </c>
      <c r="D193" s="86" t="str">
        <f>IF(ISERROR(VLOOKUP($B193,'Data invoice'!$B$2:$Q$1155,4,0)),"",VLOOKUP($B193,'Data invoice'!$B$2:$Q$1155,4,0))</f>
        <v/>
      </c>
      <c r="E193" s="86" t="str">
        <f>IF(ISERROR(VLOOKUP($B193,'Data invoice'!$B$2:$Q$1155,5,0)),"",VLOOKUP($B193,'Data invoice'!$B$2:$Q$1155,5,0))</f>
        <v/>
      </c>
      <c r="F193" s="86" t="str">
        <f>IF(ISERROR(VLOOKUP($B193,'Data invoice'!$B$2:$Q$1155,6,0)),"",VLOOKUP($B193,'Data invoice'!$B$2:$Q$1155,6,0))</f>
        <v/>
      </c>
      <c r="G193" s="86" t="str">
        <f>IF(ISERROR(VLOOKUP($B193,'Data invoice'!$B$2:$Q$1155,7,0)),"",VLOOKUP($B193,'Data invoice'!$B$2:$Q$1155,7,0))</f>
        <v/>
      </c>
      <c r="H193" s="86" t="str">
        <f>IF(ISERROR(VLOOKUP($B193,'Data invoice'!$B$2:$Q$1155,9,0)),"",VLOOKUP($B193,'Data invoice'!$B$2:$Q$1155,9,0))</f>
        <v/>
      </c>
      <c r="I193" s="86" t="str">
        <f>IF(ISERROR(VLOOKUP($B193,'Data invoice'!$B$2:$Q$1155,35,0)),"",VLOOKUP($B193,'Data invoice'!$B$2:$Q$1155,35,0))</f>
        <v/>
      </c>
      <c r="J193" s="86" t="str">
        <f>IF(ISERROR(VLOOKUP($B193,'Data invoice'!$B$2:$Q$1155,36,0)),"",VLOOKUP($B193,'Data invoice'!$B$2:$Q$1155,36,0))</f>
        <v/>
      </c>
      <c r="K193" s="88" t="str">
        <f>IF(ISERROR(VLOOKUP($B193,'Data invoice'!$B$2:$Q$1155,37,0)),"",VLOOKUP($B193,'Data invoice'!$B$2:$Q$1155,37,0))</f>
        <v/>
      </c>
      <c r="L193" s="77"/>
      <c r="M193" s="77"/>
      <c r="N193" s="77"/>
      <c r="O193" s="77"/>
      <c r="P193" s="77"/>
      <c r="Q193" s="77"/>
      <c r="R193" s="89"/>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81"/>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row>
    <row r="194" spans="1:122" ht="13.5" customHeight="1">
      <c r="A194" s="77"/>
      <c r="B194" s="86" t="str">
        <f t="shared" si="4"/>
        <v/>
      </c>
      <c r="C194" s="86" t="str">
        <f>IF(ISERROR(VLOOKUP($B194,'Data invoice'!$B$2:$Q$1155,3)),"",VLOOKUP($B194,'Data invoice'!$B$2:$Q$1155,3,0))</f>
        <v/>
      </c>
      <c r="D194" s="86" t="str">
        <f>IF(ISERROR(VLOOKUP($B194,'Data invoice'!$B$2:$Q$1155,4,0)),"",VLOOKUP($B194,'Data invoice'!$B$2:$Q$1155,4,0))</f>
        <v/>
      </c>
      <c r="E194" s="86" t="str">
        <f>IF(ISERROR(VLOOKUP($B194,'Data invoice'!$B$2:$Q$1155,5,0)),"",VLOOKUP($B194,'Data invoice'!$B$2:$Q$1155,5,0))</f>
        <v/>
      </c>
      <c r="F194" s="86" t="str">
        <f>IF(ISERROR(VLOOKUP($B194,'Data invoice'!$B$2:$Q$1155,6,0)),"",VLOOKUP($B194,'Data invoice'!$B$2:$Q$1155,6,0))</f>
        <v/>
      </c>
      <c r="G194" s="86" t="str">
        <f>IF(ISERROR(VLOOKUP($B194,'Data invoice'!$B$2:$Q$1155,7,0)),"",VLOOKUP($B194,'Data invoice'!$B$2:$Q$1155,7,0))</f>
        <v/>
      </c>
      <c r="H194" s="86" t="str">
        <f>IF(ISERROR(VLOOKUP($B194,'Data invoice'!$B$2:$Q$1155,9,0)),"",VLOOKUP($B194,'Data invoice'!$B$2:$Q$1155,9,0))</f>
        <v/>
      </c>
      <c r="I194" s="86" t="str">
        <f>IF(ISERROR(VLOOKUP($B194,'Data invoice'!$B$2:$Q$1155,35,0)),"",VLOOKUP($B194,'Data invoice'!$B$2:$Q$1155,35,0))</f>
        <v/>
      </c>
      <c r="J194" s="86" t="str">
        <f>IF(ISERROR(VLOOKUP($B194,'Data invoice'!$B$2:$Q$1155,36,0)),"",VLOOKUP($B194,'Data invoice'!$B$2:$Q$1155,36,0))</f>
        <v/>
      </c>
      <c r="K194" s="88" t="str">
        <f>IF(ISERROR(VLOOKUP($B194,'Data invoice'!$B$2:$Q$1155,37,0)),"",VLOOKUP($B194,'Data invoice'!$B$2:$Q$1155,37,0))</f>
        <v/>
      </c>
      <c r="L194" s="77"/>
      <c r="M194" s="77"/>
      <c r="N194" s="77"/>
      <c r="O194" s="77"/>
      <c r="P194" s="77"/>
      <c r="Q194" s="77"/>
      <c r="R194" s="89"/>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81"/>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row>
    <row r="195" spans="1:122" ht="13.5" customHeight="1">
      <c r="A195" s="77"/>
      <c r="B195" s="86" t="str">
        <f t="shared" ref="B195:B258" si="5">IF(ISERROR(VLOOKUP($T195,$P$3:$S$982,2,0)),"",VLOOKUP($T195,$P$3:$S$982,2,0))</f>
        <v/>
      </c>
      <c r="C195" s="86" t="str">
        <f>IF(ISERROR(VLOOKUP($B195,'Data invoice'!$B$2:$Q$1155,3)),"",VLOOKUP($B195,'Data invoice'!$B$2:$Q$1155,3,0))</f>
        <v/>
      </c>
      <c r="D195" s="86" t="str">
        <f>IF(ISERROR(VLOOKUP($B195,'Data invoice'!$B$2:$Q$1155,4,0)),"",VLOOKUP($B195,'Data invoice'!$B$2:$Q$1155,4,0))</f>
        <v/>
      </c>
      <c r="E195" s="86" t="str">
        <f>IF(ISERROR(VLOOKUP($B195,'Data invoice'!$B$2:$Q$1155,5,0)),"",VLOOKUP($B195,'Data invoice'!$B$2:$Q$1155,5,0))</f>
        <v/>
      </c>
      <c r="F195" s="86" t="str">
        <f>IF(ISERROR(VLOOKUP($B195,'Data invoice'!$B$2:$Q$1155,6,0)),"",VLOOKUP($B195,'Data invoice'!$B$2:$Q$1155,6,0))</f>
        <v/>
      </c>
      <c r="G195" s="86" t="str">
        <f>IF(ISERROR(VLOOKUP($B195,'Data invoice'!$B$2:$Q$1155,7,0)),"",VLOOKUP($B195,'Data invoice'!$B$2:$Q$1155,7,0))</f>
        <v/>
      </c>
      <c r="H195" s="86" t="str">
        <f>IF(ISERROR(VLOOKUP($B195,'Data invoice'!$B$2:$Q$1155,9,0)),"",VLOOKUP($B195,'Data invoice'!$B$2:$Q$1155,9,0))</f>
        <v/>
      </c>
      <c r="I195" s="86" t="str">
        <f>IF(ISERROR(VLOOKUP($B195,'Data invoice'!$B$2:$Q$1155,35,0)),"",VLOOKUP($B195,'Data invoice'!$B$2:$Q$1155,35,0))</f>
        <v/>
      </c>
      <c r="J195" s="86" t="str">
        <f>IF(ISERROR(VLOOKUP($B195,'Data invoice'!$B$2:$Q$1155,36,0)),"",VLOOKUP($B195,'Data invoice'!$B$2:$Q$1155,36,0))</f>
        <v/>
      </c>
      <c r="K195" s="88" t="str">
        <f>IF(ISERROR(VLOOKUP($B195,'Data invoice'!$B$2:$Q$1155,37,0)),"",VLOOKUP($B195,'Data invoice'!$B$2:$Q$1155,37,0))</f>
        <v/>
      </c>
      <c r="L195" s="77"/>
      <c r="M195" s="77"/>
      <c r="N195" s="77"/>
      <c r="O195" s="77"/>
      <c r="P195" s="77"/>
      <c r="Q195" s="77"/>
      <c r="R195" s="89"/>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81"/>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row>
    <row r="196" spans="1:122" ht="13.5" customHeight="1">
      <c r="A196" s="77"/>
      <c r="B196" s="86" t="str">
        <f t="shared" si="5"/>
        <v/>
      </c>
      <c r="C196" s="86" t="str">
        <f>IF(ISERROR(VLOOKUP($B196,'Data invoice'!$B$2:$Q$1155,3)),"",VLOOKUP($B196,'Data invoice'!$B$2:$Q$1155,3,0))</f>
        <v/>
      </c>
      <c r="D196" s="86" t="str">
        <f>IF(ISERROR(VLOOKUP($B196,'Data invoice'!$B$2:$Q$1155,4,0)),"",VLOOKUP($B196,'Data invoice'!$B$2:$Q$1155,4,0))</f>
        <v/>
      </c>
      <c r="E196" s="86" t="str">
        <f>IF(ISERROR(VLOOKUP($B196,'Data invoice'!$B$2:$Q$1155,5,0)),"",VLOOKUP($B196,'Data invoice'!$B$2:$Q$1155,5,0))</f>
        <v/>
      </c>
      <c r="F196" s="86" t="str">
        <f>IF(ISERROR(VLOOKUP($B196,'Data invoice'!$B$2:$Q$1155,6,0)),"",VLOOKUP($B196,'Data invoice'!$B$2:$Q$1155,6,0))</f>
        <v/>
      </c>
      <c r="G196" s="86" t="str">
        <f>IF(ISERROR(VLOOKUP($B196,'Data invoice'!$B$2:$Q$1155,7,0)),"",VLOOKUP($B196,'Data invoice'!$B$2:$Q$1155,7,0))</f>
        <v/>
      </c>
      <c r="H196" s="86" t="str">
        <f>IF(ISERROR(VLOOKUP($B196,'Data invoice'!$B$2:$Q$1155,9,0)),"",VLOOKUP($B196,'Data invoice'!$B$2:$Q$1155,9,0))</f>
        <v/>
      </c>
      <c r="I196" s="86" t="str">
        <f>IF(ISERROR(VLOOKUP($B196,'Data invoice'!$B$2:$Q$1155,35,0)),"",VLOOKUP($B196,'Data invoice'!$B$2:$Q$1155,35,0))</f>
        <v/>
      </c>
      <c r="J196" s="86" t="str">
        <f>IF(ISERROR(VLOOKUP($B196,'Data invoice'!$B$2:$Q$1155,36,0)),"",VLOOKUP($B196,'Data invoice'!$B$2:$Q$1155,36,0))</f>
        <v/>
      </c>
      <c r="K196" s="88" t="str">
        <f>IF(ISERROR(VLOOKUP($B196,'Data invoice'!$B$2:$Q$1155,37,0)),"",VLOOKUP($B196,'Data invoice'!$B$2:$Q$1155,37,0))</f>
        <v/>
      </c>
      <c r="L196" s="77"/>
      <c r="M196" s="77"/>
      <c r="N196" s="77"/>
      <c r="O196" s="77"/>
      <c r="P196" s="77"/>
      <c r="Q196" s="77"/>
      <c r="R196" s="89"/>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81"/>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row>
    <row r="197" spans="1:122" ht="13.5" customHeight="1">
      <c r="A197" s="77"/>
      <c r="B197" s="86" t="str">
        <f t="shared" si="5"/>
        <v/>
      </c>
      <c r="C197" s="86" t="str">
        <f>IF(ISERROR(VLOOKUP($B197,'Data invoice'!$B$2:$Q$1155,3)),"",VLOOKUP($B197,'Data invoice'!$B$2:$Q$1155,3,0))</f>
        <v/>
      </c>
      <c r="D197" s="86" t="str">
        <f>IF(ISERROR(VLOOKUP($B197,'Data invoice'!$B$2:$Q$1155,4,0)),"",VLOOKUP($B197,'Data invoice'!$B$2:$Q$1155,4,0))</f>
        <v/>
      </c>
      <c r="E197" s="86" t="str">
        <f>IF(ISERROR(VLOOKUP($B197,'Data invoice'!$B$2:$Q$1155,5,0)),"",VLOOKUP($B197,'Data invoice'!$B$2:$Q$1155,5,0))</f>
        <v/>
      </c>
      <c r="F197" s="86" t="str">
        <f>IF(ISERROR(VLOOKUP($B197,'Data invoice'!$B$2:$Q$1155,6,0)),"",VLOOKUP($B197,'Data invoice'!$B$2:$Q$1155,6,0))</f>
        <v/>
      </c>
      <c r="G197" s="86" t="str">
        <f>IF(ISERROR(VLOOKUP($B197,'Data invoice'!$B$2:$Q$1155,7,0)),"",VLOOKUP($B197,'Data invoice'!$B$2:$Q$1155,7,0))</f>
        <v/>
      </c>
      <c r="H197" s="86" t="str">
        <f>IF(ISERROR(VLOOKUP($B197,'Data invoice'!$B$2:$Q$1155,9,0)),"",VLOOKUP($B197,'Data invoice'!$B$2:$Q$1155,9,0))</f>
        <v/>
      </c>
      <c r="I197" s="86" t="str">
        <f>IF(ISERROR(VLOOKUP($B197,'Data invoice'!$B$2:$Q$1155,35,0)),"",VLOOKUP($B197,'Data invoice'!$B$2:$Q$1155,35,0))</f>
        <v/>
      </c>
      <c r="J197" s="86" t="str">
        <f>IF(ISERROR(VLOOKUP($B197,'Data invoice'!$B$2:$Q$1155,36,0)),"",VLOOKUP($B197,'Data invoice'!$B$2:$Q$1155,36,0))</f>
        <v/>
      </c>
      <c r="K197" s="88" t="str">
        <f>IF(ISERROR(VLOOKUP($B197,'Data invoice'!$B$2:$Q$1155,37,0)),"",VLOOKUP($B197,'Data invoice'!$B$2:$Q$1155,37,0))</f>
        <v/>
      </c>
      <c r="L197" s="77"/>
      <c r="M197" s="77"/>
      <c r="N197" s="77"/>
      <c r="O197" s="77"/>
      <c r="P197" s="77"/>
      <c r="Q197" s="77"/>
      <c r="R197" s="89"/>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81"/>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row>
    <row r="198" spans="1:122" ht="13.5" customHeight="1">
      <c r="A198" s="77"/>
      <c r="B198" s="86" t="str">
        <f t="shared" si="5"/>
        <v/>
      </c>
      <c r="C198" s="86" t="str">
        <f>IF(ISERROR(VLOOKUP($B198,'Data invoice'!$B$2:$Q$1155,3)),"",VLOOKUP($B198,'Data invoice'!$B$2:$Q$1155,3,0))</f>
        <v/>
      </c>
      <c r="D198" s="86" t="str">
        <f>IF(ISERROR(VLOOKUP($B198,'Data invoice'!$B$2:$Q$1155,4,0)),"",VLOOKUP($B198,'Data invoice'!$B$2:$Q$1155,4,0))</f>
        <v/>
      </c>
      <c r="E198" s="86" t="str">
        <f>IF(ISERROR(VLOOKUP($B198,'Data invoice'!$B$2:$Q$1155,5,0)),"",VLOOKUP($B198,'Data invoice'!$B$2:$Q$1155,5,0))</f>
        <v/>
      </c>
      <c r="F198" s="86" t="str">
        <f>IF(ISERROR(VLOOKUP($B198,'Data invoice'!$B$2:$Q$1155,6,0)),"",VLOOKUP($B198,'Data invoice'!$B$2:$Q$1155,6,0))</f>
        <v/>
      </c>
      <c r="G198" s="86" t="str">
        <f>IF(ISERROR(VLOOKUP($B198,'Data invoice'!$B$2:$Q$1155,7,0)),"",VLOOKUP($B198,'Data invoice'!$B$2:$Q$1155,7,0))</f>
        <v/>
      </c>
      <c r="H198" s="86" t="str">
        <f>IF(ISERROR(VLOOKUP($B198,'Data invoice'!$B$2:$Q$1155,9,0)),"",VLOOKUP($B198,'Data invoice'!$B$2:$Q$1155,9,0))</f>
        <v/>
      </c>
      <c r="I198" s="86" t="str">
        <f>IF(ISERROR(VLOOKUP($B198,'Data invoice'!$B$2:$Q$1155,35,0)),"",VLOOKUP($B198,'Data invoice'!$B$2:$Q$1155,35,0))</f>
        <v/>
      </c>
      <c r="J198" s="86" t="str">
        <f>IF(ISERROR(VLOOKUP($B198,'Data invoice'!$B$2:$Q$1155,36,0)),"",VLOOKUP($B198,'Data invoice'!$B$2:$Q$1155,36,0))</f>
        <v/>
      </c>
      <c r="K198" s="88" t="str">
        <f>IF(ISERROR(VLOOKUP($B198,'Data invoice'!$B$2:$Q$1155,37,0)),"",VLOOKUP($B198,'Data invoice'!$B$2:$Q$1155,37,0))</f>
        <v/>
      </c>
      <c r="L198" s="77"/>
      <c r="M198" s="77"/>
      <c r="N198" s="77"/>
      <c r="O198" s="77"/>
      <c r="P198" s="77"/>
      <c r="Q198" s="77"/>
      <c r="R198" s="89"/>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81"/>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row>
    <row r="199" spans="1:122" ht="13.5" customHeight="1">
      <c r="A199" s="77"/>
      <c r="B199" s="86" t="str">
        <f t="shared" si="5"/>
        <v/>
      </c>
      <c r="C199" s="86" t="str">
        <f>IF(ISERROR(VLOOKUP($B199,'Data invoice'!$B$2:$Q$1155,3)),"",VLOOKUP($B199,'Data invoice'!$B$2:$Q$1155,3,0))</f>
        <v/>
      </c>
      <c r="D199" s="86" t="str">
        <f>IF(ISERROR(VLOOKUP($B199,'Data invoice'!$B$2:$Q$1155,4,0)),"",VLOOKUP($B199,'Data invoice'!$B$2:$Q$1155,4,0))</f>
        <v/>
      </c>
      <c r="E199" s="86" t="str">
        <f>IF(ISERROR(VLOOKUP($B199,'Data invoice'!$B$2:$Q$1155,5,0)),"",VLOOKUP($B199,'Data invoice'!$B$2:$Q$1155,5,0))</f>
        <v/>
      </c>
      <c r="F199" s="86" t="str">
        <f>IF(ISERROR(VLOOKUP($B199,'Data invoice'!$B$2:$Q$1155,6,0)),"",VLOOKUP($B199,'Data invoice'!$B$2:$Q$1155,6,0))</f>
        <v/>
      </c>
      <c r="G199" s="86" t="str">
        <f>IF(ISERROR(VLOOKUP($B199,'Data invoice'!$B$2:$Q$1155,7,0)),"",VLOOKUP($B199,'Data invoice'!$B$2:$Q$1155,7,0))</f>
        <v/>
      </c>
      <c r="H199" s="86" t="str">
        <f>IF(ISERROR(VLOOKUP($B199,'Data invoice'!$B$2:$Q$1155,9,0)),"",VLOOKUP($B199,'Data invoice'!$B$2:$Q$1155,9,0))</f>
        <v/>
      </c>
      <c r="I199" s="86" t="str">
        <f>IF(ISERROR(VLOOKUP($B199,'Data invoice'!$B$2:$Q$1155,35,0)),"",VLOOKUP($B199,'Data invoice'!$B$2:$Q$1155,35,0))</f>
        <v/>
      </c>
      <c r="J199" s="86" t="str">
        <f>IF(ISERROR(VLOOKUP($B199,'Data invoice'!$B$2:$Q$1155,36,0)),"",VLOOKUP($B199,'Data invoice'!$B$2:$Q$1155,36,0))</f>
        <v/>
      </c>
      <c r="K199" s="88" t="str">
        <f>IF(ISERROR(VLOOKUP($B199,'Data invoice'!$B$2:$Q$1155,37,0)),"",VLOOKUP($B199,'Data invoice'!$B$2:$Q$1155,37,0))</f>
        <v/>
      </c>
      <c r="L199" s="77"/>
      <c r="M199" s="77"/>
      <c r="N199" s="77"/>
      <c r="O199" s="77"/>
      <c r="P199" s="77"/>
      <c r="Q199" s="77"/>
      <c r="R199" s="89"/>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81"/>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row>
    <row r="200" spans="1:122" ht="13.5" customHeight="1">
      <c r="A200" s="77"/>
      <c r="B200" s="86" t="str">
        <f t="shared" si="5"/>
        <v/>
      </c>
      <c r="C200" s="86" t="str">
        <f>IF(ISERROR(VLOOKUP($B200,'Data invoice'!$B$2:$Q$1155,3)),"",VLOOKUP($B200,'Data invoice'!$B$2:$Q$1155,3,0))</f>
        <v/>
      </c>
      <c r="D200" s="86" t="str">
        <f>IF(ISERROR(VLOOKUP($B200,'Data invoice'!$B$2:$Q$1155,4,0)),"",VLOOKUP($B200,'Data invoice'!$B$2:$Q$1155,4,0))</f>
        <v/>
      </c>
      <c r="E200" s="86" t="str">
        <f>IF(ISERROR(VLOOKUP($B200,'Data invoice'!$B$2:$Q$1155,5,0)),"",VLOOKUP($B200,'Data invoice'!$B$2:$Q$1155,5,0))</f>
        <v/>
      </c>
      <c r="F200" s="86" t="str">
        <f>IF(ISERROR(VLOOKUP($B200,'Data invoice'!$B$2:$Q$1155,6,0)),"",VLOOKUP($B200,'Data invoice'!$B$2:$Q$1155,6,0))</f>
        <v/>
      </c>
      <c r="G200" s="86" t="str">
        <f>IF(ISERROR(VLOOKUP($B200,'Data invoice'!$B$2:$Q$1155,7,0)),"",VLOOKUP($B200,'Data invoice'!$B$2:$Q$1155,7,0))</f>
        <v/>
      </c>
      <c r="H200" s="86" t="str">
        <f>IF(ISERROR(VLOOKUP($B200,'Data invoice'!$B$2:$Q$1155,9,0)),"",VLOOKUP($B200,'Data invoice'!$B$2:$Q$1155,9,0))</f>
        <v/>
      </c>
      <c r="I200" s="86" t="str">
        <f>IF(ISERROR(VLOOKUP($B200,'Data invoice'!$B$2:$Q$1155,35,0)),"",VLOOKUP($B200,'Data invoice'!$B$2:$Q$1155,35,0))</f>
        <v/>
      </c>
      <c r="J200" s="86" t="str">
        <f>IF(ISERROR(VLOOKUP($B200,'Data invoice'!$B$2:$Q$1155,36,0)),"",VLOOKUP($B200,'Data invoice'!$B$2:$Q$1155,36,0))</f>
        <v/>
      </c>
      <c r="K200" s="88" t="str">
        <f>IF(ISERROR(VLOOKUP($B200,'Data invoice'!$B$2:$Q$1155,37,0)),"",VLOOKUP($B200,'Data invoice'!$B$2:$Q$1155,37,0))</f>
        <v/>
      </c>
      <c r="L200" s="77"/>
      <c r="M200" s="77"/>
      <c r="N200" s="77"/>
      <c r="O200" s="77"/>
      <c r="P200" s="77"/>
      <c r="Q200" s="77"/>
      <c r="R200" s="89"/>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81"/>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row>
    <row r="201" spans="1:122" ht="13.5" customHeight="1">
      <c r="A201" s="77"/>
      <c r="B201" s="86" t="str">
        <f t="shared" si="5"/>
        <v/>
      </c>
      <c r="C201" s="86" t="str">
        <f>IF(ISERROR(VLOOKUP($B201,'Data invoice'!$B$2:$Q$1155,3)),"",VLOOKUP($B201,'Data invoice'!$B$2:$Q$1155,3,0))</f>
        <v/>
      </c>
      <c r="D201" s="86" t="str">
        <f>IF(ISERROR(VLOOKUP($B201,'Data invoice'!$B$2:$Q$1155,4,0)),"",VLOOKUP($B201,'Data invoice'!$B$2:$Q$1155,4,0))</f>
        <v/>
      </c>
      <c r="E201" s="86" t="str">
        <f>IF(ISERROR(VLOOKUP($B201,'Data invoice'!$B$2:$Q$1155,5,0)),"",VLOOKUP($B201,'Data invoice'!$B$2:$Q$1155,5,0))</f>
        <v/>
      </c>
      <c r="F201" s="86" t="str">
        <f>IF(ISERROR(VLOOKUP($B201,'Data invoice'!$B$2:$Q$1155,6,0)),"",VLOOKUP($B201,'Data invoice'!$B$2:$Q$1155,6,0))</f>
        <v/>
      </c>
      <c r="G201" s="86" t="str">
        <f>IF(ISERROR(VLOOKUP($B201,'Data invoice'!$B$2:$Q$1155,7,0)),"",VLOOKUP($B201,'Data invoice'!$B$2:$Q$1155,7,0))</f>
        <v/>
      </c>
      <c r="H201" s="86" t="str">
        <f>IF(ISERROR(VLOOKUP($B201,'Data invoice'!$B$2:$Q$1155,9,0)),"",VLOOKUP($B201,'Data invoice'!$B$2:$Q$1155,9,0))</f>
        <v/>
      </c>
      <c r="I201" s="86" t="str">
        <f>IF(ISERROR(VLOOKUP($B201,'Data invoice'!$B$2:$Q$1155,35,0)),"",VLOOKUP($B201,'Data invoice'!$B$2:$Q$1155,35,0))</f>
        <v/>
      </c>
      <c r="J201" s="86" t="str">
        <f>IF(ISERROR(VLOOKUP($B201,'Data invoice'!$B$2:$Q$1155,36,0)),"",VLOOKUP($B201,'Data invoice'!$B$2:$Q$1155,36,0))</f>
        <v/>
      </c>
      <c r="K201" s="88" t="str">
        <f>IF(ISERROR(VLOOKUP($B201,'Data invoice'!$B$2:$Q$1155,37,0)),"",VLOOKUP($B201,'Data invoice'!$B$2:$Q$1155,37,0))</f>
        <v/>
      </c>
      <c r="L201" s="77"/>
      <c r="M201" s="77"/>
      <c r="N201" s="77"/>
      <c r="O201" s="77"/>
      <c r="P201" s="77"/>
      <c r="Q201" s="77"/>
      <c r="R201" s="89"/>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81"/>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row>
    <row r="202" spans="1:122" ht="13.5" customHeight="1">
      <c r="A202" s="77"/>
      <c r="B202" s="86" t="str">
        <f t="shared" si="5"/>
        <v/>
      </c>
      <c r="C202" s="86" t="str">
        <f>IF(ISERROR(VLOOKUP($B202,'Data invoice'!$B$2:$Q$1155,3)),"",VLOOKUP($B202,'Data invoice'!$B$2:$Q$1155,3,0))</f>
        <v/>
      </c>
      <c r="D202" s="86" t="str">
        <f>IF(ISERROR(VLOOKUP($B202,'Data invoice'!$B$2:$Q$1155,4,0)),"",VLOOKUP($B202,'Data invoice'!$B$2:$Q$1155,4,0))</f>
        <v/>
      </c>
      <c r="E202" s="86" t="str">
        <f>IF(ISERROR(VLOOKUP($B202,'Data invoice'!$B$2:$Q$1155,5,0)),"",VLOOKUP($B202,'Data invoice'!$B$2:$Q$1155,5,0))</f>
        <v/>
      </c>
      <c r="F202" s="86" t="str">
        <f>IF(ISERROR(VLOOKUP($B202,'Data invoice'!$B$2:$Q$1155,6,0)),"",VLOOKUP($B202,'Data invoice'!$B$2:$Q$1155,6,0))</f>
        <v/>
      </c>
      <c r="G202" s="86" t="str">
        <f>IF(ISERROR(VLOOKUP($B202,'Data invoice'!$B$2:$Q$1155,7,0)),"",VLOOKUP($B202,'Data invoice'!$B$2:$Q$1155,7,0))</f>
        <v/>
      </c>
      <c r="H202" s="86" t="str">
        <f>IF(ISERROR(VLOOKUP($B202,'Data invoice'!$B$2:$Q$1155,9,0)),"",VLOOKUP($B202,'Data invoice'!$B$2:$Q$1155,9,0))</f>
        <v/>
      </c>
      <c r="I202" s="86" t="str">
        <f>IF(ISERROR(VLOOKUP($B202,'Data invoice'!$B$2:$Q$1155,35,0)),"",VLOOKUP($B202,'Data invoice'!$B$2:$Q$1155,35,0))</f>
        <v/>
      </c>
      <c r="J202" s="86" t="str">
        <f>IF(ISERROR(VLOOKUP($B202,'Data invoice'!$B$2:$Q$1155,36,0)),"",VLOOKUP($B202,'Data invoice'!$B$2:$Q$1155,36,0))</f>
        <v/>
      </c>
      <c r="K202" s="88" t="str">
        <f>IF(ISERROR(VLOOKUP($B202,'Data invoice'!$B$2:$Q$1155,37,0)),"",VLOOKUP($B202,'Data invoice'!$B$2:$Q$1155,37,0))</f>
        <v/>
      </c>
      <c r="L202" s="77"/>
      <c r="M202" s="77"/>
      <c r="N202" s="77"/>
      <c r="O202" s="77"/>
      <c r="P202" s="77"/>
      <c r="Q202" s="77"/>
      <c r="R202" s="89"/>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81"/>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row>
    <row r="203" spans="1:122" ht="13.5" customHeight="1">
      <c r="A203" s="77"/>
      <c r="B203" s="86" t="str">
        <f t="shared" si="5"/>
        <v/>
      </c>
      <c r="C203" s="86" t="str">
        <f>IF(ISERROR(VLOOKUP($B203,'Data invoice'!$B$2:$Q$1155,3)),"",VLOOKUP($B203,'Data invoice'!$B$2:$Q$1155,3,0))</f>
        <v/>
      </c>
      <c r="D203" s="86" t="str">
        <f>IF(ISERROR(VLOOKUP($B203,'Data invoice'!$B$2:$Q$1155,4,0)),"",VLOOKUP($B203,'Data invoice'!$B$2:$Q$1155,4,0))</f>
        <v/>
      </c>
      <c r="E203" s="86" t="str">
        <f>IF(ISERROR(VLOOKUP($B203,'Data invoice'!$B$2:$Q$1155,5,0)),"",VLOOKUP($B203,'Data invoice'!$B$2:$Q$1155,5,0))</f>
        <v/>
      </c>
      <c r="F203" s="86" t="str">
        <f>IF(ISERROR(VLOOKUP($B203,'Data invoice'!$B$2:$Q$1155,6,0)),"",VLOOKUP($B203,'Data invoice'!$B$2:$Q$1155,6,0))</f>
        <v/>
      </c>
      <c r="G203" s="86" t="str">
        <f>IF(ISERROR(VLOOKUP($B203,'Data invoice'!$B$2:$Q$1155,7,0)),"",VLOOKUP($B203,'Data invoice'!$B$2:$Q$1155,7,0))</f>
        <v/>
      </c>
      <c r="H203" s="86" t="str">
        <f>IF(ISERROR(VLOOKUP($B203,'Data invoice'!$B$2:$Q$1155,9,0)),"",VLOOKUP($B203,'Data invoice'!$B$2:$Q$1155,9,0))</f>
        <v/>
      </c>
      <c r="I203" s="86" t="str">
        <f>IF(ISERROR(VLOOKUP($B203,'Data invoice'!$B$2:$Q$1155,35,0)),"",VLOOKUP($B203,'Data invoice'!$B$2:$Q$1155,35,0))</f>
        <v/>
      </c>
      <c r="J203" s="86" t="str">
        <f>IF(ISERROR(VLOOKUP($B203,'Data invoice'!$B$2:$Q$1155,36,0)),"",VLOOKUP($B203,'Data invoice'!$B$2:$Q$1155,36,0))</f>
        <v/>
      </c>
      <c r="K203" s="88" t="str">
        <f>IF(ISERROR(VLOOKUP($B203,'Data invoice'!$B$2:$Q$1155,37,0)),"",VLOOKUP($B203,'Data invoice'!$B$2:$Q$1155,37,0))</f>
        <v/>
      </c>
      <c r="L203" s="77"/>
      <c r="M203" s="77"/>
      <c r="N203" s="77"/>
      <c r="O203" s="77"/>
      <c r="P203" s="77"/>
      <c r="Q203" s="77"/>
      <c r="R203" s="89"/>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81"/>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row>
    <row r="204" spans="1:122" ht="13.5" customHeight="1">
      <c r="A204" s="77"/>
      <c r="B204" s="86" t="str">
        <f t="shared" si="5"/>
        <v/>
      </c>
      <c r="C204" s="86" t="str">
        <f>IF(ISERROR(VLOOKUP($B204,'Data invoice'!$B$2:$Q$1155,3)),"",VLOOKUP($B204,'Data invoice'!$B$2:$Q$1155,3,0))</f>
        <v/>
      </c>
      <c r="D204" s="86" t="str">
        <f>IF(ISERROR(VLOOKUP($B204,'Data invoice'!$B$2:$Q$1155,4,0)),"",VLOOKUP($B204,'Data invoice'!$B$2:$Q$1155,4,0))</f>
        <v/>
      </c>
      <c r="E204" s="86" t="str">
        <f>IF(ISERROR(VLOOKUP($B204,'Data invoice'!$B$2:$Q$1155,5,0)),"",VLOOKUP($B204,'Data invoice'!$B$2:$Q$1155,5,0))</f>
        <v/>
      </c>
      <c r="F204" s="86" t="str">
        <f>IF(ISERROR(VLOOKUP($B204,'Data invoice'!$B$2:$Q$1155,6,0)),"",VLOOKUP($B204,'Data invoice'!$B$2:$Q$1155,6,0))</f>
        <v/>
      </c>
      <c r="G204" s="86" t="str">
        <f>IF(ISERROR(VLOOKUP($B204,'Data invoice'!$B$2:$Q$1155,7,0)),"",VLOOKUP($B204,'Data invoice'!$B$2:$Q$1155,7,0))</f>
        <v/>
      </c>
      <c r="H204" s="86" t="str">
        <f>IF(ISERROR(VLOOKUP($B204,'Data invoice'!$B$2:$Q$1155,9,0)),"",VLOOKUP($B204,'Data invoice'!$B$2:$Q$1155,9,0))</f>
        <v/>
      </c>
      <c r="I204" s="86" t="str">
        <f>IF(ISERROR(VLOOKUP($B204,'Data invoice'!$B$2:$Q$1155,35,0)),"",VLOOKUP($B204,'Data invoice'!$B$2:$Q$1155,35,0))</f>
        <v/>
      </c>
      <c r="J204" s="86" t="str">
        <f>IF(ISERROR(VLOOKUP($B204,'Data invoice'!$B$2:$Q$1155,36,0)),"",VLOOKUP($B204,'Data invoice'!$B$2:$Q$1155,36,0))</f>
        <v/>
      </c>
      <c r="K204" s="88" t="str">
        <f>IF(ISERROR(VLOOKUP($B204,'Data invoice'!$B$2:$Q$1155,37,0)),"",VLOOKUP($B204,'Data invoice'!$B$2:$Q$1155,37,0))</f>
        <v/>
      </c>
      <c r="L204" s="77"/>
      <c r="M204" s="77"/>
      <c r="N204" s="77"/>
      <c r="O204" s="77"/>
      <c r="P204" s="77"/>
      <c r="Q204" s="77"/>
      <c r="R204" s="89"/>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81"/>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row>
    <row r="205" spans="1:122" ht="13.5" customHeight="1">
      <c r="A205" s="77"/>
      <c r="B205" s="86" t="str">
        <f t="shared" si="5"/>
        <v/>
      </c>
      <c r="C205" s="86" t="str">
        <f>IF(ISERROR(VLOOKUP($B205,'Data invoice'!$B$2:$Q$1155,3)),"",VLOOKUP($B205,'Data invoice'!$B$2:$Q$1155,3,0))</f>
        <v/>
      </c>
      <c r="D205" s="86" t="str">
        <f>IF(ISERROR(VLOOKUP($B205,'Data invoice'!$B$2:$Q$1155,4,0)),"",VLOOKUP($B205,'Data invoice'!$B$2:$Q$1155,4,0))</f>
        <v/>
      </c>
      <c r="E205" s="86" t="str">
        <f>IF(ISERROR(VLOOKUP($B205,'Data invoice'!$B$2:$Q$1155,5,0)),"",VLOOKUP($B205,'Data invoice'!$B$2:$Q$1155,5,0))</f>
        <v/>
      </c>
      <c r="F205" s="86" t="str">
        <f>IF(ISERROR(VLOOKUP($B205,'Data invoice'!$B$2:$Q$1155,6,0)),"",VLOOKUP($B205,'Data invoice'!$B$2:$Q$1155,6,0))</f>
        <v/>
      </c>
      <c r="G205" s="86" t="str">
        <f>IF(ISERROR(VLOOKUP($B205,'Data invoice'!$B$2:$Q$1155,7,0)),"",VLOOKUP($B205,'Data invoice'!$B$2:$Q$1155,7,0))</f>
        <v/>
      </c>
      <c r="H205" s="86" t="str">
        <f>IF(ISERROR(VLOOKUP($B205,'Data invoice'!$B$2:$Q$1155,9,0)),"",VLOOKUP($B205,'Data invoice'!$B$2:$Q$1155,9,0))</f>
        <v/>
      </c>
      <c r="I205" s="86" t="str">
        <f>IF(ISERROR(VLOOKUP($B205,'Data invoice'!$B$2:$Q$1155,35,0)),"",VLOOKUP($B205,'Data invoice'!$B$2:$Q$1155,35,0))</f>
        <v/>
      </c>
      <c r="J205" s="86" t="str">
        <f>IF(ISERROR(VLOOKUP($B205,'Data invoice'!$B$2:$Q$1155,36,0)),"",VLOOKUP($B205,'Data invoice'!$B$2:$Q$1155,36,0))</f>
        <v/>
      </c>
      <c r="K205" s="88" t="str">
        <f>IF(ISERROR(VLOOKUP($B205,'Data invoice'!$B$2:$Q$1155,37,0)),"",VLOOKUP($B205,'Data invoice'!$B$2:$Q$1155,37,0))</f>
        <v/>
      </c>
      <c r="L205" s="77"/>
      <c r="M205" s="77"/>
      <c r="N205" s="77"/>
      <c r="O205" s="77"/>
      <c r="P205" s="77"/>
      <c r="Q205" s="77"/>
      <c r="R205" s="89"/>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81"/>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row>
    <row r="206" spans="1:122" ht="13.5" customHeight="1">
      <c r="A206" s="77"/>
      <c r="B206" s="86" t="str">
        <f t="shared" si="5"/>
        <v/>
      </c>
      <c r="C206" s="86" t="str">
        <f>IF(ISERROR(VLOOKUP($B206,'Data invoice'!$B$2:$Q$1155,3)),"",VLOOKUP($B206,'Data invoice'!$B$2:$Q$1155,3,0))</f>
        <v/>
      </c>
      <c r="D206" s="86" t="str">
        <f>IF(ISERROR(VLOOKUP($B206,'Data invoice'!$B$2:$Q$1155,4,0)),"",VLOOKUP($B206,'Data invoice'!$B$2:$Q$1155,4,0))</f>
        <v/>
      </c>
      <c r="E206" s="86" t="str">
        <f>IF(ISERROR(VLOOKUP($B206,'Data invoice'!$B$2:$Q$1155,5,0)),"",VLOOKUP($B206,'Data invoice'!$B$2:$Q$1155,5,0))</f>
        <v/>
      </c>
      <c r="F206" s="86" t="str">
        <f>IF(ISERROR(VLOOKUP($B206,'Data invoice'!$B$2:$Q$1155,6,0)),"",VLOOKUP($B206,'Data invoice'!$B$2:$Q$1155,6,0))</f>
        <v/>
      </c>
      <c r="G206" s="86" t="str">
        <f>IF(ISERROR(VLOOKUP($B206,'Data invoice'!$B$2:$Q$1155,7,0)),"",VLOOKUP($B206,'Data invoice'!$B$2:$Q$1155,7,0))</f>
        <v/>
      </c>
      <c r="H206" s="86" t="str">
        <f>IF(ISERROR(VLOOKUP($B206,'Data invoice'!$B$2:$Q$1155,9,0)),"",VLOOKUP($B206,'Data invoice'!$B$2:$Q$1155,9,0))</f>
        <v/>
      </c>
      <c r="I206" s="86" t="str">
        <f>IF(ISERROR(VLOOKUP($B206,'Data invoice'!$B$2:$Q$1155,35,0)),"",VLOOKUP($B206,'Data invoice'!$B$2:$Q$1155,35,0))</f>
        <v/>
      </c>
      <c r="J206" s="86" t="str">
        <f>IF(ISERROR(VLOOKUP($B206,'Data invoice'!$B$2:$Q$1155,36,0)),"",VLOOKUP($B206,'Data invoice'!$B$2:$Q$1155,36,0))</f>
        <v/>
      </c>
      <c r="K206" s="88" t="str">
        <f>IF(ISERROR(VLOOKUP($B206,'Data invoice'!$B$2:$Q$1155,37,0)),"",VLOOKUP($B206,'Data invoice'!$B$2:$Q$1155,37,0))</f>
        <v/>
      </c>
      <c r="L206" s="77"/>
      <c r="M206" s="77"/>
      <c r="N206" s="77"/>
      <c r="O206" s="77"/>
      <c r="P206" s="77"/>
      <c r="Q206" s="77"/>
      <c r="R206" s="89"/>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81"/>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row>
    <row r="207" spans="1:122" ht="13.5" customHeight="1">
      <c r="A207" s="77"/>
      <c r="B207" s="86" t="str">
        <f t="shared" si="5"/>
        <v/>
      </c>
      <c r="C207" s="86" t="str">
        <f>IF(ISERROR(VLOOKUP($B207,'Data invoice'!$B$2:$Q$1155,3)),"",VLOOKUP($B207,'Data invoice'!$B$2:$Q$1155,3,0))</f>
        <v/>
      </c>
      <c r="D207" s="86" t="str">
        <f>IF(ISERROR(VLOOKUP($B207,'Data invoice'!$B$2:$Q$1155,4,0)),"",VLOOKUP($B207,'Data invoice'!$B$2:$Q$1155,4,0))</f>
        <v/>
      </c>
      <c r="E207" s="86" t="str">
        <f>IF(ISERROR(VLOOKUP($B207,'Data invoice'!$B$2:$Q$1155,5,0)),"",VLOOKUP($B207,'Data invoice'!$B$2:$Q$1155,5,0))</f>
        <v/>
      </c>
      <c r="F207" s="86" t="str">
        <f>IF(ISERROR(VLOOKUP($B207,'Data invoice'!$B$2:$Q$1155,6,0)),"",VLOOKUP($B207,'Data invoice'!$B$2:$Q$1155,6,0))</f>
        <v/>
      </c>
      <c r="G207" s="86" t="str">
        <f>IF(ISERROR(VLOOKUP($B207,'Data invoice'!$B$2:$Q$1155,7,0)),"",VLOOKUP($B207,'Data invoice'!$B$2:$Q$1155,7,0))</f>
        <v/>
      </c>
      <c r="H207" s="86" t="str">
        <f>IF(ISERROR(VLOOKUP($B207,'Data invoice'!$B$2:$Q$1155,9,0)),"",VLOOKUP($B207,'Data invoice'!$B$2:$Q$1155,9,0))</f>
        <v/>
      </c>
      <c r="I207" s="86" t="str">
        <f>IF(ISERROR(VLOOKUP($B207,'Data invoice'!$B$2:$Q$1155,35,0)),"",VLOOKUP($B207,'Data invoice'!$B$2:$Q$1155,35,0))</f>
        <v/>
      </c>
      <c r="J207" s="86" t="str">
        <f>IF(ISERROR(VLOOKUP($B207,'Data invoice'!$B$2:$Q$1155,36,0)),"",VLOOKUP($B207,'Data invoice'!$B$2:$Q$1155,36,0))</f>
        <v/>
      </c>
      <c r="K207" s="88" t="str">
        <f>IF(ISERROR(VLOOKUP($B207,'Data invoice'!$B$2:$Q$1155,37,0)),"",VLOOKUP($B207,'Data invoice'!$B$2:$Q$1155,37,0))</f>
        <v/>
      </c>
      <c r="L207" s="77"/>
      <c r="M207" s="77"/>
      <c r="N207" s="77"/>
      <c r="O207" s="77"/>
      <c r="P207" s="77"/>
      <c r="Q207" s="77"/>
      <c r="R207" s="89"/>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81"/>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row>
    <row r="208" spans="1:122" ht="13.5" customHeight="1">
      <c r="A208" s="77"/>
      <c r="B208" s="86" t="str">
        <f t="shared" si="5"/>
        <v/>
      </c>
      <c r="C208" s="86" t="str">
        <f>IF(ISERROR(VLOOKUP($B208,'Data invoice'!$B$2:$Q$1155,3)),"",VLOOKUP($B208,'Data invoice'!$B$2:$Q$1155,3,0))</f>
        <v/>
      </c>
      <c r="D208" s="86" t="str">
        <f>IF(ISERROR(VLOOKUP($B208,'Data invoice'!$B$2:$Q$1155,4,0)),"",VLOOKUP($B208,'Data invoice'!$B$2:$Q$1155,4,0))</f>
        <v/>
      </c>
      <c r="E208" s="86" t="str">
        <f>IF(ISERROR(VLOOKUP($B208,'Data invoice'!$B$2:$Q$1155,5,0)),"",VLOOKUP($B208,'Data invoice'!$B$2:$Q$1155,5,0))</f>
        <v/>
      </c>
      <c r="F208" s="86" t="str">
        <f>IF(ISERROR(VLOOKUP($B208,'Data invoice'!$B$2:$Q$1155,6,0)),"",VLOOKUP($B208,'Data invoice'!$B$2:$Q$1155,6,0))</f>
        <v/>
      </c>
      <c r="G208" s="86" t="str">
        <f>IF(ISERROR(VLOOKUP($B208,'Data invoice'!$B$2:$Q$1155,7,0)),"",VLOOKUP($B208,'Data invoice'!$B$2:$Q$1155,7,0))</f>
        <v/>
      </c>
      <c r="H208" s="86" t="str">
        <f>IF(ISERROR(VLOOKUP($B208,'Data invoice'!$B$2:$Q$1155,9,0)),"",VLOOKUP($B208,'Data invoice'!$B$2:$Q$1155,9,0))</f>
        <v/>
      </c>
      <c r="I208" s="86" t="str">
        <f>IF(ISERROR(VLOOKUP($B208,'Data invoice'!$B$2:$Q$1155,35,0)),"",VLOOKUP($B208,'Data invoice'!$B$2:$Q$1155,35,0))</f>
        <v/>
      </c>
      <c r="J208" s="86" t="str">
        <f>IF(ISERROR(VLOOKUP($B208,'Data invoice'!$B$2:$Q$1155,36,0)),"",VLOOKUP($B208,'Data invoice'!$B$2:$Q$1155,36,0))</f>
        <v/>
      </c>
      <c r="K208" s="88" t="str">
        <f>IF(ISERROR(VLOOKUP($B208,'Data invoice'!$B$2:$Q$1155,37,0)),"",VLOOKUP($B208,'Data invoice'!$B$2:$Q$1155,37,0))</f>
        <v/>
      </c>
      <c r="L208" s="77"/>
      <c r="M208" s="77"/>
      <c r="N208" s="77"/>
      <c r="O208" s="77"/>
      <c r="P208" s="77"/>
      <c r="Q208" s="77"/>
      <c r="R208" s="89"/>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81"/>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row>
    <row r="209" spans="1:122" ht="13.5" customHeight="1">
      <c r="A209" s="77"/>
      <c r="B209" s="86" t="str">
        <f t="shared" si="5"/>
        <v/>
      </c>
      <c r="C209" s="86" t="str">
        <f>IF(ISERROR(VLOOKUP($B209,'Data invoice'!$B$2:$Q$1155,3)),"",VLOOKUP($B209,'Data invoice'!$B$2:$Q$1155,3,0))</f>
        <v/>
      </c>
      <c r="D209" s="86" t="str">
        <f>IF(ISERROR(VLOOKUP($B209,'Data invoice'!$B$2:$Q$1155,4,0)),"",VLOOKUP($B209,'Data invoice'!$B$2:$Q$1155,4,0))</f>
        <v/>
      </c>
      <c r="E209" s="86" t="str">
        <f>IF(ISERROR(VLOOKUP($B209,'Data invoice'!$B$2:$Q$1155,5,0)),"",VLOOKUP($B209,'Data invoice'!$B$2:$Q$1155,5,0))</f>
        <v/>
      </c>
      <c r="F209" s="86" t="str">
        <f>IF(ISERROR(VLOOKUP($B209,'Data invoice'!$B$2:$Q$1155,6,0)),"",VLOOKUP($B209,'Data invoice'!$B$2:$Q$1155,6,0))</f>
        <v/>
      </c>
      <c r="G209" s="86" t="str">
        <f>IF(ISERROR(VLOOKUP($B209,'Data invoice'!$B$2:$Q$1155,7,0)),"",VLOOKUP($B209,'Data invoice'!$B$2:$Q$1155,7,0))</f>
        <v/>
      </c>
      <c r="H209" s="86" t="str">
        <f>IF(ISERROR(VLOOKUP($B209,'Data invoice'!$B$2:$Q$1155,9,0)),"",VLOOKUP($B209,'Data invoice'!$B$2:$Q$1155,9,0))</f>
        <v/>
      </c>
      <c r="I209" s="86" t="str">
        <f>IF(ISERROR(VLOOKUP($B209,'Data invoice'!$B$2:$Q$1155,35,0)),"",VLOOKUP($B209,'Data invoice'!$B$2:$Q$1155,35,0))</f>
        <v/>
      </c>
      <c r="J209" s="86" t="str">
        <f>IF(ISERROR(VLOOKUP($B209,'Data invoice'!$B$2:$Q$1155,36,0)),"",VLOOKUP($B209,'Data invoice'!$B$2:$Q$1155,36,0))</f>
        <v/>
      </c>
      <c r="K209" s="88" t="str">
        <f>IF(ISERROR(VLOOKUP($B209,'Data invoice'!$B$2:$Q$1155,37,0)),"",VLOOKUP($B209,'Data invoice'!$B$2:$Q$1155,37,0))</f>
        <v/>
      </c>
      <c r="L209" s="77"/>
      <c r="M209" s="77"/>
      <c r="N209" s="77"/>
      <c r="O209" s="77"/>
      <c r="P209" s="77"/>
      <c r="Q209" s="77"/>
      <c r="R209" s="89"/>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81"/>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row>
    <row r="210" spans="1:122" ht="13.5" customHeight="1">
      <c r="A210" s="77"/>
      <c r="B210" s="86" t="str">
        <f t="shared" si="5"/>
        <v/>
      </c>
      <c r="C210" s="86" t="str">
        <f>IF(ISERROR(VLOOKUP($B210,'Data invoice'!$B$2:$Q$1155,3)),"",VLOOKUP($B210,'Data invoice'!$B$2:$Q$1155,3,0))</f>
        <v/>
      </c>
      <c r="D210" s="86" t="str">
        <f>IF(ISERROR(VLOOKUP($B210,'Data invoice'!$B$2:$Q$1155,4,0)),"",VLOOKUP($B210,'Data invoice'!$B$2:$Q$1155,4,0))</f>
        <v/>
      </c>
      <c r="E210" s="86" t="str">
        <f>IF(ISERROR(VLOOKUP($B210,'Data invoice'!$B$2:$Q$1155,5,0)),"",VLOOKUP($B210,'Data invoice'!$B$2:$Q$1155,5,0))</f>
        <v/>
      </c>
      <c r="F210" s="86" t="str">
        <f>IF(ISERROR(VLOOKUP($B210,'Data invoice'!$B$2:$Q$1155,6,0)),"",VLOOKUP($B210,'Data invoice'!$B$2:$Q$1155,6,0))</f>
        <v/>
      </c>
      <c r="G210" s="86" t="str">
        <f>IF(ISERROR(VLOOKUP($B210,'Data invoice'!$B$2:$Q$1155,7,0)),"",VLOOKUP($B210,'Data invoice'!$B$2:$Q$1155,7,0))</f>
        <v/>
      </c>
      <c r="H210" s="86" t="str">
        <f>IF(ISERROR(VLOOKUP($B210,'Data invoice'!$B$2:$Q$1155,9,0)),"",VLOOKUP($B210,'Data invoice'!$B$2:$Q$1155,9,0))</f>
        <v/>
      </c>
      <c r="I210" s="86" t="str">
        <f>IF(ISERROR(VLOOKUP($B210,'Data invoice'!$B$2:$Q$1155,35,0)),"",VLOOKUP($B210,'Data invoice'!$B$2:$Q$1155,35,0))</f>
        <v/>
      </c>
      <c r="J210" s="86" t="str">
        <f>IF(ISERROR(VLOOKUP($B210,'Data invoice'!$B$2:$Q$1155,36,0)),"",VLOOKUP($B210,'Data invoice'!$B$2:$Q$1155,36,0))</f>
        <v/>
      </c>
      <c r="K210" s="88" t="str">
        <f>IF(ISERROR(VLOOKUP($B210,'Data invoice'!$B$2:$Q$1155,37,0)),"",VLOOKUP($B210,'Data invoice'!$B$2:$Q$1155,37,0))</f>
        <v/>
      </c>
      <c r="L210" s="77"/>
      <c r="M210" s="77"/>
      <c r="N210" s="77"/>
      <c r="O210" s="77"/>
      <c r="P210" s="77"/>
      <c r="Q210" s="77"/>
      <c r="R210" s="89"/>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81"/>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row>
    <row r="211" spans="1:122" ht="13.5" customHeight="1">
      <c r="A211" s="77"/>
      <c r="B211" s="86" t="str">
        <f t="shared" si="5"/>
        <v/>
      </c>
      <c r="C211" s="86" t="str">
        <f>IF(ISERROR(VLOOKUP($B211,'Data invoice'!$B$2:$Q$1155,3)),"",VLOOKUP($B211,'Data invoice'!$B$2:$Q$1155,3,0))</f>
        <v/>
      </c>
      <c r="D211" s="86" t="str">
        <f>IF(ISERROR(VLOOKUP($B211,'Data invoice'!$B$2:$Q$1155,4,0)),"",VLOOKUP($B211,'Data invoice'!$B$2:$Q$1155,4,0))</f>
        <v/>
      </c>
      <c r="E211" s="86" t="str">
        <f>IF(ISERROR(VLOOKUP($B211,'Data invoice'!$B$2:$Q$1155,5,0)),"",VLOOKUP($B211,'Data invoice'!$B$2:$Q$1155,5,0))</f>
        <v/>
      </c>
      <c r="F211" s="86" t="str">
        <f>IF(ISERROR(VLOOKUP($B211,'Data invoice'!$B$2:$Q$1155,6,0)),"",VLOOKUP($B211,'Data invoice'!$B$2:$Q$1155,6,0))</f>
        <v/>
      </c>
      <c r="G211" s="86" t="str">
        <f>IF(ISERROR(VLOOKUP($B211,'Data invoice'!$B$2:$Q$1155,7,0)),"",VLOOKUP($B211,'Data invoice'!$B$2:$Q$1155,7,0))</f>
        <v/>
      </c>
      <c r="H211" s="86" t="str">
        <f>IF(ISERROR(VLOOKUP($B211,'Data invoice'!$B$2:$Q$1155,9,0)),"",VLOOKUP($B211,'Data invoice'!$B$2:$Q$1155,9,0))</f>
        <v/>
      </c>
      <c r="I211" s="86" t="str">
        <f>IF(ISERROR(VLOOKUP($B211,'Data invoice'!$B$2:$Q$1155,35,0)),"",VLOOKUP($B211,'Data invoice'!$B$2:$Q$1155,35,0))</f>
        <v/>
      </c>
      <c r="J211" s="86" t="str">
        <f>IF(ISERROR(VLOOKUP($B211,'Data invoice'!$B$2:$Q$1155,36,0)),"",VLOOKUP($B211,'Data invoice'!$B$2:$Q$1155,36,0))</f>
        <v/>
      </c>
      <c r="K211" s="88" t="str">
        <f>IF(ISERROR(VLOOKUP($B211,'Data invoice'!$B$2:$Q$1155,37,0)),"",VLOOKUP($B211,'Data invoice'!$B$2:$Q$1155,37,0))</f>
        <v/>
      </c>
      <c r="L211" s="77"/>
      <c r="M211" s="77"/>
      <c r="N211" s="77"/>
      <c r="O211" s="77"/>
      <c r="P211" s="77"/>
      <c r="Q211" s="77"/>
      <c r="R211" s="89"/>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81"/>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row>
    <row r="212" spans="1:122" ht="13.5" customHeight="1">
      <c r="A212" s="77"/>
      <c r="B212" s="86" t="str">
        <f t="shared" si="5"/>
        <v/>
      </c>
      <c r="C212" s="86" t="str">
        <f>IF(ISERROR(VLOOKUP($B212,'Data invoice'!$B$2:$Q$1155,3)),"",VLOOKUP($B212,'Data invoice'!$B$2:$Q$1155,3,0))</f>
        <v/>
      </c>
      <c r="D212" s="86" t="str">
        <f>IF(ISERROR(VLOOKUP($B212,'Data invoice'!$B$2:$Q$1155,4,0)),"",VLOOKUP($B212,'Data invoice'!$B$2:$Q$1155,4,0))</f>
        <v/>
      </c>
      <c r="E212" s="86" t="str">
        <f>IF(ISERROR(VLOOKUP($B212,'Data invoice'!$B$2:$Q$1155,5,0)),"",VLOOKUP($B212,'Data invoice'!$B$2:$Q$1155,5,0))</f>
        <v/>
      </c>
      <c r="F212" s="86" t="str">
        <f>IF(ISERROR(VLOOKUP($B212,'Data invoice'!$B$2:$Q$1155,6,0)),"",VLOOKUP($B212,'Data invoice'!$B$2:$Q$1155,6,0))</f>
        <v/>
      </c>
      <c r="G212" s="86" t="str">
        <f>IF(ISERROR(VLOOKUP($B212,'Data invoice'!$B$2:$Q$1155,7,0)),"",VLOOKUP($B212,'Data invoice'!$B$2:$Q$1155,7,0))</f>
        <v/>
      </c>
      <c r="H212" s="86" t="str">
        <f>IF(ISERROR(VLOOKUP($B212,'Data invoice'!$B$2:$Q$1155,9,0)),"",VLOOKUP($B212,'Data invoice'!$B$2:$Q$1155,9,0))</f>
        <v/>
      </c>
      <c r="I212" s="86" t="str">
        <f>IF(ISERROR(VLOOKUP($B212,'Data invoice'!$B$2:$Q$1155,35,0)),"",VLOOKUP($B212,'Data invoice'!$B$2:$Q$1155,35,0))</f>
        <v/>
      </c>
      <c r="J212" s="86" t="str">
        <f>IF(ISERROR(VLOOKUP($B212,'Data invoice'!$B$2:$Q$1155,36,0)),"",VLOOKUP($B212,'Data invoice'!$B$2:$Q$1155,36,0))</f>
        <v/>
      </c>
      <c r="K212" s="88" t="str">
        <f>IF(ISERROR(VLOOKUP($B212,'Data invoice'!$B$2:$Q$1155,37,0)),"",VLOOKUP($B212,'Data invoice'!$B$2:$Q$1155,37,0))</f>
        <v/>
      </c>
      <c r="L212" s="77"/>
      <c r="M212" s="77"/>
      <c r="N212" s="77"/>
      <c r="O212" s="77"/>
      <c r="P212" s="77"/>
      <c r="Q212" s="77"/>
      <c r="R212" s="89"/>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81"/>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row>
    <row r="213" spans="1:122" ht="13.5" customHeight="1">
      <c r="A213" s="77"/>
      <c r="B213" s="86" t="str">
        <f t="shared" si="5"/>
        <v/>
      </c>
      <c r="C213" s="86" t="str">
        <f>IF(ISERROR(VLOOKUP($B213,'Data invoice'!$B$2:$Q$1155,3)),"",VLOOKUP($B213,'Data invoice'!$B$2:$Q$1155,3,0))</f>
        <v/>
      </c>
      <c r="D213" s="86" t="str">
        <f>IF(ISERROR(VLOOKUP($B213,'Data invoice'!$B$2:$Q$1155,4,0)),"",VLOOKUP($B213,'Data invoice'!$B$2:$Q$1155,4,0))</f>
        <v/>
      </c>
      <c r="E213" s="86" t="str">
        <f>IF(ISERROR(VLOOKUP($B213,'Data invoice'!$B$2:$Q$1155,5,0)),"",VLOOKUP($B213,'Data invoice'!$B$2:$Q$1155,5,0))</f>
        <v/>
      </c>
      <c r="F213" s="86" t="str">
        <f>IF(ISERROR(VLOOKUP($B213,'Data invoice'!$B$2:$Q$1155,6,0)),"",VLOOKUP($B213,'Data invoice'!$B$2:$Q$1155,6,0))</f>
        <v/>
      </c>
      <c r="G213" s="86" t="str">
        <f>IF(ISERROR(VLOOKUP($B213,'Data invoice'!$B$2:$Q$1155,7,0)),"",VLOOKUP($B213,'Data invoice'!$B$2:$Q$1155,7,0))</f>
        <v/>
      </c>
      <c r="H213" s="86" t="str">
        <f>IF(ISERROR(VLOOKUP($B213,'Data invoice'!$B$2:$Q$1155,9,0)),"",VLOOKUP($B213,'Data invoice'!$B$2:$Q$1155,9,0))</f>
        <v/>
      </c>
      <c r="I213" s="86" t="str">
        <f>IF(ISERROR(VLOOKUP($B213,'Data invoice'!$B$2:$Q$1155,35,0)),"",VLOOKUP($B213,'Data invoice'!$B$2:$Q$1155,35,0))</f>
        <v/>
      </c>
      <c r="J213" s="86" t="str">
        <f>IF(ISERROR(VLOOKUP($B213,'Data invoice'!$B$2:$Q$1155,36,0)),"",VLOOKUP($B213,'Data invoice'!$B$2:$Q$1155,36,0))</f>
        <v/>
      </c>
      <c r="K213" s="88" t="str">
        <f>IF(ISERROR(VLOOKUP($B213,'Data invoice'!$B$2:$Q$1155,37,0)),"",VLOOKUP($B213,'Data invoice'!$B$2:$Q$1155,37,0))</f>
        <v/>
      </c>
      <c r="L213" s="77"/>
      <c r="M213" s="77"/>
      <c r="N213" s="77"/>
      <c r="O213" s="77"/>
      <c r="P213" s="77"/>
      <c r="Q213" s="77"/>
      <c r="R213" s="89"/>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81"/>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row>
    <row r="214" spans="1:122" ht="13.5" customHeight="1">
      <c r="A214" s="77"/>
      <c r="B214" s="86" t="str">
        <f t="shared" si="5"/>
        <v/>
      </c>
      <c r="C214" s="86" t="str">
        <f>IF(ISERROR(VLOOKUP($B214,'Data invoice'!$B$2:$Q$1155,3)),"",VLOOKUP($B214,'Data invoice'!$B$2:$Q$1155,3,0))</f>
        <v/>
      </c>
      <c r="D214" s="86" t="str">
        <f>IF(ISERROR(VLOOKUP($B214,'Data invoice'!$B$2:$Q$1155,4,0)),"",VLOOKUP($B214,'Data invoice'!$B$2:$Q$1155,4,0))</f>
        <v/>
      </c>
      <c r="E214" s="86" t="str">
        <f>IF(ISERROR(VLOOKUP($B214,'Data invoice'!$B$2:$Q$1155,5,0)),"",VLOOKUP($B214,'Data invoice'!$B$2:$Q$1155,5,0))</f>
        <v/>
      </c>
      <c r="F214" s="86" t="str">
        <f>IF(ISERROR(VLOOKUP($B214,'Data invoice'!$B$2:$Q$1155,6,0)),"",VLOOKUP($B214,'Data invoice'!$B$2:$Q$1155,6,0))</f>
        <v/>
      </c>
      <c r="G214" s="86" t="str">
        <f>IF(ISERROR(VLOOKUP($B214,'Data invoice'!$B$2:$Q$1155,7,0)),"",VLOOKUP($B214,'Data invoice'!$B$2:$Q$1155,7,0))</f>
        <v/>
      </c>
      <c r="H214" s="86" t="str">
        <f>IF(ISERROR(VLOOKUP($B214,'Data invoice'!$B$2:$Q$1155,9,0)),"",VLOOKUP($B214,'Data invoice'!$B$2:$Q$1155,9,0))</f>
        <v/>
      </c>
      <c r="I214" s="86" t="str">
        <f>IF(ISERROR(VLOOKUP($B214,'Data invoice'!$B$2:$Q$1155,35,0)),"",VLOOKUP($B214,'Data invoice'!$B$2:$Q$1155,35,0))</f>
        <v/>
      </c>
      <c r="J214" s="86" t="str">
        <f>IF(ISERROR(VLOOKUP($B214,'Data invoice'!$B$2:$Q$1155,36,0)),"",VLOOKUP($B214,'Data invoice'!$B$2:$Q$1155,36,0))</f>
        <v/>
      </c>
      <c r="K214" s="88" t="str">
        <f>IF(ISERROR(VLOOKUP($B214,'Data invoice'!$B$2:$Q$1155,37,0)),"",VLOOKUP($B214,'Data invoice'!$B$2:$Q$1155,37,0))</f>
        <v/>
      </c>
      <c r="L214" s="77"/>
      <c r="M214" s="77"/>
      <c r="N214" s="77"/>
      <c r="O214" s="77"/>
      <c r="P214" s="77"/>
      <c r="Q214" s="77"/>
      <c r="R214" s="89"/>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81"/>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row>
    <row r="215" spans="1:122" ht="13.5" customHeight="1">
      <c r="A215" s="77"/>
      <c r="B215" s="86" t="str">
        <f t="shared" si="5"/>
        <v/>
      </c>
      <c r="C215" s="86" t="str">
        <f>IF(ISERROR(VLOOKUP($B215,'Data invoice'!$B$2:$Q$1155,3)),"",VLOOKUP($B215,'Data invoice'!$B$2:$Q$1155,3,0))</f>
        <v/>
      </c>
      <c r="D215" s="86" t="str">
        <f>IF(ISERROR(VLOOKUP($B215,'Data invoice'!$B$2:$Q$1155,4,0)),"",VLOOKUP($B215,'Data invoice'!$B$2:$Q$1155,4,0))</f>
        <v/>
      </c>
      <c r="E215" s="86" t="str">
        <f>IF(ISERROR(VLOOKUP($B215,'Data invoice'!$B$2:$Q$1155,5,0)),"",VLOOKUP($B215,'Data invoice'!$B$2:$Q$1155,5,0))</f>
        <v/>
      </c>
      <c r="F215" s="86" t="str">
        <f>IF(ISERROR(VLOOKUP($B215,'Data invoice'!$B$2:$Q$1155,6,0)),"",VLOOKUP($B215,'Data invoice'!$B$2:$Q$1155,6,0))</f>
        <v/>
      </c>
      <c r="G215" s="86" t="str">
        <f>IF(ISERROR(VLOOKUP($B215,'Data invoice'!$B$2:$Q$1155,7,0)),"",VLOOKUP($B215,'Data invoice'!$B$2:$Q$1155,7,0))</f>
        <v/>
      </c>
      <c r="H215" s="86" t="str">
        <f>IF(ISERROR(VLOOKUP($B215,'Data invoice'!$B$2:$Q$1155,9,0)),"",VLOOKUP($B215,'Data invoice'!$B$2:$Q$1155,9,0))</f>
        <v/>
      </c>
      <c r="I215" s="86" t="str">
        <f>IF(ISERROR(VLOOKUP($B215,'Data invoice'!$B$2:$Q$1155,35,0)),"",VLOOKUP($B215,'Data invoice'!$B$2:$Q$1155,35,0))</f>
        <v/>
      </c>
      <c r="J215" s="86" t="str">
        <f>IF(ISERROR(VLOOKUP($B215,'Data invoice'!$B$2:$Q$1155,36,0)),"",VLOOKUP($B215,'Data invoice'!$B$2:$Q$1155,36,0))</f>
        <v/>
      </c>
      <c r="K215" s="88" t="str">
        <f>IF(ISERROR(VLOOKUP($B215,'Data invoice'!$B$2:$Q$1155,37,0)),"",VLOOKUP($B215,'Data invoice'!$B$2:$Q$1155,37,0))</f>
        <v/>
      </c>
      <c r="L215" s="77"/>
      <c r="M215" s="77"/>
      <c r="N215" s="77"/>
      <c r="O215" s="77"/>
      <c r="P215" s="77"/>
      <c r="Q215" s="77"/>
      <c r="R215" s="89"/>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81"/>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row>
    <row r="216" spans="1:122" ht="13.5" customHeight="1">
      <c r="A216" s="77"/>
      <c r="B216" s="86" t="str">
        <f t="shared" si="5"/>
        <v/>
      </c>
      <c r="C216" s="86" t="str">
        <f>IF(ISERROR(VLOOKUP($B216,'Data invoice'!$B$2:$Q$1155,3)),"",VLOOKUP($B216,'Data invoice'!$B$2:$Q$1155,3,0))</f>
        <v/>
      </c>
      <c r="D216" s="86" t="str">
        <f>IF(ISERROR(VLOOKUP($B216,'Data invoice'!$B$2:$Q$1155,4,0)),"",VLOOKUP($B216,'Data invoice'!$B$2:$Q$1155,4,0))</f>
        <v/>
      </c>
      <c r="E216" s="86" t="str">
        <f>IF(ISERROR(VLOOKUP($B216,'Data invoice'!$B$2:$Q$1155,5,0)),"",VLOOKUP($B216,'Data invoice'!$B$2:$Q$1155,5,0))</f>
        <v/>
      </c>
      <c r="F216" s="86" t="str">
        <f>IF(ISERROR(VLOOKUP($B216,'Data invoice'!$B$2:$Q$1155,6,0)),"",VLOOKUP($B216,'Data invoice'!$B$2:$Q$1155,6,0))</f>
        <v/>
      </c>
      <c r="G216" s="86" t="str">
        <f>IF(ISERROR(VLOOKUP($B216,'Data invoice'!$B$2:$Q$1155,7,0)),"",VLOOKUP($B216,'Data invoice'!$B$2:$Q$1155,7,0))</f>
        <v/>
      </c>
      <c r="H216" s="86" t="str">
        <f>IF(ISERROR(VLOOKUP($B216,'Data invoice'!$B$2:$Q$1155,9,0)),"",VLOOKUP($B216,'Data invoice'!$B$2:$Q$1155,9,0))</f>
        <v/>
      </c>
      <c r="I216" s="86" t="str">
        <f>IF(ISERROR(VLOOKUP($B216,'Data invoice'!$B$2:$Q$1155,35,0)),"",VLOOKUP($B216,'Data invoice'!$B$2:$Q$1155,35,0))</f>
        <v/>
      </c>
      <c r="J216" s="86" t="str">
        <f>IF(ISERROR(VLOOKUP($B216,'Data invoice'!$B$2:$Q$1155,36,0)),"",VLOOKUP($B216,'Data invoice'!$B$2:$Q$1155,36,0))</f>
        <v/>
      </c>
      <c r="K216" s="88" t="str">
        <f>IF(ISERROR(VLOOKUP($B216,'Data invoice'!$B$2:$Q$1155,37,0)),"",VLOOKUP($B216,'Data invoice'!$B$2:$Q$1155,37,0))</f>
        <v/>
      </c>
      <c r="L216" s="77"/>
      <c r="M216" s="77"/>
      <c r="N216" s="77"/>
      <c r="O216" s="77"/>
      <c r="P216" s="77"/>
      <c r="Q216" s="77"/>
      <c r="R216" s="89"/>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81"/>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row>
    <row r="217" spans="1:122" ht="13.5" customHeight="1">
      <c r="A217" s="77"/>
      <c r="B217" s="86" t="str">
        <f t="shared" si="5"/>
        <v/>
      </c>
      <c r="C217" s="86" t="str">
        <f>IF(ISERROR(VLOOKUP($B217,'Data invoice'!$B$2:$Q$1155,3)),"",VLOOKUP($B217,'Data invoice'!$B$2:$Q$1155,3,0))</f>
        <v/>
      </c>
      <c r="D217" s="86" t="str">
        <f>IF(ISERROR(VLOOKUP($B217,'Data invoice'!$B$2:$Q$1155,4,0)),"",VLOOKUP($B217,'Data invoice'!$B$2:$Q$1155,4,0))</f>
        <v/>
      </c>
      <c r="E217" s="86" t="str">
        <f>IF(ISERROR(VLOOKUP($B217,'Data invoice'!$B$2:$Q$1155,5,0)),"",VLOOKUP($B217,'Data invoice'!$B$2:$Q$1155,5,0))</f>
        <v/>
      </c>
      <c r="F217" s="86" t="str">
        <f>IF(ISERROR(VLOOKUP($B217,'Data invoice'!$B$2:$Q$1155,6,0)),"",VLOOKUP($B217,'Data invoice'!$B$2:$Q$1155,6,0))</f>
        <v/>
      </c>
      <c r="G217" s="86" t="str">
        <f>IF(ISERROR(VLOOKUP($B217,'Data invoice'!$B$2:$Q$1155,7,0)),"",VLOOKUP($B217,'Data invoice'!$B$2:$Q$1155,7,0))</f>
        <v/>
      </c>
      <c r="H217" s="86" t="str">
        <f>IF(ISERROR(VLOOKUP($B217,'Data invoice'!$B$2:$Q$1155,9,0)),"",VLOOKUP($B217,'Data invoice'!$B$2:$Q$1155,9,0))</f>
        <v/>
      </c>
      <c r="I217" s="86" t="str">
        <f>IF(ISERROR(VLOOKUP($B217,'Data invoice'!$B$2:$Q$1155,35,0)),"",VLOOKUP($B217,'Data invoice'!$B$2:$Q$1155,35,0))</f>
        <v/>
      </c>
      <c r="J217" s="86" t="str">
        <f>IF(ISERROR(VLOOKUP($B217,'Data invoice'!$B$2:$Q$1155,36,0)),"",VLOOKUP($B217,'Data invoice'!$B$2:$Q$1155,36,0))</f>
        <v/>
      </c>
      <c r="K217" s="88" t="str">
        <f>IF(ISERROR(VLOOKUP($B217,'Data invoice'!$B$2:$Q$1155,37,0)),"",VLOOKUP($B217,'Data invoice'!$B$2:$Q$1155,37,0))</f>
        <v/>
      </c>
      <c r="L217" s="77"/>
      <c r="M217" s="77"/>
      <c r="N217" s="77"/>
      <c r="O217" s="77"/>
      <c r="P217" s="77"/>
      <c r="Q217" s="77"/>
      <c r="R217" s="89"/>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81"/>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row>
    <row r="218" spans="1:122" ht="13.5" customHeight="1">
      <c r="A218" s="77"/>
      <c r="B218" s="86" t="str">
        <f t="shared" si="5"/>
        <v/>
      </c>
      <c r="C218" s="86" t="str">
        <f>IF(ISERROR(VLOOKUP($B218,'Data invoice'!$B$2:$Q$1155,3)),"",VLOOKUP($B218,'Data invoice'!$B$2:$Q$1155,3,0))</f>
        <v/>
      </c>
      <c r="D218" s="86" t="str">
        <f>IF(ISERROR(VLOOKUP($B218,'Data invoice'!$B$2:$Q$1155,4,0)),"",VLOOKUP($B218,'Data invoice'!$B$2:$Q$1155,4,0))</f>
        <v/>
      </c>
      <c r="E218" s="86" t="str">
        <f>IF(ISERROR(VLOOKUP($B218,'Data invoice'!$B$2:$Q$1155,5,0)),"",VLOOKUP($B218,'Data invoice'!$B$2:$Q$1155,5,0))</f>
        <v/>
      </c>
      <c r="F218" s="86" t="str">
        <f>IF(ISERROR(VLOOKUP($B218,'Data invoice'!$B$2:$Q$1155,6,0)),"",VLOOKUP($B218,'Data invoice'!$B$2:$Q$1155,6,0))</f>
        <v/>
      </c>
      <c r="G218" s="86" t="str">
        <f>IF(ISERROR(VLOOKUP($B218,'Data invoice'!$B$2:$Q$1155,7,0)),"",VLOOKUP($B218,'Data invoice'!$B$2:$Q$1155,7,0))</f>
        <v/>
      </c>
      <c r="H218" s="86" t="str">
        <f>IF(ISERROR(VLOOKUP($B218,'Data invoice'!$B$2:$Q$1155,9,0)),"",VLOOKUP($B218,'Data invoice'!$B$2:$Q$1155,9,0))</f>
        <v/>
      </c>
      <c r="I218" s="86" t="str">
        <f>IF(ISERROR(VLOOKUP($B218,'Data invoice'!$B$2:$Q$1155,35,0)),"",VLOOKUP($B218,'Data invoice'!$B$2:$Q$1155,35,0))</f>
        <v/>
      </c>
      <c r="J218" s="86" t="str">
        <f>IF(ISERROR(VLOOKUP($B218,'Data invoice'!$B$2:$Q$1155,36,0)),"",VLOOKUP($B218,'Data invoice'!$B$2:$Q$1155,36,0))</f>
        <v/>
      </c>
      <c r="K218" s="88" t="str">
        <f>IF(ISERROR(VLOOKUP($B218,'Data invoice'!$B$2:$Q$1155,37,0)),"",VLOOKUP($B218,'Data invoice'!$B$2:$Q$1155,37,0))</f>
        <v/>
      </c>
      <c r="L218" s="77"/>
      <c r="M218" s="77"/>
      <c r="N218" s="77"/>
      <c r="O218" s="77"/>
      <c r="P218" s="77"/>
      <c r="Q218" s="77"/>
      <c r="R218" s="89"/>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81"/>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row>
    <row r="219" spans="1:122" ht="13.5" customHeight="1">
      <c r="A219" s="77"/>
      <c r="B219" s="86" t="str">
        <f t="shared" si="5"/>
        <v/>
      </c>
      <c r="C219" s="86" t="str">
        <f>IF(ISERROR(VLOOKUP($B219,'Data invoice'!$B$2:$Q$1155,3)),"",VLOOKUP($B219,'Data invoice'!$B$2:$Q$1155,3,0))</f>
        <v/>
      </c>
      <c r="D219" s="86" t="str">
        <f>IF(ISERROR(VLOOKUP($B219,'Data invoice'!$B$2:$Q$1155,4,0)),"",VLOOKUP($B219,'Data invoice'!$B$2:$Q$1155,4,0))</f>
        <v/>
      </c>
      <c r="E219" s="86" t="str">
        <f>IF(ISERROR(VLOOKUP($B219,'Data invoice'!$B$2:$Q$1155,5,0)),"",VLOOKUP($B219,'Data invoice'!$B$2:$Q$1155,5,0))</f>
        <v/>
      </c>
      <c r="F219" s="86" t="str">
        <f>IF(ISERROR(VLOOKUP($B219,'Data invoice'!$B$2:$Q$1155,6,0)),"",VLOOKUP($B219,'Data invoice'!$B$2:$Q$1155,6,0))</f>
        <v/>
      </c>
      <c r="G219" s="86" t="str">
        <f>IF(ISERROR(VLOOKUP($B219,'Data invoice'!$B$2:$Q$1155,7,0)),"",VLOOKUP($B219,'Data invoice'!$B$2:$Q$1155,7,0))</f>
        <v/>
      </c>
      <c r="H219" s="86" t="str">
        <f>IF(ISERROR(VLOOKUP($B219,'Data invoice'!$B$2:$Q$1155,9,0)),"",VLOOKUP($B219,'Data invoice'!$B$2:$Q$1155,9,0))</f>
        <v/>
      </c>
      <c r="I219" s="86" t="str">
        <f>IF(ISERROR(VLOOKUP($B219,'Data invoice'!$B$2:$Q$1155,35,0)),"",VLOOKUP($B219,'Data invoice'!$B$2:$Q$1155,35,0))</f>
        <v/>
      </c>
      <c r="J219" s="86" t="str">
        <f>IF(ISERROR(VLOOKUP($B219,'Data invoice'!$B$2:$Q$1155,36,0)),"",VLOOKUP($B219,'Data invoice'!$B$2:$Q$1155,36,0))</f>
        <v/>
      </c>
      <c r="K219" s="88" t="str">
        <f>IF(ISERROR(VLOOKUP($B219,'Data invoice'!$B$2:$Q$1155,37,0)),"",VLOOKUP($B219,'Data invoice'!$B$2:$Q$1155,37,0))</f>
        <v/>
      </c>
      <c r="L219" s="77"/>
      <c r="M219" s="77"/>
      <c r="N219" s="77"/>
      <c r="O219" s="77"/>
      <c r="P219" s="77"/>
      <c r="Q219" s="77"/>
      <c r="R219" s="89"/>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81"/>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row>
    <row r="220" spans="1:122" ht="13.5" customHeight="1">
      <c r="A220" s="77"/>
      <c r="B220" s="86" t="str">
        <f t="shared" si="5"/>
        <v/>
      </c>
      <c r="C220" s="86" t="str">
        <f>IF(ISERROR(VLOOKUP($B220,'Data invoice'!$B$2:$Q$1155,3)),"",VLOOKUP($B220,'Data invoice'!$B$2:$Q$1155,3,0))</f>
        <v/>
      </c>
      <c r="D220" s="86" t="str">
        <f>IF(ISERROR(VLOOKUP($B220,'Data invoice'!$B$2:$Q$1155,4,0)),"",VLOOKUP($B220,'Data invoice'!$B$2:$Q$1155,4,0))</f>
        <v/>
      </c>
      <c r="E220" s="86" t="str">
        <f>IF(ISERROR(VLOOKUP($B220,'Data invoice'!$B$2:$Q$1155,5,0)),"",VLOOKUP($B220,'Data invoice'!$B$2:$Q$1155,5,0))</f>
        <v/>
      </c>
      <c r="F220" s="86" t="str">
        <f>IF(ISERROR(VLOOKUP($B220,'Data invoice'!$B$2:$Q$1155,6,0)),"",VLOOKUP($B220,'Data invoice'!$B$2:$Q$1155,6,0))</f>
        <v/>
      </c>
      <c r="G220" s="86" t="str">
        <f>IF(ISERROR(VLOOKUP($B220,'Data invoice'!$B$2:$Q$1155,7,0)),"",VLOOKUP($B220,'Data invoice'!$B$2:$Q$1155,7,0))</f>
        <v/>
      </c>
      <c r="H220" s="86" t="str">
        <f>IF(ISERROR(VLOOKUP($B220,'Data invoice'!$B$2:$Q$1155,9,0)),"",VLOOKUP($B220,'Data invoice'!$B$2:$Q$1155,9,0))</f>
        <v/>
      </c>
      <c r="I220" s="86" t="str">
        <f>IF(ISERROR(VLOOKUP($B220,'Data invoice'!$B$2:$Q$1155,35,0)),"",VLOOKUP($B220,'Data invoice'!$B$2:$Q$1155,35,0))</f>
        <v/>
      </c>
      <c r="J220" s="86" t="str">
        <f>IF(ISERROR(VLOOKUP($B220,'Data invoice'!$B$2:$Q$1155,36,0)),"",VLOOKUP($B220,'Data invoice'!$B$2:$Q$1155,36,0))</f>
        <v/>
      </c>
      <c r="K220" s="88" t="str">
        <f>IF(ISERROR(VLOOKUP($B220,'Data invoice'!$B$2:$Q$1155,37,0)),"",VLOOKUP($B220,'Data invoice'!$B$2:$Q$1155,37,0))</f>
        <v/>
      </c>
      <c r="L220" s="77"/>
      <c r="M220" s="77"/>
      <c r="N220" s="77"/>
      <c r="O220" s="77"/>
      <c r="P220" s="77"/>
      <c r="Q220" s="77"/>
      <c r="R220" s="89"/>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81"/>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row>
    <row r="221" spans="1:122" ht="13.5" customHeight="1">
      <c r="A221" s="77"/>
      <c r="B221" s="86" t="str">
        <f t="shared" si="5"/>
        <v/>
      </c>
      <c r="C221" s="86" t="str">
        <f>IF(ISERROR(VLOOKUP($B221,'Data invoice'!$B$2:$Q$1155,3)),"",VLOOKUP($B221,'Data invoice'!$B$2:$Q$1155,3,0))</f>
        <v/>
      </c>
      <c r="D221" s="86" t="str">
        <f>IF(ISERROR(VLOOKUP($B221,'Data invoice'!$B$2:$Q$1155,4,0)),"",VLOOKUP($B221,'Data invoice'!$B$2:$Q$1155,4,0))</f>
        <v/>
      </c>
      <c r="E221" s="86" t="str">
        <f>IF(ISERROR(VLOOKUP($B221,'Data invoice'!$B$2:$Q$1155,5,0)),"",VLOOKUP($B221,'Data invoice'!$B$2:$Q$1155,5,0))</f>
        <v/>
      </c>
      <c r="F221" s="86" t="str">
        <f>IF(ISERROR(VLOOKUP($B221,'Data invoice'!$B$2:$Q$1155,6,0)),"",VLOOKUP($B221,'Data invoice'!$B$2:$Q$1155,6,0))</f>
        <v/>
      </c>
      <c r="G221" s="86" t="str">
        <f>IF(ISERROR(VLOOKUP($B221,'Data invoice'!$B$2:$Q$1155,7,0)),"",VLOOKUP($B221,'Data invoice'!$B$2:$Q$1155,7,0))</f>
        <v/>
      </c>
      <c r="H221" s="86" t="str">
        <f>IF(ISERROR(VLOOKUP($B221,'Data invoice'!$B$2:$Q$1155,9,0)),"",VLOOKUP($B221,'Data invoice'!$B$2:$Q$1155,9,0))</f>
        <v/>
      </c>
      <c r="I221" s="86" t="str">
        <f>IF(ISERROR(VLOOKUP($B221,'Data invoice'!$B$2:$Q$1155,35,0)),"",VLOOKUP($B221,'Data invoice'!$B$2:$Q$1155,35,0))</f>
        <v/>
      </c>
      <c r="J221" s="86" t="str">
        <f>IF(ISERROR(VLOOKUP($B221,'Data invoice'!$B$2:$Q$1155,36,0)),"",VLOOKUP($B221,'Data invoice'!$B$2:$Q$1155,36,0))</f>
        <v/>
      </c>
      <c r="K221" s="88" t="str">
        <f>IF(ISERROR(VLOOKUP($B221,'Data invoice'!$B$2:$Q$1155,37,0)),"",VLOOKUP($B221,'Data invoice'!$B$2:$Q$1155,37,0))</f>
        <v/>
      </c>
      <c r="L221" s="77"/>
      <c r="M221" s="77"/>
      <c r="N221" s="77"/>
      <c r="O221" s="77"/>
      <c r="P221" s="77"/>
      <c r="Q221" s="77"/>
      <c r="R221" s="89"/>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81"/>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row>
    <row r="222" spans="1:122" ht="13.5" customHeight="1">
      <c r="A222" s="77"/>
      <c r="B222" s="86" t="str">
        <f t="shared" si="5"/>
        <v/>
      </c>
      <c r="C222" s="86" t="str">
        <f>IF(ISERROR(VLOOKUP($B222,'Data invoice'!$B$2:$Q$1155,3)),"",VLOOKUP($B222,'Data invoice'!$B$2:$Q$1155,3,0))</f>
        <v/>
      </c>
      <c r="D222" s="86" t="str">
        <f>IF(ISERROR(VLOOKUP($B222,'Data invoice'!$B$2:$Q$1155,4,0)),"",VLOOKUP($B222,'Data invoice'!$B$2:$Q$1155,4,0))</f>
        <v/>
      </c>
      <c r="E222" s="86" t="str">
        <f>IF(ISERROR(VLOOKUP($B222,'Data invoice'!$B$2:$Q$1155,5,0)),"",VLOOKUP($B222,'Data invoice'!$B$2:$Q$1155,5,0))</f>
        <v/>
      </c>
      <c r="F222" s="86" t="str">
        <f>IF(ISERROR(VLOOKUP($B222,'Data invoice'!$B$2:$Q$1155,6,0)),"",VLOOKUP($B222,'Data invoice'!$B$2:$Q$1155,6,0))</f>
        <v/>
      </c>
      <c r="G222" s="86" t="str">
        <f>IF(ISERROR(VLOOKUP($B222,'Data invoice'!$B$2:$Q$1155,7,0)),"",VLOOKUP($B222,'Data invoice'!$B$2:$Q$1155,7,0))</f>
        <v/>
      </c>
      <c r="H222" s="86" t="str">
        <f>IF(ISERROR(VLOOKUP($B222,'Data invoice'!$B$2:$Q$1155,9,0)),"",VLOOKUP($B222,'Data invoice'!$B$2:$Q$1155,9,0))</f>
        <v/>
      </c>
      <c r="I222" s="86" t="str">
        <f>IF(ISERROR(VLOOKUP($B222,'Data invoice'!$B$2:$Q$1155,35,0)),"",VLOOKUP($B222,'Data invoice'!$B$2:$Q$1155,35,0))</f>
        <v/>
      </c>
      <c r="J222" s="86" t="str">
        <f>IF(ISERROR(VLOOKUP($B222,'Data invoice'!$B$2:$Q$1155,36,0)),"",VLOOKUP($B222,'Data invoice'!$B$2:$Q$1155,36,0))</f>
        <v/>
      </c>
      <c r="K222" s="88" t="str">
        <f>IF(ISERROR(VLOOKUP($B222,'Data invoice'!$B$2:$Q$1155,37,0)),"",VLOOKUP($B222,'Data invoice'!$B$2:$Q$1155,37,0))</f>
        <v/>
      </c>
      <c r="L222" s="77"/>
      <c r="M222" s="77"/>
      <c r="N222" s="77"/>
      <c r="O222" s="77"/>
      <c r="P222" s="77"/>
      <c r="Q222" s="77"/>
      <c r="R222" s="89"/>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81"/>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row>
    <row r="223" spans="1:122" ht="13.5" customHeight="1">
      <c r="A223" s="77"/>
      <c r="B223" s="86" t="str">
        <f t="shared" si="5"/>
        <v/>
      </c>
      <c r="C223" s="86" t="str">
        <f>IF(ISERROR(VLOOKUP($B223,'Data invoice'!$B$2:$Q$1155,3)),"",VLOOKUP($B223,'Data invoice'!$B$2:$Q$1155,3,0))</f>
        <v/>
      </c>
      <c r="D223" s="86" t="str">
        <f>IF(ISERROR(VLOOKUP($B223,'Data invoice'!$B$2:$Q$1155,4,0)),"",VLOOKUP($B223,'Data invoice'!$B$2:$Q$1155,4,0))</f>
        <v/>
      </c>
      <c r="E223" s="86" t="str">
        <f>IF(ISERROR(VLOOKUP($B223,'Data invoice'!$B$2:$Q$1155,5,0)),"",VLOOKUP($B223,'Data invoice'!$B$2:$Q$1155,5,0))</f>
        <v/>
      </c>
      <c r="F223" s="86" t="str">
        <f>IF(ISERROR(VLOOKUP($B223,'Data invoice'!$B$2:$Q$1155,6,0)),"",VLOOKUP($B223,'Data invoice'!$B$2:$Q$1155,6,0))</f>
        <v/>
      </c>
      <c r="G223" s="86" t="str">
        <f>IF(ISERROR(VLOOKUP($B223,'Data invoice'!$B$2:$Q$1155,7,0)),"",VLOOKUP($B223,'Data invoice'!$B$2:$Q$1155,7,0))</f>
        <v/>
      </c>
      <c r="H223" s="86" t="str">
        <f>IF(ISERROR(VLOOKUP($B223,'Data invoice'!$B$2:$Q$1155,9,0)),"",VLOOKUP($B223,'Data invoice'!$B$2:$Q$1155,9,0))</f>
        <v/>
      </c>
      <c r="I223" s="86" t="str">
        <f>IF(ISERROR(VLOOKUP($B223,'Data invoice'!$B$2:$Q$1155,35,0)),"",VLOOKUP($B223,'Data invoice'!$B$2:$Q$1155,35,0))</f>
        <v/>
      </c>
      <c r="J223" s="86" t="str">
        <f>IF(ISERROR(VLOOKUP($B223,'Data invoice'!$B$2:$Q$1155,36,0)),"",VLOOKUP($B223,'Data invoice'!$B$2:$Q$1155,36,0))</f>
        <v/>
      </c>
      <c r="K223" s="88" t="str">
        <f>IF(ISERROR(VLOOKUP($B223,'Data invoice'!$B$2:$Q$1155,37,0)),"",VLOOKUP($B223,'Data invoice'!$B$2:$Q$1155,37,0))</f>
        <v/>
      </c>
      <c r="L223" s="77"/>
      <c r="M223" s="77"/>
      <c r="N223" s="77"/>
      <c r="O223" s="77"/>
      <c r="P223" s="77"/>
      <c r="Q223" s="77"/>
      <c r="R223" s="89"/>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81"/>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row>
    <row r="224" spans="1:122" ht="13.5" customHeight="1">
      <c r="A224" s="77"/>
      <c r="B224" s="86" t="str">
        <f t="shared" si="5"/>
        <v/>
      </c>
      <c r="C224" s="86" t="str">
        <f>IF(ISERROR(VLOOKUP($B224,'Data invoice'!$B$2:$Q$1155,3)),"",VLOOKUP($B224,'Data invoice'!$B$2:$Q$1155,3,0))</f>
        <v/>
      </c>
      <c r="D224" s="86" t="str">
        <f>IF(ISERROR(VLOOKUP($B224,'Data invoice'!$B$2:$Q$1155,4,0)),"",VLOOKUP($B224,'Data invoice'!$B$2:$Q$1155,4,0))</f>
        <v/>
      </c>
      <c r="E224" s="86" t="str">
        <f>IF(ISERROR(VLOOKUP($B224,'Data invoice'!$B$2:$Q$1155,5,0)),"",VLOOKUP($B224,'Data invoice'!$B$2:$Q$1155,5,0))</f>
        <v/>
      </c>
      <c r="F224" s="86" t="str">
        <f>IF(ISERROR(VLOOKUP($B224,'Data invoice'!$B$2:$Q$1155,6,0)),"",VLOOKUP($B224,'Data invoice'!$B$2:$Q$1155,6,0))</f>
        <v/>
      </c>
      <c r="G224" s="86" t="str">
        <f>IF(ISERROR(VLOOKUP($B224,'Data invoice'!$B$2:$Q$1155,7,0)),"",VLOOKUP($B224,'Data invoice'!$B$2:$Q$1155,7,0))</f>
        <v/>
      </c>
      <c r="H224" s="86" t="str">
        <f>IF(ISERROR(VLOOKUP($B224,'Data invoice'!$B$2:$Q$1155,9,0)),"",VLOOKUP($B224,'Data invoice'!$B$2:$Q$1155,9,0))</f>
        <v/>
      </c>
      <c r="I224" s="86" t="str">
        <f>IF(ISERROR(VLOOKUP($B224,'Data invoice'!$B$2:$Q$1155,35,0)),"",VLOOKUP($B224,'Data invoice'!$B$2:$Q$1155,35,0))</f>
        <v/>
      </c>
      <c r="J224" s="86" t="str">
        <f>IF(ISERROR(VLOOKUP($B224,'Data invoice'!$B$2:$Q$1155,36,0)),"",VLOOKUP($B224,'Data invoice'!$B$2:$Q$1155,36,0))</f>
        <v/>
      </c>
      <c r="K224" s="88" t="str">
        <f>IF(ISERROR(VLOOKUP($B224,'Data invoice'!$B$2:$Q$1155,37,0)),"",VLOOKUP($B224,'Data invoice'!$B$2:$Q$1155,37,0))</f>
        <v/>
      </c>
      <c r="L224" s="77"/>
      <c r="M224" s="77"/>
      <c r="N224" s="77"/>
      <c r="O224" s="77"/>
      <c r="P224" s="77"/>
      <c r="Q224" s="77"/>
      <c r="R224" s="89"/>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81"/>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row>
    <row r="225" spans="1:122" ht="13.5" customHeight="1">
      <c r="A225" s="77"/>
      <c r="B225" s="86" t="str">
        <f t="shared" si="5"/>
        <v/>
      </c>
      <c r="C225" s="86" t="str">
        <f>IF(ISERROR(VLOOKUP($B225,'Data invoice'!$B$2:$Q$1155,3)),"",VLOOKUP($B225,'Data invoice'!$B$2:$Q$1155,3,0))</f>
        <v/>
      </c>
      <c r="D225" s="86" t="str">
        <f>IF(ISERROR(VLOOKUP($B225,'Data invoice'!$B$2:$Q$1155,4,0)),"",VLOOKUP($B225,'Data invoice'!$B$2:$Q$1155,4,0))</f>
        <v/>
      </c>
      <c r="E225" s="86" t="str">
        <f>IF(ISERROR(VLOOKUP($B225,'Data invoice'!$B$2:$Q$1155,5,0)),"",VLOOKUP($B225,'Data invoice'!$B$2:$Q$1155,5,0))</f>
        <v/>
      </c>
      <c r="F225" s="86" t="str">
        <f>IF(ISERROR(VLOOKUP($B225,'Data invoice'!$B$2:$Q$1155,6,0)),"",VLOOKUP($B225,'Data invoice'!$B$2:$Q$1155,6,0))</f>
        <v/>
      </c>
      <c r="G225" s="86" t="str">
        <f>IF(ISERROR(VLOOKUP($B225,'Data invoice'!$B$2:$Q$1155,7,0)),"",VLOOKUP($B225,'Data invoice'!$B$2:$Q$1155,7,0))</f>
        <v/>
      </c>
      <c r="H225" s="86" t="str">
        <f>IF(ISERROR(VLOOKUP($B225,'Data invoice'!$B$2:$Q$1155,9,0)),"",VLOOKUP($B225,'Data invoice'!$B$2:$Q$1155,9,0))</f>
        <v/>
      </c>
      <c r="I225" s="86" t="str">
        <f>IF(ISERROR(VLOOKUP($B225,'Data invoice'!$B$2:$Q$1155,35,0)),"",VLOOKUP($B225,'Data invoice'!$B$2:$Q$1155,35,0))</f>
        <v/>
      </c>
      <c r="J225" s="86" t="str">
        <f>IF(ISERROR(VLOOKUP($B225,'Data invoice'!$B$2:$Q$1155,36,0)),"",VLOOKUP($B225,'Data invoice'!$B$2:$Q$1155,36,0))</f>
        <v/>
      </c>
      <c r="K225" s="88" t="str">
        <f>IF(ISERROR(VLOOKUP($B225,'Data invoice'!$B$2:$Q$1155,37,0)),"",VLOOKUP($B225,'Data invoice'!$B$2:$Q$1155,37,0))</f>
        <v/>
      </c>
      <c r="L225" s="77"/>
      <c r="M225" s="77"/>
      <c r="N225" s="77"/>
      <c r="O225" s="77"/>
      <c r="P225" s="77"/>
      <c r="Q225" s="77"/>
      <c r="R225" s="89"/>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81"/>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row>
    <row r="226" spans="1:122" ht="13.5" customHeight="1">
      <c r="A226" s="77"/>
      <c r="B226" s="86" t="str">
        <f t="shared" si="5"/>
        <v/>
      </c>
      <c r="C226" s="86" t="str">
        <f>IF(ISERROR(VLOOKUP($B226,'Data invoice'!$B$2:$Q$1155,3)),"",VLOOKUP($B226,'Data invoice'!$B$2:$Q$1155,3,0))</f>
        <v/>
      </c>
      <c r="D226" s="86" t="str">
        <f>IF(ISERROR(VLOOKUP($B226,'Data invoice'!$B$2:$Q$1155,4,0)),"",VLOOKUP($B226,'Data invoice'!$B$2:$Q$1155,4,0))</f>
        <v/>
      </c>
      <c r="E226" s="86" t="str">
        <f>IF(ISERROR(VLOOKUP($B226,'Data invoice'!$B$2:$Q$1155,5,0)),"",VLOOKUP($B226,'Data invoice'!$B$2:$Q$1155,5,0))</f>
        <v/>
      </c>
      <c r="F226" s="86" t="str">
        <f>IF(ISERROR(VLOOKUP($B226,'Data invoice'!$B$2:$Q$1155,6,0)),"",VLOOKUP($B226,'Data invoice'!$B$2:$Q$1155,6,0))</f>
        <v/>
      </c>
      <c r="G226" s="86" t="str">
        <f>IF(ISERROR(VLOOKUP($B226,'Data invoice'!$B$2:$Q$1155,7,0)),"",VLOOKUP($B226,'Data invoice'!$B$2:$Q$1155,7,0))</f>
        <v/>
      </c>
      <c r="H226" s="86" t="str">
        <f>IF(ISERROR(VLOOKUP($B226,'Data invoice'!$B$2:$Q$1155,9,0)),"",VLOOKUP($B226,'Data invoice'!$B$2:$Q$1155,9,0))</f>
        <v/>
      </c>
      <c r="I226" s="86" t="str">
        <f>IF(ISERROR(VLOOKUP($B226,'Data invoice'!$B$2:$Q$1155,35,0)),"",VLOOKUP($B226,'Data invoice'!$B$2:$Q$1155,35,0))</f>
        <v/>
      </c>
      <c r="J226" s="86" t="str">
        <f>IF(ISERROR(VLOOKUP($B226,'Data invoice'!$B$2:$Q$1155,36,0)),"",VLOOKUP($B226,'Data invoice'!$B$2:$Q$1155,36,0))</f>
        <v/>
      </c>
      <c r="K226" s="88" t="str">
        <f>IF(ISERROR(VLOOKUP($B226,'Data invoice'!$B$2:$Q$1155,37,0)),"",VLOOKUP($B226,'Data invoice'!$B$2:$Q$1155,37,0))</f>
        <v/>
      </c>
      <c r="L226" s="77"/>
      <c r="M226" s="77"/>
      <c r="N226" s="77"/>
      <c r="O226" s="77"/>
      <c r="P226" s="77"/>
      <c r="Q226" s="77"/>
      <c r="R226" s="89"/>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81"/>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row>
    <row r="227" spans="1:122" ht="13.5" customHeight="1">
      <c r="A227" s="77"/>
      <c r="B227" s="86" t="str">
        <f t="shared" si="5"/>
        <v/>
      </c>
      <c r="C227" s="86" t="str">
        <f>IF(ISERROR(VLOOKUP($B227,'Data invoice'!$B$2:$Q$1155,3)),"",VLOOKUP($B227,'Data invoice'!$B$2:$Q$1155,3,0))</f>
        <v/>
      </c>
      <c r="D227" s="86" t="str">
        <f>IF(ISERROR(VLOOKUP($B227,'Data invoice'!$B$2:$Q$1155,4,0)),"",VLOOKUP($B227,'Data invoice'!$B$2:$Q$1155,4,0))</f>
        <v/>
      </c>
      <c r="E227" s="86" t="str">
        <f>IF(ISERROR(VLOOKUP($B227,'Data invoice'!$B$2:$Q$1155,5,0)),"",VLOOKUP($B227,'Data invoice'!$B$2:$Q$1155,5,0))</f>
        <v/>
      </c>
      <c r="F227" s="86" t="str">
        <f>IF(ISERROR(VLOOKUP($B227,'Data invoice'!$B$2:$Q$1155,6,0)),"",VLOOKUP($B227,'Data invoice'!$B$2:$Q$1155,6,0))</f>
        <v/>
      </c>
      <c r="G227" s="86" t="str">
        <f>IF(ISERROR(VLOOKUP($B227,'Data invoice'!$B$2:$Q$1155,7,0)),"",VLOOKUP($B227,'Data invoice'!$B$2:$Q$1155,7,0))</f>
        <v/>
      </c>
      <c r="H227" s="86" t="str">
        <f>IF(ISERROR(VLOOKUP($B227,'Data invoice'!$B$2:$Q$1155,9,0)),"",VLOOKUP($B227,'Data invoice'!$B$2:$Q$1155,9,0))</f>
        <v/>
      </c>
      <c r="I227" s="86" t="str">
        <f>IF(ISERROR(VLOOKUP($B227,'Data invoice'!$B$2:$Q$1155,35,0)),"",VLOOKUP($B227,'Data invoice'!$B$2:$Q$1155,35,0))</f>
        <v/>
      </c>
      <c r="J227" s="86" t="str">
        <f>IF(ISERROR(VLOOKUP($B227,'Data invoice'!$B$2:$Q$1155,36,0)),"",VLOOKUP($B227,'Data invoice'!$B$2:$Q$1155,36,0))</f>
        <v/>
      </c>
      <c r="K227" s="88" t="str">
        <f>IF(ISERROR(VLOOKUP($B227,'Data invoice'!$B$2:$Q$1155,37,0)),"",VLOOKUP($B227,'Data invoice'!$B$2:$Q$1155,37,0))</f>
        <v/>
      </c>
      <c r="L227" s="77"/>
      <c r="M227" s="77"/>
      <c r="N227" s="77"/>
      <c r="O227" s="77"/>
      <c r="P227" s="77"/>
      <c r="Q227" s="77"/>
      <c r="R227" s="89"/>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81"/>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row>
    <row r="228" spans="1:122" ht="13.5" customHeight="1">
      <c r="A228" s="77"/>
      <c r="B228" s="86" t="str">
        <f t="shared" si="5"/>
        <v/>
      </c>
      <c r="C228" s="86" t="str">
        <f>IF(ISERROR(VLOOKUP($B228,'Data invoice'!$B$2:$Q$1155,3)),"",VLOOKUP($B228,'Data invoice'!$B$2:$Q$1155,3,0))</f>
        <v/>
      </c>
      <c r="D228" s="86" t="str">
        <f>IF(ISERROR(VLOOKUP($B228,'Data invoice'!$B$2:$Q$1155,4,0)),"",VLOOKUP($B228,'Data invoice'!$B$2:$Q$1155,4,0))</f>
        <v/>
      </c>
      <c r="E228" s="86" t="str">
        <f>IF(ISERROR(VLOOKUP($B228,'Data invoice'!$B$2:$Q$1155,5,0)),"",VLOOKUP($B228,'Data invoice'!$B$2:$Q$1155,5,0))</f>
        <v/>
      </c>
      <c r="F228" s="86" t="str">
        <f>IF(ISERROR(VLOOKUP($B228,'Data invoice'!$B$2:$Q$1155,6,0)),"",VLOOKUP($B228,'Data invoice'!$B$2:$Q$1155,6,0))</f>
        <v/>
      </c>
      <c r="G228" s="86" t="str">
        <f>IF(ISERROR(VLOOKUP($B228,'Data invoice'!$B$2:$Q$1155,7,0)),"",VLOOKUP($B228,'Data invoice'!$B$2:$Q$1155,7,0))</f>
        <v/>
      </c>
      <c r="H228" s="86" t="str">
        <f>IF(ISERROR(VLOOKUP($B228,'Data invoice'!$B$2:$Q$1155,9,0)),"",VLOOKUP($B228,'Data invoice'!$B$2:$Q$1155,9,0))</f>
        <v/>
      </c>
      <c r="I228" s="86" t="str">
        <f>IF(ISERROR(VLOOKUP($B228,'Data invoice'!$B$2:$Q$1155,35,0)),"",VLOOKUP($B228,'Data invoice'!$B$2:$Q$1155,35,0))</f>
        <v/>
      </c>
      <c r="J228" s="86" t="str">
        <f>IF(ISERROR(VLOOKUP($B228,'Data invoice'!$B$2:$Q$1155,36,0)),"",VLOOKUP($B228,'Data invoice'!$B$2:$Q$1155,36,0))</f>
        <v/>
      </c>
      <c r="K228" s="88" t="str">
        <f>IF(ISERROR(VLOOKUP($B228,'Data invoice'!$B$2:$Q$1155,37,0)),"",VLOOKUP($B228,'Data invoice'!$B$2:$Q$1155,37,0))</f>
        <v/>
      </c>
      <c r="L228" s="77"/>
      <c r="M228" s="77"/>
      <c r="N228" s="77"/>
      <c r="O228" s="77"/>
      <c r="P228" s="77"/>
      <c r="Q228" s="77"/>
      <c r="R228" s="89"/>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81"/>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row>
    <row r="229" spans="1:122" ht="13.5" customHeight="1">
      <c r="A229" s="77"/>
      <c r="B229" s="86" t="str">
        <f t="shared" si="5"/>
        <v/>
      </c>
      <c r="C229" s="86" t="str">
        <f>IF(ISERROR(VLOOKUP($B229,'Data invoice'!$B$2:$Q$1155,3)),"",VLOOKUP($B229,'Data invoice'!$B$2:$Q$1155,3,0))</f>
        <v/>
      </c>
      <c r="D229" s="86" t="str">
        <f>IF(ISERROR(VLOOKUP($B229,'Data invoice'!$B$2:$Q$1155,4,0)),"",VLOOKUP($B229,'Data invoice'!$B$2:$Q$1155,4,0))</f>
        <v/>
      </c>
      <c r="E229" s="86" t="str">
        <f>IF(ISERROR(VLOOKUP($B229,'Data invoice'!$B$2:$Q$1155,5,0)),"",VLOOKUP($B229,'Data invoice'!$B$2:$Q$1155,5,0))</f>
        <v/>
      </c>
      <c r="F229" s="86" t="str">
        <f>IF(ISERROR(VLOOKUP($B229,'Data invoice'!$B$2:$Q$1155,6,0)),"",VLOOKUP($B229,'Data invoice'!$B$2:$Q$1155,6,0))</f>
        <v/>
      </c>
      <c r="G229" s="86" t="str">
        <f>IF(ISERROR(VLOOKUP($B229,'Data invoice'!$B$2:$Q$1155,7,0)),"",VLOOKUP($B229,'Data invoice'!$B$2:$Q$1155,7,0))</f>
        <v/>
      </c>
      <c r="H229" s="86" t="str">
        <f>IF(ISERROR(VLOOKUP($B229,'Data invoice'!$B$2:$Q$1155,9,0)),"",VLOOKUP($B229,'Data invoice'!$B$2:$Q$1155,9,0))</f>
        <v/>
      </c>
      <c r="I229" s="86" t="str">
        <f>IF(ISERROR(VLOOKUP($B229,'Data invoice'!$B$2:$Q$1155,35,0)),"",VLOOKUP($B229,'Data invoice'!$B$2:$Q$1155,35,0))</f>
        <v/>
      </c>
      <c r="J229" s="86" t="str">
        <f>IF(ISERROR(VLOOKUP($B229,'Data invoice'!$B$2:$Q$1155,36,0)),"",VLOOKUP($B229,'Data invoice'!$B$2:$Q$1155,36,0))</f>
        <v/>
      </c>
      <c r="K229" s="88" t="str">
        <f>IF(ISERROR(VLOOKUP($B229,'Data invoice'!$B$2:$Q$1155,37,0)),"",VLOOKUP($B229,'Data invoice'!$B$2:$Q$1155,37,0))</f>
        <v/>
      </c>
      <c r="L229" s="77"/>
      <c r="M229" s="77"/>
      <c r="N229" s="77"/>
      <c r="O229" s="77"/>
      <c r="P229" s="77"/>
      <c r="Q229" s="77"/>
      <c r="R229" s="89"/>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81"/>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row>
    <row r="230" spans="1:122" ht="13.5" customHeight="1">
      <c r="A230" s="77"/>
      <c r="B230" s="86" t="str">
        <f t="shared" si="5"/>
        <v/>
      </c>
      <c r="C230" s="86" t="str">
        <f>IF(ISERROR(VLOOKUP($B230,'Data invoice'!$B$2:$Q$1155,3)),"",VLOOKUP($B230,'Data invoice'!$B$2:$Q$1155,3,0))</f>
        <v/>
      </c>
      <c r="D230" s="86" t="str">
        <f>IF(ISERROR(VLOOKUP($B230,'Data invoice'!$B$2:$Q$1155,4,0)),"",VLOOKUP($B230,'Data invoice'!$B$2:$Q$1155,4,0))</f>
        <v/>
      </c>
      <c r="E230" s="86" t="str">
        <f>IF(ISERROR(VLOOKUP($B230,'Data invoice'!$B$2:$Q$1155,5,0)),"",VLOOKUP($B230,'Data invoice'!$B$2:$Q$1155,5,0))</f>
        <v/>
      </c>
      <c r="F230" s="86" t="str">
        <f>IF(ISERROR(VLOOKUP($B230,'Data invoice'!$B$2:$Q$1155,6,0)),"",VLOOKUP($B230,'Data invoice'!$B$2:$Q$1155,6,0))</f>
        <v/>
      </c>
      <c r="G230" s="86" t="str">
        <f>IF(ISERROR(VLOOKUP($B230,'Data invoice'!$B$2:$Q$1155,7,0)),"",VLOOKUP($B230,'Data invoice'!$B$2:$Q$1155,7,0))</f>
        <v/>
      </c>
      <c r="H230" s="86" t="str">
        <f>IF(ISERROR(VLOOKUP($B230,'Data invoice'!$B$2:$Q$1155,9,0)),"",VLOOKUP($B230,'Data invoice'!$B$2:$Q$1155,9,0))</f>
        <v/>
      </c>
      <c r="I230" s="86" t="str">
        <f>IF(ISERROR(VLOOKUP($B230,'Data invoice'!$B$2:$Q$1155,35,0)),"",VLOOKUP($B230,'Data invoice'!$B$2:$Q$1155,35,0))</f>
        <v/>
      </c>
      <c r="J230" s="86" t="str">
        <f>IF(ISERROR(VLOOKUP($B230,'Data invoice'!$B$2:$Q$1155,36,0)),"",VLOOKUP($B230,'Data invoice'!$B$2:$Q$1155,36,0))</f>
        <v/>
      </c>
      <c r="K230" s="88" t="str">
        <f>IF(ISERROR(VLOOKUP($B230,'Data invoice'!$B$2:$Q$1155,37,0)),"",VLOOKUP($B230,'Data invoice'!$B$2:$Q$1155,37,0))</f>
        <v/>
      </c>
      <c r="L230" s="77"/>
      <c r="M230" s="77"/>
      <c r="N230" s="77"/>
      <c r="O230" s="77"/>
      <c r="P230" s="77"/>
      <c r="Q230" s="77"/>
      <c r="R230" s="89"/>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81"/>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row>
    <row r="231" spans="1:122" ht="13.5" customHeight="1">
      <c r="A231" s="77"/>
      <c r="B231" s="86" t="str">
        <f t="shared" si="5"/>
        <v/>
      </c>
      <c r="C231" s="86" t="str">
        <f>IF(ISERROR(VLOOKUP($B231,'Data invoice'!$B$2:$Q$1155,3)),"",VLOOKUP($B231,'Data invoice'!$B$2:$Q$1155,3,0))</f>
        <v/>
      </c>
      <c r="D231" s="86" t="str">
        <f>IF(ISERROR(VLOOKUP($B231,'Data invoice'!$B$2:$Q$1155,4,0)),"",VLOOKUP($B231,'Data invoice'!$B$2:$Q$1155,4,0))</f>
        <v/>
      </c>
      <c r="E231" s="86" t="str">
        <f>IF(ISERROR(VLOOKUP($B231,'Data invoice'!$B$2:$Q$1155,5,0)),"",VLOOKUP($B231,'Data invoice'!$B$2:$Q$1155,5,0))</f>
        <v/>
      </c>
      <c r="F231" s="86" t="str">
        <f>IF(ISERROR(VLOOKUP($B231,'Data invoice'!$B$2:$Q$1155,6,0)),"",VLOOKUP($B231,'Data invoice'!$B$2:$Q$1155,6,0))</f>
        <v/>
      </c>
      <c r="G231" s="86" t="str">
        <f>IF(ISERROR(VLOOKUP($B231,'Data invoice'!$B$2:$Q$1155,7,0)),"",VLOOKUP($B231,'Data invoice'!$B$2:$Q$1155,7,0))</f>
        <v/>
      </c>
      <c r="H231" s="86" t="str">
        <f>IF(ISERROR(VLOOKUP($B231,'Data invoice'!$B$2:$Q$1155,9,0)),"",VLOOKUP($B231,'Data invoice'!$B$2:$Q$1155,9,0))</f>
        <v/>
      </c>
      <c r="I231" s="86" t="str">
        <f>IF(ISERROR(VLOOKUP($B231,'Data invoice'!$B$2:$Q$1155,35,0)),"",VLOOKUP($B231,'Data invoice'!$B$2:$Q$1155,35,0))</f>
        <v/>
      </c>
      <c r="J231" s="86" t="str">
        <f>IF(ISERROR(VLOOKUP($B231,'Data invoice'!$B$2:$Q$1155,36,0)),"",VLOOKUP($B231,'Data invoice'!$B$2:$Q$1155,36,0))</f>
        <v/>
      </c>
      <c r="K231" s="88" t="str">
        <f>IF(ISERROR(VLOOKUP($B231,'Data invoice'!$B$2:$Q$1155,37,0)),"",VLOOKUP($B231,'Data invoice'!$B$2:$Q$1155,37,0))</f>
        <v/>
      </c>
      <c r="L231" s="77"/>
      <c r="M231" s="77"/>
      <c r="N231" s="77"/>
      <c r="O231" s="77"/>
      <c r="P231" s="77"/>
      <c r="Q231" s="77"/>
      <c r="R231" s="89"/>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81"/>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row>
    <row r="232" spans="1:122" ht="13.5" customHeight="1">
      <c r="A232" s="77"/>
      <c r="B232" s="86" t="str">
        <f t="shared" si="5"/>
        <v/>
      </c>
      <c r="C232" s="86" t="str">
        <f>IF(ISERROR(VLOOKUP($B232,'Data invoice'!$B$2:$Q$1155,3)),"",VLOOKUP($B232,'Data invoice'!$B$2:$Q$1155,3,0))</f>
        <v/>
      </c>
      <c r="D232" s="86" t="str">
        <f>IF(ISERROR(VLOOKUP($B232,'Data invoice'!$B$2:$Q$1155,4,0)),"",VLOOKUP($B232,'Data invoice'!$B$2:$Q$1155,4,0))</f>
        <v/>
      </c>
      <c r="E232" s="86" t="str">
        <f>IF(ISERROR(VLOOKUP($B232,'Data invoice'!$B$2:$Q$1155,5,0)),"",VLOOKUP($B232,'Data invoice'!$B$2:$Q$1155,5,0))</f>
        <v/>
      </c>
      <c r="F232" s="86" t="str">
        <f>IF(ISERROR(VLOOKUP($B232,'Data invoice'!$B$2:$Q$1155,6,0)),"",VLOOKUP($B232,'Data invoice'!$B$2:$Q$1155,6,0))</f>
        <v/>
      </c>
      <c r="G232" s="86" t="str">
        <f>IF(ISERROR(VLOOKUP($B232,'Data invoice'!$B$2:$Q$1155,7,0)),"",VLOOKUP($B232,'Data invoice'!$B$2:$Q$1155,7,0))</f>
        <v/>
      </c>
      <c r="H232" s="86" t="str">
        <f>IF(ISERROR(VLOOKUP($B232,'Data invoice'!$B$2:$Q$1155,9,0)),"",VLOOKUP($B232,'Data invoice'!$B$2:$Q$1155,9,0))</f>
        <v/>
      </c>
      <c r="I232" s="86" t="str">
        <f>IF(ISERROR(VLOOKUP($B232,'Data invoice'!$B$2:$Q$1155,35,0)),"",VLOOKUP($B232,'Data invoice'!$B$2:$Q$1155,35,0))</f>
        <v/>
      </c>
      <c r="J232" s="86" t="str">
        <f>IF(ISERROR(VLOOKUP($B232,'Data invoice'!$B$2:$Q$1155,36,0)),"",VLOOKUP($B232,'Data invoice'!$B$2:$Q$1155,36,0))</f>
        <v/>
      </c>
      <c r="K232" s="88" t="str">
        <f>IF(ISERROR(VLOOKUP($B232,'Data invoice'!$B$2:$Q$1155,37,0)),"",VLOOKUP($B232,'Data invoice'!$B$2:$Q$1155,37,0))</f>
        <v/>
      </c>
      <c r="L232" s="77"/>
      <c r="M232" s="77"/>
      <c r="N232" s="77"/>
      <c r="O232" s="77"/>
      <c r="P232" s="77"/>
      <c r="Q232" s="77"/>
      <c r="R232" s="89"/>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81"/>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row>
    <row r="233" spans="1:122" ht="13.5" customHeight="1">
      <c r="A233" s="77"/>
      <c r="B233" s="86" t="str">
        <f t="shared" si="5"/>
        <v/>
      </c>
      <c r="C233" s="86" t="str">
        <f>IF(ISERROR(VLOOKUP($B233,'Data invoice'!$B$2:$Q$1155,3)),"",VLOOKUP($B233,'Data invoice'!$B$2:$Q$1155,3,0))</f>
        <v/>
      </c>
      <c r="D233" s="86" t="str">
        <f>IF(ISERROR(VLOOKUP($B233,'Data invoice'!$B$2:$Q$1155,4,0)),"",VLOOKUP($B233,'Data invoice'!$B$2:$Q$1155,4,0))</f>
        <v/>
      </c>
      <c r="E233" s="86" t="str">
        <f>IF(ISERROR(VLOOKUP($B233,'Data invoice'!$B$2:$Q$1155,5,0)),"",VLOOKUP($B233,'Data invoice'!$B$2:$Q$1155,5,0))</f>
        <v/>
      </c>
      <c r="F233" s="86" t="str">
        <f>IF(ISERROR(VLOOKUP($B233,'Data invoice'!$B$2:$Q$1155,6,0)),"",VLOOKUP($B233,'Data invoice'!$B$2:$Q$1155,6,0))</f>
        <v/>
      </c>
      <c r="G233" s="86" t="str">
        <f>IF(ISERROR(VLOOKUP($B233,'Data invoice'!$B$2:$Q$1155,7,0)),"",VLOOKUP($B233,'Data invoice'!$B$2:$Q$1155,7,0))</f>
        <v/>
      </c>
      <c r="H233" s="86" t="str">
        <f>IF(ISERROR(VLOOKUP($B233,'Data invoice'!$B$2:$Q$1155,9,0)),"",VLOOKUP($B233,'Data invoice'!$B$2:$Q$1155,9,0))</f>
        <v/>
      </c>
      <c r="I233" s="86" t="str">
        <f>IF(ISERROR(VLOOKUP($B233,'Data invoice'!$B$2:$Q$1155,35,0)),"",VLOOKUP($B233,'Data invoice'!$B$2:$Q$1155,35,0))</f>
        <v/>
      </c>
      <c r="J233" s="86" t="str">
        <f>IF(ISERROR(VLOOKUP($B233,'Data invoice'!$B$2:$Q$1155,36,0)),"",VLOOKUP($B233,'Data invoice'!$B$2:$Q$1155,36,0))</f>
        <v/>
      </c>
      <c r="K233" s="88" t="str">
        <f>IF(ISERROR(VLOOKUP($B233,'Data invoice'!$B$2:$Q$1155,37,0)),"",VLOOKUP($B233,'Data invoice'!$B$2:$Q$1155,37,0))</f>
        <v/>
      </c>
      <c r="L233" s="77"/>
      <c r="M233" s="77"/>
      <c r="N233" s="77"/>
      <c r="O233" s="77"/>
      <c r="P233" s="77"/>
      <c r="Q233" s="77"/>
      <c r="R233" s="89"/>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81"/>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row>
    <row r="234" spans="1:122" ht="13.5" customHeight="1">
      <c r="A234" s="77"/>
      <c r="B234" s="86" t="str">
        <f t="shared" si="5"/>
        <v/>
      </c>
      <c r="C234" s="86" t="str">
        <f>IF(ISERROR(VLOOKUP($B234,'Data invoice'!$B$2:$Q$1155,3)),"",VLOOKUP($B234,'Data invoice'!$B$2:$Q$1155,3,0))</f>
        <v/>
      </c>
      <c r="D234" s="86" t="str">
        <f>IF(ISERROR(VLOOKUP($B234,'Data invoice'!$B$2:$Q$1155,4,0)),"",VLOOKUP($B234,'Data invoice'!$B$2:$Q$1155,4,0))</f>
        <v/>
      </c>
      <c r="E234" s="86" t="str">
        <f>IF(ISERROR(VLOOKUP($B234,'Data invoice'!$B$2:$Q$1155,5,0)),"",VLOOKUP($B234,'Data invoice'!$B$2:$Q$1155,5,0))</f>
        <v/>
      </c>
      <c r="F234" s="86" t="str">
        <f>IF(ISERROR(VLOOKUP($B234,'Data invoice'!$B$2:$Q$1155,6,0)),"",VLOOKUP($B234,'Data invoice'!$B$2:$Q$1155,6,0))</f>
        <v/>
      </c>
      <c r="G234" s="86" t="str">
        <f>IF(ISERROR(VLOOKUP($B234,'Data invoice'!$B$2:$Q$1155,7,0)),"",VLOOKUP($B234,'Data invoice'!$B$2:$Q$1155,7,0))</f>
        <v/>
      </c>
      <c r="H234" s="86" t="str">
        <f>IF(ISERROR(VLOOKUP($B234,'Data invoice'!$B$2:$Q$1155,9,0)),"",VLOOKUP($B234,'Data invoice'!$B$2:$Q$1155,9,0))</f>
        <v/>
      </c>
      <c r="I234" s="86" t="str">
        <f>IF(ISERROR(VLOOKUP($B234,'Data invoice'!$B$2:$Q$1155,35,0)),"",VLOOKUP($B234,'Data invoice'!$B$2:$Q$1155,35,0))</f>
        <v/>
      </c>
      <c r="J234" s="86" t="str">
        <f>IF(ISERROR(VLOOKUP($B234,'Data invoice'!$B$2:$Q$1155,36,0)),"",VLOOKUP($B234,'Data invoice'!$B$2:$Q$1155,36,0))</f>
        <v/>
      </c>
      <c r="K234" s="88" t="str">
        <f>IF(ISERROR(VLOOKUP($B234,'Data invoice'!$B$2:$Q$1155,37,0)),"",VLOOKUP($B234,'Data invoice'!$B$2:$Q$1155,37,0))</f>
        <v/>
      </c>
      <c r="L234" s="77"/>
      <c r="M234" s="77"/>
      <c r="N234" s="77"/>
      <c r="O234" s="77"/>
      <c r="P234" s="77"/>
      <c r="Q234" s="77"/>
      <c r="R234" s="89"/>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81"/>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row>
    <row r="235" spans="1:122" ht="13.5" customHeight="1">
      <c r="A235" s="77"/>
      <c r="B235" s="86" t="str">
        <f t="shared" si="5"/>
        <v/>
      </c>
      <c r="C235" s="86" t="str">
        <f>IF(ISERROR(VLOOKUP($B235,'Data invoice'!$B$2:$Q$1155,3)),"",VLOOKUP($B235,'Data invoice'!$B$2:$Q$1155,3,0))</f>
        <v/>
      </c>
      <c r="D235" s="86" t="str">
        <f>IF(ISERROR(VLOOKUP($B235,'Data invoice'!$B$2:$Q$1155,4,0)),"",VLOOKUP($B235,'Data invoice'!$B$2:$Q$1155,4,0))</f>
        <v/>
      </c>
      <c r="E235" s="86" t="str">
        <f>IF(ISERROR(VLOOKUP($B235,'Data invoice'!$B$2:$Q$1155,5,0)),"",VLOOKUP($B235,'Data invoice'!$B$2:$Q$1155,5,0))</f>
        <v/>
      </c>
      <c r="F235" s="86" t="str">
        <f>IF(ISERROR(VLOOKUP($B235,'Data invoice'!$B$2:$Q$1155,6,0)),"",VLOOKUP($B235,'Data invoice'!$B$2:$Q$1155,6,0))</f>
        <v/>
      </c>
      <c r="G235" s="86" t="str">
        <f>IF(ISERROR(VLOOKUP($B235,'Data invoice'!$B$2:$Q$1155,7,0)),"",VLOOKUP($B235,'Data invoice'!$B$2:$Q$1155,7,0))</f>
        <v/>
      </c>
      <c r="H235" s="86" t="str">
        <f>IF(ISERROR(VLOOKUP($B235,'Data invoice'!$B$2:$Q$1155,9,0)),"",VLOOKUP($B235,'Data invoice'!$B$2:$Q$1155,9,0))</f>
        <v/>
      </c>
      <c r="I235" s="86" t="str">
        <f>IF(ISERROR(VLOOKUP($B235,'Data invoice'!$B$2:$Q$1155,35,0)),"",VLOOKUP($B235,'Data invoice'!$B$2:$Q$1155,35,0))</f>
        <v/>
      </c>
      <c r="J235" s="86" t="str">
        <f>IF(ISERROR(VLOOKUP($B235,'Data invoice'!$B$2:$Q$1155,36,0)),"",VLOOKUP($B235,'Data invoice'!$B$2:$Q$1155,36,0))</f>
        <v/>
      </c>
      <c r="K235" s="88" t="str">
        <f>IF(ISERROR(VLOOKUP($B235,'Data invoice'!$B$2:$Q$1155,37,0)),"",VLOOKUP($B235,'Data invoice'!$B$2:$Q$1155,37,0))</f>
        <v/>
      </c>
      <c r="L235" s="77"/>
      <c r="M235" s="77"/>
      <c r="N235" s="77"/>
      <c r="O235" s="77"/>
      <c r="P235" s="77"/>
      <c r="Q235" s="77"/>
      <c r="R235" s="89"/>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81"/>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row>
    <row r="236" spans="1:122" ht="13.5" customHeight="1">
      <c r="A236" s="77"/>
      <c r="B236" s="86" t="str">
        <f t="shared" si="5"/>
        <v/>
      </c>
      <c r="C236" s="86" t="str">
        <f>IF(ISERROR(VLOOKUP($B236,'Data invoice'!$B$2:$Q$1155,3)),"",VLOOKUP($B236,'Data invoice'!$B$2:$Q$1155,3,0))</f>
        <v/>
      </c>
      <c r="D236" s="86" t="str">
        <f>IF(ISERROR(VLOOKUP($B236,'Data invoice'!$B$2:$Q$1155,4,0)),"",VLOOKUP($B236,'Data invoice'!$B$2:$Q$1155,4,0))</f>
        <v/>
      </c>
      <c r="E236" s="86" t="str">
        <f>IF(ISERROR(VLOOKUP($B236,'Data invoice'!$B$2:$Q$1155,5,0)),"",VLOOKUP($B236,'Data invoice'!$B$2:$Q$1155,5,0))</f>
        <v/>
      </c>
      <c r="F236" s="86" t="str">
        <f>IF(ISERROR(VLOOKUP($B236,'Data invoice'!$B$2:$Q$1155,6,0)),"",VLOOKUP($B236,'Data invoice'!$B$2:$Q$1155,6,0))</f>
        <v/>
      </c>
      <c r="G236" s="86" t="str">
        <f>IF(ISERROR(VLOOKUP($B236,'Data invoice'!$B$2:$Q$1155,7,0)),"",VLOOKUP($B236,'Data invoice'!$B$2:$Q$1155,7,0))</f>
        <v/>
      </c>
      <c r="H236" s="86" t="str">
        <f>IF(ISERROR(VLOOKUP($B236,'Data invoice'!$B$2:$Q$1155,9,0)),"",VLOOKUP($B236,'Data invoice'!$B$2:$Q$1155,9,0))</f>
        <v/>
      </c>
      <c r="I236" s="86" t="str">
        <f>IF(ISERROR(VLOOKUP($B236,'Data invoice'!$B$2:$Q$1155,35,0)),"",VLOOKUP($B236,'Data invoice'!$B$2:$Q$1155,35,0))</f>
        <v/>
      </c>
      <c r="J236" s="86" t="str">
        <f>IF(ISERROR(VLOOKUP($B236,'Data invoice'!$B$2:$Q$1155,36,0)),"",VLOOKUP($B236,'Data invoice'!$B$2:$Q$1155,36,0))</f>
        <v/>
      </c>
      <c r="K236" s="88" t="str">
        <f>IF(ISERROR(VLOOKUP($B236,'Data invoice'!$B$2:$Q$1155,37,0)),"",VLOOKUP($B236,'Data invoice'!$B$2:$Q$1155,37,0))</f>
        <v/>
      </c>
      <c r="L236" s="77"/>
      <c r="M236" s="77"/>
      <c r="N236" s="77"/>
      <c r="O236" s="77"/>
      <c r="P236" s="77"/>
      <c r="Q236" s="77"/>
      <c r="R236" s="89"/>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81"/>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row>
    <row r="237" spans="1:122" ht="13.5" customHeight="1">
      <c r="A237" s="77"/>
      <c r="B237" s="86" t="str">
        <f t="shared" si="5"/>
        <v/>
      </c>
      <c r="C237" s="86" t="str">
        <f>IF(ISERROR(VLOOKUP($B237,'Data invoice'!$B$2:$Q$1155,3)),"",VLOOKUP($B237,'Data invoice'!$B$2:$Q$1155,3,0))</f>
        <v/>
      </c>
      <c r="D237" s="86" t="str">
        <f>IF(ISERROR(VLOOKUP($B237,'Data invoice'!$B$2:$Q$1155,4,0)),"",VLOOKUP($B237,'Data invoice'!$B$2:$Q$1155,4,0))</f>
        <v/>
      </c>
      <c r="E237" s="86" t="str">
        <f>IF(ISERROR(VLOOKUP($B237,'Data invoice'!$B$2:$Q$1155,5,0)),"",VLOOKUP($B237,'Data invoice'!$B$2:$Q$1155,5,0))</f>
        <v/>
      </c>
      <c r="F237" s="86" t="str">
        <f>IF(ISERROR(VLOOKUP($B237,'Data invoice'!$B$2:$Q$1155,6,0)),"",VLOOKUP($B237,'Data invoice'!$B$2:$Q$1155,6,0))</f>
        <v/>
      </c>
      <c r="G237" s="86" t="str">
        <f>IF(ISERROR(VLOOKUP($B237,'Data invoice'!$B$2:$Q$1155,7,0)),"",VLOOKUP($B237,'Data invoice'!$B$2:$Q$1155,7,0))</f>
        <v/>
      </c>
      <c r="H237" s="86" t="str">
        <f>IF(ISERROR(VLOOKUP($B237,'Data invoice'!$B$2:$Q$1155,9,0)),"",VLOOKUP($B237,'Data invoice'!$B$2:$Q$1155,9,0))</f>
        <v/>
      </c>
      <c r="I237" s="86" t="str">
        <f>IF(ISERROR(VLOOKUP($B237,'Data invoice'!$B$2:$Q$1155,35,0)),"",VLOOKUP($B237,'Data invoice'!$B$2:$Q$1155,35,0))</f>
        <v/>
      </c>
      <c r="J237" s="86" t="str">
        <f>IF(ISERROR(VLOOKUP($B237,'Data invoice'!$B$2:$Q$1155,36,0)),"",VLOOKUP($B237,'Data invoice'!$B$2:$Q$1155,36,0))</f>
        <v/>
      </c>
      <c r="K237" s="88" t="str">
        <f>IF(ISERROR(VLOOKUP($B237,'Data invoice'!$B$2:$Q$1155,37,0)),"",VLOOKUP($B237,'Data invoice'!$B$2:$Q$1155,37,0))</f>
        <v/>
      </c>
      <c r="L237" s="77"/>
      <c r="M237" s="77"/>
      <c r="N237" s="77"/>
      <c r="O237" s="77"/>
      <c r="P237" s="77"/>
      <c r="Q237" s="77"/>
      <c r="R237" s="89"/>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81"/>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row>
    <row r="238" spans="1:122" ht="13.5" customHeight="1">
      <c r="A238" s="77"/>
      <c r="B238" s="86" t="str">
        <f t="shared" si="5"/>
        <v/>
      </c>
      <c r="C238" s="86" t="str">
        <f>IF(ISERROR(VLOOKUP($B238,'Data invoice'!$B$2:$Q$1155,3)),"",VLOOKUP($B238,'Data invoice'!$B$2:$Q$1155,3,0))</f>
        <v/>
      </c>
      <c r="D238" s="86" t="str">
        <f>IF(ISERROR(VLOOKUP($B238,'Data invoice'!$B$2:$Q$1155,4,0)),"",VLOOKUP($B238,'Data invoice'!$B$2:$Q$1155,4,0))</f>
        <v/>
      </c>
      <c r="E238" s="86" t="str">
        <f>IF(ISERROR(VLOOKUP($B238,'Data invoice'!$B$2:$Q$1155,5,0)),"",VLOOKUP($B238,'Data invoice'!$B$2:$Q$1155,5,0))</f>
        <v/>
      </c>
      <c r="F238" s="86" t="str">
        <f>IF(ISERROR(VLOOKUP($B238,'Data invoice'!$B$2:$Q$1155,6,0)),"",VLOOKUP($B238,'Data invoice'!$B$2:$Q$1155,6,0))</f>
        <v/>
      </c>
      <c r="G238" s="86" t="str">
        <f>IF(ISERROR(VLOOKUP($B238,'Data invoice'!$B$2:$Q$1155,7,0)),"",VLOOKUP($B238,'Data invoice'!$B$2:$Q$1155,7,0))</f>
        <v/>
      </c>
      <c r="H238" s="86" t="str">
        <f>IF(ISERROR(VLOOKUP($B238,'Data invoice'!$B$2:$Q$1155,9,0)),"",VLOOKUP($B238,'Data invoice'!$B$2:$Q$1155,9,0))</f>
        <v/>
      </c>
      <c r="I238" s="86" t="str">
        <f>IF(ISERROR(VLOOKUP($B238,'Data invoice'!$B$2:$Q$1155,35,0)),"",VLOOKUP($B238,'Data invoice'!$B$2:$Q$1155,35,0))</f>
        <v/>
      </c>
      <c r="J238" s="86" t="str">
        <f>IF(ISERROR(VLOOKUP($B238,'Data invoice'!$B$2:$Q$1155,36,0)),"",VLOOKUP($B238,'Data invoice'!$B$2:$Q$1155,36,0))</f>
        <v/>
      </c>
      <c r="K238" s="88" t="str">
        <f>IF(ISERROR(VLOOKUP($B238,'Data invoice'!$B$2:$Q$1155,37,0)),"",VLOOKUP($B238,'Data invoice'!$B$2:$Q$1155,37,0))</f>
        <v/>
      </c>
      <c r="L238" s="77"/>
      <c r="M238" s="77"/>
      <c r="N238" s="77"/>
      <c r="O238" s="77"/>
      <c r="P238" s="77"/>
      <c r="Q238" s="77"/>
      <c r="R238" s="89"/>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c r="BZ238" s="77"/>
      <c r="CA238" s="77"/>
      <c r="CB238" s="77"/>
      <c r="CC238" s="77"/>
      <c r="CD238" s="77"/>
      <c r="CE238" s="77"/>
      <c r="CF238" s="77"/>
      <c r="CG238" s="77"/>
      <c r="CH238" s="77"/>
      <c r="CI238" s="77"/>
      <c r="CJ238" s="77"/>
      <c r="CK238" s="77"/>
      <c r="CL238" s="77"/>
      <c r="CM238" s="77"/>
      <c r="CN238" s="77"/>
      <c r="CO238" s="77"/>
      <c r="CP238" s="77"/>
      <c r="CQ238" s="77"/>
      <c r="CR238" s="77"/>
      <c r="CS238" s="77"/>
      <c r="CT238" s="81"/>
      <c r="CU238" s="77"/>
      <c r="CV238" s="77"/>
      <c r="CW238" s="77"/>
      <c r="CX238" s="77"/>
      <c r="CY238" s="77"/>
      <c r="CZ238" s="77"/>
      <c r="DA238" s="77"/>
      <c r="DB238" s="77"/>
      <c r="DC238" s="77"/>
      <c r="DD238" s="77"/>
      <c r="DE238" s="77"/>
      <c r="DF238" s="77"/>
      <c r="DG238" s="77"/>
      <c r="DH238" s="77"/>
      <c r="DI238" s="77"/>
      <c r="DJ238" s="77"/>
      <c r="DK238" s="77"/>
      <c r="DL238" s="77"/>
      <c r="DM238" s="77"/>
      <c r="DN238" s="77"/>
      <c r="DO238" s="77"/>
      <c r="DP238" s="77"/>
      <c r="DQ238" s="77"/>
      <c r="DR238" s="77"/>
    </row>
    <row r="239" spans="1:122" ht="13.5" customHeight="1">
      <c r="A239" s="77"/>
      <c r="B239" s="86" t="str">
        <f t="shared" si="5"/>
        <v/>
      </c>
      <c r="C239" s="86" t="str">
        <f>IF(ISERROR(VLOOKUP($B239,'Data invoice'!$B$2:$Q$1155,3)),"",VLOOKUP($B239,'Data invoice'!$B$2:$Q$1155,3,0))</f>
        <v/>
      </c>
      <c r="D239" s="86" t="str">
        <f>IF(ISERROR(VLOOKUP($B239,'Data invoice'!$B$2:$Q$1155,4,0)),"",VLOOKUP($B239,'Data invoice'!$B$2:$Q$1155,4,0))</f>
        <v/>
      </c>
      <c r="E239" s="86" t="str">
        <f>IF(ISERROR(VLOOKUP($B239,'Data invoice'!$B$2:$Q$1155,5,0)),"",VLOOKUP($B239,'Data invoice'!$B$2:$Q$1155,5,0))</f>
        <v/>
      </c>
      <c r="F239" s="86" t="str">
        <f>IF(ISERROR(VLOOKUP($B239,'Data invoice'!$B$2:$Q$1155,6,0)),"",VLOOKUP($B239,'Data invoice'!$B$2:$Q$1155,6,0))</f>
        <v/>
      </c>
      <c r="G239" s="86" t="str">
        <f>IF(ISERROR(VLOOKUP($B239,'Data invoice'!$B$2:$Q$1155,7,0)),"",VLOOKUP($B239,'Data invoice'!$B$2:$Q$1155,7,0))</f>
        <v/>
      </c>
      <c r="H239" s="86" t="str">
        <f>IF(ISERROR(VLOOKUP($B239,'Data invoice'!$B$2:$Q$1155,9,0)),"",VLOOKUP($B239,'Data invoice'!$B$2:$Q$1155,9,0))</f>
        <v/>
      </c>
      <c r="I239" s="86" t="str">
        <f>IF(ISERROR(VLOOKUP($B239,'Data invoice'!$B$2:$Q$1155,35,0)),"",VLOOKUP($B239,'Data invoice'!$B$2:$Q$1155,35,0))</f>
        <v/>
      </c>
      <c r="J239" s="86" t="str">
        <f>IF(ISERROR(VLOOKUP($B239,'Data invoice'!$B$2:$Q$1155,36,0)),"",VLOOKUP($B239,'Data invoice'!$B$2:$Q$1155,36,0))</f>
        <v/>
      </c>
      <c r="K239" s="88" t="str">
        <f>IF(ISERROR(VLOOKUP($B239,'Data invoice'!$B$2:$Q$1155,37,0)),"",VLOOKUP($B239,'Data invoice'!$B$2:$Q$1155,37,0))</f>
        <v/>
      </c>
      <c r="L239" s="77"/>
      <c r="M239" s="77"/>
      <c r="N239" s="77"/>
      <c r="O239" s="77"/>
      <c r="P239" s="77"/>
      <c r="Q239" s="77"/>
      <c r="R239" s="89"/>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81"/>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row>
    <row r="240" spans="1:122" ht="13.5" customHeight="1">
      <c r="A240" s="77"/>
      <c r="B240" s="86" t="str">
        <f t="shared" si="5"/>
        <v/>
      </c>
      <c r="C240" s="86" t="str">
        <f>IF(ISERROR(VLOOKUP($B240,'Data invoice'!$B$2:$Q$1155,3)),"",VLOOKUP($B240,'Data invoice'!$B$2:$Q$1155,3,0))</f>
        <v/>
      </c>
      <c r="D240" s="86" t="str">
        <f>IF(ISERROR(VLOOKUP($B240,'Data invoice'!$B$2:$Q$1155,4,0)),"",VLOOKUP($B240,'Data invoice'!$B$2:$Q$1155,4,0))</f>
        <v/>
      </c>
      <c r="E240" s="86" t="str">
        <f>IF(ISERROR(VLOOKUP($B240,'Data invoice'!$B$2:$Q$1155,5,0)),"",VLOOKUP($B240,'Data invoice'!$B$2:$Q$1155,5,0))</f>
        <v/>
      </c>
      <c r="F240" s="86" t="str">
        <f>IF(ISERROR(VLOOKUP($B240,'Data invoice'!$B$2:$Q$1155,6,0)),"",VLOOKUP($B240,'Data invoice'!$B$2:$Q$1155,6,0))</f>
        <v/>
      </c>
      <c r="G240" s="86" t="str">
        <f>IF(ISERROR(VLOOKUP($B240,'Data invoice'!$B$2:$Q$1155,7,0)),"",VLOOKUP($B240,'Data invoice'!$B$2:$Q$1155,7,0))</f>
        <v/>
      </c>
      <c r="H240" s="86" t="str">
        <f>IF(ISERROR(VLOOKUP($B240,'Data invoice'!$B$2:$Q$1155,9,0)),"",VLOOKUP($B240,'Data invoice'!$B$2:$Q$1155,9,0))</f>
        <v/>
      </c>
      <c r="I240" s="86" t="str">
        <f>IF(ISERROR(VLOOKUP($B240,'Data invoice'!$B$2:$Q$1155,35,0)),"",VLOOKUP($B240,'Data invoice'!$B$2:$Q$1155,35,0))</f>
        <v/>
      </c>
      <c r="J240" s="86" t="str">
        <f>IF(ISERROR(VLOOKUP($B240,'Data invoice'!$B$2:$Q$1155,36,0)),"",VLOOKUP($B240,'Data invoice'!$B$2:$Q$1155,36,0))</f>
        <v/>
      </c>
      <c r="K240" s="88" t="str">
        <f>IF(ISERROR(VLOOKUP($B240,'Data invoice'!$B$2:$Q$1155,37,0)),"",VLOOKUP($B240,'Data invoice'!$B$2:$Q$1155,37,0))</f>
        <v/>
      </c>
      <c r="L240" s="77"/>
      <c r="M240" s="77"/>
      <c r="N240" s="77"/>
      <c r="O240" s="77"/>
      <c r="P240" s="77"/>
      <c r="Q240" s="77"/>
      <c r="R240" s="89"/>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81"/>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row>
    <row r="241" spans="1:122" ht="13.5" customHeight="1">
      <c r="A241" s="77"/>
      <c r="B241" s="86" t="str">
        <f t="shared" si="5"/>
        <v/>
      </c>
      <c r="C241" s="86" t="str">
        <f>IF(ISERROR(VLOOKUP($B241,'Data invoice'!$B$2:$Q$1155,3)),"",VLOOKUP($B241,'Data invoice'!$B$2:$Q$1155,3,0))</f>
        <v/>
      </c>
      <c r="D241" s="86" t="str">
        <f>IF(ISERROR(VLOOKUP($B241,'Data invoice'!$B$2:$Q$1155,4,0)),"",VLOOKUP($B241,'Data invoice'!$B$2:$Q$1155,4,0))</f>
        <v/>
      </c>
      <c r="E241" s="86" t="str">
        <f>IF(ISERROR(VLOOKUP($B241,'Data invoice'!$B$2:$Q$1155,5,0)),"",VLOOKUP($B241,'Data invoice'!$B$2:$Q$1155,5,0))</f>
        <v/>
      </c>
      <c r="F241" s="86" t="str">
        <f>IF(ISERROR(VLOOKUP($B241,'Data invoice'!$B$2:$Q$1155,6,0)),"",VLOOKUP($B241,'Data invoice'!$B$2:$Q$1155,6,0))</f>
        <v/>
      </c>
      <c r="G241" s="86" t="str">
        <f>IF(ISERROR(VLOOKUP($B241,'Data invoice'!$B$2:$Q$1155,7,0)),"",VLOOKUP($B241,'Data invoice'!$B$2:$Q$1155,7,0))</f>
        <v/>
      </c>
      <c r="H241" s="86" t="str">
        <f>IF(ISERROR(VLOOKUP($B241,'Data invoice'!$B$2:$Q$1155,9,0)),"",VLOOKUP($B241,'Data invoice'!$B$2:$Q$1155,9,0))</f>
        <v/>
      </c>
      <c r="I241" s="86" t="str">
        <f>IF(ISERROR(VLOOKUP($B241,'Data invoice'!$B$2:$Q$1155,35,0)),"",VLOOKUP($B241,'Data invoice'!$B$2:$Q$1155,35,0))</f>
        <v/>
      </c>
      <c r="J241" s="86" t="str">
        <f>IF(ISERROR(VLOOKUP($B241,'Data invoice'!$B$2:$Q$1155,36,0)),"",VLOOKUP($B241,'Data invoice'!$B$2:$Q$1155,36,0))</f>
        <v/>
      </c>
      <c r="K241" s="88" t="str">
        <f>IF(ISERROR(VLOOKUP($B241,'Data invoice'!$B$2:$Q$1155,37,0)),"",VLOOKUP($B241,'Data invoice'!$B$2:$Q$1155,37,0))</f>
        <v/>
      </c>
      <c r="L241" s="77"/>
      <c r="M241" s="77"/>
      <c r="N241" s="77"/>
      <c r="O241" s="77"/>
      <c r="P241" s="77"/>
      <c r="Q241" s="77"/>
      <c r="R241" s="89"/>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81"/>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row>
    <row r="242" spans="1:122" ht="13.5" customHeight="1">
      <c r="A242" s="77"/>
      <c r="B242" s="86" t="str">
        <f t="shared" si="5"/>
        <v/>
      </c>
      <c r="C242" s="86" t="str">
        <f>IF(ISERROR(VLOOKUP($B242,'Data invoice'!$B$2:$Q$1155,3)),"",VLOOKUP($B242,'Data invoice'!$B$2:$Q$1155,3,0))</f>
        <v/>
      </c>
      <c r="D242" s="86" t="str">
        <f>IF(ISERROR(VLOOKUP($B242,'Data invoice'!$B$2:$Q$1155,4,0)),"",VLOOKUP($B242,'Data invoice'!$B$2:$Q$1155,4,0))</f>
        <v/>
      </c>
      <c r="E242" s="86" t="str">
        <f>IF(ISERROR(VLOOKUP($B242,'Data invoice'!$B$2:$Q$1155,5,0)),"",VLOOKUP($B242,'Data invoice'!$B$2:$Q$1155,5,0))</f>
        <v/>
      </c>
      <c r="F242" s="86" t="str">
        <f>IF(ISERROR(VLOOKUP($B242,'Data invoice'!$B$2:$Q$1155,6,0)),"",VLOOKUP($B242,'Data invoice'!$B$2:$Q$1155,6,0))</f>
        <v/>
      </c>
      <c r="G242" s="86" t="str">
        <f>IF(ISERROR(VLOOKUP($B242,'Data invoice'!$B$2:$Q$1155,7,0)),"",VLOOKUP($B242,'Data invoice'!$B$2:$Q$1155,7,0))</f>
        <v/>
      </c>
      <c r="H242" s="86" t="str">
        <f>IF(ISERROR(VLOOKUP($B242,'Data invoice'!$B$2:$Q$1155,9,0)),"",VLOOKUP($B242,'Data invoice'!$B$2:$Q$1155,9,0))</f>
        <v/>
      </c>
      <c r="I242" s="86" t="str">
        <f>IF(ISERROR(VLOOKUP($B242,'Data invoice'!$B$2:$Q$1155,35,0)),"",VLOOKUP($B242,'Data invoice'!$B$2:$Q$1155,35,0))</f>
        <v/>
      </c>
      <c r="J242" s="86" t="str">
        <f>IF(ISERROR(VLOOKUP($B242,'Data invoice'!$B$2:$Q$1155,36,0)),"",VLOOKUP($B242,'Data invoice'!$B$2:$Q$1155,36,0))</f>
        <v/>
      </c>
      <c r="K242" s="88" t="str">
        <f>IF(ISERROR(VLOOKUP($B242,'Data invoice'!$B$2:$Q$1155,37,0)),"",VLOOKUP($B242,'Data invoice'!$B$2:$Q$1155,37,0))</f>
        <v/>
      </c>
      <c r="L242" s="77"/>
      <c r="M242" s="77"/>
      <c r="N242" s="77"/>
      <c r="O242" s="77"/>
      <c r="P242" s="77"/>
      <c r="Q242" s="77"/>
      <c r="R242" s="89"/>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81"/>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row>
    <row r="243" spans="1:122" ht="13.5" customHeight="1">
      <c r="A243" s="77"/>
      <c r="B243" s="86" t="str">
        <f t="shared" si="5"/>
        <v/>
      </c>
      <c r="C243" s="86" t="str">
        <f>IF(ISERROR(VLOOKUP($B243,'Data invoice'!$B$2:$Q$1155,3)),"",VLOOKUP($B243,'Data invoice'!$B$2:$Q$1155,3,0))</f>
        <v/>
      </c>
      <c r="D243" s="86" t="str">
        <f>IF(ISERROR(VLOOKUP($B243,'Data invoice'!$B$2:$Q$1155,4,0)),"",VLOOKUP($B243,'Data invoice'!$B$2:$Q$1155,4,0))</f>
        <v/>
      </c>
      <c r="E243" s="86" t="str">
        <f>IF(ISERROR(VLOOKUP($B243,'Data invoice'!$B$2:$Q$1155,5,0)),"",VLOOKUP($B243,'Data invoice'!$B$2:$Q$1155,5,0))</f>
        <v/>
      </c>
      <c r="F243" s="86" t="str">
        <f>IF(ISERROR(VLOOKUP($B243,'Data invoice'!$B$2:$Q$1155,6,0)),"",VLOOKUP($B243,'Data invoice'!$B$2:$Q$1155,6,0))</f>
        <v/>
      </c>
      <c r="G243" s="86" t="str">
        <f>IF(ISERROR(VLOOKUP($B243,'Data invoice'!$B$2:$Q$1155,7,0)),"",VLOOKUP($B243,'Data invoice'!$B$2:$Q$1155,7,0))</f>
        <v/>
      </c>
      <c r="H243" s="86" t="str">
        <f>IF(ISERROR(VLOOKUP($B243,'Data invoice'!$B$2:$Q$1155,9,0)),"",VLOOKUP($B243,'Data invoice'!$B$2:$Q$1155,9,0))</f>
        <v/>
      </c>
      <c r="I243" s="86" t="str">
        <f>IF(ISERROR(VLOOKUP($B243,'Data invoice'!$B$2:$Q$1155,35,0)),"",VLOOKUP($B243,'Data invoice'!$B$2:$Q$1155,35,0))</f>
        <v/>
      </c>
      <c r="J243" s="86" t="str">
        <f>IF(ISERROR(VLOOKUP($B243,'Data invoice'!$B$2:$Q$1155,36,0)),"",VLOOKUP($B243,'Data invoice'!$B$2:$Q$1155,36,0))</f>
        <v/>
      </c>
      <c r="K243" s="88" t="str">
        <f>IF(ISERROR(VLOOKUP($B243,'Data invoice'!$B$2:$Q$1155,37,0)),"",VLOOKUP($B243,'Data invoice'!$B$2:$Q$1155,37,0))</f>
        <v/>
      </c>
      <c r="L243" s="77"/>
      <c r="M243" s="77"/>
      <c r="N243" s="77"/>
      <c r="O243" s="77"/>
      <c r="P243" s="77"/>
      <c r="Q243" s="77"/>
      <c r="R243" s="89"/>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81"/>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row>
    <row r="244" spans="1:122" ht="13.5" customHeight="1">
      <c r="A244" s="77"/>
      <c r="B244" s="86" t="str">
        <f t="shared" si="5"/>
        <v/>
      </c>
      <c r="C244" s="86" t="str">
        <f>IF(ISERROR(VLOOKUP($B244,'Data invoice'!$B$2:$Q$1155,3)),"",VLOOKUP($B244,'Data invoice'!$B$2:$Q$1155,3,0))</f>
        <v/>
      </c>
      <c r="D244" s="86" t="str">
        <f>IF(ISERROR(VLOOKUP($B244,'Data invoice'!$B$2:$Q$1155,4,0)),"",VLOOKUP($B244,'Data invoice'!$B$2:$Q$1155,4,0))</f>
        <v/>
      </c>
      <c r="E244" s="86" t="str">
        <f>IF(ISERROR(VLOOKUP($B244,'Data invoice'!$B$2:$Q$1155,5,0)),"",VLOOKUP($B244,'Data invoice'!$B$2:$Q$1155,5,0))</f>
        <v/>
      </c>
      <c r="F244" s="86" t="str">
        <f>IF(ISERROR(VLOOKUP($B244,'Data invoice'!$B$2:$Q$1155,6,0)),"",VLOOKUP($B244,'Data invoice'!$B$2:$Q$1155,6,0))</f>
        <v/>
      </c>
      <c r="G244" s="86" t="str">
        <f>IF(ISERROR(VLOOKUP($B244,'Data invoice'!$B$2:$Q$1155,7,0)),"",VLOOKUP($B244,'Data invoice'!$B$2:$Q$1155,7,0))</f>
        <v/>
      </c>
      <c r="H244" s="86" t="str">
        <f>IF(ISERROR(VLOOKUP($B244,'Data invoice'!$B$2:$Q$1155,9,0)),"",VLOOKUP($B244,'Data invoice'!$B$2:$Q$1155,9,0))</f>
        <v/>
      </c>
      <c r="I244" s="86" t="str">
        <f>IF(ISERROR(VLOOKUP($B244,'Data invoice'!$B$2:$Q$1155,35,0)),"",VLOOKUP($B244,'Data invoice'!$B$2:$Q$1155,35,0))</f>
        <v/>
      </c>
      <c r="J244" s="86" t="str">
        <f>IF(ISERROR(VLOOKUP($B244,'Data invoice'!$B$2:$Q$1155,36,0)),"",VLOOKUP($B244,'Data invoice'!$B$2:$Q$1155,36,0))</f>
        <v/>
      </c>
      <c r="K244" s="88" t="str">
        <f>IF(ISERROR(VLOOKUP($B244,'Data invoice'!$B$2:$Q$1155,37,0)),"",VLOOKUP($B244,'Data invoice'!$B$2:$Q$1155,37,0))</f>
        <v/>
      </c>
      <c r="L244" s="77"/>
      <c r="M244" s="77"/>
      <c r="N244" s="77"/>
      <c r="O244" s="77"/>
      <c r="P244" s="77"/>
      <c r="Q244" s="77"/>
      <c r="R244" s="89"/>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81"/>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row>
    <row r="245" spans="1:122" ht="13.5" customHeight="1">
      <c r="A245" s="77"/>
      <c r="B245" s="86" t="str">
        <f t="shared" si="5"/>
        <v/>
      </c>
      <c r="C245" s="86" t="str">
        <f>IF(ISERROR(VLOOKUP($B245,'Data invoice'!$B$2:$Q$1155,3)),"",VLOOKUP($B245,'Data invoice'!$B$2:$Q$1155,3,0))</f>
        <v/>
      </c>
      <c r="D245" s="86" t="str">
        <f>IF(ISERROR(VLOOKUP($B245,'Data invoice'!$B$2:$Q$1155,4,0)),"",VLOOKUP($B245,'Data invoice'!$B$2:$Q$1155,4,0))</f>
        <v/>
      </c>
      <c r="E245" s="86" t="str">
        <f>IF(ISERROR(VLOOKUP($B245,'Data invoice'!$B$2:$Q$1155,5,0)),"",VLOOKUP($B245,'Data invoice'!$B$2:$Q$1155,5,0))</f>
        <v/>
      </c>
      <c r="F245" s="86" t="str">
        <f>IF(ISERROR(VLOOKUP($B245,'Data invoice'!$B$2:$Q$1155,6,0)),"",VLOOKUP($B245,'Data invoice'!$B$2:$Q$1155,6,0))</f>
        <v/>
      </c>
      <c r="G245" s="86" t="str">
        <f>IF(ISERROR(VLOOKUP($B245,'Data invoice'!$B$2:$Q$1155,7,0)),"",VLOOKUP($B245,'Data invoice'!$B$2:$Q$1155,7,0))</f>
        <v/>
      </c>
      <c r="H245" s="86" t="str">
        <f>IF(ISERROR(VLOOKUP($B245,'Data invoice'!$B$2:$Q$1155,9,0)),"",VLOOKUP($B245,'Data invoice'!$B$2:$Q$1155,9,0))</f>
        <v/>
      </c>
      <c r="I245" s="86" t="str">
        <f>IF(ISERROR(VLOOKUP($B245,'Data invoice'!$B$2:$Q$1155,35,0)),"",VLOOKUP($B245,'Data invoice'!$B$2:$Q$1155,35,0))</f>
        <v/>
      </c>
      <c r="J245" s="86" t="str">
        <f>IF(ISERROR(VLOOKUP($B245,'Data invoice'!$B$2:$Q$1155,36,0)),"",VLOOKUP($B245,'Data invoice'!$B$2:$Q$1155,36,0))</f>
        <v/>
      </c>
      <c r="K245" s="88" t="str">
        <f>IF(ISERROR(VLOOKUP($B245,'Data invoice'!$B$2:$Q$1155,37,0)),"",VLOOKUP($B245,'Data invoice'!$B$2:$Q$1155,37,0))</f>
        <v/>
      </c>
      <c r="L245" s="77"/>
      <c r="M245" s="77"/>
      <c r="N245" s="77"/>
      <c r="O245" s="77"/>
      <c r="P245" s="77"/>
      <c r="Q245" s="77"/>
      <c r="R245" s="89"/>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81"/>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row>
    <row r="246" spans="1:122" ht="13.5" customHeight="1">
      <c r="A246" s="77"/>
      <c r="B246" s="86" t="str">
        <f t="shared" si="5"/>
        <v/>
      </c>
      <c r="C246" s="86" t="str">
        <f>IF(ISERROR(VLOOKUP($B246,'Data invoice'!$B$2:$Q$1155,3)),"",VLOOKUP($B246,'Data invoice'!$B$2:$Q$1155,3,0))</f>
        <v/>
      </c>
      <c r="D246" s="86" t="str">
        <f>IF(ISERROR(VLOOKUP($B246,'Data invoice'!$B$2:$Q$1155,4,0)),"",VLOOKUP($B246,'Data invoice'!$B$2:$Q$1155,4,0))</f>
        <v/>
      </c>
      <c r="E246" s="86" t="str">
        <f>IF(ISERROR(VLOOKUP($B246,'Data invoice'!$B$2:$Q$1155,5,0)),"",VLOOKUP($B246,'Data invoice'!$B$2:$Q$1155,5,0))</f>
        <v/>
      </c>
      <c r="F246" s="86" t="str">
        <f>IF(ISERROR(VLOOKUP($B246,'Data invoice'!$B$2:$Q$1155,6,0)),"",VLOOKUP($B246,'Data invoice'!$B$2:$Q$1155,6,0))</f>
        <v/>
      </c>
      <c r="G246" s="86" t="str">
        <f>IF(ISERROR(VLOOKUP($B246,'Data invoice'!$B$2:$Q$1155,7,0)),"",VLOOKUP($B246,'Data invoice'!$B$2:$Q$1155,7,0))</f>
        <v/>
      </c>
      <c r="H246" s="86" t="str">
        <f>IF(ISERROR(VLOOKUP($B246,'Data invoice'!$B$2:$Q$1155,9,0)),"",VLOOKUP($B246,'Data invoice'!$B$2:$Q$1155,9,0))</f>
        <v/>
      </c>
      <c r="I246" s="86" t="str">
        <f>IF(ISERROR(VLOOKUP($B246,'Data invoice'!$B$2:$Q$1155,35,0)),"",VLOOKUP($B246,'Data invoice'!$B$2:$Q$1155,35,0))</f>
        <v/>
      </c>
      <c r="J246" s="86" t="str">
        <f>IF(ISERROR(VLOOKUP($B246,'Data invoice'!$B$2:$Q$1155,36,0)),"",VLOOKUP($B246,'Data invoice'!$B$2:$Q$1155,36,0))</f>
        <v/>
      </c>
      <c r="K246" s="88" t="str">
        <f>IF(ISERROR(VLOOKUP($B246,'Data invoice'!$B$2:$Q$1155,37,0)),"",VLOOKUP($B246,'Data invoice'!$B$2:$Q$1155,37,0))</f>
        <v/>
      </c>
      <c r="L246" s="77"/>
      <c r="M246" s="77"/>
      <c r="N246" s="77"/>
      <c r="O246" s="77"/>
      <c r="P246" s="77"/>
      <c r="Q246" s="77"/>
      <c r="R246" s="89"/>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81"/>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row>
    <row r="247" spans="1:122" ht="13.5" customHeight="1">
      <c r="A247" s="77"/>
      <c r="B247" s="86" t="str">
        <f t="shared" si="5"/>
        <v/>
      </c>
      <c r="C247" s="86" t="str">
        <f>IF(ISERROR(VLOOKUP($B247,'Data invoice'!$B$2:$Q$1155,3)),"",VLOOKUP($B247,'Data invoice'!$B$2:$Q$1155,3,0))</f>
        <v/>
      </c>
      <c r="D247" s="86" t="str">
        <f>IF(ISERROR(VLOOKUP($B247,'Data invoice'!$B$2:$Q$1155,4,0)),"",VLOOKUP($B247,'Data invoice'!$B$2:$Q$1155,4,0))</f>
        <v/>
      </c>
      <c r="E247" s="86" t="str">
        <f>IF(ISERROR(VLOOKUP($B247,'Data invoice'!$B$2:$Q$1155,5,0)),"",VLOOKUP($B247,'Data invoice'!$B$2:$Q$1155,5,0))</f>
        <v/>
      </c>
      <c r="F247" s="86" t="str">
        <f>IF(ISERROR(VLOOKUP($B247,'Data invoice'!$B$2:$Q$1155,6,0)),"",VLOOKUP($B247,'Data invoice'!$B$2:$Q$1155,6,0))</f>
        <v/>
      </c>
      <c r="G247" s="86" t="str">
        <f>IF(ISERROR(VLOOKUP($B247,'Data invoice'!$B$2:$Q$1155,7,0)),"",VLOOKUP($B247,'Data invoice'!$B$2:$Q$1155,7,0))</f>
        <v/>
      </c>
      <c r="H247" s="86" t="str">
        <f>IF(ISERROR(VLOOKUP($B247,'Data invoice'!$B$2:$Q$1155,9,0)),"",VLOOKUP($B247,'Data invoice'!$B$2:$Q$1155,9,0))</f>
        <v/>
      </c>
      <c r="I247" s="86" t="str">
        <f>IF(ISERROR(VLOOKUP($B247,'Data invoice'!$B$2:$Q$1155,35,0)),"",VLOOKUP($B247,'Data invoice'!$B$2:$Q$1155,35,0))</f>
        <v/>
      </c>
      <c r="J247" s="86" t="str">
        <f>IF(ISERROR(VLOOKUP($B247,'Data invoice'!$B$2:$Q$1155,36,0)),"",VLOOKUP($B247,'Data invoice'!$B$2:$Q$1155,36,0))</f>
        <v/>
      </c>
      <c r="K247" s="88" t="str">
        <f>IF(ISERROR(VLOOKUP($B247,'Data invoice'!$B$2:$Q$1155,37,0)),"",VLOOKUP($B247,'Data invoice'!$B$2:$Q$1155,37,0))</f>
        <v/>
      </c>
      <c r="L247" s="77"/>
      <c r="M247" s="77"/>
      <c r="N247" s="77"/>
      <c r="O247" s="77"/>
      <c r="P247" s="77"/>
      <c r="Q247" s="77"/>
      <c r="R247" s="89"/>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81"/>
      <c r="CU247" s="77"/>
      <c r="CV247" s="77"/>
      <c r="CW247" s="77"/>
      <c r="CX247" s="77"/>
      <c r="CY247" s="77"/>
      <c r="CZ247" s="77"/>
      <c r="DA247" s="77"/>
      <c r="DB247" s="77"/>
      <c r="DC247" s="77"/>
      <c r="DD247" s="77"/>
      <c r="DE247" s="77"/>
      <c r="DF247" s="77"/>
      <c r="DG247" s="77"/>
      <c r="DH247" s="77"/>
      <c r="DI247" s="77"/>
      <c r="DJ247" s="77"/>
      <c r="DK247" s="77"/>
      <c r="DL247" s="77"/>
      <c r="DM247" s="77"/>
      <c r="DN247" s="77"/>
      <c r="DO247" s="77"/>
      <c r="DP247" s="77"/>
      <c r="DQ247" s="77"/>
      <c r="DR247" s="77"/>
    </row>
    <row r="248" spans="1:122" ht="13.5" customHeight="1">
      <c r="A248" s="77"/>
      <c r="B248" s="86" t="str">
        <f t="shared" si="5"/>
        <v/>
      </c>
      <c r="C248" s="86" t="str">
        <f>IF(ISERROR(VLOOKUP($B248,'Data invoice'!$B$2:$Q$1155,3)),"",VLOOKUP($B248,'Data invoice'!$B$2:$Q$1155,3,0))</f>
        <v/>
      </c>
      <c r="D248" s="86" t="str">
        <f>IF(ISERROR(VLOOKUP($B248,'Data invoice'!$B$2:$Q$1155,4,0)),"",VLOOKUP($B248,'Data invoice'!$B$2:$Q$1155,4,0))</f>
        <v/>
      </c>
      <c r="E248" s="86" t="str">
        <f>IF(ISERROR(VLOOKUP($B248,'Data invoice'!$B$2:$Q$1155,5,0)),"",VLOOKUP($B248,'Data invoice'!$B$2:$Q$1155,5,0))</f>
        <v/>
      </c>
      <c r="F248" s="86" t="str">
        <f>IF(ISERROR(VLOOKUP($B248,'Data invoice'!$B$2:$Q$1155,6,0)),"",VLOOKUP($B248,'Data invoice'!$B$2:$Q$1155,6,0))</f>
        <v/>
      </c>
      <c r="G248" s="86" t="str">
        <f>IF(ISERROR(VLOOKUP($B248,'Data invoice'!$B$2:$Q$1155,7,0)),"",VLOOKUP($B248,'Data invoice'!$B$2:$Q$1155,7,0))</f>
        <v/>
      </c>
      <c r="H248" s="86" t="str">
        <f>IF(ISERROR(VLOOKUP($B248,'Data invoice'!$B$2:$Q$1155,9,0)),"",VLOOKUP($B248,'Data invoice'!$B$2:$Q$1155,9,0))</f>
        <v/>
      </c>
      <c r="I248" s="86" t="str">
        <f>IF(ISERROR(VLOOKUP($B248,'Data invoice'!$B$2:$Q$1155,35,0)),"",VLOOKUP($B248,'Data invoice'!$B$2:$Q$1155,35,0))</f>
        <v/>
      </c>
      <c r="J248" s="86" t="str">
        <f>IF(ISERROR(VLOOKUP($B248,'Data invoice'!$B$2:$Q$1155,36,0)),"",VLOOKUP($B248,'Data invoice'!$B$2:$Q$1155,36,0))</f>
        <v/>
      </c>
      <c r="K248" s="88" t="str">
        <f>IF(ISERROR(VLOOKUP($B248,'Data invoice'!$B$2:$Q$1155,37,0)),"",VLOOKUP($B248,'Data invoice'!$B$2:$Q$1155,37,0))</f>
        <v/>
      </c>
      <c r="L248" s="77"/>
      <c r="M248" s="77"/>
      <c r="N248" s="77"/>
      <c r="O248" s="77"/>
      <c r="P248" s="77"/>
      <c r="Q248" s="77"/>
      <c r="R248" s="89"/>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81"/>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row>
    <row r="249" spans="1:122" ht="13.5" customHeight="1">
      <c r="A249" s="77"/>
      <c r="B249" s="86" t="str">
        <f t="shared" si="5"/>
        <v/>
      </c>
      <c r="C249" s="86" t="str">
        <f>IF(ISERROR(VLOOKUP($B249,'Data invoice'!$B$2:$Q$1155,3)),"",VLOOKUP($B249,'Data invoice'!$B$2:$Q$1155,3,0))</f>
        <v/>
      </c>
      <c r="D249" s="86" t="str">
        <f>IF(ISERROR(VLOOKUP($B249,'Data invoice'!$B$2:$Q$1155,4,0)),"",VLOOKUP($B249,'Data invoice'!$B$2:$Q$1155,4,0))</f>
        <v/>
      </c>
      <c r="E249" s="86" t="str">
        <f>IF(ISERROR(VLOOKUP($B249,'Data invoice'!$B$2:$Q$1155,5,0)),"",VLOOKUP($B249,'Data invoice'!$B$2:$Q$1155,5,0))</f>
        <v/>
      </c>
      <c r="F249" s="86" t="str">
        <f>IF(ISERROR(VLOOKUP($B249,'Data invoice'!$B$2:$Q$1155,6,0)),"",VLOOKUP($B249,'Data invoice'!$B$2:$Q$1155,6,0))</f>
        <v/>
      </c>
      <c r="G249" s="86" t="str">
        <f>IF(ISERROR(VLOOKUP($B249,'Data invoice'!$B$2:$Q$1155,7,0)),"",VLOOKUP($B249,'Data invoice'!$B$2:$Q$1155,7,0))</f>
        <v/>
      </c>
      <c r="H249" s="86" t="str">
        <f>IF(ISERROR(VLOOKUP($B249,'Data invoice'!$B$2:$Q$1155,9,0)),"",VLOOKUP($B249,'Data invoice'!$B$2:$Q$1155,9,0))</f>
        <v/>
      </c>
      <c r="I249" s="86" t="str">
        <f>IF(ISERROR(VLOOKUP($B249,'Data invoice'!$B$2:$Q$1155,35,0)),"",VLOOKUP($B249,'Data invoice'!$B$2:$Q$1155,35,0))</f>
        <v/>
      </c>
      <c r="J249" s="86" t="str">
        <f>IF(ISERROR(VLOOKUP($B249,'Data invoice'!$B$2:$Q$1155,36,0)),"",VLOOKUP($B249,'Data invoice'!$B$2:$Q$1155,36,0))</f>
        <v/>
      </c>
      <c r="K249" s="88" t="str">
        <f>IF(ISERROR(VLOOKUP($B249,'Data invoice'!$B$2:$Q$1155,37,0)),"",VLOOKUP($B249,'Data invoice'!$B$2:$Q$1155,37,0))</f>
        <v/>
      </c>
      <c r="L249" s="77"/>
      <c r="M249" s="77"/>
      <c r="N249" s="77"/>
      <c r="O249" s="77"/>
      <c r="P249" s="77"/>
      <c r="Q249" s="77"/>
      <c r="R249" s="89"/>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81"/>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row>
    <row r="250" spans="1:122" ht="13.5" customHeight="1">
      <c r="A250" s="77"/>
      <c r="B250" s="86" t="str">
        <f t="shared" si="5"/>
        <v/>
      </c>
      <c r="C250" s="86" t="str">
        <f>IF(ISERROR(VLOOKUP($B250,'Data invoice'!$B$2:$Q$1155,3)),"",VLOOKUP($B250,'Data invoice'!$B$2:$Q$1155,3,0))</f>
        <v/>
      </c>
      <c r="D250" s="86" t="str">
        <f>IF(ISERROR(VLOOKUP($B250,'Data invoice'!$B$2:$Q$1155,4,0)),"",VLOOKUP($B250,'Data invoice'!$B$2:$Q$1155,4,0))</f>
        <v/>
      </c>
      <c r="E250" s="86" t="str">
        <f>IF(ISERROR(VLOOKUP($B250,'Data invoice'!$B$2:$Q$1155,5,0)),"",VLOOKUP($B250,'Data invoice'!$B$2:$Q$1155,5,0))</f>
        <v/>
      </c>
      <c r="F250" s="86" t="str">
        <f>IF(ISERROR(VLOOKUP($B250,'Data invoice'!$B$2:$Q$1155,6,0)),"",VLOOKUP($B250,'Data invoice'!$B$2:$Q$1155,6,0))</f>
        <v/>
      </c>
      <c r="G250" s="86" t="str">
        <f>IF(ISERROR(VLOOKUP($B250,'Data invoice'!$B$2:$Q$1155,7,0)),"",VLOOKUP($B250,'Data invoice'!$B$2:$Q$1155,7,0))</f>
        <v/>
      </c>
      <c r="H250" s="86" t="str">
        <f>IF(ISERROR(VLOOKUP($B250,'Data invoice'!$B$2:$Q$1155,9,0)),"",VLOOKUP($B250,'Data invoice'!$B$2:$Q$1155,9,0))</f>
        <v/>
      </c>
      <c r="I250" s="86" t="str">
        <f>IF(ISERROR(VLOOKUP($B250,'Data invoice'!$B$2:$Q$1155,35,0)),"",VLOOKUP($B250,'Data invoice'!$B$2:$Q$1155,35,0))</f>
        <v/>
      </c>
      <c r="J250" s="86" t="str">
        <f>IF(ISERROR(VLOOKUP($B250,'Data invoice'!$B$2:$Q$1155,36,0)),"",VLOOKUP($B250,'Data invoice'!$B$2:$Q$1155,36,0))</f>
        <v/>
      </c>
      <c r="K250" s="88" t="str">
        <f>IF(ISERROR(VLOOKUP($B250,'Data invoice'!$B$2:$Q$1155,37,0)),"",VLOOKUP($B250,'Data invoice'!$B$2:$Q$1155,37,0))</f>
        <v/>
      </c>
      <c r="L250" s="77"/>
      <c r="M250" s="77"/>
      <c r="N250" s="77"/>
      <c r="O250" s="77"/>
      <c r="P250" s="77"/>
      <c r="Q250" s="77"/>
      <c r="R250" s="89"/>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81"/>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row>
    <row r="251" spans="1:122" ht="13.5" customHeight="1">
      <c r="A251" s="77"/>
      <c r="B251" s="86" t="str">
        <f t="shared" si="5"/>
        <v/>
      </c>
      <c r="C251" s="86" t="str">
        <f>IF(ISERROR(VLOOKUP($B251,'Data invoice'!$B$2:$Q$1155,3)),"",VLOOKUP($B251,'Data invoice'!$B$2:$Q$1155,3,0))</f>
        <v/>
      </c>
      <c r="D251" s="86" t="str">
        <f>IF(ISERROR(VLOOKUP($B251,'Data invoice'!$B$2:$Q$1155,4,0)),"",VLOOKUP($B251,'Data invoice'!$B$2:$Q$1155,4,0))</f>
        <v/>
      </c>
      <c r="E251" s="86" t="str">
        <f>IF(ISERROR(VLOOKUP($B251,'Data invoice'!$B$2:$Q$1155,5,0)),"",VLOOKUP($B251,'Data invoice'!$B$2:$Q$1155,5,0))</f>
        <v/>
      </c>
      <c r="F251" s="86" t="str">
        <f>IF(ISERROR(VLOOKUP($B251,'Data invoice'!$B$2:$Q$1155,6,0)),"",VLOOKUP($B251,'Data invoice'!$B$2:$Q$1155,6,0))</f>
        <v/>
      </c>
      <c r="G251" s="86" t="str">
        <f>IF(ISERROR(VLOOKUP($B251,'Data invoice'!$B$2:$Q$1155,7,0)),"",VLOOKUP($B251,'Data invoice'!$B$2:$Q$1155,7,0))</f>
        <v/>
      </c>
      <c r="H251" s="86" t="str">
        <f>IF(ISERROR(VLOOKUP($B251,'Data invoice'!$B$2:$Q$1155,9,0)),"",VLOOKUP($B251,'Data invoice'!$B$2:$Q$1155,9,0))</f>
        <v/>
      </c>
      <c r="I251" s="86" t="str">
        <f>IF(ISERROR(VLOOKUP($B251,'Data invoice'!$B$2:$Q$1155,35,0)),"",VLOOKUP($B251,'Data invoice'!$B$2:$Q$1155,35,0))</f>
        <v/>
      </c>
      <c r="J251" s="86" t="str">
        <f>IF(ISERROR(VLOOKUP($B251,'Data invoice'!$B$2:$Q$1155,36,0)),"",VLOOKUP($B251,'Data invoice'!$B$2:$Q$1155,36,0))</f>
        <v/>
      </c>
      <c r="K251" s="88" t="str">
        <f>IF(ISERROR(VLOOKUP($B251,'Data invoice'!$B$2:$Q$1155,37,0)),"",VLOOKUP($B251,'Data invoice'!$B$2:$Q$1155,37,0))</f>
        <v/>
      </c>
      <c r="L251" s="77"/>
      <c r="M251" s="77"/>
      <c r="N251" s="77"/>
      <c r="O251" s="77"/>
      <c r="P251" s="77"/>
      <c r="Q251" s="77"/>
      <c r="R251" s="89"/>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81"/>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row>
    <row r="252" spans="1:122" ht="13.5" customHeight="1">
      <c r="A252" s="77"/>
      <c r="B252" s="86" t="str">
        <f t="shared" si="5"/>
        <v/>
      </c>
      <c r="C252" s="86" t="str">
        <f>IF(ISERROR(VLOOKUP($B252,'Data invoice'!$B$2:$Q$1155,3)),"",VLOOKUP($B252,'Data invoice'!$B$2:$Q$1155,3,0))</f>
        <v/>
      </c>
      <c r="D252" s="86" t="str">
        <f>IF(ISERROR(VLOOKUP($B252,'Data invoice'!$B$2:$Q$1155,4,0)),"",VLOOKUP($B252,'Data invoice'!$B$2:$Q$1155,4,0))</f>
        <v/>
      </c>
      <c r="E252" s="86" t="str">
        <f>IF(ISERROR(VLOOKUP($B252,'Data invoice'!$B$2:$Q$1155,5,0)),"",VLOOKUP($B252,'Data invoice'!$B$2:$Q$1155,5,0))</f>
        <v/>
      </c>
      <c r="F252" s="86" t="str">
        <f>IF(ISERROR(VLOOKUP($B252,'Data invoice'!$B$2:$Q$1155,6,0)),"",VLOOKUP($B252,'Data invoice'!$B$2:$Q$1155,6,0))</f>
        <v/>
      </c>
      <c r="G252" s="86" t="str">
        <f>IF(ISERROR(VLOOKUP($B252,'Data invoice'!$B$2:$Q$1155,7,0)),"",VLOOKUP($B252,'Data invoice'!$B$2:$Q$1155,7,0))</f>
        <v/>
      </c>
      <c r="H252" s="86" t="str">
        <f>IF(ISERROR(VLOOKUP($B252,'Data invoice'!$B$2:$Q$1155,9,0)),"",VLOOKUP($B252,'Data invoice'!$B$2:$Q$1155,9,0))</f>
        <v/>
      </c>
      <c r="I252" s="86" t="str">
        <f>IF(ISERROR(VLOOKUP($B252,'Data invoice'!$B$2:$Q$1155,35,0)),"",VLOOKUP($B252,'Data invoice'!$B$2:$Q$1155,35,0))</f>
        <v/>
      </c>
      <c r="J252" s="86" t="str">
        <f>IF(ISERROR(VLOOKUP($B252,'Data invoice'!$B$2:$Q$1155,36,0)),"",VLOOKUP($B252,'Data invoice'!$B$2:$Q$1155,36,0))</f>
        <v/>
      </c>
      <c r="K252" s="88" t="str">
        <f>IF(ISERROR(VLOOKUP($B252,'Data invoice'!$B$2:$Q$1155,37,0)),"",VLOOKUP($B252,'Data invoice'!$B$2:$Q$1155,37,0))</f>
        <v/>
      </c>
      <c r="L252" s="77"/>
      <c r="M252" s="77"/>
      <c r="N252" s="77"/>
      <c r="O252" s="77"/>
      <c r="P252" s="77"/>
      <c r="Q252" s="77"/>
      <c r="R252" s="89"/>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81"/>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row>
    <row r="253" spans="1:122" ht="13.5" customHeight="1">
      <c r="A253" s="77"/>
      <c r="B253" s="86" t="str">
        <f t="shared" si="5"/>
        <v/>
      </c>
      <c r="C253" s="86" t="str">
        <f>IF(ISERROR(VLOOKUP($B253,'Data invoice'!$B$2:$Q$1155,3)),"",VLOOKUP($B253,'Data invoice'!$B$2:$Q$1155,3,0))</f>
        <v/>
      </c>
      <c r="D253" s="86" t="str">
        <f>IF(ISERROR(VLOOKUP($B253,'Data invoice'!$B$2:$Q$1155,4,0)),"",VLOOKUP($B253,'Data invoice'!$B$2:$Q$1155,4,0))</f>
        <v/>
      </c>
      <c r="E253" s="86" t="str">
        <f>IF(ISERROR(VLOOKUP($B253,'Data invoice'!$B$2:$Q$1155,5,0)),"",VLOOKUP($B253,'Data invoice'!$B$2:$Q$1155,5,0))</f>
        <v/>
      </c>
      <c r="F253" s="86" t="str">
        <f>IF(ISERROR(VLOOKUP($B253,'Data invoice'!$B$2:$Q$1155,6,0)),"",VLOOKUP($B253,'Data invoice'!$B$2:$Q$1155,6,0))</f>
        <v/>
      </c>
      <c r="G253" s="86" t="str">
        <f>IF(ISERROR(VLOOKUP($B253,'Data invoice'!$B$2:$Q$1155,7,0)),"",VLOOKUP($B253,'Data invoice'!$B$2:$Q$1155,7,0))</f>
        <v/>
      </c>
      <c r="H253" s="86" t="str">
        <f>IF(ISERROR(VLOOKUP($B253,'Data invoice'!$B$2:$Q$1155,9,0)),"",VLOOKUP($B253,'Data invoice'!$B$2:$Q$1155,9,0))</f>
        <v/>
      </c>
      <c r="I253" s="86" t="str">
        <f>IF(ISERROR(VLOOKUP($B253,'Data invoice'!$B$2:$Q$1155,35,0)),"",VLOOKUP($B253,'Data invoice'!$B$2:$Q$1155,35,0))</f>
        <v/>
      </c>
      <c r="J253" s="86" t="str">
        <f>IF(ISERROR(VLOOKUP($B253,'Data invoice'!$B$2:$Q$1155,36,0)),"",VLOOKUP($B253,'Data invoice'!$B$2:$Q$1155,36,0))</f>
        <v/>
      </c>
      <c r="K253" s="88" t="str">
        <f>IF(ISERROR(VLOOKUP($B253,'Data invoice'!$B$2:$Q$1155,37,0)),"",VLOOKUP($B253,'Data invoice'!$B$2:$Q$1155,37,0))</f>
        <v/>
      </c>
      <c r="L253" s="77"/>
      <c r="M253" s="77"/>
      <c r="N253" s="77"/>
      <c r="O253" s="77"/>
      <c r="P253" s="77"/>
      <c r="Q253" s="77"/>
      <c r="R253" s="89"/>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81"/>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row>
    <row r="254" spans="1:122" ht="13.5" customHeight="1">
      <c r="A254" s="77"/>
      <c r="B254" s="86" t="str">
        <f t="shared" si="5"/>
        <v/>
      </c>
      <c r="C254" s="86" t="str">
        <f>IF(ISERROR(VLOOKUP($B254,'Data invoice'!$B$2:$Q$1155,3)),"",VLOOKUP($B254,'Data invoice'!$B$2:$Q$1155,3,0))</f>
        <v/>
      </c>
      <c r="D254" s="86" t="str">
        <f>IF(ISERROR(VLOOKUP($B254,'Data invoice'!$B$2:$Q$1155,4,0)),"",VLOOKUP($B254,'Data invoice'!$B$2:$Q$1155,4,0))</f>
        <v/>
      </c>
      <c r="E254" s="86" t="str">
        <f>IF(ISERROR(VLOOKUP($B254,'Data invoice'!$B$2:$Q$1155,5,0)),"",VLOOKUP($B254,'Data invoice'!$B$2:$Q$1155,5,0))</f>
        <v/>
      </c>
      <c r="F254" s="86" t="str">
        <f>IF(ISERROR(VLOOKUP($B254,'Data invoice'!$B$2:$Q$1155,6,0)),"",VLOOKUP($B254,'Data invoice'!$B$2:$Q$1155,6,0))</f>
        <v/>
      </c>
      <c r="G254" s="86" t="str">
        <f>IF(ISERROR(VLOOKUP($B254,'Data invoice'!$B$2:$Q$1155,7,0)),"",VLOOKUP($B254,'Data invoice'!$B$2:$Q$1155,7,0))</f>
        <v/>
      </c>
      <c r="H254" s="86" t="str">
        <f>IF(ISERROR(VLOOKUP($B254,'Data invoice'!$B$2:$Q$1155,9,0)),"",VLOOKUP($B254,'Data invoice'!$B$2:$Q$1155,9,0))</f>
        <v/>
      </c>
      <c r="I254" s="86" t="str">
        <f>IF(ISERROR(VLOOKUP($B254,'Data invoice'!$B$2:$Q$1155,35,0)),"",VLOOKUP($B254,'Data invoice'!$B$2:$Q$1155,35,0))</f>
        <v/>
      </c>
      <c r="J254" s="86" t="str">
        <f>IF(ISERROR(VLOOKUP($B254,'Data invoice'!$B$2:$Q$1155,36,0)),"",VLOOKUP($B254,'Data invoice'!$B$2:$Q$1155,36,0))</f>
        <v/>
      </c>
      <c r="K254" s="88" t="str">
        <f>IF(ISERROR(VLOOKUP($B254,'Data invoice'!$B$2:$Q$1155,37,0)),"",VLOOKUP($B254,'Data invoice'!$B$2:$Q$1155,37,0))</f>
        <v/>
      </c>
      <c r="L254" s="77"/>
      <c r="M254" s="77"/>
      <c r="N254" s="77"/>
      <c r="O254" s="77"/>
      <c r="P254" s="77"/>
      <c r="Q254" s="77"/>
      <c r="R254" s="89"/>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81"/>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row>
    <row r="255" spans="1:122" ht="13.5" customHeight="1">
      <c r="A255" s="77"/>
      <c r="B255" s="86" t="str">
        <f t="shared" si="5"/>
        <v/>
      </c>
      <c r="C255" s="86" t="str">
        <f>IF(ISERROR(VLOOKUP($B255,'Data invoice'!$B$2:$Q$1155,3)),"",VLOOKUP($B255,'Data invoice'!$B$2:$Q$1155,3,0))</f>
        <v/>
      </c>
      <c r="D255" s="86" t="str">
        <f>IF(ISERROR(VLOOKUP($B255,'Data invoice'!$B$2:$Q$1155,4,0)),"",VLOOKUP($B255,'Data invoice'!$B$2:$Q$1155,4,0))</f>
        <v/>
      </c>
      <c r="E255" s="86" t="str">
        <f>IF(ISERROR(VLOOKUP($B255,'Data invoice'!$B$2:$Q$1155,5,0)),"",VLOOKUP($B255,'Data invoice'!$B$2:$Q$1155,5,0))</f>
        <v/>
      </c>
      <c r="F255" s="86" t="str">
        <f>IF(ISERROR(VLOOKUP($B255,'Data invoice'!$B$2:$Q$1155,6,0)),"",VLOOKUP($B255,'Data invoice'!$B$2:$Q$1155,6,0))</f>
        <v/>
      </c>
      <c r="G255" s="86" t="str">
        <f>IF(ISERROR(VLOOKUP($B255,'Data invoice'!$B$2:$Q$1155,7,0)),"",VLOOKUP($B255,'Data invoice'!$B$2:$Q$1155,7,0))</f>
        <v/>
      </c>
      <c r="H255" s="86" t="str">
        <f>IF(ISERROR(VLOOKUP($B255,'Data invoice'!$B$2:$Q$1155,9,0)),"",VLOOKUP($B255,'Data invoice'!$B$2:$Q$1155,9,0))</f>
        <v/>
      </c>
      <c r="I255" s="86" t="str">
        <f>IF(ISERROR(VLOOKUP($B255,'Data invoice'!$B$2:$Q$1155,35,0)),"",VLOOKUP($B255,'Data invoice'!$B$2:$Q$1155,35,0))</f>
        <v/>
      </c>
      <c r="J255" s="86" t="str">
        <f>IF(ISERROR(VLOOKUP($B255,'Data invoice'!$B$2:$Q$1155,36,0)),"",VLOOKUP($B255,'Data invoice'!$B$2:$Q$1155,36,0))</f>
        <v/>
      </c>
      <c r="K255" s="88" t="str">
        <f>IF(ISERROR(VLOOKUP($B255,'Data invoice'!$B$2:$Q$1155,37,0)),"",VLOOKUP($B255,'Data invoice'!$B$2:$Q$1155,37,0))</f>
        <v/>
      </c>
      <c r="L255" s="77"/>
      <c r="M255" s="77"/>
      <c r="N255" s="77"/>
      <c r="O255" s="77"/>
      <c r="P255" s="77"/>
      <c r="Q255" s="77"/>
      <c r="R255" s="89"/>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81"/>
      <c r="CU255" s="77"/>
      <c r="CV255" s="77"/>
      <c r="CW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row>
    <row r="256" spans="1:122" ht="13.5" customHeight="1">
      <c r="A256" s="77"/>
      <c r="B256" s="86" t="str">
        <f t="shared" si="5"/>
        <v/>
      </c>
      <c r="C256" s="86" t="str">
        <f>IF(ISERROR(VLOOKUP($B256,'Data invoice'!$B$2:$Q$1155,3)),"",VLOOKUP($B256,'Data invoice'!$B$2:$Q$1155,3,0))</f>
        <v/>
      </c>
      <c r="D256" s="86" t="str">
        <f>IF(ISERROR(VLOOKUP($B256,'Data invoice'!$B$2:$Q$1155,4,0)),"",VLOOKUP($B256,'Data invoice'!$B$2:$Q$1155,4,0))</f>
        <v/>
      </c>
      <c r="E256" s="86" t="str">
        <f>IF(ISERROR(VLOOKUP($B256,'Data invoice'!$B$2:$Q$1155,5,0)),"",VLOOKUP($B256,'Data invoice'!$B$2:$Q$1155,5,0))</f>
        <v/>
      </c>
      <c r="F256" s="86" t="str">
        <f>IF(ISERROR(VLOOKUP($B256,'Data invoice'!$B$2:$Q$1155,6,0)),"",VLOOKUP($B256,'Data invoice'!$B$2:$Q$1155,6,0))</f>
        <v/>
      </c>
      <c r="G256" s="86" t="str">
        <f>IF(ISERROR(VLOOKUP($B256,'Data invoice'!$B$2:$Q$1155,7,0)),"",VLOOKUP($B256,'Data invoice'!$B$2:$Q$1155,7,0))</f>
        <v/>
      </c>
      <c r="H256" s="86" t="str">
        <f>IF(ISERROR(VLOOKUP($B256,'Data invoice'!$B$2:$Q$1155,9,0)),"",VLOOKUP($B256,'Data invoice'!$B$2:$Q$1155,9,0))</f>
        <v/>
      </c>
      <c r="I256" s="86" t="str">
        <f>IF(ISERROR(VLOOKUP($B256,'Data invoice'!$B$2:$Q$1155,35,0)),"",VLOOKUP($B256,'Data invoice'!$B$2:$Q$1155,35,0))</f>
        <v/>
      </c>
      <c r="J256" s="86" t="str">
        <f>IF(ISERROR(VLOOKUP($B256,'Data invoice'!$B$2:$Q$1155,36,0)),"",VLOOKUP($B256,'Data invoice'!$B$2:$Q$1155,36,0))</f>
        <v/>
      </c>
      <c r="K256" s="88" t="str">
        <f>IF(ISERROR(VLOOKUP($B256,'Data invoice'!$B$2:$Q$1155,37,0)),"",VLOOKUP($B256,'Data invoice'!$B$2:$Q$1155,37,0))</f>
        <v/>
      </c>
      <c r="L256" s="77"/>
      <c r="M256" s="77"/>
      <c r="N256" s="77"/>
      <c r="O256" s="77"/>
      <c r="P256" s="77"/>
      <c r="Q256" s="77"/>
      <c r="R256" s="89"/>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81"/>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row>
    <row r="257" spans="1:122" ht="13.5" customHeight="1">
      <c r="A257" s="77"/>
      <c r="B257" s="86" t="str">
        <f t="shared" si="5"/>
        <v/>
      </c>
      <c r="C257" s="86" t="str">
        <f>IF(ISERROR(VLOOKUP($B257,'Data invoice'!$B$2:$Q$1155,3)),"",VLOOKUP($B257,'Data invoice'!$B$2:$Q$1155,3,0))</f>
        <v/>
      </c>
      <c r="D257" s="86" t="str">
        <f>IF(ISERROR(VLOOKUP($B257,'Data invoice'!$B$2:$Q$1155,4,0)),"",VLOOKUP($B257,'Data invoice'!$B$2:$Q$1155,4,0))</f>
        <v/>
      </c>
      <c r="E257" s="86" t="str">
        <f>IF(ISERROR(VLOOKUP($B257,'Data invoice'!$B$2:$Q$1155,5,0)),"",VLOOKUP($B257,'Data invoice'!$B$2:$Q$1155,5,0))</f>
        <v/>
      </c>
      <c r="F257" s="86" t="str">
        <f>IF(ISERROR(VLOOKUP($B257,'Data invoice'!$B$2:$Q$1155,6,0)),"",VLOOKUP($B257,'Data invoice'!$B$2:$Q$1155,6,0))</f>
        <v/>
      </c>
      <c r="G257" s="86" t="str">
        <f>IF(ISERROR(VLOOKUP($B257,'Data invoice'!$B$2:$Q$1155,7,0)),"",VLOOKUP($B257,'Data invoice'!$B$2:$Q$1155,7,0))</f>
        <v/>
      </c>
      <c r="H257" s="86" t="str">
        <f>IF(ISERROR(VLOOKUP($B257,'Data invoice'!$B$2:$Q$1155,9,0)),"",VLOOKUP($B257,'Data invoice'!$B$2:$Q$1155,9,0))</f>
        <v/>
      </c>
      <c r="I257" s="86" t="str">
        <f>IF(ISERROR(VLOOKUP($B257,'Data invoice'!$B$2:$Q$1155,35,0)),"",VLOOKUP($B257,'Data invoice'!$B$2:$Q$1155,35,0))</f>
        <v/>
      </c>
      <c r="J257" s="86" t="str">
        <f>IF(ISERROR(VLOOKUP($B257,'Data invoice'!$B$2:$Q$1155,36,0)),"",VLOOKUP($B257,'Data invoice'!$B$2:$Q$1155,36,0))</f>
        <v/>
      </c>
      <c r="K257" s="88" t="str">
        <f>IF(ISERROR(VLOOKUP($B257,'Data invoice'!$B$2:$Q$1155,37,0)),"",VLOOKUP($B257,'Data invoice'!$B$2:$Q$1155,37,0))</f>
        <v/>
      </c>
      <c r="L257" s="77"/>
      <c r="M257" s="77"/>
      <c r="N257" s="77"/>
      <c r="O257" s="77"/>
      <c r="P257" s="77"/>
      <c r="Q257" s="77"/>
      <c r="R257" s="89"/>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81"/>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row>
    <row r="258" spans="1:122" ht="13.5" customHeight="1">
      <c r="A258" s="77"/>
      <c r="B258" s="86" t="str">
        <f t="shared" si="5"/>
        <v/>
      </c>
      <c r="C258" s="86" t="str">
        <f>IF(ISERROR(VLOOKUP($B258,'Data invoice'!$B$2:$Q$1155,3)),"",VLOOKUP($B258,'Data invoice'!$B$2:$Q$1155,3,0))</f>
        <v/>
      </c>
      <c r="D258" s="86" t="str">
        <f>IF(ISERROR(VLOOKUP($B258,'Data invoice'!$B$2:$Q$1155,4,0)),"",VLOOKUP($B258,'Data invoice'!$B$2:$Q$1155,4,0))</f>
        <v/>
      </c>
      <c r="E258" s="86" t="str">
        <f>IF(ISERROR(VLOOKUP($B258,'Data invoice'!$B$2:$Q$1155,5,0)),"",VLOOKUP($B258,'Data invoice'!$B$2:$Q$1155,5,0))</f>
        <v/>
      </c>
      <c r="F258" s="86" t="str">
        <f>IF(ISERROR(VLOOKUP($B258,'Data invoice'!$B$2:$Q$1155,6,0)),"",VLOOKUP($B258,'Data invoice'!$B$2:$Q$1155,6,0))</f>
        <v/>
      </c>
      <c r="G258" s="86" t="str">
        <f>IF(ISERROR(VLOOKUP($B258,'Data invoice'!$B$2:$Q$1155,7,0)),"",VLOOKUP($B258,'Data invoice'!$B$2:$Q$1155,7,0))</f>
        <v/>
      </c>
      <c r="H258" s="86" t="str">
        <f>IF(ISERROR(VLOOKUP($B258,'Data invoice'!$B$2:$Q$1155,9,0)),"",VLOOKUP($B258,'Data invoice'!$B$2:$Q$1155,9,0))</f>
        <v/>
      </c>
      <c r="I258" s="86" t="str">
        <f>IF(ISERROR(VLOOKUP($B258,'Data invoice'!$B$2:$Q$1155,35,0)),"",VLOOKUP($B258,'Data invoice'!$B$2:$Q$1155,35,0))</f>
        <v/>
      </c>
      <c r="J258" s="86" t="str">
        <f>IF(ISERROR(VLOOKUP($B258,'Data invoice'!$B$2:$Q$1155,36,0)),"",VLOOKUP($B258,'Data invoice'!$B$2:$Q$1155,36,0))</f>
        <v/>
      </c>
      <c r="K258" s="88" t="str">
        <f>IF(ISERROR(VLOOKUP($B258,'Data invoice'!$B$2:$Q$1155,37,0)),"",VLOOKUP($B258,'Data invoice'!$B$2:$Q$1155,37,0))</f>
        <v/>
      </c>
      <c r="L258" s="77"/>
      <c r="M258" s="77"/>
      <c r="N258" s="77"/>
      <c r="O258" s="77"/>
      <c r="P258" s="77"/>
      <c r="Q258" s="77"/>
      <c r="R258" s="89"/>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81"/>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row>
    <row r="259" spans="1:122" ht="13.5" customHeight="1">
      <c r="A259" s="77"/>
      <c r="B259" s="86" t="str">
        <f t="shared" ref="B259:B322" si="6">IF(ISERROR(VLOOKUP($T259,$P$3:$S$982,2,0)),"",VLOOKUP($T259,$P$3:$S$982,2,0))</f>
        <v/>
      </c>
      <c r="C259" s="86" t="str">
        <f>IF(ISERROR(VLOOKUP($B259,'Data invoice'!$B$2:$Q$1155,3)),"",VLOOKUP($B259,'Data invoice'!$B$2:$Q$1155,3,0))</f>
        <v/>
      </c>
      <c r="D259" s="86" t="str">
        <f>IF(ISERROR(VLOOKUP($B259,'Data invoice'!$B$2:$Q$1155,4,0)),"",VLOOKUP($B259,'Data invoice'!$B$2:$Q$1155,4,0))</f>
        <v/>
      </c>
      <c r="E259" s="86" t="str">
        <f>IF(ISERROR(VLOOKUP($B259,'Data invoice'!$B$2:$Q$1155,5,0)),"",VLOOKUP($B259,'Data invoice'!$B$2:$Q$1155,5,0))</f>
        <v/>
      </c>
      <c r="F259" s="86" t="str">
        <f>IF(ISERROR(VLOOKUP($B259,'Data invoice'!$B$2:$Q$1155,6,0)),"",VLOOKUP($B259,'Data invoice'!$B$2:$Q$1155,6,0))</f>
        <v/>
      </c>
      <c r="G259" s="86" t="str">
        <f>IF(ISERROR(VLOOKUP($B259,'Data invoice'!$B$2:$Q$1155,7,0)),"",VLOOKUP($B259,'Data invoice'!$B$2:$Q$1155,7,0))</f>
        <v/>
      </c>
      <c r="H259" s="86" t="str">
        <f>IF(ISERROR(VLOOKUP($B259,'Data invoice'!$B$2:$Q$1155,9,0)),"",VLOOKUP($B259,'Data invoice'!$B$2:$Q$1155,9,0))</f>
        <v/>
      </c>
      <c r="I259" s="86" t="str">
        <f>IF(ISERROR(VLOOKUP($B259,'Data invoice'!$B$2:$Q$1155,35,0)),"",VLOOKUP($B259,'Data invoice'!$B$2:$Q$1155,35,0))</f>
        <v/>
      </c>
      <c r="J259" s="86" t="str">
        <f>IF(ISERROR(VLOOKUP($B259,'Data invoice'!$B$2:$Q$1155,36,0)),"",VLOOKUP($B259,'Data invoice'!$B$2:$Q$1155,36,0))</f>
        <v/>
      </c>
      <c r="K259" s="88" t="str">
        <f>IF(ISERROR(VLOOKUP($B259,'Data invoice'!$B$2:$Q$1155,37,0)),"",VLOOKUP($B259,'Data invoice'!$B$2:$Q$1155,37,0))</f>
        <v/>
      </c>
      <c r="L259" s="77"/>
      <c r="M259" s="77"/>
      <c r="N259" s="77"/>
      <c r="O259" s="77"/>
      <c r="P259" s="77"/>
      <c r="Q259" s="77"/>
      <c r="R259" s="89"/>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81"/>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row>
    <row r="260" spans="1:122" ht="13.5" customHeight="1">
      <c r="A260" s="77"/>
      <c r="B260" s="86" t="str">
        <f t="shared" si="6"/>
        <v/>
      </c>
      <c r="C260" s="86" t="str">
        <f>IF(ISERROR(VLOOKUP($B260,'Data invoice'!$B$2:$Q$1155,3)),"",VLOOKUP($B260,'Data invoice'!$B$2:$Q$1155,3,0))</f>
        <v/>
      </c>
      <c r="D260" s="86" t="str">
        <f>IF(ISERROR(VLOOKUP($B260,'Data invoice'!$B$2:$Q$1155,4,0)),"",VLOOKUP($B260,'Data invoice'!$B$2:$Q$1155,4,0))</f>
        <v/>
      </c>
      <c r="E260" s="86" t="str">
        <f>IF(ISERROR(VLOOKUP($B260,'Data invoice'!$B$2:$Q$1155,5,0)),"",VLOOKUP($B260,'Data invoice'!$B$2:$Q$1155,5,0))</f>
        <v/>
      </c>
      <c r="F260" s="86" t="str">
        <f>IF(ISERROR(VLOOKUP($B260,'Data invoice'!$B$2:$Q$1155,6,0)),"",VLOOKUP($B260,'Data invoice'!$B$2:$Q$1155,6,0))</f>
        <v/>
      </c>
      <c r="G260" s="86" t="str">
        <f>IF(ISERROR(VLOOKUP($B260,'Data invoice'!$B$2:$Q$1155,7,0)),"",VLOOKUP($B260,'Data invoice'!$B$2:$Q$1155,7,0))</f>
        <v/>
      </c>
      <c r="H260" s="86" t="str">
        <f>IF(ISERROR(VLOOKUP($B260,'Data invoice'!$B$2:$Q$1155,9,0)),"",VLOOKUP($B260,'Data invoice'!$B$2:$Q$1155,9,0))</f>
        <v/>
      </c>
      <c r="I260" s="86" t="str">
        <f>IF(ISERROR(VLOOKUP($B260,'Data invoice'!$B$2:$Q$1155,35,0)),"",VLOOKUP($B260,'Data invoice'!$B$2:$Q$1155,35,0))</f>
        <v/>
      </c>
      <c r="J260" s="86" t="str">
        <f>IF(ISERROR(VLOOKUP($B260,'Data invoice'!$B$2:$Q$1155,36,0)),"",VLOOKUP($B260,'Data invoice'!$B$2:$Q$1155,36,0))</f>
        <v/>
      </c>
      <c r="K260" s="88" t="str">
        <f>IF(ISERROR(VLOOKUP($B260,'Data invoice'!$B$2:$Q$1155,37,0)),"",VLOOKUP($B260,'Data invoice'!$B$2:$Q$1155,37,0))</f>
        <v/>
      </c>
      <c r="L260" s="77"/>
      <c r="M260" s="77"/>
      <c r="N260" s="77"/>
      <c r="O260" s="77"/>
      <c r="P260" s="77"/>
      <c r="Q260" s="77"/>
      <c r="R260" s="89"/>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81"/>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row>
    <row r="261" spans="1:122" ht="13.5" customHeight="1">
      <c r="A261" s="77"/>
      <c r="B261" s="86" t="str">
        <f t="shared" si="6"/>
        <v/>
      </c>
      <c r="C261" s="86" t="str">
        <f>IF(ISERROR(VLOOKUP($B261,'Data invoice'!$B$2:$Q$1155,3)),"",VLOOKUP($B261,'Data invoice'!$B$2:$Q$1155,3,0))</f>
        <v/>
      </c>
      <c r="D261" s="86" t="str">
        <f>IF(ISERROR(VLOOKUP($B261,'Data invoice'!$B$2:$Q$1155,4,0)),"",VLOOKUP($B261,'Data invoice'!$B$2:$Q$1155,4,0))</f>
        <v/>
      </c>
      <c r="E261" s="86" t="str">
        <f>IF(ISERROR(VLOOKUP($B261,'Data invoice'!$B$2:$Q$1155,5,0)),"",VLOOKUP($B261,'Data invoice'!$B$2:$Q$1155,5,0))</f>
        <v/>
      </c>
      <c r="F261" s="86" t="str">
        <f>IF(ISERROR(VLOOKUP($B261,'Data invoice'!$B$2:$Q$1155,6,0)),"",VLOOKUP($B261,'Data invoice'!$B$2:$Q$1155,6,0))</f>
        <v/>
      </c>
      <c r="G261" s="86" t="str">
        <f>IF(ISERROR(VLOOKUP($B261,'Data invoice'!$B$2:$Q$1155,7,0)),"",VLOOKUP($B261,'Data invoice'!$B$2:$Q$1155,7,0))</f>
        <v/>
      </c>
      <c r="H261" s="86" t="str">
        <f>IF(ISERROR(VLOOKUP($B261,'Data invoice'!$B$2:$Q$1155,9,0)),"",VLOOKUP($B261,'Data invoice'!$B$2:$Q$1155,9,0))</f>
        <v/>
      </c>
      <c r="I261" s="86" t="str">
        <f>IF(ISERROR(VLOOKUP($B261,'Data invoice'!$B$2:$Q$1155,35,0)),"",VLOOKUP($B261,'Data invoice'!$B$2:$Q$1155,35,0))</f>
        <v/>
      </c>
      <c r="J261" s="86" t="str">
        <f>IF(ISERROR(VLOOKUP($B261,'Data invoice'!$B$2:$Q$1155,36,0)),"",VLOOKUP($B261,'Data invoice'!$B$2:$Q$1155,36,0))</f>
        <v/>
      </c>
      <c r="K261" s="88" t="str">
        <f>IF(ISERROR(VLOOKUP($B261,'Data invoice'!$B$2:$Q$1155,37,0)),"",VLOOKUP($B261,'Data invoice'!$B$2:$Q$1155,37,0))</f>
        <v/>
      </c>
      <c r="L261" s="77"/>
      <c r="M261" s="77"/>
      <c r="N261" s="77"/>
      <c r="O261" s="77"/>
      <c r="P261" s="77"/>
      <c r="Q261" s="77"/>
      <c r="R261" s="89"/>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81"/>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row>
    <row r="262" spans="1:122" ht="13.5" customHeight="1">
      <c r="A262" s="77"/>
      <c r="B262" s="86" t="str">
        <f t="shared" si="6"/>
        <v/>
      </c>
      <c r="C262" s="86" t="str">
        <f>IF(ISERROR(VLOOKUP($B262,'Data invoice'!$B$2:$Q$1155,3)),"",VLOOKUP($B262,'Data invoice'!$B$2:$Q$1155,3,0))</f>
        <v/>
      </c>
      <c r="D262" s="86" t="str">
        <f>IF(ISERROR(VLOOKUP($B262,'Data invoice'!$B$2:$Q$1155,4,0)),"",VLOOKUP($B262,'Data invoice'!$B$2:$Q$1155,4,0))</f>
        <v/>
      </c>
      <c r="E262" s="86" t="str">
        <f>IF(ISERROR(VLOOKUP($B262,'Data invoice'!$B$2:$Q$1155,5,0)),"",VLOOKUP($B262,'Data invoice'!$B$2:$Q$1155,5,0))</f>
        <v/>
      </c>
      <c r="F262" s="86" t="str">
        <f>IF(ISERROR(VLOOKUP($B262,'Data invoice'!$B$2:$Q$1155,6,0)),"",VLOOKUP($B262,'Data invoice'!$B$2:$Q$1155,6,0))</f>
        <v/>
      </c>
      <c r="G262" s="86" t="str">
        <f>IF(ISERROR(VLOOKUP($B262,'Data invoice'!$B$2:$Q$1155,7,0)),"",VLOOKUP($B262,'Data invoice'!$B$2:$Q$1155,7,0))</f>
        <v/>
      </c>
      <c r="H262" s="86" t="str">
        <f>IF(ISERROR(VLOOKUP($B262,'Data invoice'!$B$2:$Q$1155,9,0)),"",VLOOKUP($B262,'Data invoice'!$B$2:$Q$1155,9,0))</f>
        <v/>
      </c>
      <c r="I262" s="86" t="str">
        <f>IF(ISERROR(VLOOKUP($B262,'Data invoice'!$B$2:$Q$1155,35,0)),"",VLOOKUP($B262,'Data invoice'!$B$2:$Q$1155,35,0))</f>
        <v/>
      </c>
      <c r="J262" s="86" t="str">
        <f>IF(ISERROR(VLOOKUP($B262,'Data invoice'!$B$2:$Q$1155,36,0)),"",VLOOKUP($B262,'Data invoice'!$B$2:$Q$1155,36,0))</f>
        <v/>
      </c>
      <c r="K262" s="88" t="str">
        <f>IF(ISERROR(VLOOKUP($B262,'Data invoice'!$B$2:$Q$1155,37,0)),"",VLOOKUP($B262,'Data invoice'!$B$2:$Q$1155,37,0))</f>
        <v/>
      </c>
      <c r="L262" s="77"/>
      <c r="M262" s="77"/>
      <c r="N262" s="77"/>
      <c r="O262" s="77"/>
      <c r="P262" s="77"/>
      <c r="Q262" s="77"/>
      <c r="R262" s="89"/>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81"/>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row>
    <row r="263" spans="1:122" ht="13.5" customHeight="1">
      <c r="A263" s="77"/>
      <c r="B263" s="86" t="str">
        <f t="shared" si="6"/>
        <v/>
      </c>
      <c r="C263" s="86" t="str">
        <f>IF(ISERROR(VLOOKUP($B263,'Data invoice'!$B$2:$Q$1155,3)),"",VLOOKUP($B263,'Data invoice'!$B$2:$Q$1155,3,0))</f>
        <v/>
      </c>
      <c r="D263" s="86" t="str">
        <f>IF(ISERROR(VLOOKUP($B263,'Data invoice'!$B$2:$Q$1155,4,0)),"",VLOOKUP($B263,'Data invoice'!$B$2:$Q$1155,4,0))</f>
        <v/>
      </c>
      <c r="E263" s="86" t="str">
        <f>IF(ISERROR(VLOOKUP($B263,'Data invoice'!$B$2:$Q$1155,5,0)),"",VLOOKUP($B263,'Data invoice'!$B$2:$Q$1155,5,0))</f>
        <v/>
      </c>
      <c r="F263" s="86" t="str">
        <f>IF(ISERROR(VLOOKUP($B263,'Data invoice'!$B$2:$Q$1155,6,0)),"",VLOOKUP($B263,'Data invoice'!$B$2:$Q$1155,6,0))</f>
        <v/>
      </c>
      <c r="G263" s="86" t="str">
        <f>IF(ISERROR(VLOOKUP($B263,'Data invoice'!$B$2:$Q$1155,7,0)),"",VLOOKUP($B263,'Data invoice'!$B$2:$Q$1155,7,0))</f>
        <v/>
      </c>
      <c r="H263" s="86" t="str">
        <f>IF(ISERROR(VLOOKUP($B263,'Data invoice'!$B$2:$Q$1155,9,0)),"",VLOOKUP($B263,'Data invoice'!$B$2:$Q$1155,9,0))</f>
        <v/>
      </c>
      <c r="I263" s="86" t="str">
        <f>IF(ISERROR(VLOOKUP($B263,'Data invoice'!$B$2:$Q$1155,35,0)),"",VLOOKUP($B263,'Data invoice'!$B$2:$Q$1155,35,0))</f>
        <v/>
      </c>
      <c r="J263" s="86" t="str">
        <f>IF(ISERROR(VLOOKUP($B263,'Data invoice'!$B$2:$Q$1155,36,0)),"",VLOOKUP($B263,'Data invoice'!$B$2:$Q$1155,36,0))</f>
        <v/>
      </c>
      <c r="K263" s="88" t="str">
        <f>IF(ISERROR(VLOOKUP($B263,'Data invoice'!$B$2:$Q$1155,37,0)),"",VLOOKUP($B263,'Data invoice'!$B$2:$Q$1155,37,0))</f>
        <v/>
      </c>
      <c r="L263" s="77"/>
      <c r="M263" s="77"/>
      <c r="N263" s="77"/>
      <c r="O263" s="77"/>
      <c r="P263" s="77"/>
      <c r="Q263" s="77"/>
      <c r="R263" s="89"/>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C263" s="77"/>
      <c r="CD263" s="77"/>
      <c r="CE263" s="77"/>
      <c r="CF263" s="77"/>
      <c r="CG263" s="77"/>
      <c r="CH263" s="77"/>
      <c r="CI263" s="77"/>
      <c r="CJ263" s="77"/>
      <c r="CK263" s="77"/>
      <c r="CL263" s="77"/>
      <c r="CM263" s="77"/>
      <c r="CN263" s="77"/>
      <c r="CO263" s="77"/>
      <c r="CP263" s="77"/>
      <c r="CQ263" s="77"/>
      <c r="CR263" s="77"/>
      <c r="CS263" s="77"/>
      <c r="CT263" s="81"/>
      <c r="CU263" s="77"/>
      <c r="CV263" s="77"/>
      <c r="CW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row>
    <row r="264" spans="1:122" ht="13.5" customHeight="1">
      <c r="A264" s="77"/>
      <c r="B264" s="86" t="str">
        <f t="shared" si="6"/>
        <v/>
      </c>
      <c r="C264" s="86" t="str">
        <f>IF(ISERROR(VLOOKUP($B264,'Data invoice'!$B$2:$Q$1155,3)),"",VLOOKUP($B264,'Data invoice'!$B$2:$Q$1155,3,0))</f>
        <v/>
      </c>
      <c r="D264" s="86" t="str">
        <f>IF(ISERROR(VLOOKUP($B264,'Data invoice'!$B$2:$Q$1155,4,0)),"",VLOOKUP($B264,'Data invoice'!$B$2:$Q$1155,4,0))</f>
        <v/>
      </c>
      <c r="E264" s="86" t="str">
        <f>IF(ISERROR(VLOOKUP($B264,'Data invoice'!$B$2:$Q$1155,5,0)),"",VLOOKUP($B264,'Data invoice'!$B$2:$Q$1155,5,0))</f>
        <v/>
      </c>
      <c r="F264" s="86" t="str">
        <f>IF(ISERROR(VLOOKUP($B264,'Data invoice'!$B$2:$Q$1155,6,0)),"",VLOOKUP($B264,'Data invoice'!$B$2:$Q$1155,6,0))</f>
        <v/>
      </c>
      <c r="G264" s="86" t="str">
        <f>IF(ISERROR(VLOOKUP($B264,'Data invoice'!$B$2:$Q$1155,7,0)),"",VLOOKUP($B264,'Data invoice'!$B$2:$Q$1155,7,0))</f>
        <v/>
      </c>
      <c r="H264" s="86" t="str">
        <f>IF(ISERROR(VLOOKUP($B264,'Data invoice'!$B$2:$Q$1155,9,0)),"",VLOOKUP($B264,'Data invoice'!$B$2:$Q$1155,9,0))</f>
        <v/>
      </c>
      <c r="I264" s="86" t="str">
        <f>IF(ISERROR(VLOOKUP($B264,'Data invoice'!$B$2:$Q$1155,35,0)),"",VLOOKUP($B264,'Data invoice'!$B$2:$Q$1155,35,0))</f>
        <v/>
      </c>
      <c r="J264" s="86" t="str">
        <f>IF(ISERROR(VLOOKUP($B264,'Data invoice'!$B$2:$Q$1155,36,0)),"",VLOOKUP($B264,'Data invoice'!$B$2:$Q$1155,36,0))</f>
        <v/>
      </c>
      <c r="K264" s="88" t="str">
        <f>IF(ISERROR(VLOOKUP($B264,'Data invoice'!$B$2:$Q$1155,37,0)),"",VLOOKUP($B264,'Data invoice'!$B$2:$Q$1155,37,0))</f>
        <v/>
      </c>
      <c r="L264" s="77"/>
      <c r="M264" s="77"/>
      <c r="N264" s="77"/>
      <c r="O264" s="77"/>
      <c r="P264" s="77"/>
      <c r="Q264" s="77"/>
      <c r="R264" s="89"/>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81"/>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row>
    <row r="265" spans="1:122" ht="13.5" customHeight="1">
      <c r="A265" s="77"/>
      <c r="B265" s="86" t="str">
        <f t="shared" si="6"/>
        <v/>
      </c>
      <c r="C265" s="86" t="str">
        <f>IF(ISERROR(VLOOKUP($B265,'Data invoice'!$B$2:$Q$1155,3)),"",VLOOKUP($B265,'Data invoice'!$B$2:$Q$1155,3,0))</f>
        <v/>
      </c>
      <c r="D265" s="86" t="str">
        <f>IF(ISERROR(VLOOKUP($B265,'Data invoice'!$B$2:$Q$1155,4,0)),"",VLOOKUP($B265,'Data invoice'!$B$2:$Q$1155,4,0))</f>
        <v/>
      </c>
      <c r="E265" s="86" t="str">
        <f>IF(ISERROR(VLOOKUP($B265,'Data invoice'!$B$2:$Q$1155,5,0)),"",VLOOKUP($B265,'Data invoice'!$B$2:$Q$1155,5,0))</f>
        <v/>
      </c>
      <c r="F265" s="86" t="str">
        <f>IF(ISERROR(VLOOKUP($B265,'Data invoice'!$B$2:$Q$1155,6,0)),"",VLOOKUP($B265,'Data invoice'!$B$2:$Q$1155,6,0))</f>
        <v/>
      </c>
      <c r="G265" s="86" t="str">
        <f>IF(ISERROR(VLOOKUP($B265,'Data invoice'!$B$2:$Q$1155,7,0)),"",VLOOKUP($B265,'Data invoice'!$B$2:$Q$1155,7,0))</f>
        <v/>
      </c>
      <c r="H265" s="86" t="str">
        <f>IF(ISERROR(VLOOKUP($B265,'Data invoice'!$B$2:$Q$1155,9,0)),"",VLOOKUP($B265,'Data invoice'!$B$2:$Q$1155,9,0))</f>
        <v/>
      </c>
      <c r="I265" s="86" t="str">
        <f>IF(ISERROR(VLOOKUP($B265,'Data invoice'!$B$2:$Q$1155,35,0)),"",VLOOKUP($B265,'Data invoice'!$B$2:$Q$1155,35,0))</f>
        <v/>
      </c>
      <c r="J265" s="86" t="str">
        <f>IF(ISERROR(VLOOKUP($B265,'Data invoice'!$B$2:$Q$1155,36,0)),"",VLOOKUP($B265,'Data invoice'!$B$2:$Q$1155,36,0))</f>
        <v/>
      </c>
      <c r="K265" s="88" t="str">
        <f>IF(ISERROR(VLOOKUP($B265,'Data invoice'!$B$2:$Q$1155,37,0)),"",VLOOKUP($B265,'Data invoice'!$B$2:$Q$1155,37,0))</f>
        <v/>
      </c>
      <c r="L265" s="77"/>
      <c r="M265" s="77"/>
      <c r="N265" s="77"/>
      <c r="O265" s="77"/>
      <c r="P265" s="77"/>
      <c r="Q265" s="77"/>
      <c r="R265" s="89"/>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81"/>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row>
    <row r="266" spans="1:122" ht="13.5" customHeight="1">
      <c r="A266" s="77"/>
      <c r="B266" s="86" t="str">
        <f t="shared" si="6"/>
        <v/>
      </c>
      <c r="C266" s="86" t="str">
        <f>IF(ISERROR(VLOOKUP($B266,'Data invoice'!$B$2:$Q$1155,3)),"",VLOOKUP($B266,'Data invoice'!$B$2:$Q$1155,3,0))</f>
        <v/>
      </c>
      <c r="D266" s="86" t="str">
        <f>IF(ISERROR(VLOOKUP($B266,'Data invoice'!$B$2:$Q$1155,4,0)),"",VLOOKUP($B266,'Data invoice'!$B$2:$Q$1155,4,0))</f>
        <v/>
      </c>
      <c r="E266" s="86" t="str">
        <f>IF(ISERROR(VLOOKUP($B266,'Data invoice'!$B$2:$Q$1155,5,0)),"",VLOOKUP($B266,'Data invoice'!$B$2:$Q$1155,5,0))</f>
        <v/>
      </c>
      <c r="F266" s="86" t="str">
        <f>IF(ISERROR(VLOOKUP($B266,'Data invoice'!$B$2:$Q$1155,6,0)),"",VLOOKUP($B266,'Data invoice'!$B$2:$Q$1155,6,0))</f>
        <v/>
      </c>
      <c r="G266" s="86" t="str">
        <f>IF(ISERROR(VLOOKUP($B266,'Data invoice'!$B$2:$Q$1155,7,0)),"",VLOOKUP($B266,'Data invoice'!$B$2:$Q$1155,7,0))</f>
        <v/>
      </c>
      <c r="H266" s="86" t="str">
        <f>IF(ISERROR(VLOOKUP($B266,'Data invoice'!$B$2:$Q$1155,9,0)),"",VLOOKUP($B266,'Data invoice'!$B$2:$Q$1155,9,0))</f>
        <v/>
      </c>
      <c r="I266" s="86" t="str">
        <f>IF(ISERROR(VLOOKUP($B266,'Data invoice'!$B$2:$Q$1155,35,0)),"",VLOOKUP($B266,'Data invoice'!$B$2:$Q$1155,35,0))</f>
        <v/>
      </c>
      <c r="J266" s="86" t="str">
        <f>IF(ISERROR(VLOOKUP($B266,'Data invoice'!$B$2:$Q$1155,36,0)),"",VLOOKUP($B266,'Data invoice'!$B$2:$Q$1155,36,0))</f>
        <v/>
      </c>
      <c r="K266" s="88" t="str">
        <f>IF(ISERROR(VLOOKUP($B266,'Data invoice'!$B$2:$Q$1155,37,0)),"",VLOOKUP($B266,'Data invoice'!$B$2:$Q$1155,37,0))</f>
        <v/>
      </c>
      <c r="L266" s="77"/>
      <c r="M266" s="77"/>
      <c r="N266" s="77"/>
      <c r="O266" s="77"/>
      <c r="P266" s="77"/>
      <c r="Q266" s="77"/>
      <c r="R266" s="89"/>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81"/>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row>
    <row r="267" spans="1:122" ht="13.5" customHeight="1">
      <c r="A267" s="77"/>
      <c r="B267" s="86" t="str">
        <f t="shared" si="6"/>
        <v/>
      </c>
      <c r="C267" s="86" t="str">
        <f>IF(ISERROR(VLOOKUP($B267,'Data invoice'!$B$2:$Q$1155,3)),"",VLOOKUP($B267,'Data invoice'!$B$2:$Q$1155,3,0))</f>
        <v/>
      </c>
      <c r="D267" s="86" t="str">
        <f>IF(ISERROR(VLOOKUP($B267,'Data invoice'!$B$2:$Q$1155,4,0)),"",VLOOKUP($B267,'Data invoice'!$B$2:$Q$1155,4,0))</f>
        <v/>
      </c>
      <c r="E267" s="86" t="str">
        <f>IF(ISERROR(VLOOKUP($B267,'Data invoice'!$B$2:$Q$1155,5,0)),"",VLOOKUP($B267,'Data invoice'!$B$2:$Q$1155,5,0))</f>
        <v/>
      </c>
      <c r="F267" s="86" t="str">
        <f>IF(ISERROR(VLOOKUP($B267,'Data invoice'!$B$2:$Q$1155,6,0)),"",VLOOKUP($B267,'Data invoice'!$B$2:$Q$1155,6,0))</f>
        <v/>
      </c>
      <c r="G267" s="86" t="str">
        <f>IF(ISERROR(VLOOKUP($B267,'Data invoice'!$B$2:$Q$1155,7,0)),"",VLOOKUP($B267,'Data invoice'!$B$2:$Q$1155,7,0))</f>
        <v/>
      </c>
      <c r="H267" s="86" t="str">
        <f>IF(ISERROR(VLOOKUP($B267,'Data invoice'!$B$2:$Q$1155,9,0)),"",VLOOKUP($B267,'Data invoice'!$B$2:$Q$1155,9,0))</f>
        <v/>
      </c>
      <c r="I267" s="86" t="str">
        <f>IF(ISERROR(VLOOKUP($B267,'Data invoice'!$B$2:$Q$1155,35,0)),"",VLOOKUP($B267,'Data invoice'!$B$2:$Q$1155,35,0))</f>
        <v/>
      </c>
      <c r="J267" s="86" t="str">
        <f>IF(ISERROR(VLOOKUP($B267,'Data invoice'!$B$2:$Q$1155,36,0)),"",VLOOKUP($B267,'Data invoice'!$B$2:$Q$1155,36,0))</f>
        <v/>
      </c>
      <c r="K267" s="88" t="str">
        <f>IF(ISERROR(VLOOKUP($B267,'Data invoice'!$B$2:$Q$1155,37,0)),"",VLOOKUP($B267,'Data invoice'!$B$2:$Q$1155,37,0))</f>
        <v/>
      </c>
      <c r="L267" s="77"/>
      <c r="M267" s="77"/>
      <c r="N267" s="77"/>
      <c r="O267" s="77"/>
      <c r="P267" s="77"/>
      <c r="Q267" s="77"/>
      <c r="R267" s="89"/>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81"/>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row>
    <row r="268" spans="1:122" ht="13.5" customHeight="1">
      <c r="A268" s="77"/>
      <c r="B268" s="86" t="str">
        <f t="shared" si="6"/>
        <v/>
      </c>
      <c r="C268" s="86" t="str">
        <f>IF(ISERROR(VLOOKUP($B268,'Data invoice'!$B$2:$Q$1155,3)),"",VLOOKUP($B268,'Data invoice'!$B$2:$Q$1155,3,0))</f>
        <v/>
      </c>
      <c r="D268" s="86" t="str">
        <f>IF(ISERROR(VLOOKUP($B268,'Data invoice'!$B$2:$Q$1155,4,0)),"",VLOOKUP($B268,'Data invoice'!$B$2:$Q$1155,4,0))</f>
        <v/>
      </c>
      <c r="E268" s="86" t="str">
        <f>IF(ISERROR(VLOOKUP($B268,'Data invoice'!$B$2:$Q$1155,5,0)),"",VLOOKUP($B268,'Data invoice'!$B$2:$Q$1155,5,0))</f>
        <v/>
      </c>
      <c r="F268" s="86" t="str">
        <f>IF(ISERROR(VLOOKUP($B268,'Data invoice'!$B$2:$Q$1155,6,0)),"",VLOOKUP($B268,'Data invoice'!$B$2:$Q$1155,6,0))</f>
        <v/>
      </c>
      <c r="G268" s="86" t="str">
        <f>IF(ISERROR(VLOOKUP($B268,'Data invoice'!$B$2:$Q$1155,7,0)),"",VLOOKUP($B268,'Data invoice'!$B$2:$Q$1155,7,0))</f>
        <v/>
      </c>
      <c r="H268" s="86" t="str">
        <f>IF(ISERROR(VLOOKUP($B268,'Data invoice'!$B$2:$Q$1155,9,0)),"",VLOOKUP($B268,'Data invoice'!$B$2:$Q$1155,9,0))</f>
        <v/>
      </c>
      <c r="I268" s="86" t="str">
        <f>IF(ISERROR(VLOOKUP($B268,'Data invoice'!$B$2:$Q$1155,35,0)),"",VLOOKUP($B268,'Data invoice'!$B$2:$Q$1155,35,0))</f>
        <v/>
      </c>
      <c r="J268" s="86" t="str">
        <f>IF(ISERROR(VLOOKUP($B268,'Data invoice'!$B$2:$Q$1155,36,0)),"",VLOOKUP($B268,'Data invoice'!$B$2:$Q$1155,36,0))</f>
        <v/>
      </c>
      <c r="K268" s="88" t="str">
        <f>IF(ISERROR(VLOOKUP($B268,'Data invoice'!$B$2:$Q$1155,37,0)),"",VLOOKUP($B268,'Data invoice'!$B$2:$Q$1155,37,0))</f>
        <v/>
      </c>
      <c r="L268" s="77"/>
      <c r="M268" s="77"/>
      <c r="N268" s="77"/>
      <c r="O268" s="77"/>
      <c r="P268" s="77"/>
      <c r="Q268" s="77"/>
      <c r="R268" s="89"/>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81"/>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row>
    <row r="269" spans="1:122" ht="13.5" customHeight="1">
      <c r="A269" s="77"/>
      <c r="B269" s="86" t="str">
        <f t="shared" si="6"/>
        <v/>
      </c>
      <c r="C269" s="86" t="str">
        <f>IF(ISERROR(VLOOKUP($B269,'Data invoice'!$B$2:$Q$1155,3)),"",VLOOKUP($B269,'Data invoice'!$B$2:$Q$1155,3,0))</f>
        <v/>
      </c>
      <c r="D269" s="86" t="str">
        <f>IF(ISERROR(VLOOKUP($B269,'Data invoice'!$B$2:$Q$1155,4,0)),"",VLOOKUP($B269,'Data invoice'!$B$2:$Q$1155,4,0))</f>
        <v/>
      </c>
      <c r="E269" s="86" t="str">
        <f>IF(ISERROR(VLOOKUP($B269,'Data invoice'!$B$2:$Q$1155,5,0)),"",VLOOKUP($B269,'Data invoice'!$B$2:$Q$1155,5,0))</f>
        <v/>
      </c>
      <c r="F269" s="86" t="str">
        <f>IF(ISERROR(VLOOKUP($B269,'Data invoice'!$B$2:$Q$1155,6,0)),"",VLOOKUP($B269,'Data invoice'!$B$2:$Q$1155,6,0))</f>
        <v/>
      </c>
      <c r="G269" s="86" t="str">
        <f>IF(ISERROR(VLOOKUP($B269,'Data invoice'!$B$2:$Q$1155,7,0)),"",VLOOKUP($B269,'Data invoice'!$B$2:$Q$1155,7,0))</f>
        <v/>
      </c>
      <c r="H269" s="86" t="str">
        <f>IF(ISERROR(VLOOKUP($B269,'Data invoice'!$B$2:$Q$1155,9,0)),"",VLOOKUP($B269,'Data invoice'!$B$2:$Q$1155,9,0))</f>
        <v/>
      </c>
      <c r="I269" s="86" t="str">
        <f>IF(ISERROR(VLOOKUP($B269,'Data invoice'!$B$2:$Q$1155,35,0)),"",VLOOKUP($B269,'Data invoice'!$B$2:$Q$1155,35,0))</f>
        <v/>
      </c>
      <c r="J269" s="86" t="str">
        <f>IF(ISERROR(VLOOKUP($B269,'Data invoice'!$B$2:$Q$1155,36,0)),"",VLOOKUP($B269,'Data invoice'!$B$2:$Q$1155,36,0))</f>
        <v/>
      </c>
      <c r="K269" s="88" t="str">
        <f>IF(ISERROR(VLOOKUP($B269,'Data invoice'!$B$2:$Q$1155,37,0)),"",VLOOKUP($B269,'Data invoice'!$B$2:$Q$1155,37,0))</f>
        <v/>
      </c>
      <c r="L269" s="77"/>
      <c r="M269" s="77"/>
      <c r="N269" s="77"/>
      <c r="O269" s="77"/>
      <c r="P269" s="77"/>
      <c r="Q269" s="77"/>
      <c r="R269" s="89"/>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81"/>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row>
    <row r="270" spans="1:122" ht="13.5" customHeight="1">
      <c r="A270" s="77"/>
      <c r="B270" s="86" t="str">
        <f t="shared" si="6"/>
        <v/>
      </c>
      <c r="C270" s="86" t="str">
        <f>IF(ISERROR(VLOOKUP($B270,'Data invoice'!$B$2:$Q$1155,3)),"",VLOOKUP($B270,'Data invoice'!$B$2:$Q$1155,3,0))</f>
        <v/>
      </c>
      <c r="D270" s="86" t="str">
        <f>IF(ISERROR(VLOOKUP($B270,'Data invoice'!$B$2:$Q$1155,4,0)),"",VLOOKUP($B270,'Data invoice'!$B$2:$Q$1155,4,0))</f>
        <v/>
      </c>
      <c r="E270" s="86" t="str">
        <f>IF(ISERROR(VLOOKUP($B270,'Data invoice'!$B$2:$Q$1155,5,0)),"",VLOOKUP($B270,'Data invoice'!$B$2:$Q$1155,5,0))</f>
        <v/>
      </c>
      <c r="F270" s="86" t="str">
        <f>IF(ISERROR(VLOOKUP($B270,'Data invoice'!$B$2:$Q$1155,6,0)),"",VLOOKUP($B270,'Data invoice'!$B$2:$Q$1155,6,0))</f>
        <v/>
      </c>
      <c r="G270" s="86" t="str">
        <f>IF(ISERROR(VLOOKUP($B270,'Data invoice'!$B$2:$Q$1155,7,0)),"",VLOOKUP($B270,'Data invoice'!$B$2:$Q$1155,7,0))</f>
        <v/>
      </c>
      <c r="H270" s="86" t="str">
        <f>IF(ISERROR(VLOOKUP($B270,'Data invoice'!$B$2:$Q$1155,9,0)),"",VLOOKUP($B270,'Data invoice'!$B$2:$Q$1155,9,0))</f>
        <v/>
      </c>
      <c r="I270" s="86" t="str">
        <f>IF(ISERROR(VLOOKUP($B270,'Data invoice'!$B$2:$Q$1155,35,0)),"",VLOOKUP($B270,'Data invoice'!$B$2:$Q$1155,35,0))</f>
        <v/>
      </c>
      <c r="J270" s="86" t="str">
        <f>IF(ISERROR(VLOOKUP($B270,'Data invoice'!$B$2:$Q$1155,36,0)),"",VLOOKUP($B270,'Data invoice'!$B$2:$Q$1155,36,0))</f>
        <v/>
      </c>
      <c r="K270" s="88" t="str">
        <f>IF(ISERROR(VLOOKUP($B270,'Data invoice'!$B$2:$Q$1155,37,0)),"",VLOOKUP($B270,'Data invoice'!$B$2:$Q$1155,37,0))</f>
        <v/>
      </c>
      <c r="L270" s="77"/>
      <c r="M270" s="77"/>
      <c r="N270" s="77"/>
      <c r="O270" s="77"/>
      <c r="P270" s="77"/>
      <c r="Q270" s="77"/>
      <c r="R270" s="89"/>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81"/>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row>
    <row r="271" spans="1:122" ht="13.5" customHeight="1">
      <c r="A271" s="77"/>
      <c r="B271" s="86" t="str">
        <f t="shared" si="6"/>
        <v/>
      </c>
      <c r="C271" s="86" t="str">
        <f>IF(ISERROR(VLOOKUP($B271,'Data invoice'!$B$2:$Q$1155,3)),"",VLOOKUP($B271,'Data invoice'!$B$2:$Q$1155,3,0))</f>
        <v/>
      </c>
      <c r="D271" s="86" t="str">
        <f>IF(ISERROR(VLOOKUP($B271,'Data invoice'!$B$2:$Q$1155,4,0)),"",VLOOKUP($B271,'Data invoice'!$B$2:$Q$1155,4,0))</f>
        <v/>
      </c>
      <c r="E271" s="86" t="str">
        <f>IF(ISERROR(VLOOKUP($B271,'Data invoice'!$B$2:$Q$1155,5,0)),"",VLOOKUP($B271,'Data invoice'!$B$2:$Q$1155,5,0))</f>
        <v/>
      </c>
      <c r="F271" s="86" t="str">
        <f>IF(ISERROR(VLOOKUP($B271,'Data invoice'!$B$2:$Q$1155,6,0)),"",VLOOKUP($B271,'Data invoice'!$B$2:$Q$1155,6,0))</f>
        <v/>
      </c>
      <c r="G271" s="86" t="str">
        <f>IF(ISERROR(VLOOKUP($B271,'Data invoice'!$B$2:$Q$1155,7,0)),"",VLOOKUP($B271,'Data invoice'!$B$2:$Q$1155,7,0))</f>
        <v/>
      </c>
      <c r="H271" s="86" t="str">
        <f>IF(ISERROR(VLOOKUP($B271,'Data invoice'!$B$2:$Q$1155,9,0)),"",VLOOKUP($B271,'Data invoice'!$B$2:$Q$1155,9,0))</f>
        <v/>
      </c>
      <c r="I271" s="86" t="str">
        <f>IF(ISERROR(VLOOKUP($B271,'Data invoice'!$B$2:$Q$1155,35,0)),"",VLOOKUP($B271,'Data invoice'!$B$2:$Q$1155,35,0))</f>
        <v/>
      </c>
      <c r="J271" s="86" t="str">
        <f>IF(ISERROR(VLOOKUP($B271,'Data invoice'!$B$2:$Q$1155,36,0)),"",VLOOKUP($B271,'Data invoice'!$B$2:$Q$1155,36,0))</f>
        <v/>
      </c>
      <c r="K271" s="88" t="str">
        <f>IF(ISERROR(VLOOKUP($B271,'Data invoice'!$B$2:$Q$1155,37,0)),"",VLOOKUP($B271,'Data invoice'!$B$2:$Q$1155,37,0))</f>
        <v/>
      </c>
      <c r="L271" s="77"/>
      <c r="M271" s="77"/>
      <c r="N271" s="77"/>
      <c r="O271" s="77"/>
      <c r="P271" s="77"/>
      <c r="Q271" s="77"/>
      <c r="R271" s="89"/>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c r="BZ271" s="77"/>
      <c r="CA271" s="77"/>
      <c r="CB271" s="77"/>
      <c r="CC271" s="77"/>
      <c r="CD271" s="77"/>
      <c r="CE271" s="77"/>
      <c r="CF271" s="77"/>
      <c r="CG271" s="77"/>
      <c r="CH271" s="77"/>
      <c r="CI271" s="77"/>
      <c r="CJ271" s="77"/>
      <c r="CK271" s="77"/>
      <c r="CL271" s="77"/>
      <c r="CM271" s="77"/>
      <c r="CN271" s="77"/>
      <c r="CO271" s="77"/>
      <c r="CP271" s="77"/>
      <c r="CQ271" s="77"/>
      <c r="CR271" s="77"/>
      <c r="CS271" s="77"/>
      <c r="CT271" s="81"/>
      <c r="CU271" s="77"/>
      <c r="CV271" s="77"/>
      <c r="CW271" s="77"/>
      <c r="CX271" s="77"/>
      <c r="CY271" s="77"/>
      <c r="CZ271" s="77"/>
      <c r="DA271" s="77"/>
      <c r="DB271" s="77"/>
      <c r="DC271" s="77"/>
      <c r="DD271" s="77"/>
      <c r="DE271" s="77"/>
      <c r="DF271" s="77"/>
      <c r="DG271" s="77"/>
      <c r="DH271" s="77"/>
      <c r="DI271" s="77"/>
      <c r="DJ271" s="77"/>
      <c r="DK271" s="77"/>
      <c r="DL271" s="77"/>
      <c r="DM271" s="77"/>
      <c r="DN271" s="77"/>
      <c r="DO271" s="77"/>
      <c r="DP271" s="77"/>
      <c r="DQ271" s="77"/>
      <c r="DR271" s="77"/>
    </row>
    <row r="272" spans="1:122" ht="13.5" customHeight="1">
      <c r="A272" s="77"/>
      <c r="B272" s="86" t="str">
        <f t="shared" si="6"/>
        <v/>
      </c>
      <c r="C272" s="86" t="str">
        <f>IF(ISERROR(VLOOKUP($B272,'Data invoice'!$B$2:$Q$1155,3)),"",VLOOKUP($B272,'Data invoice'!$B$2:$Q$1155,3,0))</f>
        <v/>
      </c>
      <c r="D272" s="86" t="str">
        <f>IF(ISERROR(VLOOKUP($B272,'Data invoice'!$B$2:$Q$1155,4,0)),"",VLOOKUP($B272,'Data invoice'!$B$2:$Q$1155,4,0))</f>
        <v/>
      </c>
      <c r="E272" s="86" t="str">
        <f>IF(ISERROR(VLOOKUP($B272,'Data invoice'!$B$2:$Q$1155,5,0)),"",VLOOKUP($B272,'Data invoice'!$B$2:$Q$1155,5,0))</f>
        <v/>
      </c>
      <c r="F272" s="86" t="str">
        <f>IF(ISERROR(VLOOKUP($B272,'Data invoice'!$B$2:$Q$1155,6,0)),"",VLOOKUP($B272,'Data invoice'!$B$2:$Q$1155,6,0))</f>
        <v/>
      </c>
      <c r="G272" s="86" t="str">
        <f>IF(ISERROR(VLOOKUP($B272,'Data invoice'!$B$2:$Q$1155,7,0)),"",VLOOKUP($B272,'Data invoice'!$B$2:$Q$1155,7,0))</f>
        <v/>
      </c>
      <c r="H272" s="86" t="str">
        <f>IF(ISERROR(VLOOKUP($B272,'Data invoice'!$B$2:$Q$1155,9,0)),"",VLOOKUP($B272,'Data invoice'!$B$2:$Q$1155,9,0))</f>
        <v/>
      </c>
      <c r="I272" s="86" t="str">
        <f>IF(ISERROR(VLOOKUP($B272,'Data invoice'!$B$2:$Q$1155,35,0)),"",VLOOKUP($B272,'Data invoice'!$B$2:$Q$1155,35,0))</f>
        <v/>
      </c>
      <c r="J272" s="86" t="str">
        <f>IF(ISERROR(VLOOKUP($B272,'Data invoice'!$B$2:$Q$1155,36,0)),"",VLOOKUP($B272,'Data invoice'!$B$2:$Q$1155,36,0))</f>
        <v/>
      </c>
      <c r="K272" s="88" t="str">
        <f>IF(ISERROR(VLOOKUP($B272,'Data invoice'!$B$2:$Q$1155,37,0)),"",VLOOKUP($B272,'Data invoice'!$B$2:$Q$1155,37,0))</f>
        <v/>
      </c>
      <c r="L272" s="77"/>
      <c r="M272" s="77"/>
      <c r="N272" s="77"/>
      <c r="O272" s="77"/>
      <c r="P272" s="77"/>
      <c r="Q272" s="77"/>
      <c r="R272" s="89"/>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81"/>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row>
    <row r="273" spans="1:122" ht="13.5" customHeight="1">
      <c r="A273" s="77"/>
      <c r="B273" s="86" t="str">
        <f t="shared" si="6"/>
        <v/>
      </c>
      <c r="C273" s="86" t="str">
        <f>IF(ISERROR(VLOOKUP($B273,'Data invoice'!$B$2:$Q$1155,3)),"",VLOOKUP($B273,'Data invoice'!$B$2:$Q$1155,3,0))</f>
        <v/>
      </c>
      <c r="D273" s="86" t="str">
        <f>IF(ISERROR(VLOOKUP($B273,'Data invoice'!$B$2:$Q$1155,4,0)),"",VLOOKUP($B273,'Data invoice'!$B$2:$Q$1155,4,0))</f>
        <v/>
      </c>
      <c r="E273" s="86" t="str">
        <f>IF(ISERROR(VLOOKUP($B273,'Data invoice'!$B$2:$Q$1155,5,0)),"",VLOOKUP($B273,'Data invoice'!$B$2:$Q$1155,5,0))</f>
        <v/>
      </c>
      <c r="F273" s="86" t="str">
        <f>IF(ISERROR(VLOOKUP($B273,'Data invoice'!$B$2:$Q$1155,6,0)),"",VLOOKUP($B273,'Data invoice'!$B$2:$Q$1155,6,0))</f>
        <v/>
      </c>
      <c r="G273" s="86" t="str">
        <f>IF(ISERROR(VLOOKUP($B273,'Data invoice'!$B$2:$Q$1155,7,0)),"",VLOOKUP($B273,'Data invoice'!$B$2:$Q$1155,7,0))</f>
        <v/>
      </c>
      <c r="H273" s="86" t="str">
        <f>IF(ISERROR(VLOOKUP($B273,'Data invoice'!$B$2:$Q$1155,9,0)),"",VLOOKUP($B273,'Data invoice'!$B$2:$Q$1155,9,0))</f>
        <v/>
      </c>
      <c r="I273" s="86" t="str">
        <f>IF(ISERROR(VLOOKUP($B273,'Data invoice'!$B$2:$Q$1155,35,0)),"",VLOOKUP($B273,'Data invoice'!$B$2:$Q$1155,35,0))</f>
        <v/>
      </c>
      <c r="J273" s="86" t="str">
        <f>IF(ISERROR(VLOOKUP($B273,'Data invoice'!$B$2:$Q$1155,36,0)),"",VLOOKUP($B273,'Data invoice'!$B$2:$Q$1155,36,0))</f>
        <v/>
      </c>
      <c r="K273" s="88" t="str">
        <f>IF(ISERROR(VLOOKUP($B273,'Data invoice'!$B$2:$Q$1155,37,0)),"",VLOOKUP($B273,'Data invoice'!$B$2:$Q$1155,37,0))</f>
        <v/>
      </c>
      <c r="L273" s="77"/>
      <c r="M273" s="77"/>
      <c r="N273" s="77"/>
      <c r="O273" s="77"/>
      <c r="P273" s="77"/>
      <c r="Q273" s="77"/>
      <c r="R273" s="89"/>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7"/>
      <c r="CM273" s="77"/>
      <c r="CN273" s="77"/>
      <c r="CO273" s="77"/>
      <c r="CP273" s="77"/>
      <c r="CQ273" s="77"/>
      <c r="CR273" s="77"/>
      <c r="CS273" s="77"/>
      <c r="CT273" s="81"/>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row>
    <row r="274" spans="1:122" ht="13.5" customHeight="1">
      <c r="A274" s="77"/>
      <c r="B274" s="86" t="str">
        <f t="shared" si="6"/>
        <v/>
      </c>
      <c r="C274" s="86" t="str">
        <f>IF(ISERROR(VLOOKUP($B274,'Data invoice'!$B$2:$Q$1155,3)),"",VLOOKUP($B274,'Data invoice'!$B$2:$Q$1155,3,0))</f>
        <v/>
      </c>
      <c r="D274" s="86" t="str">
        <f>IF(ISERROR(VLOOKUP($B274,'Data invoice'!$B$2:$Q$1155,4,0)),"",VLOOKUP($B274,'Data invoice'!$B$2:$Q$1155,4,0))</f>
        <v/>
      </c>
      <c r="E274" s="86" t="str">
        <f>IF(ISERROR(VLOOKUP($B274,'Data invoice'!$B$2:$Q$1155,5,0)),"",VLOOKUP($B274,'Data invoice'!$B$2:$Q$1155,5,0))</f>
        <v/>
      </c>
      <c r="F274" s="86" t="str">
        <f>IF(ISERROR(VLOOKUP($B274,'Data invoice'!$B$2:$Q$1155,6,0)),"",VLOOKUP($B274,'Data invoice'!$B$2:$Q$1155,6,0))</f>
        <v/>
      </c>
      <c r="G274" s="86" t="str">
        <f>IF(ISERROR(VLOOKUP($B274,'Data invoice'!$B$2:$Q$1155,7,0)),"",VLOOKUP($B274,'Data invoice'!$B$2:$Q$1155,7,0))</f>
        <v/>
      </c>
      <c r="H274" s="86" t="str">
        <f>IF(ISERROR(VLOOKUP($B274,'Data invoice'!$B$2:$Q$1155,9,0)),"",VLOOKUP($B274,'Data invoice'!$B$2:$Q$1155,9,0))</f>
        <v/>
      </c>
      <c r="I274" s="86" t="str">
        <f>IF(ISERROR(VLOOKUP($B274,'Data invoice'!$B$2:$Q$1155,35,0)),"",VLOOKUP($B274,'Data invoice'!$B$2:$Q$1155,35,0))</f>
        <v/>
      </c>
      <c r="J274" s="86" t="str">
        <f>IF(ISERROR(VLOOKUP($B274,'Data invoice'!$B$2:$Q$1155,36,0)),"",VLOOKUP($B274,'Data invoice'!$B$2:$Q$1155,36,0))</f>
        <v/>
      </c>
      <c r="K274" s="88" t="str">
        <f>IF(ISERROR(VLOOKUP($B274,'Data invoice'!$B$2:$Q$1155,37,0)),"",VLOOKUP($B274,'Data invoice'!$B$2:$Q$1155,37,0))</f>
        <v/>
      </c>
      <c r="L274" s="77"/>
      <c r="M274" s="77"/>
      <c r="N274" s="77"/>
      <c r="O274" s="77"/>
      <c r="P274" s="77"/>
      <c r="Q274" s="77"/>
      <c r="R274" s="89"/>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81"/>
      <c r="CU274" s="77"/>
      <c r="CV274" s="77"/>
      <c r="CW274" s="77"/>
      <c r="CX274" s="77"/>
      <c r="CY274" s="77"/>
      <c r="CZ274" s="77"/>
      <c r="DA274" s="77"/>
      <c r="DB274" s="77"/>
      <c r="DC274" s="77"/>
      <c r="DD274" s="77"/>
      <c r="DE274" s="77"/>
      <c r="DF274" s="77"/>
      <c r="DG274" s="77"/>
      <c r="DH274" s="77"/>
      <c r="DI274" s="77"/>
      <c r="DJ274" s="77"/>
      <c r="DK274" s="77"/>
      <c r="DL274" s="77"/>
      <c r="DM274" s="77"/>
      <c r="DN274" s="77"/>
      <c r="DO274" s="77"/>
      <c r="DP274" s="77"/>
      <c r="DQ274" s="77"/>
      <c r="DR274" s="77"/>
    </row>
    <row r="275" spans="1:122" ht="13.5" customHeight="1">
      <c r="A275" s="77"/>
      <c r="B275" s="86" t="str">
        <f t="shared" si="6"/>
        <v/>
      </c>
      <c r="C275" s="86" t="str">
        <f>IF(ISERROR(VLOOKUP($B275,'Data invoice'!$B$2:$Q$1155,3)),"",VLOOKUP($B275,'Data invoice'!$B$2:$Q$1155,3,0))</f>
        <v/>
      </c>
      <c r="D275" s="86" t="str">
        <f>IF(ISERROR(VLOOKUP($B275,'Data invoice'!$B$2:$Q$1155,4,0)),"",VLOOKUP($B275,'Data invoice'!$B$2:$Q$1155,4,0))</f>
        <v/>
      </c>
      <c r="E275" s="86" t="str">
        <f>IF(ISERROR(VLOOKUP($B275,'Data invoice'!$B$2:$Q$1155,5,0)),"",VLOOKUP($B275,'Data invoice'!$B$2:$Q$1155,5,0))</f>
        <v/>
      </c>
      <c r="F275" s="86" t="str">
        <f>IF(ISERROR(VLOOKUP($B275,'Data invoice'!$B$2:$Q$1155,6,0)),"",VLOOKUP($B275,'Data invoice'!$B$2:$Q$1155,6,0))</f>
        <v/>
      </c>
      <c r="G275" s="86" t="str">
        <f>IF(ISERROR(VLOOKUP($B275,'Data invoice'!$B$2:$Q$1155,7,0)),"",VLOOKUP($B275,'Data invoice'!$B$2:$Q$1155,7,0))</f>
        <v/>
      </c>
      <c r="H275" s="86" t="str">
        <f>IF(ISERROR(VLOOKUP($B275,'Data invoice'!$B$2:$Q$1155,9,0)),"",VLOOKUP($B275,'Data invoice'!$B$2:$Q$1155,9,0))</f>
        <v/>
      </c>
      <c r="I275" s="86" t="str">
        <f>IF(ISERROR(VLOOKUP($B275,'Data invoice'!$B$2:$Q$1155,35,0)),"",VLOOKUP($B275,'Data invoice'!$B$2:$Q$1155,35,0))</f>
        <v/>
      </c>
      <c r="J275" s="86" t="str">
        <f>IF(ISERROR(VLOOKUP($B275,'Data invoice'!$B$2:$Q$1155,36,0)),"",VLOOKUP($B275,'Data invoice'!$B$2:$Q$1155,36,0))</f>
        <v/>
      </c>
      <c r="K275" s="88" t="str">
        <f>IF(ISERROR(VLOOKUP($B275,'Data invoice'!$B$2:$Q$1155,37,0)),"",VLOOKUP($B275,'Data invoice'!$B$2:$Q$1155,37,0))</f>
        <v/>
      </c>
      <c r="L275" s="77"/>
      <c r="M275" s="77"/>
      <c r="N275" s="77"/>
      <c r="O275" s="77"/>
      <c r="P275" s="77"/>
      <c r="Q275" s="77"/>
      <c r="R275" s="89"/>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81"/>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row>
    <row r="276" spans="1:122" ht="13.5" customHeight="1">
      <c r="A276" s="77"/>
      <c r="B276" s="86" t="str">
        <f t="shared" si="6"/>
        <v/>
      </c>
      <c r="C276" s="86" t="str">
        <f>IF(ISERROR(VLOOKUP($B276,'Data invoice'!$B$2:$Q$1155,3)),"",VLOOKUP($B276,'Data invoice'!$B$2:$Q$1155,3,0))</f>
        <v/>
      </c>
      <c r="D276" s="86" t="str">
        <f>IF(ISERROR(VLOOKUP($B276,'Data invoice'!$B$2:$Q$1155,4,0)),"",VLOOKUP($B276,'Data invoice'!$B$2:$Q$1155,4,0))</f>
        <v/>
      </c>
      <c r="E276" s="86" t="str">
        <f>IF(ISERROR(VLOOKUP($B276,'Data invoice'!$B$2:$Q$1155,5,0)),"",VLOOKUP($B276,'Data invoice'!$B$2:$Q$1155,5,0))</f>
        <v/>
      </c>
      <c r="F276" s="86" t="str">
        <f>IF(ISERROR(VLOOKUP($B276,'Data invoice'!$B$2:$Q$1155,6,0)),"",VLOOKUP($B276,'Data invoice'!$B$2:$Q$1155,6,0))</f>
        <v/>
      </c>
      <c r="G276" s="86" t="str">
        <f>IF(ISERROR(VLOOKUP($B276,'Data invoice'!$B$2:$Q$1155,7,0)),"",VLOOKUP($B276,'Data invoice'!$B$2:$Q$1155,7,0))</f>
        <v/>
      </c>
      <c r="H276" s="86" t="str">
        <f>IF(ISERROR(VLOOKUP($B276,'Data invoice'!$B$2:$Q$1155,9,0)),"",VLOOKUP($B276,'Data invoice'!$B$2:$Q$1155,9,0))</f>
        <v/>
      </c>
      <c r="I276" s="86" t="str">
        <f>IF(ISERROR(VLOOKUP($B276,'Data invoice'!$B$2:$Q$1155,35,0)),"",VLOOKUP($B276,'Data invoice'!$B$2:$Q$1155,35,0))</f>
        <v/>
      </c>
      <c r="J276" s="86" t="str">
        <f>IF(ISERROR(VLOOKUP($B276,'Data invoice'!$B$2:$Q$1155,36,0)),"",VLOOKUP($B276,'Data invoice'!$B$2:$Q$1155,36,0))</f>
        <v/>
      </c>
      <c r="K276" s="88" t="str">
        <f>IF(ISERROR(VLOOKUP($B276,'Data invoice'!$B$2:$Q$1155,37,0)),"",VLOOKUP($B276,'Data invoice'!$B$2:$Q$1155,37,0))</f>
        <v/>
      </c>
      <c r="L276" s="77"/>
      <c r="M276" s="77"/>
      <c r="N276" s="77"/>
      <c r="O276" s="77"/>
      <c r="P276" s="77"/>
      <c r="Q276" s="77"/>
      <c r="R276" s="89"/>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81"/>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row>
    <row r="277" spans="1:122" ht="13.5" customHeight="1">
      <c r="A277" s="77"/>
      <c r="B277" s="86" t="str">
        <f t="shared" si="6"/>
        <v/>
      </c>
      <c r="C277" s="86" t="str">
        <f>IF(ISERROR(VLOOKUP($B277,'Data invoice'!$B$2:$Q$1155,3)),"",VLOOKUP($B277,'Data invoice'!$B$2:$Q$1155,3,0))</f>
        <v/>
      </c>
      <c r="D277" s="86" t="str">
        <f>IF(ISERROR(VLOOKUP($B277,'Data invoice'!$B$2:$Q$1155,4,0)),"",VLOOKUP($B277,'Data invoice'!$B$2:$Q$1155,4,0))</f>
        <v/>
      </c>
      <c r="E277" s="86" t="str">
        <f>IF(ISERROR(VLOOKUP($B277,'Data invoice'!$B$2:$Q$1155,5,0)),"",VLOOKUP($B277,'Data invoice'!$B$2:$Q$1155,5,0))</f>
        <v/>
      </c>
      <c r="F277" s="86" t="str">
        <f>IF(ISERROR(VLOOKUP($B277,'Data invoice'!$B$2:$Q$1155,6,0)),"",VLOOKUP($B277,'Data invoice'!$B$2:$Q$1155,6,0))</f>
        <v/>
      </c>
      <c r="G277" s="86" t="str">
        <f>IF(ISERROR(VLOOKUP($B277,'Data invoice'!$B$2:$Q$1155,7,0)),"",VLOOKUP($B277,'Data invoice'!$B$2:$Q$1155,7,0))</f>
        <v/>
      </c>
      <c r="H277" s="86" t="str">
        <f>IF(ISERROR(VLOOKUP($B277,'Data invoice'!$B$2:$Q$1155,9,0)),"",VLOOKUP($B277,'Data invoice'!$B$2:$Q$1155,9,0))</f>
        <v/>
      </c>
      <c r="I277" s="86" t="str">
        <f>IF(ISERROR(VLOOKUP($B277,'Data invoice'!$B$2:$Q$1155,35,0)),"",VLOOKUP($B277,'Data invoice'!$B$2:$Q$1155,35,0))</f>
        <v/>
      </c>
      <c r="J277" s="86" t="str">
        <f>IF(ISERROR(VLOOKUP($B277,'Data invoice'!$B$2:$Q$1155,36,0)),"",VLOOKUP($B277,'Data invoice'!$B$2:$Q$1155,36,0))</f>
        <v/>
      </c>
      <c r="K277" s="88" t="str">
        <f>IF(ISERROR(VLOOKUP($B277,'Data invoice'!$B$2:$Q$1155,37,0)),"",VLOOKUP($B277,'Data invoice'!$B$2:$Q$1155,37,0))</f>
        <v/>
      </c>
      <c r="L277" s="77"/>
      <c r="M277" s="77"/>
      <c r="N277" s="77"/>
      <c r="O277" s="77"/>
      <c r="P277" s="77"/>
      <c r="Q277" s="77"/>
      <c r="R277" s="89"/>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77"/>
      <c r="CD277" s="77"/>
      <c r="CE277" s="77"/>
      <c r="CF277" s="77"/>
      <c r="CG277" s="77"/>
      <c r="CH277" s="77"/>
      <c r="CI277" s="77"/>
      <c r="CJ277" s="77"/>
      <c r="CK277" s="77"/>
      <c r="CL277" s="77"/>
      <c r="CM277" s="77"/>
      <c r="CN277" s="77"/>
      <c r="CO277" s="77"/>
      <c r="CP277" s="77"/>
      <c r="CQ277" s="77"/>
      <c r="CR277" s="77"/>
      <c r="CS277" s="77"/>
      <c r="CT277" s="81"/>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row>
    <row r="278" spans="1:122" ht="13.5" customHeight="1">
      <c r="A278" s="77"/>
      <c r="B278" s="86" t="str">
        <f t="shared" si="6"/>
        <v/>
      </c>
      <c r="C278" s="86" t="str">
        <f>IF(ISERROR(VLOOKUP($B278,'Data invoice'!$B$2:$Q$1155,3)),"",VLOOKUP($B278,'Data invoice'!$B$2:$Q$1155,3,0))</f>
        <v/>
      </c>
      <c r="D278" s="86" t="str">
        <f>IF(ISERROR(VLOOKUP($B278,'Data invoice'!$B$2:$Q$1155,4,0)),"",VLOOKUP($B278,'Data invoice'!$B$2:$Q$1155,4,0))</f>
        <v/>
      </c>
      <c r="E278" s="86" t="str">
        <f>IF(ISERROR(VLOOKUP($B278,'Data invoice'!$B$2:$Q$1155,5,0)),"",VLOOKUP($B278,'Data invoice'!$B$2:$Q$1155,5,0))</f>
        <v/>
      </c>
      <c r="F278" s="86" t="str">
        <f>IF(ISERROR(VLOOKUP($B278,'Data invoice'!$B$2:$Q$1155,6,0)),"",VLOOKUP($B278,'Data invoice'!$B$2:$Q$1155,6,0))</f>
        <v/>
      </c>
      <c r="G278" s="86" t="str">
        <f>IF(ISERROR(VLOOKUP($B278,'Data invoice'!$B$2:$Q$1155,7,0)),"",VLOOKUP($B278,'Data invoice'!$B$2:$Q$1155,7,0))</f>
        <v/>
      </c>
      <c r="H278" s="86" t="str">
        <f>IF(ISERROR(VLOOKUP($B278,'Data invoice'!$B$2:$Q$1155,9,0)),"",VLOOKUP($B278,'Data invoice'!$B$2:$Q$1155,9,0))</f>
        <v/>
      </c>
      <c r="I278" s="86" t="str">
        <f>IF(ISERROR(VLOOKUP($B278,'Data invoice'!$B$2:$Q$1155,35,0)),"",VLOOKUP($B278,'Data invoice'!$B$2:$Q$1155,35,0))</f>
        <v/>
      </c>
      <c r="J278" s="86" t="str">
        <f>IF(ISERROR(VLOOKUP($B278,'Data invoice'!$B$2:$Q$1155,36,0)),"",VLOOKUP($B278,'Data invoice'!$B$2:$Q$1155,36,0))</f>
        <v/>
      </c>
      <c r="K278" s="88" t="str">
        <f>IF(ISERROR(VLOOKUP($B278,'Data invoice'!$B$2:$Q$1155,37,0)),"",VLOOKUP($B278,'Data invoice'!$B$2:$Q$1155,37,0))</f>
        <v/>
      </c>
      <c r="L278" s="77"/>
      <c r="M278" s="77"/>
      <c r="N278" s="77"/>
      <c r="O278" s="77"/>
      <c r="P278" s="77"/>
      <c r="Q278" s="77"/>
      <c r="R278" s="89"/>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77"/>
      <c r="CD278" s="77"/>
      <c r="CE278" s="77"/>
      <c r="CF278" s="77"/>
      <c r="CG278" s="77"/>
      <c r="CH278" s="77"/>
      <c r="CI278" s="77"/>
      <c r="CJ278" s="77"/>
      <c r="CK278" s="77"/>
      <c r="CL278" s="77"/>
      <c r="CM278" s="77"/>
      <c r="CN278" s="77"/>
      <c r="CO278" s="77"/>
      <c r="CP278" s="77"/>
      <c r="CQ278" s="77"/>
      <c r="CR278" s="77"/>
      <c r="CS278" s="77"/>
      <c r="CT278" s="81"/>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row>
    <row r="279" spans="1:122" ht="13.5" customHeight="1">
      <c r="A279" s="77"/>
      <c r="B279" s="86" t="str">
        <f t="shared" si="6"/>
        <v/>
      </c>
      <c r="C279" s="86" t="str">
        <f>IF(ISERROR(VLOOKUP($B279,'Data invoice'!$B$2:$Q$1155,3)),"",VLOOKUP($B279,'Data invoice'!$B$2:$Q$1155,3,0))</f>
        <v/>
      </c>
      <c r="D279" s="86" t="str">
        <f>IF(ISERROR(VLOOKUP($B279,'Data invoice'!$B$2:$Q$1155,4,0)),"",VLOOKUP($B279,'Data invoice'!$B$2:$Q$1155,4,0))</f>
        <v/>
      </c>
      <c r="E279" s="86" t="str">
        <f>IF(ISERROR(VLOOKUP($B279,'Data invoice'!$B$2:$Q$1155,5,0)),"",VLOOKUP($B279,'Data invoice'!$B$2:$Q$1155,5,0))</f>
        <v/>
      </c>
      <c r="F279" s="86" t="str">
        <f>IF(ISERROR(VLOOKUP($B279,'Data invoice'!$B$2:$Q$1155,6,0)),"",VLOOKUP($B279,'Data invoice'!$B$2:$Q$1155,6,0))</f>
        <v/>
      </c>
      <c r="G279" s="86" t="str">
        <f>IF(ISERROR(VLOOKUP($B279,'Data invoice'!$B$2:$Q$1155,7,0)),"",VLOOKUP($B279,'Data invoice'!$B$2:$Q$1155,7,0))</f>
        <v/>
      </c>
      <c r="H279" s="86" t="str">
        <f>IF(ISERROR(VLOOKUP($B279,'Data invoice'!$B$2:$Q$1155,9,0)),"",VLOOKUP($B279,'Data invoice'!$B$2:$Q$1155,9,0))</f>
        <v/>
      </c>
      <c r="I279" s="86" t="str">
        <f>IF(ISERROR(VLOOKUP($B279,'Data invoice'!$B$2:$Q$1155,35,0)),"",VLOOKUP($B279,'Data invoice'!$B$2:$Q$1155,35,0))</f>
        <v/>
      </c>
      <c r="J279" s="86" t="str">
        <f>IF(ISERROR(VLOOKUP($B279,'Data invoice'!$B$2:$Q$1155,36,0)),"",VLOOKUP($B279,'Data invoice'!$B$2:$Q$1155,36,0))</f>
        <v/>
      </c>
      <c r="K279" s="88" t="str">
        <f>IF(ISERROR(VLOOKUP($B279,'Data invoice'!$B$2:$Q$1155,37,0)),"",VLOOKUP($B279,'Data invoice'!$B$2:$Q$1155,37,0))</f>
        <v/>
      </c>
      <c r="L279" s="77"/>
      <c r="M279" s="77"/>
      <c r="N279" s="77"/>
      <c r="O279" s="77"/>
      <c r="P279" s="77"/>
      <c r="Q279" s="77"/>
      <c r="R279" s="89"/>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81"/>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row>
    <row r="280" spans="1:122" ht="13.5" customHeight="1">
      <c r="A280" s="77"/>
      <c r="B280" s="86" t="str">
        <f t="shared" si="6"/>
        <v/>
      </c>
      <c r="C280" s="86" t="str">
        <f>IF(ISERROR(VLOOKUP($B280,'Data invoice'!$B$2:$Q$1155,3)),"",VLOOKUP($B280,'Data invoice'!$B$2:$Q$1155,3,0))</f>
        <v/>
      </c>
      <c r="D280" s="86" t="str">
        <f>IF(ISERROR(VLOOKUP($B280,'Data invoice'!$B$2:$Q$1155,4,0)),"",VLOOKUP($B280,'Data invoice'!$B$2:$Q$1155,4,0))</f>
        <v/>
      </c>
      <c r="E280" s="86" t="str">
        <f>IF(ISERROR(VLOOKUP($B280,'Data invoice'!$B$2:$Q$1155,5,0)),"",VLOOKUP($B280,'Data invoice'!$B$2:$Q$1155,5,0))</f>
        <v/>
      </c>
      <c r="F280" s="86" t="str">
        <f>IF(ISERROR(VLOOKUP($B280,'Data invoice'!$B$2:$Q$1155,6,0)),"",VLOOKUP($B280,'Data invoice'!$B$2:$Q$1155,6,0))</f>
        <v/>
      </c>
      <c r="G280" s="86" t="str">
        <f>IF(ISERROR(VLOOKUP($B280,'Data invoice'!$B$2:$Q$1155,7,0)),"",VLOOKUP($B280,'Data invoice'!$B$2:$Q$1155,7,0))</f>
        <v/>
      </c>
      <c r="H280" s="86" t="str">
        <f>IF(ISERROR(VLOOKUP($B280,'Data invoice'!$B$2:$Q$1155,9,0)),"",VLOOKUP($B280,'Data invoice'!$B$2:$Q$1155,9,0))</f>
        <v/>
      </c>
      <c r="I280" s="86" t="str">
        <f>IF(ISERROR(VLOOKUP($B280,'Data invoice'!$B$2:$Q$1155,35,0)),"",VLOOKUP($B280,'Data invoice'!$B$2:$Q$1155,35,0))</f>
        <v/>
      </c>
      <c r="J280" s="86" t="str">
        <f>IF(ISERROR(VLOOKUP($B280,'Data invoice'!$B$2:$Q$1155,36,0)),"",VLOOKUP($B280,'Data invoice'!$B$2:$Q$1155,36,0))</f>
        <v/>
      </c>
      <c r="K280" s="88" t="str">
        <f>IF(ISERROR(VLOOKUP($B280,'Data invoice'!$B$2:$Q$1155,37,0)),"",VLOOKUP($B280,'Data invoice'!$B$2:$Q$1155,37,0))</f>
        <v/>
      </c>
      <c r="L280" s="77"/>
      <c r="M280" s="77"/>
      <c r="N280" s="77"/>
      <c r="O280" s="77"/>
      <c r="P280" s="77"/>
      <c r="Q280" s="77"/>
      <c r="R280" s="89"/>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81"/>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row>
    <row r="281" spans="1:122" ht="13.5" customHeight="1">
      <c r="A281" s="77"/>
      <c r="B281" s="86" t="str">
        <f t="shared" si="6"/>
        <v/>
      </c>
      <c r="C281" s="86" t="str">
        <f>IF(ISERROR(VLOOKUP($B281,'Data invoice'!$B$2:$Q$1155,3)),"",VLOOKUP($B281,'Data invoice'!$B$2:$Q$1155,3,0))</f>
        <v/>
      </c>
      <c r="D281" s="86" t="str">
        <f>IF(ISERROR(VLOOKUP($B281,'Data invoice'!$B$2:$Q$1155,4,0)),"",VLOOKUP($B281,'Data invoice'!$B$2:$Q$1155,4,0))</f>
        <v/>
      </c>
      <c r="E281" s="86" t="str">
        <f>IF(ISERROR(VLOOKUP($B281,'Data invoice'!$B$2:$Q$1155,5,0)),"",VLOOKUP($B281,'Data invoice'!$B$2:$Q$1155,5,0))</f>
        <v/>
      </c>
      <c r="F281" s="86" t="str">
        <f>IF(ISERROR(VLOOKUP($B281,'Data invoice'!$B$2:$Q$1155,6,0)),"",VLOOKUP($B281,'Data invoice'!$B$2:$Q$1155,6,0))</f>
        <v/>
      </c>
      <c r="G281" s="86" t="str">
        <f>IF(ISERROR(VLOOKUP($B281,'Data invoice'!$B$2:$Q$1155,7,0)),"",VLOOKUP($B281,'Data invoice'!$B$2:$Q$1155,7,0))</f>
        <v/>
      </c>
      <c r="H281" s="86" t="str">
        <f>IF(ISERROR(VLOOKUP($B281,'Data invoice'!$B$2:$Q$1155,9,0)),"",VLOOKUP($B281,'Data invoice'!$B$2:$Q$1155,9,0))</f>
        <v/>
      </c>
      <c r="I281" s="86" t="str">
        <f>IF(ISERROR(VLOOKUP($B281,'Data invoice'!$B$2:$Q$1155,35,0)),"",VLOOKUP($B281,'Data invoice'!$B$2:$Q$1155,35,0))</f>
        <v/>
      </c>
      <c r="J281" s="86" t="str">
        <f>IF(ISERROR(VLOOKUP($B281,'Data invoice'!$B$2:$Q$1155,36,0)),"",VLOOKUP($B281,'Data invoice'!$B$2:$Q$1155,36,0))</f>
        <v/>
      </c>
      <c r="K281" s="88" t="str">
        <f>IF(ISERROR(VLOOKUP($B281,'Data invoice'!$B$2:$Q$1155,37,0)),"",VLOOKUP($B281,'Data invoice'!$B$2:$Q$1155,37,0))</f>
        <v/>
      </c>
      <c r="L281" s="77"/>
      <c r="M281" s="77"/>
      <c r="N281" s="77"/>
      <c r="O281" s="77"/>
      <c r="P281" s="77"/>
      <c r="Q281" s="77"/>
      <c r="R281" s="89"/>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81"/>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row>
    <row r="282" spans="1:122" ht="13.5" customHeight="1">
      <c r="A282" s="77"/>
      <c r="B282" s="86" t="str">
        <f t="shared" si="6"/>
        <v/>
      </c>
      <c r="C282" s="86" t="str">
        <f>IF(ISERROR(VLOOKUP($B282,'Data invoice'!$B$2:$Q$1155,3)),"",VLOOKUP($B282,'Data invoice'!$B$2:$Q$1155,3,0))</f>
        <v/>
      </c>
      <c r="D282" s="86" t="str">
        <f>IF(ISERROR(VLOOKUP($B282,'Data invoice'!$B$2:$Q$1155,4,0)),"",VLOOKUP($B282,'Data invoice'!$B$2:$Q$1155,4,0))</f>
        <v/>
      </c>
      <c r="E282" s="86" t="str">
        <f>IF(ISERROR(VLOOKUP($B282,'Data invoice'!$B$2:$Q$1155,5,0)),"",VLOOKUP($B282,'Data invoice'!$B$2:$Q$1155,5,0))</f>
        <v/>
      </c>
      <c r="F282" s="86" t="str">
        <f>IF(ISERROR(VLOOKUP($B282,'Data invoice'!$B$2:$Q$1155,6,0)),"",VLOOKUP($B282,'Data invoice'!$B$2:$Q$1155,6,0))</f>
        <v/>
      </c>
      <c r="G282" s="86" t="str">
        <f>IF(ISERROR(VLOOKUP($B282,'Data invoice'!$B$2:$Q$1155,7,0)),"",VLOOKUP($B282,'Data invoice'!$B$2:$Q$1155,7,0))</f>
        <v/>
      </c>
      <c r="H282" s="86" t="str">
        <f>IF(ISERROR(VLOOKUP($B282,'Data invoice'!$B$2:$Q$1155,9,0)),"",VLOOKUP($B282,'Data invoice'!$B$2:$Q$1155,9,0))</f>
        <v/>
      </c>
      <c r="I282" s="86" t="str">
        <f>IF(ISERROR(VLOOKUP($B282,'Data invoice'!$B$2:$Q$1155,35,0)),"",VLOOKUP($B282,'Data invoice'!$B$2:$Q$1155,35,0))</f>
        <v/>
      </c>
      <c r="J282" s="86" t="str">
        <f>IF(ISERROR(VLOOKUP($B282,'Data invoice'!$B$2:$Q$1155,36,0)),"",VLOOKUP($B282,'Data invoice'!$B$2:$Q$1155,36,0))</f>
        <v/>
      </c>
      <c r="K282" s="88" t="str">
        <f>IF(ISERROR(VLOOKUP($B282,'Data invoice'!$B$2:$Q$1155,37,0)),"",VLOOKUP($B282,'Data invoice'!$B$2:$Q$1155,37,0))</f>
        <v/>
      </c>
      <c r="L282" s="77"/>
      <c r="M282" s="77"/>
      <c r="N282" s="77"/>
      <c r="O282" s="77"/>
      <c r="P282" s="77"/>
      <c r="Q282" s="77"/>
      <c r="R282" s="89"/>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81"/>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row>
    <row r="283" spans="1:122" ht="13.5" customHeight="1">
      <c r="A283" s="77"/>
      <c r="B283" s="86" t="str">
        <f t="shared" si="6"/>
        <v/>
      </c>
      <c r="C283" s="86" t="str">
        <f>IF(ISERROR(VLOOKUP($B283,'Data invoice'!$B$2:$Q$1155,3)),"",VLOOKUP($B283,'Data invoice'!$B$2:$Q$1155,3,0))</f>
        <v/>
      </c>
      <c r="D283" s="86" t="str">
        <f>IF(ISERROR(VLOOKUP($B283,'Data invoice'!$B$2:$Q$1155,4,0)),"",VLOOKUP($B283,'Data invoice'!$B$2:$Q$1155,4,0))</f>
        <v/>
      </c>
      <c r="E283" s="86" t="str">
        <f>IF(ISERROR(VLOOKUP($B283,'Data invoice'!$B$2:$Q$1155,5,0)),"",VLOOKUP($B283,'Data invoice'!$B$2:$Q$1155,5,0))</f>
        <v/>
      </c>
      <c r="F283" s="86" t="str">
        <f>IF(ISERROR(VLOOKUP($B283,'Data invoice'!$B$2:$Q$1155,6,0)),"",VLOOKUP($B283,'Data invoice'!$B$2:$Q$1155,6,0))</f>
        <v/>
      </c>
      <c r="G283" s="86" t="str">
        <f>IF(ISERROR(VLOOKUP($B283,'Data invoice'!$B$2:$Q$1155,7,0)),"",VLOOKUP($B283,'Data invoice'!$B$2:$Q$1155,7,0))</f>
        <v/>
      </c>
      <c r="H283" s="86" t="str">
        <f>IF(ISERROR(VLOOKUP($B283,'Data invoice'!$B$2:$Q$1155,9,0)),"",VLOOKUP($B283,'Data invoice'!$B$2:$Q$1155,9,0))</f>
        <v/>
      </c>
      <c r="I283" s="86" t="str">
        <f>IF(ISERROR(VLOOKUP($B283,'Data invoice'!$B$2:$Q$1155,35,0)),"",VLOOKUP($B283,'Data invoice'!$B$2:$Q$1155,35,0))</f>
        <v/>
      </c>
      <c r="J283" s="86" t="str">
        <f>IF(ISERROR(VLOOKUP($B283,'Data invoice'!$B$2:$Q$1155,36,0)),"",VLOOKUP($B283,'Data invoice'!$B$2:$Q$1155,36,0))</f>
        <v/>
      </c>
      <c r="K283" s="88" t="str">
        <f>IF(ISERROR(VLOOKUP($B283,'Data invoice'!$B$2:$Q$1155,37,0)),"",VLOOKUP($B283,'Data invoice'!$B$2:$Q$1155,37,0))</f>
        <v/>
      </c>
      <c r="L283" s="77"/>
      <c r="M283" s="77"/>
      <c r="N283" s="77"/>
      <c r="O283" s="77"/>
      <c r="P283" s="77"/>
      <c r="Q283" s="77"/>
      <c r="R283" s="89"/>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81"/>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row>
    <row r="284" spans="1:122" ht="13.5" customHeight="1">
      <c r="A284" s="77"/>
      <c r="B284" s="86" t="str">
        <f t="shared" si="6"/>
        <v/>
      </c>
      <c r="C284" s="86" t="str">
        <f>IF(ISERROR(VLOOKUP($B284,'Data invoice'!$B$2:$Q$1155,3)),"",VLOOKUP($B284,'Data invoice'!$B$2:$Q$1155,3,0))</f>
        <v/>
      </c>
      <c r="D284" s="86" t="str">
        <f>IF(ISERROR(VLOOKUP($B284,'Data invoice'!$B$2:$Q$1155,4,0)),"",VLOOKUP($B284,'Data invoice'!$B$2:$Q$1155,4,0))</f>
        <v/>
      </c>
      <c r="E284" s="86" t="str">
        <f>IF(ISERROR(VLOOKUP($B284,'Data invoice'!$B$2:$Q$1155,5,0)),"",VLOOKUP($B284,'Data invoice'!$B$2:$Q$1155,5,0))</f>
        <v/>
      </c>
      <c r="F284" s="86" t="str">
        <f>IF(ISERROR(VLOOKUP($B284,'Data invoice'!$B$2:$Q$1155,6,0)),"",VLOOKUP($B284,'Data invoice'!$B$2:$Q$1155,6,0))</f>
        <v/>
      </c>
      <c r="G284" s="86" t="str">
        <f>IF(ISERROR(VLOOKUP($B284,'Data invoice'!$B$2:$Q$1155,7,0)),"",VLOOKUP($B284,'Data invoice'!$B$2:$Q$1155,7,0))</f>
        <v/>
      </c>
      <c r="H284" s="86" t="str">
        <f>IF(ISERROR(VLOOKUP($B284,'Data invoice'!$B$2:$Q$1155,9,0)),"",VLOOKUP($B284,'Data invoice'!$B$2:$Q$1155,9,0))</f>
        <v/>
      </c>
      <c r="I284" s="86" t="str">
        <f>IF(ISERROR(VLOOKUP($B284,'Data invoice'!$B$2:$Q$1155,35,0)),"",VLOOKUP($B284,'Data invoice'!$B$2:$Q$1155,35,0))</f>
        <v/>
      </c>
      <c r="J284" s="86" t="str">
        <f>IF(ISERROR(VLOOKUP($B284,'Data invoice'!$B$2:$Q$1155,36,0)),"",VLOOKUP($B284,'Data invoice'!$B$2:$Q$1155,36,0))</f>
        <v/>
      </c>
      <c r="K284" s="88" t="str">
        <f>IF(ISERROR(VLOOKUP($B284,'Data invoice'!$B$2:$Q$1155,37,0)),"",VLOOKUP($B284,'Data invoice'!$B$2:$Q$1155,37,0))</f>
        <v/>
      </c>
      <c r="L284" s="77"/>
      <c r="M284" s="77"/>
      <c r="N284" s="77"/>
      <c r="O284" s="77"/>
      <c r="P284" s="77"/>
      <c r="Q284" s="77"/>
      <c r="R284" s="89"/>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81"/>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row>
    <row r="285" spans="1:122" ht="13.5" customHeight="1">
      <c r="A285" s="77"/>
      <c r="B285" s="86" t="str">
        <f t="shared" si="6"/>
        <v/>
      </c>
      <c r="C285" s="86" t="str">
        <f>IF(ISERROR(VLOOKUP($B285,'Data invoice'!$B$2:$Q$1155,3)),"",VLOOKUP($B285,'Data invoice'!$B$2:$Q$1155,3,0))</f>
        <v/>
      </c>
      <c r="D285" s="86" t="str">
        <f>IF(ISERROR(VLOOKUP($B285,'Data invoice'!$B$2:$Q$1155,4,0)),"",VLOOKUP($B285,'Data invoice'!$B$2:$Q$1155,4,0))</f>
        <v/>
      </c>
      <c r="E285" s="86" t="str">
        <f>IF(ISERROR(VLOOKUP($B285,'Data invoice'!$B$2:$Q$1155,5,0)),"",VLOOKUP($B285,'Data invoice'!$B$2:$Q$1155,5,0))</f>
        <v/>
      </c>
      <c r="F285" s="86" t="str">
        <f>IF(ISERROR(VLOOKUP($B285,'Data invoice'!$B$2:$Q$1155,6,0)),"",VLOOKUP($B285,'Data invoice'!$B$2:$Q$1155,6,0))</f>
        <v/>
      </c>
      <c r="G285" s="86" t="str">
        <f>IF(ISERROR(VLOOKUP($B285,'Data invoice'!$B$2:$Q$1155,7,0)),"",VLOOKUP($B285,'Data invoice'!$B$2:$Q$1155,7,0))</f>
        <v/>
      </c>
      <c r="H285" s="86" t="str">
        <f>IF(ISERROR(VLOOKUP($B285,'Data invoice'!$B$2:$Q$1155,9,0)),"",VLOOKUP($B285,'Data invoice'!$B$2:$Q$1155,9,0))</f>
        <v/>
      </c>
      <c r="I285" s="86" t="str">
        <f>IF(ISERROR(VLOOKUP($B285,'Data invoice'!$B$2:$Q$1155,35,0)),"",VLOOKUP($B285,'Data invoice'!$B$2:$Q$1155,35,0))</f>
        <v/>
      </c>
      <c r="J285" s="86" t="str">
        <f>IF(ISERROR(VLOOKUP($B285,'Data invoice'!$B$2:$Q$1155,36,0)),"",VLOOKUP($B285,'Data invoice'!$B$2:$Q$1155,36,0))</f>
        <v/>
      </c>
      <c r="K285" s="88" t="str">
        <f>IF(ISERROR(VLOOKUP($B285,'Data invoice'!$B$2:$Q$1155,37,0)),"",VLOOKUP($B285,'Data invoice'!$B$2:$Q$1155,37,0))</f>
        <v/>
      </c>
      <c r="L285" s="77"/>
      <c r="M285" s="77"/>
      <c r="N285" s="77"/>
      <c r="O285" s="77"/>
      <c r="P285" s="77"/>
      <c r="Q285" s="77"/>
      <c r="R285" s="89"/>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81"/>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row>
    <row r="286" spans="1:122" ht="13.5" customHeight="1">
      <c r="A286" s="77"/>
      <c r="B286" s="86" t="str">
        <f t="shared" si="6"/>
        <v/>
      </c>
      <c r="C286" s="86" t="str">
        <f>IF(ISERROR(VLOOKUP($B286,'Data invoice'!$B$2:$Q$1155,3)),"",VLOOKUP($B286,'Data invoice'!$B$2:$Q$1155,3,0))</f>
        <v/>
      </c>
      <c r="D286" s="86" t="str">
        <f>IF(ISERROR(VLOOKUP($B286,'Data invoice'!$B$2:$Q$1155,4,0)),"",VLOOKUP($B286,'Data invoice'!$B$2:$Q$1155,4,0))</f>
        <v/>
      </c>
      <c r="E286" s="86" t="str">
        <f>IF(ISERROR(VLOOKUP($B286,'Data invoice'!$B$2:$Q$1155,5,0)),"",VLOOKUP($B286,'Data invoice'!$B$2:$Q$1155,5,0))</f>
        <v/>
      </c>
      <c r="F286" s="86" t="str">
        <f>IF(ISERROR(VLOOKUP($B286,'Data invoice'!$B$2:$Q$1155,6,0)),"",VLOOKUP($B286,'Data invoice'!$B$2:$Q$1155,6,0))</f>
        <v/>
      </c>
      <c r="G286" s="86" t="str">
        <f>IF(ISERROR(VLOOKUP($B286,'Data invoice'!$B$2:$Q$1155,7,0)),"",VLOOKUP($B286,'Data invoice'!$B$2:$Q$1155,7,0))</f>
        <v/>
      </c>
      <c r="H286" s="86" t="str">
        <f>IF(ISERROR(VLOOKUP($B286,'Data invoice'!$B$2:$Q$1155,9,0)),"",VLOOKUP($B286,'Data invoice'!$B$2:$Q$1155,9,0))</f>
        <v/>
      </c>
      <c r="I286" s="86" t="str">
        <f>IF(ISERROR(VLOOKUP($B286,'Data invoice'!$B$2:$Q$1155,35,0)),"",VLOOKUP($B286,'Data invoice'!$B$2:$Q$1155,35,0))</f>
        <v/>
      </c>
      <c r="J286" s="86" t="str">
        <f>IF(ISERROR(VLOOKUP($B286,'Data invoice'!$B$2:$Q$1155,36,0)),"",VLOOKUP($B286,'Data invoice'!$B$2:$Q$1155,36,0))</f>
        <v/>
      </c>
      <c r="K286" s="88" t="str">
        <f>IF(ISERROR(VLOOKUP($B286,'Data invoice'!$B$2:$Q$1155,37,0)),"",VLOOKUP($B286,'Data invoice'!$B$2:$Q$1155,37,0))</f>
        <v/>
      </c>
      <c r="L286" s="77"/>
      <c r="M286" s="77"/>
      <c r="N286" s="77"/>
      <c r="O286" s="77"/>
      <c r="P286" s="77"/>
      <c r="Q286" s="77"/>
      <c r="R286" s="89"/>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81"/>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row>
    <row r="287" spans="1:122" ht="13.5" customHeight="1">
      <c r="A287" s="77"/>
      <c r="B287" s="86" t="str">
        <f t="shared" si="6"/>
        <v/>
      </c>
      <c r="C287" s="86" t="str">
        <f>IF(ISERROR(VLOOKUP($B287,'Data invoice'!$B$2:$Q$1155,3)),"",VLOOKUP($B287,'Data invoice'!$B$2:$Q$1155,3,0))</f>
        <v/>
      </c>
      <c r="D287" s="86" t="str">
        <f>IF(ISERROR(VLOOKUP($B287,'Data invoice'!$B$2:$Q$1155,4,0)),"",VLOOKUP($B287,'Data invoice'!$B$2:$Q$1155,4,0))</f>
        <v/>
      </c>
      <c r="E287" s="86" t="str">
        <f>IF(ISERROR(VLOOKUP($B287,'Data invoice'!$B$2:$Q$1155,5,0)),"",VLOOKUP($B287,'Data invoice'!$B$2:$Q$1155,5,0))</f>
        <v/>
      </c>
      <c r="F287" s="86" t="str">
        <f>IF(ISERROR(VLOOKUP($B287,'Data invoice'!$B$2:$Q$1155,6,0)),"",VLOOKUP($B287,'Data invoice'!$B$2:$Q$1155,6,0))</f>
        <v/>
      </c>
      <c r="G287" s="86" t="str">
        <f>IF(ISERROR(VLOOKUP($B287,'Data invoice'!$B$2:$Q$1155,7,0)),"",VLOOKUP($B287,'Data invoice'!$B$2:$Q$1155,7,0))</f>
        <v/>
      </c>
      <c r="H287" s="86" t="str">
        <f>IF(ISERROR(VLOOKUP($B287,'Data invoice'!$B$2:$Q$1155,9,0)),"",VLOOKUP($B287,'Data invoice'!$B$2:$Q$1155,9,0))</f>
        <v/>
      </c>
      <c r="I287" s="86" t="str">
        <f>IF(ISERROR(VLOOKUP($B287,'Data invoice'!$B$2:$Q$1155,35,0)),"",VLOOKUP($B287,'Data invoice'!$B$2:$Q$1155,35,0))</f>
        <v/>
      </c>
      <c r="J287" s="86" t="str">
        <f>IF(ISERROR(VLOOKUP($B287,'Data invoice'!$B$2:$Q$1155,36,0)),"",VLOOKUP($B287,'Data invoice'!$B$2:$Q$1155,36,0))</f>
        <v/>
      </c>
      <c r="K287" s="88" t="str">
        <f>IF(ISERROR(VLOOKUP($B287,'Data invoice'!$B$2:$Q$1155,37,0)),"",VLOOKUP($B287,'Data invoice'!$B$2:$Q$1155,37,0))</f>
        <v/>
      </c>
      <c r="L287" s="77"/>
      <c r="M287" s="77"/>
      <c r="N287" s="77"/>
      <c r="O287" s="77"/>
      <c r="P287" s="77"/>
      <c r="Q287" s="77"/>
      <c r="R287" s="89"/>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81"/>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row>
    <row r="288" spans="1:122" ht="13.5" customHeight="1">
      <c r="A288" s="77"/>
      <c r="B288" s="86" t="str">
        <f t="shared" si="6"/>
        <v/>
      </c>
      <c r="C288" s="86" t="str">
        <f>IF(ISERROR(VLOOKUP($B288,'Data invoice'!$B$2:$Q$1155,3)),"",VLOOKUP($B288,'Data invoice'!$B$2:$Q$1155,3,0))</f>
        <v/>
      </c>
      <c r="D288" s="86" t="str">
        <f>IF(ISERROR(VLOOKUP($B288,'Data invoice'!$B$2:$Q$1155,4,0)),"",VLOOKUP($B288,'Data invoice'!$B$2:$Q$1155,4,0))</f>
        <v/>
      </c>
      <c r="E288" s="86" t="str">
        <f>IF(ISERROR(VLOOKUP($B288,'Data invoice'!$B$2:$Q$1155,5,0)),"",VLOOKUP($B288,'Data invoice'!$B$2:$Q$1155,5,0))</f>
        <v/>
      </c>
      <c r="F288" s="86" t="str">
        <f>IF(ISERROR(VLOOKUP($B288,'Data invoice'!$B$2:$Q$1155,6,0)),"",VLOOKUP($B288,'Data invoice'!$B$2:$Q$1155,6,0))</f>
        <v/>
      </c>
      <c r="G288" s="86" t="str">
        <f>IF(ISERROR(VLOOKUP($B288,'Data invoice'!$B$2:$Q$1155,7,0)),"",VLOOKUP($B288,'Data invoice'!$B$2:$Q$1155,7,0))</f>
        <v/>
      </c>
      <c r="H288" s="86" t="str">
        <f>IF(ISERROR(VLOOKUP($B288,'Data invoice'!$B$2:$Q$1155,9,0)),"",VLOOKUP($B288,'Data invoice'!$B$2:$Q$1155,9,0))</f>
        <v/>
      </c>
      <c r="I288" s="86" t="str">
        <f>IF(ISERROR(VLOOKUP($B288,'Data invoice'!$B$2:$Q$1155,35,0)),"",VLOOKUP($B288,'Data invoice'!$B$2:$Q$1155,35,0))</f>
        <v/>
      </c>
      <c r="J288" s="86" t="str">
        <f>IF(ISERROR(VLOOKUP($B288,'Data invoice'!$B$2:$Q$1155,36,0)),"",VLOOKUP($B288,'Data invoice'!$B$2:$Q$1155,36,0))</f>
        <v/>
      </c>
      <c r="K288" s="88" t="str">
        <f>IF(ISERROR(VLOOKUP($B288,'Data invoice'!$B$2:$Q$1155,37,0)),"",VLOOKUP($B288,'Data invoice'!$B$2:$Q$1155,37,0))</f>
        <v/>
      </c>
      <c r="L288" s="77"/>
      <c r="M288" s="77"/>
      <c r="N288" s="77"/>
      <c r="O288" s="77"/>
      <c r="P288" s="77"/>
      <c r="Q288" s="77"/>
      <c r="R288" s="89"/>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81"/>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row>
    <row r="289" spans="1:122" ht="13.5" customHeight="1">
      <c r="A289" s="77"/>
      <c r="B289" s="86" t="str">
        <f t="shared" si="6"/>
        <v/>
      </c>
      <c r="C289" s="86" t="str">
        <f>IF(ISERROR(VLOOKUP($B289,'Data invoice'!$B$2:$Q$1155,3)),"",VLOOKUP($B289,'Data invoice'!$B$2:$Q$1155,3,0))</f>
        <v/>
      </c>
      <c r="D289" s="86" t="str">
        <f>IF(ISERROR(VLOOKUP($B289,'Data invoice'!$B$2:$Q$1155,4,0)),"",VLOOKUP($B289,'Data invoice'!$B$2:$Q$1155,4,0))</f>
        <v/>
      </c>
      <c r="E289" s="86" t="str">
        <f>IF(ISERROR(VLOOKUP($B289,'Data invoice'!$B$2:$Q$1155,5,0)),"",VLOOKUP($B289,'Data invoice'!$B$2:$Q$1155,5,0))</f>
        <v/>
      </c>
      <c r="F289" s="86" t="str">
        <f>IF(ISERROR(VLOOKUP($B289,'Data invoice'!$B$2:$Q$1155,6,0)),"",VLOOKUP($B289,'Data invoice'!$B$2:$Q$1155,6,0))</f>
        <v/>
      </c>
      <c r="G289" s="86" t="str">
        <f>IF(ISERROR(VLOOKUP($B289,'Data invoice'!$B$2:$Q$1155,7,0)),"",VLOOKUP($B289,'Data invoice'!$B$2:$Q$1155,7,0))</f>
        <v/>
      </c>
      <c r="H289" s="86" t="str">
        <f>IF(ISERROR(VLOOKUP($B289,'Data invoice'!$B$2:$Q$1155,9,0)),"",VLOOKUP($B289,'Data invoice'!$B$2:$Q$1155,9,0))</f>
        <v/>
      </c>
      <c r="I289" s="86" t="str">
        <f>IF(ISERROR(VLOOKUP($B289,'Data invoice'!$B$2:$Q$1155,35,0)),"",VLOOKUP($B289,'Data invoice'!$B$2:$Q$1155,35,0))</f>
        <v/>
      </c>
      <c r="J289" s="86" t="str">
        <f>IF(ISERROR(VLOOKUP($B289,'Data invoice'!$B$2:$Q$1155,36,0)),"",VLOOKUP($B289,'Data invoice'!$B$2:$Q$1155,36,0))</f>
        <v/>
      </c>
      <c r="K289" s="88" t="str">
        <f>IF(ISERROR(VLOOKUP($B289,'Data invoice'!$B$2:$Q$1155,37,0)),"",VLOOKUP($B289,'Data invoice'!$B$2:$Q$1155,37,0))</f>
        <v/>
      </c>
      <c r="L289" s="77"/>
      <c r="M289" s="77"/>
      <c r="N289" s="77"/>
      <c r="O289" s="77"/>
      <c r="P289" s="77"/>
      <c r="Q289" s="77"/>
      <c r="R289" s="89"/>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81"/>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row>
    <row r="290" spans="1:122" ht="13.5" customHeight="1">
      <c r="A290" s="77"/>
      <c r="B290" s="86" t="str">
        <f t="shared" si="6"/>
        <v/>
      </c>
      <c r="C290" s="86" t="str">
        <f>IF(ISERROR(VLOOKUP($B290,'Data invoice'!$B$2:$Q$1155,3)),"",VLOOKUP($B290,'Data invoice'!$B$2:$Q$1155,3,0))</f>
        <v/>
      </c>
      <c r="D290" s="86" t="str">
        <f>IF(ISERROR(VLOOKUP($B290,'Data invoice'!$B$2:$Q$1155,4,0)),"",VLOOKUP($B290,'Data invoice'!$B$2:$Q$1155,4,0))</f>
        <v/>
      </c>
      <c r="E290" s="86" t="str">
        <f>IF(ISERROR(VLOOKUP($B290,'Data invoice'!$B$2:$Q$1155,5,0)),"",VLOOKUP($B290,'Data invoice'!$B$2:$Q$1155,5,0))</f>
        <v/>
      </c>
      <c r="F290" s="86" t="str">
        <f>IF(ISERROR(VLOOKUP($B290,'Data invoice'!$B$2:$Q$1155,6,0)),"",VLOOKUP($B290,'Data invoice'!$B$2:$Q$1155,6,0))</f>
        <v/>
      </c>
      <c r="G290" s="86" t="str">
        <f>IF(ISERROR(VLOOKUP($B290,'Data invoice'!$B$2:$Q$1155,7,0)),"",VLOOKUP($B290,'Data invoice'!$B$2:$Q$1155,7,0))</f>
        <v/>
      </c>
      <c r="H290" s="86" t="str">
        <f>IF(ISERROR(VLOOKUP($B290,'Data invoice'!$B$2:$Q$1155,9,0)),"",VLOOKUP($B290,'Data invoice'!$B$2:$Q$1155,9,0))</f>
        <v/>
      </c>
      <c r="I290" s="86" t="str">
        <f>IF(ISERROR(VLOOKUP($B290,'Data invoice'!$B$2:$Q$1155,35,0)),"",VLOOKUP($B290,'Data invoice'!$B$2:$Q$1155,35,0))</f>
        <v/>
      </c>
      <c r="J290" s="86" t="str">
        <f>IF(ISERROR(VLOOKUP($B290,'Data invoice'!$B$2:$Q$1155,36,0)),"",VLOOKUP($B290,'Data invoice'!$B$2:$Q$1155,36,0))</f>
        <v/>
      </c>
      <c r="K290" s="88" t="str">
        <f>IF(ISERROR(VLOOKUP($B290,'Data invoice'!$B$2:$Q$1155,37,0)),"",VLOOKUP($B290,'Data invoice'!$B$2:$Q$1155,37,0))</f>
        <v/>
      </c>
      <c r="L290" s="77"/>
      <c r="M290" s="77"/>
      <c r="N290" s="77"/>
      <c r="O290" s="77"/>
      <c r="P290" s="77"/>
      <c r="Q290" s="77"/>
      <c r="R290" s="89"/>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81"/>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row>
    <row r="291" spans="1:122" ht="13.5" customHeight="1">
      <c r="A291" s="77"/>
      <c r="B291" s="86" t="str">
        <f t="shared" si="6"/>
        <v/>
      </c>
      <c r="C291" s="86" t="str">
        <f>IF(ISERROR(VLOOKUP($B291,'Data invoice'!$B$2:$Q$1155,3)),"",VLOOKUP($B291,'Data invoice'!$B$2:$Q$1155,3,0))</f>
        <v/>
      </c>
      <c r="D291" s="86" t="str">
        <f>IF(ISERROR(VLOOKUP($B291,'Data invoice'!$B$2:$Q$1155,4,0)),"",VLOOKUP($B291,'Data invoice'!$B$2:$Q$1155,4,0))</f>
        <v/>
      </c>
      <c r="E291" s="86" t="str">
        <f>IF(ISERROR(VLOOKUP($B291,'Data invoice'!$B$2:$Q$1155,5,0)),"",VLOOKUP($B291,'Data invoice'!$B$2:$Q$1155,5,0))</f>
        <v/>
      </c>
      <c r="F291" s="86" t="str">
        <f>IF(ISERROR(VLOOKUP($B291,'Data invoice'!$B$2:$Q$1155,6,0)),"",VLOOKUP($B291,'Data invoice'!$B$2:$Q$1155,6,0))</f>
        <v/>
      </c>
      <c r="G291" s="86" t="str">
        <f>IF(ISERROR(VLOOKUP($B291,'Data invoice'!$B$2:$Q$1155,7,0)),"",VLOOKUP($B291,'Data invoice'!$B$2:$Q$1155,7,0))</f>
        <v/>
      </c>
      <c r="H291" s="86" t="str">
        <f>IF(ISERROR(VLOOKUP($B291,'Data invoice'!$B$2:$Q$1155,9,0)),"",VLOOKUP($B291,'Data invoice'!$B$2:$Q$1155,9,0))</f>
        <v/>
      </c>
      <c r="I291" s="86" t="str">
        <f>IF(ISERROR(VLOOKUP($B291,'Data invoice'!$B$2:$Q$1155,35,0)),"",VLOOKUP($B291,'Data invoice'!$B$2:$Q$1155,35,0))</f>
        <v/>
      </c>
      <c r="J291" s="86" t="str">
        <f>IF(ISERROR(VLOOKUP($B291,'Data invoice'!$B$2:$Q$1155,36,0)),"",VLOOKUP($B291,'Data invoice'!$B$2:$Q$1155,36,0))</f>
        <v/>
      </c>
      <c r="K291" s="88" t="str">
        <f>IF(ISERROR(VLOOKUP($B291,'Data invoice'!$B$2:$Q$1155,37,0)),"",VLOOKUP($B291,'Data invoice'!$B$2:$Q$1155,37,0))</f>
        <v/>
      </c>
      <c r="L291" s="77"/>
      <c r="M291" s="77"/>
      <c r="N291" s="77"/>
      <c r="O291" s="77"/>
      <c r="P291" s="77"/>
      <c r="Q291" s="77"/>
      <c r="R291" s="89"/>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81"/>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row>
    <row r="292" spans="1:122" ht="13.5" customHeight="1">
      <c r="A292" s="77"/>
      <c r="B292" s="86" t="str">
        <f t="shared" si="6"/>
        <v/>
      </c>
      <c r="C292" s="86" t="str">
        <f>IF(ISERROR(VLOOKUP($B292,'Data invoice'!$B$2:$Q$1155,3)),"",VLOOKUP($B292,'Data invoice'!$B$2:$Q$1155,3,0))</f>
        <v/>
      </c>
      <c r="D292" s="86" t="str">
        <f>IF(ISERROR(VLOOKUP($B292,'Data invoice'!$B$2:$Q$1155,4,0)),"",VLOOKUP($B292,'Data invoice'!$B$2:$Q$1155,4,0))</f>
        <v/>
      </c>
      <c r="E292" s="86" t="str">
        <f>IF(ISERROR(VLOOKUP($B292,'Data invoice'!$B$2:$Q$1155,5,0)),"",VLOOKUP($B292,'Data invoice'!$B$2:$Q$1155,5,0))</f>
        <v/>
      </c>
      <c r="F292" s="86" t="str">
        <f>IF(ISERROR(VLOOKUP($B292,'Data invoice'!$B$2:$Q$1155,6,0)),"",VLOOKUP($B292,'Data invoice'!$B$2:$Q$1155,6,0))</f>
        <v/>
      </c>
      <c r="G292" s="86" t="str">
        <f>IF(ISERROR(VLOOKUP($B292,'Data invoice'!$B$2:$Q$1155,7,0)),"",VLOOKUP($B292,'Data invoice'!$B$2:$Q$1155,7,0))</f>
        <v/>
      </c>
      <c r="H292" s="86" t="str">
        <f>IF(ISERROR(VLOOKUP($B292,'Data invoice'!$B$2:$Q$1155,9,0)),"",VLOOKUP($B292,'Data invoice'!$B$2:$Q$1155,9,0))</f>
        <v/>
      </c>
      <c r="I292" s="86" t="str">
        <f>IF(ISERROR(VLOOKUP($B292,'Data invoice'!$B$2:$Q$1155,35,0)),"",VLOOKUP($B292,'Data invoice'!$B$2:$Q$1155,35,0))</f>
        <v/>
      </c>
      <c r="J292" s="86" t="str">
        <f>IF(ISERROR(VLOOKUP($B292,'Data invoice'!$B$2:$Q$1155,36,0)),"",VLOOKUP($B292,'Data invoice'!$B$2:$Q$1155,36,0))</f>
        <v/>
      </c>
      <c r="K292" s="88" t="str">
        <f>IF(ISERROR(VLOOKUP($B292,'Data invoice'!$B$2:$Q$1155,37,0)),"",VLOOKUP($B292,'Data invoice'!$B$2:$Q$1155,37,0))</f>
        <v/>
      </c>
      <c r="L292" s="77"/>
      <c r="M292" s="77"/>
      <c r="N292" s="77"/>
      <c r="O292" s="77"/>
      <c r="P292" s="77"/>
      <c r="Q292" s="77"/>
      <c r="R292" s="89"/>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81"/>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row>
    <row r="293" spans="1:122" ht="13.5" customHeight="1">
      <c r="A293" s="77"/>
      <c r="B293" s="86" t="str">
        <f t="shared" si="6"/>
        <v/>
      </c>
      <c r="C293" s="86" t="str">
        <f>IF(ISERROR(VLOOKUP($B293,'Data invoice'!$B$2:$Q$1155,3)),"",VLOOKUP($B293,'Data invoice'!$B$2:$Q$1155,3,0))</f>
        <v/>
      </c>
      <c r="D293" s="86" t="str">
        <f>IF(ISERROR(VLOOKUP($B293,'Data invoice'!$B$2:$Q$1155,4,0)),"",VLOOKUP($B293,'Data invoice'!$B$2:$Q$1155,4,0))</f>
        <v/>
      </c>
      <c r="E293" s="86" t="str">
        <f>IF(ISERROR(VLOOKUP($B293,'Data invoice'!$B$2:$Q$1155,5,0)),"",VLOOKUP($B293,'Data invoice'!$B$2:$Q$1155,5,0))</f>
        <v/>
      </c>
      <c r="F293" s="86" t="str">
        <f>IF(ISERROR(VLOOKUP($B293,'Data invoice'!$B$2:$Q$1155,6,0)),"",VLOOKUP($B293,'Data invoice'!$B$2:$Q$1155,6,0))</f>
        <v/>
      </c>
      <c r="G293" s="86" t="str">
        <f>IF(ISERROR(VLOOKUP($B293,'Data invoice'!$B$2:$Q$1155,7,0)),"",VLOOKUP($B293,'Data invoice'!$B$2:$Q$1155,7,0))</f>
        <v/>
      </c>
      <c r="H293" s="86" t="str">
        <f>IF(ISERROR(VLOOKUP($B293,'Data invoice'!$B$2:$Q$1155,9,0)),"",VLOOKUP($B293,'Data invoice'!$B$2:$Q$1155,9,0))</f>
        <v/>
      </c>
      <c r="I293" s="86" t="str">
        <f>IF(ISERROR(VLOOKUP($B293,'Data invoice'!$B$2:$Q$1155,35,0)),"",VLOOKUP($B293,'Data invoice'!$B$2:$Q$1155,35,0))</f>
        <v/>
      </c>
      <c r="J293" s="86" t="str">
        <f>IF(ISERROR(VLOOKUP($B293,'Data invoice'!$B$2:$Q$1155,36,0)),"",VLOOKUP($B293,'Data invoice'!$B$2:$Q$1155,36,0))</f>
        <v/>
      </c>
      <c r="K293" s="88" t="str">
        <f>IF(ISERROR(VLOOKUP($B293,'Data invoice'!$B$2:$Q$1155,37,0)),"",VLOOKUP($B293,'Data invoice'!$B$2:$Q$1155,37,0))</f>
        <v/>
      </c>
      <c r="L293" s="77"/>
      <c r="M293" s="77"/>
      <c r="N293" s="77"/>
      <c r="O293" s="77"/>
      <c r="P293" s="77"/>
      <c r="Q293" s="77"/>
      <c r="R293" s="89"/>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81"/>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row>
    <row r="294" spans="1:122" ht="13.5" customHeight="1">
      <c r="A294" s="77"/>
      <c r="B294" s="86" t="str">
        <f t="shared" si="6"/>
        <v/>
      </c>
      <c r="C294" s="86" t="str">
        <f>IF(ISERROR(VLOOKUP($B294,'Data invoice'!$B$2:$Q$1155,3)),"",VLOOKUP($B294,'Data invoice'!$B$2:$Q$1155,3,0))</f>
        <v/>
      </c>
      <c r="D294" s="86" t="str">
        <f>IF(ISERROR(VLOOKUP($B294,'Data invoice'!$B$2:$Q$1155,4,0)),"",VLOOKUP($B294,'Data invoice'!$B$2:$Q$1155,4,0))</f>
        <v/>
      </c>
      <c r="E294" s="86" t="str">
        <f>IF(ISERROR(VLOOKUP($B294,'Data invoice'!$B$2:$Q$1155,5,0)),"",VLOOKUP($B294,'Data invoice'!$B$2:$Q$1155,5,0))</f>
        <v/>
      </c>
      <c r="F294" s="86" t="str">
        <f>IF(ISERROR(VLOOKUP($B294,'Data invoice'!$B$2:$Q$1155,6,0)),"",VLOOKUP($B294,'Data invoice'!$B$2:$Q$1155,6,0))</f>
        <v/>
      </c>
      <c r="G294" s="86" t="str">
        <f>IF(ISERROR(VLOOKUP($B294,'Data invoice'!$B$2:$Q$1155,7,0)),"",VLOOKUP($B294,'Data invoice'!$B$2:$Q$1155,7,0))</f>
        <v/>
      </c>
      <c r="H294" s="86" t="str">
        <f>IF(ISERROR(VLOOKUP($B294,'Data invoice'!$B$2:$Q$1155,9,0)),"",VLOOKUP($B294,'Data invoice'!$B$2:$Q$1155,9,0))</f>
        <v/>
      </c>
      <c r="I294" s="86" t="str">
        <f>IF(ISERROR(VLOOKUP($B294,'Data invoice'!$B$2:$Q$1155,35,0)),"",VLOOKUP($B294,'Data invoice'!$B$2:$Q$1155,35,0))</f>
        <v/>
      </c>
      <c r="J294" s="86" t="str">
        <f>IF(ISERROR(VLOOKUP($B294,'Data invoice'!$B$2:$Q$1155,36,0)),"",VLOOKUP($B294,'Data invoice'!$B$2:$Q$1155,36,0))</f>
        <v/>
      </c>
      <c r="K294" s="88" t="str">
        <f>IF(ISERROR(VLOOKUP($B294,'Data invoice'!$B$2:$Q$1155,37,0)),"",VLOOKUP($B294,'Data invoice'!$B$2:$Q$1155,37,0))</f>
        <v/>
      </c>
      <c r="L294" s="77"/>
      <c r="M294" s="77"/>
      <c r="N294" s="77"/>
      <c r="O294" s="77"/>
      <c r="P294" s="77"/>
      <c r="Q294" s="77"/>
      <c r="R294" s="89"/>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81"/>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row>
    <row r="295" spans="1:122" ht="13.5" customHeight="1">
      <c r="A295" s="77"/>
      <c r="B295" s="86" t="str">
        <f t="shared" si="6"/>
        <v/>
      </c>
      <c r="C295" s="86" t="str">
        <f>IF(ISERROR(VLOOKUP($B295,'Data invoice'!$B$2:$Q$1155,3)),"",VLOOKUP($B295,'Data invoice'!$B$2:$Q$1155,3,0))</f>
        <v/>
      </c>
      <c r="D295" s="86" t="str">
        <f>IF(ISERROR(VLOOKUP($B295,'Data invoice'!$B$2:$Q$1155,4,0)),"",VLOOKUP($B295,'Data invoice'!$B$2:$Q$1155,4,0))</f>
        <v/>
      </c>
      <c r="E295" s="86" t="str">
        <f>IF(ISERROR(VLOOKUP($B295,'Data invoice'!$B$2:$Q$1155,5,0)),"",VLOOKUP($B295,'Data invoice'!$B$2:$Q$1155,5,0))</f>
        <v/>
      </c>
      <c r="F295" s="86" t="str">
        <f>IF(ISERROR(VLOOKUP($B295,'Data invoice'!$B$2:$Q$1155,6,0)),"",VLOOKUP($B295,'Data invoice'!$B$2:$Q$1155,6,0))</f>
        <v/>
      </c>
      <c r="G295" s="86" t="str">
        <f>IF(ISERROR(VLOOKUP($B295,'Data invoice'!$B$2:$Q$1155,7,0)),"",VLOOKUP($B295,'Data invoice'!$B$2:$Q$1155,7,0))</f>
        <v/>
      </c>
      <c r="H295" s="86" t="str">
        <f>IF(ISERROR(VLOOKUP($B295,'Data invoice'!$B$2:$Q$1155,9,0)),"",VLOOKUP($B295,'Data invoice'!$B$2:$Q$1155,9,0))</f>
        <v/>
      </c>
      <c r="I295" s="86" t="str">
        <f>IF(ISERROR(VLOOKUP($B295,'Data invoice'!$B$2:$Q$1155,35,0)),"",VLOOKUP($B295,'Data invoice'!$B$2:$Q$1155,35,0))</f>
        <v/>
      </c>
      <c r="J295" s="86" t="str">
        <f>IF(ISERROR(VLOOKUP($B295,'Data invoice'!$B$2:$Q$1155,36,0)),"",VLOOKUP($B295,'Data invoice'!$B$2:$Q$1155,36,0))</f>
        <v/>
      </c>
      <c r="K295" s="88" t="str">
        <f>IF(ISERROR(VLOOKUP($B295,'Data invoice'!$B$2:$Q$1155,37,0)),"",VLOOKUP($B295,'Data invoice'!$B$2:$Q$1155,37,0))</f>
        <v/>
      </c>
      <c r="L295" s="77"/>
      <c r="M295" s="77"/>
      <c r="N295" s="77"/>
      <c r="O295" s="77"/>
      <c r="P295" s="77"/>
      <c r="Q295" s="77"/>
      <c r="R295" s="89"/>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81"/>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row>
    <row r="296" spans="1:122" ht="13.5" customHeight="1">
      <c r="A296" s="77"/>
      <c r="B296" s="86" t="str">
        <f t="shared" si="6"/>
        <v/>
      </c>
      <c r="C296" s="86" t="str">
        <f>IF(ISERROR(VLOOKUP($B296,'Data invoice'!$B$2:$Q$1155,3)),"",VLOOKUP($B296,'Data invoice'!$B$2:$Q$1155,3,0))</f>
        <v/>
      </c>
      <c r="D296" s="86" t="str">
        <f>IF(ISERROR(VLOOKUP($B296,'Data invoice'!$B$2:$Q$1155,4,0)),"",VLOOKUP($B296,'Data invoice'!$B$2:$Q$1155,4,0))</f>
        <v/>
      </c>
      <c r="E296" s="86" t="str">
        <f>IF(ISERROR(VLOOKUP($B296,'Data invoice'!$B$2:$Q$1155,5,0)),"",VLOOKUP($B296,'Data invoice'!$B$2:$Q$1155,5,0))</f>
        <v/>
      </c>
      <c r="F296" s="86" t="str">
        <f>IF(ISERROR(VLOOKUP($B296,'Data invoice'!$B$2:$Q$1155,6,0)),"",VLOOKUP($B296,'Data invoice'!$B$2:$Q$1155,6,0))</f>
        <v/>
      </c>
      <c r="G296" s="86" t="str">
        <f>IF(ISERROR(VLOOKUP($B296,'Data invoice'!$B$2:$Q$1155,7,0)),"",VLOOKUP($B296,'Data invoice'!$B$2:$Q$1155,7,0))</f>
        <v/>
      </c>
      <c r="H296" s="86" t="str">
        <f>IF(ISERROR(VLOOKUP($B296,'Data invoice'!$B$2:$Q$1155,9,0)),"",VLOOKUP($B296,'Data invoice'!$B$2:$Q$1155,9,0))</f>
        <v/>
      </c>
      <c r="I296" s="86" t="str">
        <f>IF(ISERROR(VLOOKUP($B296,'Data invoice'!$B$2:$Q$1155,35,0)),"",VLOOKUP($B296,'Data invoice'!$B$2:$Q$1155,35,0))</f>
        <v/>
      </c>
      <c r="J296" s="86" t="str">
        <f>IF(ISERROR(VLOOKUP($B296,'Data invoice'!$B$2:$Q$1155,36,0)),"",VLOOKUP($B296,'Data invoice'!$B$2:$Q$1155,36,0))</f>
        <v/>
      </c>
      <c r="K296" s="88" t="str">
        <f>IF(ISERROR(VLOOKUP($B296,'Data invoice'!$B$2:$Q$1155,37,0)),"",VLOOKUP($B296,'Data invoice'!$B$2:$Q$1155,37,0))</f>
        <v/>
      </c>
      <c r="L296" s="77"/>
      <c r="M296" s="77"/>
      <c r="N296" s="77"/>
      <c r="O296" s="77"/>
      <c r="P296" s="77"/>
      <c r="Q296" s="77"/>
      <c r="R296" s="89"/>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81"/>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row>
    <row r="297" spans="1:122" ht="13.5" customHeight="1">
      <c r="A297" s="77"/>
      <c r="B297" s="86" t="str">
        <f t="shared" si="6"/>
        <v/>
      </c>
      <c r="C297" s="86" t="str">
        <f>IF(ISERROR(VLOOKUP($B297,'Data invoice'!$B$2:$Q$1155,3)),"",VLOOKUP($B297,'Data invoice'!$B$2:$Q$1155,3,0))</f>
        <v/>
      </c>
      <c r="D297" s="86" t="str">
        <f>IF(ISERROR(VLOOKUP($B297,'Data invoice'!$B$2:$Q$1155,4,0)),"",VLOOKUP($B297,'Data invoice'!$B$2:$Q$1155,4,0))</f>
        <v/>
      </c>
      <c r="E297" s="86" t="str">
        <f>IF(ISERROR(VLOOKUP($B297,'Data invoice'!$B$2:$Q$1155,5,0)),"",VLOOKUP($B297,'Data invoice'!$B$2:$Q$1155,5,0))</f>
        <v/>
      </c>
      <c r="F297" s="86" t="str">
        <f>IF(ISERROR(VLOOKUP($B297,'Data invoice'!$B$2:$Q$1155,6,0)),"",VLOOKUP($B297,'Data invoice'!$B$2:$Q$1155,6,0))</f>
        <v/>
      </c>
      <c r="G297" s="86" t="str">
        <f>IF(ISERROR(VLOOKUP($B297,'Data invoice'!$B$2:$Q$1155,7,0)),"",VLOOKUP($B297,'Data invoice'!$B$2:$Q$1155,7,0))</f>
        <v/>
      </c>
      <c r="H297" s="86" t="str">
        <f>IF(ISERROR(VLOOKUP($B297,'Data invoice'!$B$2:$Q$1155,9,0)),"",VLOOKUP($B297,'Data invoice'!$B$2:$Q$1155,9,0))</f>
        <v/>
      </c>
      <c r="I297" s="86" t="str">
        <f>IF(ISERROR(VLOOKUP($B297,'Data invoice'!$B$2:$Q$1155,35,0)),"",VLOOKUP($B297,'Data invoice'!$B$2:$Q$1155,35,0))</f>
        <v/>
      </c>
      <c r="J297" s="86" t="str">
        <f>IF(ISERROR(VLOOKUP($B297,'Data invoice'!$B$2:$Q$1155,36,0)),"",VLOOKUP($B297,'Data invoice'!$B$2:$Q$1155,36,0))</f>
        <v/>
      </c>
      <c r="K297" s="88" t="str">
        <f>IF(ISERROR(VLOOKUP($B297,'Data invoice'!$B$2:$Q$1155,37,0)),"",VLOOKUP($B297,'Data invoice'!$B$2:$Q$1155,37,0))</f>
        <v/>
      </c>
      <c r="L297" s="77"/>
      <c r="M297" s="77"/>
      <c r="N297" s="77"/>
      <c r="O297" s="77"/>
      <c r="P297" s="77"/>
      <c r="Q297" s="77"/>
      <c r="R297" s="89"/>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81"/>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row>
    <row r="298" spans="1:122" ht="13.5" customHeight="1">
      <c r="A298" s="77"/>
      <c r="B298" s="86" t="str">
        <f t="shared" si="6"/>
        <v/>
      </c>
      <c r="C298" s="86" t="str">
        <f>IF(ISERROR(VLOOKUP($B298,'Data invoice'!$B$2:$Q$1155,3)),"",VLOOKUP($B298,'Data invoice'!$B$2:$Q$1155,3,0))</f>
        <v/>
      </c>
      <c r="D298" s="86" t="str">
        <f>IF(ISERROR(VLOOKUP($B298,'Data invoice'!$B$2:$Q$1155,4,0)),"",VLOOKUP($B298,'Data invoice'!$B$2:$Q$1155,4,0))</f>
        <v/>
      </c>
      <c r="E298" s="86" t="str">
        <f>IF(ISERROR(VLOOKUP($B298,'Data invoice'!$B$2:$Q$1155,5,0)),"",VLOOKUP($B298,'Data invoice'!$B$2:$Q$1155,5,0))</f>
        <v/>
      </c>
      <c r="F298" s="86" t="str">
        <f>IF(ISERROR(VLOOKUP($B298,'Data invoice'!$B$2:$Q$1155,6,0)),"",VLOOKUP($B298,'Data invoice'!$B$2:$Q$1155,6,0))</f>
        <v/>
      </c>
      <c r="G298" s="86" t="str">
        <f>IF(ISERROR(VLOOKUP($B298,'Data invoice'!$B$2:$Q$1155,7,0)),"",VLOOKUP($B298,'Data invoice'!$B$2:$Q$1155,7,0))</f>
        <v/>
      </c>
      <c r="H298" s="86" t="str">
        <f>IF(ISERROR(VLOOKUP($B298,'Data invoice'!$B$2:$Q$1155,9,0)),"",VLOOKUP($B298,'Data invoice'!$B$2:$Q$1155,9,0))</f>
        <v/>
      </c>
      <c r="I298" s="86" t="str">
        <f>IF(ISERROR(VLOOKUP($B298,'Data invoice'!$B$2:$Q$1155,35,0)),"",VLOOKUP($B298,'Data invoice'!$B$2:$Q$1155,35,0))</f>
        <v/>
      </c>
      <c r="J298" s="86" t="str">
        <f>IF(ISERROR(VLOOKUP($B298,'Data invoice'!$B$2:$Q$1155,36,0)),"",VLOOKUP($B298,'Data invoice'!$B$2:$Q$1155,36,0))</f>
        <v/>
      </c>
      <c r="K298" s="88" t="str">
        <f>IF(ISERROR(VLOOKUP($B298,'Data invoice'!$B$2:$Q$1155,37,0)),"",VLOOKUP($B298,'Data invoice'!$B$2:$Q$1155,37,0))</f>
        <v/>
      </c>
      <c r="L298" s="77"/>
      <c r="M298" s="77"/>
      <c r="N298" s="77"/>
      <c r="O298" s="77"/>
      <c r="P298" s="77"/>
      <c r="Q298" s="77"/>
      <c r="R298" s="89"/>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81"/>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row>
    <row r="299" spans="1:122" ht="13.5" customHeight="1">
      <c r="A299" s="77"/>
      <c r="B299" s="86" t="str">
        <f t="shared" si="6"/>
        <v/>
      </c>
      <c r="C299" s="86" t="str">
        <f>IF(ISERROR(VLOOKUP($B299,'Data invoice'!$B$2:$Q$1155,3)),"",VLOOKUP($B299,'Data invoice'!$B$2:$Q$1155,3,0))</f>
        <v/>
      </c>
      <c r="D299" s="86" t="str">
        <f>IF(ISERROR(VLOOKUP($B299,'Data invoice'!$B$2:$Q$1155,4,0)),"",VLOOKUP($B299,'Data invoice'!$B$2:$Q$1155,4,0))</f>
        <v/>
      </c>
      <c r="E299" s="86" t="str">
        <f>IF(ISERROR(VLOOKUP($B299,'Data invoice'!$B$2:$Q$1155,5,0)),"",VLOOKUP($B299,'Data invoice'!$B$2:$Q$1155,5,0))</f>
        <v/>
      </c>
      <c r="F299" s="86" t="str">
        <f>IF(ISERROR(VLOOKUP($B299,'Data invoice'!$B$2:$Q$1155,6,0)),"",VLOOKUP($B299,'Data invoice'!$B$2:$Q$1155,6,0))</f>
        <v/>
      </c>
      <c r="G299" s="86" t="str">
        <f>IF(ISERROR(VLOOKUP($B299,'Data invoice'!$B$2:$Q$1155,7,0)),"",VLOOKUP($B299,'Data invoice'!$B$2:$Q$1155,7,0))</f>
        <v/>
      </c>
      <c r="H299" s="86" t="str">
        <f>IF(ISERROR(VLOOKUP($B299,'Data invoice'!$B$2:$Q$1155,9,0)),"",VLOOKUP($B299,'Data invoice'!$B$2:$Q$1155,9,0))</f>
        <v/>
      </c>
      <c r="I299" s="86" t="str">
        <f>IF(ISERROR(VLOOKUP($B299,'Data invoice'!$B$2:$Q$1155,35,0)),"",VLOOKUP($B299,'Data invoice'!$B$2:$Q$1155,35,0))</f>
        <v/>
      </c>
      <c r="J299" s="86" t="str">
        <f>IF(ISERROR(VLOOKUP($B299,'Data invoice'!$B$2:$Q$1155,36,0)),"",VLOOKUP($B299,'Data invoice'!$B$2:$Q$1155,36,0))</f>
        <v/>
      </c>
      <c r="K299" s="88" t="str">
        <f>IF(ISERROR(VLOOKUP($B299,'Data invoice'!$B$2:$Q$1155,37,0)),"",VLOOKUP($B299,'Data invoice'!$B$2:$Q$1155,37,0))</f>
        <v/>
      </c>
      <c r="L299" s="77"/>
      <c r="M299" s="77"/>
      <c r="N299" s="77"/>
      <c r="O299" s="77"/>
      <c r="P299" s="77"/>
      <c r="Q299" s="77"/>
      <c r="R299" s="89"/>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81"/>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row>
    <row r="300" spans="1:122" ht="13.5" customHeight="1">
      <c r="A300" s="77"/>
      <c r="B300" s="86" t="str">
        <f t="shared" si="6"/>
        <v/>
      </c>
      <c r="C300" s="86" t="str">
        <f>IF(ISERROR(VLOOKUP($B300,'Data invoice'!$B$2:$Q$1155,3)),"",VLOOKUP($B300,'Data invoice'!$B$2:$Q$1155,3,0))</f>
        <v/>
      </c>
      <c r="D300" s="86" t="str">
        <f>IF(ISERROR(VLOOKUP($B300,'Data invoice'!$B$2:$Q$1155,4,0)),"",VLOOKUP($B300,'Data invoice'!$B$2:$Q$1155,4,0))</f>
        <v/>
      </c>
      <c r="E300" s="86" t="str">
        <f>IF(ISERROR(VLOOKUP($B300,'Data invoice'!$B$2:$Q$1155,5,0)),"",VLOOKUP($B300,'Data invoice'!$B$2:$Q$1155,5,0))</f>
        <v/>
      </c>
      <c r="F300" s="86" t="str">
        <f>IF(ISERROR(VLOOKUP($B300,'Data invoice'!$B$2:$Q$1155,6,0)),"",VLOOKUP($B300,'Data invoice'!$B$2:$Q$1155,6,0))</f>
        <v/>
      </c>
      <c r="G300" s="86" t="str">
        <f>IF(ISERROR(VLOOKUP($B300,'Data invoice'!$B$2:$Q$1155,7,0)),"",VLOOKUP($B300,'Data invoice'!$B$2:$Q$1155,7,0))</f>
        <v/>
      </c>
      <c r="H300" s="86" t="str">
        <f>IF(ISERROR(VLOOKUP($B300,'Data invoice'!$B$2:$Q$1155,9,0)),"",VLOOKUP($B300,'Data invoice'!$B$2:$Q$1155,9,0))</f>
        <v/>
      </c>
      <c r="I300" s="86" t="str">
        <f>IF(ISERROR(VLOOKUP($B300,'Data invoice'!$B$2:$Q$1155,35,0)),"",VLOOKUP($B300,'Data invoice'!$B$2:$Q$1155,35,0))</f>
        <v/>
      </c>
      <c r="J300" s="86" t="str">
        <f>IF(ISERROR(VLOOKUP($B300,'Data invoice'!$B$2:$Q$1155,36,0)),"",VLOOKUP($B300,'Data invoice'!$B$2:$Q$1155,36,0))</f>
        <v/>
      </c>
      <c r="K300" s="88" t="str">
        <f>IF(ISERROR(VLOOKUP($B300,'Data invoice'!$B$2:$Q$1155,37,0)),"",VLOOKUP($B300,'Data invoice'!$B$2:$Q$1155,37,0))</f>
        <v/>
      </c>
      <c r="L300" s="77"/>
      <c r="M300" s="77"/>
      <c r="N300" s="77"/>
      <c r="O300" s="77"/>
      <c r="P300" s="77"/>
      <c r="Q300" s="77"/>
      <c r="R300" s="89"/>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81"/>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row>
    <row r="301" spans="1:122" ht="13.5" customHeight="1">
      <c r="A301" s="77"/>
      <c r="B301" s="86" t="str">
        <f t="shared" si="6"/>
        <v/>
      </c>
      <c r="C301" s="86" t="str">
        <f>IF(ISERROR(VLOOKUP($B301,'Data invoice'!$B$2:$Q$1155,3)),"",VLOOKUP($B301,'Data invoice'!$B$2:$Q$1155,3,0))</f>
        <v/>
      </c>
      <c r="D301" s="86" t="str">
        <f>IF(ISERROR(VLOOKUP($B301,'Data invoice'!$B$2:$Q$1155,4,0)),"",VLOOKUP($B301,'Data invoice'!$B$2:$Q$1155,4,0))</f>
        <v/>
      </c>
      <c r="E301" s="86" t="str">
        <f>IF(ISERROR(VLOOKUP($B301,'Data invoice'!$B$2:$Q$1155,5,0)),"",VLOOKUP($B301,'Data invoice'!$B$2:$Q$1155,5,0))</f>
        <v/>
      </c>
      <c r="F301" s="86" t="str">
        <f>IF(ISERROR(VLOOKUP($B301,'Data invoice'!$B$2:$Q$1155,6,0)),"",VLOOKUP($B301,'Data invoice'!$B$2:$Q$1155,6,0))</f>
        <v/>
      </c>
      <c r="G301" s="86" t="str">
        <f>IF(ISERROR(VLOOKUP($B301,'Data invoice'!$B$2:$Q$1155,7,0)),"",VLOOKUP($B301,'Data invoice'!$B$2:$Q$1155,7,0))</f>
        <v/>
      </c>
      <c r="H301" s="86" t="str">
        <f>IF(ISERROR(VLOOKUP($B301,'Data invoice'!$B$2:$Q$1155,9,0)),"",VLOOKUP($B301,'Data invoice'!$B$2:$Q$1155,9,0))</f>
        <v/>
      </c>
      <c r="I301" s="86" t="str">
        <f>IF(ISERROR(VLOOKUP($B301,'Data invoice'!$B$2:$Q$1155,35,0)),"",VLOOKUP($B301,'Data invoice'!$B$2:$Q$1155,35,0))</f>
        <v/>
      </c>
      <c r="J301" s="86" t="str">
        <f>IF(ISERROR(VLOOKUP($B301,'Data invoice'!$B$2:$Q$1155,36,0)),"",VLOOKUP($B301,'Data invoice'!$B$2:$Q$1155,36,0))</f>
        <v/>
      </c>
      <c r="K301" s="88" t="str">
        <f>IF(ISERROR(VLOOKUP($B301,'Data invoice'!$B$2:$Q$1155,37,0)),"",VLOOKUP($B301,'Data invoice'!$B$2:$Q$1155,37,0))</f>
        <v/>
      </c>
      <c r="L301" s="77"/>
      <c r="M301" s="77"/>
      <c r="N301" s="77"/>
      <c r="O301" s="77"/>
      <c r="P301" s="77"/>
      <c r="Q301" s="77"/>
      <c r="R301" s="89"/>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81"/>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row>
    <row r="302" spans="1:122" ht="13.5" customHeight="1">
      <c r="A302" s="77"/>
      <c r="B302" s="86" t="str">
        <f t="shared" si="6"/>
        <v/>
      </c>
      <c r="C302" s="86" t="str">
        <f>IF(ISERROR(VLOOKUP($B302,'Data invoice'!$B$2:$Q$1155,3)),"",VLOOKUP($B302,'Data invoice'!$B$2:$Q$1155,3,0))</f>
        <v/>
      </c>
      <c r="D302" s="86" t="str">
        <f>IF(ISERROR(VLOOKUP($B302,'Data invoice'!$B$2:$Q$1155,4,0)),"",VLOOKUP($B302,'Data invoice'!$B$2:$Q$1155,4,0))</f>
        <v/>
      </c>
      <c r="E302" s="86" t="str">
        <f>IF(ISERROR(VLOOKUP($B302,'Data invoice'!$B$2:$Q$1155,5,0)),"",VLOOKUP($B302,'Data invoice'!$B$2:$Q$1155,5,0))</f>
        <v/>
      </c>
      <c r="F302" s="86" t="str">
        <f>IF(ISERROR(VLOOKUP($B302,'Data invoice'!$B$2:$Q$1155,6,0)),"",VLOOKUP($B302,'Data invoice'!$B$2:$Q$1155,6,0))</f>
        <v/>
      </c>
      <c r="G302" s="86" t="str">
        <f>IF(ISERROR(VLOOKUP($B302,'Data invoice'!$B$2:$Q$1155,7,0)),"",VLOOKUP($B302,'Data invoice'!$B$2:$Q$1155,7,0))</f>
        <v/>
      </c>
      <c r="H302" s="86" t="str">
        <f>IF(ISERROR(VLOOKUP($B302,'Data invoice'!$B$2:$Q$1155,9,0)),"",VLOOKUP($B302,'Data invoice'!$B$2:$Q$1155,9,0))</f>
        <v/>
      </c>
      <c r="I302" s="86" t="str">
        <f>IF(ISERROR(VLOOKUP($B302,'Data invoice'!$B$2:$Q$1155,35,0)),"",VLOOKUP($B302,'Data invoice'!$B$2:$Q$1155,35,0))</f>
        <v/>
      </c>
      <c r="J302" s="86" t="str">
        <f>IF(ISERROR(VLOOKUP($B302,'Data invoice'!$B$2:$Q$1155,36,0)),"",VLOOKUP($B302,'Data invoice'!$B$2:$Q$1155,36,0))</f>
        <v/>
      </c>
      <c r="K302" s="88" t="str">
        <f>IF(ISERROR(VLOOKUP($B302,'Data invoice'!$B$2:$Q$1155,37,0)),"",VLOOKUP($B302,'Data invoice'!$B$2:$Q$1155,37,0))</f>
        <v/>
      </c>
      <c r="L302" s="77"/>
      <c r="M302" s="77"/>
      <c r="N302" s="77"/>
      <c r="O302" s="77"/>
      <c r="P302" s="77"/>
      <c r="Q302" s="77"/>
      <c r="R302" s="89"/>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81"/>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row>
    <row r="303" spans="1:122" ht="13.5" customHeight="1">
      <c r="A303" s="77"/>
      <c r="B303" s="86" t="str">
        <f t="shared" si="6"/>
        <v/>
      </c>
      <c r="C303" s="86" t="str">
        <f>IF(ISERROR(VLOOKUP($B303,'Data invoice'!$B$2:$Q$1155,3)),"",VLOOKUP($B303,'Data invoice'!$B$2:$Q$1155,3,0))</f>
        <v/>
      </c>
      <c r="D303" s="86" t="str">
        <f>IF(ISERROR(VLOOKUP($B303,'Data invoice'!$B$2:$Q$1155,4,0)),"",VLOOKUP($B303,'Data invoice'!$B$2:$Q$1155,4,0))</f>
        <v/>
      </c>
      <c r="E303" s="86" t="str">
        <f>IF(ISERROR(VLOOKUP($B303,'Data invoice'!$B$2:$Q$1155,5,0)),"",VLOOKUP($B303,'Data invoice'!$B$2:$Q$1155,5,0))</f>
        <v/>
      </c>
      <c r="F303" s="86" t="str">
        <f>IF(ISERROR(VLOOKUP($B303,'Data invoice'!$B$2:$Q$1155,6,0)),"",VLOOKUP($B303,'Data invoice'!$B$2:$Q$1155,6,0))</f>
        <v/>
      </c>
      <c r="G303" s="86" t="str">
        <f>IF(ISERROR(VLOOKUP($B303,'Data invoice'!$B$2:$Q$1155,7,0)),"",VLOOKUP($B303,'Data invoice'!$B$2:$Q$1155,7,0))</f>
        <v/>
      </c>
      <c r="H303" s="86" t="str">
        <f>IF(ISERROR(VLOOKUP($B303,'Data invoice'!$B$2:$Q$1155,9,0)),"",VLOOKUP($B303,'Data invoice'!$B$2:$Q$1155,9,0))</f>
        <v/>
      </c>
      <c r="I303" s="86" t="str">
        <f>IF(ISERROR(VLOOKUP($B303,'Data invoice'!$B$2:$Q$1155,35,0)),"",VLOOKUP($B303,'Data invoice'!$B$2:$Q$1155,35,0))</f>
        <v/>
      </c>
      <c r="J303" s="86" t="str">
        <f>IF(ISERROR(VLOOKUP($B303,'Data invoice'!$B$2:$Q$1155,36,0)),"",VLOOKUP($B303,'Data invoice'!$B$2:$Q$1155,36,0))</f>
        <v/>
      </c>
      <c r="K303" s="88" t="str">
        <f>IF(ISERROR(VLOOKUP($B303,'Data invoice'!$B$2:$Q$1155,37,0)),"",VLOOKUP($B303,'Data invoice'!$B$2:$Q$1155,37,0))</f>
        <v/>
      </c>
      <c r="L303" s="77"/>
      <c r="M303" s="77"/>
      <c r="N303" s="77"/>
      <c r="O303" s="77"/>
      <c r="P303" s="77"/>
      <c r="Q303" s="77"/>
      <c r="R303" s="89"/>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81"/>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row>
    <row r="304" spans="1:122" ht="13.5" customHeight="1">
      <c r="A304" s="77"/>
      <c r="B304" s="86" t="str">
        <f t="shared" si="6"/>
        <v/>
      </c>
      <c r="C304" s="86" t="str">
        <f>IF(ISERROR(VLOOKUP($B304,'Data invoice'!$B$2:$Q$1155,3)),"",VLOOKUP($B304,'Data invoice'!$B$2:$Q$1155,3,0))</f>
        <v/>
      </c>
      <c r="D304" s="86" t="str">
        <f>IF(ISERROR(VLOOKUP($B304,'Data invoice'!$B$2:$Q$1155,4,0)),"",VLOOKUP($B304,'Data invoice'!$B$2:$Q$1155,4,0))</f>
        <v/>
      </c>
      <c r="E304" s="86" t="str">
        <f>IF(ISERROR(VLOOKUP($B304,'Data invoice'!$B$2:$Q$1155,5,0)),"",VLOOKUP($B304,'Data invoice'!$B$2:$Q$1155,5,0))</f>
        <v/>
      </c>
      <c r="F304" s="86" t="str">
        <f>IF(ISERROR(VLOOKUP($B304,'Data invoice'!$B$2:$Q$1155,6,0)),"",VLOOKUP($B304,'Data invoice'!$B$2:$Q$1155,6,0))</f>
        <v/>
      </c>
      <c r="G304" s="86" t="str">
        <f>IF(ISERROR(VLOOKUP($B304,'Data invoice'!$B$2:$Q$1155,7,0)),"",VLOOKUP($B304,'Data invoice'!$B$2:$Q$1155,7,0))</f>
        <v/>
      </c>
      <c r="H304" s="86" t="str">
        <f>IF(ISERROR(VLOOKUP($B304,'Data invoice'!$B$2:$Q$1155,9,0)),"",VLOOKUP($B304,'Data invoice'!$B$2:$Q$1155,9,0))</f>
        <v/>
      </c>
      <c r="I304" s="86" t="str">
        <f>IF(ISERROR(VLOOKUP($B304,'Data invoice'!$B$2:$Q$1155,35,0)),"",VLOOKUP($B304,'Data invoice'!$B$2:$Q$1155,35,0))</f>
        <v/>
      </c>
      <c r="J304" s="86" t="str">
        <f>IF(ISERROR(VLOOKUP($B304,'Data invoice'!$B$2:$Q$1155,36,0)),"",VLOOKUP($B304,'Data invoice'!$B$2:$Q$1155,36,0))</f>
        <v/>
      </c>
      <c r="K304" s="88" t="str">
        <f>IF(ISERROR(VLOOKUP($B304,'Data invoice'!$B$2:$Q$1155,37,0)),"",VLOOKUP($B304,'Data invoice'!$B$2:$Q$1155,37,0))</f>
        <v/>
      </c>
      <c r="L304" s="77"/>
      <c r="M304" s="77"/>
      <c r="N304" s="77"/>
      <c r="O304" s="77"/>
      <c r="P304" s="77"/>
      <c r="Q304" s="77"/>
      <c r="R304" s="89"/>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81"/>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row>
    <row r="305" spans="1:122" ht="13.5" customHeight="1">
      <c r="A305" s="77"/>
      <c r="B305" s="86" t="str">
        <f t="shared" si="6"/>
        <v/>
      </c>
      <c r="C305" s="86" t="str">
        <f>IF(ISERROR(VLOOKUP($B305,'Data invoice'!$B$2:$Q$1155,3)),"",VLOOKUP($B305,'Data invoice'!$B$2:$Q$1155,3,0))</f>
        <v/>
      </c>
      <c r="D305" s="86" t="str">
        <f>IF(ISERROR(VLOOKUP($B305,'Data invoice'!$B$2:$Q$1155,4,0)),"",VLOOKUP($B305,'Data invoice'!$B$2:$Q$1155,4,0))</f>
        <v/>
      </c>
      <c r="E305" s="86" t="str">
        <f>IF(ISERROR(VLOOKUP($B305,'Data invoice'!$B$2:$Q$1155,5,0)),"",VLOOKUP($B305,'Data invoice'!$B$2:$Q$1155,5,0))</f>
        <v/>
      </c>
      <c r="F305" s="86" t="str">
        <f>IF(ISERROR(VLOOKUP($B305,'Data invoice'!$B$2:$Q$1155,6,0)),"",VLOOKUP($B305,'Data invoice'!$B$2:$Q$1155,6,0))</f>
        <v/>
      </c>
      <c r="G305" s="86" t="str">
        <f>IF(ISERROR(VLOOKUP($B305,'Data invoice'!$B$2:$Q$1155,7,0)),"",VLOOKUP($B305,'Data invoice'!$B$2:$Q$1155,7,0))</f>
        <v/>
      </c>
      <c r="H305" s="86" t="str">
        <f>IF(ISERROR(VLOOKUP($B305,'Data invoice'!$B$2:$Q$1155,9,0)),"",VLOOKUP($B305,'Data invoice'!$B$2:$Q$1155,9,0))</f>
        <v/>
      </c>
      <c r="I305" s="86" t="str">
        <f>IF(ISERROR(VLOOKUP($B305,'Data invoice'!$B$2:$Q$1155,35,0)),"",VLOOKUP($B305,'Data invoice'!$B$2:$Q$1155,35,0))</f>
        <v/>
      </c>
      <c r="J305" s="86" t="str">
        <f>IF(ISERROR(VLOOKUP($B305,'Data invoice'!$B$2:$Q$1155,36,0)),"",VLOOKUP($B305,'Data invoice'!$B$2:$Q$1155,36,0))</f>
        <v/>
      </c>
      <c r="K305" s="88" t="str">
        <f>IF(ISERROR(VLOOKUP($B305,'Data invoice'!$B$2:$Q$1155,37,0)),"",VLOOKUP($B305,'Data invoice'!$B$2:$Q$1155,37,0))</f>
        <v/>
      </c>
      <c r="L305" s="77"/>
      <c r="M305" s="77"/>
      <c r="N305" s="77"/>
      <c r="O305" s="77"/>
      <c r="P305" s="77"/>
      <c r="Q305" s="77"/>
      <c r="R305" s="89"/>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81"/>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row>
    <row r="306" spans="1:122" ht="13.5" customHeight="1">
      <c r="A306" s="77"/>
      <c r="B306" s="86" t="str">
        <f t="shared" si="6"/>
        <v/>
      </c>
      <c r="C306" s="86" t="str">
        <f>IF(ISERROR(VLOOKUP($B306,'Data invoice'!$B$2:$Q$1155,3)),"",VLOOKUP($B306,'Data invoice'!$B$2:$Q$1155,3,0))</f>
        <v/>
      </c>
      <c r="D306" s="86" t="str">
        <f>IF(ISERROR(VLOOKUP($B306,'Data invoice'!$B$2:$Q$1155,4,0)),"",VLOOKUP($B306,'Data invoice'!$B$2:$Q$1155,4,0))</f>
        <v/>
      </c>
      <c r="E306" s="86" t="str">
        <f>IF(ISERROR(VLOOKUP($B306,'Data invoice'!$B$2:$Q$1155,5,0)),"",VLOOKUP($B306,'Data invoice'!$B$2:$Q$1155,5,0))</f>
        <v/>
      </c>
      <c r="F306" s="86" t="str">
        <f>IF(ISERROR(VLOOKUP($B306,'Data invoice'!$B$2:$Q$1155,6,0)),"",VLOOKUP($B306,'Data invoice'!$B$2:$Q$1155,6,0))</f>
        <v/>
      </c>
      <c r="G306" s="86" t="str">
        <f>IF(ISERROR(VLOOKUP($B306,'Data invoice'!$B$2:$Q$1155,7,0)),"",VLOOKUP($B306,'Data invoice'!$B$2:$Q$1155,7,0))</f>
        <v/>
      </c>
      <c r="H306" s="86" t="str">
        <f>IF(ISERROR(VLOOKUP($B306,'Data invoice'!$B$2:$Q$1155,9,0)),"",VLOOKUP($B306,'Data invoice'!$B$2:$Q$1155,9,0))</f>
        <v/>
      </c>
      <c r="I306" s="86" t="str">
        <f>IF(ISERROR(VLOOKUP($B306,'Data invoice'!$B$2:$Q$1155,35,0)),"",VLOOKUP($B306,'Data invoice'!$B$2:$Q$1155,35,0))</f>
        <v/>
      </c>
      <c r="J306" s="86" t="str">
        <f>IF(ISERROR(VLOOKUP($B306,'Data invoice'!$B$2:$Q$1155,36,0)),"",VLOOKUP($B306,'Data invoice'!$B$2:$Q$1155,36,0))</f>
        <v/>
      </c>
      <c r="K306" s="88" t="str">
        <f>IF(ISERROR(VLOOKUP($B306,'Data invoice'!$B$2:$Q$1155,37,0)),"",VLOOKUP($B306,'Data invoice'!$B$2:$Q$1155,37,0))</f>
        <v/>
      </c>
      <c r="L306" s="77"/>
      <c r="M306" s="77"/>
      <c r="N306" s="77"/>
      <c r="O306" s="77"/>
      <c r="P306" s="77"/>
      <c r="Q306" s="77"/>
      <c r="R306" s="89"/>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81"/>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row>
    <row r="307" spans="1:122" ht="13.5" customHeight="1">
      <c r="A307" s="77"/>
      <c r="B307" s="86" t="str">
        <f t="shared" si="6"/>
        <v/>
      </c>
      <c r="C307" s="86" t="str">
        <f>IF(ISERROR(VLOOKUP($B307,'Data invoice'!$B$2:$Q$1155,3)),"",VLOOKUP($B307,'Data invoice'!$B$2:$Q$1155,3,0))</f>
        <v/>
      </c>
      <c r="D307" s="86" t="str">
        <f>IF(ISERROR(VLOOKUP($B307,'Data invoice'!$B$2:$Q$1155,4,0)),"",VLOOKUP($B307,'Data invoice'!$B$2:$Q$1155,4,0))</f>
        <v/>
      </c>
      <c r="E307" s="86" t="str">
        <f>IF(ISERROR(VLOOKUP($B307,'Data invoice'!$B$2:$Q$1155,5,0)),"",VLOOKUP($B307,'Data invoice'!$B$2:$Q$1155,5,0))</f>
        <v/>
      </c>
      <c r="F307" s="86" t="str">
        <f>IF(ISERROR(VLOOKUP($B307,'Data invoice'!$B$2:$Q$1155,6,0)),"",VLOOKUP($B307,'Data invoice'!$B$2:$Q$1155,6,0))</f>
        <v/>
      </c>
      <c r="G307" s="86" t="str">
        <f>IF(ISERROR(VLOOKUP($B307,'Data invoice'!$B$2:$Q$1155,7,0)),"",VLOOKUP($B307,'Data invoice'!$B$2:$Q$1155,7,0))</f>
        <v/>
      </c>
      <c r="H307" s="86" t="str">
        <f>IF(ISERROR(VLOOKUP($B307,'Data invoice'!$B$2:$Q$1155,9,0)),"",VLOOKUP($B307,'Data invoice'!$B$2:$Q$1155,9,0))</f>
        <v/>
      </c>
      <c r="I307" s="86" t="str">
        <f>IF(ISERROR(VLOOKUP($B307,'Data invoice'!$B$2:$Q$1155,35,0)),"",VLOOKUP($B307,'Data invoice'!$B$2:$Q$1155,35,0))</f>
        <v/>
      </c>
      <c r="J307" s="86" t="str">
        <f>IF(ISERROR(VLOOKUP($B307,'Data invoice'!$B$2:$Q$1155,36,0)),"",VLOOKUP($B307,'Data invoice'!$B$2:$Q$1155,36,0))</f>
        <v/>
      </c>
      <c r="K307" s="88" t="str">
        <f>IF(ISERROR(VLOOKUP($B307,'Data invoice'!$B$2:$Q$1155,37,0)),"",VLOOKUP($B307,'Data invoice'!$B$2:$Q$1155,37,0))</f>
        <v/>
      </c>
      <c r="L307" s="77"/>
      <c r="M307" s="77"/>
      <c r="N307" s="77"/>
      <c r="O307" s="77"/>
      <c r="P307" s="77"/>
      <c r="Q307" s="77"/>
      <c r="R307" s="89"/>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81"/>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row>
    <row r="308" spans="1:122" ht="13.5" customHeight="1">
      <c r="A308" s="77"/>
      <c r="B308" s="86" t="str">
        <f t="shared" si="6"/>
        <v/>
      </c>
      <c r="C308" s="86" t="str">
        <f>IF(ISERROR(VLOOKUP($B308,'Data invoice'!$B$2:$Q$1155,3)),"",VLOOKUP($B308,'Data invoice'!$B$2:$Q$1155,3,0))</f>
        <v/>
      </c>
      <c r="D308" s="86" t="str">
        <f>IF(ISERROR(VLOOKUP($B308,'Data invoice'!$B$2:$Q$1155,4,0)),"",VLOOKUP($B308,'Data invoice'!$B$2:$Q$1155,4,0))</f>
        <v/>
      </c>
      <c r="E308" s="86" t="str">
        <f>IF(ISERROR(VLOOKUP($B308,'Data invoice'!$B$2:$Q$1155,5,0)),"",VLOOKUP($B308,'Data invoice'!$B$2:$Q$1155,5,0))</f>
        <v/>
      </c>
      <c r="F308" s="86" t="str">
        <f>IF(ISERROR(VLOOKUP($B308,'Data invoice'!$B$2:$Q$1155,6,0)),"",VLOOKUP($B308,'Data invoice'!$B$2:$Q$1155,6,0))</f>
        <v/>
      </c>
      <c r="G308" s="86" t="str">
        <f>IF(ISERROR(VLOOKUP($B308,'Data invoice'!$B$2:$Q$1155,7,0)),"",VLOOKUP($B308,'Data invoice'!$B$2:$Q$1155,7,0))</f>
        <v/>
      </c>
      <c r="H308" s="86" t="str">
        <f>IF(ISERROR(VLOOKUP($B308,'Data invoice'!$B$2:$Q$1155,9,0)),"",VLOOKUP($B308,'Data invoice'!$B$2:$Q$1155,9,0))</f>
        <v/>
      </c>
      <c r="I308" s="86" t="str">
        <f>IF(ISERROR(VLOOKUP($B308,'Data invoice'!$B$2:$Q$1155,35,0)),"",VLOOKUP($B308,'Data invoice'!$B$2:$Q$1155,35,0))</f>
        <v/>
      </c>
      <c r="J308" s="86" t="str">
        <f>IF(ISERROR(VLOOKUP($B308,'Data invoice'!$B$2:$Q$1155,36,0)),"",VLOOKUP($B308,'Data invoice'!$B$2:$Q$1155,36,0))</f>
        <v/>
      </c>
      <c r="K308" s="88" t="str">
        <f>IF(ISERROR(VLOOKUP($B308,'Data invoice'!$B$2:$Q$1155,37,0)),"",VLOOKUP($B308,'Data invoice'!$B$2:$Q$1155,37,0))</f>
        <v/>
      </c>
      <c r="L308" s="77"/>
      <c r="M308" s="77"/>
      <c r="N308" s="77"/>
      <c r="O308" s="77"/>
      <c r="P308" s="77"/>
      <c r="Q308" s="77"/>
      <c r="R308" s="89"/>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81"/>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row>
    <row r="309" spans="1:122" ht="13.5" customHeight="1">
      <c r="A309" s="77"/>
      <c r="B309" s="86" t="str">
        <f t="shared" si="6"/>
        <v/>
      </c>
      <c r="C309" s="86" t="str">
        <f>IF(ISERROR(VLOOKUP($B309,'Data invoice'!$B$2:$Q$1155,3)),"",VLOOKUP($B309,'Data invoice'!$B$2:$Q$1155,3,0))</f>
        <v/>
      </c>
      <c r="D309" s="86" t="str">
        <f>IF(ISERROR(VLOOKUP($B309,'Data invoice'!$B$2:$Q$1155,4,0)),"",VLOOKUP($B309,'Data invoice'!$B$2:$Q$1155,4,0))</f>
        <v/>
      </c>
      <c r="E309" s="86" t="str">
        <f>IF(ISERROR(VLOOKUP($B309,'Data invoice'!$B$2:$Q$1155,5,0)),"",VLOOKUP($B309,'Data invoice'!$B$2:$Q$1155,5,0))</f>
        <v/>
      </c>
      <c r="F309" s="86" t="str">
        <f>IF(ISERROR(VLOOKUP($B309,'Data invoice'!$B$2:$Q$1155,6,0)),"",VLOOKUP($B309,'Data invoice'!$B$2:$Q$1155,6,0))</f>
        <v/>
      </c>
      <c r="G309" s="86" t="str">
        <f>IF(ISERROR(VLOOKUP($B309,'Data invoice'!$B$2:$Q$1155,7,0)),"",VLOOKUP($B309,'Data invoice'!$B$2:$Q$1155,7,0))</f>
        <v/>
      </c>
      <c r="H309" s="86" t="str">
        <f>IF(ISERROR(VLOOKUP($B309,'Data invoice'!$B$2:$Q$1155,9,0)),"",VLOOKUP($B309,'Data invoice'!$B$2:$Q$1155,9,0))</f>
        <v/>
      </c>
      <c r="I309" s="86" t="str">
        <f>IF(ISERROR(VLOOKUP($B309,'Data invoice'!$B$2:$Q$1155,35,0)),"",VLOOKUP($B309,'Data invoice'!$B$2:$Q$1155,35,0))</f>
        <v/>
      </c>
      <c r="J309" s="86" t="str">
        <f>IF(ISERROR(VLOOKUP($B309,'Data invoice'!$B$2:$Q$1155,36,0)),"",VLOOKUP($B309,'Data invoice'!$B$2:$Q$1155,36,0))</f>
        <v/>
      </c>
      <c r="K309" s="88" t="str">
        <f>IF(ISERROR(VLOOKUP($B309,'Data invoice'!$B$2:$Q$1155,37,0)),"",VLOOKUP($B309,'Data invoice'!$B$2:$Q$1155,37,0))</f>
        <v/>
      </c>
      <c r="L309" s="77"/>
      <c r="M309" s="77"/>
      <c r="N309" s="77"/>
      <c r="O309" s="77"/>
      <c r="P309" s="77"/>
      <c r="Q309" s="77"/>
      <c r="R309" s="89"/>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81"/>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row>
    <row r="310" spans="1:122" ht="13.5" customHeight="1">
      <c r="A310" s="77"/>
      <c r="B310" s="86" t="str">
        <f t="shared" si="6"/>
        <v/>
      </c>
      <c r="C310" s="86" t="str">
        <f>IF(ISERROR(VLOOKUP($B310,'Data invoice'!$B$2:$Q$1155,3)),"",VLOOKUP($B310,'Data invoice'!$B$2:$Q$1155,3,0))</f>
        <v/>
      </c>
      <c r="D310" s="86" t="str">
        <f>IF(ISERROR(VLOOKUP($B310,'Data invoice'!$B$2:$Q$1155,4,0)),"",VLOOKUP($B310,'Data invoice'!$B$2:$Q$1155,4,0))</f>
        <v/>
      </c>
      <c r="E310" s="86" t="str">
        <f>IF(ISERROR(VLOOKUP($B310,'Data invoice'!$B$2:$Q$1155,5,0)),"",VLOOKUP($B310,'Data invoice'!$B$2:$Q$1155,5,0))</f>
        <v/>
      </c>
      <c r="F310" s="86" t="str">
        <f>IF(ISERROR(VLOOKUP($B310,'Data invoice'!$B$2:$Q$1155,6,0)),"",VLOOKUP($B310,'Data invoice'!$B$2:$Q$1155,6,0))</f>
        <v/>
      </c>
      <c r="G310" s="86" t="str">
        <f>IF(ISERROR(VLOOKUP($B310,'Data invoice'!$B$2:$Q$1155,7,0)),"",VLOOKUP($B310,'Data invoice'!$B$2:$Q$1155,7,0))</f>
        <v/>
      </c>
      <c r="H310" s="86" t="str">
        <f>IF(ISERROR(VLOOKUP($B310,'Data invoice'!$B$2:$Q$1155,9,0)),"",VLOOKUP($B310,'Data invoice'!$B$2:$Q$1155,9,0))</f>
        <v/>
      </c>
      <c r="I310" s="86" t="str">
        <f>IF(ISERROR(VLOOKUP($B310,'Data invoice'!$B$2:$Q$1155,35,0)),"",VLOOKUP($B310,'Data invoice'!$B$2:$Q$1155,35,0))</f>
        <v/>
      </c>
      <c r="J310" s="86" t="str">
        <f>IF(ISERROR(VLOOKUP($B310,'Data invoice'!$B$2:$Q$1155,36,0)),"",VLOOKUP($B310,'Data invoice'!$B$2:$Q$1155,36,0))</f>
        <v/>
      </c>
      <c r="K310" s="88" t="str">
        <f>IF(ISERROR(VLOOKUP($B310,'Data invoice'!$B$2:$Q$1155,37,0)),"",VLOOKUP($B310,'Data invoice'!$B$2:$Q$1155,37,0))</f>
        <v/>
      </c>
      <c r="L310" s="77"/>
      <c r="M310" s="77"/>
      <c r="N310" s="77"/>
      <c r="O310" s="77"/>
      <c r="P310" s="77"/>
      <c r="Q310" s="77"/>
      <c r="R310" s="89"/>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81"/>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row>
    <row r="311" spans="1:122" ht="13.5" customHeight="1">
      <c r="A311" s="77"/>
      <c r="B311" s="86" t="str">
        <f t="shared" si="6"/>
        <v/>
      </c>
      <c r="C311" s="86" t="str">
        <f>IF(ISERROR(VLOOKUP($B311,'Data invoice'!$B$2:$Q$1155,3)),"",VLOOKUP($B311,'Data invoice'!$B$2:$Q$1155,3,0))</f>
        <v/>
      </c>
      <c r="D311" s="86" t="str">
        <f>IF(ISERROR(VLOOKUP($B311,'Data invoice'!$B$2:$Q$1155,4,0)),"",VLOOKUP($B311,'Data invoice'!$B$2:$Q$1155,4,0))</f>
        <v/>
      </c>
      <c r="E311" s="86" t="str">
        <f>IF(ISERROR(VLOOKUP($B311,'Data invoice'!$B$2:$Q$1155,5,0)),"",VLOOKUP($B311,'Data invoice'!$B$2:$Q$1155,5,0))</f>
        <v/>
      </c>
      <c r="F311" s="86" t="str">
        <f>IF(ISERROR(VLOOKUP($B311,'Data invoice'!$B$2:$Q$1155,6,0)),"",VLOOKUP($B311,'Data invoice'!$B$2:$Q$1155,6,0))</f>
        <v/>
      </c>
      <c r="G311" s="86" t="str">
        <f>IF(ISERROR(VLOOKUP($B311,'Data invoice'!$B$2:$Q$1155,7,0)),"",VLOOKUP($B311,'Data invoice'!$B$2:$Q$1155,7,0))</f>
        <v/>
      </c>
      <c r="H311" s="86" t="str">
        <f>IF(ISERROR(VLOOKUP($B311,'Data invoice'!$B$2:$Q$1155,9,0)),"",VLOOKUP($B311,'Data invoice'!$B$2:$Q$1155,9,0))</f>
        <v/>
      </c>
      <c r="I311" s="86" t="str">
        <f>IF(ISERROR(VLOOKUP($B311,'Data invoice'!$B$2:$Q$1155,35,0)),"",VLOOKUP($B311,'Data invoice'!$B$2:$Q$1155,35,0))</f>
        <v/>
      </c>
      <c r="J311" s="86" t="str">
        <f>IF(ISERROR(VLOOKUP($B311,'Data invoice'!$B$2:$Q$1155,36,0)),"",VLOOKUP($B311,'Data invoice'!$B$2:$Q$1155,36,0))</f>
        <v/>
      </c>
      <c r="K311" s="88" t="str">
        <f>IF(ISERROR(VLOOKUP($B311,'Data invoice'!$B$2:$Q$1155,37,0)),"",VLOOKUP($B311,'Data invoice'!$B$2:$Q$1155,37,0))</f>
        <v/>
      </c>
      <c r="L311" s="77"/>
      <c r="M311" s="77"/>
      <c r="N311" s="77"/>
      <c r="O311" s="77"/>
      <c r="P311" s="77"/>
      <c r="Q311" s="77"/>
      <c r="R311" s="89"/>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81"/>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row>
    <row r="312" spans="1:122" ht="13.5" customHeight="1">
      <c r="A312" s="77"/>
      <c r="B312" s="86" t="str">
        <f t="shared" si="6"/>
        <v/>
      </c>
      <c r="C312" s="86" t="str">
        <f>IF(ISERROR(VLOOKUP($B312,'Data invoice'!$B$2:$Q$1155,3)),"",VLOOKUP($B312,'Data invoice'!$B$2:$Q$1155,3,0))</f>
        <v/>
      </c>
      <c r="D312" s="86" t="str">
        <f>IF(ISERROR(VLOOKUP($B312,'Data invoice'!$B$2:$Q$1155,4,0)),"",VLOOKUP($B312,'Data invoice'!$B$2:$Q$1155,4,0))</f>
        <v/>
      </c>
      <c r="E312" s="86" t="str">
        <f>IF(ISERROR(VLOOKUP($B312,'Data invoice'!$B$2:$Q$1155,5,0)),"",VLOOKUP($B312,'Data invoice'!$B$2:$Q$1155,5,0))</f>
        <v/>
      </c>
      <c r="F312" s="86" t="str">
        <f>IF(ISERROR(VLOOKUP($B312,'Data invoice'!$B$2:$Q$1155,6,0)),"",VLOOKUP($B312,'Data invoice'!$B$2:$Q$1155,6,0))</f>
        <v/>
      </c>
      <c r="G312" s="86" t="str">
        <f>IF(ISERROR(VLOOKUP($B312,'Data invoice'!$B$2:$Q$1155,7,0)),"",VLOOKUP($B312,'Data invoice'!$B$2:$Q$1155,7,0))</f>
        <v/>
      </c>
      <c r="H312" s="86" t="str">
        <f>IF(ISERROR(VLOOKUP($B312,'Data invoice'!$B$2:$Q$1155,9,0)),"",VLOOKUP($B312,'Data invoice'!$B$2:$Q$1155,9,0))</f>
        <v/>
      </c>
      <c r="I312" s="86" t="str">
        <f>IF(ISERROR(VLOOKUP($B312,'Data invoice'!$B$2:$Q$1155,35,0)),"",VLOOKUP($B312,'Data invoice'!$B$2:$Q$1155,35,0))</f>
        <v/>
      </c>
      <c r="J312" s="86" t="str">
        <f>IF(ISERROR(VLOOKUP($B312,'Data invoice'!$B$2:$Q$1155,36,0)),"",VLOOKUP($B312,'Data invoice'!$B$2:$Q$1155,36,0))</f>
        <v/>
      </c>
      <c r="K312" s="88" t="str">
        <f>IF(ISERROR(VLOOKUP($B312,'Data invoice'!$B$2:$Q$1155,37,0)),"",VLOOKUP($B312,'Data invoice'!$B$2:$Q$1155,37,0))</f>
        <v/>
      </c>
      <c r="L312" s="77"/>
      <c r="M312" s="77"/>
      <c r="N312" s="77"/>
      <c r="O312" s="77"/>
      <c r="P312" s="77"/>
      <c r="Q312" s="77"/>
      <c r="R312" s="89"/>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81"/>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row>
    <row r="313" spans="1:122" ht="13.5" customHeight="1">
      <c r="A313" s="77"/>
      <c r="B313" s="86" t="str">
        <f t="shared" si="6"/>
        <v/>
      </c>
      <c r="C313" s="86" t="str">
        <f>IF(ISERROR(VLOOKUP($B313,'Data invoice'!$B$2:$Q$1155,3)),"",VLOOKUP($B313,'Data invoice'!$B$2:$Q$1155,3,0))</f>
        <v/>
      </c>
      <c r="D313" s="86" t="str">
        <f>IF(ISERROR(VLOOKUP($B313,'Data invoice'!$B$2:$Q$1155,4,0)),"",VLOOKUP($B313,'Data invoice'!$B$2:$Q$1155,4,0))</f>
        <v/>
      </c>
      <c r="E313" s="86" t="str">
        <f>IF(ISERROR(VLOOKUP($B313,'Data invoice'!$B$2:$Q$1155,5,0)),"",VLOOKUP($B313,'Data invoice'!$B$2:$Q$1155,5,0))</f>
        <v/>
      </c>
      <c r="F313" s="86" t="str">
        <f>IF(ISERROR(VLOOKUP($B313,'Data invoice'!$B$2:$Q$1155,6,0)),"",VLOOKUP($B313,'Data invoice'!$B$2:$Q$1155,6,0))</f>
        <v/>
      </c>
      <c r="G313" s="86" t="str">
        <f>IF(ISERROR(VLOOKUP($B313,'Data invoice'!$B$2:$Q$1155,7,0)),"",VLOOKUP($B313,'Data invoice'!$B$2:$Q$1155,7,0))</f>
        <v/>
      </c>
      <c r="H313" s="86" t="str">
        <f>IF(ISERROR(VLOOKUP($B313,'Data invoice'!$B$2:$Q$1155,9,0)),"",VLOOKUP($B313,'Data invoice'!$B$2:$Q$1155,9,0))</f>
        <v/>
      </c>
      <c r="I313" s="86" t="str">
        <f>IF(ISERROR(VLOOKUP($B313,'Data invoice'!$B$2:$Q$1155,35,0)),"",VLOOKUP($B313,'Data invoice'!$B$2:$Q$1155,35,0))</f>
        <v/>
      </c>
      <c r="J313" s="86" t="str">
        <f>IF(ISERROR(VLOOKUP($B313,'Data invoice'!$B$2:$Q$1155,36,0)),"",VLOOKUP($B313,'Data invoice'!$B$2:$Q$1155,36,0))</f>
        <v/>
      </c>
      <c r="K313" s="88" t="str">
        <f>IF(ISERROR(VLOOKUP($B313,'Data invoice'!$B$2:$Q$1155,37,0)),"",VLOOKUP($B313,'Data invoice'!$B$2:$Q$1155,37,0))</f>
        <v/>
      </c>
      <c r="L313" s="77"/>
      <c r="M313" s="77"/>
      <c r="N313" s="77"/>
      <c r="O313" s="77"/>
      <c r="P313" s="77"/>
      <c r="Q313" s="77"/>
      <c r="R313" s="89"/>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81"/>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row>
    <row r="314" spans="1:122" ht="13.5" customHeight="1">
      <c r="A314" s="77"/>
      <c r="B314" s="86" t="str">
        <f t="shared" si="6"/>
        <v/>
      </c>
      <c r="C314" s="86" t="str">
        <f>IF(ISERROR(VLOOKUP($B314,'Data invoice'!$B$2:$Q$1155,3)),"",VLOOKUP($B314,'Data invoice'!$B$2:$Q$1155,3,0))</f>
        <v/>
      </c>
      <c r="D314" s="86" t="str">
        <f>IF(ISERROR(VLOOKUP($B314,'Data invoice'!$B$2:$Q$1155,4,0)),"",VLOOKUP($B314,'Data invoice'!$B$2:$Q$1155,4,0))</f>
        <v/>
      </c>
      <c r="E314" s="86" t="str">
        <f>IF(ISERROR(VLOOKUP($B314,'Data invoice'!$B$2:$Q$1155,5,0)),"",VLOOKUP($B314,'Data invoice'!$B$2:$Q$1155,5,0))</f>
        <v/>
      </c>
      <c r="F314" s="86" t="str">
        <f>IF(ISERROR(VLOOKUP($B314,'Data invoice'!$B$2:$Q$1155,6,0)),"",VLOOKUP($B314,'Data invoice'!$B$2:$Q$1155,6,0))</f>
        <v/>
      </c>
      <c r="G314" s="86" t="str">
        <f>IF(ISERROR(VLOOKUP($B314,'Data invoice'!$B$2:$Q$1155,7,0)),"",VLOOKUP($B314,'Data invoice'!$B$2:$Q$1155,7,0))</f>
        <v/>
      </c>
      <c r="H314" s="86" t="str">
        <f>IF(ISERROR(VLOOKUP($B314,'Data invoice'!$B$2:$Q$1155,9,0)),"",VLOOKUP($B314,'Data invoice'!$B$2:$Q$1155,9,0))</f>
        <v/>
      </c>
      <c r="I314" s="86" t="str">
        <f>IF(ISERROR(VLOOKUP($B314,'Data invoice'!$B$2:$Q$1155,35,0)),"",VLOOKUP($B314,'Data invoice'!$B$2:$Q$1155,35,0))</f>
        <v/>
      </c>
      <c r="J314" s="86" t="str">
        <f>IF(ISERROR(VLOOKUP($B314,'Data invoice'!$B$2:$Q$1155,36,0)),"",VLOOKUP($B314,'Data invoice'!$B$2:$Q$1155,36,0))</f>
        <v/>
      </c>
      <c r="K314" s="88" t="str">
        <f>IF(ISERROR(VLOOKUP($B314,'Data invoice'!$B$2:$Q$1155,37,0)),"",VLOOKUP($B314,'Data invoice'!$B$2:$Q$1155,37,0))</f>
        <v/>
      </c>
      <c r="L314" s="77"/>
      <c r="M314" s="77"/>
      <c r="N314" s="77"/>
      <c r="O314" s="77"/>
      <c r="P314" s="77"/>
      <c r="Q314" s="77"/>
      <c r="R314" s="89"/>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c r="AP314" s="77"/>
      <c r="AQ314" s="77"/>
      <c r="AR314" s="7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81"/>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row>
    <row r="315" spans="1:122" ht="13.5" customHeight="1">
      <c r="A315" s="77"/>
      <c r="B315" s="86" t="str">
        <f t="shared" si="6"/>
        <v/>
      </c>
      <c r="C315" s="86" t="str">
        <f>IF(ISERROR(VLOOKUP($B315,'Data invoice'!$B$2:$Q$1155,3)),"",VLOOKUP($B315,'Data invoice'!$B$2:$Q$1155,3,0))</f>
        <v/>
      </c>
      <c r="D315" s="86" t="str">
        <f>IF(ISERROR(VLOOKUP($B315,'Data invoice'!$B$2:$Q$1155,4,0)),"",VLOOKUP($B315,'Data invoice'!$B$2:$Q$1155,4,0))</f>
        <v/>
      </c>
      <c r="E315" s="86" t="str">
        <f>IF(ISERROR(VLOOKUP($B315,'Data invoice'!$B$2:$Q$1155,5,0)),"",VLOOKUP($B315,'Data invoice'!$B$2:$Q$1155,5,0))</f>
        <v/>
      </c>
      <c r="F315" s="86" t="str">
        <f>IF(ISERROR(VLOOKUP($B315,'Data invoice'!$B$2:$Q$1155,6,0)),"",VLOOKUP($B315,'Data invoice'!$B$2:$Q$1155,6,0))</f>
        <v/>
      </c>
      <c r="G315" s="86" t="str">
        <f>IF(ISERROR(VLOOKUP($B315,'Data invoice'!$B$2:$Q$1155,7,0)),"",VLOOKUP($B315,'Data invoice'!$B$2:$Q$1155,7,0))</f>
        <v/>
      </c>
      <c r="H315" s="86" t="str">
        <f>IF(ISERROR(VLOOKUP($B315,'Data invoice'!$B$2:$Q$1155,9,0)),"",VLOOKUP($B315,'Data invoice'!$B$2:$Q$1155,9,0))</f>
        <v/>
      </c>
      <c r="I315" s="86" t="str">
        <f>IF(ISERROR(VLOOKUP($B315,'Data invoice'!$B$2:$Q$1155,35,0)),"",VLOOKUP($B315,'Data invoice'!$B$2:$Q$1155,35,0))</f>
        <v/>
      </c>
      <c r="J315" s="86" t="str">
        <f>IF(ISERROR(VLOOKUP($B315,'Data invoice'!$B$2:$Q$1155,36,0)),"",VLOOKUP($B315,'Data invoice'!$B$2:$Q$1155,36,0))</f>
        <v/>
      </c>
      <c r="K315" s="88" t="str">
        <f>IF(ISERROR(VLOOKUP($B315,'Data invoice'!$B$2:$Q$1155,37,0)),"",VLOOKUP($B315,'Data invoice'!$B$2:$Q$1155,37,0))</f>
        <v/>
      </c>
      <c r="L315" s="77"/>
      <c r="M315" s="77"/>
      <c r="N315" s="77"/>
      <c r="O315" s="77"/>
      <c r="P315" s="77"/>
      <c r="Q315" s="77"/>
      <c r="R315" s="89"/>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c r="AP315" s="77"/>
      <c r="AQ315" s="77"/>
      <c r="AR315" s="7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81"/>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row>
    <row r="316" spans="1:122" ht="13.5" customHeight="1">
      <c r="A316" s="77"/>
      <c r="B316" s="86" t="str">
        <f t="shared" si="6"/>
        <v/>
      </c>
      <c r="C316" s="86" t="str">
        <f>IF(ISERROR(VLOOKUP($B316,'Data invoice'!$B$2:$Q$1155,3)),"",VLOOKUP($B316,'Data invoice'!$B$2:$Q$1155,3,0))</f>
        <v/>
      </c>
      <c r="D316" s="86" t="str">
        <f>IF(ISERROR(VLOOKUP($B316,'Data invoice'!$B$2:$Q$1155,4,0)),"",VLOOKUP($B316,'Data invoice'!$B$2:$Q$1155,4,0))</f>
        <v/>
      </c>
      <c r="E316" s="86" t="str">
        <f>IF(ISERROR(VLOOKUP($B316,'Data invoice'!$B$2:$Q$1155,5,0)),"",VLOOKUP($B316,'Data invoice'!$B$2:$Q$1155,5,0))</f>
        <v/>
      </c>
      <c r="F316" s="86" t="str">
        <f>IF(ISERROR(VLOOKUP($B316,'Data invoice'!$B$2:$Q$1155,6,0)),"",VLOOKUP($B316,'Data invoice'!$B$2:$Q$1155,6,0))</f>
        <v/>
      </c>
      <c r="G316" s="86" t="str">
        <f>IF(ISERROR(VLOOKUP($B316,'Data invoice'!$B$2:$Q$1155,7,0)),"",VLOOKUP($B316,'Data invoice'!$B$2:$Q$1155,7,0))</f>
        <v/>
      </c>
      <c r="H316" s="86" t="str">
        <f>IF(ISERROR(VLOOKUP($B316,'Data invoice'!$B$2:$Q$1155,9,0)),"",VLOOKUP($B316,'Data invoice'!$B$2:$Q$1155,9,0))</f>
        <v/>
      </c>
      <c r="I316" s="86" t="str">
        <f>IF(ISERROR(VLOOKUP($B316,'Data invoice'!$B$2:$Q$1155,35,0)),"",VLOOKUP($B316,'Data invoice'!$B$2:$Q$1155,35,0))</f>
        <v/>
      </c>
      <c r="J316" s="86" t="str">
        <f>IF(ISERROR(VLOOKUP($B316,'Data invoice'!$B$2:$Q$1155,36,0)),"",VLOOKUP($B316,'Data invoice'!$B$2:$Q$1155,36,0))</f>
        <v/>
      </c>
      <c r="K316" s="88" t="str">
        <f>IF(ISERROR(VLOOKUP($B316,'Data invoice'!$B$2:$Q$1155,37,0)),"",VLOOKUP($B316,'Data invoice'!$B$2:$Q$1155,37,0))</f>
        <v/>
      </c>
      <c r="L316" s="77"/>
      <c r="M316" s="77"/>
      <c r="N316" s="77"/>
      <c r="O316" s="77"/>
      <c r="P316" s="77"/>
      <c r="Q316" s="77"/>
      <c r="R316" s="89"/>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c r="AP316" s="77"/>
      <c r="AQ316" s="77"/>
      <c r="AR316" s="77"/>
      <c r="AS316" s="77"/>
      <c r="AT316" s="77"/>
      <c r="AU316" s="77"/>
      <c r="AV316" s="77"/>
      <c r="AW316" s="77"/>
      <c r="AX316" s="77"/>
      <c r="AY316" s="77"/>
      <c r="AZ316" s="77"/>
      <c r="BA316" s="77"/>
      <c r="BB316" s="77"/>
      <c r="BC316" s="77"/>
      <c r="BD316" s="77"/>
      <c r="BE316" s="77"/>
      <c r="BF316" s="77"/>
      <c r="BG316" s="77"/>
      <c r="BH316" s="77"/>
      <c r="BI316" s="77"/>
      <c r="BJ316" s="77"/>
      <c r="BK316" s="77"/>
      <c r="BL316" s="77"/>
      <c r="BM316" s="77"/>
      <c r="BN316" s="77"/>
      <c r="BO316" s="77"/>
      <c r="BP316" s="77"/>
      <c r="BQ316" s="77"/>
      <c r="BR316" s="77"/>
      <c r="BS316" s="77"/>
      <c r="BT316" s="77"/>
      <c r="BU316" s="77"/>
      <c r="BV316" s="77"/>
      <c r="BW316" s="77"/>
      <c r="BX316" s="77"/>
      <c r="BY316" s="77"/>
      <c r="BZ316" s="77"/>
      <c r="CA316" s="77"/>
      <c r="CB316" s="77"/>
      <c r="CC316" s="77"/>
      <c r="CD316" s="77"/>
      <c r="CE316" s="77"/>
      <c r="CF316" s="77"/>
      <c r="CG316" s="77"/>
      <c r="CH316" s="77"/>
      <c r="CI316" s="77"/>
      <c r="CJ316" s="77"/>
      <c r="CK316" s="77"/>
      <c r="CL316" s="77"/>
      <c r="CM316" s="77"/>
      <c r="CN316" s="77"/>
      <c r="CO316" s="77"/>
      <c r="CP316" s="77"/>
      <c r="CQ316" s="77"/>
      <c r="CR316" s="77"/>
      <c r="CS316" s="77"/>
      <c r="CT316" s="81"/>
      <c r="CU316" s="77"/>
      <c r="CV316" s="77"/>
      <c r="CW316" s="77"/>
      <c r="CX316" s="77"/>
      <c r="CY316" s="77"/>
      <c r="CZ316" s="77"/>
      <c r="DA316" s="77"/>
      <c r="DB316" s="77"/>
      <c r="DC316" s="77"/>
      <c r="DD316" s="77"/>
      <c r="DE316" s="77"/>
      <c r="DF316" s="77"/>
      <c r="DG316" s="77"/>
      <c r="DH316" s="77"/>
      <c r="DI316" s="77"/>
      <c r="DJ316" s="77"/>
      <c r="DK316" s="77"/>
      <c r="DL316" s="77"/>
      <c r="DM316" s="77"/>
      <c r="DN316" s="77"/>
      <c r="DO316" s="77"/>
      <c r="DP316" s="77"/>
      <c r="DQ316" s="77"/>
      <c r="DR316" s="77"/>
    </row>
    <row r="317" spans="1:122" ht="13.5" customHeight="1">
      <c r="A317" s="77"/>
      <c r="B317" s="86" t="str">
        <f t="shared" si="6"/>
        <v/>
      </c>
      <c r="C317" s="86" t="str">
        <f>IF(ISERROR(VLOOKUP($B317,'Data invoice'!$B$2:$Q$1155,3)),"",VLOOKUP($B317,'Data invoice'!$B$2:$Q$1155,3,0))</f>
        <v/>
      </c>
      <c r="D317" s="86" t="str">
        <f>IF(ISERROR(VLOOKUP($B317,'Data invoice'!$B$2:$Q$1155,4,0)),"",VLOOKUP($B317,'Data invoice'!$B$2:$Q$1155,4,0))</f>
        <v/>
      </c>
      <c r="E317" s="86" t="str">
        <f>IF(ISERROR(VLOOKUP($B317,'Data invoice'!$B$2:$Q$1155,5,0)),"",VLOOKUP($B317,'Data invoice'!$B$2:$Q$1155,5,0))</f>
        <v/>
      </c>
      <c r="F317" s="86" t="str">
        <f>IF(ISERROR(VLOOKUP($B317,'Data invoice'!$B$2:$Q$1155,6,0)),"",VLOOKUP($B317,'Data invoice'!$B$2:$Q$1155,6,0))</f>
        <v/>
      </c>
      <c r="G317" s="86" t="str">
        <f>IF(ISERROR(VLOOKUP($B317,'Data invoice'!$B$2:$Q$1155,7,0)),"",VLOOKUP($B317,'Data invoice'!$B$2:$Q$1155,7,0))</f>
        <v/>
      </c>
      <c r="H317" s="86" t="str">
        <f>IF(ISERROR(VLOOKUP($B317,'Data invoice'!$B$2:$Q$1155,9,0)),"",VLOOKUP($B317,'Data invoice'!$B$2:$Q$1155,9,0))</f>
        <v/>
      </c>
      <c r="I317" s="86" t="str">
        <f>IF(ISERROR(VLOOKUP($B317,'Data invoice'!$B$2:$Q$1155,35,0)),"",VLOOKUP($B317,'Data invoice'!$B$2:$Q$1155,35,0))</f>
        <v/>
      </c>
      <c r="J317" s="86" t="str">
        <f>IF(ISERROR(VLOOKUP($B317,'Data invoice'!$B$2:$Q$1155,36,0)),"",VLOOKUP($B317,'Data invoice'!$B$2:$Q$1155,36,0))</f>
        <v/>
      </c>
      <c r="K317" s="88" t="str">
        <f>IF(ISERROR(VLOOKUP($B317,'Data invoice'!$B$2:$Q$1155,37,0)),"",VLOOKUP($B317,'Data invoice'!$B$2:$Q$1155,37,0))</f>
        <v/>
      </c>
      <c r="L317" s="77"/>
      <c r="M317" s="77"/>
      <c r="N317" s="77"/>
      <c r="O317" s="77"/>
      <c r="P317" s="77"/>
      <c r="Q317" s="77"/>
      <c r="R317" s="89"/>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c r="AP317" s="77"/>
      <c r="AQ317" s="77"/>
      <c r="AR317" s="77"/>
      <c r="AS317" s="77"/>
      <c r="AT317" s="77"/>
      <c r="AU317" s="77"/>
      <c r="AV317" s="77"/>
      <c r="AW317" s="77"/>
      <c r="AX317" s="77"/>
      <c r="AY317" s="77"/>
      <c r="AZ317" s="77"/>
      <c r="BA317" s="77"/>
      <c r="BB317" s="77"/>
      <c r="BC317" s="77"/>
      <c r="BD317" s="77"/>
      <c r="BE317" s="77"/>
      <c r="BF317" s="77"/>
      <c r="BG317" s="77"/>
      <c r="BH317" s="77"/>
      <c r="BI317" s="77"/>
      <c r="BJ317" s="77"/>
      <c r="BK317" s="77"/>
      <c r="BL317" s="77"/>
      <c r="BM317" s="77"/>
      <c r="BN317" s="77"/>
      <c r="BO317" s="77"/>
      <c r="BP317" s="77"/>
      <c r="BQ317" s="77"/>
      <c r="BR317" s="77"/>
      <c r="BS317" s="77"/>
      <c r="BT317" s="77"/>
      <c r="BU317" s="77"/>
      <c r="BV317" s="77"/>
      <c r="BW317" s="77"/>
      <c r="BX317" s="77"/>
      <c r="BY317" s="77"/>
      <c r="BZ317" s="77"/>
      <c r="CA317" s="77"/>
      <c r="CB317" s="77"/>
      <c r="CC317" s="77"/>
      <c r="CD317" s="77"/>
      <c r="CE317" s="77"/>
      <c r="CF317" s="77"/>
      <c r="CG317" s="77"/>
      <c r="CH317" s="77"/>
      <c r="CI317" s="77"/>
      <c r="CJ317" s="77"/>
      <c r="CK317" s="77"/>
      <c r="CL317" s="77"/>
      <c r="CM317" s="77"/>
      <c r="CN317" s="77"/>
      <c r="CO317" s="77"/>
      <c r="CP317" s="77"/>
      <c r="CQ317" s="77"/>
      <c r="CR317" s="77"/>
      <c r="CS317" s="77"/>
      <c r="CT317" s="81"/>
      <c r="CU317" s="77"/>
      <c r="CV317" s="77"/>
      <c r="CW317" s="77"/>
      <c r="CX317" s="77"/>
      <c r="CY317" s="77"/>
      <c r="CZ317" s="77"/>
      <c r="DA317" s="77"/>
      <c r="DB317" s="77"/>
      <c r="DC317" s="77"/>
      <c r="DD317" s="77"/>
      <c r="DE317" s="77"/>
      <c r="DF317" s="77"/>
      <c r="DG317" s="77"/>
      <c r="DH317" s="77"/>
      <c r="DI317" s="77"/>
      <c r="DJ317" s="77"/>
      <c r="DK317" s="77"/>
      <c r="DL317" s="77"/>
      <c r="DM317" s="77"/>
      <c r="DN317" s="77"/>
      <c r="DO317" s="77"/>
      <c r="DP317" s="77"/>
      <c r="DQ317" s="77"/>
      <c r="DR317" s="77"/>
    </row>
    <row r="318" spans="1:122" ht="13.5" customHeight="1">
      <c r="A318" s="77"/>
      <c r="B318" s="86" t="str">
        <f t="shared" si="6"/>
        <v/>
      </c>
      <c r="C318" s="86" t="str">
        <f>IF(ISERROR(VLOOKUP($B318,'Data invoice'!$B$2:$Q$1155,3)),"",VLOOKUP($B318,'Data invoice'!$B$2:$Q$1155,3,0))</f>
        <v/>
      </c>
      <c r="D318" s="86" t="str">
        <f>IF(ISERROR(VLOOKUP($B318,'Data invoice'!$B$2:$Q$1155,4,0)),"",VLOOKUP($B318,'Data invoice'!$B$2:$Q$1155,4,0))</f>
        <v/>
      </c>
      <c r="E318" s="86" t="str">
        <f>IF(ISERROR(VLOOKUP($B318,'Data invoice'!$B$2:$Q$1155,5,0)),"",VLOOKUP($B318,'Data invoice'!$B$2:$Q$1155,5,0))</f>
        <v/>
      </c>
      <c r="F318" s="86" t="str">
        <f>IF(ISERROR(VLOOKUP($B318,'Data invoice'!$B$2:$Q$1155,6,0)),"",VLOOKUP($B318,'Data invoice'!$B$2:$Q$1155,6,0))</f>
        <v/>
      </c>
      <c r="G318" s="86" t="str">
        <f>IF(ISERROR(VLOOKUP($B318,'Data invoice'!$B$2:$Q$1155,7,0)),"",VLOOKUP($B318,'Data invoice'!$B$2:$Q$1155,7,0))</f>
        <v/>
      </c>
      <c r="H318" s="86" t="str">
        <f>IF(ISERROR(VLOOKUP($B318,'Data invoice'!$B$2:$Q$1155,9,0)),"",VLOOKUP($B318,'Data invoice'!$B$2:$Q$1155,9,0))</f>
        <v/>
      </c>
      <c r="I318" s="86" t="str">
        <f>IF(ISERROR(VLOOKUP($B318,'Data invoice'!$B$2:$Q$1155,35,0)),"",VLOOKUP($B318,'Data invoice'!$B$2:$Q$1155,35,0))</f>
        <v/>
      </c>
      <c r="J318" s="86" t="str">
        <f>IF(ISERROR(VLOOKUP($B318,'Data invoice'!$B$2:$Q$1155,36,0)),"",VLOOKUP($B318,'Data invoice'!$B$2:$Q$1155,36,0))</f>
        <v/>
      </c>
      <c r="K318" s="88" t="str">
        <f>IF(ISERROR(VLOOKUP($B318,'Data invoice'!$B$2:$Q$1155,37,0)),"",VLOOKUP($B318,'Data invoice'!$B$2:$Q$1155,37,0))</f>
        <v/>
      </c>
      <c r="L318" s="77"/>
      <c r="M318" s="77"/>
      <c r="N318" s="77"/>
      <c r="O318" s="77"/>
      <c r="P318" s="77"/>
      <c r="Q318" s="77"/>
      <c r="R318" s="89"/>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c r="AP318" s="77"/>
      <c r="AQ318" s="77"/>
      <c r="AR318" s="77"/>
      <c r="AS318" s="77"/>
      <c r="AT318" s="77"/>
      <c r="AU318" s="77"/>
      <c r="AV318" s="77"/>
      <c r="AW318" s="77"/>
      <c r="AX318" s="77"/>
      <c r="AY318" s="77"/>
      <c r="AZ318" s="77"/>
      <c r="BA318" s="77"/>
      <c r="BB318" s="77"/>
      <c r="BC318" s="77"/>
      <c r="BD318" s="77"/>
      <c r="BE318" s="77"/>
      <c r="BF318" s="77"/>
      <c r="BG318" s="77"/>
      <c r="BH318" s="77"/>
      <c r="BI318" s="77"/>
      <c r="BJ318" s="77"/>
      <c r="BK318" s="77"/>
      <c r="BL318" s="77"/>
      <c r="BM318" s="77"/>
      <c r="BN318" s="77"/>
      <c r="BO318" s="77"/>
      <c r="BP318" s="77"/>
      <c r="BQ318" s="77"/>
      <c r="BR318" s="77"/>
      <c r="BS318" s="77"/>
      <c r="BT318" s="77"/>
      <c r="BU318" s="77"/>
      <c r="BV318" s="77"/>
      <c r="BW318" s="77"/>
      <c r="BX318" s="77"/>
      <c r="BY318" s="77"/>
      <c r="BZ318" s="77"/>
      <c r="CA318" s="77"/>
      <c r="CB318" s="77"/>
      <c r="CC318" s="77"/>
      <c r="CD318" s="77"/>
      <c r="CE318" s="77"/>
      <c r="CF318" s="77"/>
      <c r="CG318" s="77"/>
      <c r="CH318" s="77"/>
      <c r="CI318" s="77"/>
      <c r="CJ318" s="77"/>
      <c r="CK318" s="77"/>
      <c r="CL318" s="77"/>
      <c r="CM318" s="77"/>
      <c r="CN318" s="77"/>
      <c r="CO318" s="77"/>
      <c r="CP318" s="77"/>
      <c r="CQ318" s="77"/>
      <c r="CR318" s="77"/>
      <c r="CS318" s="77"/>
      <c r="CT318" s="81"/>
      <c r="CU318" s="77"/>
      <c r="CV318" s="77"/>
      <c r="CW318" s="77"/>
      <c r="CX318" s="77"/>
      <c r="CY318" s="77"/>
      <c r="CZ318" s="77"/>
      <c r="DA318" s="77"/>
      <c r="DB318" s="77"/>
      <c r="DC318" s="77"/>
      <c r="DD318" s="77"/>
      <c r="DE318" s="77"/>
      <c r="DF318" s="77"/>
      <c r="DG318" s="77"/>
      <c r="DH318" s="77"/>
      <c r="DI318" s="77"/>
      <c r="DJ318" s="77"/>
      <c r="DK318" s="77"/>
      <c r="DL318" s="77"/>
      <c r="DM318" s="77"/>
      <c r="DN318" s="77"/>
      <c r="DO318" s="77"/>
      <c r="DP318" s="77"/>
      <c r="DQ318" s="77"/>
      <c r="DR318" s="77"/>
    </row>
    <row r="319" spans="1:122" ht="13.5" customHeight="1">
      <c r="A319" s="77"/>
      <c r="B319" s="86" t="str">
        <f t="shared" si="6"/>
        <v/>
      </c>
      <c r="C319" s="86" t="str">
        <f>IF(ISERROR(VLOOKUP($B319,'Data invoice'!$B$2:$Q$1155,3)),"",VLOOKUP($B319,'Data invoice'!$B$2:$Q$1155,3,0))</f>
        <v/>
      </c>
      <c r="D319" s="86" t="str">
        <f>IF(ISERROR(VLOOKUP($B319,'Data invoice'!$B$2:$Q$1155,4,0)),"",VLOOKUP($B319,'Data invoice'!$B$2:$Q$1155,4,0))</f>
        <v/>
      </c>
      <c r="E319" s="86" t="str">
        <f>IF(ISERROR(VLOOKUP($B319,'Data invoice'!$B$2:$Q$1155,5,0)),"",VLOOKUP($B319,'Data invoice'!$B$2:$Q$1155,5,0))</f>
        <v/>
      </c>
      <c r="F319" s="86" t="str">
        <f>IF(ISERROR(VLOOKUP($B319,'Data invoice'!$B$2:$Q$1155,6,0)),"",VLOOKUP($B319,'Data invoice'!$B$2:$Q$1155,6,0))</f>
        <v/>
      </c>
      <c r="G319" s="86" t="str">
        <f>IF(ISERROR(VLOOKUP($B319,'Data invoice'!$B$2:$Q$1155,7,0)),"",VLOOKUP($B319,'Data invoice'!$B$2:$Q$1155,7,0))</f>
        <v/>
      </c>
      <c r="H319" s="86" t="str">
        <f>IF(ISERROR(VLOOKUP($B319,'Data invoice'!$B$2:$Q$1155,9,0)),"",VLOOKUP($B319,'Data invoice'!$B$2:$Q$1155,9,0))</f>
        <v/>
      </c>
      <c r="I319" s="86" t="str">
        <f>IF(ISERROR(VLOOKUP($B319,'Data invoice'!$B$2:$Q$1155,35,0)),"",VLOOKUP($B319,'Data invoice'!$B$2:$Q$1155,35,0))</f>
        <v/>
      </c>
      <c r="J319" s="86" t="str">
        <f>IF(ISERROR(VLOOKUP($B319,'Data invoice'!$B$2:$Q$1155,36,0)),"",VLOOKUP($B319,'Data invoice'!$B$2:$Q$1155,36,0))</f>
        <v/>
      </c>
      <c r="K319" s="88" t="str">
        <f>IF(ISERROR(VLOOKUP($B319,'Data invoice'!$B$2:$Q$1155,37,0)),"",VLOOKUP($B319,'Data invoice'!$B$2:$Q$1155,37,0))</f>
        <v/>
      </c>
      <c r="L319" s="77"/>
      <c r="M319" s="77"/>
      <c r="N319" s="77"/>
      <c r="O319" s="77"/>
      <c r="P319" s="77"/>
      <c r="Q319" s="77"/>
      <c r="R319" s="89"/>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77"/>
      <c r="AY319" s="77"/>
      <c r="AZ319" s="77"/>
      <c r="BA319" s="77"/>
      <c r="BB319" s="77"/>
      <c r="BC319" s="77"/>
      <c r="BD319" s="77"/>
      <c r="BE319" s="77"/>
      <c r="BF319" s="77"/>
      <c r="BG319" s="77"/>
      <c r="BH319" s="77"/>
      <c r="BI319" s="77"/>
      <c r="BJ319" s="77"/>
      <c r="BK319" s="77"/>
      <c r="BL319" s="77"/>
      <c r="BM319" s="77"/>
      <c r="BN319" s="77"/>
      <c r="BO319" s="77"/>
      <c r="BP319" s="77"/>
      <c r="BQ319" s="77"/>
      <c r="BR319" s="77"/>
      <c r="BS319" s="77"/>
      <c r="BT319" s="77"/>
      <c r="BU319" s="77"/>
      <c r="BV319" s="77"/>
      <c r="BW319" s="77"/>
      <c r="BX319" s="77"/>
      <c r="BY319" s="77"/>
      <c r="BZ319" s="77"/>
      <c r="CA319" s="77"/>
      <c r="CB319" s="77"/>
      <c r="CC319" s="77"/>
      <c r="CD319" s="77"/>
      <c r="CE319" s="77"/>
      <c r="CF319" s="77"/>
      <c r="CG319" s="77"/>
      <c r="CH319" s="77"/>
      <c r="CI319" s="77"/>
      <c r="CJ319" s="77"/>
      <c r="CK319" s="77"/>
      <c r="CL319" s="77"/>
      <c r="CM319" s="77"/>
      <c r="CN319" s="77"/>
      <c r="CO319" s="77"/>
      <c r="CP319" s="77"/>
      <c r="CQ319" s="77"/>
      <c r="CR319" s="77"/>
      <c r="CS319" s="77"/>
      <c r="CT319" s="81"/>
      <c r="CU319" s="77"/>
      <c r="CV319" s="77"/>
      <c r="CW319" s="77"/>
      <c r="CX319" s="77"/>
      <c r="CY319" s="77"/>
      <c r="CZ319" s="77"/>
      <c r="DA319" s="77"/>
      <c r="DB319" s="77"/>
      <c r="DC319" s="77"/>
      <c r="DD319" s="77"/>
      <c r="DE319" s="77"/>
      <c r="DF319" s="77"/>
      <c r="DG319" s="77"/>
      <c r="DH319" s="77"/>
      <c r="DI319" s="77"/>
      <c r="DJ319" s="77"/>
      <c r="DK319" s="77"/>
      <c r="DL319" s="77"/>
      <c r="DM319" s="77"/>
      <c r="DN319" s="77"/>
      <c r="DO319" s="77"/>
      <c r="DP319" s="77"/>
      <c r="DQ319" s="77"/>
      <c r="DR319" s="77"/>
    </row>
    <row r="320" spans="1:122" ht="13.5" customHeight="1">
      <c r="A320" s="77"/>
      <c r="B320" s="86" t="str">
        <f t="shared" si="6"/>
        <v/>
      </c>
      <c r="C320" s="86" t="str">
        <f>IF(ISERROR(VLOOKUP($B320,'Data invoice'!$B$2:$Q$1155,3)),"",VLOOKUP($B320,'Data invoice'!$B$2:$Q$1155,3,0))</f>
        <v/>
      </c>
      <c r="D320" s="86" t="str">
        <f>IF(ISERROR(VLOOKUP($B320,'Data invoice'!$B$2:$Q$1155,4,0)),"",VLOOKUP($B320,'Data invoice'!$B$2:$Q$1155,4,0))</f>
        <v/>
      </c>
      <c r="E320" s="86" t="str">
        <f>IF(ISERROR(VLOOKUP($B320,'Data invoice'!$B$2:$Q$1155,5,0)),"",VLOOKUP($B320,'Data invoice'!$B$2:$Q$1155,5,0))</f>
        <v/>
      </c>
      <c r="F320" s="86" t="str">
        <f>IF(ISERROR(VLOOKUP($B320,'Data invoice'!$B$2:$Q$1155,6,0)),"",VLOOKUP($B320,'Data invoice'!$B$2:$Q$1155,6,0))</f>
        <v/>
      </c>
      <c r="G320" s="86" t="str">
        <f>IF(ISERROR(VLOOKUP($B320,'Data invoice'!$B$2:$Q$1155,7,0)),"",VLOOKUP($B320,'Data invoice'!$B$2:$Q$1155,7,0))</f>
        <v/>
      </c>
      <c r="H320" s="86" t="str">
        <f>IF(ISERROR(VLOOKUP($B320,'Data invoice'!$B$2:$Q$1155,9,0)),"",VLOOKUP($B320,'Data invoice'!$B$2:$Q$1155,9,0))</f>
        <v/>
      </c>
      <c r="I320" s="86" t="str">
        <f>IF(ISERROR(VLOOKUP($B320,'Data invoice'!$B$2:$Q$1155,35,0)),"",VLOOKUP($B320,'Data invoice'!$B$2:$Q$1155,35,0))</f>
        <v/>
      </c>
      <c r="J320" s="86" t="str">
        <f>IF(ISERROR(VLOOKUP($B320,'Data invoice'!$B$2:$Q$1155,36,0)),"",VLOOKUP($B320,'Data invoice'!$B$2:$Q$1155,36,0))</f>
        <v/>
      </c>
      <c r="K320" s="88" t="str">
        <f>IF(ISERROR(VLOOKUP($B320,'Data invoice'!$B$2:$Q$1155,37,0)),"",VLOOKUP($B320,'Data invoice'!$B$2:$Q$1155,37,0))</f>
        <v/>
      </c>
      <c r="L320" s="77"/>
      <c r="M320" s="77"/>
      <c r="N320" s="77"/>
      <c r="O320" s="77"/>
      <c r="P320" s="77"/>
      <c r="Q320" s="77"/>
      <c r="R320" s="89"/>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81"/>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row>
    <row r="321" spans="1:122" ht="13.5" customHeight="1">
      <c r="A321" s="77"/>
      <c r="B321" s="86" t="str">
        <f t="shared" si="6"/>
        <v/>
      </c>
      <c r="C321" s="86" t="str">
        <f>IF(ISERROR(VLOOKUP($B321,'Data invoice'!$B$2:$Q$1155,3)),"",VLOOKUP($B321,'Data invoice'!$B$2:$Q$1155,3,0))</f>
        <v/>
      </c>
      <c r="D321" s="86" t="str">
        <f>IF(ISERROR(VLOOKUP($B321,'Data invoice'!$B$2:$Q$1155,4,0)),"",VLOOKUP($B321,'Data invoice'!$B$2:$Q$1155,4,0))</f>
        <v/>
      </c>
      <c r="E321" s="86" t="str">
        <f>IF(ISERROR(VLOOKUP($B321,'Data invoice'!$B$2:$Q$1155,5,0)),"",VLOOKUP($B321,'Data invoice'!$B$2:$Q$1155,5,0))</f>
        <v/>
      </c>
      <c r="F321" s="86" t="str">
        <f>IF(ISERROR(VLOOKUP($B321,'Data invoice'!$B$2:$Q$1155,6,0)),"",VLOOKUP($B321,'Data invoice'!$B$2:$Q$1155,6,0))</f>
        <v/>
      </c>
      <c r="G321" s="86" t="str">
        <f>IF(ISERROR(VLOOKUP($B321,'Data invoice'!$B$2:$Q$1155,7,0)),"",VLOOKUP($B321,'Data invoice'!$B$2:$Q$1155,7,0))</f>
        <v/>
      </c>
      <c r="H321" s="86" t="str">
        <f>IF(ISERROR(VLOOKUP($B321,'Data invoice'!$B$2:$Q$1155,9,0)),"",VLOOKUP($B321,'Data invoice'!$B$2:$Q$1155,9,0))</f>
        <v/>
      </c>
      <c r="I321" s="86" t="str">
        <f>IF(ISERROR(VLOOKUP($B321,'Data invoice'!$B$2:$Q$1155,35,0)),"",VLOOKUP($B321,'Data invoice'!$B$2:$Q$1155,35,0))</f>
        <v/>
      </c>
      <c r="J321" s="86" t="str">
        <f>IF(ISERROR(VLOOKUP($B321,'Data invoice'!$B$2:$Q$1155,36,0)),"",VLOOKUP($B321,'Data invoice'!$B$2:$Q$1155,36,0))</f>
        <v/>
      </c>
      <c r="K321" s="88" t="str">
        <f>IF(ISERROR(VLOOKUP($B321,'Data invoice'!$B$2:$Q$1155,37,0)),"",VLOOKUP($B321,'Data invoice'!$B$2:$Q$1155,37,0))</f>
        <v/>
      </c>
      <c r="L321" s="77"/>
      <c r="M321" s="77"/>
      <c r="N321" s="77"/>
      <c r="O321" s="77"/>
      <c r="P321" s="77"/>
      <c r="Q321" s="77"/>
      <c r="R321" s="89"/>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77"/>
      <c r="AY321" s="77"/>
      <c r="AZ321" s="77"/>
      <c r="BA321" s="77"/>
      <c r="BB321" s="77"/>
      <c r="BC321" s="77"/>
      <c r="BD321" s="77"/>
      <c r="BE321" s="77"/>
      <c r="BF321" s="77"/>
      <c r="BG321" s="77"/>
      <c r="BH321" s="77"/>
      <c r="BI321" s="77"/>
      <c r="BJ321" s="77"/>
      <c r="BK321" s="77"/>
      <c r="BL321" s="77"/>
      <c r="BM321" s="77"/>
      <c r="BN321" s="77"/>
      <c r="BO321" s="77"/>
      <c r="BP321" s="77"/>
      <c r="BQ321" s="77"/>
      <c r="BR321" s="77"/>
      <c r="BS321" s="77"/>
      <c r="BT321" s="77"/>
      <c r="BU321" s="77"/>
      <c r="BV321" s="77"/>
      <c r="BW321" s="77"/>
      <c r="BX321" s="77"/>
      <c r="BY321" s="77"/>
      <c r="BZ321" s="77"/>
      <c r="CA321" s="77"/>
      <c r="CB321" s="77"/>
      <c r="CC321" s="77"/>
      <c r="CD321" s="77"/>
      <c r="CE321" s="77"/>
      <c r="CF321" s="77"/>
      <c r="CG321" s="77"/>
      <c r="CH321" s="77"/>
      <c r="CI321" s="77"/>
      <c r="CJ321" s="77"/>
      <c r="CK321" s="77"/>
      <c r="CL321" s="77"/>
      <c r="CM321" s="77"/>
      <c r="CN321" s="77"/>
      <c r="CO321" s="77"/>
      <c r="CP321" s="77"/>
      <c r="CQ321" s="77"/>
      <c r="CR321" s="77"/>
      <c r="CS321" s="77"/>
      <c r="CT321" s="81"/>
      <c r="CU321" s="77"/>
      <c r="CV321" s="77"/>
      <c r="CW321" s="77"/>
      <c r="CX321" s="77"/>
      <c r="CY321" s="77"/>
      <c r="CZ321" s="77"/>
      <c r="DA321" s="77"/>
      <c r="DB321" s="77"/>
      <c r="DC321" s="77"/>
      <c r="DD321" s="77"/>
      <c r="DE321" s="77"/>
      <c r="DF321" s="77"/>
      <c r="DG321" s="77"/>
      <c r="DH321" s="77"/>
      <c r="DI321" s="77"/>
      <c r="DJ321" s="77"/>
      <c r="DK321" s="77"/>
      <c r="DL321" s="77"/>
      <c r="DM321" s="77"/>
      <c r="DN321" s="77"/>
      <c r="DO321" s="77"/>
      <c r="DP321" s="77"/>
      <c r="DQ321" s="77"/>
      <c r="DR321" s="77"/>
    </row>
    <row r="322" spans="1:122" ht="13.5" customHeight="1">
      <c r="A322" s="77"/>
      <c r="B322" s="86" t="str">
        <f t="shared" si="6"/>
        <v/>
      </c>
      <c r="C322" s="86" t="str">
        <f>IF(ISERROR(VLOOKUP($B322,'Data invoice'!$B$2:$Q$1155,3)),"",VLOOKUP($B322,'Data invoice'!$B$2:$Q$1155,3,0))</f>
        <v/>
      </c>
      <c r="D322" s="86" t="str">
        <f>IF(ISERROR(VLOOKUP($B322,'Data invoice'!$B$2:$Q$1155,4,0)),"",VLOOKUP($B322,'Data invoice'!$B$2:$Q$1155,4,0))</f>
        <v/>
      </c>
      <c r="E322" s="86" t="str">
        <f>IF(ISERROR(VLOOKUP($B322,'Data invoice'!$B$2:$Q$1155,5,0)),"",VLOOKUP($B322,'Data invoice'!$B$2:$Q$1155,5,0))</f>
        <v/>
      </c>
      <c r="F322" s="86" t="str">
        <f>IF(ISERROR(VLOOKUP($B322,'Data invoice'!$B$2:$Q$1155,6,0)),"",VLOOKUP($B322,'Data invoice'!$B$2:$Q$1155,6,0))</f>
        <v/>
      </c>
      <c r="G322" s="86" t="str">
        <f>IF(ISERROR(VLOOKUP($B322,'Data invoice'!$B$2:$Q$1155,7,0)),"",VLOOKUP($B322,'Data invoice'!$B$2:$Q$1155,7,0))</f>
        <v/>
      </c>
      <c r="H322" s="86" t="str">
        <f>IF(ISERROR(VLOOKUP($B322,'Data invoice'!$B$2:$Q$1155,9,0)),"",VLOOKUP($B322,'Data invoice'!$B$2:$Q$1155,9,0))</f>
        <v/>
      </c>
      <c r="I322" s="86" t="str">
        <f>IF(ISERROR(VLOOKUP($B322,'Data invoice'!$B$2:$Q$1155,35,0)),"",VLOOKUP($B322,'Data invoice'!$B$2:$Q$1155,35,0))</f>
        <v/>
      </c>
      <c r="J322" s="86" t="str">
        <f>IF(ISERROR(VLOOKUP($B322,'Data invoice'!$B$2:$Q$1155,36,0)),"",VLOOKUP($B322,'Data invoice'!$B$2:$Q$1155,36,0))</f>
        <v/>
      </c>
      <c r="K322" s="88" t="str">
        <f>IF(ISERROR(VLOOKUP($B322,'Data invoice'!$B$2:$Q$1155,37,0)),"",VLOOKUP($B322,'Data invoice'!$B$2:$Q$1155,37,0))</f>
        <v/>
      </c>
      <c r="L322" s="77"/>
      <c r="M322" s="77"/>
      <c r="N322" s="77"/>
      <c r="O322" s="77"/>
      <c r="P322" s="77"/>
      <c r="Q322" s="77"/>
      <c r="R322" s="89"/>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81"/>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row>
    <row r="323" spans="1:122" ht="13.5" customHeight="1">
      <c r="A323" s="77"/>
      <c r="B323" s="86" t="str">
        <f t="shared" ref="B323:B362" si="7">IF(ISERROR(VLOOKUP($T323,$P$3:$S$982,2,0)),"",VLOOKUP($T323,$P$3:$S$982,2,0))</f>
        <v/>
      </c>
      <c r="C323" s="86" t="str">
        <f>IF(ISERROR(VLOOKUP($B323,'Data invoice'!$B$2:$Q$1155,3)),"",VLOOKUP($B323,'Data invoice'!$B$2:$Q$1155,3,0))</f>
        <v/>
      </c>
      <c r="D323" s="86" t="str">
        <f>IF(ISERROR(VLOOKUP($B323,'Data invoice'!$B$2:$Q$1155,4,0)),"",VLOOKUP($B323,'Data invoice'!$B$2:$Q$1155,4,0))</f>
        <v/>
      </c>
      <c r="E323" s="86" t="str">
        <f>IF(ISERROR(VLOOKUP($B323,'Data invoice'!$B$2:$Q$1155,5,0)),"",VLOOKUP($B323,'Data invoice'!$B$2:$Q$1155,5,0))</f>
        <v/>
      </c>
      <c r="F323" s="86" t="str">
        <f>IF(ISERROR(VLOOKUP($B323,'Data invoice'!$B$2:$Q$1155,6,0)),"",VLOOKUP($B323,'Data invoice'!$B$2:$Q$1155,6,0))</f>
        <v/>
      </c>
      <c r="G323" s="86" t="str">
        <f>IF(ISERROR(VLOOKUP($B323,'Data invoice'!$B$2:$Q$1155,7,0)),"",VLOOKUP($B323,'Data invoice'!$B$2:$Q$1155,7,0))</f>
        <v/>
      </c>
      <c r="H323" s="86" t="str">
        <f>IF(ISERROR(VLOOKUP($B323,'Data invoice'!$B$2:$Q$1155,9,0)),"",VLOOKUP($B323,'Data invoice'!$B$2:$Q$1155,9,0))</f>
        <v/>
      </c>
      <c r="I323" s="86" t="str">
        <f>IF(ISERROR(VLOOKUP($B323,'Data invoice'!$B$2:$Q$1155,35,0)),"",VLOOKUP($B323,'Data invoice'!$B$2:$Q$1155,35,0))</f>
        <v/>
      </c>
      <c r="J323" s="86" t="str">
        <f>IF(ISERROR(VLOOKUP($B323,'Data invoice'!$B$2:$Q$1155,36,0)),"",VLOOKUP($B323,'Data invoice'!$B$2:$Q$1155,36,0))</f>
        <v/>
      </c>
      <c r="K323" s="88" t="str">
        <f>IF(ISERROR(VLOOKUP($B323,'Data invoice'!$B$2:$Q$1155,37,0)),"",VLOOKUP($B323,'Data invoice'!$B$2:$Q$1155,37,0))</f>
        <v/>
      </c>
      <c r="L323" s="77"/>
      <c r="M323" s="77"/>
      <c r="N323" s="77"/>
      <c r="O323" s="77"/>
      <c r="P323" s="77"/>
      <c r="Q323" s="77"/>
      <c r="R323" s="89"/>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81"/>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row>
    <row r="324" spans="1:122" ht="13.5" customHeight="1">
      <c r="A324" s="77"/>
      <c r="B324" s="86" t="str">
        <f t="shared" si="7"/>
        <v/>
      </c>
      <c r="C324" s="86" t="str">
        <f>IF(ISERROR(VLOOKUP($B324,'Data invoice'!$B$2:$Q$1155,3)),"",VLOOKUP($B324,'Data invoice'!$B$2:$Q$1155,3,0))</f>
        <v/>
      </c>
      <c r="D324" s="86" t="str">
        <f>IF(ISERROR(VLOOKUP($B324,'Data invoice'!$B$2:$Q$1155,4,0)),"",VLOOKUP($B324,'Data invoice'!$B$2:$Q$1155,4,0))</f>
        <v/>
      </c>
      <c r="E324" s="86" t="str">
        <f>IF(ISERROR(VLOOKUP($B324,'Data invoice'!$B$2:$Q$1155,5,0)),"",VLOOKUP($B324,'Data invoice'!$B$2:$Q$1155,5,0))</f>
        <v/>
      </c>
      <c r="F324" s="86" t="str">
        <f>IF(ISERROR(VLOOKUP($B324,'Data invoice'!$B$2:$Q$1155,6,0)),"",VLOOKUP($B324,'Data invoice'!$B$2:$Q$1155,6,0))</f>
        <v/>
      </c>
      <c r="G324" s="86" t="str">
        <f>IF(ISERROR(VLOOKUP($B324,'Data invoice'!$B$2:$Q$1155,7,0)),"",VLOOKUP($B324,'Data invoice'!$B$2:$Q$1155,7,0))</f>
        <v/>
      </c>
      <c r="H324" s="86" t="str">
        <f>IF(ISERROR(VLOOKUP($B324,'Data invoice'!$B$2:$Q$1155,9,0)),"",VLOOKUP($B324,'Data invoice'!$B$2:$Q$1155,9,0))</f>
        <v/>
      </c>
      <c r="I324" s="86" t="str">
        <f>IF(ISERROR(VLOOKUP($B324,'Data invoice'!$B$2:$Q$1155,35,0)),"",VLOOKUP($B324,'Data invoice'!$B$2:$Q$1155,35,0))</f>
        <v/>
      </c>
      <c r="J324" s="86" t="str">
        <f>IF(ISERROR(VLOOKUP($B324,'Data invoice'!$B$2:$Q$1155,36,0)),"",VLOOKUP($B324,'Data invoice'!$B$2:$Q$1155,36,0))</f>
        <v/>
      </c>
      <c r="K324" s="88" t="str">
        <f>IF(ISERROR(VLOOKUP($B324,'Data invoice'!$B$2:$Q$1155,37,0)),"",VLOOKUP($B324,'Data invoice'!$B$2:$Q$1155,37,0))</f>
        <v/>
      </c>
      <c r="L324" s="77"/>
      <c r="M324" s="77"/>
      <c r="N324" s="77"/>
      <c r="O324" s="77"/>
      <c r="P324" s="77"/>
      <c r="Q324" s="77"/>
      <c r="R324" s="89"/>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81"/>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row>
    <row r="325" spans="1:122" ht="13.5" customHeight="1">
      <c r="A325" s="77"/>
      <c r="B325" s="86" t="str">
        <f t="shared" si="7"/>
        <v/>
      </c>
      <c r="C325" s="86" t="str">
        <f>IF(ISERROR(VLOOKUP($B325,'Data invoice'!$B$2:$Q$1155,3)),"",VLOOKUP($B325,'Data invoice'!$B$2:$Q$1155,3,0))</f>
        <v/>
      </c>
      <c r="D325" s="86" t="str">
        <f>IF(ISERROR(VLOOKUP($B325,'Data invoice'!$B$2:$Q$1155,4,0)),"",VLOOKUP($B325,'Data invoice'!$B$2:$Q$1155,4,0))</f>
        <v/>
      </c>
      <c r="E325" s="86" t="str">
        <f>IF(ISERROR(VLOOKUP($B325,'Data invoice'!$B$2:$Q$1155,5,0)),"",VLOOKUP($B325,'Data invoice'!$B$2:$Q$1155,5,0))</f>
        <v/>
      </c>
      <c r="F325" s="86" t="str">
        <f>IF(ISERROR(VLOOKUP($B325,'Data invoice'!$B$2:$Q$1155,6,0)),"",VLOOKUP($B325,'Data invoice'!$B$2:$Q$1155,6,0))</f>
        <v/>
      </c>
      <c r="G325" s="86" t="str">
        <f>IF(ISERROR(VLOOKUP($B325,'Data invoice'!$B$2:$Q$1155,7,0)),"",VLOOKUP($B325,'Data invoice'!$B$2:$Q$1155,7,0))</f>
        <v/>
      </c>
      <c r="H325" s="86" t="str">
        <f>IF(ISERROR(VLOOKUP($B325,'Data invoice'!$B$2:$Q$1155,9,0)),"",VLOOKUP($B325,'Data invoice'!$B$2:$Q$1155,9,0))</f>
        <v/>
      </c>
      <c r="I325" s="86" t="str">
        <f>IF(ISERROR(VLOOKUP($B325,'Data invoice'!$B$2:$Q$1155,35,0)),"",VLOOKUP($B325,'Data invoice'!$B$2:$Q$1155,35,0))</f>
        <v/>
      </c>
      <c r="J325" s="86" t="str">
        <f>IF(ISERROR(VLOOKUP($B325,'Data invoice'!$B$2:$Q$1155,36,0)),"",VLOOKUP($B325,'Data invoice'!$B$2:$Q$1155,36,0))</f>
        <v/>
      </c>
      <c r="K325" s="88" t="str">
        <f>IF(ISERROR(VLOOKUP($B325,'Data invoice'!$B$2:$Q$1155,37,0)),"",VLOOKUP($B325,'Data invoice'!$B$2:$Q$1155,37,0))</f>
        <v/>
      </c>
      <c r="L325" s="77"/>
      <c r="M325" s="77"/>
      <c r="N325" s="77"/>
      <c r="O325" s="77"/>
      <c r="P325" s="77"/>
      <c r="Q325" s="77"/>
      <c r="R325" s="89"/>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81"/>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row>
    <row r="326" spans="1:122" ht="13.5" customHeight="1">
      <c r="A326" s="77"/>
      <c r="B326" s="86" t="str">
        <f t="shared" si="7"/>
        <v/>
      </c>
      <c r="C326" s="86" t="str">
        <f>IF(ISERROR(VLOOKUP($B326,'Data invoice'!$B$2:$Q$1155,3)),"",VLOOKUP($B326,'Data invoice'!$B$2:$Q$1155,3,0))</f>
        <v/>
      </c>
      <c r="D326" s="86" t="str">
        <f>IF(ISERROR(VLOOKUP($B326,'Data invoice'!$B$2:$Q$1155,4,0)),"",VLOOKUP($B326,'Data invoice'!$B$2:$Q$1155,4,0))</f>
        <v/>
      </c>
      <c r="E326" s="86" t="str">
        <f>IF(ISERROR(VLOOKUP($B326,'Data invoice'!$B$2:$Q$1155,5,0)),"",VLOOKUP($B326,'Data invoice'!$B$2:$Q$1155,5,0))</f>
        <v/>
      </c>
      <c r="F326" s="86" t="str">
        <f>IF(ISERROR(VLOOKUP($B326,'Data invoice'!$B$2:$Q$1155,6,0)),"",VLOOKUP($B326,'Data invoice'!$B$2:$Q$1155,6,0))</f>
        <v/>
      </c>
      <c r="G326" s="86" t="str">
        <f>IF(ISERROR(VLOOKUP($B326,'Data invoice'!$B$2:$Q$1155,7,0)),"",VLOOKUP($B326,'Data invoice'!$B$2:$Q$1155,7,0))</f>
        <v/>
      </c>
      <c r="H326" s="86" t="str">
        <f>IF(ISERROR(VLOOKUP($B326,'Data invoice'!$B$2:$Q$1155,9,0)),"",VLOOKUP($B326,'Data invoice'!$B$2:$Q$1155,9,0))</f>
        <v/>
      </c>
      <c r="I326" s="86" t="str">
        <f>IF(ISERROR(VLOOKUP($B326,'Data invoice'!$B$2:$Q$1155,35,0)),"",VLOOKUP($B326,'Data invoice'!$B$2:$Q$1155,35,0))</f>
        <v/>
      </c>
      <c r="J326" s="86" t="str">
        <f>IF(ISERROR(VLOOKUP($B326,'Data invoice'!$B$2:$Q$1155,36,0)),"",VLOOKUP($B326,'Data invoice'!$B$2:$Q$1155,36,0))</f>
        <v/>
      </c>
      <c r="K326" s="88" t="str">
        <f>IF(ISERROR(VLOOKUP($B326,'Data invoice'!$B$2:$Q$1155,37,0)),"",VLOOKUP($B326,'Data invoice'!$B$2:$Q$1155,37,0))</f>
        <v/>
      </c>
      <c r="L326" s="77"/>
      <c r="M326" s="77"/>
      <c r="N326" s="77"/>
      <c r="O326" s="77"/>
      <c r="P326" s="77"/>
      <c r="Q326" s="77"/>
      <c r="R326" s="89"/>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81"/>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row>
    <row r="327" spans="1:122" ht="13.5" customHeight="1">
      <c r="A327" s="77"/>
      <c r="B327" s="86" t="str">
        <f t="shared" si="7"/>
        <v/>
      </c>
      <c r="C327" s="86" t="str">
        <f>IF(ISERROR(VLOOKUP($B327,'Data invoice'!$B$2:$Q$1155,3)),"",VLOOKUP($B327,'Data invoice'!$B$2:$Q$1155,3,0))</f>
        <v/>
      </c>
      <c r="D327" s="86" t="str">
        <f>IF(ISERROR(VLOOKUP($B327,'Data invoice'!$B$2:$Q$1155,4,0)),"",VLOOKUP($B327,'Data invoice'!$B$2:$Q$1155,4,0))</f>
        <v/>
      </c>
      <c r="E327" s="86" t="str">
        <f>IF(ISERROR(VLOOKUP($B327,'Data invoice'!$B$2:$Q$1155,5,0)),"",VLOOKUP($B327,'Data invoice'!$B$2:$Q$1155,5,0))</f>
        <v/>
      </c>
      <c r="F327" s="86" t="str">
        <f>IF(ISERROR(VLOOKUP($B327,'Data invoice'!$B$2:$Q$1155,6,0)),"",VLOOKUP($B327,'Data invoice'!$B$2:$Q$1155,6,0))</f>
        <v/>
      </c>
      <c r="G327" s="86" t="str">
        <f>IF(ISERROR(VLOOKUP($B327,'Data invoice'!$B$2:$Q$1155,7,0)),"",VLOOKUP($B327,'Data invoice'!$B$2:$Q$1155,7,0))</f>
        <v/>
      </c>
      <c r="H327" s="86" t="str">
        <f>IF(ISERROR(VLOOKUP($B327,'Data invoice'!$B$2:$Q$1155,9,0)),"",VLOOKUP($B327,'Data invoice'!$B$2:$Q$1155,9,0))</f>
        <v/>
      </c>
      <c r="I327" s="86" t="str">
        <f>IF(ISERROR(VLOOKUP($B327,'Data invoice'!$B$2:$Q$1155,35,0)),"",VLOOKUP($B327,'Data invoice'!$B$2:$Q$1155,35,0))</f>
        <v/>
      </c>
      <c r="J327" s="86" t="str">
        <f>IF(ISERROR(VLOOKUP($B327,'Data invoice'!$B$2:$Q$1155,36,0)),"",VLOOKUP($B327,'Data invoice'!$B$2:$Q$1155,36,0))</f>
        <v/>
      </c>
      <c r="K327" s="88" t="str">
        <f>IF(ISERROR(VLOOKUP($B327,'Data invoice'!$B$2:$Q$1155,37,0)),"",VLOOKUP($B327,'Data invoice'!$B$2:$Q$1155,37,0))</f>
        <v/>
      </c>
      <c r="L327" s="77"/>
      <c r="M327" s="77"/>
      <c r="N327" s="77"/>
      <c r="O327" s="77"/>
      <c r="P327" s="77"/>
      <c r="Q327" s="77"/>
      <c r="R327" s="89"/>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81"/>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row>
    <row r="328" spans="1:122" ht="13.5" customHeight="1">
      <c r="A328" s="77"/>
      <c r="B328" s="86" t="str">
        <f t="shared" si="7"/>
        <v/>
      </c>
      <c r="C328" s="86" t="str">
        <f>IF(ISERROR(VLOOKUP($B328,'Data invoice'!$B$2:$Q$1155,3)),"",VLOOKUP($B328,'Data invoice'!$B$2:$Q$1155,3,0))</f>
        <v/>
      </c>
      <c r="D328" s="86" t="str">
        <f>IF(ISERROR(VLOOKUP($B328,'Data invoice'!$B$2:$Q$1155,4,0)),"",VLOOKUP($B328,'Data invoice'!$B$2:$Q$1155,4,0))</f>
        <v/>
      </c>
      <c r="E328" s="86" t="str">
        <f>IF(ISERROR(VLOOKUP($B328,'Data invoice'!$B$2:$Q$1155,5,0)),"",VLOOKUP($B328,'Data invoice'!$B$2:$Q$1155,5,0))</f>
        <v/>
      </c>
      <c r="F328" s="86" t="str">
        <f>IF(ISERROR(VLOOKUP($B328,'Data invoice'!$B$2:$Q$1155,6,0)),"",VLOOKUP($B328,'Data invoice'!$B$2:$Q$1155,6,0))</f>
        <v/>
      </c>
      <c r="G328" s="86" t="str">
        <f>IF(ISERROR(VLOOKUP($B328,'Data invoice'!$B$2:$Q$1155,7,0)),"",VLOOKUP($B328,'Data invoice'!$B$2:$Q$1155,7,0))</f>
        <v/>
      </c>
      <c r="H328" s="86" t="str">
        <f>IF(ISERROR(VLOOKUP($B328,'Data invoice'!$B$2:$Q$1155,9,0)),"",VLOOKUP($B328,'Data invoice'!$B$2:$Q$1155,9,0))</f>
        <v/>
      </c>
      <c r="I328" s="86" t="str">
        <f>IF(ISERROR(VLOOKUP($B328,'Data invoice'!$B$2:$Q$1155,35,0)),"",VLOOKUP($B328,'Data invoice'!$B$2:$Q$1155,35,0))</f>
        <v/>
      </c>
      <c r="J328" s="86" t="str">
        <f>IF(ISERROR(VLOOKUP($B328,'Data invoice'!$B$2:$Q$1155,36,0)),"",VLOOKUP($B328,'Data invoice'!$B$2:$Q$1155,36,0))</f>
        <v/>
      </c>
      <c r="K328" s="88" t="str">
        <f>IF(ISERROR(VLOOKUP($B328,'Data invoice'!$B$2:$Q$1155,37,0)),"",VLOOKUP($B328,'Data invoice'!$B$2:$Q$1155,37,0))</f>
        <v/>
      </c>
      <c r="L328" s="77"/>
      <c r="M328" s="77"/>
      <c r="N328" s="77"/>
      <c r="O328" s="77"/>
      <c r="P328" s="77"/>
      <c r="Q328" s="77"/>
      <c r="R328" s="89"/>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81"/>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row>
    <row r="329" spans="1:122" ht="13.5" customHeight="1">
      <c r="A329" s="77"/>
      <c r="B329" s="86" t="str">
        <f t="shared" si="7"/>
        <v/>
      </c>
      <c r="C329" s="86" t="str">
        <f>IF(ISERROR(VLOOKUP($B329,'Data invoice'!$B$2:$Q$1155,3)),"",VLOOKUP($B329,'Data invoice'!$B$2:$Q$1155,3,0))</f>
        <v/>
      </c>
      <c r="D329" s="86" t="str">
        <f>IF(ISERROR(VLOOKUP($B329,'Data invoice'!$B$2:$Q$1155,4,0)),"",VLOOKUP($B329,'Data invoice'!$B$2:$Q$1155,4,0))</f>
        <v/>
      </c>
      <c r="E329" s="86" t="str">
        <f>IF(ISERROR(VLOOKUP($B329,'Data invoice'!$B$2:$Q$1155,5,0)),"",VLOOKUP($B329,'Data invoice'!$B$2:$Q$1155,5,0))</f>
        <v/>
      </c>
      <c r="F329" s="86" t="str">
        <f>IF(ISERROR(VLOOKUP($B329,'Data invoice'!$B$2:$Q$1155,6,0)),"",VLOOKUP($B329,'Data invoice'!$B$2:$Q$1155,6,0))</f>
        <v/>
      </c>
      <c r="G329" s="86" t="str">
        <f>IF(ISERROR(VLOOKUP($B329,'Data invoice'!$B$2:$Q$1155,7,0)),"",VLOOKUP($B329,'Data invoice'!$B$2:$Q$1155,7,0))</f>
        <v/>
      </c>
      <c r="H329" s="86" t="str">
        <f>IF(ISERROR(VLOOKUP($B329,'Data invoice'!$B$2:$Q$1155,9,0)),"",VLOOKUP($B329,'Data invoice'!$B$2:$Q$1155,9,0))</f>
        <v/>
      </c>
      <c r="I329" s="86" t="str">
        <f>IF(ISERROR(VLOOKUP($B329,'Data invoice'!$B$2:$Q$1155,35,0)),"",VLOOKUP($B329,'Data invoice'!$B$2:$Q$1155,35,0))</f>
        <v/>
      </c>
      <c r="J329" s="86" t="str">
        <f>IF(ISERROR(VLOOKUP($B329,'Data invoice'!$B$2:$Q$1155,36,0)),"",VLOOKUP($B329,'Data invoice'!$B$2:$Q$1155,36,0))</f>
        <v/>
      </c>
      <c r="K329" s="88" t="str">
        <f>IF(ISERROR(VLOOKUP($B329,'Data invoice'!$B$2:$Q$1155,37,0)),"",VLOOKUP($B329,'Data invoice'!$B$2:$Q$1155,37,0))</f>
        <v/>
      </c>
      <c r="L329" s="77"/>
      <c r="M329" s="77"/>
      <c r="N329" s="77"/>
      <c r="O329" s="77"/>
      <c r="P329" s="77"/>
      <c r="Q329" s="77"/>
      <c r="R329" s="89"/>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81"/>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row>
    <row r="330" spans="1:122" ht="13.5" customHeight="1">
      <c r="A330" s="77"/>
      <c r="B330" s="86" t="str">
        <f t="shared" si="7"/>
        <v/>
      </c>
      <c r="C330" s="86" t="str">
        <f>IF(ISERROR(VLOOKUP($B330,'Data invoice'!$B$2:$Q$1155,3)),"",VLOOKUP($B330,'Data invoice'!$B$2:$Q$1155,3,0))</f>
        <v/>
      </c>
      <c r="D330" s="86" t="str">
        <f>IF(ISERROR(VLOOKUP($B330,'Data invoice'!$B$2:$Q$1155,4,0)),"",VLOOKUP($B330,'Data invoice'!$B$2:$Q$1155,4,0))</f>
        <v/>
      </c>
      <c r="E330" s="86" t="str">
        <f>IF(ISERROR(VLOOKUP($B330,'Data invoice'!$B$2:$Q$1155,5,0)),"",VLOOKUP($B330,'Data invoice'!$B$2:$Q$1155,5,0))</f>
        <v/>
      </c>
      <c r="F330" s="86" t="str">
        <f>IF(ISERROR(VLOOKUP($B330,'Data invoice'!$B$2:$Q$1155,6,0)),"",VLOOKUP($B330,'Data invoice'!$B$2:$Q$1155,6,0))</f>
        <v/>
      </c>
      <c r="G330" s="86" t="str">
        <f>IF(ISERROR(VLOOKUP($B330,'Data invoice'!$B$2:$Q$1155,7,0)),"",VLOOKUP($B330,'Data invoice'!$B$2:$Q$1155,7,0))</f>
        <v/>
      </c>
      <c r="H330" s="86" t="str">
        <f>IF(ISERROR(VLOOKUP($B330,'Data invoice'!$B$2:$Q$1155,9,0)),"",VLOOKUP($B330,'Data invoice'!$B$2:$Q$1155,9,0))</f>
        <v/>
      </c>
      <c r="I330" s="86" t="str">
        <f>IF(ISERROR(VLOOKUP($B330,'Data invoice'!$B$2:$Q$1155,35,0)),"",VLOOKUP($B330,'Data invoice'!$B$2:$Q$1155,35,0))</f>
        <v/>
      </c>
      <c r="J330" s="86" t="str">
        <f>IF(ISERROR(VLOOKUP($B330,'Data invoice'!$B$2:$Q$1155,36,0)),"",VLOOKUP($B330,'Data invoice'!$B$2:$Q$1155,36,0))</f>
        <v/>
      </c>
      <c r="K330" s="88" t="str">
        <f>IF(ISERROR(VLOOKUP($B330,'Data invoice'!$B$2:$Q$1155,37,0)),"",VLOOKUP($B330,'Data invoice'!$B$2:$Q$1155,37,0))</f>
        <v/>
      </c>
      <c r="L330" s="77"/>
      <c r="M330" s="77"/>
      <c r="N330" s="77"/>
      <c r="O330" s="77"/>
      <c r="P330" s="77"/>
      <c r="Q330" s="77"/>
      <c r="R330" s="89"/>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81"/>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row>
    <row r="331" spans="1:122" ht="13.5" customHeight="1">
      <c r="A331" s="77"/>
      <c r="B331" s="86" t="str">
        <f t="shared" si="7"/>
        <v/>
      </c>
      <c r="C331" s="86" t="str">
        <f>IF(ISERROR(VLOOKUP($B331,'Data invoice'!$B$2:$Q$1155,3)),"",VLOOKUP($B331,'Data invoice'!$B$2:$Q$1155,3,0))</f>
        <v/>
      </c>
      <c r="D331" s="86" t="str">
        <f>IF(ISERROR(VLOOKUP($B331,'Data invoice'!$B$2:$Q$1155,4,0)),"",VLOOKUP($B331,'Data invoice'!$B$2:$Q$1155,4,0))</f>
        <v/>
      </c>
      <c r="E331" s="86" t="str">
        <f>IF(ISERROR(VLOOKUP($B331,'Data invoice'!$B$2:$Q$1155,5,0)),"",VLOOKUP($B331,'Data invoice'!$B$2:$Q$1155,5,0))</f>
        <v/>
      </c>
      <c r="F331" s="86" t="str">
        <f>IF(ISERROR(VLOOKUP($B331,'Data invoice'!$B$2:$Q$1155,6,0)),"",VLOOKUP($B331,'Data invoice'!$B$2:$Q$1155,6,0))</f>
        <v/>
      </c>
      <c r="G331" s="86" t="str">
        <f>IF(ISERROR(VLOOKUP($B331,'Data invoice'!$B$2:$Q$1155,7,0)),"",VLOOKUP($B331,'Data invoice'!$B$2:$Q$1155,7,0))</f>
        <v/>
      </c>
      <c r="H331" s="86" t="str">
        <f>IF(ISERROR(VLOOKUP($B331,'Data invoice'!$B$2:$Q$1155,9,0)),"",VLOOKUP($B331,'Data invoice'!$B$2:$Q$1155,9,0))</f>
        <v/>
      </c>
      <c r="I331" s="86" t="str">
        <f>IF(ISERROR(VLOOKUP($B331,'Data invoice'!$B$2:$Q$1155,35,0)),"",VLOOKUP($B331,'Data invoice'!$B$2:$Q$1155,35,0))</f>
        <v/>
      </c>
      <c r="J331" s="86" t="str">
        <f>IF(ISERROR(VLOOKUP($B331,'Data invoice'!$B$2:$Q$1155,36,0)),"",VLOOKUP($B331,'Data invoice'!$B$2:$Q$1155,36,0))</f>
        <v/>
      </c>
      <c r="K331" s="88" t="str">
        <f>IF(ISERROR(VLOOKUP($B331,'Data invoice'!$B$2:$Q$1155,37,0)),"",VLOOKUP($B331,'Data invoice'!$B$2:$Q$1155,37,0))</f>
        <v/>
      </c>
      <c r="L331" s="77"/>
      <c r="M331" s="77"/>
      <c r="N331" s="77"/>
      <c r="O331" s="77"/>
      <c r="P331" s="77"/>
      <c r="Q331" s="77"/>
      <c r="R331" s="89"/>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81"/>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row>
    <row r="332" spans="1:122" ht="13.5" customHeight="1">
      <c r="A332" s="77"/>
      <c r="B332" s="86" t="str">
        <f t="shared" si="7"/>
        <v/>
      </c>
      <c r="C332" s="86" t="str">
        <f>IF(ISERROR(VLOOKUP($B332,'Data invoice'!$B$2:$Q$1155,3)),"",VLOOKUP($B332,'Data invoice'!$B$2:$Q$1155,3,0))</f>
        <v/>
      </c>
      <c r="D332" s="86" t="str">
        <f>IF(ISERROR(VLOOKUP($B332,'Data invoice'!$B$2:$Q$1155,4,0)),"",VLOOKUP($B332,'Data invoice'!$B$2:$Q$1155,4,0))</f>
        <v/>
      </c>
      <c r="E332" s="86" t="str">
        <f>IF(ISERROR(VLOOKUP($B332,'Data invoice'!$B$2:$Q$1155,5,0)),"",VLOOKUP($B332,'Data invoice'!$B$2:$Q$1155,5,0))</f>
        <v/>
      </c>
      <c r="F332" s="86" t="str">
        <f>IF(ISERROR(VLOOKUP($B332,'Data invoice'!$B$2:$Q$1155,6,0)),"",VLOOKUP($B332,'Data invoice'!$B$2:$Q$1155,6,0))</f>
        <v/>
      </c>
      <c r="G332" s="86" t="str">
        <f>IF(ISERROR(VLOOKUP($B332,'Data invoice'!$B$2:$Q$1155,7,0)),"",VLOOKUP($B332,'Data invoice'!$B$2:$Q$1155,7,0))</f>
        <v/>
      </c>
      <c r="H332" s="86" t="str">
        <f>IF(ISERROR(VLOOKUP($B332,'Data invoice'!$B$2:$Q$1155,9,0)),"",VLOOKUP($B332,'Data invoice'!$B$2:$Q$1155,9,0))</f>
        <v/>
      </c>
      <c r="I332" s="86" t="str">
        <f>IF(ISERROR(VLOOKUP($B332,'Data invoice'!$B$2:$Q$1155,35,0)),"",VLOOKUP($B332,'Data invoice'!$B$2:$Q$1155,35,0))</f>
        <v/>
      </c>
      <c r="J332" s="86" t="str">
        <f>IF(ISERROR(VLOOKUP($B332,'Data invoice'!$B$2:$Q$1155,36,0)),"",VLOOKUP($B332,'Data invoice'!$B$2:$Q$1155,36,0))</f>
        <v/>
      </c>
      <c r="K332" s="88" t="str">
        <f>IF(ISERROR(VLOOKUP($B332,'Data invoice'!$B$2:$Q$1155,37,0)),"",VLOOKUP($B332,'Data invoice'!$B$2:$Q$1155,37,0))</f>
        <v/>
      </c>
      <c r="L332" s="77"/>
      <c r="M332" s="77"/>
      <c r="N332" s="77"/>
      <c r="O332" s="77"/>
      <c r="P332" s="77"/>
      <c r="Q332" s="77"/>
      <c r="R332" s="89"/>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81"/>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row>
    <row r="333" spans="1:122" ht="13.5" customHeight="1">
      <c r="A333" s="77"/>
      <c r="B333" s="86" t="str">
        <f t="shared" si="7"/>
        <v/>
      </c>
      <c r="C333" s="86" t="str">
        <f>IF(ISERROR(VLOOKUP($B333,'Data invoice'!$B$2:$Q$1155,3)),"",VLOOKUP($B333,'Data invoice'!$B$2:$Q$1155,3,0))</f>
        <v/>
      </c>
      <c r="D333" s="86" t="str">
        <f>IF(ISERROR(VLOOKUP($B333,'Data invoice'!$B$2:$Q$1155,4,0)),"",VLOOKUP($B333,'Data invoice'!$B$2:$Q$1155,4,0))</f>
        <v/>
      </c>
      <c r="E333" s="86" t="str">
        <f>IF(ISERROR(VLOOKUP($B333,'Data invoice'!$B$2:$Q$1155,5,0)),"",VLOOKUP($B333,'Data invoice'!$B$2:$Q$1155,5,0))</f>
        <v/>
      </c>
      <c r="F333" s="86" t="str">
        <f>IF(ISERROR(VLOOKUP($B333,'Data invoice'!$B$2:$Q$1155,6,0)),"",VLOOKUP($B333,'Data invoice'!$B$2:$Q$1155,6,0))</f>
        <v/>
      </c>
      <c r="G333" s="86" t="str">
        <f>IF(ISERROR(VLOOKUP($B333,'Data invoice'!$B$2:$Q$1155,7,0)),"",VLOOKUP($B333,'Data invoice'!$B$2:$Q$1155,7,0))</f>
        <v/>
      </c>
      <c r="H333" s="86" t="str">
        <f>IF(ISERROR(VLOOKUP($B333,'Data invoice'!$B$2:$Q$1155,9,0)),"",VLOOKUP($B333,'Data invoice'!$B$2:$Q$1155,9,0))</f>
        <v/>
      </c>
      <c r="I333" s="86" t="str">
        <f>IF(ISERROR(VLOOKUP($B333,'Data invoice'!$B$2:$Q$1155,35,0)),"",VLOOKUP($B333,'Data invoice'!$B$2:$Q$1155,35,0))</f>
        <v/>
      </c>
      <c r="J333" s="86" t="str">
        <f>IF(ISERROR(VLOOKUP($B333,'Data invoice'!$B$2:$Q$1155,36,0)),"",VLOOKUP($B333,'Data invoice'!$B$2:$Q$1155,36,0))</f>
        <v/>
      </c>
      <c r="K333" s="88" t="str">
        <f>IF(ISERROR(VLOOKUP($B333,'Data invoice'!$B$2:$Q$1155,37,0)),"",VLOOKUP($B333,'Data invoice'!$B$2:$Q$1155,37,0))</f>
        <v/>
      </c>
      <c r="L333" s="77"/>
      <c r="M333" s="77"/>
      <c r="N333" s="77"/>
      <c r="O333" s="77"/>
      <c r="P333" s="77"/>
      <c r="Q333" s="77"/>
      <c r="R333" s="89"/>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81"/>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row>
    <row r="334" spans="1:122" ht="13.5" customHeight="1">
      <c r="A334" s="77"/>
      <c r="B334" s="86" t="str">
        <f t="shared" si="7"/>
        <v/>
      </c>
      <c r="C334" s="86" t="str">
        <f>IF(ISERROR(VLOOKUP($B334,'Data invoice'!$B$2:$Q$1155,3)),"",VLOOKUP($B334,'Data invoice'!$B$2:$Q$1155,3,0))</f>
        <v/>
      </c>
      <c r="D334" s="86" t="str">
        <f>IF(ISERROR(VLOOKUP($B334,'Data invoice'!$B$2:$Q$1155,4,0)),"",VLOOKUP($B334,'Data invoice'!$B$2:$Q$1155,4,0))</f>
        <v/>
      </c>
      <c r="E334" s="86" t="str">
        <f>IF(ISERROR(VLOOKUP($B334,'Data invoice'!$B$2:$Q$1155,5,0)),"",VLOOKUP($B334,'Data invoice'!$B$2:$Q$1155,5,0))</f>
        <v/>
      </c>
      <c r="F334" s="86" t="str">
        <f>IF(ISERROR(VLOOKUP($B334,'Data invoice'!$B$2:$Q$1155,6,0)),"",VLOOKUP($B334,'Data invoice'!$B$2:$Q$1155,6,0))</f>
        <v/>
      </c>
      <c r="G334" s="86" t="str">
        <f>IF(ISERROR(VLOOKUP($B334,'Data invoice'!$B$2:$Q$1155,7,0)),"",VLOOKUP($B334,'Data invoice'!$B$2:$Q$1155,7,0))</f>
        <v/>
      </c>
      <c r="H334" s="86" t="str">
        <f>IF(ISERROR(VLOOKUP($B334,'Data invoice'!$B$2:$Q$1155,9,0)),"",VLOOKUP($B334,'Data invoice'!$B$2:$Q$1155,9,0))</f>
        <v/>
      </c>
      <c r="I334" s="86" t="str">
        <f>IF(ISERROR(VLOOKUP($B334,'Data invoice'!$B$2:$Q$1155,35,0)),"",VLOOKUP($B334,'Data invoice'!$B$2:$Q$1155,35,0))</f>
        <v/>
      </c>
      <c r="J334" s="86" t="str">
        <f>IF(ISERROR(VLOOKUP($B334,'Data invoice'!$B$2:$Q$1155,36,0)),"",VLOOKUP($B334,'Data invoice'!$B$2:$Q$1155,36,0))</f>
        <v/>
      </c>
      <c r="K334" s="88" t="str">
        <f>IF(ISERROR(VLOOKUP($B334,'Data invoice'!$B$2:$Q$1155,37,0)),"",VLOOKUP($B334,'Data invoice'!$B$2:$Q$1155,37,0))</f>
        <v/>
      </c>
      <c r="L334" s="77"/>
      <c r="M334" s="77"/>
      <c r="N334" s="77"/>
      <c r="O334" s="77"/>
      <c r="P334" s="77"/>
      <c r="Q334" s="77"/>
      <c r="R334" s="89"/>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81"/>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row>
    <row r="335" spans="1:122" ht="13.5" customHeight="1">
      <c r="A335" s="77"/>
      <c r="B335" s="86" t="str">
        <f t="shared" si="7"/>
        <v/>
      </c>
      <c r="C335" s="86" t="str">
        <f>IF(ISERROR(VLOOKUP($B335,'Data invoice'!$B$2:$Q$1155,3)),"",VLOOKUP($B335,'Data invoice'!$B$2:$Q$1155,3,0))</f>
        <v/>
      </c>
      <c r="D335" s="86" t="str">
        <f>IF(ISERROR(VLOOKUP($B335,'Data invoice'!$B$2:$Q$1155,4,0)),"",VLOOKUP($B335,'Data invoice'!$B$2:$Q$1155,4,0))</f>
        <v/>
      </c>
      <c r="E335" s="86" t="str">
        <f>IF(ISERROR(VLOOKUP($B335,'Data invoice'!$B$2:$Q$1155,5,0)),"",VLOOKUP($B335,'Data invoice'!$B$2:$Q$1155,5,0))</f>
        <v/>
      </c>
      <c r="F335" s="86" t="str">
        <f>IF(ISERROR(VLOOKUP($B335,'Data invoice'!$B$2:$Q$1155,6,0)),"",VLOOKUP($B335,'Data invoice'!$B$2:$Q$1155,6,0))</f>
        <v/>
      </c>
      <c r="G335" s="86" t="str">
        <f>IF(ISERROR(VLOOKUP($B335,'Data invoice'!$B$2:$Q$1155,7,0)),"",VLOOKUP($B335,'Data invoice'!$B$2:$Q$1155,7,0))</f>
        <v/>
      </c>
      <c r="H335" s="86" t="str">
        <f>IF(ISERROR(VLOOKUP($B335,'Data invoice'!$B$2:$Q$1155,9,0)),"",VLOOKUP($B335,'Data invoice'!$B$2:$Q$1155,9,0))</f>
        <v/>
      </c>
      <c r="I335" s="86" t="str">
        <f>IF(ISERROR(VLOOKUP($B335,'Data invoice'!$B$2:$Q$1155,35,0)),"",VLOOKUP($B335,'Data invoice'!$B$2:$Q$1155,35,0))</f>
        <v/>
      </c>
      <c r="J335" s="86" t="str">
        <f>IF(ISERROR(VLOOKUP($B335,'Data invoice'!$B$2:$Q$1155,36,0)),"",VLOOKUP($B335,'Data invoice'!$B$2:$Q$1155,36,0))</f>
        <v/>
      </c>
      <c r="K335" s="88" t="str">
        <f>IF(ISERROR(VLOOKUP($B335,'Data invoice'!$B$2:$Q$1155,37,0)),"",VLOOKUP($B335,'Data invoice'!$B$2:$Q$1155,37,0))</f>
        <v/>
      </c>
      <c r="L335" s="77"/>
      <c r="M335" s="77"/>
      <c r="N335" s="77"/>
      <c r="O335" s="77"/>
      <c r="P335" s="77"/>
      <c r="Q335" s="77"/>
      <c r="R335" s="89"/>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81"/>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row>
    <row r="336" spans="1:122" ht="13.5" customHeight="1">
      <c r="A336" s="77"/>
      <c r="B336" s="86" t="str">
        <f t="shared" si="7"/>
        <v/>
      </c>
      <c r="C336" s="86" t="str">
        <f>IF(ISERROR(VLOOKUP($B336,'Data invoice'!$B$2:$Q$1155,3)),"",VLOOKUP($B336,'Data invoice'!$B$2:$Q$1155,3,0))</f>
        <v/>
      </c>
      <c r="D336" s="86" t="str">
        <f>IF(ISERROR(VLOOKUP($B336,'Data invoice'!$B$2:$Q$1155,4,0)),"",VLOOKUP($B336,'Data invoice'!$B$2:$Q$1155,4,0))</f>
        <v/>
      </c>
      <c r="E336" s="86" t="str">
        <f>IF(ISERROR(VLOOKUP($B336,'Data invoice'!$B$2:$Q$1155,5,0)),"",VLOOKUP($B336,'Data invoice'!$B$2:$Q$1155,5,0))</f>
        <v/>
      </c>
      <c r="F336" s="86" t="str">
        <f>IF(ISERROR(VLOOKUP($B336,'Data invoice'!$B$2:$Q$1155,6,0)),"",VLOOKUP($B336,'Data invoice'!$B$2:$Q$1155,6,0))</f>
        <v/>
      </c>
      <c r="G336" s="86" t="str">
        <f>IF(ISERROR(VLOOKUP($B336,'Data invoice'!$B$2:$Q$1155,7,0)),"",VLOOKUP($B336,'Data invoice'!$B$2:$Q$1155,7,0))</f>
        <v/>
      </c>
      <c r="H336" s="86" t="str">
        <f>IF(ISERROR(VLOOKUP($B336,'Data invoice'!$B$2:$Q$1155,9,0)),"",VLOOKUP($B336,'Data invoice'!$B$2:$Q$1155,9,0))</f>
        <v/>
      </c>
      <c r="I336" s="86" t="str">
        <f>IF(ISERROR(VLOOKUP($B336,'Data invoice'!$B$2:$Q$1155,35,0)),"",VLOOKUP($B336,'Data invoice'!$B$2:$Q$1155,35,0))</f>
        <v/>
      </c>
      <c r="J336" s="86" t="str">
        <f>IF(ISERROR(VLOOKUP($B336,'Data invoice'!$B$2:$Q$1155,36,0)),"",VLOOKUP($B336,'Data invoice'!$B$2:$Q$1155,36,0))</f>
        <v/>
      </c>
      <c r="K336" s="88" t="str">
        <f>IF(ISERROR(VLOOKUP($B336,'Data invoice'!$B$2:$Q$1155,37,0)),"",VLOOKUP($B336,'Data invoice'!$B$2:$Q$1155,37,0))</f>
        <v/>
      </c>
      <c r="L336" s="77"/>
      <c r="M336" s="77"/>
      <c r="N336" s="77"/>
      <c r="O336" s="77"/>
      <c r="P336" s="77"/>
      <c r="Q336" s="77"/>
      <c r="R336" s="89"/>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81"/>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row>
    <row r="337" spans="1:122" ht="13.5" customHeight="1">
      <c r="A337" s="77"/>
      <c r="B337" s="86" t="str">
        <f t="shared" si="7"/>
        <v/>
      </c>
      <c r="C337" s="86" t="str">
        <f>IF(ISERROR(VLOOKUP($B337,'Data invoice'!$B$2:$Q$1155,3)),"",VLOOKUP($B337,'Data invoice'!$B$2:$Q$1155,3,0))</f>
        <v/>
      </c>
      <c r="D337" s="86" t="str">
        <f>IF(ISERROR(VLOOKUP($B337,'Data invoice'!$B$2:$Q$1155,4,0)),"",VLOOKUP($B337,'Data invoice'!$B$2:$Q$1155,4,0))</f>
        <v/>
      </c>
      <c r="E337" s="86" t="str">
        <f>IF(ISERROR(VLOOKUP($B337,'Data invoice'!$B$2:$Q$1155,5,0)),"",VLOOKUP($B337,'Data invoice'!$B$2:$Q$1155,5,0))</f>
        <v/>
      </c>
      <c r="F337" s="86" t="str">
        <f>IF(ISERROR(VLOOKUP($B337,'Data invoice'!$B$2:$Q$1155,6,0)),"",VLOOKUP($B337,'Data invoice'!$B$2:$Q$1155,6,0))</f>
        <v/>
      </c>
      <c r="G337" s="86" t="str">
        <f>IF(ISERROR(VLOOKUP($B337,'Data invoice'!$B$2:$Q$1155,7,0)),"",VLOOKUP($B337,'Data invoice'!$B$2:$Q$1155,7,0))</f>
        <v/>
      </c>
      <c r="H337" s="86" t="str">
        <f>IF(ISERROR(VLOOKUP($B337,'Data invoice'!$B$2:$Q$1155,9,0)),"",VLOOKUP($B337,'Data invoice'!$B$2:$Q$1155,9,0))</f>
        <v/>
      </c>
      <c r="I337" s="86" t="str">
        <f>IF(ISERROR(VLOOKUP($B337,'Data invoice'!$B$2:$Q$1155,35,0)),"",VLOOKUP($B337,'Data invoice'!$B$2:$Q$1155,35,0))</f>
        <v/>
      </c>
      <c r="J337" s="86" t="str">
        <f>IF(ISERROR(VLOOKUP($B337,'Data invoice'!$B$2:$Q$1155,36,0)),"",VLOOKUP($B337,'Data invoice'!$B$2:$Q$1155,36,0))</f>
        <v/>
      </c>
      <c r="K337" s="88" t="str">
        <f>IF(ISERROR(VLOOKUP($B337,'Data invoice'!$B$2:$Q$1155,37,0)),"",VLOOKUP($B337,'Data invoice'!$B$2:$Q$1155,37,0))</f>
        <v/>
      </c>
      <c r="L337" s="77"/>
      <c r="M337" s="77"/>
      <c r="N337" s="77"/>
      <c r="O337" s="77"/>
      <c r="P337" s="77"/>
      <c r="Q337" s="77"/>
      <c r="R337" s="89"/>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81"/>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row>
    <row r="338" spans="1:122" ht="13.5" customHeight="1">
      <c r="A338" s="77"/>
      <c r="B338" s="86" t="str">
        <f t="shared" si="7"/>
        <v/>
      </c>
      <c r="C338" s="86" t="str">
        <f>IF(ISERROR(VLOOKUP($B338,'Data invoice'!$B$2:$Q$1155,3)),"",VLOOKUP($B338,'Data invoice'!$B$2:$Q$1155,3,0))</f>
        <v/>
      </c>
      <c r="D338" s="86" t="str">
        <f>IF(ISERROR(VLOOKUP($B338,'Data invoice'!$B$2:$Q$1155,4,0)),"",VLOOKUP($B338,'Data invoice'!$B$2:$Q$1155,4,0))</f>
        <v/>
      </c>
      <c r="E338" s="86" t="str">
        <f>IF(ISERROR(VLOOKUP($B338,'Data invoice'!$B$2:$Q$1155,5,0)),"",VLOOKUP($B338,'Data invoice'!$B$2:$Q$1155,5,0))</f>
        <v/>
      </c>
      <c r="F338" s="86" t="str">
        <f>IF(ISERROR(VLOOKUP($B338,'Data invoice'!$B$2:$Q$1155,6,0)),"",VLOOKUP($B338,'Data invoice'!$B$2:$Q$1155,6,0))</f>
        <v/>
      </c>
      <c r="G338" s="86" t="str">
        <f>IF(ISERROR(VLOOKUP($B338,'Data invoice'!$B$2:$Q$1155,7,0)),"",VLOOKUP($B338,'Data invoice'!$B$2:$Q$1155,7,0))</f>
        <v/>
      </c>
      <c r="H338" s="86" t="str">
        <f>IF(ISERROR(VLOOKUP($B338,'Data invoice'!$B$2:$Q$1155,9,0)),"",VLOOKUP($B338,'Data invoice'!$B$2:$Q$1155,9,0))</f>
        <v/>
      </c>
      <c r="I338" s="86" t="str">
        <f>IF(ISERROR(VLOOKUP($B338,'Data invoice'!$B$2:$Q$1155,35,0)),"",VLOOKUP($B338,'Data invoice'!$B$2:$Q$1155,35,0))</f>
        <v/>
      </c>
      <c r="J338" s="86" t="str">
        <f>IF(ISERROR(VLOOKUP($B338,'Data invoice'!$B$2:$Q$1155,36,0)),"",VLOOKUP($B338,'Data invoice'!$B$2:$Q$1155,36,0))</f>
        <v/>
      </c>
      <c r="K338" s="88" t="str">
        <f>IF(ISERROR(VLOOKUP($B338,'Data invoice'!$B$2:$Q$1155,37,0)),"",VLOOKUP($B338,'Data invoice'!$B$2:$Q$1155,37,0))</f>
        <v/>
      </c>
      <c r="L338" s="77"/>
      <c r="M338" s="77"/>
      <c r="N338" s="77"/>
      <c r="O338" s="77"/>
      <c r="P338" s="77"/>
      <c r="Q338" s="77"/>
      <c r="R338" s="89"/>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77"/>
      <c r="AY338" s="77"/>
      <c r="AZ338" s="77"/>
      <c r="BA338" s="77"/>
      <c r="BB338" s="77"/>
      <c r="BC338" s="77"/>
      <c r="BD338" s="77"/>
      <c r="BE338" s="77"/>
      <c r="BF338" s="77"/>
      <c r="BG338" s="77"/>
      <c r="BH338" s="77"/>
      <c r="BI338" s="77"/>
      <c r="BJ338" s="77"/>
      <c r="BK338" s="77"/>
      <c r="BL338" s="77"/>
      <c r="BM338" s="77"/>
      <c r="BN338" s="77"/>
      <c r="BO338" s="77"/>
      <c r="BP338" s="77"/>
      <c r="BQ338" s="77"/>
      <c r="BR338" s="77"/>
      <c r="BS338" s="77"/>
      <c r="BT338" s="77"/>
      <c r="BU338" s="77"/>
      <c r="BV338" s="77"/>
      <c r="BW338" s="77"/>
      <c r="BX338" s="77"/>
      <c r="BY338" s="77"/>
      <c r="BZ338" s="77"/>
      <c r="CA338" s="77"/>
      <c r="CB338" s="77"/>
      <c r="CC338" s="77"/>
      <c r="CD338" s="77"/>
      <c r="CE338" s="77"/>
      <c r="CF338" s="77"/>
      <c r="CG338" s="77"/>
      <c r="CH338" s="77"/>
      <c r="CI338" s="77"/>
      <c r="CJ338" s="77"/>
      <c r="CK338" s="77"/>
      <c r="CL338" s="77"/>
      <c r="CM338" s="77"/>
      <c r="CN338" s="77"/>
      <c r="CO338" s="77"/>
      <c r="CP338" s="77"/>
      <c r="CQ338" s="77"/>
      <c r="CR338" s="77"/>
      <c r="CS338" s="77"/>
      <c r="CT338" s="81"/>
      <c r="CU338" s="77"/>
      <c r="CV338" s="77"/>
      <c r="CW338" s="77"/>
      <c r="CX338" s="77"/>
      <c r="CY338" s="77"/>
      <c r="CZ338" s="77"/>
      <c r="DA338" s="77"/>
      <c r="DB338" s="77"/>
      <c r="DC338" s="77"/>
      <c r="DD338" s="77"/>
      <c r="DE338" s="77"/>
      <c r="DF338" s="77"/>
      <c r="DG338" s="77"/>
      <c r="DH338" s="77"/>
      <c r="DI338" s="77"/>
      <c r="DJ338" s="77"/>
      <c r="DK338" s="77"/>
      <c r="DL338" s="77"/>
      <c r="DM338" s="77"/>
      <c r="DN338" s="77"/>
      <c r="DO338" s="77"/>
      <c r="DP338" s="77"/>
      <c r="DQ338" s="77"/>
      <c r="DR338" s="77"/>
    </row>
    <row r="339" spans="1:122" ht="13.5" customHeight="1">
      <c r="A339" s="77"/>
      <c r="B339" s="86" t="str">
        <f t="shared" si="7"/>
        <v/>
      </c>
      <c r="C339" s="86" t="str">
        <f>IF(ISERROR(VLOOKUP($B339,'Data invoice'!$B$2:$Q$1155,3)),"",VLOOKUP($B339,'Data invoice'!$B$2:$Q$1155,3,0))</f>
        <v/>
      </c>
      <c r="D339" s="86" t="str">
        <f>IF(ISERROR(VLOOKUP($B339,'Data invoice'!$B$2:$Q$1155,4,0)),"",VLOOKUP($B339,'Data invoice'!$B$2:$Q$1155,4,0))</f>
        <v/>
      </c>
      <c r="E339" s="86" t="str">
        <f>IF(ISERROR(VLOOKUP($B339,'Data invoice'!$B$2:$Q$1155,5,0)),"",VLOOKUP($B339,'Data invoice'!$B$2:$Q$1155,5,0))</f>
        <v/>
      </c>
      <c r="F339" s="86" t="str">
        <f>IF(ISERROR(VLOOKUP($B339,'Data invoice'!$B$2:$Q$1155,6,0)),"",VLOOKUP($B339,'Data invoice'!$B$2:$Q$1155,6,0))</f>
        <v/>
      </c>
      <c r="G339" s="86" t="str">
        <f>IF(ISERROR(VLOOKUP($B339,'Data invoice'!$B$2:$Q$1155,7,0)),"",VLOOKUP($B339,'Data invoice'!$B$2:$Q$1155,7,0))</f>
        <v/>
      </c>
      <c r="H339" s="86" t="str">
        <f>IF(ISERROR(VLOOKUP($B339,'Data invoice'!$B$2:$Q$1155,9,0)),"",VLOOKUP($B339,'Data invoice'!$B$2:$Q$1155,9,0))</f>
        <v/>
      </c>
      <c r="I339" s="86" t="str">
        <f>IF(ISERROR(VLOOKUP($B339,'Data invoice'!$B$2:$Q$1155,35,0)),"",VLOOKUP($B339,'Data invoice'!$B$2:$Q$1155,35,0))</f>
        <v/>
      </c>
      <c r="J339" s="86" t="str">
        <f>IF(ISERROR(VLOOKUP($B339,'Data invoice'!$B$2:$Q$1155,36,0)),"",VLOOKUP($B339,'Data invoice'!$B$2:$Q$1155,36,0))</f>
        <v/>
      </c>
      <c r="K339" s="88" t="str">
        <f>IF(ISERROR(VLOOKUP($B339,'Data invoice'!$B$2:$Q$1155,37,0)),"",VLOOKUP($B339,'Data invoice'!$B$2:$Q$1155,37,0))</f>
        <v/>
      </c>
      <c r="L339" s="77"/>
      <c r="M339" s="77"/>
      <c r="N339" s="77"/>
      <c r="O339" s="77"/>
      <c r="P339" s="77"/>
      <c r="Q339" s="77"/>
      <c r="R339" s="89"/>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77"/>
      <c r="AY339" s="77"/>
      <c r="AZ339" s="77"/>
      <c r="BA339" s="77"/>
      <c r="BB339" s="77"/>
      <c r="BC339" s="77"/>
      <c r="BD339" s="77"/>
      <c r="BE339" s="77"/>
      <c r="BF339" s="77"/>
      <c r="BG339" s="77"/>
      <c r="BH339" s="77"/>
      <c r="BI339" s="77"/>
      <c r="BJ339" s="77"/>
      <c r="BK339" s="77"/>
      <c r="BL339" s="77"/>
      <c r="BM339" s="77"/>
      <c r="BN339" s="77"/>
      <c r="BO339" s="77"/>
      <c r="BP339" s="77"/>
      <c r="BQ339" s="77"/>
      <c r="BR339" s="77"/>
      <c r="BS339" s="77"/>
      <c r="BT339" s="77"/>
      <c r="BU339" s="77"/>
      <c r="BV339" s="77"/>
      <c r="BW339" s="77"/>
      <c r="BX339" s="77"/>
      <c r="BY339" s="77"/>
      <c r="BZ339" s="77"/>
      <c r="CA339" s="77"/>
      <c r="CB339" s="77"/>
      <c r="CC339" s="77"/>
      <c r="CD339" s="77"/>
      <c r="CE339" s="77"/>
      <c r="CF339" s="77"/>
      <c r="CG339" s="77"/>
      <c r="CH339" s="77"/>
      <c r="CI339" s="77"/>
      <c r="CJ339" s="77"/>
      <c r="CK339" s="77"/>
      <c r="CL339" s="77"/>
      <c r="CM339" s="77"/>
      <c r="CN339" s="77"/>
      <c r="CO339" s="77"/>
      <c r="CP339" s="77"/>
      <c r="CQ339" s="77"/>
      <c r="CR339" s="77"/>
      <c r="CS339" s="77"/>
      <c r="CT339" s="81"/>
      <c r="CU339" s="77"/>
      <c r="CV339" s="77"/>
      <c r="CW339" s="77"/>
      <c r="CX339" s="77"/>
      <c r="CY339" s="77"/>
      <c r="CZ339" s="77"/>
      <c r="DA339" s="77"/>
      <c r="DB339" s="77"/>
      <c r="DC339" s="77"/>
      <c r="DD339" s="77"/>
      <c r="DE339" s="77"/>
      <c r="DF339" s="77"/>
      <c r="DG339" s="77"/>
      <c r="DH339" s="77"/>
      <c r="DI339" s="77"/>
      <c r="DJ339" s="77"/>
      <c r="DK339" s="77"/>
      <c r="DL339" s="77"/>
      <c r="DM339" s="77"/>
      <c r="DN339" s="77"/>
      <c r="DO339" s="77"/>
      <c r="DP339" s="77"/>
      <c r="DQ339" s="77"/>
      <c r="DR339" s="77"/>
    </row>
    <row r="340" spans="1:122" ht="13.5" customHeight="1">
      <c r="A340" s="77"/>
      <c r="B340" s="86" t="str">
        <f t="shared" si="7"/>
        <v/>
      </c>
      <c r="C340" s="86" t="str">
        <f>IF(ISERROR(VLOOKUP($B340,'Data invoice'!$B$2:$Q$1155,3)),"",VLOOKUP($B340,'Data invoice'!$B$2:$Q$1155,3,0))</f>
        <v/>
      </c>
      <c r="D340" s="86" t="str">
        <f>IF(ISERROR(VLOOKUP($B340,'Data invoice'!$B$2:$Q$1155,4,0)),"",VLOOKUP($B340,'Data invoice'!$B$2:$Q$1155,4,0))</f>
        <v/>
      </c>
      <c r="E340" s="86" t="str">
        <f>IF(ISERROR(VLOOKUP($B340,'Data invoice'!$B$2:$Q$1155,5,0)),"",VLOOKUP($B340,'Data invoice'!$B$2:$Q$1155,5,0))</f>
        <v/>
      </c>
      <c r="F340" s="86" t="str">
        <f>IF(ISERROR(VLOOKUP($B340,'Data invoice'!$B$2:$Q$1155,6,0)),"",VLOOKUP($B340,'Data invoice'!$B$2:$Q$1155,6,0))</f>
        <v/>
      </c>
      <c r="G340" s="86" t="str">
        <f>IF(ISERROR(VLOOKUP($B340,'Data invoice'!$B$2:$Q$1155,7,0)),"",VLOOKUP($B340,'Data invoice'!$B$2:$Q$1155,7,0))</f>
        <v/>
      </c>
      <c r="H340" s="86" t="str">
        <f>IF(ISERROR(VLOOKUP($B340,'Data invoice'!$B$2:$Q$1155,9,0)),"",VLOOKUP($B340,'Data invoice'!$B$2:$Q$1155,9,0))</f>
        <v/>
      </c>
      <c r="I340" s="86" t="str">
        <f>IF(ISERROR(VLOOKUP($B340,'Data invoice'!$B$2:$Q$1155,35,0)),"",VLOOKUP($B340,'Data invoice'!$B$2:$Q$1155,35,0))</f>
        <v/>
      </c>
      <c r="J340" s="86" t="str">
        <f>IF(ISERROR(VLOOKUP($B340,'Data invoice'!$B$2:$Q$1155,36,0)),"",VLOOKUP($B340,'Data invoice'!$B$2:$Q$1155,36,0))</f>
        <v/>
      </c>
      <c r="K340" s="88" t="str">
        <f>IF(ISERROR(VLOOKUP($B340,'Data invoice'!$B$2:$Q$1155,37,0)),"",VLOOKUP($B340,'Data invoice'!$B$2:$Q$1155,37,0))</f>
        <v/>
      </c>
      <c r="L340" s="77"/>
      <c r="M340" s="77"/>
      <c r="N340" s="77"/>
      <c r="O340" s="77"/>
      <c r="P340" s="77"/>
      <c r="Q340" s="77"/>
      <c r="R340" s="89"/>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c r="AS340" s="77"/>
      <c r="AT340" s="77"/>
      <c r="AU340" s="77"/>
      <c r="AV340" s="77"/>
      <c r="AW340" s="77"/>
      <c r="AX340" s="77"/>
      <c r="AY340" s="77"/>
      <c r="AZ340" s="77"/>
      <c r="BA340" s="77"/>
      <c r="BB340" s="77"/>
      <c r="BC340" s="77"/>
      <c r="BD340" s="77"/>
      <c r="BE340" s="77"/>
      <c r="BF340" s="77"/>
      <c r="BG340" s="77"/>
      <c r="BH340" s="77"/>
      <c r="BI340" s="77"/>
      <c r="BJ340" s="77"/>
      <c r="BK340" s="77"/>
      <c r="BL340" s="77"/>
      <c r="BM340" s="77"/>
      <c r="BN340" s="77"/>
      <c r="BO340" s="77"/>
      <c r="BP340" s="77"/>
      <c r="BQ340" s="77"/>
      <c r="BR340" s="77"/>
      <c r="BS340" s="77"/>
      <c r="BT340" s="77"/>
      <c r="BU340" s="77"/>
      <c r="BV340" s="77"/>
      <c r="BW340" s="77"/>
      <c r="BX340" s="77"/>
      <c r="BY340" s="77"/>
      <c r="BZ340" s="77"/>
      <c r="CA340" s="77"/>
      <c r="CB340" s="77"/>
      <c r="CC340" s="77"/>
      <c r="CD340" s="77"/>
      <c r="CE340" s="77"/>
      <c r="CF340" s="77"/>
      <c r="CG340" s="77"/>
      <c r="CH340" s="77"/>
      <c r="CI340" s="77"/>
      <c r="CJ340" s="77"/>
      <c r="CK340" s="77"/>
      <c r="CL340" s="77"/>
      <c r="CM340" s="77"/>
      <c r="CN340" s="77"/>
      <c r="CO340" s="77"/>
      <c r="CP340" s="77"/>
      <c r="CQ340" s="77"/>
      <c r="CR340" s="77"/>
      <c r="CS340" s="77"/>
      <c r="CT340" s="81"/>
      <c r="CU340" s="77"/>
      <c r="CV340" s="77"/>
      <c r="CW340" s="77"/>
      <c r="CX340" s="77"/>
      <c r="CY340" s="77"/>
      <c r="CZ340" s="77"/>
      <c r="DA340" s="77"/>
      <c r="DB340" s="77"/>
      <c r="DC340" s="77"/>
      <c r="DD340" s="77"/>
      <c r="DE340" s="77"/>
      <c r="DF340" s="77"/>
      <c r="DG340" s="77"/>
      <c r="DH340" s="77"/>
      <c r="DI340" s="77"/>
      <c r="DJ340" s="77"/>
      <c r="DK340" s="77"/>
      <c r="DL340" s="77"/>
      <c r="DM340" s="77"/>
      <c r="DN340" s="77"/>
      <c r="DO340" s="77"/>
      <c r="DP340" s="77"/>
      <c r="DQ340" s="77"/>
      <c r="DR340" s="77"/>
    </row>
    <row r="341" spans="1:122" ht="13.5" customHeight="1">
      <c r="A341" s="77"/>
      <c r="B341" s="86" t="str">
        <f t="shared" si="7"/>
        <v/>
      </c>
      <c r="C341" s="86" t="str">
        <f>IF(ISERROR(VLOOKUP($B341,'Data invoice'!$B$2:$Q$1155,3)),"",VLOOKUP($B341,'Data invoice'!$B$2:$Q$1155,3,0))</f>
        <v/>
      </c>
      <c r="D341" s="86" t="str">
        <f>IF(ISERROR(VLOOKUP($B341,'Data invoice'!$B$2:$Q$1155,4,0)),"",VLOOKUP($B341,'Data invoice'!$B$2:$Q$1155,4,0))</f>
        <v/>
      </c>
      <c r="E341" s="86" t="str">
        <f>IF(ISERROR(VLOOKUP($B341,'Data invoice'!$B$2:$Q$1155,5,0)),"",VLOOKUP($B341,'Data invoice'!$B$2:$Q$1155,5,0))</f>
        <v/>
      </c>
      <c r="F341" s="86" t="str">
        <f>IF(ISERROR(VLOOKUP($B341,'Data invoice'!$B$2:$Q$1155,6,0)),"",VLOOKUP($B341,'Data invoice'!$B$2:$Q$1155,6,0))</f>
        <v/>
      </c>
      <c r="G341" s="86" t="str">
        <f>IF(ISERROR(VLOOKUP($B341,'Data invoice'!$B$2:$Q$1155,7,0)),"",VLOOKUP($B341,'Data invoice'!$B$2:$Q$1155,7,0))</f>
        <v/>
      </c>
      <c r="H341" s="86" t="str">
        <f>IF(ISERROR(VLOOKUP($B341,'Data invoice'!$B$2:$Q$1155,9,0)),"",VLOOKUP($B341,'Data invoice'!$B$2:$Q$1155,9,0))</f>
        <v/>
      </c>
      <c r="I341" s="86" t="str">
        <f>IF(ISERROR(VLOOKUP($B341,'Data invoice'!$B$2:$Q$1155,35,0)),"",VLOOKUP($B341,'Data invoice'!$B$2:$Q$1155,35,0))</f>
        <v/>
      </c>
      <c r="J341" s="86" t="str">
        <f>IF(ISERROR(VLOOKUP($B341,'Data invoice'!$B$2:$Q$1155,36,0)),"",VLOOKUP($B341,'Data invoice'!$B$2:$Q$1155,36,0))</f>
        <v/>
      </c>
      <c r="K341" s="88" t="str">
        <f>IF(ISERROR(VLOOKUP($B341,'Data invoice'!$B$2:$Q$1155,37,0)),"",VLOOKUP($B341,'Data invoice'!$B$2:$Q$1155,37,0))</f>
        <v/>
      </c>
      <c r="L341" s="77"/>
      <c r="M341" s="77"/>
      <c r="N341" s="77"/>
      <c r="O341" s="77"/>
      <c r="P341" s="77"/>
      <c r="Q341" s="77"/>
      <c r="R341" s="89"/>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77"/>
      <c r="AY341" s="77"/>
      <c r="AZ341" s="77"/>
      <c r="BA341" s="77"/>
      <c r="BB341" s="77"/>
      <c r="BC341" s="77"/>
      <c r="BD341" s="77"/>
      <c r="BE341" s="77"/>
      <c r="BF341" s="77"/>
      <c r="BG341" s="77"/>
      <c r="BH341" s="77"/>
      <c r="BI341" s="77"/>
      <c r="BJ341" s="77"/>
      <c r="BK341" s="77"/>
      <c r="BL341" s="77"/>
      <c r="BM341" s="77"/>
      <c r="BN341" s="77"/>
      <c r="BO341" s="77"/>
      <c r="BP341" s="77"/>
      <c r="BQ341" s="77"/>
      <c r="BR341" s="77"/>
      <c r="BS341" s="77"/>
      <c r="BT341" s="77"/>
      <c r="BU341" s="77"/>
      <c r="BV341" s="77"/>
      <c r="BW341" s="77"/>
      <c r="BX341" s="77"/>
      <c r="BY341" s="77"/>
      <c r="BZ341" s="77"/>
      <c r="CA341" s="77"/>
      <c r="CB341" s="77"/>
      <c r="CC341" s="77"/>
      <c r="CD341" s="77"/>
      <c r="CE341" s="77"/>
      <c r="CF341" s="77"/>
      <c r="CG341" s="77"/>
      <c r="CH341" s="77"/>
      <c r="CI341" s="77"/>
      <c r="CJ341" s="77"/>
      <c r="CK341" s="77"/>
      <c r="CL341" s="77"/>
      <c r="CM341" s="77"/>
      <c r="CN341" s="77"/>
      <c r="CO341" s="77"/>
      <c r="CP341" s="77"/>
      <c r="CQ341" s="77"/>
      <c r="CR341" s="77"/>
      <c r="CS341" s="77"/>
      <c r="CT341" s="81"/>
      <c r="CU341" s="77"/>
      <c r="CV341" s="77"/>
      <c r="CW341" s="77"/>
      <c r="CX341" s="77"/>
      <c r="CY341" s="77"/>
      <c r="CZ341" s="77"/>
      <c r="DA341" s="77"/>
      <c r="DB341" s="77"/>
      <c r="DC341" s="77"/>
      <c r="DD341" s="77"/>
      <c r="DE341" s="77"/>
      <c r="DF341" s="77"/>
      <c r="DG341" s="77"/>
      <c r="DH341" s="77"/>
      <c r="DI341" s="77"/>
      <c r="DJ341" s="77"/>
      <c r="DK341" s="77"/>
      <c r="DL341" s="77"/>
      <c r="DM341" s="77"/>
      <c r="DN341" s="77"/>
      <c r="DO341" s="77"/>
      <c r="DP341" s="77"/>
      <c r="DQ341" s="77"/>
      <c r="DR341" s="77"/>
    </row>
    <row r="342" spans="1:122" ht="13.5" customHeight="1">
      <c r="A342" s="77"/>
      <c r="B342" s="86" t="str">
        <f t="shared" si="7"/>
        <v/>
      </c>
      <c r="C342" s="86" t="str">
        <f>IF(ISERROR(VLOOKUP($B342,'Data invoice'!$B$2:$Q$1155,3)),"",VLOOKUP($B342,'Data invoice'!$B$2:$Q$1155,3,0))</f>
        <v/>
      </c>
      <c r="D342" s="86" t="str">
        <f>IF(ISERROR(VLOOKUP($B342,'Data invoice'!$B$2:$Q$1155,4,0)),"",VLOOKUP($B342,'Data invoice'!$B$2:$Q$1155,4,0))</f>
        <v/>
      </c>
      <c r="E342" s="86" t="str">
        <f>IF(ISERROR(VLOOKUP($B342,'Data invoice'!$B$2:$Q$1155,5,0)),"",VLOOKUP($B342,'Data invoice'!$B$2:$Q$1155,5,0))</f>
        <v/>
      </c>
      <c r="F342" s="86" t="str">
        <f>IF(ISERROR(VLOOKUP($B342,'Data invoice'!$B$2:$Q$1155,6,0)),"",VLOOKUP($B342,'Data invoice'!$B$2:$Q$1155,6,0))</f>
        <v/>
      </c>
      <c r="G342" s="86" t="str">
        <f>IF(ISERROR(VLOOKUP($B342,'Data invoice'!$B$2:$Q$1155,7,0)),"",VLOOKUP($B342,'Data invoice'!$B$2:$Q$1155,7,0))</f>
        <v/>
      </c>
      <c r="H342" s="86" t="str">
        <f>IF(ISERROR(VLOOKUP($B342,'Data invoice'!$B$2:$Q$1155,9,0)),"",VLOOKUP($B342,'Data invoice'!$B$2:$Q$1155,9,0))</f>
        <v/>
      </c>
      <c r="I342" s="86" t="str">
        <f>IF(ISERROR(VLOOKUP($B342,'Data invoice'!$B$2:$Q$1155,35,0)),"",VLOOKUP($B342,'Data invoice'!$B$2:$Q$1155,35,0))</f>
        <v/>
      </c>
      <c r="J342" s="86" t="str">
        <f>IF(ISERROR(VLOOKUP($B342,'Data invoice'!$B$2:$Q$1155,36,0)),"",VLOOKUP($B342,'Data invoice'!$B$2:$Q$1155,36,0))</f>
        <v/>
      </c>
      <c r="K342" s="88" t="str">
        <f>IF(ISERROR(VLOOKUP($B342,'Data invoice'!$B$2:$Q$1155,37,0)),"",VLOOKUP($B342,'Data invoice'!$B$2:$Q$1155,37,0))</f>
        <v/>
      </c>
      <c r="L342" s="77"/>
      <c r="M342" s="77"/>
      <c r="N342" s="77"/>
      <c r="O342" s="77"/>
      <c r="P342" s="77"/>
      <c r="Q342" s="77"/>
      <c r="R342" s="89"/>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77"/>
      <c r="AY342" s="77"/>
      <c r="AZ342" s="77"/>
      <c r="BA342" s="77"/>
      <c r="BB342" s="77"/>
      <c r="BC342" s="77"/>
      <c r="BD342" s="77"/>
      <c r="BE342" s="77"/>
      <c r="BF342" s="77"/>
      <c r="BG342" s="77"/>
      <c r="BH342" s="77"/>
      <c r="BI342" s="77"/>
      <c r="BJ342" s="77"/>
      <c r="BK342" s="77"/>
      <c r="BL342" s="77"/>
      <c r="BM342" s="77"/>
      <c r="BN342" s="77"/>
      <c r="BO342" s="77"/>
      <c r="BP342" s="77"/>
      <c r="BQ342" s="77"/>
      <c r="BR342" s="77"/>
      <c r="BS342" s="77"/>
      <c r="BT342" s="77"/>
      <c r="BU342" s="77"/>
      <c r="BV342" s="77"/>
      <c r="BW342" s="77"/>
      <c r="BX342" s="77"/>
      <c r="BY342" s="77"/>
      <c r="BZ342" s="77"/>
      <c r="CA342" s="77"/>
      <c r="CB342" s="77"/>
      <c r="CC342" s="77"/>
      <c r="CD342" s="77"/>
      <c r="CE342" s="77"/>
      <c r="CF342" s="77"/>
      <c r="CG342" s="77"/>
      <c r="CH342" s="77"/>
      <c r="CI342" s="77"/>
      <c r="CJ342" s="77"/>
      <c r="CK342" s="77"/>
      <c r="CL342" s="77"/>
      <c r="CM342" s="77"/>
      <c r="CN342" s="77"/>
      <c r="CO342" s="77"/>
      <c r="CP342" s="77"/>
      <c r="CQ342" s="77"/>
      <c r="CR342" s="77"/>
      <c r="CS342" s="77"/>
      <c r="CT342" s="81"/>
      <c r="CU342" s="77"/>
      <c r="CV342" s="77"/>
      <c r="CW342" s="77"/>
      <c r="CX342" s="77"/>
      <c r="CY342" s="77"/>
      <c r="CZ342" s="77"/>
      <c r="DA342" s="77"/>
      <c r="DB342" s="77"/>
      <c r="DC342" s="77"/>
      <c r="DD342" s="77"/>
      <c r="DE342" s="77"/>
      <c r="DF342" s="77"/>
      <c r="DG342" s="77"/>
      <c r="DH342" s="77"/>
      <c r="DI342" s="77"/>
      <c r="DJ342" s="77"/>
      <c r="DK342" s="77"/>
      <c r="DL342" s="77"/>
      <c r="DM342" s="77"/>
      <c r="DN342" s="77"/>
      <c r="DO342" s="77"/>
      <c r="DP342" s="77"/>
      <c r="DQ342" s="77"/>
      <c r="DR342" s="77"/>
    </row>
    <row r="343" spans="1:122" ht="13.5" customHeight="1">
      <c r="A343" s="77"/>
      <c r="B343" s="86" t="str">
        <f t="shared" si="7"/>
        <v/>
      </c>
      <c r="C343" s="86" t="str">
        <f>IF(ISERROR(VLOOKUP($B343,'Data invoice'!$B$2:$Q$1155,3)),"",VLOOKUP($B343,'Data invoice'!$B$2:$Q$1155,3,0))</f>
        <v/>
      </c>
      <c r="D343" s="86" t="str">
        <f>IF(ISERROR(VLOOKUP($B343,'Data invoice'!$B$2:$Q$1155,4,0)),"",VLOOKUP($B343,'Data invoice'!$B$2:$Q$1155,4,0))</f>
        <v/>
      </c>
      <c r="E343" s="86" t="str">
        <f>IF(ISERROR(VLOOKUP($B343,'Data invoice'!$B$2:$Q$1155,5,0)),"",VLOOKUP($B343,'Data invoice'!$B$2:$Q$1155,5,0))</f>
        <v/>
      </c>
      <c r="F343" s="86" t="str">
        <f>IF(ISERROR(VLOOKUP($B343,'Data invoice'!$B$2:$Q$1155,6,0)),"",VLOOKUP($B343,'Data invoice'!$B$2:$Q$1155,6,0))</f>
        <v/>
      </c>
      <c r="G343" s="86" t="str">
        <f>IF(ISERROR(VLOOKUP($B343,'Data invoice'!$B$2:$Q$1155,7,0)),"",VLOOKUP($B343,'Data invoice'!$B$2:$Q$1155,7,0))</f>
        <v/>
      </c>
      <c r="H343" s="86" t="str">
        <f>IF(ISERROR(VLOOKUP($B343,'Data invoice'!$B$2:$Q$1155,9,0)),"",VLOOKUP($B343,'Data invoice'!$B$2:$Q$1155,9,0))</f>
        <v/>
      </c>
      <c r="I343" s="86" t="str">
        <f>IF(ISERROR(VLOOKUP($B343,'Data invoice'!$B$2:$Q$1155,35,0)),"",VLOOKUP($B343,'Data invoice'!$B$2:$Q$1155,35,0))</f>
        <v/>
      </c>
      <c r="J343" s="86" t="str">
        <f>IF(ISERROR(VLOOKUP($B343,'Data invoice'!$B$2:$Q$1155,36,0)),"",VLOOKUP($B343,'Data invoice'!$B$2:$Q$1155,36,0))</f>
        <v/>
      </c>
      <c r="K343" s="88" t="str">
        <f>IF(ISERROR(VLOOKUP($B343,'Data invoice'!$B$2:$Q$1155,37,0)),"",VLOOKUP($B343,'Data invoice'!$B$2:$Q$1155,37,0))</f>
        <v/>
      </c>
      <c r="L343" s="77"/>
      <c r="M343" s="77"/>
      <c r="N343" s="77"/>
      <c r="O343" s="77"/>
      <c r="P343" s="77"/>
      <c r="Q343" s="77"/>
      <c r="R343" s="89"/>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77"/>
      <c r="AY343" s="77"/>
      <c r="AZ343" s="77"/>
      <c r="BA343" s="77"/>
      <c r="BB343" s="77"/>
      <c r="BC343" s="77"/>
      <c r="BD343" s="77"/>
      <c r="BE343" s="77"/>
      <c r="BF343" s="77"/>
      <c r="BG343" s="77"/>
      <c r="BH343" s="77"/>
      <c r="BI343" s="77"/>
      <c r="BJ343" s="77"/>
      <c r="BK343" s="77"/>
      <c r="BL343" s="77"/>
      <c r="BM343" s="77"/>
      <c r="BN343" s="77"/>
      <c r="BO343" s="77"/>
      <c r="BP343" s="77"/>
      <c r="BQ343" s="77"/>
      <c r="BR343" s="77"/>
      <c r="BS343" s="77"/>
      <c r="BT343" s="77"/>
      <c r="BU343" s="77"/>
      <c r="BV343" s="77"/>
      <c r="BW343" s="77"/>
      <c r="BX343" s="77"/>
      <c r="BY343" s="77"/>
      <c r="BZ343" s="77"/>
      <c r="CA343" s="77"/>
      <c r="CB343" s="77"/>
      <c r="CC343" s="77"/>
      <c r="CD343" s="77"/>
      <c r="CE343" s="77"/>
      <c r="CF343" s="77"/>
      <c r="CG343" s="77"/>
      <c r="CH343" s="77"/>
      <c r="CI343" s="77"/>
      <c r="CJ343" s="77"/>
      <c r="CK343" s="77"/>
      <c r="CL343" s="77"/>
      <c r="CM343" s="77"/>
      <c r="CN343" s="77"/>
      <c r="CO343" s="77"/>
      <c r="CP343" s="77"/>
      <c r="CQ343" s="77"/>
      <c r="CR343" s="77"/>
      <c r="CS343" s="77"/>
      <c r="CT343" s="81"/>
      <c r="CU343" s="77"/>
      <c r="CV343" s="77"/>
      <c r="CW343" s="77"/>
      <c r="CX343" s="77"/>
      <c r="CY343" s="77"/>
      <c r="CZ343" s="77"/>
      <c r="DA343" s="77"/>
      <c r="DB343" s="77"/>
      <c r="DC343" s="77"/>
      <c r="DD343" s="77"/>
      <c r="DE343" s="77"/>
      <c r="DF343" s="77"/>
      <c r="DG343" s="77"/>
      <c r="DH343" s="77"/>
      <c r="DI343" s="77"/>
      <c r="DJ343" s="77"/>
      <c r="DK343" s="77"/>
      <c r="DL343" s="77"/>
      <c r="DM343" s="77"/>
      <c r="DN343" s="77"/>
      <c r="DO343" s="77"/>
      <c r="DP343" s="77"/>
      <c r="DQ343" s="77"/>
      <c r="DR343" s="77"/>
    </row>
    <row r="344" spans="1:122" ht="13.5" customHeight="1">
      <c r="A344" s="77"/>
      <c r="B344" s="86" t="str">
        <f t="shared" si="7"/>
        <v/>
      </c>
      <c r="C344" s="86" t="str">
        <f>IF(ISERROR(VLOOKUP($B344,'Data invoice'!$B$2:$Q$1155,3)),"",VLOOKUP($B344,'Data invoice'!$B$2:$Q$1155,3,0))</f>
        <v/>
      </c>
      <c r="D344" s="86" t="str">
        <f>IF(ISERROR(VLOOKUP($B344,'Data invoice'!$B$2:$Q$1155,4,0)),"",VLOOKUP($B344,'Data invoice'!$B$2:$Q$1155,4,0))</f>
        <v/>
      </c>
      <c r="E344" s="86" t="str">
        <f>IF(ISERROR(VLOOKUP($B344,'Data invoice'!$B$2:$Q$1155,5,0)),"",VLOOKUP($B344,'Data invoice'!$B$2:$Q$1155,5,0))</f>
        <v/>
      </c>
      <c r="F344" s="86" t="str">
        <f>IF(ISERROR(VLOOKUP($B344,'Data invoice'!$B$2:$Q$1155,6,0)),"",VLOOKUP($B344,'Data invoice'!$B$2:$Q$1155,6,0))</f>
        <v/>
      </c>
      <c r="G344" s="86" t="str">
        <f>IF(ISERROR(VLOOKUP($B344,'Data invoice'!$B$2:$Q$1155,7,0)),"",VLOOKUP($B344,'Data invoice'!$B$2:$Q$1155,7,0))</f>
        <v/>
      </c>
      <c r="H344" s="86" t="str">
        <f>IF(ISERROR(VLOOKUP($B344,'Data invoice'!$B$2:$Q$1155,9,0)),"",VLOOKUP($B344,'Data invoice'!$B$2:$Q$1155,9,0))</f>
        <v/>
      </c>
      <c r="I344" s="86" t="str">
        <f>IF(ISERROR(VLOOKUP($B344,'Data invoice'!$B$2:$Q$1155,35,0)),"",VLOOKUP($B344,'Data invoice'!$B$2:$Q$1155,35,0))</f>
        <v/>
      </c>
      <c r="J344" s="86" t="str">
        <f>IF(ISERROR(VLOOKUP($B344,'Data invoice'!$B$2:$Q$1155,36,0)),"",VLOOKUP($B344,'Data invoice'!$B$2:$Q$1155,36,0))</f>
        <v/>
      </c>
      <c r="K344" s="88" t="str">
        <f>IF(ISERROR(VLOOKUP($B344,'Data invoice'!$B$2:$Q$1155,37,0)),"",VLOOKUP($B344,'Data invoice'!$B$2:$Q$1155,37,0))</f>
        <v/>
      </c>
      <c r="L344" s="77"/>
      <c r="M344" s="77"/>
      <c r="N344" s="77"/>
      <c r="O344" s="77"/>
      <c r="P344" s="77"/>
      <c r="Q344" s="77"/>
      <c r="R344" s="89"/>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77"/>
      <c r="AY344" s="77"/>
      <c r="AZ344" s="77"/>
      <c r="BA344" s="77"/>
      <c r="BB344" s="77"/>
      <c r="BC344" s="77"/>
      <c r="BD344" s="77"/>
      <c r="BE344" s="77"/>
      <c r="BF344" s="77"/>
      <c r="BG344" s="77"/>
      <c r="BH344" s="77"/>
      <c r="BI344" s="77"/>
      <c r="BJ344" s="77"/>
      <c r="BK344" s="77"/>
      <c r="BL344" s="77"/>
      <c r="BM344" s="77"/>
      <c r="BN344" s="77"/>
      <c r="BO344" s="77"/>
      <c r="BP344" s="77"/>
      <c r="BQ344" s="77"/>
      <c r="BR344" s="77"/>
      <c r="BS344" s="77"/>
      <c r="BT344" s="77"/>
      <c r="BU344" s="77"/>
      <c r="BV344" s="77"/>
      <c r="BW344" s="77"/>
      <c r="BX344" s="77"/>
      <c r="BY344" s="77"/>
      <c r="BZ344" s="77"/>
      <c r="CA344" s="77"/>
      <c r="CB344" s="77"/>
      <c r="CC344" s="77"/>
      <c r="CD344" s="77"/>
      <c r="CE344" s="77"/>
      <c r="CF344" s="77"/>
      <c r="CG344" s="77"/>
      <c r="CH344" s="77"/>
      <c r="CI344" s="77"/>
      <c r="CJ344" s="77"/>
      <c r="CK344" s="77"/>
      <c r="CL344" s="77"/>
      <c r="CM344" s="77"/>
      <c r="CN344" s="77"/>
      <c r="CO344" s="77"/>
      <c r="CP344" s="77"/>
      <c r="CQ344" s="77"/>
      <c r="CR344" s="77"/>
      <c r="CS344" s="77"/>
      <c r="CT344" s="81"/>
      <c r="CU344" s="77"/>
      <c r="CV344" s="77"/>
      <c r="CW344" s="77"/>
      <c r="CX344" s="77"/>
      <c r="CY344" s="77"/>
      <c r="CZ344" s="77"/>
      <c r="DA344" s="77"/>
      <c r="DB344" s="77"/>
      <c r="DC344" s="77"/>
      <c r="DD344" s="77"/>
      <c r="DE344" s="77"/>
      <c r="DF344" s="77"/>
      <c r="DG344" s="77"/>
      <c r="DH344" s="77"/>
      <c r="DI344" s="77"/>
      <c r="DJ344" s="77"/>
      <c r="DK344" s="77"/>
      <c r="DL344" s="77"/>
      <c r="DM344" s="77"/>
      <c r="DN344" s="77"/>
      <c r="DO344" s="77"/>
      <c r="DP344" s="77"/>
      <c r="DQ344" s="77"/>
      <c r="DR344" s="77"/>
    </row>
    <row r="345" spans="1:122" ht="13.5" customHeight="1">
      <c r="A345" s="77"/>
      <c r="B345" s="86" t="str">
        <f t="shared" si="7"/>
        <v/>
      </c>
      <c r="C345" s="86" t="str">
        <f>IF(ISERROR(VLOOKUP($B345,'Data invoice'!$B$2:$Q$1155,3)),"",VLOOKUP($B345,'Data invoice'!$B$2:$Q$1155,3,0))</f>
        <v/>
      </c>
      <c r="D345" s="86" t="str">
        <f>IF(ISERROR(VLOOKUP($B345,'Data invoice'!$B$2:$Q$1155,4,0)),"",VLOOKUP($B345,'Data invoice'!$B$2:$Q$1155,4,0))</f>
        <v/>
      </c>
      <c r="E345" s="86" t="str">
        <f>IF(ISERROR(VLOOKUP($B345,'Data invoice'!$B$2:$Q$1155,5,0)),"",VLOOKUP($B345,'Data invoice'!$B$2:$Q$1155,5,0))</f>
        <v/>
      </c>
      <c r="F345" s="86" t="str">
        <f>IF(ISERROR(VLOOKUP($B345,'Data invoice'!$B$2:$Q$1155,6,0)),"",VLOOKUP($B345,'Data invoice'!$B$2:$Q$1155,6,0))</f>
        <v/>
      </c>
      <c r="G345" s="86" t="str">
        <f>IF(ISERROR(VLOOKUP($B345,'Data invoice'!$B$2:$Q$1155,7,0)),"",VLOOKUP($B345,'Data invoice'!$B$2:$Q$1155,7,0))</f>
        <v/>
      </c>
      <c r="H345" s="86" t="str">
        <f>IF(ISERROR(VLOOKUP($B345,'Data invoice'!$B$2:$Q$1155,9,0)),"",VLOOKUP($B345,'Data invoice'!$B$2:$Q$1155,9,0))</f>
        <v/>
      </c>
      <c r="I345" s="86" t="str">
        <f>IF(ISERROR(VLOOKUP($B345,'Data invoice'!$B$2:$Q$1155,35,0)),"",VLOOKUP($B345,'Data invoice'!$B$2:$Q$1155,35,0))</f>
        <v/>
      </c>
      <c r="J345" s="86" t="str">
        <f>IF(ISERROR(VLOOKUP($B345,'Data invoice'!$B$2:$Q$1155,36,0)),"",VLOOKUP($B345,'Data invoice'!$B$2:$Q$1155,36,0))</f>
        <v/>
      </c>
      <c r="K345" s="88" t="str">
        <f>IF(ISERROR(VLOOKUP($B345,'Data invoice'!$B$2:$Q$1155,37,0)),"",VLOOKUP($B345,'Data invoice'!$B$2:$Q$1155,37,0))</f>
        <v/>
      </c>
      <c r="L345" s="77"/>
      <c r="M345" s="77"/>
      <c r="N345" s="77"/>
      <c r="O345" s="77"/>
      <c r="P345" s="77"/>
      <c r="Q345" s="77"/>
      <c r="R345" s="89"/>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77"/>
      <c r="AY345" s="77"/>
      <c r="AZ345" s="77"/>
      <c r="BA345" s="77"/>
      <c r="BB345" s="77"/>
      <c r="BC345" s="77"/>
      <c r="BD345" s="77"/>
      <c r="BE345" s="77"/>
      <c r="BF345" s="77"/>
      <c r="BG345" s="77"/>
      <c r="BH345" s="77"/>
      <c r="BI345" s="77"/>
      <c r="BJ345" s="77"/>
      <c r="BK345" s="77"/>
      <c r="BL345" s="77"/>
      <c r="BM345" s="77"/>
      <c r="BN345" s="77"/>
      <c r="BO345" s="77"/>
      <c r="BP345" s="77"/>
      <c r="BQ345" s="77"/>
      <c r="BR345" s="77"/>
      <c r="BS345" s="77"/>
      <c r="BT345" s="77"/>
      <c r="BU345" s="77"/>
      <c r="BV345" s="77"/>
      <c r="BW345" s="77"/>
      <c r="BX345" s="77"/>
      <c r="BY345" s="77"/>
      <c r="BZ345" s="77"/>
      <c r="CA345" s="77"/>
      <c r="CB345" s="77"/>
      <c r="CC345" s="77"/>
      <c r="CD345" s="77"/>
      <c r="CE345" s="77"/>
      <c r="CF345" s="77"/>
      <c r="CG345" s="77"/>
      <c r="CH345" s="77"/>
      <c r="CI345" s="77"/>
      <c r="CJ345" s="77"/>
      <c r="CK345" s="77"/>
      <c r="CL345" s="77"/>
      <c r="CM345" s="77"/>
      <c r="CN345" s="77"/>
      <c r="CO345" s="77"/>
      <c r="CP345" s="77"/>
      <c r="CQ345" s="77"/>
      <c r="CR345" s="77"/>
      <c r="CS345" s="77"/>
      <c r="CT345" s="81"/>
      <c r="CU345" s="77"/>
      <c r="CV345" s="77"/>
      <c r="CW345" s="77"/>
      <c r="CX345" s="77"/>
      <c r="CY345" s="77"/>
      <c r="CZ345" s="77"/>
      <c r="DA345" s="77"/>
      <c r="DB345" s="77"/>
      <c r="DC345" s="77"/>
      <c r="DD345" s="77"/>
      <c r="DE345" s="77"/>
      <c r="DF345" s="77"/>
      <c r="DG345" s="77"/>
      <c r="DH345" s="77"/>
      <c r="DI345" s="77"/>
      <c r="DJ345" s="77"/>
      <c r="DK345" s="77"/>
      <c r="DL345" s="77"/>
      <c r="DM345" s="77"/>
      <c r="DN345" s="77"/>
      <c r="DO345" s="77"/>
      <c r="DP345" s="77"/>
      <c r="DQ345" s="77"/>
      <c r="DR345" s="77"/>
    </row>
    <row r="346" spans="1:122" ht="13.5" customHeight="1">
      <c r="A346" s="77"/>
      <c r="B346" s="86" t="str">
        <f t="shared" si="7"/>
        <v/>
      </c>
      <c r="C346" s="86" t="str">
        <f>IF(ISERROR(VLOOKUP($B346,'Data invoice'!$B$2:$Q$1155,3)),"",VLOOKUP($B346,'Data invoice'!$B$2:$Q$1155,3,0))</f>
        <v/>
      </c>
      <c r="D346" s="86" t="str">
        <f>IF(ISERROR(VLOOKUP($B346,'Data invoice'!$B$2:$Q$1155,4,0)),"",VLOOKUP($B346,'Data invoice'!$B$2:$Q$1155,4,0))</f>
        <v/>
      </c>
      <c r="E346" s="86" t="str">
        <f>IF(ISERROR(VLOOKUP($B346,'Data invoice'!$B$2:$Q$1155,5,0)),"",VLOOKUP($B346,'Data invoice'!$B$2:$Q$1155,5,0))</f>
        <v/>
      </c>
      <c r="F346" s="86" t="str">
        <f>IF(ISERROR(VLOOKUP($B346,'Data invoice'!$B$2:$Q$1155,6,0)),"",VLOOKUP($B346,'Data invoice'!$B$2:$Q$1155,6,0))</f>
        <v/>
      </c>
      <c r="G346" s="86" t="str">
        <f>IF(ISERROR(VLOOKUP($B346,'Data invoice'!$B$2:$Q$1155,7,0)),"",VLOOKUP($B346,'Data invoice'!$B$2:$Q$1155,7,0))</f>
        <v/>
      </c>
      <c r="H346" s="86" t="str">
        <f>IF(ISERROR(VLOOKUP($B346,'Data invoice'!$B$2:$Q$1155,9,0)),"",VLOOKUP($B346,'Data invoice'!$B$2:$Q$1155,9,0))</f>
        <v/>
      </c>
      <c r="I346" s="86" t="str">
        <f>IF(ISERROR(VLOOKUP($B346,'Data invoice'!$B$2:$Q$1155,35,0)),"",VLOOKUP($B346,'Data invoice'!$B$2:$Q$1155,35,0))</f>
        <v/>
      </c>
      <c r="J346" s="86" t="str">
        <f>IF(ISERROR(VLOOKUP($B346,'Data invoice'!$B$2:$Q$1155,36,0)),"",VLOOKUP($B346,'Data invoice'!$B$2:$Q$1155,36,0))</f>
        <v/>
      </c>
      <c r="K346" s="88" t="str">
        <f>IF(ISERROR(VLOOKUP($B346,'Data invoice'!$B$2:$Q$1155,37,0)),"",VLOOKUP($B346,'Data invoice'!$B$2:$Q$1155,37,0))</f>
        <v/>
      </c>
      <c r="L346" s="77"/>
      <c r="M346" s="77"/>
      <c r="N346" s="77"/>
      <c r="O346" s="77"/>
      <c r="P346" s="77"/>
      <c r="Q346" s="77"/>
      <c r="R346" s="89"/>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77"/>
      <c r="AY346" s="77"/>
      <c r="AZ346" s="77"/>
      <c r="BA346" s="77"/>
      <c r="BB346" s="77"/>
      <c r="BC346" s="77"/>
      <c r="BD346" s="77"/>
      <c r="BE346" s="77"/>
      <c r="BF346" s="77"/>
      <c r="BG346" s="77"/>
      <c r="BH346" s="77"/>
      <c r="BI346" s="77"/>
      <c r="BJ346" s="77"/>
      <c r="BK346" s="77"/>
      <c r="BL346" s="77"/>
      <c r="BM346" s="77"/>
      <c r="BN346" s="77"/>
      <c r="BO346" s="77"/>
      <c r="BP346" s="77"/>
      <c r="BQ346" s="77"/>
      <c r="BR346" s="77"/>
      <c r="BS346" s="77"/>
      <c r="BT346" s="77"/>
      <c r="BU346" s="77"/>
      <c r="BV346" s="77"/>
      <c r="BW346" s="77"/>
      <c r="BX346" s="77"/>
      <c r="BY346" s="77"/>
      <c r="BZ346" s="77"/>
      <c r="CA346" s="77"/>
      <c r="CB346" s="77"/>
      <c r="CC346" s="77"/>
      <c r="CD346" s="77"/>
      <c r="CE346" s="77"/>
      <c r="CF346" s="77"/>
      <c r="CG346" s="77"/>
      <c r="CH346" s="77"/>
      <c r="CI346" s="77"/>
      <c r="CJ346" s="77"/>
      <c r="CK346" s="77"/>
      <c r="CL346" s="77"/>
      <c r="CM346" s="77"/>
      <c r="CN346" s="77"/>
      <c r="CO346" s="77"/>
      <c r="CP346" s="77"/>
      <c r="CQ346" s="77"/>
      <c r="CR346" s="77"/>
      <c r="CS346" s="77"/>
      <c r="CT346" s="81"/>
      <c r="CU346" s="77"/>
      <c r="CV346" s="77"/>
      <c r="CW346" s="77"/>
      <c r="CX346" s="77"/>
      <c r="CY346" s="77"/>
      <c r="CZ346" s="77"/>
      <c r="DA346" s="77"/>
      <c r="DB346" s="77"/>
      <c r="DC346" s="77"/>
      <c r="DD346" s="77"/>
      <c r="DE346" s="77"/>
      <c r="DF346" s="77"/>
      <c r="DG346" s="77"/>
      <c r="DH346" s="77"/>
      <c r="DI346" s="77"/>
      <c r="DJ346" s="77"/>
      <c r="DK346" s="77"/>
      <c r="DL346" s="77"/>
      <c r="DM346" s="77"/>
      <c r="DN346" s="77"/>
      <c r="DO346" s="77"/>
      <c r="DP346" s="77"/>
      <c r="DQ346" s="77"/>
      <c r="DR346" s="77"/>
    </row>
    <row r="347" spans="1:122" ht="13.5" customHeight="1">
      <c r="A347" s="77"/>
      <c r="B347" s="86" t="str">
        <f t="shared" si="7"/>
        <v/>
      </c>
      <c r="C347" s="86" t="str">
        <f>IF(ISERROR(VLOOKUP($B347,'Data invoice'!$B$2:$Q$1155,3)),"",VLOOKUP($B347,'Data invoice'!$B$2:$Q$1155,3,0))</f>
        <v/>
      </c>
      <c r="D347" s="86" t="str">
        <f>IF(ISERROR(VLOOKUP($B347,'Data invoice'!$B$2:$Q$1155,4,0)),"",VLOOKUP($B347,'Data invoice'!$B$2:$Q$1155,4,0))</f>
        <v/>
      </c>
      <c r="E347" s="86" t="str">
        <f>IF(ISERROR(VLOOKUP($B347,'Data invoice'!$B$2:$Q$1155,5,0)),"",VLOOKUP($B347,'Data invoice'!$B$2:$Q$1155,5,0))</f>
        <v/>
      </c>
      <c r="F347" s="86" t="str">
        <f>IF(ISERROR(VLOOKUP($B347,'Data invoice'!$B$2:$Q$1155,6,0)),"",VLOOKUP($B347,'Data invoice'!$B$2:$Q$1155,6,0))</f>
        <v/>
      </c>
      <c r="G347" s="86" t="str">
        <f>IF(ISERROR(VLOOKUP($B347,'Data invoice'!$B$2:$Q$1155,7,0)),"",VLOOKUP($B347,'Data invoice'!$B$2:$Q$1155,7,0))</f>
        <v/>
      </c>
      <c r="H347" s="86" t="str">
        <f>IF(ISERROR(VLOOKUP($B347,'Data invoice'!$B$2:$Q$1155,9,0)),"",VLOOKUP($B347,'Data invoice'!$B$2:$Q$1155,9,0))</f>
        <v/>
      </c>
      <c r="I347" s="86" t="str">
        <f>IF(ISERROR(VLOOKUP($B347,'Data invoice'!$B$2:$Q$1155,35,0)),"",VLOOKUP($B347,'Data invoice'!$B$2:$Q$1155,35,0))</f>
        <v/>
      </c>
      <c r="J347" s="86" t="str">
        <f>IF(ISERROR(VLOOKUP($B347,'Data invoice'!$B$2:$Q$1155,36,0)),"",VLOOKUP($B347,'Data invoice'!$B$2:$Q$1155,36,0))</f>
        <v/>
      </c>
      <c r="K347" s="88" t="str">
        <f>IF(ISERROR(VLOOKUP($B347,'Data invoice'!$B$2:$Q$1155,37,0)),"",VLOOKUP($B347,'Data invoice'!$B$2:$Q$1155,37,0))</f>
        <v/>
      </c>
      <c r="L347" s="77"/>
      <c r="M347" s="77"/>
      <c r="N347" s="77"/>
      <c r="O347" s="77"/>
      <c r="P347" s="77"/>
      <c r="Q347" s="77"/>
      <c r="R347" s="89"/>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77"/>
      <c r="AY347" s="77"/>
      <c r="AZ347" s="77"/>
      <c r="BA347" s="77"/>
      <c r="BB347" s="77"/>
      <c r="BC347" s="77"/>
      <c r="BD347" s="77"/>
      <c r="BE347" s="77"/>
      <c r="BF347" s="77"/>
      <c r="BG347" s="77"/>
      <c r="BH347" s="77"/>
      <c r="BI347" s="77"/>
      <c r="BJ347" s="77"/>
      <c r="BK347" s="77"/>
      <c r="BL347" s="77"/>
      <c r="BM347" s="77"/>
      <c r="BN347" s="77"/>
      <c r="BO347" s="77"/>
      <c r="BP347" s="77"/>
      <c r="BQ347" s="77"/>
      <c r="BR347" s="77"/>
      <c r="BS347" s="77"/>
      <c r="BT347" s="77"/>
      <c r="BU347" s="77"/>
      <c r="BV347" s="77"/>
      <c r="BW347" s="77"/>
      <c r="BX347" s="77"/>
      <c r="BY347" s="77"/>
      <c r="BZ347" s="77"/>
      <c r="CA347" s="77"/>
      <c r="CB347" s="77"/>
      <c r="CC347" s="77"/>
      <c r="CD347" s="77"/>
      <c r="CE347" s="77"/>
      <c r="CF347" s="77"/>
      <c r="CG347" s="77"/>
      <c r="CH347" s="77"/>
      <c r="CI347" s="77"/>
      <c r="CJ347" s="77"/>
      <c r="CK347" s="77"/>
      <c r="CL347" s="77"/>
      <c r="CM347" s="77"/>
      <c r="CN347" s="77"/>
      <c r="CO347" s="77"/>
      <c r="CP347" s="77"/>
      <c r="CQ347" s="77"/>
      <c r="CR347" s="77"/>
      <c r="CS347" s="77"/>
      <c r="CT347" s="81"/>
      <c r="CU347" s="77"/>
      <c r="CV347" s="77"/>
      <c r="CW347" s="77"/>
      <c r="CX347" s="77"/>
      <c r="CY347" s="77"/>
      <c r="CZ347" s="77"/>
      <c r="DA347" s="77"/>
      <c r="DB347" s="77"/>
      <c r="DC347" s="77"/>
      <c r="DD347" s="77"/>
      <c r="DE347" s="77"/>
      <c r="DF347" s="77"/>
      <c r="DG347" s="77"/>
      <c r="DH347" s="77"/>
      <c r="DI347" s="77"/>
      <c r="DJ347" s="77"/>
      <c r="DK347" s="77"/>
      <c r="DL347" s="77"/>
      <c r="DM347" s="77"/>
      <c r="DN347" s="77"/>
      <c r="DO347" s="77"/>
      <c r="DP347" s="77"/>
      <c r="DQ347" s="77"/>
      <c r="DR347" s="77"/>
    </row>
    <row r="348" spans="1:122" ht="13.5" customHeight="1">
      <c r="A348" s="77"/>
      <c r="B348" s="86" t="str">
        <f t="shared" si="7"/>
        <v/>
      </c>
      <c r="C348" s="86" t="str">
        <f>IF(ISERROR(VLOOKUP($B348,'Data invoice'!$B$2:$Q$1155,3)),"",VLOOKUP($B348,'Data invoice'!$B$2:$Q$1155,3,0))</f>
        <v/>
      </c>
      <c r="D348" s="86" t="str">
        <f>IF(ISERROR(VLOOKUP($B348,'Data invoice'!$B$2:$Q$1155,4,0)),"",VLOOKUP($B348,'Data invoice'!$B$2:$Q$1155,4,0))</f>
        <v/>
      </c>
      <c r="E348" s="86" t="str">
        <f>IF(ISERROR(VLOOKUP($B348,'Data invoice'!$B$2:$Q$1155,5,0)),"",VLOOKUP($B348,'Data invoice'!$B$2:$Q$1155,5,0))</f>
        <v/>
      </c>
      <c r="F348" s="86" t="str">
        <f>IF(ISERROR(VLOOKUP($B348,'Data invoice'!$B$2:$Q$1155,6,0)),"",VLOOKUP($B348,'Data invoice'!$B$2:$Q$1155,6,0))</f>
        <v/>
      </c>
      <c r="G348" s="86" t="str">
        <f>IF(ISERROR(VLOOKUP($B348,'Data invoice'!$B$2:$Q$1155,7,0)),"",VLOOKUP($B348,'Data invoice'!$B$2:$Q$1155,7,0))</f>
        <v/>
      </c>
      <c r="H348" s="86" t="str">
        <f>IF(ISERROR(VLOOKUP($B348,'Data invoice'!$B$2:$Q$1155,9,0)),"",VLOOKUP($B348,'Data invoice'!$B$2:$Q$1155,9,0))</f>
        <v/>
      </c>
      <c r="I348" s="86" t="str">
        <f>IF(ISERROR(VLOOKUP($B348,'Data invoice'!$B$2:$Q$1155,35,0)),"",VLOOKUP($B348,'Data invoice'!$B$2:$Q$1155,35,0))</f>
        <v/>
      </c>
      <c r="J348" s="86" t="str">
        <f>IF(ISERROR(VLOOKUP($B348,'Data invoice'!$B$2:$Q$1155,36,0)),"",VLOOKUP($B348,'Data invoice'!$B$2:$Q$1155,36,0))</f>
        <v/>
      </c>
      <c r="K348" s="88" t="str">
        <f>IF(ISERROR(VLOOKUP($B348,'Data invoice'!$B$2:$Q$1155,37,0)),"",VLOOKUP($B348,'Data invoice'!$B$2:$Q$1155,37,0))</f>
        <v/>
      </c>
      <c r="L348" s="77"/>
      <c r="M348" s="77"/>
      <c r="N348" s="77"/>
      <c r="O348" s="77"/>
      <c r="P348" s="77"/>
      <c r="Q348" s="77"/>
      <c r="R348" s="89"/>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77"/>
      <c r="AY348" s="77"/>
      <c r="AZ348" s="77"/>
      <c r="BA348" s="77"/>
      <c r="BB348" s="77"/>
      <c r="BC348" s="77"/>
      <c r="BD348" s="77"/>
      <c r="BE348" s="77"/>
      <c r="BF348" s="77"/>
      <c r="BG348" s="77"/>
      <c r="BH348" s="77"/>
      <c r="BI348" s="77"/>
      <c r="BJ348" s="77"/>
      <c r="BK348" s="77"/>
      <c r="BL348" s="77"/>
      <c r="BM348" s="77"/>
      <c r="BN348" s="77"/>
      <c r="BO348" s="77"/>
      <c r="BP348" s="77"/>
      <c r="BQ348" s="77"/>
      <c r="BR348" s="77"/>
      <c r="BS348" s="77"/>
      <c r="BT348" s="77"/>
      <c r="BU348" s="77"/>
      <c r="BV348" s="77"/>
      <c r="BW348" s="77"/>
      <c r="BX348" s="77"/>
      <c r="BY348" s="77"/>
      <c r="BZ348" s="77"/>
      <c r="CA348" s="77"/>
      <c r="CB348" s="77"/>
      <c r="CC348" s="77"/>
      <c r="CD348" s="77"/>
      <c r="CE348" s="77"/>
      <c r="CF348" s="77"/>
      <c r="CG348" s="77"/>
      <c r="CH348" s="77"/>
      <c r="CI348" s="77"/>
      <c r="CJ348" s="77"/>
      <c r="CK348" s="77"/>
      <c r="CL348" s="77"/>
      <c r="CM348" s="77"/>
      <c r="CN348" s="77"/>
      <c r="CO348" s="77"/>
      <c r="CP348" s="77"/>
      <c r="CQ348" s="77"/>
      <c r="CR348" s="77"/>
      <c r="CS348" s="77"/>
      <c r="CT348" s="81"/>
      <c r="CU348" s="77"/>
      <c r="CV348" s="77"/>
      <c r="CW348" s="77"/>
      <c r="CX348" s="77"/>
      <c r="CY348" s="77"/>
      <c r="CZ348" s="77"/>
      <c r="DA348" s="77"/>
      <c r="DB348" s="77"/>
      <c r="DC348" s="77"/>
      <c r="DD348" s="77"/>
      <c r="DE348" s="77"/>
      <c r="DF348" s="77"/>
      <c r="DG348" s="77"/>
      <c r="DH348" s="77"/>
      <c r="DI348" s="77"/>
      <c r="DJ348" s="77"/>
      <c r="DK348" s="77"/>
      <c r="DL348" s="77"/>
      <c r="DM348" s="77"/>
      <c r="DN348" s="77"/>
      <c r="DO348" s="77"/>
      <c r="DP348" s="77"/>
      <c r="DQ348" s="77"/>
      <c r="DR348" s="77"/>
    </row>
    <row r="349" spans="1:122" ht="13.5" customHeight="1">
      <c r="A349" s="77"/>
      <c r="B349" s="86" t="str">
        <f t="shared" si="7"/>
        <v/>
      </c>
      <c r="C349" s="86" t="str">
        <f>IF(ISERROR(VLOOKUP($B349,'Data invoice'!$B$2:$Q$1155,3)),"",VLOOKUP($B349,'Data invoice'!$B$2:$Q$1155,3,0))</f>
        <v/>
      </c>
      <c r="D349" s="86" t="str">
        <f>IF(ISERROR(VLOOKUP($B349,'Data invoice'!$B$2:$Q$1155,4,0)),"",VLOOKUP($B349,'Data invoice'!$B$2:$Q$1155,4,0))</f>
        <v/>
      </c>
      <c r="E349" s="86" t="str">
        <f>IF(ISERROR(VLOOKUP($B349,'Data invoice'!$B$2:$Q$1155,5,0)),"",VLOOKUP($B349,'Data invoice'!$B$2:$Q$1155,5,0))</f>
        <v/>
      </c>
      <c r="F349" s="86" t="str">
        <f>IF(ISERROR(VLOOKUP($B349,'Data invoice'!$B$2:$Q$1155,6,0)),"",VLOOKUP($B349,'Data invoice'!$B$2:$Q$1155,6,0))</f>
        <v/>
      </c>
      <c r="G349" s="86" t="str">
        <f>IF(ISERROR(VLOOKUP($B349,'Data invoice'!$B$2:$Q$1155,7,0)),"",VLOOKUP($B349,'Data invoice'!$B$2:$Q$1155,7,0))</f>
        <v/>
      </c>
      <c r="H349" s="86" t="str">
        <f>IF(ISERROR(VLOOKUP($B349,'Data invoice'!$B$2:$Q$1155,9,0)),"",VLOOKUP($B349,'Data invoice'!$B$2:$Q$1155,9,0))</f>
        <v/>
      </c>
      <c r="I349" s="86" t="str">
        <f>IF(ISERROR(VLOOKUP($B349,'Data invoice'!$B$2:$Q$1155,35,0)),"",VLOOKUP($B349,'Data invoice'!$B$2:$Q$1155,35,0))</f>
        <v/>
      </c>
      <c r="J349" s="86" t="str">
        <f>IF(ISERROR(VLOOKUP($B349,'Data invoice'!$B$2:$Q$1155,36,0)),"",VLOOKUP($B349,'Data invoice'!$B$2:$Q$1155,36,0))</f>
        <v/>
      </c>
      <c r="K349" s="88" t="str">
        <f>IF(ISERROR(VLOOKUP($B349,'Data invoice'!$B$2:$Q$1155,37,0)),"",VLOOKUP($B349,'Data invoice'!$B$2:$Q$1155,37,0))</f>
        <v/>
      </c>
      <c r="L349" s="77"/>
      <c r="M349" s="77"/>
      <c r="N349" s="77"/>
      <c r="O349" s="77"/>
      <c r="P349" s="77"/>
      <c r="Q349" s="77"/>
      <c r="R349" s="89"/>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7"/>
      <c r="BF349" s="77"/>
      <c r="BG349" s="77"/>
      <c r="BH349" s="77"/>
      <c r="BI349" s="77"/>
      <c r="BJ349" s="77"/>
      <c r="BK349" s="77"/>
      <c r="BL349" s="77"/>
      <c r="BM349" s="77"/>
      <c r="BN349" s="77"/>
      <c r="BO349" s="77"/>
      <c r="BP349" s="77"/>
      <c r="BQ349" s="77"/>
      <c r="BR349" s="77"/>
      <c r="BS349" s="77"/>
      <c r="BT349" s="77"/>
      <c r="BU349" s="77"/>
      <c r="BV349" s="77"/>
      <c r="BW349" s="77"/>
      <c r="BX349" s="77"/>
      <c r="BY349" s="77"/>
      <c r="BZ349" s="77"/>
      <c r="CA349" s="77"/>
      <c r="CB349" s="77"/>
      <c r="CC349" s="77"/>
      <c r="CD349" s="77"/>
      <c r="CE349" s="77"/>
      <c r="CF349" s="77"/>
      <c r="CG349" s="77"/>
      <c r="CH349" s="77"/>
      <c r="CI349" s="77"/>
      <c r="CJ349" s="77"/>
      <c r="CK349" s="77"/>
      <c r="CL349" s="77"/>
      <c r="CM349" s="77"/>
      <c r="CN349" s="77"/>
      <c r="CO349" s="77"/>
      <c r="CP349" s="77"/>
      <c r="CQ349" s="77"/>
      <c r="CR349" s="77"/>
      <c r="CS349" s="77"/>
      <c r="CT349" s="81"/>
      <c r="CU349" s="77"/>
      <c r="CV349" s="77"/>
      <c r="CW349" s="77"/>
      <c r="CX349" s="77"/>
      <c r="CY349" s="77"/>
      <c r="CZ349" s="77"/>
      <c r="DA349" s="77"/>
      <c r="DB349" s="77"/>
      <c r="DC349" s="77"/>
      <c r="DD349" s="77"/>
      <c r="DE349" s="77"/>
      <c r="DF349" s="77"/>
      <c r="DG349" s="77"/>
      <c r="DH349" s="77"/>
      <c r="DI349" s="77"/>
      <c r="DJ349" s="77"/>
      <c r="DK349" s="77"/>
      <c r="DL349" s="77"/>
      <c r="DM349" s="77"/>
      <c r="DN349" s="77"/>
      <c r="DO349" s="77"/>
      <c r="DP349" s="77"/>
      <c r="DQ349" s="77"/>
      <c r="DR349" s="77"/>
    </row>
    <row r="350" spans="1:122" ht="13.5" customHeight="1">
      <c r="A350" s="77"/>
      <c r="B350" s="86" t="str">
        <f t="shared" si="7"/>
        <v/>
      </c>
      <c r="C350" s="86" t="str">
        <f>IF(ISERROR(VLOOKUP($B350,'Data invoice'!$B$2:$Q$1155,3)),"",VLOOKUP($B350,'Data invoice'!$B$2:$Q$1155,3,0))</f>
        <v/>
      </c>
      <c r="D350" s="86" t="str">
        <f>IF(ISERROR(VLOOKUP($B350,'Data invoice'!$B$2:$Q$1155,4,0)),"",VLOOKUP($B350,'Data invoice'!$B$2:$Q$1155,4,0))</f>
        <v/>
      </c>
      <c r="E350" s="86" t="str">
        <f>IF(ISERROR(VLOOKUP($B350,'Data invoice'!$B$2:$Q$1155,5,0)),"",VLOOKUP($B350,'Data invoice'!$B$2:$Q$1155,5,0))</f>
        <v/>
      </c>
      <c r="F350" s="86" t="str">
        <f>IF(ISERROR(VLOOKUP($B350,'Data invoice'!$B$2:$Q$1155,6,0)),"",VLOOKUP($B350,'Data invoice'!$B$2:$Q$1155,6,0))</f>
        <v/>
      </c>
      <c r="G350" s="86" t="str">
        <f>IF(ISERROR(VLOOKUP($B350,'Data invoice'!$B$2:$Q$1155,7,0)),"",VLOOKUP($B350,'Data invoice'!$B$2:$Q$1155,7,0))</f>
        <v/>
      </c>
      <c r="H350" s="86" t="str">
        <f>IF(ISERROR(VLOOKUP($B350,'Data invoice'!$B$2:$Q$1155,9,0)),"",VLOOKUP($B350,'Data invoice'!$B$2:$Q$1155,9,0))</f>
        <v/>
      </c>
      <c r="I350" s="86" t="str">
        <f>IF(ISERROR(VLOOKUP($B350,'Data invoice'!$B$2:$Q$1155,35,0)),"",VLOOKUP($B350,'Data invoice'!$B$2:$Q$1155,35,0))</f>
        <v/>
      </c>
      <c r="J350" s="86" t="str">
        <f>IF(ISERROR(VLOOKUP($B350,'Data invoice'!$B$2:$Q$1155,36,0)),"",VLOOKUP($B350,'Data invoice'!$B$2:$Q$1155,36,0))</f>
        <v/>
      </c>
      <c r="K350" s="88" t="str">
        <f>IF(ISERROR(VLOOKUP($B350,'Data invoice'!$B$2:$Q$1155,37,0)),"",VLOOKUP($B350,'Data invoice'!$B$2:$Q$1155,37,0))</f>
        <v/>
      </c>
      <c r="L350" s="77"/>
      <c r="M350" s="77"/>
      <c r="N350" s="77"/>
      <c r="O350" s="77"/>
      <c r="P350" s="77"/>
      <c r="Q350" s="77"/>
      <c r="R350" s="89"/>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81"/>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row>
    <row r="351" spans="1:122" ht="13.5" customHeight="1">
      <c r="A351" s="77"/>
      <c r="B351" s="86" t="str">
        <f t="shared" si="7"/>
        <v/>
      </c>
      <c r="C351" s="86" t="str">
        <f>IF(ISERROR(VLOOKUP($B351,'Data invoice'!$B$2:$Q$1155,3)),"",VLOOKUP($B351,'Data invoice'!$B$2:$Q$1155,3,0))</f>
        <v/>
      </c>
      <c r="D351" s="86" t="str">
        <f>IF(ISERROR(VLOOKUP($B351,'Data invoice'!$B$2:$Q$1155,4,0)),"",VLOOKUP($B351,'Data invoice'!$B$2:$Q$1155,4,0))</f>
        <v/>
      </c>
      <c r="E351" s="86" t="str">
        <f>IF(ISERROR(VLOOKUP($B351,'Data invoice'!$B$2:$Q$1155,5,0)),"",VLOOKUP($B351,'Data invoice'!$B$2:$Q$1155,5,0))</f>
        <v/>
      </c>
      <c r="F351" s="86" t="str">
        <f>IF(ISERROR(VLOOKUP($B351,'Data invoice'!$B$2:$Q$1155,6,0)),"",VLOOKUP($B351,'Data invoice'!$B$2:$Q$1155,6,0))</f>
        <v/>
      </c>
      <c r="G351" s="86" t="str">
        <f>IF(ISERROR(VLOOKUP($B351,'Data invoice'!$B$2:$Q$1155,7,0)),"",VLOOKUP($B351,'Data invoice'!$B$2:$Q$1155,7,0))</f>
        <v/>
      </c>
      <c r="H351" s="86" t="str">
        <f>IF(ISERROR(VLOOKUP($B351,'Data invoice'!$B$2:$Q$1155,9,0)),"",VLOOKUP($B351,'Data invoice'!$B$2:$Q$1155,9,0))</f>
        <v/>
      </c>
      <c r="I351" s="86" t="str">
        <f>IF(ISERROR(VLOOKUP($B351,'Data invoice'!$B$2:$Q$1155,35,0)),"",VLOOKUP($B351,'Data invoice'!$B$2:$Q$1155,35,0))</f>
        <v/>
      </c>
      <c r="J351" s="86" t="str">
        <f>IF(ISERROR(VLOOKUP($B351,'Data invoice'!$B$2:$Q$1155,36,0)),"",VLOOKUP($B351,'Data invoice'!$B$2:$Q$1155,36,0))</f>
        <v/>
      </c>
      <c r="K351" s="88" t="str">
        <f>IF(ISERROR(VLOOKUP($B351,'Data invoice'!$B$2:$Q$1155,37,0)),"",VLOOKUP($B351,'Data invoice'!$B$2:$Q$1155,37,0))</f>
        <v/>
      </c>
      <c r="L351" s="77"/>
      <c r="M351" s="77"/>
      <c r="N351" s="77"/>
      <c r="O351" s="77"/>
      <c r="P351" s="77"/>
      <c r="Q351" s="77"/>
      <c r="R351" s="89"/>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c r="AS351" s="77"/>
      <c r="AT351" s="77"/>
      <c r="AU351" s="77"/>
      <c r="AV351" s="77"/>
      <c r="AW351" s="77"/>
      <c r="AX351" s="77"/>
      <c r="AY351" s="77"/>
      <c r="AZ351" s="77"/>
      <c r="BA351" s="77"/>
      <c r="BB351" s="77"/>
      <c r="BC351" s="77"/>
      <c r="BD351" s="77"/>
      <c r="BE351" s="77"/>
      <c r="BF351" s="77"/>
      <c r="BG351" s="77"/>
      <c r="BH351" s="77"/>
      <c r="BI351" s="77"/>
      <c r="BJ351" s="77"/>
      <c r="BK351" s="77"/>
      <c r="BL351" s="77"/>
      <c r="BM351" s="77"/>
      <c r="BN351" s="77"/>
      <c r="BO351" s="77"/>
      <c r="BP351" s="77"/>
      <c r="BQ351" s="77"/>
      <c r="BR351" s="77"/>
      <c r="BS351" s="77"/>
      <c r="BT351" s="77"/>
      <c r="BU351" s="77"/>
      <c r="BV351" s="77"/>
      <c r="BW351" s="77"/>
      <c r="BX351" s="77"/>
      <c r="BY351" s="77"/>
      <c r="BZ351" s="77"/>
      <c r="CA351" s="77"/>
      <c r="CB351" s="77"/>
      <c r="CC351" s="77"/>
      <c r="CD351" s="77"/>
      <c r="CE351" s="77"/>
      <c r="CF351" s="77"/>
      <c r="CG351" s="77"/>
      <c r="CH351" s="77"/>
      <c r="CI351" s="77"/>
      <c r="CJ351" s="77"/>
      <c r="CK351" s="77"/>
      <c r="CL351" s="77"/>
      <c r="CM351" s="77"/>
      <c r="CN351" s="77"/>
      <c r="CO351" s="77"/>
      <c r="CP351" s="77"/>
      <c r="CQ351" s="77"/>
      <c r="CR351" s="77"/>
      <c r="CS351" s="77"/>
      <c r="CT351" s="81"/>
      <c r="CU351" s="77"/>
      <c r="CV351" s="77"/>
      <c r="CW351" s="77"/>
      <c r="CX351" s="77"/>
      <c r="CY351" s="77"/>
      <c r="CZ351" s="77"/>
      <c r="DA351" s="77"/>
      <c r="DB351" s="77"/>
      <c r="DC351" s="77"/>
      <c r="DD351" s="77"/>
      <c r="DE351" s="77"/>
      <c r="DF351" s="77"/>
      <c r="DG351" s="77"/>
      <c r="DH351" s="77"/>
      <c r="DI351" s="77"/>
      <c r="DJ351" s="77"/>
      <c r="DK351" s="77"/>
      <c r="DL351" s="77"/>
      <c r="DM351" s="77"/>
      <c r="DN351" s="77"/>
      <c r="DO351" s="77"/>
      <c r="DP351" s="77"/>
      <c r="DQ351" s="77"/>
      <c r="DR351" s="77"/>
    </row>
    <row r="352" spans="1:122" ht="13.5" customHeight="1">
      <c r="A352" s="77"/>
      <c r="B352" s="86" t="str">
        <f t="shared" si="7"/>
        <v/>
      </c>
      <c r="C352" s="86" t="str">
        <f>IF(ISERROR(VLOOKUP($B352,'Data invoice'!$B$2:$Q$1155,3)),"",VLOOKUP($B352,'Data invoice'!$B$2:$Q$1155,3,0))</f>
        <v/>
      </c>
      <c r="D352" s="86" t="str">
        <f>IF(ISERROR(VLOOKUP($B352,'Data invoice'!$B$2:$Q$1155,4,0)),"",VLOOKUP($B352,'Data invoice'!$B$2:$Q$1155,4,0))</f>
        <v/>
      </c>
      <c r="E352" s="86" t="str">
        <f>IF(ISERROR(VLOOKUP($B352,'Data invoice'!$B$2:$Q$1155,5,0)),"",VLOOKUP($B352,'Data invoice'!$B$2:$Q$1155,5,0))</f>
        <v/>
      </c>
      <c r="F352" s="86" t="str">
        <f>IF(ISERROR(VLOOKUP($B352,'Data invoice'!$B$2:$Q$1155,6,0)),"",VLOOKUP($B352,'Data invoice'!$B$2:$Q$1155,6,0))</f>
        <v/>
      </c>
      <c r="G352" s="86" t="str">
        <f>IF(ISERROR(VLOOKUP($B352,'Data invoice'!$B$2:$Q$1155,7,0)),"",VLOOKUP($B352,'Data invoice'!$B$2:$Q$1155,7,0))</f>
        <v/>
      </c>
      <c r="H352" s="86" t="str">
        <f>IF(ISERROR(VLOOKUP($B352,'Data invoice'!$B$2:$Q$1155,9,0)),"",VLOOKUP($B352,'Data invoice'!$B$2:$Q$1155,9,0))</f>
        <v/>
      </c>
      <c r="I352" s="86" t="str">
        <f>IF(ISERROR(VLOOKUP($B352,'Data invoice'!$B$2:$Q$1155,35,0)),"",VLOOKUP($B352,'Data invoice'!$B$2:$Q$1155,35,0))</f>
        <v/>
      </c>
      <c r="J352" s="86" t="str">
        <f>IF(ISERROR(VLOOKUP($B352,'Data invoice'!$B$2:$Q$1155,36,0)),"",VLOOKUP($B352,'Data invoice'!$B$2:$Q$1155,36,0))</f>
        <v/>
      </c>
      <c r="K352" s="88" t="str">
        <f>IF(ISERROR(VLOOKUP($B352,'Data invoice'!$B$2:$Q$1155,37,0)),"",VLOOKUP($B352,'Data invoice'!$B$2:$Q$1155,37,0))</f>
        <v/>
      </c>
      <c r="L352" s="77"/>
      <c r="M352" s="77"/>
      <c r="N352" s="77"/>
      <c r="O352" s="77"/>
      <c r="P352" s="77"/>
      <c r="Q352" s="77"/>
      <c r="R352" s="89"/>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c r="AS352" s="77"/>
      <c r="AT352" s="77"/>
      <c r="AU352" s="77"/>
      <c r="AV352" s="77"/>
      <c r="AW352" s="77"/>
      <c r="AX352" s="77"/>
      <c r="AY352" s="77"/>
      <c r="AZ352" s="77"/>
      <c r="BA352" s="77"/>
      <c r="BB352" s="77"/>
      <c r="BC352" s="77"/>
      <c r="BD352" s="77"/>
      <c r="BE352" s="77"/>
      <c r="BF352" s="77"/>
      <c r="BG352" s="77"/>
      <c r="BH352" s="77"/>
      <c r="BI352" s="77"/>
      <c r="BJ352" s="77"/>
      <c r="BK352" s="77"/>
      <c r="BL352" s="77"/>
      <c r="BM352" s="77"/>
      <c r="BN352" s="77"/>
      <c r="BO352" s="77"/>
      <c r="BP352" s="77"/>
      <c r="BQ352" s="77"/>
      <c r="BR352" s="77"/>
      <c r="BS352" s="77"/>
      <c r="BT352" s="77"/>
      <c r="BU352" s="77"/>
      <c r="BV352" s="77"/>
      <c r="BW352" s="77"/>
      <c r="BX352" s="77"/>
      <c r="BY352" s="77"/>
      <c r="BZ352" s="77"/>
      <c r="CA352" s="77"/>
      <c r="CB352" s="77"/>
      <c r="CC352" s="77"/>
      <c r="CD352" s="77"/>
      <c r="CE352" s="77"/>
      <c r="CF352" s="77"/>
      <c r="CG352" s="77"/>
      <c r="CH352" s="77"/>
      <c r="CI352" s="77"/>
      <c r="CJ352" s="77"/>
      <c r="CK352" s="77"/>
      <c r="CL352" s="77"/>
      <c r="CM352" s="77"/>
      <c r="CN352" s="77"/>
      <c r="CO352" s="77"/>
      <c r="CP352" s="77"/>
      <c r="CQ352" s="77"/>
      <c r="CR352" s="77"/>
      <c r="CS352" s="77"/>
      <c r="CT352" s="81"/>
      <c r="CU352" s="77"/>
      <c r="CV352" s="77"/>
      <c r="CW352" s="77"/>
      <c r="CX352" s="77"/>
      <c r="CY352" s="77"/>
      <c r="CZ352" s="77"/>
      <c r="DA352" s="77"/>
      <c r="DB352" s="77"/>
      <c r="DC352" s="77"/>
      <c r="DD352" s="77"/>
      <c r="DE352" s="77"/>
      <c r="DF352" s="77"/>
      <c r="DG352" s="77"/>
      <c r="DH352" s="77"/>
      <c r="DI352" s="77"/>
      <c r="DJ352" s="77"/>
      <c r="DK352" s="77"/>
      <c r="DL352" s="77"/>
      <c r="DM352" s="77"/>
      <c r="DN352" s="77"/>
      <c r="DO352" s="77"/>
      <c r="DP352" s="77"/>
      <c r="DQ352" s="77"/>
      <c r="DR352" s="77"/>
    </row>
    <row r="353" spans="1:122" ht="13.5" customHeight="1">
      <c r="A353" s="77"/>
      <c r="B353" s="86" t="str">
        <f t="shared" si="7"/>
        <v/>
      </c>
      <c r="C353" s="86" t="str">
        <f>IF(ISERROR(VLOOKUP($B353,'Data invoice'!$B$2:$Q$1155,3)),"",VLOOKUP($B353,'Data invoice'!$B$2:$Q$1155,3,0))</f>
        <v/>
      </c>
      <c r="D353" s="86" t="str">
        <f>IF(ISERROR(VLOOKUP($B353,'Data invoice'!$B$2:$Q$1155,4,0)),"",VLOOKUP($B353,'Data invoice'!$B$2:$Q$1155,4,0))</f>
        <v/>
      </c>
      <c r="E353" s="86" t="str">
        <f>IF(ISERROR(VLOOKUP($B353,'Data invoice'!$B$2:$Q$1155,5,0)),"",VLOOKUP($B353,'Data invoice'!$B$2:$Q$1155,5,0))</f>
        <v/>
      </c>
      <c r="F353" s="86" t="str">
        <f>IF(ISERROR(VLOOKUP($B353,'Data invoice'!$B$2:$Q$1155,6,0)),"",VLOOKUP($B353,'Data invoice'!$B$2:$Q$1155,6,0))</f>
        <v/>
      </c>
      <c r="G353" s="86" t="str">
        <f>IF(ISERROR(VLOOKUP($B353,'Data invoice'!$B$2:$Q$1155,7,0)),"",VLOOKUP($B353,'Data invoice'!$B$2:$Q$1155,7,0))</f>
        <v/>
      </c>
      <c r="H353" s="86" t="str">
        <f>IF(ISERROR(VLOOKUP($B353,'Data invoice'!$B$2:$Q$1155,9,0)),"",VLOOKUP($B353,'Data invoice'!$B$2:$Q$1155,9,0))</f>
        <v/>
      </c>
      <c r="I353" s="86" t="str">
        <f>IF(ISERROR(VLOOKUP($B353,'Data invoice'!$B$2:$Q$1155,35,0)),"",VLOOKUP($B353,'Data invoice'!$B$2:$Q$1155,35,0))</f>
        <v/>
      </c>
      <c r="J353" s="86" t="str">
        <f>IF(ISERROR(VLOOKUP($B353,'Data invoice'!$B$2:$Q$1155,36,0)),"",VLOOKUP($B353,'Data invoice'!$B$2:$Q$1155,36,0))</f>
        <v/>
      </c>
      <c r="K353" s="88" t="str">
        <f>IF(ISERROR(VLOOKUP($B353,'Data invoice'!$B$2:$Q$1155,37,0)),"",VLOOKUP($B353,'Data invoice'!$B$2:$Q$1155,37,0))</f>
        <v/>
      </c>
      <c r="L353" s="77"/>
      <c r="M353" s="77"/>
      <c r="N353" s="77"/>
      <c r="O353" s="77"/>
      <c r="P353" s="77"/>
      <c r="Q353" s="77"/>
      <c r="R353" s="89"/>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c r="AP353" s="77"/>
      <c r="AQ353" s="77"/>
      <c r="AR353" s="77"/>
      <c r="AS353" s="77"/>
      <c r="AT353" s="77"/>
      <c r="AU353" s="77"/>
      <c r="AV353" s="77"/>
      <c r="AW353" s="77"/>
      <c r="AX353" s="77"/>
      <c r="AY353" s="77"/>
      <c r="AZ353" s="77"/>
      <c r="BA353" s="77"/>
      <c r="BB353" s="77"/>
      <c r="BC353" s="77"/>
      <c r="BD353" s="77"/>
      <c r="BE353" s="77"/>
      <c r="BF353" s="77"/>
      <c r="BG353" s="77"/>
      <c r="BH353" s="77"/>
      <c r="BI353" s="77"/>
      <c r="BJ353" s="77"/>
      <c r="BK353" s="77"/>
      <c r="BL353" s="77"/>
      <c r="BM353" s="77"/>
      <c r="BN353" s="77"/>
      <c r="BO353" s="77"/>
      <c r="BP353" s="77"/>
      <c r="BQ353" s="77"/>
      <c r="BR353" s="77"/>
      <c r="BS353" s="77"/>
      <c r="BT353" s="77"/>
      <c r="BU353" s="77"/>
      <c r="BV353" s="77"/>
      <c r="BW353" s="77"/>
      <c r="BX353" s="77"/>
      <c r="BY353" s="77"/>
      <c r="BZ353" s="77"/>
      <c r="CA353" s="77"/>
      <c r="CB353" s="77"/>
      <c r="CC353" s="77"/>
      <c r="CD353" s="77"/>
      <c r="CE353" s="77"/>
      <c r="CF353" s="77"/>
      <c r="CG353" s="77"/>
      <c r="CH353" s="77"/>
      <c r="CI353" s="77"/>
      <c r="CJ353" s="77"/>
      <c r="CK353" s="77"/>
      <c r="CL353" s="77"/>
      <c r="CM353" s="77"/>
      <c r="CN353" s="77"/>
      <c r="CO353" s="77"/>
      <c r="CP353" s="77"/>
      <c r="CQ353" s="77"/>
      <c r="CR353" s="77"/>
      <c r="CS353" s="77"/>
      <c r="CT353" s="81"/>
      <c r="CU353" s="77"/>
      <c r="CV353" s="77"/>
      <c r="CW353" s="77"/>
      <c r="CX353" s="77"/>
      <c r="CY353" s="77"/>
      <c r="CZ353" s="77"/>
      <c r="DA353" s="77"/>
      <c r="DB353" s="77"/>
      <c r="DC353" s="77"/>
      <c r="DD353" s="77"/>
      <c r="DE353" s="77"/>
      <c r="DF353" s="77"/>
      <c r="DG353" s="77"/>
      <c r="DH353" s="77"/>
      <c r="DI353" s="77"/>
      <c r="DJ353" s="77"/>
      <c r="DK353" s="77"/>
      <c r="DL353" s="77"/>
      <c r="DM353" s="77"/>
      <c r="DN353" s="77"/>
      <c r="DO353" s="77"/>
      <c r="DP353" s="77"/>
      <c r="DQ353" s="77"/>
      <c r="DR353" s="77"/>
    </row>
    <row r="354" spans="1:122" ht="13.5" customHeight="1">
      <c r="A354" s="77"/>
      <c r="B354" s="86" t="str">
        <f t="shared" si="7"/>
        <v/>
      </c>
      <c r="C354" s="86" t="str">
        <f>IF(ISERROR(VLOOKUP($B354,'Data invoice'!$B$2:$Q$1155,3)),"",VLOOKUP($B354,'Data invoice'!$B$2:$Q$1155,3,0))</f>
        <v/>
      </c>
      <c r="D354" s="86" t="str">
        <f>IF(ISERROR(VLOOKUP($B354,'Data invoice'!$B$2:$Q$1155,4,0)),"",VLOOKUP($B354,'Data invoice'!$B$2:$Q$1155,4,0))</f>
        <v/>
      </c>
      <c r="E354" s="86" t="str">
        <f>IF(ISERROR(VLOOKUP($B354,'Data invoice'!$B$2:$Q$1155,5,0)),"",VLOOKUP($B354,'Data invoice'!$B$2:$Q$1155,5,0))</f>
        <v/>
      </c>
      <c r="F354" s="86" t="str">
        <f>IF(ISERROR(VLOOKUP($B354,'Data invoice'!$B$2:$Q$1155,6,0)),"",VLOOKUP($B354,'Data invoice'!$B$2:$Q$1155,6,0))</f>
        <v/>
      </c>
      <c r="G354" s="86" t="str">
        <f>IF(ISERROR(VLOOKUP($B354,'Data invoice'!$B$2:$Q$1155,7,0)),"",VLOOKUP($B354,'Data invoice'!$B$2:$Q$1155,7,0))</f>
        <v/>
      </c>
      <c r="H354" s="86" t="str">
        <f>IF(ISERROR(VLOOKUP($B354,'Data invoice'!$B$2:$Q$1155,9,0)),"",VLOOKUP($B354,'Data invoice'!$B$2:$Q$1155,9,0))</f>
        <v/>
      </c>
      <c r="I354" s="86" t="str">
        <f>IF(ISERROR(VLOOKUP($B354,'Data invoice'!$B$2:$Q$1155,35,0)),"",VLOOKUP($B354,'Data invoice'!$B$2:$Q$1155,35,0))</f>
        <v/>
      </c>
      <c r="J354" s="86" t="str">
        <f>IF(ISERROR(VLOOKUP($B354,'Data invoice'!$B$2:$Q$1155,36,0)),"",VLOOKUP($B354,'Data invoice'!$B$2:$Q$1155,36,0))</f>
        <v/>
      </c>
      <c r="K354" s="88" t="str">
        <f>IF(ISERROR(VLOOKUP($B354,'Data invoice'!$B$2:$Q$1155,37,0)),"",VLOOKUP($B354,'Data invoice'!$B$2:$Q$1155,37,0))</f>
        <v/>
      </c>
      <c r="L354" s="77"/>
      <c r="M354" s="77"/>
      <c r="N354" s="77"/>
      <c r="O354" s="77"/>
      <c r="P354" s="77"/>
      <c r="Q354" s="77"/>
      <c r="R354" s="89"/>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c r="AP354" s="77"/>
      <c r="AQ354" s="77"/>
      <c r="AR354" s="77"/>
      <c r="AS354" s="77"/>
      <c r="AT354" s="77"/>
      <c r="AU354" s="77"/>
      <c r="AV354" s="77"/>
      <c r="AW354" s="77"/>
      <c r="AX354" s="77"/>
      <c r="AY354" s="77"/>
      <c r="AZ354" s="77"/>
      <c r="BA354" s="77"/>
      <c r="BB354" s="77"/>
      <c r="BC354" s="77"/>
      <c r="BD354" s="77"/>
      <c r="BE354" s="77"/>
      <c r="BF354" s="77"/>
      <c r="BG354" s="77"/>
      <c r="BH354" s="77"/>
      <c r="BI354" s="77"/>
      <c r="BJ354" s="77"/>
      <c r="BK354" s="77"/>
      <c r="BL354" s="77"/>
      <c r="BM354" s="77"/>
      <c r="BN354" s="77"/>
      <c r="BO354" s="77"/>
      <c r="BP354" s="77"/>
      <c r="BQ354" s="77"/>
      <c r="BR354" s="77"/>
      <c r="BS354" s="77"/>
      <c r="BT354" s="77"/>
      <c r="BU354" s="77"/>
      <c r="BV354" s="77"/>
      <c r="BW354" s="77"/>
      <c r="BX354" s="77"/>
      <c r="BY354" s="77"/>
      <c r="BZ354" s="77"/>
      <c r="CA354" s="77"/>
      <c r="CB354" s="77"/>
      <c r="CC354" s="77"/>
      <c r="CD354" s="77"/>
      <c r="CE354" s="77"/>
      <c r="CF354" s="77"/>
      <c r="CG354" s="77"/>
      <c r="CH354" s="77"/>
      <c r="CI354" s="77"/>
      <c r="CJ354" s="77"/>
      <c r="CK354" s="77"/>
      <c r="CL354" s="77"/>
      <c r="CM354" s="77"/>
      <c r="CN354" s="77"/>
      <c r="CO354" s="77"/>
      <c r="CP354" s="77"/>
      <c r="CQ354" s="77"/>
      <c r="CR354" s="77"/>
      <c r="CS354" s="77"/>
      <c r="CT354" s="81"/>
      <c r="CU354" s="77"/>
      <c r="CV354" s="77"/>
      <c r="CW354" s="77"/>
      <c r="CX354" s="77"/>
      <c r="CY354" s="77"/>
      <c r="CZ354" s="77"/>
      <c r="DA354" s="77"/>
      <c r="DB354" s="77"/>
      <c r="DC354" s="77"/>
      <c r="DD354" s="77"/>
      <c r="DE354" s="77"/>
      <c r="DF354" s="77"/>
      <c r="DG354" s="77"/>
      <c r="DH354" s="77"/>
      <c r="DI354" s="77"/>
      <c r="DJ354" s="77"/>
      <c r="DK354" s="77"/>
      <c r="DL354" s="77"/>
      <c r="DM354" s="77"/>
      <c r="DN354" s="77"/>
      <c r="DO354" s="77"/>
      <c r="DP354" s="77"/>
      <c r="DQ354" s="77"/>
      <c r="DR354" s="77"/>
    </row>
    <row r="355" spans="1:122" ht="13.5" customHeight="1">
      <c r="A355" s="77"/>
      <c r="B355" s="86" t="str">
        <f t="shared" si="7"/>
        <v/>
      </c>
      <c r="C355" s="86" t="str">
        <f>IF(ISERROR(VLOOKUP($B355,'Data invoice'!$B$2:$Q$1155,3)),"",VLOOKUP($B355,'Data invoice'!$B$2:$Q$1155,3,0))</f>
        <v/>
      </c>
      <c r="D355" s="86" t="str">
        <f>IF(ISERROR(VLOOKUP($B355,'Data invoice'!$B$2:$Q$1155,4,0)),"",VLOOKUP($B355,'Data invoice'!$B$2:$Q$1155,4,0))</f>
        <v/>
      </c>
      <c r="E355" s="86" t="str">
        <f>IF(ISERROR(VLOOKUP($B355,'Data invoice'!$B$2:$Q$1155,5,0)),"",VLOOKUP($B355,'Data invoice'!$B$2:$Q$1155,5,0))</f>
        <v/>
      </c>
      <c r="F355" s="86" t="str">
        <f>IF(ISERROR(VLOOKUP($B355,'Data invoice'!$B$2:$Q$1155,6,0)),"",VLOOKUP($B355,'Data invoice'!$B$2:$Q$1155,6,0))</f>
        <v/>
      </c>
      <c r="G355" s="86" t="str">
        <f>IF(ISERROR(VLOOKUP($B355,'Data invoice'!$B$2:$Q$1155,7,0)),"",VLOOKUP($B355,'Data invoice'!$B$2:$Q$1155,7,0))</f>
        <v/>
      </c>
      <c r="H355" s="86" t="str">
        <f>IF(ISERROR(VLOOKUP($B355,'Data invoice'!$B$2:$Q$1155,9,0)),"",VLOOKUP($B355,'Data invoice'!$B$2:$Q$1155,9,0))</f>
        <v/>
      </c>
      <c r="I355" s="86" t="str">
        <f>IF(ISERROR(VLOOKUP($B355,'Data invoice'!$B$2:$Q$1155,35,0)),"",VLOOKUP($B355,'Data invoice'!$B$2:$Q$1155,35,0))</f>
        <v/>
      </c>
      <c r="J355" s="86" t="str">
        <f>IF(ISERROR(VLOOKUP($B355,'Data invoice'!$B$2:$Q$1155,36,0)),"",VLOOKUP($B355,'Data invoice'!$B$2:$Q$1155,36,0))</f>
        <v/>
      </c>
      <c r="K355" s="88" t="str">
        <f>IF(ISERROR(VLOOKUP($B355,'Data invoice'!$B$2:$Q$1155,37,0)),"",VLOOKUP($B355,'Data invoice'!$B$2:$Q$1155,37,0))</f>
        <v/>
      </c>
      <c r="L355" s="77"/>
      <c r="M355" s="77"/>
      <c r="N355" s="77"/>
      <c r="O355" s="77"/>
      <c r="P355" s="77"/>
      <c r="Q355" s="77"/>
      <c r="R355" s="89"/>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c r="AP355" s="77"/>
      <c r="AQ355" s="77"/>
      <c r="AR355" s="77"/>
      <c r="AS355" s="77"/>
      <c r="AT355" s="77"/>
      <c r="AU355" s="77"/>
      <c r="AV355" s="77"/>
      <c r="AW355" s="77"/>
      <c r="AX355" s="77"/>
      <c r="AY355" s="77"/>
      <c r="AZ355" s="77"/>
      <c r="BA355" s="77"/>
      <c r="BB355" s="77"/>
      <c r="BC355" s="77"/>
      <c r="BD355" s="77"/>
      <c r="BE355" s="77"/>
      <c r="BF355" s="77"/>
      <c r="BG355" s="77"/>
      <c r="BH355" s="77"/>
      <c r="BI355" s="77"/>
      <c r="BJ355" s="77"/>
      <c r="BK355" s="77"/>
      <c r="BL355" s="77"/>
      <c r="BM355" s="77"/>
      <c r="BN355" s="77"/>
      <c r="BO355" s="77"/>
      <c r="BP355" s="77"/>
      <c r="BQ355" s="77"/>
      <c r="BR355" s="77"/>
      <c r="BS355" s="77"/>
      <c r="BT355" s="77"/>
      <c r="BU355" s="77"/>
      <c r="BV355" s="77"/>
      <c r="BW355" s="77"/>
      <c r="BX355" s="77"/>
      <c r="BY355" s="77"/>
      <c r="BZ355" s="77"/>
      <c r="CA355" s="77"/>
      <c r="CB355" s="77"/>
      <c r="CC355" s="77"/>
      <c r="CD355" s="77"/>
      <c r="CE355" s="77"/>
      <c r="CF355" s="77"/>
      <c r="CG355" s="77"/>
      <c r="CH355" s="77"/>
      <c r="CI355" s="77"/>
      <c r="CJ355" s="77"/>
      <c r="CK355" s="77"/>
      <c r="CL355" s="77"/>
      <c r="CM355" s="77"/>
      <c r="CN355" s="77"/>
      <c r="CO355" s="77"/>
      <c r="CP355" s="77"/>
      <c r="CQ355" s="77"/>
      <c r="CR355" s="77"/>
      <c r="CS355" s="77"/>
      <c r="CT355" s="81"/>
      <c r="CU355" s="77"/>
      <c r="CV355" s="77"/>
      <c r="CW355" s="77"/>
      <c r="CX355" s="77"/>
      <c r="CY355" s="77"/>
      <c r="CZ355" s="77"/>
      <c r="DA355" s="77"/>
      <c r="DB355" s="77"/>
      <c r="DC355" s="77"/>
      <c r="DD355" s="77"/>
      <c r="DE355" s="77"/>
      <c r="DF355" s="77"/>
      <c r="DG355" s="77"/>
      <c r="DH355" s="77"/>
      <c r="DI355" s="77"/>
      <c r="DJ355" s="77"/>
      <c r="DK355" s="77"/>
      <c r="DL355" s="77"/>
      <c r="DM355" s="77"/>
      <c r="DN355" s="77"/>
      <c r="DO355" s="77"/>
      <c r="DP355" s="77"/>
      <c r="DQ355" s="77"/>
      <c r="DR355" s="77"/>
    </row>
    <row r="356" spans="1:122" ht="13.5" customHeight="1">
      <c r="A356" s="77"/>
      <c r="B356" s="86" t="str">
        <f t="shared" si="7"/>
        <v/>
      </c>
      <c r="C356" s="86" t="str">
        <f>IF(ISERROR(VLOOKUP($B356,'Data invoice'!$B$2:$Q$1155,3)),"",VLOOKUP($B356,'Data invoice'!$B$2:$Q$1155,3,0))</f>
        <v/>
      </c>
      <c r="D356" s="86" t="str">
        <f>IF(ISERROR(VLOOKUP($B356,'Data invoice'!$B$2:$Q$1155,4,0)),"",VLOOKUP($B356,'Data invoice'!$B$2:$Q$1155,4,0))</f>
        <v/>
      </c>
      <c r="E356" s="86" t="str">
        <f>IF(ISERROR(VLOOKUP($B356,'Data invoice'!$B$2:$Q$1155,5,0)),"",VLOOKUP($B356,'Data invoice'!$B$2:$Q$1155,5,0))</f>
        <v/>
      </c>
      <c r="F356" s="86" t="str">
        <f>IF(ISERROR(VLOOKUP($B356,'Data invoice'!$B$2:$Q$1155,6,0)),"",VLOOKUP($B356,'Data invoice'!$B$2:$Q$1155,6,0))</f>
        <v/>
      </c>
      <c r="G356" s="86" t="str">
        <f>IF(ISERROR(VLOOKUP($B356,'Data invoice'!$B$2:$Q$1155,7,0)),"",VLOOKUP($B356,'Data invoice'!$B$2:$Q$1155,7,0))</f>
        <v/>
      </c>
      <c r="H356" s="86" t="str">
        <f>IF(ISERROR(VLOOKUP($B356,'Data invoice'!$B$2:$Q$1155,9,0)),"",VLOOKUP($B356,'Data invoice'!$B$2:$Q$1155,9,0))</f>
        <v/>
      </c>
      <c r="I356" s="86" t="str">
        <f>IF(ISERROR(VLOOKUP($B356,'Data invoice'!$B$2:$Q$1155,35,0)),"",VLOOKUP($B356,'Data invoice'!$B$2:$Q$1155,35,0))</f>
        <v/>
      </c>
      <c r="J356" s="86" t="str">
        <f>IF(ISERROR(VLOOKUP($B356,'Data invoice'!$B$2:$Q$1155,36,0)),"",VLOOKUP($B356,'Data invoice'!$B$2:$Q$1155,36,0))</f>
        <v/>
      </c>
      <c r="K356" s="88" t="str">
        <f>IF(ISERROR(VLOOKUP($B356,'Data invoice'!$B$2:$Q$1155,37,0)),"",VLOOKUP($B356,'Data invoice'!$B$2:$Q$1155,37,0))</f>
        <v/>
      </c>
      <c r="L356" s="77"/>
      <c r="M356" s="77"/>
      <c r="N356" s="77"/>
      <c r="O356" s="77"/>
      <c r="P356" s="77"/>
      <c r="Q356" s="77"/>
      <c r="R356" s="89"/>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c r="AP356" s="77"/>
      <c r="AQ356" s="77"/>
      <c r="AR356" s="77"/>
      <c r="AS356" s="77"/>
      <c r="AT356" s="77"/>
      <c r="AU356" s="77"/>
      <c r="AV356" s="77"/>
      <c r="AW356" s="77"/>
      <c r="AX356" s="77"/>
      <c r="AY356" s="77"/>
      <c r="AZ356" s="77"/>
      <c r="BA356" s="77"/>
      <c r="BB356" s="77"/>
      <c r="BC356" s="77"/>
      <c r="BD356" s="77"/>
      <c r="BE356" s="77"/>
      <c r="BF356" s="77"/>
      <c r="BG356" s="77"/>
      <c r="BH356" s="77"/>
      <c r="BI356" s="77"/>
      <c r="BJ356" s="77"/>
      <c r="BK356" s="77"/>
      <c r="BL356" s="77"/>
      <c r="BM356" s="77"/>
      <c r="BN356" s="77"/>
      <c r="BO356" s="77"/>
      <c r="BP356" s="77"/>
      <c r="BQ356" s="77"/>
      <c r="BR356" s="77"/>
      <c r="BS356" s="77"/>
      <c r="BT356" s="77"/>
      <c r="BU356" s="77"/>
      <c r="BV356" s="77"/>
      <c r="BW356" s="77"/>
      <c r="BX356" s="77"/>
      <c r="BY356" s="77"/>
      <c r="BZ356" s="77"/>
      <c r="CA356" s="77"/>
      <c r="CB356" s="77"/>
      <c r="CC356" s="77"/>
      <c r="CD356" s="77"/>
      <c r="CE356" s="77"/>
      <c r="CF356" s="77"/>
      <c r="CG356" s="77"/>
      <c r="CH356" s="77"/>
      <c r="CI356" s="77"/>
      <c r="CJ356" s="77"/>
      <c r="CK356" s="77"/>
      <c r="CL356" s="77"/>
      <c r="CM356" s="77"/>
      <c r="CN356" s="77"/>
      <c r="CO356" s="77"/>
      <c r="CP356" s="77"/>
      <c r="CQ356" s="77"/>
      <c r="CR356" s="77"/>
      <c r="CS356" s="77"/>
      <c r="CT356" s="81"/>
      <c r="CU356" s="77"/>
      <c r="CV356" s="77"/>
      <c r="CW356" s="77"/>
      <c r="CX356" s="77"/>
      <c r="CY356" s="77"/>
      <c r="CZ356" s="77"/>
      <c r="DA356" s="77"/>
      <c r="DB356" s="77"/>
      <c r="DC356" s="77"/>
      <c r="DD356" s="77"/>
      <c r="DE356" s="77"/>
      <c r="DF356" s="77"/>
      <c r="DG356" s="77"/>
      <c r="DH356" s="77"/>
      <c r="DI356" s="77"/>
      <c r="DJ356" s="77"/>
      <c r="DK356" s="77"/>
      <c r="DL356" s="77"/>
      <c r="DM356" s="77"/>
      <c r="DN356" s="77"/>
      <c r="DO356" s="77"/>
      <c r="DP356" s="77"/>
      <c r="DQ356" s="77"/>
      <c r="DR356" s="77"/>
    </row>
    <row r="357" spans="1:122" ht="13.5" customHeight="1">
      <c r="A357" s="77"/>
      <c r="B357" s="86" t="str">
        <f t="shared" si="7"/>
        <v/>
      </c>
      <c r="C357" s="86" t="str">
        <f>IF(ISERROR(VLOOKUP($B357,'Data invoice'!$B$2:$Q$1155,3)),"",VLOOKUP($B357,'Data invoice'!$B$2:$Q$1155,3,0))</f>
        <v/>
      </c>
      <c r="D357" s="86" t="str">
        <f>IF(ISERROR(VLOOKUP($B357,'Data invoice'!$B$2:$Q$1155,4,0)),"",VLOOKUP($B357,'Data invoice'!$B$2:$Q$1155,4,0))</f>
        <v/>
      </c>
      <c r="E357" s="86" t="str">
        <f>IF(ISERROR(VLOOKUP($B357,'Data invoice'!$B$2:$Q$1155,5,0)),"",VLOOKUP($B357,'Data invoice'!$B$2:$Q$1155,5,0))</f>
        <v/>
      </c>
      <c r="F357" s="86" t="str">
        <f>IF(ISERROR(VLOOKUP($B357,'Data invoice'!$B$2:$Q$1155,6,0)),"",VLOOKUP($B357,'Data invoice'!$B$2:$Q$1155,6,0))</f>
        <v/>
      </c>
      <c r="G357" s="86" t="str">
        <f>IF(ISERROR(VLOOKUP($B357,'Data invoice'!$B$2:$Q$1155,7,0)),"",VLOOKUP($B357,'Data invoice'!$B$2:$Q$1155,7,0))</f>
        <v/>
      </c>
      <c r="H357" s="86" t="str">
        <f>IF(ISERROR(VLOOKUP($B357,'Data invoice'!$B$2:$Q$1155,9,0)),"",VLOOKUP($B357,'Data invoice'!$B$2:$Q$1155,9,0))</f>
        <v/>
      </c>
      <c r="I357" s="86" t="str">
        <f>IF(ISERROR(VLOOKUP($B357,'Data invoice'!$B$2:$Q$1155,35,0)),"",VLOOKUP($B357,'Data invoice'!$B$2:$Q$1155,35,0))</f>
        <v/>
      </c>
      <c r="J357" s="86" t="str">
        <f>IF(ISERROR(VLOOKUP($B357,'Data invoice'!$B$2:$Q$1155,36,0)),"",VLOOKUP($B357,'Data invoice'!$B$2:$Q$1155,36,0))</f>
        <v/>
      </c>
      <c r="K357" s="88" t="str">
        <f>IF(ISERROR(VLOOKUP($B357,'Data invoice'!$B$2:$Q$1155,37,0)),"",VLOOKUP($B357,'Data invoice'!$B$2:$Q$1155,37,0))</f>
        <v/>
      </c>
      <c r="L357" s="77"/>
      <c r="M357" s="77"/>
      <c r="N357" s="77"/>
      <c r="O357" s="77"/>
      <c r="P357" s="77"/>
      <c r="Q357" s="77"/>
      <c r="R357" s="89"/>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c r="AP357" s="77"/>
      <c r="AQ357" s="77"/>
      <c r="AR357" s="77"/>
      <c r="AS357" s="77"/>
      <c r="AT357" s="77"/>
      <c r="AU357" s="77"/>
      <c r="AV357" s="77"/>
      <c r="AW357" s="77"/>
      <c r="AX357" s="77"/>
      <c r="AY357" s="77"/>
      <c r="AZ357" s="77"/>
      <c r="BA357" s="77"/>
      <c r="BB357" s="77"/>
      <c r="BC357" s="77"/>
      <c r="BD357" s="77"/>
      <c r="BE357" s="77"/>
      <c r="BF357" s="77"/>
      <c r="BG357" s="77"/>
      <c r="BH357" s="77"/>
      <c r="BI357" s="77"/>
      <c r="BJ357" s="77"/>
      <c r="BK357" s="77"/>
      <c r="BL357" s="77"/>
      <c r="BM357" s="77"/>
      <c r="BN357" s="77"/>
      <c r="BO357" s="77"/>
      <c r="BP357" s="77"/>
      <c r="BQ357" s="77"/>
      <c r="BR357" s="77"/>
      <c r="BS357" s="77"/>
      <c r="BT357" s="77"/>
      <c r="BU357" s="77"/>
      <c r="BV357" s="77"/>
      <c r="BW357" s="77"/>
      <c r="BX357" s="77"/>
      <c r="BY357" s="77"/>
      <c r="BZ357" s="77"/>
      <c r="CA357" s="77"/>
      <c r="CB357" s="77"/>
      <c r="CC357" s="77"/>
      <c r="CD357" s="77"/>
      <c r="CE357" s="77"/>
      <c r="CF357" s="77"/>
      <c r="CG357" s="77"/>
      <c r="CH357" s="77"/>
      <c r="CI357" s="77"/>
      <c r="CJ357" s="77"/>
      <c r="CK357" s="77"/>
      <c r="CL357" s="77"/>
      <c r="CM357" s="77"/>
      <c r="CN357" s="77"/>
      <c r="CO357" s="77"/>
      <c r="CP357" s="77"/>
      <c r="CQ357" s="77"/>
      <c r="CR357" s="77"/>
      <c r="CS357" s="77"/>
      <c r="CT357" s="81"/>
      <c r="CU357" s="77"/>
      <c r="CV357" s="77"/>
      <c r="CW357" s="77"/>
      <c r="CX357" s="77"/>
      <c r="CY357" s="77"/>
      <c r="CZ357" s="77"/>
      <c r="DA357" s="77"/>
      <c r="DB357" s="77"/>
      <c r="DC357" s="77"/>
      <c r="DD357" s="77"/>
      <c r="DE357" s="77"/>
      <c r="DF357" s="77"/>
      <c r="DG357" s="77"/>
      <c r="DH357" s="77"/>
      <c r="DI357" s="77"/>
      <c r="DJ357" s="77"/>
      <c r="DK357" s="77"/>
      <c r="DL357" s="77"/>
      <c r="DM357" s="77"/>
      <c r="DN357" s="77"/>
      <c r="DO357" s="77"/>
      <c r="DP357" s="77"/>
      <c r="DQ357" s="77"/>
      <c r="DR357" s="77"/>
    </row>
    <row r="358" spans="1:122" ht="13.5" customHeight="1">
      <c r="A358" s="77"/>
      <c r="B358" s="86" t="str">
        <f t="shared" si="7"/>
        <v/>
      </c>
      <c r="C358" s="86" t="str">
        <f>IF(ISERROR(VLOOKUP($B358,'Data invoice'!$B$2:$Q$1155,3)),"",VLOOKUP($B358,'Data invoice'!$B$2:$Q$1155,3,0))</f>
        <v/>
      </c>
      <c r="D358" s="86" t="str">
        <f>IF(ISERROR(VLOOKUP($B358,'Data invoice'!$B$2:$Q$1155,4,0)),"",VLOOKUP($B358,'Data invoice'!$B$2:$Q$1155,4,0))</f>
        <v/>
      </c>
      <c r="E358" s="86" t="str">
        <f>IF(ISERROR(VLOOKUP($B358,'Data invoice'!$B$2:$Q$1155,5,0)),"",VLOOKUP($B358,'Data invoice'!$B$2:$Q$1155,5,0))</f>
        <v/>
      </c>
      <c r="F358" s="86" t="str">
        <f>IF(ISERROR(VLOOKUP($B358,'Data invoice'!$B$2:$Q$1155,6,0)),"",VLOOKUP($B358,'Data invoice'!$B$2:$Q$1155,6,0))</f>
        <v/>
      </c>
      <c r="G358" s="86" t="str">
        <f>IF(ISERROR(VLOOKUP($B358,'Data invoice'!$B$2:$Q$1155,7,0)),"",VLOOKUP($B358,'Data invoice'!$B$2:$Q$1155,7,0))</f>
        <v/>
      </c>
      <c r="H358" s="86" t="str">
        <f>IF(ISERROR(VLOOKUP($B358,'Data invoice'!$B$2:$Q$1155,9,0)),"",VLOOKUP($B358,'Data invoice'!$B$2:$Q$1155,9,0))</f>
        <v/>
      </c>
      <c r="I358" s="86" t="str">
        <f>IF(ISERROR(VLOOKUP($B358,'Data invoice'!$B$2:$Q$1155,35,0)),"",VLOOKUP($B358,'Data invoice'!$B$2:$Q$1155,35,0))</f>
        <v/>
      </c>
      <c r="J358" s="86" t="str">
        <f>IF(ISERROR(VLOOKUP($B358,'Data invoice'!$B$2:$Q$1155,36,0)),"",VLOOKUP($B358,'Data invoice'!$B$2:$Q$1155,36,0))</f>
        <v/>
      </c>
      <c r="K358" s="88" t="str">
        <f>IF(ISERROR(VLOOKUP($B358,'Data invoice'!$B$2:$Q$1155,37,0)),"",VLOOKUP($B358,'Data invoice'!$B$2:$Q$1155,37,0))</f>
        <v/>
      </c>
      <c r="L358" s="77"/>
      <c r="M358" s="77"/>
      <c r="N358" s="77"/>
      <c r="O358" s="77"/>
      <c r="P358" s="77"/>
      <c r="Q358" s="77"/>
      <c r="R358" s="89"/>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c r="AP358" s="77"/>
      <c r="AQ358" s="77"/>
      <c r="AR358" s="77"/>
      <c r="AS358" s="77"/>
      <c r="AT358" s="77"/>
      <c r="AU358" s="77"/>
      <c r="AV358" s="77"/>
      <c r="AW358" s="77"/>
      <c r="AX358" s="77"/>
      <c r="AY358" s="77"/>
      <c r="AZ358" s="77"/>
      <c r="BA358" s="77"/>
      <c r="BB358" s="77"/>
      <c r="BC358" s="77"/>
      <c r="BD358" s="77"/>
      <c r="BE358" s="77"/>
      <c r="BF358" s="77"/>
      <c r="BG358" s="77"/>
      <c r="BH358" s="77"/>
      <c r="BI358" s="77"/>
      <c r="BJ358" s="77"/>
      <c r="BK358" s="77"/>
      <c r="BL358" s="77"/>
      <c r="BM358" s="77"/>
      <c r="BN358" s="77"/>
      <c r="BO358" s="77"/>
      <c r="BP358" s="77"/>
      <c r="BQ358" s="77"/>
      <c r="BR358" s="77"/>
      <c r="BS358" s="77"/>
      <c r="BT358" s="77"/>
      <c r="BU358" s="77"/>
      <c r="BV358" s="77"/>
      <c r="BW358" s="77"/>
      <c r="BX358" s="77"/>
      <c r="BY358" s="77"/>
      <c r="BZ358" s="77"/>
      <c r="CA358" s="77"/>
      <c r="CB358" s="77"/>
      <c r="CC358" s="77"/>
      <c r="CD358" s="77"/>
      <c r="CE358" s="77"/>
      <c r="CF358" s="77"/>
      <c r="CG358" s="77"/>
      <c r="CH358" s="77"/>
      <c r="CI358" s="77"/>
      <c r="CJ358" s="77"/>
      <c r="CK358" s="77"/>
      <c r="CL358" s="77"/>
      <c r="CM358" s="77"/>
      <c r="CN358" s="77"/>
      <c r="CO358" s="77"/>
      <c r="CP358" s="77"/>
      <c r="CQ358" s="77"/>
      <c r="CR358" s="77"/>
      <c r="CS358" s="77"/>
      <c r="CT358" s="81"/>
      <c r="CU358" s="77"/>
      <c r="CV358" s="77"/>
      <c r="CW358" s="77"/>
      <c r="CX358" s="77"/>
      <c r="CY358" s="77"/>
      <c r="CZ358" s="77"/>
      <c r="DA358" s="77"/>
      <c r="DB358" s="77"/>
      <c r="DC358" s="77"/>
      <c r="DD358" s="77"/>
      <c r="DE358" s="77"/>
      <c r="DF358" s="77"/>
      <c r="DG358" s="77"/>
      <c r="DH358" s="77"/>
      <c r="DI358" s="77"/>
      <c r="DJ358" s="77"/>
      <c r="DK358" s="77"/>
      <c r="DL358" s="77"/>
      <c r="DM358" s="77"/>
      <c r="DN358" s="77"/>
      <c r="DO358" s="77"/>
      <c r="DP358" s="77"/>
      <c r="DQ358" s="77"/>
      <c r="DR358" s="77"/>
    </row>
    <row r="359" spans="1:122" ht="13.5" customHeight="1">
      <c r="A359" s="77"/>
      <c r="B359" s="86" t="str">
        <f t="shared" si="7"/>
        <v/>
      </c>
      <c r="C359" s="86" t="str">
        <f>IF(ISERROR(VLOOKUP($B359,'Data invoice'!$B$2:$Q$1155,3)),"",VLOOKUP($B359,'Data invoice'!$B$2:$Q$1155,3,0))</f>
        <v/>
      </c>
      <c r="D359" s="86" t="str">
        <f>IF(ISERROR(VLOOKUP($B359,'Data invoice'!$B$2:$Q$1155,4,0)),"",VLOOKUP($B359,'Data invoice'!$B$2:$Q$1155,4,0))</f>
        <v/>
      </c>
      <c r="E359" s="86" t="str">
        <f>IF(ISERROR(VLOOKUP($B359,'Data invoice'!$B$2:$Q$1155,5,0)),"",VLOOKUP($B359,'Data invoice'!$B$2:$Q$1155,5,0))</f>
        <v/>
      </c>
      <c r="F359" s="86" t="str">
        <f>IF(ISERROR(VLOOKUP($B359,'Data invoice'!$B$2:$Q$1155,6,0)),"",VLOOKUP($B359,'Data invoice'!$B$2:$Q$1155,6,0))</f>
        <v/>
      </c>
      <c r="G359" s="86" t="str">
        <f>IF(ISERROR(VLOOKUP($B359,'Data invoice'!$B$2:$Q$1155,7,0)),"",VLOOKUP($B359,'Data invoice'!$B$2:$Q$1155,7,0))</f>
        <v/>
      </c>
      <c r="H359" s="86" t="str">
        <f>IF(ISERROR(VLOOKUP($B359,'Data invoice'!$B$2:$Q$1155,9,0)),"",VLOOKUP($B359,'Data invoice'!$B$2:$Q$1155,9,0))</f>
        <v/>
      </c>
      <c r="I359" s="86" t="str">
        <f>IF(ISERROR(VLOOKUP($B359,'Data invoice'!$B$2:$Q$1155,35,0)),"",VLOOKUP($B359,'Data invoice'!$B$2:$Q$1155,35,0))</f>
        <v/>
      </c>
      <c r="J359" s="86" t="str">
        <f>IF(ISERROR(VLOOKUP($B359,'Data invoice'!$B$2:$Q$1155,36,0)),"",VLOOKUP($B359,'Data invoice'!$B$2:$Q$1155,36,0))</f>
        <v/>
      </c>
      <c r="K359" s="88" t="str">
        <f>IF(ISERROR(VLOOKUP($B359,'Data invoice'!$B$2:$Q$1155,37,0)),"",VLOOKUP($B359,'Data invoice'!$B$2:$Q$1155,37,0))</f>
        <v/>
      </c>
      <c r="L359" s="77"/>
      <c r="M359" s="77"/>
      <c r="N359" s="77"/>
      <c r="O359" s="77"/>
      <c r="P359" s="77"/>
      <c r="Q359" s="77"/>
      <c r="R359" s="89"/>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c r="AP359" s="77"/>
      <c r="AQ359" s="77"/>
      <c r="AR359" s="77"/>
      <c r="AS359" s="77"/>
      <c r="AT359" s="77"/>
      <c r="AU359" s="77"/>
      <c r="AV359" s="77"/>
      <c r="AW359" s="77"/>
      <c r="AX359" s="77"/>
      <c r="AY359" s="77"/>
      <c r="AZ359" s="77"/>
      <c r="BA359" s="77"/>
      <c r="BB359" s="77"/>
      <c r="BC359" s="77"/>
      <c r="BD359" s="77"/>
      <c r="BE359" s="77"/>
      <c r="BF359" s="77"/>
      <c r="BG359" s="77"/>
      <c r="BH359" s="77"/>
      <c r="BI359" s="77"/>
      <c r="BJ359" s="77"/>
      <c r="BK359" s="77"/>
      <c r="BL359" s="77"/>
      <c r="BM359" s="77"/>
      <c r="BN359" s="77"/>
      <c r="BO359" s="77"/>
      <c r="BP359" s="77"/>
      <c r="BQ359" s="77"/>
      <c r="BR359" s="77"/>
      <c r="BS359" s="77"/>
      <c r="BT359" s="77"/>
      <c r="BU359" s="77"/>
      <c r="BV359" s="77"/>
      <c r="BW359" s="77"/>
      <c r="BX359" s="77"/>
      <c r="BY359" s="77"/>
      <c r="BZ359" s="77"/>
      <c r="CA359" s="77"/>
      <c r="CB359" s="77"/>
      <c r="CC359" s="77"/>
      <c r="CD359" s="77"/>
      <c r="CE359" s="77"/>
      <c r="CF359" s="77"/>
      <c r="CG359" s="77"/>
      <c r="CH359" s="77"/>
      <c r="CI359" s="77"/>
      <c r="CJ359" s="77"/>
      <c r="CK359" s="77"/>
      <c r="CL359" s="77"/>
      <c r="CM359" s="77"/>
      <c r="CN359" s="77"/>
      <c r="CO359" s="77"/>
      <c r="CP359" s="77"/>
      <c r="CQ359" s="77"/>
      <c r="CR359" s="77"/>
      <c r="CS359" s="77"/>
      <c r="CT359" s="81"/>
      <c r="CU359" s="77"/>
      <c r="CV359" s="77"/>
      <c r="CW359" s="77"/>
      <c r="CX359" s="77"/>
      <c r="CY359" s="77"/>
      <c r="CZ359" s="77"/>
      <c r="DA359" s="77"/>
      <c r="DB359" s="77"/>
      <c r="DC359" s="77"/>
      <c r="DD359" s="77"/>
      <c r="DE359" s="77"/>
      <c r="DF359" s="77"/>
      <c r="DG359" s="77"/>
      <c r="DH359" s="77"/>
      <c r="DI359" s="77"/>
      <c r="DJ359" s="77"/>
      <c r="DK359" s="77"/>
      <c r="DL359" s="77"/>
      <c r="DM359" s="77"/>
      <c r="DN359" s="77"/>
      <c r="DO359" s="77"/>
      <c r="DP359" s="77"/>
      <c r="DQ359" s="77"/>
      <c r="DR359" s="77"/>
    </row>
    <row r="360" spans="1:122" ht="13.5" customHeight="1">
      <c r="A360" s="77"/>
      <c r="B360" s="86" t="str">
        <f t="shared" si="7"/>
        <v/>
      </c>
      <c r="C360" s="86" t="str">
        <f>IF(ISERROR(VLOOKUP($B360,'Data invoice'!$B$2:$Q$1155,3)),"",VLOOKUP($B360,'Data invoice'!$B$2:$Q$1155,3,0))</f>
        <v/>
      </c>
      <c r="D360" s="86" t="str">
        <f>IF(ISERROR(VLOOKUP($B360,'Data invoice'!$B$2:$Q$1155,4,0)),"",VLOOKUP($B360,'Data invoice'!$B$2:$Q$1155,4,0))</f>
        <v/>
      </c>
      <c r="E360" s="86" t="str">
        <f>IF(ISERROR(VLOOKUP($B360,'Data invoice'!$B$2:$Q$1155,5,0)),"",VLOOKUP($B360,'Data invoice'!$B$2:$Q$1155,5,0))</f>
        <v/>
      </c>
      <c r="F360" s="86" t="str">
        <f>IF(ISERROR(VLOOKUP($B360,'Data invoice'!$B$2:$Q$1155,6,0)),"",VLOOKUP($B360,'Data invoice'!$B$2:$Q$1155,6,0))</f>
        <v/>
      </c>
      <c r="G360" s="86" t="str">
        <f>IF(ISERROR(VLOOKUP($B360,'Data invoice'!$B$2:$Q$1155,7,0)),"",VLOOKUP($B360,'Data invoice'!$B$2:$Q$1155,7,0))</f>
        <v/>
      </c>
      <c r="H360" s="86" t="str">
        <f>IF(ISERROR(VLOOKUP($B360,'Data invoice'!$B$2:$Q$1155,9,0)),"",VLOOKUP($B360,'Data invoice'!$B$2:$Q$1155,9,0))</f>
        <v/>
      </c>
      <c r="I360" s="86" t="str">
        <f>IF(ISERROR(VLOOKUP($B360,'Data invoice'!$B$2:$Q$1155,35,0)),"",VLOOKUP($B360,'Data invoice'!$B$2:$Q$1155,35,0))</f>
        <v/>
      </c>
      <c r="J360" s="86" t="str">
        <f>IF(ISERROR(VLOOKUP($B360,'Data invoice'!$B$2:$Q$1155,36,0)),"",VLOOKUP($B360,'Data invoice'!$B$2:$Q$1155,36,0))</f>
        <v/>
      </c>
      <c r="K360" s="88" t="str">
        <f>IF(ISERROR(VLOOKUP($B360,'Data invoice'!$B$2:$Q$1155,37,0)),"",VLOOKUP($B360,'Data invoice'!$B$2:$Q$1155,37,0))</f>
        <v/>
      </c>
      <c r="L360" s="77"/>
      <c r="M360" s="77"/>
      <c r="N360" s="77"/>
      <c r="O360" s="77"/>
      <c r="P360" s="77"/>
      <c r="Q360" s="77"/>
      <c r="R360" s="89"/>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c r="AP360" s="77"/>
      <c r="AQ360" s="77"/>
      <c r="AR360" s="77"/>
      <c r="AS360" s="77"/>
      <c r="AT360" s="77"/>
      <c r="AU360" s="77"/>
      <c r="AV360" s="77"/>
      <c r="AW360" s="77"/>
      <c r="AX360" s="77"/>
      <c r="AY360" s="77"/>
      <c r="AZ360" s="77"/>
      <c r="BA360" s="77"/>
      <c r="BB360" s="77"/>
      <c r="BC360" s="77"/>
      <c r="BD360" s="77"/>
      <c r="BE360" s="77"/>
      <c r="BF360" s="77"/>
      <c r="BG360" s="77"/>
      <c r="BH360" s="77"/>
      <c r="BI360" s="77"/>
      <c r="BJ360" s="77"/>
      <c r="BK360" s="77"/>
      <c r="BL360" s="77"/>
      <c r="BM360" s="77"/>
      <c r="BN360" s="77"/>
      <c r="BO360" s="77"/>
      <c r="BP360" s="77"/>
      <c r="BQ360" s="77"/>
      <c r="BR360" s="77"/>
      <c r="BS360" s="77"/>
      <c r="BT360" s="77"/>
      <c r="BU360" s="77"/>
      <c r="BV360" s="77"/>
      <c r="BW360" s="77"/>
      <c r="BX360" s="77"/>
      <c r="BY360" s="77"/>
      <c r="BZ360" s="77"/>
      <c r="CA360" s="77"/>
      <c r="CB360" s="77"/>
      <c r="CC360" s="77"/>
      <c r="CD360" s="77"/>
      <c r="CE360" s="77"/>
      <c r="CF360" s="77"/>
      <c r="CG360" s="77"/>
      <c r="CH360" s="77"/>
      <c r="CI360" s="77"/>
      <c r="CJ360" s="77"/>
      <c r="CK360" s="77"/>
      <c r="CL360" s="77"/>
      <c r="CM360" s="77"/>
      <c r="CN360" s="77"/>
      <c r="CO360" s="77"/>
      <c r="CP360" s="77"/>
      <c r="CQ360" s="77"/>
      <c r="CR360" s="77"/>
      <c r="CS360" s="77"/>
      <c r="CT360" s="81"/>
      <c r="CU360" s="77"/>
      <c r="CV360" s="77"/>
      <c r="CW360" s="77"/>
      <c r="CX360" s="77"/>
      <c r="CY360" s="77"/>
      <c r="CZ360" s="77"/>
      <c r="DA360" s="77"/>
      <c r="DB360" s="77"/>
      <c r="DC360" s="77"/>
      <c r="DD360" s="77"/>
      <c r="DE360" s="77"/>
      <c r="DF360" s="77"/>
      <c r="DG360" s="77"/>
      <c r="DH360" s="77"/>
      <c r="DI360" s="77"/>
      <c r="DJ360" s="77"/>
      <c r="DK360" s="77"/>
      <c r="DL360" s="77"/>
      <c r="DM360" s="77"/>
      <c r="DN360" s="77"/>
      <c r="DO360" s="77"/>
      <c r="DP360" s="77"/>
      <c r="DQ360" s="77"/>
      <c r="DR360" s="77"/>
    </row>
    <row r="361" spans="1:122" ht="13.5" customHeight="1">
      <c r="A361" s="77"/>
      <c r="B361" s="86" t="str">
        <f t="shared" si="7"/>
        <v/>
      </c>
      <c r="C361" s="86" t="str">
        <f>IF(ISERROR(VLOOKUP($B361,'Data invoice'!$B$2:$Q$1155,3)),"",VLOOKUP($B361,'Data invoice'!$B$2:$Q$1155,3,0))</f>
        <v/>
      </c>
      <c r="D361" s="86" t="str">
        <f>IF(ISERROR(VLOOKUP($B361,'Data invoice'!$B$2:$Q$1155,4,0)),"",VLOOKUP($B361,'Data invoice'!$B$2:$Q$1155,4,0))</f>
        <v/>
      </c>
      <c r="E361" s="86" t="str">
        <f>IF(ISERROR(VLOOKUP($B361,'Data invoice'!$B$2:$Q$1155,5,0)),"",VLOOKUP($B361,'Data invoice'!$B$2:$Q$1155,5,0))</f>
        <v/>
      </c>
      <c r="F361" s="86" t="str">
        <f>IF(ISERROR(VLOOKUP($B361,'Data invoice'!$B$2:$Q$1155,6,0)),"",VLOOKUP($B361,'Data invoice'!$B$2:$Q$1155,6,0))</f>
        <v/>
      </c>
      <c r="G361" s="86" t="str">
        <f>IF(ISERROR(VLOOKUP($B361,'Data invoice'!$B$2:$Q$1155,7,0)),"",VLOOKUP($B361,'Data invoice'!$B$2:$Q$1155,7,0))</f>
        <v/>
      </c>
      <c r="H361" s="86" t="str">
        <f>IF(ISERROR(VLOOKUP($B361,'Data invoice'!$B$2:$Q$1155,9,0)),"",VLOOKUP($B361,'Data invoice'!$B$2:$Q$1155,9,0))</f>
        <v/>
      </c>
      <c r="I361" s="86" t="str">
        <f>IF(ISERROR(VLOOKUP($B361,'Data invoice'!$B$2:$Q$1155,35,0)),"",VLOOKUP($B361,'Data invoice'!$B$2:$Q$1155,35,0))</f>
        <v/>
      </c>
      <c r="J361" s="86" t="str">
        <f>IF(ISERROR(VLOOKUP($B361,'Data invoice'!$B$2:$Q$1155,36,0)),"",VLOOKUP($B361,'Data invoice'!$B$2:$Q$1155,36,0))</f>
        <v/>
      </c>
      <c r="K361" s="88" t="str">
        <f>IF(ISERROR(VLOOKUP($B361,'Data invoice'!$B$2:$Q$1155,37,0)),"",VLOOKUP($B361,'Data invoice'!$B$2:$Q$1155,37,0))</f>
        <v/>
      </c>
      <c r="L361" s="77"/>
      <c r="M361" s="77"/>
      <c r="N361" s="77"/>
      <c r="O361" s="77"/>
      <c r="P361" s="77"/>
      <c r="Q361" s="77"/>
      <c r="R361" s="89"/>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c r="AP361" s="77"/>
      <c r="AQ361" s="77"/>
      <c r="AR361" s="77"/>
      <c r="AS361" s="77"/>
      <c r="AT361" s="77"/>
      <c r="AU361" s="77"/>
      <c r="AV361" s="77"/>
      <c r="AW361" s="77"/>
      <c r="AX361" s="77"/>
      <c r="AY361" s="77"/>
      <c r="AZ361" s="77"/>
      <c r="BA361" s="77"/>
      <c r="BB361" s="77"/>
      <c r="BC361" s="77"/>
      <c r="BD361" s="77"/>
      <c r="BE361" s="77"/>
      <c r="BF361" s="77"/>
      <c r="BG361" s="77"/>
      <c r="BH361" s="77"/>
      <c r="BI361" s="77"/>
      <c r="BJ361" s="77"/>
      <c r="BK361" s="77"/>
      <c r="BL361" s="77"/>
      <c r="BM361" s="77"/>
      <c r="BN361" s="77"/>
      <c r="BO361" s="77"/>
      <c r="BP361" s="77"/>
      <c r="BQ361" s="77"/>
      <c r="BR361" s="77"/>
      <c r="BS361" s="77"/>
      <c r="BT361" s="77"/>
      <c r="BU361" s="77"/>
      <c r="BV361" s="77"/>
      <c r="BW361" s="77"/>
      <c r="BX361" s="77"/>
      <c r="BY361" s="77"/>
      <c r="BZ361" s="77"/>
      <c r="CA361" s="77"/>
      <c r="CB361" s="77"/>
      <c r="CC361" s="77"/>
      <c r="CD361" s="77"/>
      <c r="CE361" s="77"/>
      <c r="CF361" s="77"/>
      <c r="CG361" s="77"/>
      <c r="CH361" s="77"/>
      <c r="CI361" s="77"/>
      <c r="CJ361" s="77"/>
      <c r="CK361" s="77"/>
      <c r="CL361" s="77"/>
      <c r="CM361" s="77"/>
      <c r="CN361" s="77"/>
      <c r="CO361" s="77"/>
      <c r="CP361" s="77"/>
      <c r="CQ361" s="77"/>
      <c r="CR361" s="77"/>
      <c r="CS361" s="77"/>
      <c r="CT361" s="81"/>
      <c r="CU361" s="77"/>
      <c r="CV361" s="77"/>
      <c r="CW361" s="77"/>
      <c r="CX361" s="77"/>
      <c r="CY361" s="77"/>
      <c r="CZ361" s="77"/>
      <c r="DA361" s="77"/>
      <c r="DB361" s="77"/>
      <c r="DC361" s="77"/>
      <c r="DD361" s="77"/>
      <c r="DE361" s="77"/>
      <c r="DF361" s="77"/>
      <c r="DG361" s="77"/>
      <c r="DH361" s="77"/>
      <c r="DI361" s="77"/>
      <c r="DJ361" s="77"/>
      <c r="DK361" s="77"/>
      <c r="DL361" s="77"/>
      <c r="DM361" s="77"/>
      <c r="DN361" s="77"/>
      <c r="DO361" s="77"/>
      <c r="DP361" s="77"/>
      <c r="DQ361" s="77"/>
      <c r="DR361" s="77"/>
    </row>
    <row r="362" spans="1:122" ht="13.5" customHeight="1">
      <c r="A362" s="77"/>
      <c r="B362" s="86" t="str">
        <f t="shared" si="7"/>
        <v/>
      </c>
      <c r="C362" s="86" t="str">
        <f>IF(ISERROR(VLOOKUP($B362,'Data invoice'!$B$2:$Q$1155,3)),"",VLOOKUP($B362,'Data invoice'!$B$2:$Q$1155,3,0))</f>
        <v/>
      </c>
      <c r="D362" s="86" t="str">
        <f>IF(ISERROR(VLOOKUP($B362,'Data invoice'!$B$2:$Q$1155,4,0)),"",VLOOKUP($B362,'Data invoice'!$B$2:$Q$1155,4,0))</f>
        <v/>
      </c>
      <c r="E362" s="86" t="str">
        <f>IF(ISERROR(VLOOKUP($B362,'Data invoice'!$B$2:$Q$1155,5,0)),"",VLOOKUP($B362,'Data invoice'!$B$2:$Q$1155,5,0))</f>
        <v/>
      </c>
      <c r="F362" s="86" t="str">
        <f>IF(ISERROR(VLOOKUP($B362,'Data invoice'!$B$2:$Q$1155,6,0)),"",VLOOKUP($B362,'Data invoice'!$B$2:$Q$1155,6,0))</f>
        <v/>
      </c>
      <c r="G362" s="86" t="str">
        <f>IF(ISERROR(VLOOKUP($B362,'Data invoice'!$B$2:$Q$1155,7,0)),"",VLOOKUP($B362,'Data invoice'!$B$2:$Q$1155,7,0))</f>
        <v/>
      </c>
      <c r="H362" s="86" t="str">
        <f>IF(ISERROR(VLOOKUP($B362,'Data invoice'!$B$2:$Q$1155,9,0)),"",VLOOKUP($B362,'Data invoice'!$B$2:$Q$1155,9,0))</f>
        <v/>
      </c>
      <c r="I362" s="86" t="str">
        <f>IF(ISERROR(VLOOKUP($B362,'Data invoice'!$B$2:$Q$1155,35,0)),"",VLOOKUP($B362,'Data invoice'!$B$2:$Q$1155,35,0))</f>
        <v/>
      </c>
      <c r="J362" s="86" t="str">
        <f>IF(ISERROR(VLOOKUP($B362,'Data invoice'!$B$2:$Q$1155,36,0)),"",VLOOKUP($B362,'Data invoice'!$B$2:$Q$1155,36,0))</f>
        <v/>
      </c>
      <c r="K362" s="88" t="str">
        <f>IF(ISERROR(VLOOKUP($B362,'Data invoice'!$B$2:$Q$1155,37,0)),"",VLOOKUP($B362,'Data invoice'!$B$2:$Q$1155,37,0))</f>
        <v/>
      </c>
      <c r="L362" s="77"/>
      <c r="M362" s="77"/>
      <c r="N362" s="77"/>
      <c r="O362" s="77"/>
      <c r="P362" s="77"/>
      <c r="Q362" s="77"/>
      <c r="R362" s="89"/>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c r="BB362" s="77"/>
      <c r="BC362" s="77"/>
      <c r="BD362" s="77"/>
      <c r="BE362" s="77"/>
      <c r="BF362" s="77"/>
      <c r="BG362" s="77"/>
      <c r="BH362" s="77"/>
      <c r="BI362" s="77"/>
      <c r="BJ362" s="77"/>
      <c r="BK362" s="77"/>
      <c r="BL362" s="77"/>
      <c r="BM362" s="77"/>
      <c r="BN362" s="77"/>
      <c r="BO362" s="77"/>
      <c r="BP362" s="77"/>
      <c r="BQ362" s="77"/>
      <c r="BR362" s="77"/>
      <c r="BS362" s="77"/>
      <c r="BT362" s="77"/>
      <c r="BU362" s="77"/>
      <c r="BV362" s="77"/>
      <c r="BW362" s="77"/>
      <c r="BX362" s="77"/>
      <c r="BY362" s="77"/>
      <c r="BZ362" s="77"/>
      <c r="CA362" s="77"/>
      <c r="CB362" s="77"/>
      <c r="CC362" s="77"/>
      <c r="CD362" s="77"/>
      <c r="CE362" s="77"/>
      <c r="CF362" s="77"/>
      <c r="CG362" s="77"/>
      <c r="CH362" s="77"/>
      <c r="CI362" s="77"/>
      <c r="CJ362" s="77"/>
      <c r="CK362" s="77"/>
      <c r="CL362" s="77"/>
      <c r="CM362" s="77"/>
      <c r="CN362" s="77"/>
      <c r="CO362" s="77"/>
      <c r="CP362" s="77"/>
      <c r="CQ362" s="77"/>
      <c r="CR362" s="77"/>
      <c r="CS362" s="77"/>
      <c r="CT362" s="81"/>
      <c r="CU362" s="77"/>
      <c r="CV362" s="77"/>
      <c r="CW362" s="77"/>
      <c r="CX362" s="77"/>
      <c r="CY362" s="77"/>
      <c r="CZ362" s="77"/>
      <c r="DA362" s="77"/>
      <c r="DB362" s="77"/>
      <c r="DC362" s="77"/>
      <c r="DD362" s="77"/>
      <c r="DE362" s="77"/>
      <c r="DF362" s="77"/>
      <c r="DG362" s="77"/>
      <c r="DH362" s="77"/>
      <c r="DI362" s="77"/>
      <c r="DJ362" s="77"/>
      <c r="DK362" s="77"/>
      <c r="DL362" s="77"/>
      <c r="DM362" s="77"/>
      <c r="DN362" s="77"/>
      <c r="DO362" s="77"/>
      <c r="DP362" s="77"/>
      <c r="DQ362" s="77"/>
      <c r="DR362" s="77"/>
    </row>
    <row r="363" spans="1:122" ht="13.5" customHeight="1">
      <c r="A363" s="77"/>
      <c r="B363" s="86"/>
      <c r="C363" s="86">
        <f>IF(ISERROR(VLOOKUP($B363,'Data invoice'!$D$2:$Q$1155,2,0)),"",VLOOKUP($B363,'Data invoice'!$D$2:$Q$1155,2,0))</f>
        <v>1</v>
      </c>
      <c r="D363" s="86"/>
      <c r="E363" s="86"/>
      <c r="F363" s="86"/>
      <c r="G363" s="86"/>
      <c r="H363" s="86"/>
      <c r="I363" s="86"/>
      <c r="J363" s="86"/>
      <c r="K363" s="88"/>
      <c r="L363" s="77"/>
      <c r="M363" s="77"/>
      <c r="N363" s="77"/>
      <c r="O363" s="77"/>
      <c r="P363" s="77"/>
      <c r="Q363" s="77"/>
      <c r="R363" s="89"/>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81"/>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row>
    <row r="364" spans="1:122" ht="13.5" customHeight="1">
      <c r="A364" s="77"/>
      <c r="B364" s="86"/>
      <c r="C364" s="86">
        <f>IF(ISERROR(VLOOKUP($B364,'Data invoice'!$D$2:$Q$1155,2,0)),"",VLOOKUP($B364,'Data invoice'!$D$2:$Q$1155,2,0))</f>
        <v>1</v>
      </c>
      <c r="D364" s="86"/>
      <c r="E364" s="86"/>
      <c r="F364" s="86"/>
      <c r="G364" s="86"/>
      <c r="H364" s="86"/>
      <c r="I364" s="86"/>
      <c r="J364" s="86"/>
      <c r="K364" s="88"/>
      <c r="L364" s="77"/>
      <c r="M364" s="77"/>
      <c r="N364" s="77"/>
      <c r="O364" s="77"/>
      <c r="P364" s="77"/>
      <c r="Q364" s="77"/>
      <c r="R364" s="89"/>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c r="BB364" s="77"/>
      <c r="BC364" s="77"/>
      <c r="BD364" s="77"/>
      <c r="BE364" s="77"/>
      <c r="BF364" s="77"/>
      <c r="BG364" s="77"/>
      <c r="BH364" s="77"/>
      <c r="BI364" s="77"/>
      <c r="BJ364" s="77"/>
      <c r="BK364" s="77"/>
      <c r="BL364" s="77"/>
      <c r="BM364" s="77"/>
      <c r="BN364" s="77"/>
      <c r="BO364" s="77"/>
      <c r="BP364" s="77"/>
      <c r="BQ364" s="77"/>
      <c r="BR364" s="77"/>
      <c r="BS364" s="77"/>
      <c r="BT364" s="77"/>
      <c r="BU364" s="77"/>
      <c r="BV364" s="77"/>
      <c r="BW364" s="77"/>
      <c r="BX364" s="77"/>
      <c r="BY364" s="77"/>
      <c r="BZ364" s="77"/>
      <c r="CA364" s="77"/>
      <c r="CB364" s="77"/>
      <c r="CC364" s="77"/>
      <c r="CD364" s="77"/>
      <c r="CE364" s="77"/>
      <c r="CF364" s="77"/>
      <c r="CG364" s="77"/>
      <c r="CH364" s="77"/>
      <c r="CI364" s="77"/>
      <c r="CJ364" s="77"/>
      <c r="CK364" s="77"/>
      <c r="CL364" s="77"/>
      <c r="CM364" s="77"/>
      <c r="CN364" s="77"/>
      <c r="CO364" s="77"/>
      <c r="CP364" s="77"/>
      <c r="CQ364" s="77"/>
      <c r="CR364" s="77"/>
      <c r="CS364" s="77"/>
      <c r="CT364" s="81"/>
      <c r="CU364" s="77"/>
      <c r="CV364" s="77"/>
      <c r="CW364" s="77"/>
      <c r="CX364" s="77"/>
      <c r="CY364" s="77"/>
      <c r="CZ364" s="77"/>
      <c r="DA364" s="77"/>
      <c r="DB364" s="77"/>
      <c r="DC364" s="77"/>
      <c r="DD364" s="77"/>
      <c r="DE364" s="77"/>
      <c r="DF364" s="77"/>
      <c r="DG364" s="77"/>
      <c r="DH364" s="77"/>
      <c r="DI364" s="77"/>
      <c r="DJ364" s="77"/>
      <c r="DK364" s="77"/>
      <c r="DL364" s="77"/>
      <c r="DM364" s="77"/>
      <c r="DN364" s="77"/>
      <c r="DO364" s="77"/>
      <c r="DP364" s="77"/>
      <c r="DQ364" s="77"/>
      <c r="DR364" s="77"/>
    </row>
    <row r="365" spans="1:122" ht="13.5" customHeight="1">
      <c r="A365" s="77"/>
      <c r="B365" s="86"/>
      <c r="C365" s="86"/>
      <c r="D365" s="86"/>
      <c r="E365" s="86"/>
      <c r="F365" s="86"/>
      <c r="G365" s="86"/>
      <c r="H365" s="86"/>
      <c r="I365" s="86"/>
      <c r="J365" s="86"/>
      <c r="K365" s="88"/>
      <c r="L365" s="77"/>
      <c r="M365" s="77"/>
      <c r="N365" s="77"/>
      <c r="O365" s="77"/>
      <c r="P365" s="77"/>
      <c r="Q365" s="77"/>
      <c r="R365" s="89"/>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7"/>
      <c r="AZ365" s="77"/>
      <c r="BA365" s="77"/>
      <c r="BB365" s="77"/>
      <c r="BC365" s="77"/>
      <c r="BD365" s="77"/>
      <c r="BE365" s="77"/>
      <c r="BF365" s="77"/>
      <c r="BG365" s="77"/>
      <c r="BH365" s="77"/>
      <c r="BI365" s="77"/>
      <c r="BJ365" s="77"/>
      <c r="BK365" s="77"/>
      <c r="BL365" s="77"/>
      <c r="BM365" s="77"/>
      <c r="BN365" s="77"/>
      <c r="BO365" s="77"/>
      <c r="BP365" s="77"/>
      <c r="BQ365" s="77"/>
      <c r="BR365" s="77"/>
      <c r="BS365" s="77"/>
      <c r="BT365" s="77"/>
      <c r="BU365" s="77"/>
      <c r="BV365" s="77"/>
      <c r="BW365" s="77"/>
      <c r="BX365" s="77"/>
      <c r="BY365" s="77"/>
      <c r="BZ365" s="77"/>
      <c r="CA365" s="77"/>
      <c r="CB365" s="77"/>
      <c r="CC365" s="77"/>
      <c r="CD365" s="77"/>
      <c r="CE365" s="77"/>
      <c r="CF365" s="77"/>
      <c r="CG365" s="77"/>
      <c r="CH365" s="77"/>
      <c r="CI365" s="77"/>
      <c r="CJ365" s="77"/>
      <c r="CK365" s="77"/>
      <c r="CL365" s="77"/>
      <c r="CM365" s="77"/>
      <c r="CN365" s="77"/>
      <c r="CO365" s="77"/>
      <c r="CP365" s="77"/>
      <c r="CQ365" s="77"/>
      <c r="CR365" s="77"/>
      <c r="CS365" s="77"/>
      <c r="CT365" s="81"/>
      <c r="CU365" s="77"/>
      <c r="CV365" s="77"/>
      <c r="CW365" s="77"/>
      <c r="CX365" s="77"/>
      <c r="CY365" s="77"/>
      <c r="CZ365" s="77"/>
      <c r="DA365" s="77"/>
      <c r="DB365" s="77"/>
      <c r="DC365" s="77"/>
      <c r="DD365" s="77"/>
      <c r="DE365" s="77"/>
      <c r="DF365" s="77"/>
      <c r="DG365" s="77"/>
      <c r="DH365" s="77"/>
      <c r="DI365" s="77"/>
      <c r="DJ365" s="77"/>
      <c r="DK365" s="77"/>
      <c r="DL365" s="77"/>
      <c r="DM365" s="77"/>
      <c r="DN365" s="77"/>
      <c r="DO365" s="77"/>
      <c r="DP365" s="77"/>
      <c r="DQ365" s="77"/>
      <c r="DR365" s="77"/>
    </row>
    <row r="366" spans="1:122" ht="13.5" customHeight="1">
      <c r="A366" s="77"/>
      <c r="B366" s="86"/>
      <c r="C366" s="86"/>
      <c r="D366" s="86"/>
      <c r="E366" s="86"/>
      <c r="F366" s="86"/>
      <c r="G366" s="86"/>
      <c r="H366" s="86"/>
      <c r="I366" s="86"/>
      <c r="J366" s="86"/>
      <c r="K366" s="88"/>
      <c r="L366" s="77"/>
      <c r="M366" s="77"/>
      <c r="N366" s="77"/>
      <c r="O366" s="77"/>
      <c r="P366" s="77"/>
      <c r="Q366" s="77"/>
      <c r="R366" s="89"/>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c r="AP366" s="77"/>
      <c r="AQ366" s="77"/>
      <c r="AR366" s="77"/>
      <c r="AS366" s="77"/>
      <c r="AT366" s="77"/>
      <c r="AU366" s="77"/>
      <c r="AV366" s="77"/>
      <c r="AW366" s="77"/>
      <c r="AX366" s="77"/>
      <c r="AY366" s="77"/>
      <c r="AZ366" s="77"/>
      <c r="BA366" s="77"/>
      <c r="BB366" s="77"/>
      <c r="BC366" s="77"/>
      <c r="BD366" s="77"/>
      <c r="BE366" s="77"/>
      <c r="BF366" s="77"/>
      <c r="BG366" s="77"/>
      <c r="BH366" s="77"/>
      <c r="BI366" s="77"/>
      <c r="BJ366" s="77"/>
      <c r="BK366" s="77"/>
      <c r="BL366" s="77"/>
      <c r="BM366" s="77"/>
      <c r="BN366" s="77"/>
      <c r="BO366" s="77"/>
      <c r="BP366" s="77"/>
      <c r="BQ366" s="77"/>
      <c r="BR366" s="77"/>
      <c r="BS366" s="77"/>
      <c r="BT366" s="77"/>
      <c r="BU366" s="77"/>
      <c r="BV366" s="77"/>
      <c r="BW366" s="77"/>
      <c r="BX366" s="77"/>
      <c r="BY366" s="77"/>
      <c r="BZ366" s="77"/>
      <c r="CA366" s="77"/>
      <c r="CB366" s="77"/>
      <c r="CC366" s="77"/>
      <c r="CD366" s="77"/>
      <c r="CE366" s="77"/>
      <c r="CF366" s="77"/>
      <c r="CG366" s="77"/>
      <c r="CH366" s="77"/>
      <c r="CI366" s="77"/>
      <c r="CJ366" s="77"/>
      <c r="CK366" s="77"/>
      <c r="CL366" s="77"/>
      <c r="CM366" s="77"/>
      <c r="CN366" s="77"/>
      <c r="CO366" s="77"/>
      <c r="CP366" s="77"/>
      <c r="CQ366" s="77"/>
      <c r="CR366" s="77"/>
      <c r="CS366" s="77"/>
      <c r="CT366" s="81"/>
      <c r="CU366" s="77"/>
      <c r="CV366" s="77"/>
      <c r="CW366" s="77"/>
      <c r="CX366" s="77"/>
      <c r="CY366" s="77"/>
      <c r="CZ366" s="77"/>
      <c r="DA366" s="77"/>
      <c r="DB366" s="77"/>
      <c r="DC366" s="77"/>
      <c r="DD366" s="77"/>
      <c r="DE366" s="77"/>
      <c r="DF366" s="77"/>
      <c r="DG366" s="77"/>
      <c r="DH366" s="77"/>
      <c r="DI366" s="77"/>
      <c r="DJ366" s="77"/>
      <c r="DK366" s="77"/>
      <c r="DL366" s="77"/>
      <c r="DM366" s="77"/>
      <c r="DN366" s="77"/>
      <c r="DO366" s="77"/>
      <c r="DP366" s="77"/>
      <c r="DQ366" s="77"/>
      <c r="DR366" s="77"/>
    </row>
    <row r="367" spans="1:122" ht="13.5" customHeight="1">
      <c r="A367" s="77"/>
      <c r="B367" s="86"/>
      <c r="C367" s="86"/>
      <c r="D367" s="86"/>
      <c r="E367" s="86"/>
      <c r="F367" s="86"/>
      <c r="G367" s="86"/>
      <c r="H367" s="86"/>
      <c r="I367" s="86"/>
      <c r="J367" s="86"/>
      <c r="K367" s="88"/>
      <c r="L367" s="77"/>
      <c r="M367" s="77"/>
      <c r="N367" s="77"/>
      <c r="O367" s="77"/>
      <c r="P367" s="77"/>
      <c r="Q367" s="77"/>
      <c r="R367" s="89"/>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c r="AP367" s="77"/>
      <c r="AQ367" s="77"/>
      <c r="AR367" s="77"/>
      <c r="AS367" s="77"/>
      <c r="AT367" s="77"/>
      <c r="AU367" s="77"/>
      <c r="AV367" s="77"/>
      <c r="AW367" s="77"/>
      <c r="AX367" s="77"/>
      <c r="AY367" s="77"/>
      <c r="AZ367" s="77"/>
      <c r="BA367" s="77"/>
      <c r="BB367" s="77"/>
      <c r="BC367" s="77"/>
      <c r="BD367" s="77"/>
      <c r="BE367" s="77"/>
      <c r="BF367" s="77"/>
      <c r="BG367" s="77"/>
      <c r="BH367" s="77"/>
      <c r="BI367" s="77"/>
      <c r="BJ367" s="77"/>
      <c r="BK367" s="77"/>
      <c r="BL367" s="77"/>
      <c r="BM367" s="77"/>
      <c r="BN367" s="77"/>
      <c r="BO367" s="77"/>
      <c r="BP367" s="77"/>
      <c r="BQ367" s="77"/>
      <c r="BR367" s="77"/>
      <c r="BS367" s="77"/>
      <c r="BT367" s="77"/>
      <c r="BU367" s="77"/>
      <c r="BV367" s="77"/>
      <c r="BW367" s="77"/>
      <c r="BX367" s="77"/>
      <c r="BY367" s="77"/>
      <c r="BZ367" s="77"/>
      <c r="CA367" s="77"/>
      <c r="CB367" s="77"/>
      <c r="CC367" s="77"/>
      <c r="CD367" s="77"/>
      <c r="CE367" s="77"/>
      <c r="CF367" s="77"/>
      <c r="CG367" s="77"/>
      <c r="CH367" s="77"/>
      <c r="CI367" s="77"/>
      <c r="CJ367" s="77"/>
      <c r="CK367" s="77"/>
      <c r="CL367" s="77"/>
      <c r="CM367" s="77"/>
      <c r="CN367" s="77"/>
      <c r="CO367" s="77"/>
      <c r="CP367" s="77"/>
      <c r="CQ367" s="77"/>
      <c r="CR367" s="77"/>
      <c r="CS367" s="77"/>
      <c r="CT367" s="81"/>
      <c r="CU367" s="77"/>
      <c r="CV367" s="77"/>
      <c r="CW367" s="77"/>
      <c r="CX367" s="77"/>
      <c r="CY367" s="77"/>
      <c r="CZ367" s="77"/>
      <c r="DA367" s="77"/>
      <c r="DB367" s="77"/>
      <c r="DC367" s="77"/>
      <c r="DD367" s="77"/>
      <c r="DE367" s="77"/>
      <c r="DF367" s="77"/>
      <c r="DG367" s="77"/>
      <c r="DH367" s="77"/>
      <c r="DI367" s="77"/>
      <c r="DJ367" s="77"/>
      <c r="DK367" s="77"/>
      <c r="DL367" s="77"/>
      <c r="DM367" s="77"/>
      <c r="DN367" s="77"/>
      <c r="DO367" s="77"/>
      <c r="DP367" s="77"/>
      <c r="DQ367" s="77"/>
      <c r="DR367" s="77"/>
    </row>
    <row r="368" spans="1:122" ht="13.5" customHeight="1">
      <c r="A368" s="77"/>
      <c r="B368" s="86"/>
      <c r="C368" s="86"/>
      <c r="D368" s="86"/>
      <c r="E368" s="86"/>
      <c r="F368" s="86"/>
      <c r="G368" s="86"/>
      <c r="H368" s="86"/>
      <c r="I368" s="86"/>
      <c r="J368" s="86"/>
      <c r="K368" s="88"/>
      <c r="L368" s="77"/>
      <c r="M368" s="77"/>
      <c r="N368" s="77"/>
      <c r="O368" s="77"/>
      <c r="P368" s="77"/>
      <c r="Q368" s="77"/>
      <c r="R368" s="89"/>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c r="AP368" s="77"/>
      <c r="AQ368" s="77"/>
      <c r="AR368" s="77"/>
      <c r="AS368" s="77"/>
      <c r="AT368" s="77"/>
      <c r="AU368" s="77"/>
      <c r="AV368" s="77"/>
      <c r="AW368" s="77"/>
      <c r="AX368" s="77"/>
      <c r="AY368" s="77"/>
      <c r="AZ368" s="77"/>
      <c r="BA368" s="77"/>
      <c r="BB368" s="77"/>
      <c r="BC368" s="77"/>
      <c r="BD368" s="77"/>
      <c r="BE368" s="77"/>
      <c r="BF368" s="77"/>
      <c r="BG368" s="77"/>
      <c r="BH368" s="77"/>
      <c r="BI368" s="77"/>
      <c r="BJ368" s="77"/>
      <c r="BK368" s="77"/>
      <c r="BL368" s="77"/>
      <c r="BM368" s="77"/>
      <c r="BN368" s="77"/>
      <c r="BO368" s="77"/>
      <c r="BP368" s="77"/>
      <c r="BQ368" s="77"/>
      <c r="BR368" s="77"/>
      <c r="BS368" s="77"/>
      <c r="BT368" s="77"/>
      <c r="BU368" s="77"/>
      <c r="BV368" s="77"/>
      <c r="BW368" s="77"/>
      <c r="BX368" s="77"/>
      <c r="BY368" s="77"/>
      <c r="BZ368" s="77"/>
      <c r="CA368" s="77"/>
      <c r="CB368" s="77"/>
      <c r="CC368" s="77"/>
      <c r="CD368" s="77"/>
      <c r="CE368" s="77"/>
      <c r="CF368" s="77"/>
      <c r="CG368" s="77"/>
      <c r="CH368" s="77"/>
      <c r="CI368" s="77"/>
      <c r="CJ368" s="77"/>
      <c r="CK368" s="77"/>
      <c r="CL368" s="77"/>
      <c r="CM368" s="77"/>
      <c r="CN368" s="77"/>
      <c r="CO368" s="77"/>
      <c r="CP368" s="77"/>
      <c r="CQ368" s="77"/>
      <c r="CR368" s="77"/>
      <c r="CS368" s="77"/>
      <c r="CT368" s="81"/>
      <c r="CU368" s="77"/>
      <c r="CV368" s="77"/>
      <c r="CW368" s="77"/>
      <c r="CX368" s="77"/>
      <c r="CY368" s="77"/>
      <c r="CZ368" s="77"/>
      <c r="DA368" s="77"/>
      <c r="DB368" s="77"/>
      <c r="DC368" s="77"/>
      <c r="DD368" s="77"/>
      <c r="DE368" s="77"/>
      <c r="DF368" s="77"/>
      <c r="DG368" s="77"/>
      <c r="DH368" s="77"/>
      <c r="DI368" s="77"/>
      <c r="DJ368" s="77"/>
      <c r="DK368" s="77"/>
      <c r="DL368" s="77"/>
      <c r="DM368" s="77"/>
      <c r="DN368" s="77"/>
      <c r="DO368" s="77"/>
      <c r="DP368" s="77"/>
      <c r="DQ368" s="77"/>
      <c r="DR368" s="77"/>
    </row>
    <row r="369" spans="1:122" ht="13.5" customHeight="1">
      <c r="A369" s="77"/>
      <c r="B369" s="86"/>
      <c r="C369" s="86"/>
      <c r="D369" s="86"/>
      <c r="E369" s="86"/>
      <c r="F369" s="86"/>
      <c r="G369" s="86"/>
      <c r="H369" s="86"/>
      <c r="I369" s="86"/>
      <c r="J369" s="86"/>
      <c r="K369" s="88"/>
      <c r="L369" s="77"/>
      <c r="M369" s="77"/>
      <c r="N369" s="77"/>
      <c r="O369" s="77"/>
      <c r="P369" s="77"/>
      <c r="Q369" s="77"/>
      <c r="R369" s="89"/>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c r="AP369" s="77"/>
      <c r="AQ369" s="77"/>
      <c r="AR369" s="77"/>
      <c r="AS369" s="77"/>
      <c r="AT369" s="77"/>
      <c r="AU369" s="77"/>
      <c r="AV369" s="77"/>
      <c r="AW369" s="77"/>
      <c r="AX369" s="77"/>
      <c r="AY369" s="77"/>
      <c r="AZ369" s="77"/>
      <c r="BA369" s="77"/>
      <c r="BB369" s="77"/>
      <c r="BC369" s="77"/>
      <c r="BD369" s="77"/>
      <c r="BE369" s="77"/>
      <c r="BF369" s="77"/>
      <c r="BG369" s="77"/>
      <c r="BH369" s="77"/>
      <c r="BI369" s="77"/>
      <c r="BJ369" s="77"/>
      <c r="BK369" s="77"/>
      <c r="BL369" s="77"/>
      <c r="BM369" s="77"/>
      <c r="BN369" s="77"/>
      <c r="BO369" s="77"/>
      <c r="BP369" s="77"/>
      <c r="BQ369" s="77"/>
      <c r="BR369" s="77"/>
      <c r="BS369" s="77"/>
      <c r="BT369" s="77"/>
      <c r="BU369" s="77"/>
      <c r="BV369" s="77"/>
      <c r="BW369" s="77"/>
      <c r="BX369" s="77"/>
      <c r="BY369" s="77"/>
      <c r="BZ369" s="77"/>
      <c r="CA369" s="77"/>
      <c r="CB369" s="77"/>
      <c r="CC369" s="77"/>
      <c r="CD369" s="77"/>
      <c r="CE369" s="77"/>
      <c r="CF369" s="77"/>
      <c r="CG369" s="77"/>
      <c r="CH369" s="77"/>
      <c r="CI369" s="77"/>
      <c r="CJ369" s="77"/>
      <c r="CK369" s="77"/>
      <c r="CL369" s="77"/>
      <c r="CM369" s="77"/>
      <c r="CN369" s="77"/>
      <c r="CO369" s="77"/>
      <c r="CP369" s="77"/>
      <c r="CQ369" s="77"/>
      <c r="CR369" s="77"/>
      <c r="CS369" s="77"/>
      <c r="CT369" s="81"/>
      <c r="CU369" s="77"/>
      <c r="CV369" s="77"/>
      <c r="CW369" s="77"/>
      <c r="CX369" s="77"/>
      <c r="CY369" s="77"/>
      <c r="CZ369" s="77"/>
      <c r="DA369" s="77"/>
      <c r="DB369" s="77"/>
      <c r="DC369" s="77"/>
      <c r="DD369" s="77"/>
      <c r="DE369" s="77"/>
      <c r="DF369" s="77"/>
      <c r="DG369" s="77"/>
      <c r="DH369" s="77"/>
      <c r="DI369" s="77"/>
      <c r="DJ369" s="77"/>
      <c r="DK369" s="77"/>
      <c r="DL369" s="77"/>
      <c r="DM369" s="77"/>
      <c r="DN369" s="77"/>
      <c r="DO369" s="77"/>
      <c r="DP369" s="77"/>
      <c r="DQ369" s="77"/>
      <c r="DR369" s="77"/>
    </row>
    <row r="370" spans="1:122" ht="13.5" customHeight="1">
      <c r="A370" s="77"/>
      <c r="B370" s="86"/>
      <c r="C370" s="86"/>
      <c r="D370" s="86"/>
      <c r="E370" s="86"/>
      <c r="F370" s="86"/>
      <c r="G370" s="86"/>
      <c r="H370" s="86"/>
      <c r="I370" s="86"/>
      <c r="J370" s="86"/>
      <c r="K370" s="88"/>
      <c r="L370" s="77"/>
      <c r="M370" s="77"/>
      <c r="N370" s="77"/>
      <c r="O370" s="77"/>
      <c r="P370" s="77"/>
      <c r="Q370" s="77"/>
      <c r="R370" s="89"/>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c r="AP370" s="77"/>
      <c r="AQ370" s="77"/>
      <c r="AR370" s="77"/>
      <c r="AS370" s="77"/>
      <c r="AT370" s="77"/>
      <c r="AU370" s="77"/>
      <c r="AV370" s="77"/>
      <c r="AW370" s="77"/>
      <c r="AX370" s="77"/>
      <c r="AY370" s="77"/>
      <c r="AZ370" s="77"/>
      <c r="BA370" s="77"/>
      <c r="BB370" s="77"/>
      <c r="BC370" s="77"/>
      <c r="BD370" s="77"/>
      <c r="BE370" s="77"/>
      <c r="BF370" s="77"/>
      <c r="BG370" s="77"/>
      <c r="BH370" s="77"/>
      <c r="BI370" s="77"/>
      <c r="BJ370" s="77"/>
      <c r="BK370" s="77"/>
      <c r="BL370" s="77"/>
      <c r="BM370" s="77"/>
      <c r="BN370" s="77"/>
      <c r="BO370" s="77"/>
      <c r="BP370" s="77"/>
      <c r="BQ370" s="77"/>
      <c r="BR370" s="77"/>
      <c r="BS370" s="77"/>
      <c r="BT370" s="77"/>
      <c r="BU370" s="77"/>
      <c r="BV370" s="77"/>
      <c r="BW370" s="77"/>
      <c r="BX370" s="77"/>
      <c r="BY370" s="77"/>
      <c r="BZ370" s="77"/>
      <c r="CA370" s="77"/>
      <c r="CB370" s="77"/>
      <c r="CC370" s="77"/>
      <c r="CD370" s="77"/>
      <c r="CE370" s="77"/>
      <c r="CF370" s="77"/>
      <c r="CG370" s="77"/>
      <c r="CH370" s="77"/>
      <c r="CI370" s="77"/>
      <c r="CJ370" s="77"/>
      <c r="CK370" s="77"/>
      <c r="CL370" s="77"/>
      <c r="CM370" s="77"/>
      <c r="CN370" s="77"/>
      <c r="CO370" s="77"/>
      <c r="CP370" s="77"/>
      <c r="CQ370" s="77"/>
      <c r="CR370" s="77"/>
      <c r="CS370" s="77"/>
      <c r="CT370" s="81"/>
      <c r="CU370" s="77"/>
      <c r="CV370" s="77"/>
      <c r="CW370" s="77"/>
      <c r="CX370" s="77"/>
      <c r="CY370" s="77"/>
      <c r="CZ370" s="77"/>
      <c r="DA370" s="77"/>
      <c r="DB370" s="77"/>
      <c r="DC370" s="77"/>
      <c r="DD370" s="77"/>
      <c r="DE370" s="77"/>
      <c r="DF370" s="77"/>
      <c r="DG370" s="77"/>
      <c r="DH370" s="77"/>
      <c r="DI370" s="77"/>
      <c r="DJ370" s="77"/>
      <c r="DK370" s="77"/>
      <c r="DL370" s="77"/>
      <c r="DM370" s="77"/>
      <c r="DN370" s="77"/>
      <c r="DO370" s="77"/>
      <c r="DP370" s="77"/>
      <c r="DQ370" s="77"/>
      <c r="DR370" s="77"/>
    </row>
    <row r="371" spans="1:122" ht="13.5" customHeight="1">
      <c r="A371" s="77"/>
      <c r="B371" s="86"/>
      <c r="C371" s="86"/>
      <c r="D371" s="86"/>
      <c r="E371" s="86"/>
      <c r="F371" s="86"/>
      <c r="G371" s="86"/>
      <c r="H371" s="86"/>
      <c r="I371" s="86"/>
      <c r="J371" s="86"/>
      <c r="K371" s="88"/>
      <c r="L371" s="77"/>
      <c r="M371" s="77"/>
      <c r="N371" s="77"/>
      <c r="O371" s="77"/>
      <c r="P371" s="77"/>
      <c r="Q371" s="77"/>
      <c r="R371" s="89"/>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77"/>
      <c r="AY371" s="77"/>
      <c r="AZ371" s="77"/>
      <c r="BA371" s="77"/>
      <c r="BB371" s="77"/>
      <c r="BC371" s="77"/>
      <c r="BD371" s="77"/>
      <c r="BE371" s="77"/>
      <c r="BF371" s="77"/>
      <c r="BG371" s="77"/>
      <c r="BH371" s="77"/>
      <c r="BI371" s="77"/>
      <c r="BJ371" s="77"/>
      <c r="BK371" s="77"/>
      <c r="BL371" s="77"/>
      <c r="BM371" s="77"/>
      <c r="BN371" s="77"/>
      <c r="BO371" s="77"/>
      <c r="BP371" s="77"/>
      <c r="BQ371" s="77"/>
      <c r="BR371" s="77"/>
      <c r="BS371" s="77"/>
      <c r="BT371" s="77"/>
      <c r="BU371" s="77"/>
      <c r="BV371" s="77"/>
      <c r="BW371" s="77"/>
      <c r="BX371" s="77"/>
      <c r="BY371" s="77"/>
      <c r="BZ371" s="77"/>
      <c r="CA371" s="77"/>
      <c r="CB371" s="77"/>
      <c r="CC371" s="77"/>
      <c r="CD371" s="77"/>
      <c r="CE371" s="77"/>
      <c r="CF371" s="77"/>
      <c r="CG371" s="77"/>
      <c r="CH371" s="77"/>
      <c r="CI371" s="77"/>
      <c r="CJ371" s="77"/>
      <c r="CK371" s="77"/>
      <c r="CL371" s="77"/>
      <c r="CM371" s="77"/>
      <c r="CN371" s="77"/>
      <c r="CO371" s="77"/>
      <c r="CP371" s="77"/>
      <c r="CQ371" s="77"/>
      <c r="CR371" s="77"/>
      <c r="CS371" s="77"/>
      <c r="CT371" s="81"/>
      <c r="CU371" s="77"/>
      <c r="CV371" s="77"/>
      <c r="CW371" s="77"/>
      <c r="CX371" s="77"/>
      <c r="CY371" s="77"/>
      <c r="CZ371" s="77"/>
      <c r="DA371" s="77"/>
      <c r="DB371" s="77"/>
      <c r="DC371" s="77"/>
      <c r="DD371" s="77"/>
      <c r="DE371" s="77"/>
      <c r="DF371" s="77"/>
      <c r="DG371" s="77"/>
      <c r="DH371" s="77"/>
      <c r="DI371" s="77"/>
      <c r="DJ371" s="77"/>
      <c r="DK371" s="77"/>
      <c r="DL371" s="77"/>
      <c r="DM371" s="77"/>
      <c r="DN371" s="77"/>
      <c r="DO371" s="77"/>
      <c r="DP371" s="77"/>
      <c r="DQ371" s="77"/>
      <c r="DR371" s="77"/>
    </row>
    <row r="372" spans="1:122" ht="13.5" customHeight="1">
      <c r="A372" s="77"/>
      <c r="B372" s="86"/>
      <c r="C372" s="86"/>
      <c r="D372" s="86"/>
      <c r="E372" s="86"/>
      <c r="F372" s="86"/>
      <c r="G372" s="86"/>
      <c r="H372" s="86"/>
      <c r="I372" s="86"/>
      <c r="J372" s="86"/>
      <c r="K372" s="88"/>
      <c r="L372" s="77"/>
      <c r="M372" s="77"/>
      <c r="N372" s="77"/>
      <c r="O372" s="77"/>
      <c r="P372" s="77"/>
      <c r="Q372" s="77"/>
      <c r="R372" s="89"/>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c r="AV372" s="77"/>
      <c r="AW372" s="77"/>
      <c r="AX372" s="77"/>
      <c r="AY372" s="77"/>
      <c r="AZ372" s="77"/>
      <c r="BA372" s="77"/>
      <c r="BB372" s="77"/>
      <c r="BC372" s="77"/>
      <c r="BD372" s="77"/>
      <c r="BE372" s="77"/>
      <c r="BF372" s="77"/>
      <c r="BG372" s="77"/>
      <c r="BH372" s="77"/>
      <c r="BI372" s="77"/>
      <c r="BJ372" s="77"/>
      <c r="BK372" s="77"/>
      <c r="BL372" s="77"/>
      <c r="BM372" s="77"/>
      <c r="BN372" s="77"/>
      <c r="BO372" s="77"/>
      <c r="BP372" s="77"/>
      <c r="BQ372" s="77"/>
      <c r="BR372" s="77"/>
      <c r="BS372" s="77"/>
      <c r="BT372" s="77"/>
      <c r="BU372" s="77"/>
      <c r="BV372" s="77"/>
      <c r="BW372" s="77"/>
      <c r="BX372" s="77"/>
      <c r="BY372" s="77"/>
      <c r="BZ372" s="77"/>
      <c r="CA372" s="77"/>
      <c r="CB372" s="77"/>
      <c r="CC372" s="77"/>
      <c r="CD372" s="77"/>
      <c r="CE372" s="77"/>
      <c r="CF372" s="77"/>
      <c r="CG372" s="77"/>
      <c r="CH372" s="77"/>
      <c r="CI372" s="77"/>
      <c r="CJ372" s="77"/>
      <c r="CK372" s="77"/>
      <c r="CL372" s="77"/>
      <c r="CM372" s="77"/>
      <c r="CN372" s="77"/>
      <c r="CO372" s="77"/>
      <c r="CP372" s="77"/>
      <c r="CQ372" s="77"/>
      <c r="CR372" s="77"/>
      <c r="CS372" s="77"/>
      <c r="CT372" s="81"/>
      <c r="CU372" s="77"/>
      <c r="CV372" s="77"/>
      <c r="CW372" s="77"/>
      <c r="CX372" s="77"/>
      <c r="CY372" s="77"/>
      <c r="CZ372" s="77"/>
      <c r="DA372" s="77"/>
      <c r="DB372" s="77"/>
      <c r="DC372" s="77"/>
      <c r="DD372" s="77"/>
      <c r="DE372" s="77"/>
      <c r="DF372" s="77"/>
      <c r="DG372" s="77"/>
      <c r="DH372" s="77"/>
      <c r="DI372" s="77"/>
      <c r="DJ372" s="77"/>
      <c r="DK372" s="77"/>
      <c r="DL372" s="77"/>
      <c r="DM372" s="77"/>
      <c r="DN372" s="77"/>
      <c r="DO372" s="77"/>
      <c r="DP372" s="77"/>
      <c r="DQ372" s="77"/>
      <c r="DR372" s="77"/>
    </row>
    <row r="373" spans="1:122" ht="13.5" customHeight="1">
      <c r="A373" s="77"/>
      <c r="B373" s="86"/>
      <c r="C373" s="86"/>
      <c r="D373" s="86"/>
      <c r="E373" s="86"/>
      <c r="F373" s="86"/>
      <c r="G373" s="86"/>
      <c r="H373" s="86"/>
      <c r="I373" s="86"/>
      <c r="J373" s="86"/>
      <c r="K373" s="88"/>
      <c r="L373" s="77"/>
      <c r="M373" s="77"/>
      <c r="N373" s="77"/>
      <c r="O373" s="77"/>
      <c r="P373" s="77"/>
      <c r="Q373" s="77"/>
      <c r="R373" s="89"/>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c r="AV373" s="77"/>
      <c r="AW373" s="77"/>
      <c r="AX373" s="77"/>
      <c r="AY373" s="77"/>
      <c r="AZ373" s="77"/>
      <c r="BA373" s="77"/>
      <c r="BB373" s="77"/>
      <c r="BC373" s="77"/>
      <c r="BD373" s="77"/>
      <c r="BE373" s="77"/>
      <c r="BF373" s="77"/>
      <c r="BG373" s="77"/>
      <c r="BH373" s="77"/>
      <c r="BI373" s="77"/>
      <c r="BJ373" s="77"/>
      <c r="BK373" s="77"/>
      <c r="BL373" s="77"/>
      <c r="BM373" s="77"/>
      <c r="BN373" s="77"/>
      <c r="BO373" s="77"/>
      <c r="BP373" s="77"/>
      <c r="BQ373" s="77"/>
      <c r="BR373" s="77"/>
      <c r="BS373" s="77"/>
      <c r="BT373" s="77"/>
      <c r="BU373" s="77"/>
      <c r="BV373" s="77"/>
      <c r="BW373" s="77"/>
      <c r="BX373" s="77"/>
      <c r="BY373" s="77"/>
      <c r="BZ373" s="77"/>
      <c r="CA373" s="77"/>
      <c r="CB373" s="77"/>
      <c r="CC373" s="77"/>
      <c r="CD373" s="77"/>
      <c r="CE373" s="77"/>
      <c r="CF373" s="77"/>
      <c r="CG373" s="77"/>
      <c r="CH373" s="77"/>
      <c r="CI373" s="77"/>
      <c r="CJ373" s="77"/>
      <c r="CK373" s="77"/>
      <c r="CL373" s="77"/>
      <c r="CM373" s="77"/>
      <c r="CN373" s="77"/>
      <c r="CO373" s="77"/>
      <c r="CP373" s="77"/>
      <c r="CQ373" s="77"/>
      <c r="CR373" s="77"/>
      <c r="CS373" s="77"/>
      <c r="CT373" s="81"/>
      <c r="CU373" s="77"/>
      <c r="CV373" s="77"/>
      <c r="CW373" s="77"/>
      <c r="CX373" s="77"/>
      <c r="CY373" s="77"/>
      <c r="CZ373" s="77"/>
      <c r="DA373" s="77"/>
      <c r="DB373" s="77"/>
      <c r="DC373" s="77"/>
      <c r="DD373" s="77"/>
      <c r="DE373" s="77"/>
      <c r="DF373" s="77"/>
      <c r="DG373" s="77"/>
      <c r="DH373" s="77"/>
      <c r="DI373" s="77"/>
      <c r="DJ373" s="77"/>
      <c r="DK373" s="77"/>
      <c r="DL373" s="77"/>
      <c r="DM373" s="77"/>
      <c r="DN373" s="77"/>
      <c r="DO373" s="77"/>
      <c r="DP373" s="77"/>
      <c r="DQ373" s="77"/>
      <c r="DR373" s="77"/>
    </row>
    <row r="374" spans="1:122" ht="13.5" customHeight="1">
      <c r="A374" s="77"/>
      <c r="B374" s="86"/>
      <c r="C374" s="86"/>
      <c r="D374" s="86"/>
      <c r="E374" s="86"/>
      <c r="F374" s="86"/>
      <c r="G374" s="86"/>
      <c r="H374" s="86"/>
      <c r="I374" s="86"/>
      <c r="J374" s="86"/>
      <c r="K374" s="88"/>
      <c r="L374" s="77"/>
      <c r="M374" s="77"/>
      <c r="N374" s="77"/>
      <c r="O374" s="77"/>
      <c r="P374" s="77"/>
      <c r="Q374" s="77"/>
      <c r="R374" s="89"/>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77"/>
      <c r="AY374" s="77"/>
      <c r="AZ374" s="77"/>
      <c r="BA374" s="77"/>
      <c r="BB374" s="77"/>
      <c r="BC374" s="77"/>
      <c r="BD374" s="77"/>
      <c r="BE374" s="77"/>
      <c r="BF374" s="77"/>
      <c r="BG374" s="77"/>
      <c r="BH374" s="77"/>
      <c r="BI374" s="77"/>
      <c r="BJ374" s="77"/>
      <c r="BK374" s="77"/>
      <c r="BL374" s="77"/>
      <c r="BM374" s="77"/>
      <c r="BN374" s="77"/>
      <c r="BO374" s="77"/>
      <c r="BP374" s="77"/>
      <c r="BQ374" s="77"/>
      <c r="BR374" s="77"/>
      <c r="BS374" s="77"/>
      <c r="BT374" s="77"/>
      <c r="BU374" s="77"/>
      <c r="BV374" s="77"/>
      <c r="BW374" s="77"/>
      <c r="BX374" s="77"/>
      <c r="BY374" s="77"/>
      <c r="BZ374" s="77"/>
      <c r="CA374" s="77"/>
      <c r="CB374" s="77"/>
      <c r="CC374" s="77"/>
      <c r="CD374" s="77"/>
      <c r="CE374" s="77"/>
      <c r="CF374" s="77"/>
      <c r="CG374" s="77"/>
      <c r="CH374" s="77"/>
      <c r="CI374" s="77"/>
      <c r="CJ374" s="77"/>
      <c r="CK374" s="77"/>
      <c r="CL374" s="77"/>
      <c r="CM374" s="77"/>
      <c r="CN374" s="77"/>
      <c r="CO374" s="77"/>
      <c r="CP374" s="77"/>
      <c r="CQ374" s="77"/>
      <c r="CR374" s="77"/>
      <c r="CS374" s="77"/>
      <c r="CT374" s="81"/>
      <c r="CU374" s="77"/>
      <c r="CV374" s="77"/>
      <c r="CW374" s="77"/>
      <c r="CX374" s="77"/>
      <c r="CY374" s="77"/>
      <c r="CZ374" s="77"/>
      <c r="DA374" s="77"/>
      <c r="DB374" s="77"/>
      <c r="DC374" s="77"/>
      <c r="DD374" s="77"/>
      <c r="DE374" s="77"/>
      <c r="DF374" s="77"/>
      <c r="DG374" s="77"/>
      <c r="DH374" s="77"/>
      <c r="DI374" s="77"/>
      <c r="DJ374" s="77"/>
      <c r="DK374" s="77"/>
      <c r="DL374" s="77"/>
      <c r="DM374" s="77"/>
      <c r="DN374" s="77"/>
      <c r="DO374" s="77"/>
      <c r="DP374" s="77"/>
      <c r="DQ374" s="77"/>
      <c r="DR374" s="77"/>
    </row>
    <row r="375" spans="1:122" ht="13.5" customHeight="1">
      <c r="A375" s="77"/>
      <c r="B375" s="86"/>
      <c r="C375" s="86"/>
      <c r="D375" s="86"/>
      <c r="E375" s="86"/>
      <c r="F375" s="86"/>
      <c r="G375" s="86"/>
      <c r="H375" s="86"/>
      <c r="I375" s="86"/>
      <c r="J375" s="86"/>
      <c r="K375" s="88"/>
      <c r="L375" s="77"/>
      <c r="M375" s="77"/>
      <c r="N375" s="77"/>
      <c r="O375" s="77"/>
      <c r="P375" s="77"/>
      <c r="Q375" s="77"/>
      <c r="R375" s="89"/>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c r="AV375" s="77"/>
      <c r="AW375" s="77"/>
      <c r="AX375" s="77"/>
      <c r="AY375" s="77"/>
      <c r="AZ375" s="77"/>
      <c r="BA375" s="77"/>
      <c r="BB375" s="77"/>
      <c r="BC375" s="77"/>
      <c r="BD375" s="77"/>
      <c r="BE375" s="77"/>
      <c r="BF375" s="77"/>
      <c r="BG375" s="77"/>
      <c r="BH375" s="77"/>
      <c r="BI375" s="77"/>
      <c r="BJ375" s="77"/>
      <c r="BK375" s="77"/>
      <c r="BL375" s="77"/>
      <c r="BM375" s="77"/>
      <c r="BN375" s="77"/>
      <c r="BO375" s="77"/>
      <c r="BP375" s="77"/>
      <c r="BQ375" s="77"/>
      <c r="BR375" s="77"/>
      <c r="BS375" s="77"/>
      <c r="BT375" s="77"/>
      <c r="BU375" s="77"/>
      <c r="BV375" s="77"/>
      <c r="BW375" s="77"/>
      <c r="BX375" s="77"/>
      <c r="BY375" s="77"/>
      <c r="BZ375" s="77"/>
      <c r="CA375" s="77"/>
      <c r="CB375" s="77"/>
      <c r="CC375" s="77"/>
      <c r="CD375" s="77"/>
      <c r="CE375" s="77"/>
      <c r="CF375" s="77"/>
      <c r="CG375" s="77"/>
      <c r="CH375" s="77"/>
      <c r="CI375" s="77"/>
      <c r="CJ375" s="77"/>
      <c r="CK375" s="77"/>
      <c r="CL375" s="77"/>
      <c r="CM375" s="77"/>
      <c r="CN375" s="77"/>
      <c r="CO375" s="77"/>
      <c r="CP375" s="77"/>
      <c r="CQ375" s="77"/>
      <c r="CR375" s="77"/>
      <c r="CS375" s="77"/>
      <c r="CT375" s="81"/>
      <c r="CU375" s="77"/>
      <c r="CV375" s="77"/>
      <c r="CW375" s="77"/>
      <c r="CX375" s="77"/>
      <c r="CY375" s="77"/>
      <c r="CZ375" s="77"/>
      <c r="DA375" s="77"/>
      <c r="DB375" s="77"/>
      <c r="DC375" s="77"/>
      <c r="DD375" s="77"/>
      <c r="DE375" s="77"/>
      <c r="DF375" s="77"/>
      <c r="DG375" s="77"/>
      <c r="DH375" s="77"/>
      <c r="DI375" s="77"/>
      <c r="DJ375" s="77"/>
      <c r="DK375" s="77"/>
      <c r="DL375" s="77"/>
      <c r="DM375" s="77"/>
      <c r="DN375" s="77"/>
      <c r="DO375" s="77"/>
      <c r="DP375" s="77"/>
      <c r="DQ375" s="77"/>
      <c r="DR375" s="77"/>
    </row>
    <row r="376" spans="1:122" ht="13.5" customHeight="1">
      <c r="A376" s="77"/>
      <c r="B376" s="86"/>
      <c r="C376" s="86"/>
      <c r="D376" s="86"/>
      <c r="E376" s="86"/>
      <c r="F376" s="86"/>
      <c r="G376" s="86"/>
      <c r="H376" s="86"/>
      <c r="I376" s="86"/>
      <c r="J376" s="86"/>
      <c r="K376" s="88"/>
      <c r="L376" s="77"/>
      <c r="M376" s="77"/>
      <c r="N376" s="77"/>
      <c r="O376" s="77"/>
      <c r="P376" s="77"/>
      <c r="Q376" s="77"/>
      <c r="R376" s="89"/>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c r="AV376" s="77"/>
      <c r="AW376" s="77"/>
      <c r="AX376" s="77"/>
      <c r="AY376" s="77"/>
      <c r="AZ376" s="77"/>
      <c r="BA376" s="77"/>
      <c r="BB376" s="77"/>
      <c r="BC376" s="77"/>
      <c r="BD376" s="77"/>
      <c r="BE376" s="77"/>
      <c r="BF376" s="77"/>
      <c r="BG376" s="77"/>
      <c r="BH376" s="77"/>
      <c r="BI376" s="77"/>
      <c r="BJ376" s="77"/>
      <c r="BK376" s="77"/>
      <c r="BL376" s="77"/>
      <c r="BM376" s="77"/>
      <c r="BN376" s="77"/>
      <c r="BO376" s="77"/>
      <c r="BP376" s="77"/>
      <c r="BQ376" s="77"/>
      <c r="BR376" s="77"/>
      <c r="BS376" s="77"/>
      <c r="BT376" s="77"/>
      <c r="BU376" s="77"/>
      <c r="BV376" s="77"/>
      <c r="BW376" s="77"/>
      <c r="BX376" s="77"/>
      <c r="BY376" s="77"/>
      <c r="BZ376" s="77"/>
      <c r="CA376" s="77"/>
      <c r="CB376" s="77"/>
      <c r="CC376" s="77"/>
      <c r="CD376" s="77"/>
      <c r="CE376" s="77"/>
      <c r="CF376" s="77"/>
      <c r="CG376" s="77"/>
      <c r="CH376" s="77"/>
      <c r="CI376" s="77"/>
      <c r="CJ376" s="77"/>
      <c r="CK376" s="77"/>
      <c r="CL376" s="77"/>
      <c r="CM376" s="77"/>
      <c r="CN376" s="77"/>
      <c r="CO376" s="77"/>
      <c r="CP376" s="77"/>
      <c r="CQ376" s="77"/>
      <c r="CR376" s="77"/>
      <c r="CS376" s="77"/>
      <c r="CT376" s="81"/>
      <c r="CU376" s="77"/>
      <c r="CV376" s="77"/>
      <c r="CW376" s="77"/>
      <c r="CX376" s="77"/>
      <c r="CY376" s="77"/>
      <c r="CZ376" s="77"/>
      <c r="DA376" s="77"/>
      <c r="DB376" s="77"/>
      <c r="DC376" s="77"/>
      <c r="DD376" s="77"/>
      <c r="DE376" s="77"/>
      <c r="DF376" s="77"/>
      <c r="DG376" s="77"/>
      <c r="DH376" s="77"/>
      <c r="DI376" s="77"/>
      <c r="DJ376" s="77"/>
      <c r="DK376" s="77"/>
      <c r="DL376" s="77"/>
      <c r="DM376" s="77"/>
      <c r="DN376" s="77"/>
      <c r="DO376" s="77"/>
      <c r="DP376" s="77"/>
      <c r="DQ376" s="77"/>
      <c r="DR376" s="77"/>
    </row>
    <row r="377" spans="1:122" ht="13.5" customHeight="1">
      <c r="A377" s="77"/>
      <c r="B377" s="86"/>
      <c r="C377" s="86"/>
      <c r="D377" s="86"/>
      <c r="E377" s="86"/>
      <c r="F377" s="86"/>
      <c r="G377" s="86"/>
      <c r="H377" s="86"/>
      <c r="I377" s="86"/>
      <c r="J377" s="86"/>
      <c r="K377" s="88"/>
      <c r="L377" s="77"/>
      <c r="M377" s="77"/>
      <c r="N377" s="77"/>
      <c r="O377" s="77"/>
      <c r="P377" s="77"/>
      <c r="Q377" s="77"/>
      <c r="R377" s="89"/>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77"/>
      <c r="AY377" s="77"/>
      <c r="AZ377" s="77"/>
      <c r="BA377" s="77"/>
      <c r="BB377" s="77"/>
      <c r="BC377" s="77"/>
      <c r="BD377" s="77"/>
      <c r="BE377" s="77"/>
      <c r="BF377" s="77"/>
      <c r="BG377" s="77"/>
      <c r="BH377" s="77"/>
      <c r="BI377" s="77"/>
      <c r="BJ377" s="77"/>
      <c r="BK377" s="77"/>
      <c r="BL377" s="77"/>
      <c r="BM377" s="77"/>
      <c r="BN377" s="77"/>
      <c r="BO377" s="77"/>
      <c r="BP377" s="77"/>
      <c r="BQ377" s="77"/>
      <c r="BR377" s="77"/>
      <c r="BS377" s="77"/>
      <c r="BT377" s="77"/>
      <c r="BU377" s="77"/>
      <c r="BV377" s="77"/>
      <c r="BW377" s="77"/>
      <c r="BX377" s="77"/>
      <c r="BY377" s="77"/>
      <c r="BZ377" s="77"/>
      <c r="CA377" s="77"/>
      <c r="CB377" s="77"/>
      <c r="CC377" s="77"/>
      <c r="CD377" s="77"/>
      <c r="CE377" s="77"/>
      <c r="CF377" s="77"/>
      <c r="CG377" s="77"/>
      <c r="CH377" s="77"/>
      <c r="CI377" s="77"/>
      <c r="CJ377" s="77"/>
      <c r="CK377" s="77"/>
      <c r="CL377" s="77"/>
      <c r="CM377" s="77"/>
      <c r="CN377" s="77"/>
      <c r="CO377" s="77"/>
      <c r="CP377" s="77"/>
      <c r="CQ377" s="77"/>
      <c r="CR377" s="77"/>
      <c r="CS377" s="77"/>
      <c r="CT377" s="81"/>
      <c r="CU377" s="77"/>
      <c r="CV377" s="77"/>
      <c r="CW377" s="77"/>
      <c r="CX377" s="77"/>
      <c r="CY377" s="77"/>
      <c r="CZ377" s="77"/>
      <c r="DA377" s="77"/>
      <c r="DB377" s="77"/>
      <c r="DC377" s="77"/>
      <c r="DD377" s="77"/>
      <c r="DE377" s="77"/>
      <c r="DF377" s="77"/>
      <c r="DG377" s="77"/>
      <c r="DH377" s="77"/>
      <c r="DI377" s="77"/>
      <c r="DJ377" s="77"/>
      <c r="DK377" s="77"/>
      <c r="DL377" s="77"/>
      <c r="DM377" s="77"/>
      <c r="DN377" s="77"/>
      <c r="DO377" s="77"/>
      <c r="DP377" s="77"/>
      <c r="DQ377" s="77"/>
      <c r="DR377" s="77"/>
    </row>
    <row r="378" spans="1:122" ht="13.5" customHeight="1">
      <c r="A378" s="77"/>
      <c r="B378" s="86"/>
      <c r="C378" s="86"/>
      <c r="D378" s="86"/>
      <c r="E378" s="86"/>
      <c r="F378" s="86"/>
      <c r="G378" s="86"/>
      <c r="H378" s="86"/>
      <c r="I378" s="86"/>
      <c r="J378" s="86"/>
      <c r="K378" s="88"/>
      <c r="L378" s="77"/>
      <c r="M378" s="77"/>
      <c r="N378" s="77"/>
      <c r="O378" s="77"/>
      <c r="P378" s="77"/>
      <c r="Q378" s="77"/>
      <c r="R378" s="89"/>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c r="AV378" s="77"/>
      <c r="AW378" s="77"/>
      <c r="AX378" s="77"/>
      <c r="AY378" s="77"/>
      <c r="AZ378" s="77"/>
      <c r="BA378" s="77"/>
      <c r="BB378" s="77"/>
      <c r="BC378" s="77"/>
      <c r="BD378" s="77"/>
      <c r="BE378" s="77"/>
      <c r="BF378" s="77"/>
      <c r="BG378" s="77"/>
      <c r="BH378" s="77"/>
      <c r="BI378" s="77"/>
      <c r="BJ378" s="77"/>
      <c r="BK378" s="77"/>
      <c r="BL378" s="77"/>
      <c r="BM378" s="77"/>
      <c r="BN378" s="77"/>
      <c r="BO378" s="77"/>
      <c r="BP378" s="77"/>
      <c r="BQ378" s="77"/>
      <c r="BR378" s="77"/>
      <c r="BS378" s="77"/>
      <c r="BT378" s="77"/>
      <c r="BU378" s="77"/>
      <c r="BV378" s="77"/>
      <c r="BW378" s="77"/>
      <c r="BX378" s="77"/>
      <c r="BY378" s="77"/>
      <c r="BZ378" s="77"/>
      <c r="CA378" s="77"/>
      <c r="CB378" s="77"/>
      <c r="CC378" s="77"/>
      <c r="CD378" s="77"/>
      <c r="CE378" s="77"/>
      <c r="CF378" s="77"/>
      <c r="CG378" s="77"/>
      <c r="CH378" s="77"/>
      <c r="CI378" s="77"/>
      <c r="CJ378" s="77"/>
      <c r="CK378" s="77"/>
      <c r="CL378" s="77"/>
      <c r="CM378" s="77"/>
      <c r="CN378" s="77"/>
      <c r="CO378" s="77"/>
      <c r="CP378" s="77"/>
      <c r="CQ378" s="77"/>
      <c r="CR378" s="77"/>
      <c r="CS378" s="77"/>
      <c r="CT378" s="81"/>
      <c r="CU378" s="77"/>
      <c r="CV378" s="77"/>
      <c r="CW378" s="77"/>
      <c r="CX378" s="77"/>
      <c r="CY378" s="77"/>
      <c r="CZ378" s="77"/>
      <c r="DA378" s="77"/>
      <c r="DB378" s="77"/>
      <c r="DC378" s="77"/>
      <c r="DD378" s="77"/>
      <c r="DE378" s="77"/>
      <c r="DF378" s="77"/>
      <c r="DG378" s="77"/>
      <c r="DH378" s="77"/>
      <c r="DI378" s="77"/>
      <c r="DJ378" s="77"/>
      <c r="DK378" s="77"/>
      <c r="DL378" s="77"/>
      <c r="DM378" s="77"/>
      <c r="DN378" s="77"/>
      <c r="DO378" s="77"/>
      <c r="DP378" s="77"/>
      <c r="DQ378" s="77"/>
      <c r="DR378" s="77"/>
    </row>
    <row r="379" spans="1:122" ht="13.5" customHeight="1">
      <c r="A379" s="77"/>
      <c r="B379" s="86"/>
      <c r="C379" s="86"/>
      <c r="D379" s="86"/>
      <c r="E379" s="86"/>
      <c r="F379" s="86"/>
      <c r="G379" s="86"/>
      <c r="H379" s="86"/>
      <c r="I379" s="86"/>
      <c r="J379" s="86"/>
      <c r="K379" s="88"/>
      <c r="L379" s="77"/>
      <c r="M379" s="77"/>
      <c r="N379" s="77"/>
      <c r="O379" s="77"/>
      <c r="P379" s="77"/>
      <c r="Q379" s="77"/>
      <c r="R379" s="89"/>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c r="AV379" s="77"/>
      <c r="AW379" s="77"/>
      <c r="AX379" s="77"/>
      <c r="AY379" s="77"/>
      <c r="AZ379" s="77"/>
      <c r="BA379" s="77"/>
      <c r="BB379" s="77"/>
      <c r="BC379" s="77"/>
      <c r="BD379" s="77"/>
      <c r="BE379" s="77"/>
      <c r="BF379" s="77"/>
      <c r="BG379" s="77"/>
      <c r="BH379" s="77"/>
      <c r="BI379" s="77"/>
      <c r="BJ379" s="77"/>
      <c r="BK379" s="77"/>
      <c r="BL379" s="77"/>
      <c r="BM379" s="77"/>
      <c r="BN379" s="77"/>
      <c r="BO379" s="77"/>
      <c r="BP379" s="77"/>
      <c r="BQ379" s="77"/>
      <c r="BR379" s="77"/>
      <c r="BS379" s="77"/>
      <c r="BT379" s="77"/>
      <c r="BU379" s="77"/>
      <c r="BV379" s="77"/>
      <c r="BW379" s="77"/>
      <c r="BX379" s="77"/>
      <c r="BY379" s="77"/>
      <c r="BZ379" s="77"/>
      <c r="CA379" s="77"/>
      <c r="CB379" s="77"/>
      <c r="CC379" s="77"/>
      <c r="CD379" s="77"/>
      <c r="CE379" s="77"/>
      <c r="CF379" s="77"/>
      <c r="CG379" s="77"/>
      <c r="CH379" s="77"/>
      <c r="CI379" s="77"/>
      <c r="CJ379" s="77"/>
      <c r="CK379" s="77"/>
      <c r="CL379" s="77"/>
      <c r="CM379" s="77"/>
      <c r="CN379" s="77"/>
      <c r="CO379" s="77"/>
      <c r="CP379" s="77"/>
      <c r="CQ379" s="77"/>
      <c r="CR379" s="77"/>
      <c r="CS379" s="77"/>
      <c r="CT379" s="81"/>
      <c r="CU379" s="77"/>
      <c r="CV379" s="77"/>
      <c r="CW379" s="77"/>
      <c r="CX379" s="77"/>
      <c r="CY379" s="77"/>
      <c r="CZ379" s="77"/>
      <c r="DA379" s="77"/>
      <c r="DB379" s="77"/>
      <c r="DC379" s="77"/>
      <c r="DD379" s="77"/>
      <c r="DE379" s="77"/>
      <c r="DF379" s="77"/>
      <c r="DG379" s="77"/>
      <c r="DH379" s="77"/>
      <c r="DI379" s="77"/>
      <c r="DJ379" s="77"/>
      <c r="DK379" s="77"/>
      <c r="DL379" s="77"/>
      <c r="DM379" s="77"/>
      <c r="DN379" s="77"/>
      <c r="DO379" s="77"/>
      <c r="DP379" s="77"/>
      <c r="DQ379" s="77"/>
      <c r="DR379" s="77"/>
    </row>
    <row r="380" spans="1:122" ht="13.5" customHeight="1">
      <c r="A380" s="77"/>
      <c r="B380" s="86"/>
      <c r="C380" s="86"/>
      <c r="D380" s="86"/>
      <c r="E380" s="86"/>
      <c r="F380" s="86"/>
      <c r="G380" s="86"/>
      <c r="H380" s="86"/>
      <c r="I380" s="86"/>
      <c r="J380" s="86"/>
      <c r="K380" s="88"/>
      <c r="L380" s="77"/>
      <c r="M380" s="77"/>
      <c r="N380" s="77"/>
      <c r="O380" s="77"/>
      <c r="P380" s="77"/>
      <c r="Q380" s="77"/>
      <c r="R380" s="89"/>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77"/>
      <c r="AY380" s="77"/>
      <c r="AZ380" s="77"/>
      <c r="BA380" s="77"/>
      <c r="BB380" s="77"/>
      <c r="BC380" s="77"/>
      <c r="BD380" s="77"/>
      <c r="BE380" s="77"/>
      <c r="BF380" s="77"/>
      <c r="BG380" s="77"/>
      <c r="BH380" s="77"/>
      <c r="BI380" s="77"/>
      <c r="BJ380" s="77"/>
      <c r="BK380" s="77"/>
      <c r="BL380" s="77"/>
      <c r="BM380" s="77"/>
      <c r="BN380" s="77"/>
      <c r="BO380" s="77"/>
      <c r="BP380" s="77"/>
      <c r="BQ380" s="77"/>
      <c r="BR380" s="77"/>
      <c r="BS380" s="77"/>
      <c r="BT380" s="77"/>
      <c r="BU380" s="77"/>
      <c r="BV380" s="77"/>
      <c r="BW380" s="77"/>
      <c r="BX380" s="77"/>
      <c r="BY380" s="77"/>
      <c r="BZ380" s="77"/>
      <c r="CA380" s="77"/>
      <c r="CB380" s="77"/>
      <c r="CC380" s="77"/>
      <c r="CD380" s="77"/>
      <c r="CE380" s="77"/>
      <c r="CF380" s="77"/>
      <c r="CG380" s="77"/>
      <c r="CH380" s="77"/>
      <c r="CI380" s="77"/>
      <c r="CJ380" s="77"/>
      <c r="CK380" s="77"/>
      <c r="CL380" s="77"/>
      <c r="CM380" s="77"/>
      <c r="CN380" s="77"/>
      <c r="CO380" s="77"/>
      <c r="CP380" s="77"/>
      <c r="CQ380" s="77"/>
      <c r="CR380" s="77"/>
      <c r="CS380" s="77"/>
      <c r="CT380" s="81"/>
      <c r="CU380" s="77"/>
      <c r="CV380" s="77"/>
      <c r="CW380" s="77"/>
      <c r="CX380" s="77"/>
      <c r="CY380" s="77"/>
      <c r="CZ380" s="77"/>
      <c r="DA380" s="77"/>
      <c r="DB380" s="77"/>
      <c r="DC380" s="77"/>
      <c r="DD380" s="77"/>
      <c r="DE380" s="77"/>
      <c r="DF380" s="77"/>
      <c r="DG380" s="77"/>
      <c r="DH380" s="77"/>
      <c r="DI380" s="77"/>
      <c r="DJ380" s="77"/>
      <c r="DK380" s="77"/>
      <c r="DL380" s="77"/>
      <c r="DM380" s="77"/>
      <c r="DN380" s="77"/>
      <c r="DO380" s="77"/>
      <c r="DP380" s="77"/>
      <c r="DQ380" s="77"/>
      <c r="DR380" s="77"/>
    </row>
    <row r="381" spans="1:122" ht="13.5" customHeight="1">
      <c r="A381" s="77"/>
      <c r="B381" s="86"/>
      <c r="C381" s="86"/>
      <c r="D381" s="86"/>
      <c r="E381" s="86"/>
      <c r="F381" s="86"/>
      <c r="G381" s="86"/>
      <c r="H381" s="86"/>
      <c r="I381" s="86"/>
      <c r="J381" s="86"/>
      <c r="K381" s="88"/>
      <c r="L381" s="77"/>
      <c r="M381" s="77"/>
      <c r="N381" s="77"/>
      <c r="O381" s="77"/>
      <c r="P381" s="77"/>
      <c r="Q381" s="77"/>
      <c r="R381" s="89"/>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c r="AV381" s="77"/>
      <c r="AW381" s="77"/>
      <c r="AX381" s="77"/>
      <c r="AY381" s="77"/>
      <c r="AZ381" s="77"/>
      <c r="BA381" s="77"/>
      <c r="BB381" s="77"/>
      <c r="BC381" s="77"/>
      <c r="BD381" s="77"/>
      <c r="BE381" s="77"/>
      <c r="BF381" s="77"/>
      <c r="BG381" s="77"/>
      <c r="BH381" s="77"/>
      <c r="BI381" s="77"/>
      <c r="BJ381" s="77"/>
      <c r="BK381" s="77"/>
      <c r="BL381" s="77"/>
      <c r="BM381" s="77"/>
      <c r="BN381" s="77"/>
      <c r="BO381" s="77"/>
      <c r="BP381" s="77"/>
      <c r="BQ381" s="77"/>
      <c r="BR381" s="77"/>
      <c r="BS381" s="77"/>
      <c r="BT381" s="77"/>
      <c r="BU381" s="77"/>
      <c r="BV381" s="77"/>
      <c r="BW381" s="77"/>
      <c r="BX381" s="77"/>
      <c r="BY381" s="77"/>
      <c r="BZ381" s="77"/>
      <c r="CA381" s="77"/>
      <c r="CB381" s="77"/>
      <c r="CC381" s="77"/>
      <c r="CD381" s="77"/>
      <c r="CE381" s="77"/>
      <c r="CF381" s="77"/>
      <c r="CG381" s="77"/>
      <c r="CH381" s="77"/>
      <c r="CI381" s="77"/>
      <c r="CJ381" s="77"/>
      <c r="CK381" s="77"/>
      <c r="CL381" s="77"/>
      <c r="CM381" s="77"/>
      <c r="CN381" s="77"/>
      <c r="CO381" s="77"/>
      <c r="CP381" s="77"/>
      <c r="CQ381" s="77"/>
      <c r="CR381" s="77"/>
      <c r="CS381" s="77"/>
      <c r="CT381" s="81"/>
      <c r="CU381" s="77"/>
      <c r="CV381" s="77"/>
      <c r="CW381" s="77"/>
      <c r="CX381" s="77"/>
      <c r="CY381" s="77"/>
      <c r="CZ381" s="77"/>
      <c r="DA381" s="77"/>
      <c r="DB381" s="77"/>
      <c r="DC381" s="77"/>
      <c r="DD381" s="77"/>
      <c r="DE381" s="77"/>
      <c r="DF381" s="77"/>
      <c r="DG381" s="77"/>
      <c r="DH381" s="77"/>
      <c r="DI381" s="77"/>
      <c r="DJ381" s="77"/>
      <c r="DK381" s="77"/>
      <c r="DL381" s="77"/>
      <c r="DM381" s="77"/>
      <c r="DN381" s="77"/>
      <c r="DO381" s="77"/>
      <c r="DP381" s="77"/>
      <c r="DQ381" s="77"/>
      <c r="DR381" s="77"/>
    </row>
    <row r="382" spans="1:122" ht="13.5" customHeight="1">
      <c r="A382" s="77"/>
      <c r="B382" s="86"/>
      <c r="C382" s="86"/>
      <c r="D382" s="86"/>
      <c r="E382" s="86"/>
      <c r="F382" s="86"/>
      <c r="G382" s="86"/>
      <c r="H382" s="86"/>
      <c r="I382" s="86"/>
      <c r="J382" s="86"/>
      <c r="K382" s="88"/>
      <c r="L382" s="77"/>
      <c r="M382" s="77"/>
      <c r="N382" s="77"/>
      <c r="O382" s="77"/>
      <c r="P382" s="77"/>
      <c r="Q382" s="77"/>
      <c r="R382" s="89"/>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77"/>
      <c r="AY382" s="77"/>
      <c r="AZ382" s="77"/>
      <c r="BA382" s="77"/>
      <c r="BB382" s="77"/>
      <c r="BC382" s="77"/>
      <c r="BD382" s="77"/>
      <c r="BE382" s="77"/>
      <c r="BF382" s="77"/>
      <c r="BG382" s="77"/>
      <c r="BH382" s="77"/>
      <c r="BI382" s="77"/>
      <c r="BJ382" s="77"/>
      <c r="BK382" s="77"/>
      <c r="BL382" s="77"/>
      <c r="BM382" s="77"/>
      <c r="BN382" s="77"/>
      <c r="BO382" s="77"/>
      <c r="BP382" s="77"/>
      <c r="BQ382" s="77"/>
      <c r="BR382" s="77"/>
      <c r="BS382" s="77"/>
      <c r="BT382" s="77"/>
      <c r="BU382" s="77"/>
      <c r="BV382" s="77"/>
      <c r="BW382" s="77"/>
      <c r="BX382" s="77"/>
      <c r="BY382" s="77"/>
      <c r="BZ382" s="77"/>
      <c r="CA382" s="77"/>
      <c r="CB382" s="77"/>
      <c r="CC382" s="77"/>
      <c r="CD382" s="77"/>
      <c r="CE382" s="77"/>
      <c r="CF382" s="77"/>
      <c r="CG382" s="77"/>
      <c r="CH382" s="77"/>
      <c r="CI382" s="77"/>
      <c r="CJ382" s="77"/>
      <c r="CK382" s="77"/>
      <c r="CL382" s="77"/>
      <c r="CM382" s="77"/>
      <c r="CN382" s="77"/>
      <c r="CO382" s="77"/>
      <c r="CP382" s="77"/>
      <c r="CQ382" s="77"/>
      <c r="CR382" s="77"/>
      <c r="CS382" s="77"/>
      <c r="CT382" s="81"/>
      <c r="CU382" s="77"/>
      <c r="CV382" s="77"/>
      <c r="CW382" s="77"/>
      <c r="CX382" s="77"/>
      <c r="CY382" s="77"/>
      <c r="CZ382" s="77"/>
      <c r="DA382" s="77"/>
      <c r="DB382" s="77"/>
      <c r="DC382" s="77"/>
      <c r="DD382" s="77"/>
      <c r="DE382" s="77"/>
      <c r="DF382" s="77"/>
      <c r="DG382" s="77"/>
      <c r="DH382" s="77"/>
      <c r="DI382" s="77"/>
      <c r="DJ382" s="77"/>
      <c r="DK382" s="77"/>
      <c r="DL382" s="77"/>
      <c r="DM382" s="77"/>
      <c r="DN382" s="77"/>
      <c r="DO382" s="77"/>
      <c r="DP382" s="77"/>
      <c r="DQ382" s="77"/>
      <c r="DR382" s="77"/>
    </row>
    <row r="383" spans="1:122" ht="13.5" customHeight="1">
      <c r="A383" s="77"/>
      <c r="B383" s="86"/>
      <c r="C383" s="86"/>
      <c r="D383" s="86"/>
      <c r="E383" s="86"/>
      <c r="F383" s="86"/>
      <c r="G383" s="86"/>
      <c r="H383" s="86"/>
      <c r="I383" s="86"/>
      <c r="J383" s="86"/>
      <c r="K383" s="88"/>
      <c r="L383" s="77"/>
      <c r="M383" s="77"/>
      <c r="N383" s="77"/>
      <c r="O383" s="77"/>
      <c r="P383" s="77"/>
      <c r="Q383" s="77"/>
      <c r="R383" s="89"/>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c r="AV383" s="77"/>
      <c r="AW383" s="77"/>
      <c r="AX383" s="77"/>
      <c r="AY383" s="77"/>
      <c r="AZ383" s="77"/>
      <c r="BA383" s="77"/>
      <c r="BB383" s="77"/>
      <c r="BC383" s="77"/>
      <c r="BD383" s="77"/>
      <c r="BE383" s="77"/>
      <c r="BF383" s="77"/>
      <c r="BG383" s="77"/>
      <c r="BH383" s="77"/>
      <c r="BI383" s="77"/>
      <c r="BJ383" s="77"/>
      <c r="BK383" s="77"/>
      <c r="BL383" s="77"/>
      <c r="BM383" s="77"/>
      <c r="BN383" s="77"/>
      <c r="BO383" s="77"/>
      <c r="BP383" s="77"/>
      <c r="BQ383" s="77"/>
      <c r="BR383" s="77"/>
      <c r="BS383" s="77"/>
      <c r="BT383" s="77"/>
      <c r="BU383" s="77"/>
      <c r="BV383" s="77"/>
      <c r="BW383" s="77"/>
      <c r="BX383" s="77"/>
      <c r="BY383" s="77"/>
      <c r="BZ383" s="77"/>
      <c r="CA383" s="77"/>
      <c r="CB383" s="77"/>
      <c r="CC383" s="77"/>
      <c r="CD383" s="77"/>
      <c r="CE383" s="77"/>
      <c r="CF383" s="77"/>
      <c r="CG383" s="77"/>
      <c r="CH383" s="77"/>
      <c r="CI383" s="77"/>
      <c r="CJ383" s="77"/>
      <c r="CK383" s="77"/>
      <c r="CL383" s="77"/>
      <c r="CM383" s="77"/>
      <c r="CN383" s="77"/>
      <c r="CO383" s="77"/>
      <c r="CP383" s="77"/>
      <c r="CQ383" s="77"/>
      <c r="CR383" s="77"/>
      <c r="CS383" s="77"/>
      <c r="CT383" s="81"/>
      <c r="CU383" s="77"/>
      <c r="CV383" s="77"/>
      <c r="CW383" s="77"/>
      <c r="CX383" s="77"/>
      <c r="CY383" s="77"/>
      <c r="CZ383" s="77"/>
      <c r="DA383" s="77"/>
      <c r="DB383" s="77"/>
      <c r="DC383" s="77"/>
      <c r="DD383" s="77"/>
      <c r="DE383" s="77"/>
      <c r="DF383" s="77"/>
      <c r="DG383" s="77"/>
      <c r="DH383" s="77"/>
      <c r="DI383" s="77"/>
      <c r="DJ383" s="77"/>
      <c r="DK383" s="77"/>
      <c r="DL383" s="77"/>
      <c r="DM383" s="77"/>
      <c r="DN383" s="77"/>
      <c r="DO383" s="77"/>
      <c r="DP383" s="77"/>
      <c r="DQ383" s="77"/>
      <c r="DR383" s="77"/>
    </row>
    <row r="384" spans="1:122" ht="13.5" customHeight="1">
      <c r="A384" s="77"/>
      <c r="B384" s="86"/>
      <c r="C384" s="86"/>
      <c r="D384" s="86"/>
      <c r="E384" s="86"/>
      <c r="F384" s="86"/>
      <c r="G384" s="86"/>
      <c r="H384" s="86"/>
      <c r="I384" s="86"/>
      <c r="J384" s="86"/>
      <c r="K384" s="88"/>
      <c r="L384" s="77"/>
      <c r="M384" s="77"/>
      <c r="N384" s="77"/>
      <c r="O384" s="77"/>
      <c r="P384" s="77"/>
      <c r="Q384" s="77"/>
      <c r="R384" s="89"/>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77"/>
      <c r="AY384" s="77"/>
      <c r="AZ384" s="77"/>
      <c r="BA384" s="77"/>
      <c r="BB384" s="77"/>
      <c r="BC384" s="77"/>
      <c r="BD384" s="77"/>
      <c r="BE384" s="77"/>
      <c r="BF384" s="77"/>
      <c r="BG384" s="77"/>
      <c r="BH384" s="77"/>
      <c r="BI384" s="77"/>
      <c r="BJ384" s="77"/>
      <c r="BK384" s="77"/>
      <c r="BL384" s="77"/>
      <c r="BM384" s="77"/>
      <c r="BN384" s="77"/>
      <c r="BO384" s="77"/>
      <c r="BP384" s="77"/>
      <c r="BQ384" s="77"/>
      <c r="BR384" s="77"/>
      <c r="BS384" s="77"/>
      <c r="BT384" s="77"/>
      <c r="BU384" s="77"/>
      <c r="BV384" s="77"/>
      <c r="BW384" s="77"/>
      <c r="BX384" s="77"/>
      <c r="BY384" s="77"/>
      <c r="BZ384" s="77"/>
      <c r="CA384" s="77"/>
      <c r="CB384" s="77"/>
      <c r="CC384" s="77"/>
      <c r="CD384" s="77"/>
      <c r="CE384" s="77"/>
      <c r="CF384" s="77"/>
      <c r="CG384" s="77"/>
      <c r="CH384" s="77"/>
      <c r="CI384" s="77"/>
      <c r="CJ384" s="77"/>
      <c r="CK384" s="77"/>
      <c r="CL384" s="77"/>
      <c r="CM384" s="77"/>
      <c r="CN384" s="77"/>
      <c r="CO384" s="77"/>
      <c r="CP384" s="77"/>
      <c r="CQ384" s="77"/>
      <c r="CR384" s="77"/>
      <c r="CS384" s="77"/>
      <c r="CT384" s="81"/>
      <c r="CU384" s="77"/>
      <c r="CV384" s="77"/>
      <c r="CW384" s="77"/>
      <c r="CX384" s="77"/>
      <c r="CY384" s="77"/>
      <c r="CZ384" s="77"/>
      <c r="DA384" s="77"/>
      <c r="DB384" s="77"/>
      <c r="DC384" s="77"/>
      <c r="DD384" s="77"/>
      <c r="DE384" s="77"/>
      <c r="DF384" s="77"/>
      <c r="DG384" s="77"/>
      <c r="DH384" s="77"/>
      <c r="DI384" s="77"/>
      <c r="DJ384" s="77"/>
      <c r="DK384" s="77"/>
      <c r="DL384" s="77"/>
      <c r="DM384" s="77"/>
      <c r="DN384" s="77"/>
      <c r="DO384" s="77"/>
      <c r="DP384" s="77"/>
      <c r="DQ384" s="77"/>
      <c r="DR384" s="77"/>
    </row>
    <row r="385" spans="1:122" ht="13.5" customHeight="1">
      <c r="A385" s="77"/>
      <c r="B385" s="86"/>
      <c r="C385" s="86"/>
      <c r="D385" s="86"/>
      <c r="E385" s="86"/>
      <c r="F385" s="86"/>
      <c r="G385" s="86"/>
      <c r="H385" s="86"/>
      <c r="I385" s="86"/>
      <c r="J385" s="86"/>
      <c r="K385" s="88"/>
      <c r="L385" s="77"/>
      <c r="M385" s="77"/>
      <c r="N385" s="77"/>
      <c r="O385" s="77"/>
      <c r="P385" s="77"/>
      <c r="Q385" s="77"/>
      <c r="R385" s="89"/>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77"/>
      <c r="AY385" s="77"/>
      <c r="AZ385" s="77"/>
      <c r="BA385" s="77"/>
      <c r="BB385" s="77"/>
      <c r="BC385" s="77"/>
      <c r="BD385" s="77"/>
      <c r="BE385" s="77"/>
      <c r="BF385" s="77"/>
      <c r="BG385" s="77"/>
      <c r="BH385" s="77"/>
      <c r="BI385" s="77"/>
      <c r="BJ385" s="77"/>
      <c r="BK385" s="77"/>
      <c r="BL385" s="77"/>
      <c r="BM385" s="77"/>
      <c r="BN385" s="77"/>
      <c r="BO385" s="77"/>
      <c r="BP385" s="77"/>
      <c r="BQ385" s="77"/>
      <c r="BR385" s="77"/>
      <c r="BS385" s="77"/>
      <c r="BT385" s="77"/>
      <c r="BU385" s="77"/>
      <c r="BV385" s="77"/>
      <c r="BW385" s="77"/>
      <c r="BX385" s="77"/>
      <c r="BY385" s="77"/>
      <c r="BZ385" s="77"/>
      <c r="CA385" s="77"/>
      <c r="CB385" s="77"/>
      <c r="CC385" s="77"/>
      <c r="CD385" s="77"/>
      <c r="CE385" s="77"/>
      <c r="CF385" s="77"/>
      <c r="CG385" s="77"/>
      <c r="CH385" s="77"/>
      <c r="CI385" s="77"/>
      <c r="CJ385" s="77"/>
      <c r="CK385" s="77"/>
      <c r="CL385" s="77"/>
      <c r="CM385" s="77"/>
      <c r="CN385" s="77"/>
      <c r="CO385" s="77"/>
      <c r="CP385" s="77"/>
      <c r="CQ385" s="77"/>
      <c r="CR385" s="77"/>
      <c r="CS385" s="77"/>
      <c r="CT385" s="81"/>
      <c r="CU385" s="77"/>
      <c r="CV385" s="77"/>
      <c r="CW385" s="77"/>
      <c r="CX385" s="77"/>
      <c r="CY385" s="77"/>
      <c r="CZ385" s="77"/>
      <c r="DA385" s="77"/>
      <c r="DB385" s="77"/>
      <c r="DC385" s="77"/>
      <c r="DD385" s="77"/>
      <c r="DE385" s="77"/>
      <c r="DF385" s="77"/>
      <c r="DG385" s="77"/>
      <c r="DH385" s="77"/>
      <c r="DI385" s="77"/>
      <c r="DJ385" s="77"/>
      <c r="DK385" s="77"/>
      <c r="DL385" s="77"/>
      <c r="DM385" s="77"/>
      <c r="DN385" s="77"/>
      <c r="DO385" s="77"/>
      <c r="DP385" s="77"/>
      <c r="DQ385" s="77"/>
      <c r="DR385" s="77"/>
    </row>
    <row r="386" spans="1:122" ht="13.5" customHeight="1">
      <c r="A386" s="77"/>
      <c r="B386" s="86"/>
      <c r="C386" s="86"/>
      <c r="D386" s="86"/>
      <c r="E386" s="86"/>
      <c r="F386" s="86"/>
      <c r="G386" s="86"/>
      <c r="H386" s="86"/>
      <c r="I386" s="86"/>
      <c r="J386" s="86"/>
      <c r="K386" s="88"/>
      <c r="L386" s="77"/>
      <c r="M386" s="77"/>
      <c r="N386" s="77"/>
      <c r="O386" s="77"/>
      <c r="P386" s="77"/>
      <c r="Q386" s="77"/>
      <c r="R386" s="89"/>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c r="AV386" s="77"/>
      <c r="AW386" s="77"/>
      <c r="AX386" s="77"/>
      <c r="AY386" s="77"/>
      <c r="AZ386" s="77"/>
      <c r="BA386" s="77"/>
      <c r="BB386" s="77"/>
      <c r="BC386" s="77"/>
      <c r="BD386" s="77"/>
      <c r="BE386" s="77"/>
      <c r="BF386" s="77"/>
      <c r="BG386" s="77"/>
      <c r="BH386" s="77"/>
      <c r="BI386" s="77"/>
      <c r="BJ386" s="77"/>
      <c r="BK386" s="77"/>
      <c r="BL386" s="77"/>
      <c r="BM386" s="77"/>
      <c r="BN386" s="77"/>
      <c r="BO386" s="77"/>
      <c r="BP386" s="77"/>
      <c r="BQ386" s="77"/>
      <c r="BR386" s="77"/>
      <c r="BS386" s="77"/>
      <c r="BT386" s="77"/>
      <c r="BU386" s="77"/>
      <c r="BV386" s="77"/>
      <c r="BW386" s="77"/>
      <c r="BX386" s="77"/>
      <c r="BY386" s="77"/>
      <c r="BZ386" s="77"/>
      <c r="CA386" s="77"/>
      <c r="CB386" s="77"/>
      <c r="CC386" s="77"/>
      <c r="CD386" s="77"/>
      <c r="CE386" s="77"/>
      <c r="CF386" s="77"/>
      <c r="CG386" s="77"/>
      <c r="CH386" s="77"/>
      <c r="CI386" s="77"/>
      <c r="CJ386" s="77"/>
      <c r="CK386" s="77"/>
      <c r="CL386" s="77"/>
      <c r="CM386" s="77"/>
      <c r="CN386" s="77"/>
      <c r="CO386" s="77"/>
      <c r="CP386" s="77"/>
      <c r="CQ386" s="77"/>
      <c r="CR386" s="77"/>
      <c r="CS386" s="77"/>
      <c r="CT386" s="81"/>
      <c r="CU386" s="77"/>
      <c r="CV386" s="77"/>
      <c r="CW386" s="77"/>
      <c r="CX386" s="77"/>
      <c r="CY386" s="77"/>
      <c r="CZ386" s="77"/>
      <c r="DA386" s="77"/>
      <c r="DB386" s="77"/>
      <c r="DC386" s="77"/>
      <c r="DD386" s="77"/>
      <c r="DE386" s="77"/>
      <c r="DF386" s="77"/>
      <c r="DG386" s="77"/>
      <c r="DH386" s="77"/>
      <c r="DI386" s="77"/>
      <c r="DJ386" s="77"/>
      <c r="DK386" s="77"/>
      <c r="DL386" s="77"/>
      <c r="DM386" s="77"/>
      <c r="DN386" s="77"/>
      <c r="DO386" s="77"/>
      <c r="DP386" s="77"/>
      <c r="DQ386" s="77"/>
      <c r="DR386" s="77"/>
    </row>
    <row r="387" spans="1:122" ht="13.5" customHeight="1">
      <c r="A387" s="77"/>
      <c r="B387" s="86"/>
      <c r="C387" s="86"/>
      <c r="D387" s="86"/>
      <c r="E387" s="86"/>
      <c r="F387" s="86"/>
      <c r="G387" s="86"/>
      <c r="H387" s="86"/>
      <c r="I387" s="86"/>
      <c r="J387" s="86"/>
      <c r="K387" s="88"/>
      <c r="L387" s="77"/>
      <c r="M387" s="77"/>
      <c r="N387" s="77"/>
      <c r="O387" s="77"/>
      <c r="P387" s="77"/>
      <c r="Q387" s="77"/>
      <c r="R387" s="89"/>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c r="AV387" s="77"/>
      <c r="AW387" s="77"/>
      <c r="AX387" s="77"/>
      <c r="AY387" s="77"/>
      <c r="AZ387" s="77"/>
      <c r="BA387" s="77"/>
      <c r="BB387" s="77"/>
      <c r="BC387" s="77"/>
      <c r="BD387" s="77"/>
      <c r="BE387" s="77"/>
      <c r="BF387" s="77"/>
      <c r="BG387" s="77"/>
      <c r="BH387" s="77"/>
      <c r="BI387" s="77"/>
      <c r="BJ387" s="77"/>
      <c r="BK387" s="77"/>
      <c r="BL387" s="77"/>
      <c r="BM387" s="77"/>
      <c r="BN387" s="77"/>
      <c r="BO387" s="77"/>
      <c r="BP387" s="77"/>
      <c r="BQ387" s="77"/>
      <c r="BR387" s="77"/>
      <c r="BS387" s="77"/>
      <c r="BT387" s="77"/>
      <c r="BU387" s="77"/>
      <c r="BV387" s="77"/>
      <c r="BW387" s="77"/>
      <c r="BX387" s="77"/>
      <c r="BY387" s="77"/>
      <c r="BZ387" s="77"/>
      <c r="CA387" s="77"/>
      <c r="CB387" s="77"/>
      <c r="CC387" s="77"/>
      <c r="CD387" s="77"/>
      <c r="CE387" s="77"/>
      <c r="CF387" s="77"/>
      <c r="CG387" s="77"/>
      <c r="CH387" s="77"/>
      <c r="CI387" s="77"/>
      <c r="CJ387" s="77"/>
      <c r="CK387" s="77"/>
      <c r="CL387" s="77"/>
      <c r="CM387" s="77"/>
      <c r="CN387" s="77"/>
      <c r="CO387" s="77"/>
      <c r="CP387" s="77"/>
      <c r="CQ387" s="77"/>
      <c r="CR387" s="77"/>
      <c r="CS387" s="77"/>
      <c r="CT387" s="81"/>
      <c r="CU387" s="77"/>
      <c r="CV387" s="77"/>
      <c r="CW387" s="77"/>
      <c r="CX387" s="77"/>
      <c r="CY387" s="77"/>
      <c r="CZ387" s="77"/>
      <c r="DA387" s="77"/>
      <c r="DB387" s="77"/>
      <c r="DC387" s="77"/>
      <c r="DD387" s="77"/>
      <c r="DE387" s="77"/>
      <c r="DF387" s="77"/>
      <c r="DG387" s="77"/>
      <c r="DH387" s="77"/>
      <c r="DI387" s="77"/>
      <c r="DJ387" s="77"/>
      <c r="DK387" s="77"/>
      <c r="DL387" s="77"/>
      <c r="DM387" s="77"/>
      <c r="DN387" s="77"/>
      <c r="DO387" s="77"/>
      <c r="DP387" s="77"/>
      <c r="DQ387" s="77"/>
      <c r="DR387" s="77"/>
    </row>
    <row r="388" spans="1:122" ht="13.5" customHeight="1">
      <c r="A388" s="77"/>
      <c r="B388" s="86"/>
      <c r="C388" s="86"/>
      <c r="D388" s="86"/>
      <c r="E388" s="86"/>
      <c r="F388" s="86"/>
      <c r="G388" s="86"/>
      <c r="H388" s="86"/>
      <c r="I388" s="86"/>
      <c r="J388" s="86"/>
      <c r="K388" s="88"/>
      <c r="L388" s="77"/>
      <c r="M388" s="77"/>
      <c r="N388" s="77"/>
      <c r="O388" s="77"/>
      <c r="P388" s="77"/>
      <c r="Q388" s="77"/>
      <c r="R388" s="89"/>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7"/>
      <c r="BF388" s="77"/>
      <c r="BG388" s="77"/>
      <c r="BH388" s="77"/>
      <c r="BI388" s="77"/>
      <c r="BJ388" s="77"/>
      <c r="BK388" s="77"/>
      <c r="BL388" s="77"/>
      <c r="BM388" s="77"/>
      <c r="BN388" s="77"/>
      <c r="BO388" s="77"/>
      <c r="BP388" s="77"/>
      <c r="BQ388" s="77"/>
      <c r="BR388" s="77"/>
      <c r="BS388" s="77"/>
      <c r="BT388" s="77"/>
      <c r="BU388" s="77"/>
      <c r="BV388" s="77"/>
      <c r="BW388" s="77"/>
      <c r="BX388" s="77"/>
      <c r="BY388" s="77"/>
      <c r="BZ388" s="77"/>
      <c r="CA388" s="77"/>
      <c r="CB388" s="77"/>
      <c r="CC388" s="77"/>
      <c r="CD388" s="77"/>
      <c r="CE388" s="77"/>
      <c r="CF388" s="77"/>
      <c r="CG388" s="77"/>
      <c r="CH388" s="77"/>
      <c r="CI388" s="77"/>
      <c r="CJ388" s="77"/>
      <c r="CK388" s="77"/>
      <c r="CL388" s="77"/>
      <c r="CM388" s="77"/>
      <c r="CN388" s="77"/>
      <c r="CO388" s="77"/>
      <c r="CP388" s="77"/>
      <c r="CQ388" s="77"/>
      <c r="CR388" s="77"/>
      <c r="CS388" s="77"/>
      <c r="CT388" s="81"/>
      <c r="CU388" s="77"/>
      <c r="CV388" s="77"/>
      <c r="CW388" s="77"/>
      <c r="CX388" s="77"/>
      <c r="CY388" s="77"/>
      <c r="CZ388" s="77"/>
      <c r="DA388" s="77"/>
      <c r="DB388" s="77"/>
      <c r="DC388" s="77"/>
      <c r="DD388" s="77"/>
      <c r="DE388" s="77"/>
      <c r="DF388" s="77"/>
      <c r="DG388" s="77"/>
      <c r="DH388" s="77"/>
      <c r="DI388" s="77"/>
      <c r="DJ388" s="77"/>
      <c r="DK388" s="77"/>
      <c r="DL388" s="77"/>
      <c r="DM388" s="77"/>
      <c r="DN388" s="77"/>
      <c r="DO388" s="77"/>
      <c r="DP388" s="77"/>
      <c r="DQ388" s="77"/>
      <c r="DR388" s="77"/>
    </row>
    <row r="389" spans="1:122" ht="13.5" customHeight="1">
      <c r="A389" s="77"/>
      <c r="B389" s="86"/>
      <c r="C389" s="86"/>
      <c r="D389" s="86"/>
      <c r="E389" s="86"/>
      <c r="F389" s="86"/>
      <c r="G389" s="86"/>
      <c r="H389" s="86"/>
      <c r="I389" s="86"/>
      <c r="J389" s="86"/>
      <c r="K389" s="88"/>
      <c r="L389" s="77"/>
      <c r="M389" s="77"/>
      <c r="N389" s="77"/>
      <c r="O389" s="77"/>
      <c r="P389" s="77"/>
      <c r="Q389" s="77"/>
      <c r="R389" s="89"/>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c r="AV389" s="77"/>
      <c r="AW389" s="77"/>
      <c r="AX389" s="77"/>
      <c r="AY389" s="77"/>
      <c r="AZ389" s="77"/>
      <c r="BA389" s="77"/>
      <c r="BB389" s="77"/>
      <c r="BC389" s="77"/>
      <c r="BD389" s="77"/>
      <c r="BE389" s="77"/>
      <c r="BF389" s="77"/>
      <c r="BG389" s="77"/>
      <c r="BH389" s="77"/>
      <c r="BI389" s="77"/>
      <c r="BJ389" s="77"/>
      <c r="BK389" s="77"/>
      <c r="BL389" s="77"/>
      <c r="BM389" s="77"/>
      <c r="BN389" s="77"/>
      <c r="BO389" s="77"/>
      <c r="BP389" s="77"/>
      <c r="BQ389" s="77"/>
      <c r="BR389" s="77"/>
      <c r="BS389" s="77"/>
      <c r="BT389" s="77"/>
      <c r="BU389" s="77"/>
      <c r="BV389" s="77"/>
      <c r="BW389" s="77"/>
      <c r="BX389" s="77"/>
      <c r="BY389" s="77"/>
      <c r="BZ389" s="77"/>
      <c r="CA389" s="77"/>
      <c r="CB389" s="77"/>
      <c r="CC389" s="77"/>
      <c r="CD389" s="77"/>
      <c r="CE389" s="77"/>
      <c r="CF389" s="77"/>
      <c r="CG389" s="77"/>
      <c r="CH389" s="77"/>
      <c r="CI389" s="77"/>
      <c r="CJ389" s="77"/>
      <c r="CK389" s="77"/>
      <c r="CL389" s="77"/>
      <c r="CM389" s="77"/>
      <c r="CN389" s="77"/>
      <c r="CO389" s="77"/>
      <c r="CP389" s="77"/>
      <c r="CQ389" s="77"/>
      <c r="CR389" s="77"/>
      <c r="CS389" s="77"/>
      <c r="CT389" s="81"/>
      <c r="CU389" s="77"/>
      <c r="CV389" s="77"/>
      <c r="CW389" s="77"/>
      <c r="CX389" s="77"/>
      <c r="CY389" s="77"/>
      <c r="CZ389" s="77"/>
      <c r="DA389" s="77"/>
      <c r="DB389" s="77"/>
      <c r="DC389" s="77"/>
      <c r="DD389" s="77"/>
      <c r="DE389" s="77"/>
      <c r="DF389" s="77"/>
      <c r="DG389" s="77"/>
      <c r="DH389" s="77"/>
      <c r="DI389" s="77"/>
      <c r="DJ389" s="77"/>
      <c r="DK389" s="77"/>
      <c r="DL389" s="77"/>
      <c r="DM389" s="77"/>
      <c r="DN389" s="77"/>
      <c r="DO389" s="77"/>
      <c r="DP389" s="77"/>
      <c r="DQ389" s="77"/>
      <c r="DR389" s="77"/>
    </row>
    <row r="390" spans="1:122" ht="13.5" customHeight="1">
      <c r="A390" s="77"/>
      <c r="B390" s="86"/>
      <c r="C390" s="86"/>
      <c r="D390" s="86"/>
      <c r="E390" s="86"/>
      <c r="F390" s="86"/>
      <c r="G390" s="86"/>
      <c r="H390" s="86"/>
      <c r="I390" s="86"/>
      <c r="J390" s="86"/>
      <c r="K390" s="88"/>
      <c r="L390" s="77"/>
      <c r="M390" s="77"/>
      <c r="N390" s="77"/>
      <c r="O390" s="77"/>
      <c r="P390" s="77"/>
      <c r="Q390" s="77"/>
      <c r="R390" s="89"/>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81"/>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row>
    <row r="391" spans="1:122" ht="13.5" customHeight="1">
      <c r="A391" s="77"/>
      <c r="B391" s="86"/>
      <c r="C391" s="86"/>
      <c r="D391" s="86"/>
      <c r="E391" s="86"/>
      <c r="F391" s="86"/>
      <c r="G391" s="86"/>
      <c r="H391" s="86"/>
      <c r="I391" s="86"/>
      <c r="J391" s="86"/>
      <c r="K391" s="88"/>
      <c r="L391" s="77"/>
      <c r="M391" s="77"/>
      <c r="N391" s="77"/>
      <c r="O391" s="77"/>
      <c r="P391" s="77"/>
      <c r="Q391" s="77"/>
      <c r="R391" s="89"/>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c r="AV391" s="77"/>
      <c r="AW391" s="77"/>
      <c r="AX391" s="77"/>
      <c r="AY391" s="77"/>
      <c r="AZ391" s="77"/>
      <c r="BA391" s="77"/>
      <c r="BB391" s="77"/>
      <c r="BC391" s="77"/>
      <c r="BD391" s="77"/>
      <c r="BE391" s="77"/>
      <c r="BF391" s="77"/>
      <c r="BG391" s="77"/>
      <c r="BH391" s="77"/>
      <c r="BI391" s="77"/>
      <c r="BJ391" s="77"/>
      <c r="BK391" s="77"/>
      <c r="BL391" s="77"/>
      <c r="BM391" s="77"/>
      <c r="BN391" s="77"/>
      <c r="BO391" s="77"/>
      <c r="BP391" s="77"/>
      <c r="BQ391" s="77"/>
      <c r="BR391" s="77"/>
      <c r="BS391" s="77"/>
      <c r="BT391" s="77"/>
      <c r="BU391" s="77"/>
      <c r="BV391" s="77"/>
      <c r="BW391" s="77"/>
      <c r="BX391" s="77"/>
      <c r="BY391" s="77"/>
      <c r="BZ391" s="77"/>
      <c r="CA391" s="77"/>
      <c r="CB391" s="77"/>
      <c r="CC391" s="77"/>
      <c r="CD391" s="77"/>
      <c r="CE391" s="77"/>
      <c r="CF391" s="77"/>
      <c r="CG391" s="77"/>
      <c r="CH391" s="77"/>
      <c r="CI391" s="77"/>
      <c r="CJ391" s="77"/>
      <c r="CK391" s="77"/>
      <c r="CL391" s="77"/>
      <c r="CM391" s="77"/>
      <c r="CN391" s="77"/>
      <c r="CO391" s="77"/>
      <c r="CP391" s="77"/>
      <c r="CQ391" s="77"/>
      <c r="CR391" s="77"/>
      <c r="CS391" s="77"/>
      <c r="CT391" s="81"/>
      <c r="CU391" s="77"/>
      <c r="CV391" s="77"/>
      <c r="CW391" s="77"/>
      <c r="CX391" s="77"/>
      <c r="CY391" s="77"/>
      <c r="CZ391" s="77"/>
      <c r="DA391" s="77"/>
      <c r="DB391" s="77"/>
      <c r="DC391" s="77"/>
      <c r="DD391" s="77"/>
      <c r="DE391" s="77"/>
      <c r="DF391" s="77"/>
      <c r="DG391" s="77"/>
      <c r="DH391" s="77"/>
      <c r="DI391" s="77"/>
      <c r="DJ391" s="77"/>
      <c r="DK391" s="77"/>
      <c r="DL391" s="77"/>
      <c r="DM391" s="77"/>
      <c r="DN391" s="77"/>
      <c r="DO391" s="77"/>
      <c r="DP391" s="77"/>
      <c r="DQ391" s="77"/>
      <c r="DR391" s="77"/>
    </row>
    <row r="392" spans="1:122" ht="13.5" customHeight="1">
      <c r="A392" s="77"/>
      <c r="B392" s="86"/>
      <c r="C392" s="86"/>
      <c r="D392" s="86"/>
      <c r="E392" s="86"/>
      <c r="F392" s="86"/>
      <c r="G392" s="86"/>
      <c r="H392" s="86"/>
      <c r="I392" s="86"/>
      <c r="J392" s="86"/>
      <c r="K392" s="88"/>
      <c r="L392" s="77"/>
      <c r="M392" s="77"/>
      <c r="N392" s="77"/>
      <c r="O392" s="77"/>
      <c r="P392" s="77"/>
      <c r="Q392" s="77"/>
      <c r="R392" s="89"/>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77"/>
      <c r="CD392" s="77"/>
      <c r="CE392" s="77"/>
      <c r="CF392" s="77"/>
      <c r="CG392" s="77"/>
      <c r="CH392" s="77"/>
      <c r="CI392" s="77"/>
      <c r="CJ392" s="77"/>
      <c r="CK392" s="77"/>
      <c r="CL392" s="77"/>
      <c r="CM392" s="77"/>
      <c r="CN392" s="77"/>
      <c r="CO392" s="77"/>
      <c r="CP392" s="77"/>
      <c r="CQ392" s="77"/>
      <c r="CR392" s="77"/>
      <c r="CS392" s="77"/>
      <c r="CT392" s="81"/>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row>
    <row r="393" spans="1:122" ht="13.5" customHeight="1">
      <c r="A393" s="77"/>
      <c r="B393" s="86"/>
      <c r="C393" s="86"/>
      <c r="D393" s="86"/>
      <c r="E393" s="86"/>
      <c r="F393" s="86"/>
      <c r="G393" s="86"/>
      <c r="H393" s="86"/>
      <c r="I393" s="86"/>
      <c r="J393" s="86"/>
      <c r="K393" s="88"/>
      <c r="L393" s="77"/>
      <c r="M393" s="77"/>
      <c r="N393" s="77"/>
      <c r="O393" s="77"/>
      <c r="P393" s="77"/>
      <c r="Q393" s="77"/>
      <c r="R393" s="89"/>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J393" s="77"/>
      <c r="BK393" s="77"/>
      <c r="BL393" s="77"/>
      <c r="BM393" s="77"/>
      <c r="BN393" s="77"/>
      <c r="BO393" s="77"/>
      <c r="BP393" s="77"/>
      <c r="BQ393" s="77"/>
      <c r="BR393" s="77"/>
      <c r="BS393" s="77"/>
      <c r="BT393" s="77"/>
      <c r="BU393" s="77"/>
      <c r="BV393" s="77"/>
      <c r="BW393" s="77"/>
      <c r="BX393" s="77"/>
      <c r="BY393" s="77"/>
      <c r="BZ393" s="77"/>
      <c r="CA393" s="77"/>
      <c r="CB393" s="77"/>
      <c r="CC393" s="77"/>
      <c r="CD393" s="77"/>
      <c r="CE393" s="77"/>
      <c r="CF393" s="77"/>
      <c r="CG393" s="77"/>
      <c r="CH393" s="77"/>
      <c r="CI393" s="77"/>
      <c r="CJ393" s="77"/>
      <c r="CK393" s="77"/>
      <c r="CL393" s="77"/>
      <c r="CM393" s="77"/>
      <c r="CN393" s="77"/>
      <c r="CO393" s="77"/>
      <c r="CP393" s="77"/>
      <c r="CQ393" s="77"/>
      <c r="CR393" s="77"/>
      <c r="CS393" s="77"/>
      <c r="CT393" s="81"/>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row>
    <row r="394" spans="1:122" ht="13.5" customHeight="1">
      <c r="A394" s="77"/>
      <c r="B394" s="86"/>
      <c r="C394" s="86"/>
      <c r="D394" s="86"/>
      <c r="E394" s="86"/>
      <c r="F394" s="86"/>
      <c r="G394" s="86"/>
      <c r="H394" s="86"/>
      <c r="I394" s="86"/>
      <c r="J394" s="86"/>
      <c r="K394" s="88"/>
      <c r="L394" s="77"/>
      <c r="M394" s="77"/>
      <c r="N394" s="77"/>
      <c r="O394" s="77"/>
      <c r="P394" s="77"/>
      <c r="Q394" s="77"/>
      <c r="R394" s="89"/>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c r="AV394" s="77"/>
      <c r="AW394" s="77"/>
      <c r="AX394" s="77"/>
      <c r="AY394" s="77"/>
      <c r="AZ394" s="77"/>
      <c r="BA394" s="77"/>
      <c r="BB394" s="77"/>
      <c r="BC394" s="77"/>
      <c r="BD394" s="77"/>
      <c r="BE394" s="77"/>
      <c r="BF394" s="77"/>
      <c r="BG394" s="77"/>
      <c r="BH394" s="77"/>
      <c r="BI394" s="77"/>
      <c r="BJ394" s="77"/>
      <c r="BK394" s="77"/>
      <c r="BL394" s="77"/>
      <c r="BM394" s="77"/>
      <c r="BN394" s="77"/>
      <c r="BO394" s="77"/>
      <c r="BP394" s="77"/>
      <c r="BQ394" s="77"/>
      <c r="BR394" s="77"/>
      <c r="BS394" s="77"/>
      <c r="BT394" s="77"/>
      <c r="BU394" s="77"/>
      <c r="BV394" s="77"/>
      <c r="BW394" s="77"/>
      <c r="BX394" s="77"/>
      <c r="BY394" s="77"/>
      <c r="BZ394" s="77"/>
      <c r="CA394" s="77"/>
      <c r="CB394" s="77"/>
      <c r="CC394" s="77"/>
      <c r="CD394" s="77"/>
      <c r="CE394" s="77"/>
      <c r="CF394" s="77"/>
      <c r="CG394" s="77"/>
      <c r="CH394" s="77"/>
      <c r="CI394" s="77"/>
      <c r="CJ394" s="77"/>
      <c r="CK394" s="77"/>
      <c r="CL394" s="77"/>
      <c r="CM394" s="77"/>
      <c r="CN394" s="77"/>
      <c r="CO394" s="77"/>
      <c r="CP394" s="77"/>
      <c r="CQ394" s="77"/>
      <c r="CR394" s="77"/>
      <c r="CS394" s="77"/>
      <c r="CT394" s="81"/>
      <c r="CU394" s="77"/>
      <c r="CV394" s="77"/>
      <c r="CW394" s="77"/>
      <c r="CX394" s="77"/>
      <c r="CY394" s="77"/>
      <c r="CZ394" s="77"/>
      <c r="DA394" s="77"/>
      <c r="DB394" s="77"/>
      <c r="DC394" s="77"/>
      <c r="DD394" s="77"/>
      <c r="DE394" s="77"/>
      <c r="DF394" s="77"/>
      <c r="DG394" s="77"/>
      <c r="DH394" s="77"/>
      <c r="DI394" s="77"/>
      <c r="DJ394" s="77"/>
      <c r="DK394" s="77"/>
      <c r="DL394" s="77"/>
      <c r="DM394" s="77"/>
      <c r="DN394" s="77"/>
      <c r="DO394" s="77"/>
      <c r="DP394" s="77"/>
      <c r="DQ394" s="77"/>
      <c r="DR394" s="77"/>
    </row>
    <row r="395" spans="1:122" ht="13.5" customHeight="1">
      <c r="A395" s="77"/>
      <c r="B395" s="86"/>
      <c r="C395" s="86"/>
      <c r="D395" s="86"/>
      <c r="E395" s="86"/>
      <c r="F395" s="86"/>
      <c r="G395" s="86"/>
      <c r="H395" s="86"/>
      <c r="I395" s="86"/>
      <c r="J395" s="86"/>
      <c r="K395" s="88"/>
      <c r="L395" s="77"/>
      <c r="M395" s="77"/>
      <c r="N395" s="77"/>
      <c r="O395" s="77"/>
      <c r="P395" s="77"/>
      <c r="Q395" s="77"/>
      <c r="R395" s="89"/>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c r="AV395" s="77"/>
      <c r="AW395" s="77"/>
      <c r="AX395" s="77"/>
      <c r="AY395" s="77"/>
      <c r="AZ395" s="77"/>
      <c r="BA395" s="77"/>
      <c r="BB395" s="77"/>
      <c r="BC395" s="77"/>
      <c r="BD395" s="77"/>
      <c r="BE395" s="77"/>
      <c r="BF395" s="77"/>
      <c r="BG395" s="77"/>
      <c r="BH395" s="77"/>
      <c r="BI395" s="77"/>
      <c r="BJ395" s="77"/>
      <c r="BK395" s="77"/>
      <c r="BL395" s="77"/>
      <c r="BM395" s="77"/>
      <c r="BN395" s="77"/>
      <c r="BO395" s="77"/>
      <c r="BP395" s="77"/>
      <c r="BQ395" s="77"/>
      <c r="BR395" s="77"/>
      <c r="BS395" s="77"/>
      <c r="BT395" s="77"/>
      <c r="BU395" s="77"/>
      <c r="BV395" s="77"/>
      <c r="BW395" s="77"/>
      <c r="BX395" s="77"/>
      <c r="BY395" s="77"/>
      <c r="BZ395" s="77"/>
      <c r="CA395" s="77"/>
      <c r="CB395" s="77"/>
      <c r="CC395" s="77"/>
      <c r="CD395" s="77"/>
      <c r="CE395" s="77"/>
      <c r="CF395" s="77"/>
      <c r="CG395" s="77"/>
      <c r="CH395" s="77"/>
      <c r="CI395" s="77"/>
      <c r="CJ395" s="77"/>
      <c r="CK395" s="77"/>
      <c r="CL395" s="77"/>
      <c r="CM395" s="77"/>
      <c r="CN395" s="77"/>
      <c r="CO395" s="77"/>
      <c r="CP395" s="77"/>
      <c r="CQ395" s="77"/>
      <c r="CR395" s="77"/>
      <c r="CS395" s="77"/>
      <c r="CT395" s="81"/>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row>
    <row r="396" spans="1:122" ht="13.5" customHeight="1">
      <c r="A396" s="77"/>
      <c r="B396" s="86"/>
      <c r="C396" s="86"/>
      <c r="D396" s="86"/>
      <c r="E396" s="86"/>
      <c r="F396" s="86"/>
      <c r="G396" s="86"/>
      <c r="H396" s="86"/>
      <c r="I396" s="86"/>
      <c r="J396" s="86"/>
      <c r="K396" s="88"/>
      <c r="L396" s="77"/>
      <c r="M396" s="77"/>
      <c r="N396" s="77"/>
      <c r="O396" s="77"/>
      <c r="P396" s="77"/>
      <c r="Q396" s="77"/>
      <c r="R396" s="89"/>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c r="AV396" s="77"/>
      <c r="AW396" s="77"/>
      <c r="AX396" s="77"/>
      <c r="AY396" s="77"/>
      <c r="AZ396" s="77"/>
      <c r="BA396" s="77"/>
      <c r="BB396" s="77"/>
      <c r="BC396" s="77"/>
      <c r="BD396" s="77"/>
      <c r="BE396" s="77"/>
      <c r="BF396" s="77"/>
      <c r="BG396" s="77"/>
      <c r="BH396" s="77"/>
      <c r="BI396" s="77"/>
      <c r="BJ396" s="77"/>
      <c r="BK396" s="77"/>
      <c r="BL396" s="77"/>
      <c r="BM396" s="77"/>
      <c r="BN396" s="77"/>
      <c r="BO396" s="77"/>
      <c r="BP396" s="77"/>
      <c r="BQ396" s="77"/>
      <c r="BR396" s="77"/>
      <c r="BS396" s="77"/>
      <c r="BT396" s="77"/>
      <c r="BU396" s="77"/>
      <c r="BV396" s="77"/>
      <c r="BW396" s="77"/>
      <c r="BX396" s="77"/>
      <c r="BY396" s="77"/>
      <c r="BZ396" s="77"/>
      <c r="CA396" s="77"/>
      <c r="CB396" s="77"/>
      <c r="CC396" s="77"/>
      <c r="CD396" s="77"/>
      <c r="CE396" s="77"/>
      <c r="CF396" s="77"/>
      <c r="CG396" s="77"/>
      <c r="CH396" s="77"/>
      <c r="CI396" s="77"/>
      <c r="CJ396" s="77"/>
      <c r="CK396" s="77"/>
      <c r="CL396" s="77"/>
      <c r="CM396" s="77"/>
      <c r="CN396" s="77"/>
      <c r="CO396" s="77"/>
      <c r="CP396" s="77"/>
      <c r="CQ396" s="77"/>
      <c r="CR396" s="77"/>
      <c r="CS396" s="77"/>
      <c r="CT396" s="81"/>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row>
    <row r="397" spans="1:122" ht="13.5" customHeight="1">
      <c r="A397" s="77"/>
      <c r="B397" s="86"/>
      <c r="C397" s="86"/>
      <c r="D397" s="86"/>
      <c r="E397" s="86"/>
      <c r="F397" s="86"/>
      <c r="G397" s="86"/>
      <c r="H397" s="86"/>
      <c r="I397" s="86"/>
      <c r="J397" s="86"/>
      <c r="K397" s="88"/>
      <c r="L397" s="77"/>
      <c r="M397" s="77"/>
      <c r="N397" s="77"/>
      <c r="O397" s="77"/>
      <c r="P397" s="77"/>
      <c r="Q397" s="77"/>
      <c r="R397" s="89"/>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c r="AV397" s="77"/>
      <c r="AW397" s="77"/>
      <c r="AX397" s="77"/>
      <c r="AY397" s="77"/>
      <c r="AZ397" s="77"/>
      <c r="BA397" s="77"/>
      <c r="BB397" s="77"/>
      <c r="BC397" s="77"/>
      <c r="BD397" s="77"/>
      <c r="BE397" s="77"/>
      <c r="BF397" s="77"/>
      <c r="BG397" s="77"/>
      <c r="BH397" s="77"/>
      <c r="BI397" s="77"/>
      <c r="BJ397" s="77"/>
      <c r="BK397" s="77"/>
      <c r="BL397" s="77"/>
      <c r="BM397" s="77"/>
      <c r="BN397" s="77"/>
      <c r="BO397" s="77"/>
      <c r="BP397" s="77"/>
      <c r="BQ397" s="77"/>
      <c r="BR397" s="77"/>
      <c r="BS397" s="77"/>
      <c r="BT397" s="77"/>
      <c r="BU397" s="77"/>
      <c r="BV397" s="77"/>
      <c r="BW397" s="77"/>
      <c r="BX397" s="77"/>
      <c r="BY397" s="77"/>
      <c r="BZ397" s="77"/>
      <c r="CA397" s="77"/>
      <c r="CB397" s="77"/>
      <c r="CC397" s="77"/>
      <c r="CD397" s="77"/>
      <c r="CE397" s="77"/>
      <c r="CF397" s="77"/>
      <c r="CG397" s="77"/>
      <c r="CH397" s="77"/>
      <c r="CI397" s="77"/>
      <c r="CJ397" s="77"/>
      <c r="CK397" s="77"/>
      <c r="CL397" s="77"/>
      <c r="CM397" s="77"/>
      <c r="CN397" s="77"/>
      <c r="CO397" s="77"/>
      <c r="CP397" s="77"/>
      <c r="CQ397" s="77"/>
      <c r="CR397" s="77"/>
      <c r="CS397" s="77"/>
      <c r="CT397" s="81"/>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row>
    <row r="398" spans="1:122" ht="13.5" customHeight="1">
      <c r="A398" s="77"/>
      <c r="B398" s="86"/>
      <c r="C398" s="86"/>
      <c r="D398" s="86"/>
      <c r="E398" s="86"/>
      <c r="F398" s="86"/>
      <c r="G398" s="86"/>
      <c r="H398" s="86"/>
      <c r="I398" s="86"/>
      <c r="J398" s="86"/>
      <c r="K398" s="88"/>
      <c r="L398" s="77"/>
      <c r="M398" s="77"/>
      <c r="N398" s="77"/>
      <c r="O398" s="77"/>
      <c r="P398" s="77"/>
      <c r="Q398" s="77"/>
      <c r="R398" s="89"/>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77"/>
      <c r="AY398" s="77"/>
      <c r="AZ398" s="77"/>
      <c r="BA398" s="77"/>
      <c r="BB398" s="77"/>
      <c r="BC398" s="77"/>
      <c r="BD398" s="77"/>
      <c r="BE398" s="77"/>
      <c r="BF398" s="77"/>
      <c r="BG398" s="77"/>
      <c r="BH398" s="77"/>
      <c r="BI398" s="77"/>
      <c r="BJ398" s="77"/>
      <c r="BK398" s="77"/>
      <c r="BL398" s="77"/>
      <c r="BM398" s="77"/>
      <c r="BN398" s="77"/>
      <c r="BO398" s="77"/>
      <c r="BP398" s="77"/>
      <c r="BQ398" s="77"/>
      <c r="BR398" s="77"/>
      <c r="BS398" s="77"/>
      <c r="BT398" s="77"/>
      <c r="BU398" s="77"/>
      <c r="BV398" s="77"/>
      <c r="BW398" s="77"/>
      <c r="BX398" s="77"/>
      <c r="BY398" s="77"/>
      <c r="BZ398" s="77"/>
      <c r="CA398" s="77"/>
      <c r="CB398" s="77"/>
      <c r="CC398" s="77"/>
      <c r="CD398" s="77"/>
      <c r="CE398" s="77"/>
      <c r="CF398" s="77"/>
      <c r="CG398" s="77"/>
      <c r="CH398" s="77"/>
      <c r="CI398" s="77"/>
      <c r="CJ398" s="77"/>
      <c r="CK398" s="77"/>
      <c r="CL398" s="77"/>
      <c r="CM398" s="77"/>
      <c r="CN398" s="77"/>
      <c r="CO398" s="77"/>
      <c r="CP398" s="77"/>
      <c r="CQ398" s="77"/>
      <c r="CR398" s="77"/>
      <c r="CS398" s="77"/>
      <c r="CT398" s="81"/>
      <c r="CU398" s="77"/>
      <c r="CV398" s="77"/>
      <c r="CW398" s="77"/>
      <c r="CX398" s="77"/>
      <c r="CY398" s="77"/>
      <c r="CZ398" s="77"/>
      <c r="DA398" s="77"/>
      <c r="DB398" s="77"/>
      <c r="DC398" s="77"/>
      <c r="DD398" s="77"/>
      <c r="DE398" s="77"/>
      <c r="DF398" s="77"/>
      <c r="DG398" s="77"/>
      <c r="DH398" s="77"/>
      <c r="DI398" s="77"/>
      <c r="DJ398" s="77"/>
      <c r="DK398" s="77"/>
      <c r="DL398" s="77"/>
      <c r="DM398" s="77"/>
      <c r="DN398" s="77"/>
      <c r="DO398" s="77"/>
      <c r="DP398" s="77"/>
      <c r="DQ398" s="77"/>
      <c r="DR398" s="77"/>
    </row>
    <row r="399" spans="1:122" ht="13.5" customHeight="1">
      <c r="A399" s="77"/>
      <c r="B399" s="86"/>
      <c r="C399" s="86"/>
      <c r="D399" s="86"/>
      <c r="E399" s="86"/>
      <c r="F399" s="86"/>
      <c r="G399" s="86"/>
      <c r="H399" s="86"/>
      <c r="I399" s="86"/>
      <c r="J399" s="86"/>
      <c r="K399" s="88"/>
      <c r="L399" s="77"/>
      <c r="M399" s="77"/>
      <c r="N399" s="77"/>
      <c r="O399" s="77"/>
      <c r="P399" s="77"/>
      <c r="Q399" s="77"/>
      <c r="R399" s="89"/>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c r="AV399" s="77"/>
      <c r="AW399" s="77"/>
      <c r="AX399" s="77"/>
      <c r="AY399" s="77"/>
      <c r="AZ399" s="77"/>
      <c r="BA399" s="77"/>
      <c r="BB399" s="77"/>
      <c r="BC399" s="77"/>
      <c r="BD399" s="77"/>
      <c r="BE399" s="77"/>
      <c r="BF399" s="77"/>
      <c r="BG399" s="77"/>
      <c r="BH399" s="77"/>
      <c r="BI399" s="77"/>
      <c r="BJ399" s="77"/>
      <c r="BK399" s="77"/>
      <c r="BL399" s="77"/>
      <c r="BM399" s="77"/>
      <c r="BN399" s="77"/>
      <c r="BO399" s="77"/>
      <c r="BP399" s="77"/>
      <c r="BQ399" s="77"/>
      <c r="BR399" s="77"/>
      <c r="BS399" s="77"/>
      <c r="BT399" s="77"/>
      <c r="BU399" s="77"/>
      <c r="BV399" s="77"/>
      <c r="BW399" s="77"/>
      <c r="BX399" s="77"/>
      <c r="BY399" s="77"/>
      <c r="BZ399" s="77"/>
      <c r="CA399" s="77"/>
      <c r="CB399" s="77"/>
      <c r="CC399" s="77"/>
      <c r="CD399" s="77"/>
      <c r="CE399" s="77"/>
      <c r="CF399" s="77"/>
      <c r="CG399" s="77"/>
      <c r="CH399" s="77"/>
      <c r="CI399" s="77"/>
      <c r="CJ399" s="77"/>
      <c r="CK399" s="77"/>
      <c r="CL399" s="77"/>
      <c r="CM399" s="77"/>
      <c r="CN399" s="77"/>
      <c r="CO399" s="77"/>
      <c r="CP399" s="77"/>
      <c r="CQ399" s="77"/>
      <c r="CR399" s="77"/>
      <c r="CS399" s="77"/>
      <c r="CT399" s="81"/>
      <c r="CU399" s="77"/>
      <c r="CV399" s="77"/>
      <c r="CW399" s="77"/>
      <c r="CX399" s="77"/>
      <c r="CY399" s="77"/>
      <c r="CZ399" s="77"/>
      <c r="DA399" s="77"/>
      <c r="DB399" s="77"/>
      <c r="DC399" s="77"/>
      <c r="DD399" s="77"/>
      <c r="DE399" s="77"/>
      <c r="DF399" s="77"/>
      <c r="DG399" s="77"/>
      <c r="DH399" s="77"/>
      <c r="DI399" s="77"/>
      <c r="DJ399" s="77"/>
      <c r="DK399" s="77"/>
      <c r="DL399" s="77"/>
      <c r="DM399" s="77"/>
      <c r="DN399" s="77"/>
      <c r="DO399" s="77"/>
      <c r="DP399" s="77"/>
      <c r="DQ399" s="77"/>
      <c r="DR399" s="77"/>
    </row>
    <row r="400" spans="1:122" ht="13.5" customHeight="1">
      <c r="A400" s="77"/>
      <c r="B400" s="86"/>
      <c r="C400" s="86"/>
      <c r="D400" s="86"/>
      <c r="E400" s="86"/>
      <c r="F400" s="86"/>
      <c r="G400" s="86"/>
      <c r="H400" s="86"/>
      <c r="I400" s="86"/>
      <c r="J400" s="86"/>
      <c r="K400" s="88"/>
      <c r="L400" s="77"/>
      <c r="M400" s="77"/>
      <c r="N400" s="77"/>
      <c r="O400" s="77"/>
      <c r="P400" s="77"/>
      <c r="Q400" s="77"/>
      <c r="R400" s="89"/>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c r="AV400" s="77"/>
      <c r="AW400" s="77"/>
      <c r="AX400" s="77"/>
      <c r="AY400" s="77"/>
      <c r="AZ400" s="77"/>
      <c r="BA400" s="77"/>
      <c r="BB400" s="77"/>
      <c r="BC400" s="77"/>
      <c r="BD400" s="77"/>
      <c r="BE400" s="77"/>
      <c r="BF400" s="77"/>
      <c r="BG400" s="77"/>
      <c r="BH400" s="77"/>
      <c r="BI400" s="77"/>
      <c r="BJ400" s="77"/>
      <c r="BK400" s="77"/>
      <c r="BL400" s="77"/>
      <c r="BM400" s="77"/>
      <c r="BN400" s="77"/>
      <c r="BO400" s="77"/>
      <c r="BP400" s="77"/>
      <c r="BQ400" s="77"/>
      <c r="BR400" s="77"/>
      <c r="BS400" s="77"/>
      <c r="BT400" s="77"/>
      <c r="BU400" s="77"/>
      <c r="BV400" s="77"/>
      <c r="BW400" s="77"/>
      <c r="BX400" s="77"/>
      <c r="BY400" s="77"/>
      <c r="BZ400" s="77"/>
      <c r="CA400" s="77"/>
      <c r="CB400" s="77"/>
      <c r="CC400" s="77"/>
      <c r="CD400" s="77"/>
      <c r="CE400" s="77"/>
      <c r="CF400" s="77"/>
      <c r="CG400" s="77"/>
      <c r="CH400" s="77"/>
      <c r="CI400" s="77"/>
      <c r="CJ400" s="77"/>
      <c r="CK400" s="77"/>
      <c r="CL400" s="77"/>
      <c r="CM400" s="77"/>
      <c r="CN400" s="77"/>
      <c r="CO400" s="77"/>
      <c r="CP400" s="77"/>
      <c r="CQ400" s="77"/>
      <c r="CR400" s="77"/>
      <c r="CS400" s="77"/>
      <c r="CT400" s="81"/>
      <c r="CU400" s="77"/>
      <c r="CV400" s="77"/>
      <c r="CW400" s="77"/>
      <c r="CX400" s="77"/>
      <c r="CY400" s="77"/>
      <c r="CZ400" s="77"/>
      <c r="DA400" s="77"/>
      <c r="DB400" s="77"/>
      <c r="DC400" s="77"/>
      <c r="DD400" s="77"/>
      <c r="DE400" s="77"/>
      <c r="DF400" s="77"/>
      <c r="DG400" s="77"/>
      <c r="DH400" s="77"/>
      <c r="DI400" s="77"/>
      <c r="DJ400" s="77"/>
      <c r="DK400" s="77"/>
      <c r="DL400" s="77"/>
      <c r="DM400" s="77"/>
      <c r="DN400" s="77"/>
      <c r="DO400" s="77"/>
      <c r="DP400" s="77"/>
      <c r="DQ400" s="77"/>
      <c r="DR400" s="77"/>
    </row>
    <row r="401" spans="1:122" ht="13.5" customHeight="1">
      <c r="A401" s="77"/>
      <c r="B401" s="86"/>
      <c r="C401" s="86"/>
      <c r="D401" s="86"/>
      <c r="E401" s="86"/>
      <c r="F401" s="86"/>
      <c r="G401" s="86"/>
      <c r="H401" s="86"/>
      <c r="I401" s="86"/>
      <c r="J401" s="86"/>
      <c r="K401" s="88"/>
      <c r="L401" s="77"/>
      <c r="M401" s="77"/>
      <c r="N401" s="77"/>
      <c r="O401" s="77"/>
      <c r="P401" s="77"/>
      <c r="Q401" s="77"/>
      <c r="R401" s="89"/>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c r="AV401" s="77"/>
      <c r="AW401" s="77"/>
      <c r="AX401" s="77"/>
      <c r="AY401" s="77"/>
      <c r="AZ401" s="77"/>
      <c r="BA401" s="77"/>
      <c r="BB401" s="77"/>
      <c r="BC401" s="77"/>
      <c r="BD401" s="77"/>
      <c r="BE401" s="77"/>
      <c r="BF401" s="77"/>
      <c r="BG401" s="77"/>
      <c r="BH401" s="77"/>
      <c r="BI401" s="77"/>
      <c r="BJ401" s="77"/>
      <c r="BK401" s="77"/>
      <c r="BL401" s="77"/>
      <c r="BM401" s="77"/>
      <c r="BN401" s="77"/>
      <c r="BO401" s="77"/>
      <c r="BP401" s="77"/>
      <c r="BQ401" s="77"/>
      <c r="BR401" s="77"/>
      <c r="BS401" s="77"/>
      <c r="BT401" s="77"/>
      <c r="BU401" s="77"/>
      <c r="BV401" s="77"/>
      <c r="BW401" s="77"/>
      <c r="BX401" s="77"/>
      <c r="BY401" s="77"/>
      <c r="BZ401" s="77"/>
      <c r="CA401" s="77"/>
      <c r="CB401" s="77"/>
      <c r="CC401" s="77"/>
      <c r="CD401" s="77"/>
      <c r="CE401" s="77"/>
      <c r="CF401" s="77"/>
      <c r="CG401" s="77"/>
      <c r="CH401" s="77"/>
      <c r="CI401" s="77"/>
      <c r="CJ401" s="77"/>
      <c r="CK401" s="77"/>
      <c r="CL401" s="77"/>
      <c r="CM401" s="77"/>
      <c r="CN401" s="77"/>
      <c r="CO401" s="77"/>
      <c r="CP401" s="77"/>
      <c r="CQ401" s="77"/>
      <c r="CR401" s="77"/>
      <c r="CS401" s="77"/>
      <c r="CT401" s="81"/>
      <c r="CU401" s="77"/>
      <c r="CV401" s="77"/>
      <c r="CW401" s="77"/>
      <c r="CX401" s="77"/>
      <c r="CY401" s="77"/>
      <c r="CZ401" s="77"/>
      <c r="DA401" s="77"/>
      <c r="DB401" s="77"/>
      <c r="DC401" s="77"/>
      <c r="DD401" s="77"/>
      <c r="DE401" s="77"/>
      <c r="DF401" s="77"/>
      <c r="DG401" s="77"/>
      <c r="DH401" s="77"/>
      <c r="DI401" s="77"/>
      <c r="DJ401" s="77"/>
      <c r="DK401" s="77"/>
      <c r="DL401" s="77"/>
      <c r="DM401" s="77"/>
      <c r="DN401" s="77"/>
      <c r="DO401" s="77"/>
      <c r="DP401" s="77"/>
      <c r="DQ401" s="77"/>
      <c r="DR401" s="77"/>
    </row>
    <row r="402" spans="1:122" ht="13.5" customHeight="1">
      <c r="A402" s="77"/>
      <c r="B402" s="86"/>
      <c r="C402" s="86"/>
      <c r="D402" s="86"/>
      <c r="E402" s="86"/>
      <c r="F402" s="86"/>
      <c r="G402" s="86"/>
      <c r="H402" s="86"/>
      <c r="I402" s="86"/>
      <c r="J402" s="86"/>
      <c r="K402" s="88"/>
      <c r="L402" s="77"/>
      <c r="M402" s="77"/>
      <c r="N402" s="77"/>
      <c r="O402" s="77"/>
      <c r="P402" s="77"/>
      <c r="Q402" s="77"/>
      <c r="R402" s="89"/>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c r="AS402" s="77"/>
      <c r="AT402" s="77"/>
      <c r="AU402" s="77"/>
      <c r="AV402" s="77"/>
      <c r="AW402" s="77"/>
      <c r="AX402" s="77"/>
      <c r="AY402" s="77"/>
      <c r="AZ402" s="77"/>
      <c r="BA402" s="77"/>
      <c r="BB402" s="77"/>
      <c r="BC402" s="77"/>
      <c r="BD402" s="77"/>
      <c r="BE402" s="77"/>
      <c r="BF402" s="77"/>
      <c r="BG402" s="77"/>
      <c r="BH402" s="77"/>
      <c r="BI402" s="77"/>
      <c r="BJ402" s="77"/>
      <c r="BK402" s="77"/>
      <c r="BL402" s="77"/>
      <c r="BM402" s="77"/>
      <c r="BN402" s="77"/>
      <c r="BO402" s="77"/>
      <c r="BP402" s="77"/>
      <c r="BQ402" s="77"/>
      <c r="BR402" s="77"/>
      <c r="BS402" s="77"/>
      <c r="BT402" s="77"/>
      <c r="BU402" s="77"/>
      <c r="BV402" s="77"/>
      <c r="BW402" s="77"/>
      <c r="BX402" s="77"/>
      <c r="BY402" s="77"/>
      <c r="BZ402" s="77"/>
      <c r="CA402" s="77"/>
      <c r="CB402" s="77"/>
      <c r="CC402" s="77"/>
      <c r="CD402" s="77"/>
      <c r="CE402" s="77"/>
      <c r="CF402" s="77"/>
      <c r="CG402" s="77"/>
      <c r="CH402" s="77"/>
      <c r="CI402" s="77"/>
      <c r="CJ402" s="77"/>
      <c r="CK402" s="77"/>
      <c r="CL402" s="77"/>
      <c r="CM402" s="77"/>
      <c r="CN402" s="77"/>
      <c r="CO402" s="77"/>
      <c r="CP402" s="77"/>
      <c r="CQ402" s="77"/>
      <c r="CR402" s="77"/>
      <c r="CS402" s="77"/>
      <c r="CT402" s="81"/>
      <c r="CU402" s="77"/>
      <c r="CV402" s="77"/>
      <c r="CW402" s="77"/>
      <c r="CX402" s="77"/>
      <c r="CY402" s="77"/>
      <c r="CZ402" s="77"/>
      <c r="DA402" s="77"/>
      <c r="DB402" s="77"/>
      <c r="DC402" s="77"/>
      <c r="DD402" s="77"/>
      <c r="DE402" s="77"/>
      <c r="DF402" s="77"/>
      <c r="DG402" s="77"/>
      <c r="DH402" s="77"/>
      <c r="DI402" s="77"/>
      <c r="DJ402" s="77"/>
      <c r="DK402" s="77"/>
      <c r="DL402" s="77"/>
      <c r="DM402" s="77"/>
      <c r="DN402" s="77"/>
      <c r="DO402" s="77"/>
      <c r="DP402" s="77"/>
      <c r="DQ402" s="77"/>
      <c r="DR402" s="77"/>
    </row>
    <row r="403" spans="1:122" ht="13.5" customHeight="1">
      <c r="A403" s="77"/>
      <c r="B403" s="86"/>
      <c r="C403" s="86"/>
      <c r="D403" s="86"/>
      <c r="E403" s="86"/>
      <c r="F403" s="86"/>
      <c r="G403" s="86"/>
      <c r="H403" s="86"/>
      <c r="I403" s="86"/>
      <c r="J403" s="86"/>
      <c r="K403" s="88"/>
      <c r="L403" s="77"/>
      <c r="M403" s="77"/>
      <c r="N403" s="77"/>
      <c r="O403" s="77"/>
      <c r="P403" s="77"/>
      <c r="Q403" s="77"/>
      <c r="R403" s="89"/>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81"/>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row>
    <row r="404" spans="1:122" ht="13.5" customHeight="1">
      <c r="A404" s="77"/>
      <c r="B404" s="86"/>
      <c r="C404" s="86"/>
      <c r="D404" s="86"/>
      <c r="E404" s="86"/>
      <c r="F404" s="86"/>
      <c r="G404" s="86"/>
      <c r="H404" s="86"/>
      <c r="I404" s="86"/>
      <c r="J404" s="86"/>
      <c r="K404" s="88"/>
      <c r="L404" s="77"/>
      <c r="M404" s="77"/>
      <c r="N404" s="77"/>
      <c r="O404" s="77"/>
      <c r="P404" s="77"/>
      <c r="Q404" s="77"/>
      <c r="R404" s="89"/>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c r="AP404" s="77"/>
      <c r="AQ404" s="77"/>
      <c r="AR404" s="77"/>
      <c r="AS404" s="77"/>
      <c r="AT404" s="77"/>
      <c r="AU404" s="77"/>
      <c r="AV404" s="77"/>
      <c r="AW404" s="77"/>
      <c r="AX404" s="77"/>
      <c r="AY404" s="77"/>
      <c r="AZ404" s="77"/>
      <c r="BA404" s="77"/>
      <c r="BB404" s="77"/>
      <c r="BC404" s="77"/>
      <c r="BD404" s="77"/>
      <c r="BE404" s="77"/>
      <c r="BF404" s="77"/>
      <c r="BG404" s="77"/>
      <c r="BH404" s="77"/>
      <c r="BI404" s="77"/>
      <c r="BJ404" s="77"/>
      <c r="BK404" s="77"/>
      <c r="BL404" s="77"/>
      <c r="BM404" s="77"/>
      <c r="BN404" s="77"/>
      <c r="BO404" s="77"/>
      <c r="BP404" s="77"/>
      <c r="BQ404" s="77"/>
      <c r="BR404" s="77"/>
      <c r="BS404" s="77"/>
      <c r="BT404" s="77"/>
      <c r="BU404" s="77"/>
      <c r="BV404" s="77"/>
      <c r="BW404" s="77"/>
      <c r="BX404" s="77"/>
      <c r="BY404" s="77"/>
      <c r="BZ404" s="77"/>
      <c r="CA404" s="77"/>
      <c r="CB404" s="77"/>
      <c r="CC404" s="77"/>
      <c r="CD404" s="77"/>
      <c r="CE404" s="77"/>
      <c r="CF404" s="77"/>
      <c r="CG404" s="77"/>
      <c r="CH404" s="77"/>
      <c r="CI404" s="77"/>
      <c r="CJ404" s="77"/>
      <c r="CK404" s="77"/>
      <c r="CL404" s="77"/>
      <c r="CM404" s="77"/>
      <c r="CN404" s="77"/>
      <c r="CO404" s="77"/>
      <c r="CP404" s="77"/>
      <c r="CQ404" s="77"/>
      <c r="CR404" s="77"/>
      <c r="CS404" s="77"/>
      <c r="CT404" s="81"/>
      <c r="CU404" s="77"/>
      <c r="CV404" s="77"/>
      <c r="CW404" s="77"/>
      <c r="CX404" s="77"/>
      <c r="CY404" s="77"/>
      <c r="CZ404" s="77"/>
      <c r="DA404" s="77"/>
      <c r="DB404" s="77"/>
      <c r="DC404" s="77"/>
      <c r="DD404" s="77"/>
      <c r="DE404" s="77"/>
      <c r="DF404" s="77"/>
      <c r="DG404" s="77"/>
      <c r="DH404" s="77"/>
      <c r="DI404" s="77"/>
      <c r="DJ404" s="77"/>
      <c r="DK404" s="77"/>
      <c r="DL404" s="77"/>
      <c r="DM404" s="77"/>
      <c r="DN404" s="77"/>
      <c r="DO404" s="77"/>
      <c r="DP404" s="77"/>
      <c r="DQ404" s="77"/>
      <c r="DR404" s="77"/>
    </row>
    <row r="405" spans="1:122" ht="13.5" customHeight="1">
      <c r="A405" s="77"/>
      <c r="B405" s="86"/>
      <c r="C405" s="86"/>
      <c r="D405" s="86"/>
      <c r="E405" s="86"/>
      <c r="F405" s="86"/>
      <c r="G405" s="86"/>
      <c r="H405" s="86"/>
      <c r="I405" s="86"/>
      <c r="J405" s="86"/>
      <c r="K405" s="88"/>
      <c r="L405" s="77"/>
      <c r="M405" s="77"/>
      <c r="N405" s="77"/>
      <c r="O405" s="77"/>
      <c r="P405" s="77"/>
      <c r="Q405" s="77"/>
      <c r="R405" s="89"/>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c r="AP405" s="77"/>
      <c r="AQ405" s="77"/>
      <c r="AR405" s="77"/>
      <c r="AS405" s="77"/>
      <c r="AT405" s="77"/>
      <c r="AU405" s="77"/>
      <c r="AV405" s="77"/>
      <c r="AW405" s="77"/>
      <c r="AX405" s="77"/>
      <c r="AY405" s="77"/>
      <c r="AZ405" s="77"/>
      <c r="BA405" s="77"/>
      <c r="BB405" s="77"/>
      <c r="BC405" s="77"/>
      <c r="BD405" s="77"/>
      <c r="BE405" s="77"/>
      <c r="BF405" s="77"/>
      <c r="BG405" s="77"/>
      <c r="BH405" s="77"/>
      <c r="BI405" s="77"/>
      <c r="BJ405" s="77"/>
      <c r="BK405" s="77"/>
      <c r="BL405" s="77"/>
      <c r="BM405" s="77"/>
      <c r="BN405" s="77"/>
      <c r="BO405" s="77"/>
      <c r="BP405" s="77"/>
      <c r="BQ405" s="77"/>
      <c r="BR405" s="77"/>
      <c r="BS405" s="77"/>
      <c r="BT405" s="77"/>
      <c r="BU405" s="77"/>
      <c r="BV405" s="77"/>
      <c r="BW405" s="77"/>
      <c r="BX405" s="77"/>
      <c r="BY405" s="77"/>
      <c r="BZ405" s="77"/>
      <c r="CA405" s="77"/>
      <c r="CB405" s="77"/>
      <c r="CC405" s="77"/>
      <c r="CD405" s="77"/>
      <c r="CE405" s="77"/>
      <c r="CF405" s="77"/>
      <c r="CG405" s="77"/>
      <c r="CH405" s="77"/>
      <c r="CI405" s="77"/>
      <c r="CJ405" s="77"/>
      <c r="CK405" s="77"/>
      <c r="CL405" s="77"/>
      <c r="CM405" s="77"/>
      <c r="CN405" s="77"/>
      <c r="CO405" s="77"/>
      <c r="CP405" s="77"/>
      <c r="CQ405" s="77"/>
      <c r="CR405" s="77"/>
      <c r="CS405" s="77"/>
      <c r="CT405" s="81"/>
      <c r="CU405" s="77"/>
      <c r="CV405" s="77"/>
      <c r="CW405" s="77"/>
      <c r="CX405" s="77"/>
      <c r="CY405" s="77"/>
      <c r="CZ405" s="77"/>
      <c r="DA405" s="77"/>
      <c r="DB405" s="77"/>
      <c r="DC405" s="77"/>
      <c r="DD405" s="77"/>
      <c r="DE405" s="77"/>
      <c r="DF405" s="77"/>
      <c r="DG405" s="77"/>
      <c r="DH405" s="77"/>
      <c r="DI405" s="77"/>
      <c r="DJ405" s="77"/>
      <c r="DK405" s="77"/>
      <c r="DL405" s="77"/>
      <c r="DM405" s="77"/>
      <c r="DN405" s="77"/>
      <c r="DO405" s="77"/>
      <c r="DP405" s="77"/>
      <c r="DQ405" s="77"/>
      <c r="DR405" s="77"/>
    </row>
    <row r="406" spans="1:122" ht="13.5" customHeight="1">
      <c r="A406" s="77"/>
      <c r="B406" s="86"/>
      <c r="C406" s="86"/>
      <c r="D406" s="86"/>
      <c r="E406" s="86"/>
      <c r="F406" s="86"/>
      <c r="G406" s="86"/>
      <c r="H406" s="86"/>
      <c r="I406" s="86"/>
      <c r="J406" s="86"/>
      <c r="K406" s="88"/>
      <c r="L406" s="77"/>
      <c r="M406" s="77"/>
      <c r="N406" s="77"/>
      <c r="O406" s="77"/>
      <c r="P406" s="77"/>
      <c r="Q406" s="77"/>
      <c r="R406" s="89"/>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c r="AP406" s="77"/>
      <c r="AQ406" s="77"/>
      <c r="AR406" s="77"/>
      <c r="AS406" s="77"/>
      <c r="AT406" s="77"/>
      <c r="AU406" s="77"/>
      <c r="AV406" s="77"/>
      <c r="AW406" s="77"/>
      <c r="AX406" s="77"/>
      <c r="AY406" s="77"/>
      <c r="AZ406" s="77"/>
      <c r="BA406" s="77"/>
      <c r="BB406" s="77"/>
      <c r="BC406" s="77"/>
      <c r="BD406" s="77"/>
      <c r="BE406" s="77"/>
      <c r="BF406" s="77"/>
      <c r="BG406" s="77"/>
      <c r="BH406" s="77"/>
      <c r="BI406" s="77"/>
      <c r="BJ406" s="77"/>
      <c r="BK406" s="77"/>
      <c r="BL406" s="77"/>
      <c r="BM406" s="77"/>
      <c r="BN406" s="77"/>
      <c r="BO406" s="77"/>
      <c r="BP406" s="77"/>
      <c r="BQ406" s="77"/>
      <c r="BR406" s="77"/>
      <c r="BS406" s="77"/>
      <c r="BT406" s="77"/>
      <c r="BU406" s="77"/>
      <c r="BV406" s="77"/>
      <c r="BW406" s="77"/>
      <c r="BX406" s="77"/>
      <c r="BY406" s="77"/>
      <c r="BZ406" s="77"/>
      <c r="CA406" s="77"/>
      <c r="CB406" s="77"/>
      <c r="CC406" s="77"/>
      <c r="CD406" s="77"/>
      <c r="CE406" s="77"/>
      <c r="CF406" s="77"/>
      <c r="CG406" s="77"/>
      <c r="CH406" s="77"/>
      <c r="CI406" s="77"/>
      <c r="CJ406" s="77"/>
      <c r="CK406" s="77"/>
      <c r="CL406" s="77"/>
      <c r="CM406" s="77"/>
      <c r="CN406" s="77"/>
      <c r="CO406" s="77"/>
      <c r="CP406" s="77"/>
      <c r="CQ406" s="77"/>
      <c r="CR406" s="77"/>
      <c r="CS406" s="77"/>
      <c r="CT406" s="81"/>
      <c r="CU406" s="77"/>
      <c r="CV406" s="77"/>
      <c r="CW406" s="77"/>
      <c r="CX406" s="77"/>
      <c r="CY406" s="77"/>
      <c r="CZ406" s="77"/>
      <c r="DA406" s="77"/>
      <c r="DB406" s="77"/>
      <c r="DC406" s="77"/>
      <c r="DD406" s="77"/>
      <c r="DE406" s="77"/>
      <c r="DF406" s="77"/>
      <c r="DG406" s="77"/>
      <c r="DH406" s="77"/>
      <c r="DI406" s="77"/>
      <c r="DJ406" s="77"/>
      <c r="DK406" s="77"/>
      <c r="DL406" s="77"/>
      <c r="DM406" s="77"/>
      <c r="DN406" s="77"/>
      <c r="DO406" s="77"/>
      <c r="DP406" s="77"/>
      <c r="DQ406" s="77"/>
      <c r="DR406" s="77"/>
    </row>
    <row r="407" spans="1:122" ht="13.5" customHeight="1">
      <c r="A407" s="77"/>
      <c r="B407" s="86"/>
      <c r="C407" s="86"/>
      <c r="D407" s="86"/>
      <c r="E407" s="86"/>
      <c r="F407" s="86"/>
      <c r="G407" s="86"/>
      <c r="H407" s="86"/>
      <c r="I407" s="86"/>
      <c r="J407" s="86"/>
      <c r="K407" s="88"/>
      <c r="L407" s="77"/>
      <c r="M407" s="77"/>
      <c r="N407" s="77"/>
      <c r="O407" s="77"/>
      <c r="P407" s="77"/>
      <c r="Q407" s="77"/>
      <c r="R407" s="89"/>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81"/>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row>
    <row r="408" spans="1:122" ht="13.5" customHeight="1">
      <c r="A408" s="77"/>
      <c r="B408" s="86"/>
      <c r="C408" s="86"/>
      <c r="D408" s="86"/>
      <c r="E408" s="86"/>
      <c r="F408" s="86"/>
      <c r="G408" s="86"/>
      <c r="H408" s="86"/>
      <c r="I408" s="86"/>
      <c r="J408" s="86"/>
      <c r="K408" s="88"/>
      <c r="L408" s="77"/>
      <c r="M408" s="77"/>
      <c r="N408" s="77"/>
      <c r="O408" s="77"/>
      <c r="P408" s="77"/>
      <c r="Q408" s="77"/>
      <c r="R408" s="89"/>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c r="AP408" s="77"/>
      <c r="AQ408" s="77"/>
      <c r="AR408" s="77"/>
      <c r="AS408" s="77"/>
      <c r="AT408" s="77"/>
      <c r="AU408" s="77"/>
      <c r="AV408" s="77"/>
      <c r="AW408" s="77"/>
      <c r="AX408" s="77"/>
      <c r="AY408" s="77"/>
      <c r="AZ408" s="77"/>
      <c r="BA408" s="77"/>
      <c r="BB408" s="77"/>
      <c r="BC408" s="77"/>
      <c r="BD408" s="77"/>
      <c r="BE408" s="77"/>
      <c r="BF408" s="77"/>
      <c r="BG408" s="77"/>
      <c r="BH408" s="77"/>
      <c r="BI408" s="77"/>
      <c r="BJ408" s="77"/>
      <c r="BK408" s="77"/>
      <c r="BL408" s="77"/>
      <c r="BM408" s="77"/>
      <c r="BN408" s="77"/>
      <c r="BO408" s="77"/>
      <c r="BP408" s="77"/>
      <c r="BQ408" s="77"/>
      <c r="BR408" s="77"/>
      <c r="BS408" s="77"/>
      <c r="BT408" s="77"/>
      <c r="BU408" s="77"/>
      <c r="BV408" s="77"/>
      <c r="BW408" s="77"/>
      <c r="BX408" s="77"/>
      <c r="BY408" s="77"/>
      <c r="BZ408" s="77"/>
      <c r="CA408" s="77"/>
      <c r="CB408" s="77"/>
      <c r="CC408" s="77"/>
      <c r="CD408" s="77"/>
      <c r="CE408" s="77"/>
      <c r="CF408" s="77"/>
      <c r="CG408" s="77"/>
      <c r="CH408" s="77"/>
      <c r="CI408" s="77"/>
      <c r="CJ408" s="77"/>
      <c r="CK408" s="77"/>
      <c r="CL408" s="77"/>
      <c r="CM408" s="77"/>
      <c r="CN408" s="77"/>
      <c r="CO408" s="77"/>
      <c r="CP408" s="77"/>
      <c r="CQ408" s="77"/>
      <c r="CR408" s="77"/>
      <c r="CS408" s="77"/>
      <c r="CT408" s="81"/>
      <c r="CU408" s="77"/>
      <c r="CV408" s="77"/>
      <c r="CW408" s="77"/>
      <c r="CX408" s="77"/>
      <c r="CY408" s="77"/>
      <c r="CZ408" s="77"/>
      <c r="DA408" s="77"/>
      <c r="DB408" s="77"/>
      <c r="DC408" s="77"/>
      <c r="DD408" s="77"/>
      <c r="DE408" s="77"/>
      <c r="DF408" s="77"/>
      <c r="DG408" s="77"/>
      <c r="DH408" s="77"/>
      <c r="DI408" s="77"/>
      <c r="DJ408" s="77"/>
      <c r="DK408" s="77"/>
      <c r="DL408" s="77"/>
      <c r="DM408" s="77"/>
      <c r="DN408" s="77"/>
      <c r="DO408" s="77"/>
      <c r="DP408" s="77"/>
      <c r="DQ408" s="77"/>
      <c r="DR408" s="77"/>
    </row>
    <row r="409" spans="1:122" ht="13.5" customHeight="1">
      <c r="A409" s="77"/>
      <c r="B409" s="86"/>
      <c r="C409" s="86"/>
      <c r="D409" s="86"/>
      <c r="E409" s="86"/>
      <c r="F409" s="86"/>
      <c r="G409" s="86"/>
      <c r="H409" s="86"/>
      <c r="I409" s="86"/>
      <c r="J409" s="86"/>
      <c r="K409" s="88"/>
      <c r="L409" s="77"/>
      <c r="M409" s="77"/>
      <c r="N409" s="77"/>
      <c r="O409" s="77"/>
      <c r="P409" s="77"/>
      <c r="Q409" s="77"/>
      <c r="R409" s="89"/>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c r="AP409" s="77"/>
      <c r="AQ409" s="77"/>
      <c r="AR409" s="77"/>
      <c r="AS409" s="77"/>
      <c r="AT409" s="77"/>
      <c r="AU409" s="77"/>
      <c r="AV409" s="77"/>
      <c r="AW409" s="77"/>
      <c r="AX409" s="77"/>
      <c r="AY409" s="77"/>
      <c r="AZ409" s="77"/>
      <c r="BA409" s="77"/>
      <c r="BB409" s="77"/>
      <c r="BC409" s="77"/>
      <c r="BD409" s="77"/>
      <c r="BE409" s="77"/>
      <c r="BF409" s="77"/>
      <c r="BG409" s="77"/>
      <c r="BH409" s="77"/>
      <c r="BI409" s="77"/>
      <c r="BJ409" s="77"/>
      <c r="BK409" s="77"/>
      <c r="BL409" s="77"/>
      <c r="BM409" s="77"/>
      <c r="BN409" s="77"/>
      <c r="BO409" s="77"/>
      <c r="BP409" s="77"/>
      <c r="BQ409" s="77"/>
      <c r="BR409" s="77"/>
      <c r="BS409" s="77"/>
      <c r="BT409" s="77"/>
      <c r="BU409" s="77"/>
      <c r="BV409" s="77"/>
      <c r="BW409" s="77"/>
      <c r="BX409" s="77"/>
      <c r="BY409" s="77"/>
      <c r="BZ409" s="77"/>
      <c r="CA409" s="77"/>
      <c r="CB409" s="77"/>
      <c r="CC409" s="77"/>
      <c r="CD409" s="77"/>
      <c r="CE409" s="77"/>
      <c r="CF409" s="77"/>
      <c r="CG409" s="77"/>
      <c r="CH409" s="77"/>
      <c r="CI409" s="77"/>
      <c r="CJ409" s="77"/>
      <c r="CK409" s="77"/>
      <c r="CL409" s="77"/>
      <c r="CM409" s="77"/>
      <c r="CN409" s="77"/>
      <c r="CO409" s="77"/>
      <c r="CP409" s="77"/>
      <c r="CQ409" s="77"/>
      <c r="CR409" s="77"/>
      <c r="CS409" s="77"/>
      <c r="CT409" s="81"/>
      <c r="CU409" s="77"/>
      <c r="CV409" s="77"/>
      <c r="CW409" s="77"/>
      <c r="CX409" s="77"/>
      <c r="CY409" s="77"/>
      <c r="CZ409" s="77"/>
      <c r="DA409" s="77"/>
      <c r="DB409" s="77"/>
      <c r="DC409" s="77"/>
      <c r="DD409" s="77"/>
      <c r="DE409" s="77"/>
      <c r="DF409" s="77"/>
      <c r="DG409" s="77"/>
      <c r="DH409" s="77"/>
      <c r="DI409" s="77"/>
      <c r="DJ409" s="77"/>
      <c r="DK409" s="77"/>
      <c r="DL409" s="77"/>
      <c r="DM409" s="77"/>
      <c r="DN409" s="77"/>
      <c r="DO409" s="77"/>
      <c r="DP409" s="77"/>
      <c r="DQ409" s="77"/>
      <c r="DR409" s="77"/>
    </row>
    <row r="410" spans="1:122" ht="13.5" customHeight="1">
      <c r="A410" s="77"/>
      <c r="B410" s="86"/>
      <c r="C410" s="86"/>
      <c r="D410" s="86"/>
      <c r="E410" s="86"/>
      <c r="F410" s="86"/>
      <c r="G410" s="86"/>
      <c r="H410" s="86"/>
      <c r="I410" s="86"/>
      <c r="J410" s="86"/>
      <c r="K410" s="88"/>
      <c r="L410" s="77"/>
      <c r="M410" s="77"/>
      <c r="N410" s="77"/>
      <c r="O410" s="77"/>
      <c r="P410" s="77"/>
      <c r="Q410" s="77"/>
      <c r="R410" s="89"/>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77"/>
      <c r="CC410" s="77"/>
      <c r="CD410" s="77"/>
      <c r="CE410" s="77"/>
      <c r="CF410" s="77"/>
      <c r="CG410" s="77"/>
      <c r="CH410" s="77"/>
      <c r="CI410" s="77"/>
      <c r="CJ410" s="77"/>
      <c r="CK410" s="77"/>
      <c r="CL410" s="77"/>
      <c r="CM410" s="77"/>
      <c r="CN410" s="77"/>
      <c r="CO410" s="77"/>
      <c r="CP410" s="77"/>
      <c r="CQ410" s="77"/>
      <c r="CR410" s="77"/>
      <c r="CS410" s="77"/>
      <c r="CT410" s="81"/>
      <c r="CU410" s="77"/>
      <c r="CV410" s="77"/>
      <c r="CW410" s="77"/>
      <c r="CX410" s="77"/>
      <c r="CY410" s="77"/>
      <c r="CZ410" s="77"/>
      <c r="DA410" s="77"/>
      <c r="DB410" s="77"/>
      <c r="DC410" s="77"/>
      <c r="DD410" s="77"/>
      <c r="DE410" s="77"/>
      <c r="DF410" s="77"/>
      <c r="DG410" s="77"/>
      <c r="DH410" s="77"/>
      <c r="DI410" s="77"/>
      <c r="DJ410" s="77"/>
      <c r="DK410" s="77"/>
      <c r="DL410" s="77"/>
      <c r="DM410" s="77"/>
      <c r="DN410" s="77"/>
      <c r="DO410" s="77"/>
      <c r="DP410" s="77"/>
      <c r="DQ410" s="77"/>
      <c r="DR410" s="77"/>
    </row>
    <row r="411" spans="1:122" ht="13.5" customHeight="1">
      <c r="A411" s="77"/>
      <c r="B411" s="86"/>
      <c r="C411" s="86"/>
      <c r="D411" s="86"/>
      <c r="E411" s="86"/>
      <c r="F411" s="86"/>
      <c r="G411" s="86"/>
      <c r="H411" s="86"/>
      <c r="I411" s="86"/>
      <c r="J411" s="86"/>
      <c r="K411" s="88"/>
      <c r="L411" s="77"/>
      <c r="M411" s="77"/>
      <c r="N411" s="77"/>
      <c r="O411" s="77"/>
      <c r="P411" s="77"/>
      <c r="Q411" s="77"/>
      <c r="R411" s="89"/>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c r="AP411" s="77"/>
      <c r="AQ411" s="77"/>
      <c r="AR411" s="77"/>
      <c r="AS411" s="77"/>
      <c r="AT411" s="77"/>
      <c r="AU411" s="77"/>
      <c r="AV411" s="77"/>
      <c r="AW411" s="77"/>
      <c r="AX411" s="77"/>
      <c r="AY411" s="77"/>
      <c r="AZ411" s="77"/>
      <c r="BA411" s="77"/>
      <c r="BB411" s="77"/>
      <c r="BC411" s="77"/>
      <c r="BD411" s="77"/>
      <c r="BE411" s="77"/>
      <c r="BF411" s="77"/>
      <c r="BG411" s="77"/>
      <c r="BH411" s="77"/>
      <c r="BI411" s="77"/>
      <c r="BJ411" s="77"/>
      <c r="BK411" s="77"/>
      <c r="BL411" s="77"/>
      <c r="BM411" s="77"/>
      <c r="BN411" s="77"/>
      <c r="BO411" s="77"/>
      <c r="BP411" s="77"/>
      <c r="BQ411" s="77"/>
      <c r="BR411" s="77"/>
      <c r="BS411" s="77"/>
      <c r="BT411" s="77"/>
      <c r="BU411" s="77"/>
      <c r="BV411" s="77"/>
      <c r="BW411" s="77"/>
      <c r="BX411" s="77"/>
      <c r="BY411" s="77"/>
      <c r="BZ411" s="77"/>
      <c r="CA411" s="77"/>
      <c r="CB411" s="77"/>
      <c r="CC411" s="77"/>
      <c r="CD411" s="77"/>
      <c r="CE411" s="77"/>
      <c r="CF411" s="77"/>
      <c r="CG411" s="77"/>
      <c r="CH411" s="77"/>
      <c r="CI411" s="77"/>
      <c r="CJ411" s="77"/>
      <c r="CK411" s="77"/>
      <c r="CL411" s="77"/>
      <c r="CM411" s="77"/>
      <c r="CN411" s="77"/>
      <c r="CO411" s="77"/>
      <c r="CP411" s="77"/>
      <c r="CQ411" s="77"/>
      <c r="CR411" s="77"/>
      <c r="CS411" s="77"/>
      <c r="CT411" s="81"/>
      <c r="CU411" s="77"/>
      <c r="CV411" s="77"/>
      <c r="CW411" s="77"/>
      <c r="CX411" s="77"/>
      <c r="CY411" s="77"/>
      <c r="CZ411" s="77"/>
      <c r="DA411" s="77"/>
      <c r="DB411" s="77"/>
      <c r="DC411" s="77"/>
      <c r="DD411" s="77"/>
      <c r="DE411" s="77"/>
      <c r="DF411" s="77"/>
      <c r="DG411" s="77"/>
      <c r="DH411" s="77"/>
      <c r="DI411" s="77"/>
      <c r="DJ411" s="77"/>
      <c r="DK411" s="77"/>
      <c r="DL411" s="77"/>
      <c r="DM411" s="77"/>
      <c r="DN411" s="77"/>
      <c r="DO411" s="77"/>
      <c r="DP411" s="77"/>
      <c r="DQ411" s="77"/>
      <c r="DR411" s="77"/>
    </row>
    <row r="412" spans="1:122" ht="13.5" customHeight="1">
      <c r="A412" s="77"/>
      <c r="B412" s="86"/>
      <c r="C412" s="86"/>
      <c r="D412" s="86"/>
      <c r="E412" s="86"/>
      <c r="F412" s="86"/>
      <c r="G412" s="86"/>
      <c r="H412" s="86"/>
      <c r="I412" s="86"/>
      <c r="J412" s="86"/>
      <c r="K412" s="88"/>
      <c r="L412" s="77"/>
      <c r="M412" s="77"/>
      <c r="N412" s="77"/>
      <c r="O412" s="77"/>
      <c r="P412" s="77"/>
      <c r="Q412" s="77"/>
      <c r="R412" s="89"/>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c r="AP412" s="77"/>
      <c r="AQ412" s="77"/>
      <c r="AR412" s="77"/>
      <c r="AS412" s="77"/>
      <c r="AT412" s="77"/>
      <c r="AU412" s="77"/>
      <c r="AV412" s="77"/>
      <c r="AW412" s="77"/>
      <c r="AX412" s="77"/>
      <c r="AY412" s="77"/>
      <c r="AZ412" s="77"/>
      <c r="BA412" s="77"/>
      <c r="BB412" s="77"/>
      <c r="BC412" s="77"/>
      <c r="BD412" s="77"/>
      <c r="BE412" s="77"/>
      <c r="BF412" s="77"/>
      <c r="BG412" s="77"/>
      <c r="BH412" s="77"/>
      <c r="BI412" s="77"/>
      <c r="BJ412" s="77"/>
      <c r="BK412" s="77"/>
      <c r="BL412" s="77"/>
      <c r="BM412" s="77"/>
      <c r="BN412" s="77"/>
      <c r="BO412" s="77"/>
      <c r="BP412" s="77"/>
      <c r="BQ412" s="77"/>
      <c r="BR412" s="77"/>
      <c r="BS412" s="77"/>
      <c r="BT412" s="77"/>
      <c r="BU412" s="77"/>
      <c r="BV412" s="77"/>
      <c r="BW412" s="77"/>
      <c r="BX412" s="77"/>
      <c r="BY412" s="77"/>
      <c r="BZ412" s="77"/>
      <c r="CA412" s="77"/>
      <c r="CB412" s="77"/>
      <c r="CC412" s="77"/>
      <c r="CD412" s="77"/>
      <c r="CE412" s="77"/>
      <c r="CF412" s="77"/>
      <c r="CG412" s="77"/>
      <c r="CH412" s="77"/>
      <c r="CI412" s="77"/>
      <c r="CJ412" s="77"/>
      <c r="CK412" s="77"/>
      <c r="CL412" s="77"/>
      <c r="CM412" s="77"/>
      <c r="CN412" s="77"/>
      <c r="CO412" s="77"/>
      <c r="CP412" s="77"/>
      <c r="CQ412" s="77"/>
      <c r="CR412" s="77"/>
      <c r="CS412" s="77"/>
      <c r="CT412" s="81"/>
      <c r="CU412" s="77"/>
      <c r="CV412" s="77"/>
      <c r="CW412" s="77"/>
      <c r="CX412" s="77"/>
      <c r="CY412" s="77"/>
      <c r="CZ412" s="77"/>
      <c r="DA412" s="77"/>
      <c r="DB412" s="77"/>
      <c r="DC412" s="77"/>
      <c r="DD412" s="77"/>
      <c r="DE412" s="77"/>
      <c r="DF412" s="77"/>
      <c r="DG412" s="77"/>
      <c r="DH412" s="77"/>
      <c r="DI412" s="77"/>
      <c r="DJ412" s="77"/>
      <c r="DK412" s="77"/>
      <c r="DL412" s="77"/>
      <c r="DM412" s="77"/>
      <c r="DN412" s="77"/>
      <c r="DO412" s="77"/>
      <c r="DP412" s="77"/>
      <c r="DQ412" s="77"/>
      <c r="DR412" s="77"/>
    </row>
    <row r="413" spans="1:122" ht="13.5" customHeight="1">
      <c r="A413" s="77"/>
      <c r="B413" s="86"/>
      <c r="C413" s="86"/>
      <c r="D413" s="86"/>
      <c r="E413" s="86"/>
      <c r="F413" s="86"/>
      <c r="G413" s="86"/>
      <c r="H413" s="86"/>
      <c r="I413" s="86"/>
      <c r="J413" s="86"/>
      <c r="K413" s="88"/>
      <c r="L413" s="77"/>
      <c r="M413" s="77"/>
      <c r="N413" s="77"/>
      <c r="O413" s="77"/>
      <c r="P413" s="77"/>
      <c r="Q413" s="77"/>
      <c r="R413" s="89"/>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c r="AP413" s="77"/>
      <c r="AQ413" s="77"/>
      <c r="AR413" s="77"/>
      <c r="AS413" s="77"/>
      <c r="AT413" s="77"/>
      <c r="AU413" s="77"/>
      <c r="AV413" s="77"/>
      <c r="AW413" s="77"/>
      <c r="AX413" s="77"/>
      <c r="AY413" s="77"/>
      <c r="AZ413" s="77"/>
      <c r="BA413" s="77"/>
      <c r="BB413" s="77"/>
      <c r="BC413" s="77"/>
      <c r="BD413" s="77"/>
      <c r="BE413" s="77"/>
      <c r="BF413" s="77"/>
      <c r="BG413" s="77"/>
      <c r="BH413" s="77"/>
      <c r="BI413" s="77"/>
      <c r="BJ413" s="77"/>
      <c r="BK413" s="77"/>
      <c r="BL413" s="77"/>
      <c r="BM413" s="77"/>
      <c r="BN413" s="77"/>
      <c r="BO413" s="77"/>
      <c r="BP413" s="77"/>
      <c r="BQ413" s="77"/>
      <c r="BR413" s="77"/>
      <c r="BS413" s="77"/>
      <c r="BT413" s="77"/>
      <c r="BU413" s="77"/>
      <c r="BV413" s="77"/>
      <c r="BW413" s="77"/>
      <c r="BX413" s="77"/>
      <c r="BY413" s="77"/>
      <c r="BZ413" s="77"/>
      <c r="CA413" s="77"/>
      <c r="CB413" s="77"/>
      <c r="CC413" s="77"/>
      <c r="CD413" s="77"/>
      <c r="CE413" s="77"/>
      <c r="CF413" s="77"/>
      <c r="CG413" s="77"/>
      <c r="CH413" s="77"/>
      <c r="CI413" s="77"/>
      <c r="CJ413" s="77"/>
      <c r="CK413" s="77"/>
      <c r="CL413" s="77"/>
      <c r="CM413" s="77"/>
      <c r="CN413" s="77"/>
      <c r="CO413" s="77"/>
      <c r="CP413" s="77"/>
      <c r="CQ413" s="77"/>
      <c r="CR413" s="77"/>
      <c r="CS413" s="77"/>
      <c r="CT413" s="81"/>
      <c r="CU413" s="77"/>
      <c r="CV413" s="77"/>
      <c r="CW413" s="77"/>
      <c r="CX413" s="77"/>
      <c r="CY413" s="77"/>
      <c r="CZ413" s="77"/>
      <c r="DA413" s="77"/>
      <c r="DB413" s="77"/>
      <c r="DC413" s="77"/>
      <c r="DD413" s="77"/>
      <c r="DE413" s="77"/>
      <c r="DF413" s="77"/>
      <c r="DG413" s="77"/>
      <c r="DH413" s="77"/>
      <c r="DI413" s="77"/>
      <c r="DJ413" s="77"/>
      <c r="DK413" s="77"/>
      <c r="DL413" s="77"/>
      <c r="DM413" s="77"/>
      <c r="DN413" s="77"/>
      <c r="DO413" s="77"/>
      <c r="DP413" s="77"/>
      <c r="DQ413" s="77"/>
      <c r="DR413" s="77"/>
    </row>
    <row r="414" spans="1:122" ht="13.5" customHeight="1">
      <c r="A414" s="77"/>
      <c r="B414" s="86"/>
      <c r="C414" s="86"/>
      <c r="D414" s="86"/>
      <c r="E414" s="86"/>
      <c r="F414" s="86"/>
      <c r="G414" s="86"/>
      <c r="H414" s="86"/>
      <c r="I414" s="86"/>
      <c r="J414" s="86"/>
      <c r="K414" s="88"/>
      <c r="L414" s="77"/>
      <c r="M414" s="77"/>
      <c r="N414" s="77"/>
      <c r="O414" s="77"/>
      <c r="P414" s="77"/>
      <c r="Q414" s="77"/>
      <c r="R414" s="89"/>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c r="AS414" s="77"/>
      <c r="AT414" s="77"/>
      <c r="AU414" s="77"/>
      <c r="AV414" s="77"/>
      <c r="AW414" s="77"/>
      <c r="AX414" s="77"/>
      <c r="AY414" s="77"/>
      <c r="AZ414" s="77"/>
      <c r="BA414" s="77"/>
      <c r="BB414" s="77"/>
      <c r="BC414" s="77"/>
      <c r="BD414" s="77"/>
      <c r="BE414" s="77"/>
      <c r="BF414" s="77"/>
      <c r="BG414" s="77"/>
      <c r="BH414" s="77"/>
      <c r="BI414" s="77"/>
      <c r="BJ414" s="77"/>
      <c r="BK414" s="77"/>
      <c r="BL414" s="77"/>
      <c r="BM414" s="77"/>
      <c r="BN414" s="77"/>
      <c r="BO414" s="77"/>
      <c r="BP414" s="77"/>
      <c r="BQ414" s="77"/>
      <c r="BR414" s="77"/>
      <c r="BS414" s="77"/>
      <c r="BT414" s="77"/>
      <c r="BU414" s="77"/>
      <c r="BV414" s="77"/>
      <c r="BW414" s="77"/>
      <c r="BX414" s="77"/>
      <c r="BY414" s="77"/>
      <c r="BZ414" s="77"/>
      <c r="CA414" s="77"/>
      <c r="CB414" s="77"/>
      <c r="CC414" s="77"/>
      <c r="CD414" s="77"/>
      <c r="CE414" s="77"/>
      <c r="CF414" s="77"/>
      <c r="CG414" s="77"/>
      <c r="CH414" s="77"/>
      <c r="CI414" s="77"/>
      <c r="CJ414" s="77"/>
      <c r="CK414" s="77"/>
      <c r="CL414" s="77"/>
      <c r="CM414" s="77"/>
      <c r="CN414" s="77"/>
      <c r="CO414" s="77"/>
      <c r="CP414" s="77"/>
      <c r="CQ414" s="77"/>
      <c r="CR414" s="77"/>
      <c r="CS414" s="77"/>
      <c r="CT414" s="81"/>
      <c r="CU414" s="77"/>
      <c r="CV414" s="77"/>
      <c r="CW414" s="77"/>
      <c r="CX414" s="77"/>
      <c r="CY414" s="77"/>
      <c r="CZ414" s="77"/>
      <c r="DA414" s="77"/>
      <c r="DB414" s="77"/>
      <c r="DC414" s="77"/>
      <c r="DD414" s="77"/>
      <c r="DE414" s="77"/>
      <c r="DF414" s="77"/>
      <c r="DG414" s="77"/>
      <c r="DH414" s="77"/>
      <c r="DI414" s="77"/>
      <c r="DJ414" s="77"/>
      <c r="DK414" s="77"/>
      <c r="DL414" s="77"/>
      <c r="DM414" s="77"/>
      <c r="DN414" s="77"/>
      <c r="DO414" s="77"/>
      <c r="DP414" s="77"/>
      <c r="DQ414" s="77"/>
      <c r="DR414" s="77"/>
    </row>
    <row r="415" spans="1:122" ht="13.5" customHeight="1">
      <c r="A415" s="77"/>
      <c r="B415" s="86"/>
      <c r="C415" s="86"/>
      <c r="D415" s="86"/>
      <c r="E415" s="86"/>
      <c r="F415" s="86"/>
      <c r="G415" s="86"/>
      <c r="H415" s="86"/>
      <c r="I415" s="86"/>
      <c r="J415" s="86"/>
      <c r="K415" s="88"/>
      <c r="L415" s="77"/>
      <c r="M415" s="77"/>
      <c r="N415" s="77"/>
      <c r="O415" s="77"/>
      <c r="P415" s="77"/>
      <c r="Q415" s="77"/>
      <c r="R415" s="89"/>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c r="AS415" s="77"/>
      <c r="AT415" s="77"/>
      <c r="AU415" s="77"/>
      <c r="AV415" s="77"/>
      <c r="AW415" s="77"/>
      <c r="AX415" s="77"/>
      <c r="AY415" s="77"/>
      <c r="AZ415" s="77"/>
      <c r="BA415" s="77"/>
      <c r="BB415" s="77"/>
      <c r="BC415" s="77"/>
      <c r="BD415" s="77"/>
      <c r="BE415" s="77"/>
      <c r="BF415" s="77"/>
      <c r="BG415" s="77"/>
      <c r="BH415" s="77"/>
      <c r="BI415" s="77"/>
      <c r="BJ415" s="77"/>
      <c r="BK415" s="77"/>
      <c r="BL415" s="77"/>
      <c r="BM415" s="77"/>
      <c r="BN415" s="77"/>
      <c r="BO415" s="77"/>
      <c r="BP415" s="77"/>
      <c r="BQ415" s="77"/>
      <c r="BR415" s="77"/>
      <c r="BS415" s="77"/>
      <c r="BT415" s="77"/>
      <c r="BU415" s="77"/>
      <c r="BV415" s="77"/>
      <c r="BW415" s="77"/>
      <c r="BX415" s="77"/>
      <c r="BY415" s="77"/>
      <c r="BZ415" s="77"/>
      <c r="CA415" s="77"/>
      <c r="CB415" s="77"/>
      <c r="CC415" s="77"/>
      <c r="CD415" s="77"/>
      <c r="CE415" s="77"/>
      <c r="CF415" s="77"/>
      <c r="CG415" s="77"/>
      <c r="CH415" s="77"/>
      <c r="CI415" s="77"/>
      <c r="CJ415" s="77"/>
      <c r="CK415" s="77"/>
      <c r="CL415" s="77"/>
      <c r="CM415" s="77"/>
      <c r="CN415" s="77"/>
      <c r="CO415" s="77"/>
      <c r="CP415" s="77"/>
      <c r="CQ415" s="77"/>
      <c r="CR415" s="77"/>
      <c r="CS415" s="77"/>
      <c r="CT415" s="81"/>
      <c r="CU415" s="77"/>
      <c r="CV415" s="77"/>
      <c r="CW415" s="77"/>
      <c r="CX415" s="77"/>
      <c r="CY415" s="77"/>
      <c r="CZ415" s="77"/>
      <c r="DA415" s="77"/>
      <c r="DB415" s="77"/>
      <c r="DC415" s="77"/>
      <c r="DD415" s="77"/>
      <c r="DE415" s="77"/>
      <c r="DF415" s="77"/>
      <c r="DG415" s="77"/>
      <c r="DH415" s="77"/>
      <c r="DI415" s="77"/>
      <c r="DJ415" s="77"/>
      <c r="DK415" s="77"/>
      <c r="DL415" s="77"/>
      <c r="DM415" s="77"/>
      <c r="DN415" s="77"/>
      <c r="DO415" s="77"/>
      <c r="DP415" s="77"/>
      <c r="DQ415" s="77"/>
      <c r="DR415" s="77"/>
    </row>
    <row r="416" spans="1:122" ht="13.5" customHeight="1">
      <c r="A416" s="77"/>
      <c r="B416" s="86"/>
      <c r="C416" s="86"/>
      <c r="D416" s="86"/>
      <c r="E416" s="86"/>
      <c r="F416" s="86"/>
      <c r="G416" s="86"/>
      <c r="H416" s="86"/>
      <c r="I416" s="86"/>
      <c r="J416" s="86"/>
      <c r="K416" s="88"/>
      <c r="L416" s="77"/>
      <c r="M416" s="77"/>
      <c r="N416" s="77"/>
      <c r="O416" s="77"/>
      <c r="P416" s="77"/>
      <c r="Q416" s="77"/>
      <c r="R416" s="89"/>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81"/>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row>
    <row r="417" spans="1:122" ht="13.5" customHeight="1">
      <c r="A417" s="77"/>
      <c r="B417" s="86"/>
      <c r="C417" s="86"/>
      <c r="D417" s="86"/>
      <c r="E417" s="86"/>
      <c r="F417" s="86"/>
      <c r="G417" s="86"/>
      <c r="H417" s="86"/>
      <c r="I417" s="86"/>
      <c r="J417" s="86"/>
      <c r="K417" s="88"/>
      <c r="L417" s="77"/>
      <c r="M417" s="77"/>
      <c r="N417" s="77"/>
      <c r="O417" s="77"/>
      <c r="P417" s="77"/>
      <c r="Q417" s="77"/>
      <c r="R417" s="89"/>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c r="AP417" s="77"/>
      <c r="AQ417" s="77"/>
      <c r="AR417" s="77"/>
      <c r="AS417" s="77"/>
      <c r="AT417" s="77"/>
      <c r="AU417" s="77"/>
      <c r="AV417" s="77"/>
      <c r="AW417" s="77"/>
      <c r="AX417" s="77"/>
      <c r="AY417" s="77"/>
      <c r="AZ417" s="77"/>
      <c r="BA417" s="77"/>
      <c r="BB417" s="77"/>
      <c r="BC417" s="77"/>
      <c r="BD417" s="77"/>
      <c r="BE417" s="77"/>
      <c r="BF417" s="77"/>
      <c r="BG417" s="77"/>
      <c r="BH417" s="77"/>
      <c r="BI417" s="77"/>
      <c r="BJ417" s="77"/>
      <c r="BK417" s="77"/>
      <c r="BL417" s="77"/>
      <c r="BM417" s="77"/>
      <c r="BN417" s="77"/>
      <c r="BO417" s="77"/>
      <c r="BP417" s="77"/>
      <c r="BQ417" s="77"/>
      <c r="BR417" s="77"/>
      <c r="BS417" s="77"/>
      <c r="BT417" s="77"/>
      <c r="BU417" s="77"/>
      <c r="BV417" s="77"/>
      <c r="BW417" s="77"/>
      <c r="BX417" s="77"/>
      <c r="BY417" s="77"/>
      <c r="BZ417" s="77"/>
      <c r="CA417" s="77"/>
      <c r="CB417" s="77"/>
      <c r="CC417" s="77"/>
      <c r="CD417" s="77"/>
      <c r="CE417" s="77"/>
      <c r="CF417" s="77"/>
      <c r="CG417" s="77"/>
      <c r="CH417" s="77"/>
      <c r="CI417" s="77"/>
      <c r="CJ417" s="77"/>
      <c r="CK417" s="77"/>
      <c r="CL417" s="77"/>
      <c r="CM417" s="77"/>
      <c r="CN417" s="77"/>
      <c r="CO417" s="77"/>
      <c r="CP417" s="77"/>
      <c r="CQ417" s="77"/>
      <c r="CR417" s="77"/>
      <c r="CS417" s="77"/>
      <c r="CT417" s="81"/>
      <c r="CU417" s="77"/>
      <c r="CV417" s="77"/>
      <c r="CW417" s="77"/>
      <c r="CX417" s="77"/>
      <c r="CY417" s="77"/>
      <c r="CZ417" s="77"/>
      <c r="DA417" s="77"/>
      <c r="DB417" s="77"/>
      <c r="DC417" s="77"/>
      <c r="DD417" s="77"/>
      <c r="DE417" s="77"/>
      <c r="DF417" s="77"/>
      <c r="DG417" s="77"/>
      <c r="DH417" s="77"/>
      <c r="DI417" s="77"/>
      <c r="DJ417" s="77"/>
      <c r="DK417" s="77"/>
      <c r="DL417" s="77"/>
      <c r="DM417" s="77"/>
      <c r="DN417" s="77"/>
      <c r="DO417" s="77"/>
      <c r="DP417" s="77"/>
      <c r="DQ417" s="77"/>
      <c r="DR417" s="77"/>
    </row>
    <row r="418" spans="1:122" ht="13.5" customHeight="1">
      <c r="A418" s="77"/>
      <c r="B418" s="86"/>
      <c r="C418" s="86"/>
      <c r="D418" s="86"/>
      <c r="E418" s="86"/>
      <c r="F418" s="86"/>
      <c r="G418" s="86"/>
      <c r="H418" s="86"/>
      <c r="I418" s="86"/>
      <c r="J418" s="86"/>
      <c r="K418" s="88"/>
      <c r="L418" s="77"/>
      <c r="M418" s="77"/>
      <c r="N418" s="77"/>
      <c r="O418" s="77"/>
      <c r="P418" s="77"/>
      <c r="Q418" s="77"/>
      <c r="R418" s="89"/>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c r="AP418" s="77"/>
      <c r="AQ418" s="77"/>
      <c r="AR418" s="77"/>
      <c r="AS418" s="77"/>
      <c r="AT418" s="77"/>
      <c r="AU418" s="77"/>
      <c r="AV418" s="77"/>
      <c r="AW418" s="77"/>
      <c r="AX418" s="77"/>
      <c r="AY418" s="77"/>
      <c r="AZ418" s="77"/>
      <c r="BA418" s="77"/>
      <c r="BB418" s="77"/>
      <c r="BC418" s="77"/>
      <c r="BD418" s="77"/>
      <c r="BE418" s="77"/>
      <c r="BF418" s="77"/>
      <c r="BG418" s="77"/>
      <c r="BH418" s="77"/>
      <c r="BI418" s="77"/>
      <c r="BJ418" s="77"/>
      <c r="BK418" s="77"/>
      <c r="BL418" s="77"/>
      <c r="BM418" s="77"/>
      <c r="BN418" s="77"/>
      <c r="BO418" s="77"/>
      <c r="BP418" s="77"/>
      <c r="BQ418" s="77"/>
      <c r="BR418" s="77"/>
      <c r="BS418" s="77"/>
      <c r="BT418" s="77"/>
      <c r="BU418" s="77"/>
      <c r="BV418" s="77"/>
      <c r="BW418" s="77"/>
      <c r="BX418" s="77"/>
      <c r="BY418" s="77"/>
      <c r="BZ418" s="77"/>
      <c r="CA418" s="77"/>
      <c r="CB418" s="77"/>
      <c r="CC418" s="77"/>
      <c r="CD418" s="77"/>
      <c r="CE418" s="77"/>
      <c r="CF418" s="77"/>
      <c r="CG418" s="77"/>
      <c r="CH418" s="77"/>
      <c r="CI418" s="77"/>
      <c r="CJ418" s="77"/>
      <c r="CK418" s="77"/>
      <c r="CL418" s="77"/>
      <c r="CM418" s="77"/>
      <c r="CN418" s="77"/>
      <c r="CO418" s="77"/>
      <c r="CP418" s="77"/>
      <c r="CQ418" s="77"/>
      <c r="CR418" s="77"/>
      <c r="CS418" s="77"/>
      <c r="CT418" s="81"/>
      <c r="CU418" s="77"/>
      <c r="CV418" s="77"/>
      <c r="CW418" s="77"/>
      <c r="CX418" s="77"/>
      <c r="CY418" s="77"/>
      <c r="CZ418" s="77"/>
      <c r="DA418" s="77"/>
      <c r="DB418" s="77"/>
      <c r="DC418" s="77"/>
      <c r="DD418" s="77"/>
      <c r="DE418" s="77"/>
      <c r="DF418" s="77"/>
      <c r="DG418" s="77"/>
      <c r="DH418" s="77"/>
      <c r="DI418" s="77"/>
      <c r="DJ418" s="77"/>
      <c r="DK418" s="77"/>
      <c r="DL418" s="77"/>
      <c r="DM418" s="77"/>
      <c r="DN418" s="77"/>
      <c r="DO418" s="77"/>
      <c r="DP418" s="77"/>
      <c r="DQ418" s="77"/>
      <c r="DR418" s="77"/>
    </row>
    <row r="419" spans="1:122" ht="13.5" customHeight="1">
      <c r="A419" s="77"/>
      <c r="B419" s="86"/>
      <c r="C419" s="86"/>
      <c r="D419" s="86"/>
      <c r="E419" s="86"/>
      <c r="F419" s="86"/>
      <c r="G419" s="86"/>
      <c r="H419" s="86"/>
      <c r="I419" s="86"/>
      <c r="J419" s="86"/>
      <c r="K419" s="88"/>
      <c r="L419" s="77"/>
      <c r="M419" s="77"/>
      <c r="N419" s="77"/>
      <c r="O419" s="77"/>
      <c r="P419" s="77"/>
      <c r="Q419" s="77"/>
      <c r="R419" s="89"/>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c r="AP419" s="77"/>
      <c r="AQ419" s="77"/>
      <c r="AR419" s="77"/>
      <c r="AS419" s="77"/>
      <c r="AT419" s="77"/>
      <c r="AU419" s="77"/>
      <c r="AV419" s="77"/>
      <c r="AW419" s="77"/>
      <c r="AX419" s="77"/>
      <c r="AY419" s="77"/>
      <c r="AZ419" s="77"/>
      <c r="BA419" s="77"/>
      <c r="BB419" s="77"/>
      <c r="BC419" s="77"/>
      <c r="BD419" s="77"/>
      <c r="BE419" s="77"/>
      <c r="BF419" s="77"/>
      <c r="BG419" s="77"/>
      <c r="BH419" s="77"/>
      <c r="BI419" s="77"/>
      <c r="BJ419" s="77"/>
      <c r="BK419" s="77"/>
      <c r="BL419" s="77"/>
      <c r="BM419" s="77"/>
      <c r="BN419" s="77"/>
      <c r="BO419" s="77"/>
      <c r="BP419" s="77"/>
      <c r="BQ419" s="77"/>
      <c r="BR419" s="77"/>
      <c r="BS419" s="77"/>
      <c r="BT419" s="77"/>
      <c r="BU419" s="77"/>
      <c r="BV419" s="77"/>
      <c r="BW419" s="77"/>
      <c r="BX419" s="77"/>
      <c r="BY419" s="77"/>
      <c r="BZ419" s="77"/>
      <c r="CA419" s="77"/>
      <c r="CB419" s="77"/>
      <c r="CC419" s="77"/>
      <c r="CD419" s="77"/>
      <c r="CE419" s="77"/>
      <c r="CF419" s="77"/>
      <c r="CG419" s="77"/>
      <c r="CH419" s="77"/>
      <c r="CI419" s="77"/>
      <c r="CJ419" s="77"/>
      <c r="CK419" s="77"/>
      <c r="CL419" s="77"/>
      <c r="CM419" s="77"/>
      <c r="CN419" s="77"/>
      <c r="CO419" s="77"/>
      <c r="CP419" s="77"/>
      <c r="CQ419" s="77"/>
      <c r="CR419" s="77"/>
      <c r="CS419" s="77"/>
      <c r="CT419" s="81"/>
      <c r="CU419" s="77"/>
      <c r="CV419" s="77"/>
      <c r="CW419" s="77"/>
      <c r="CX419" s="77"/>
      <c r="CY419" s="77"/>
      <c r="CZ419" s="77"/>
      <c r="DA419" s="77"/>
      <c r="DB419" s="77"/>
      <c r="DC419" s="77"/>
      <c r="DD419" s="77"/>
      <c r="DE419" s="77"/>
      <c r="DF419" s="77"/>
      <c r="DG419" s="77"/>
      <c r="DH419" s="77"/>
      <c r="DI419" s="77"/>
      <c r="DJ419" s="77"/>
      <c r="DK419" s="77"/>
      <c r="DL419" s="77"/>
      <c r="DM419" s="77"/>
      <c r="DN419" s="77"/>
      <c r="DO419" s="77"/>
      <c r="DP419" s="77"/>
      <c r="DQ419" s="77"/>
      <c r="DR419" s="77"/>
    </row>
    <row r="420" spans="1:122" ht="13.5" customHeight="1">
      <c r="A420" s="77"/>
      <c r="B420" s="86"/>
      <c r="C420" s="86"/>
      <c r="D420" s="86"/>
      <c r="E420" s="86"/>
      <c r="F420" s="86"/>
      <c r="G420" s="86"/>
      <c r="H420" s="86"/>
      <c r="I420" s="86"/>
      <c r="J420" s="86"/>
      <c r="K420" s="88"/>
      <c r="L420" s="77"/>
      <c r="M420" s="77"/>
      <c r="N420" s="77"/>
      <c r="O420" s="77"/>
      <c r="P420" s="77"/>
      <c r="Q420" s="77"/>
      <c r="R420" s="89"/>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81"/>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row>
    <row r="421" spans="1:122" ht="13.5" customHeight="1">
      <c r="A421" s="77"/>
      <c r="B421" s="86"/>
      <c r="C421" s="86"/>
      <c r="D421" s="86"/>
      <c r="E421" s="86"/>
      <c r="F421" s="86"/>
      <c r="G421" s="86"/>
      <c r="H421" s="86"/>
      <c r="I421" s="86"/>
      <c r="J421" s="86"/>
      <c r="K421" s="88"/>
      <c r="L421" s="77"/>
      <c r="M421" s="77"/>
      <c r="N421" s="77"/>
      <c r="O421" s="77"/>
      <c r="P421" s="77"/>
      <c r="Q421" s="77"/>
      <c r="R421" s="89"/>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c r="AP421" s="77"/>
      <c r="AQ421" s="77"/>
      <c r="AR421" s="77"/>
      <c r="AS421" s="77"/>
      <c r="AT421" s="77"/>
      <c r="AU421" s="77"/>
      <c r="AV421" s="77"/>
      <c r="AW421" s="77"/>
      <c r="AX421" s="77"/>
      <c r="AY421" s="77"/>
      <c r="AZ421" s="77"/>
      <c r="BA421" s="77"/>
      <c r="BB421" s="77"/>
      <c r="BC421" s="77"/>
      <c r="BD421" s="77"/>
      <c r="BE421" s="77"/>
      <c r="BF421" s="77"/>
      <c r="BG421" s="77"/>
      <c r="BH421" s="77"/>
      <c r="BI421" s="77"/>
      <c r="BJ421" s="77"/>
      <c r="BK421" s="77"/>
      <c r="BL421" s="77"/>
      <c r="BM421" s="77"/>
      <c r="BN421" s="77"/>
      <c r="BO421" s="77"/>
      <c r="BP421" s="77"/>
      <c r="BQ421" s="77"/>
      <c r="BR421" s="77"/>
      <c r="BS421" s="77"/>
      <c r="BT421" s="77"/>
      <c r="BU421" s="77"/>
      <c r="BV421" s="77"/>
      <c r="BW421" s="77"/>
      <c r="BX421" s="77"/>
      <c r="BY421" s="77"/>
      <c r="BZ421" s="77"/>
      <c r="CA421" s="77"/>
      <c r="CB421" s="77"/>
      <c r="CC421" s="77"/>
      <c r="CD421" s="77"/>
      <c r="CE421" s="77"/>
      <c r="CF421" s="77"/>
      <c r="CG421" s="77"/>
      <c r="CH421" s="77"/>
      <c r="CI421" s="77"/>
      <c r="CJ421" s="77"/>
      <c r="CK421" s="77"/>
      <c r="CL421" s="77"/>
      <c r="CM421" s="77"/>
      <c r="CN421" s="77"/>
      <c r="CO421" s="77"/>
      <c r="CP421" s="77"/>
      <c r="CQ421" s="77"/>
      <c r="CR421" s="77"/>
      <c r="CS421" s="77"/>
      <c r="CT421" s="81"/>
      <c r="CU421" s="77"/>
      <c r="CV421" s="77"/>
      <c r="CW421" s="77"/>
      <c r="CX421" s="77"/>
      <c r="CY421" s="77"/>
      <c r="CZ421" s="77"/>
      <c r="DA421" s="77"/>
      <c r="DB421" s="77"/>
      <c r="DC421" s="77"/>
      <c r="DD421" s="77"/>
      <c r="DE421" s="77"/>
      <c r="DF421" s="77"/>
      <c r="DG421" s="77"/>
      <c r="DH421" s="77"/>
      <c r="DI421" s="77"/>
      <c r="DJ421" s="77"/>
      <c r="DK421" s="77"/>
      <c r="DL421" s="77"/>
      <c r="DM421" s="77"/>
      <c r="DN421" s="77"/>
      <c r="DO421" s="77"/>
      <c r="DP421" s="77"/>
      <c r="DQ421" s="77"/>
      <c r="DR421" s="77"/>
    </row>
    <row r="422" spans="1:122" ht="13.5" customHeight="1">
      <c r="A422" s="77"/>
      <c r="B422" s="86"/>
      <c r="C422" s="86"/>
      <c r="D422" s="86"/>
      <c r="E422" s="86"/>
      <c r="F422" s="86"/>
      <c r="G422" s="86"/>
      <c r="H422" s="86"/>
      <c r="I422" s="86"/>
      <c r="J422" s="86"/>
      <c r="K422" s="88"/>
      <c r="L422" s="77"/>
      <c r="M422" s="77"/>
      <c r="N422" s="77"/>
      <c r="O422" s="77"/>
      <c r="P422" s="77"/>
      <c r="Q422" s="77"/>
      <c r="R422" s="89"/>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c r="AP422" s="77"/>
      <c r="AQ422" s="77"/>
      <c r="AR422" s="77"/>
      <c r="AS422" s="77"/>
      <c r="AT422" s="77"/>
      <c r="AU422" s="77"/>
      <c r="AV422" s="77"/>
      <c r="AW422" s="77"/>
      <c r="AX422" s="77"/>
      <c r="AY422" s="77"/>
      <c r="AZ422" s="77"/>
      <c r="BA422" s="77"/>
      <c r="BB422" s="77"/>
      <c r="BC422" s="77"/>
      <c r="BD422" s="77"/>
      <c r="BE422" s="77"/>
      <c r="BF422" s="77"/>
      <c r="BG422" s="77"/>
      <c r="BH422" s="77"/>
      <c r="BI422" s="77"/>
      <c r="BJ422" s="77"/>
      <c r="BK422" s="77"/>
      <c r="BL422" s="77"/>
      <c r="BM422" s="77"/>
      <c r="BN422" s="77"/>
      <c r="BO422" s="77"/>
      <c r="BP422" s="77"/>
      <c r="BQ422" s="77"/>
      <c r="BR422" s="77"/>
      <c r="BS422" s="77"/>
      <c r="BT422" s="77"/>
      <c r="BU422" s="77"/>
      <c r="BV422" s="77"/>
      <c r="BW422" s="77"/>
      <c r="BX422" s="77"/>
      <c r="BY422" s="77"/>
      <c r="BZ422" s="77"/>
      <c r="CA422" s="77"/>
      <c r="CB422" s="77"/>
      <c r="CC422" s="77"/>
      <c r="CD422" s="77"/>
      <c r="CE422" s="77"/>
      <c r="CF422" s="77"/>
      <c r="CG422" s="77"/>
      <c r="CH422" s="77"/>
      <c r="CI422" s="77"/>
      <c r="CJ422" s="77"/>
      <c r="CK422" s="77"/>
      <c r="CL422" s="77"/>
      <c r="CM422" s="77"/>
      <c r="CN422" s="77"/>
      <c r="CO422" s="77"/>
      <c r="CP422" s="77"/>
      <c r="CQ422" s="77"/>
      <c r="CR422" s="77"/>
      <c r="CS422" s="77"/>
      <c r="CT422" s="81"/>
      <c r="CU422" s="77"/>
      <c r="CV422" s="77"/>
      <c r="CW422" s="77"/>
      <c r="CX422" s="77"/>
      <c r="CY422" s="77"/>
      <c r="CZ422" s="77"/>
      <c r="DA422" s="77"/>
      <c r="DB422" s="77"/>
      <c r="DC422" s="77"/>
      <c r="DD422" s="77"/>
      <c r="DE422" s="77"/>
      <c r="DF422" s="77"/>
      <c r="DG422" s="77"/>
      <c r="DH422" s="77"/>
      <c r="DI422" s="77"/>
      <c r="DJ422" s="77"/>
      <c r="DK422" s="77"/>
      <c r="DL422" s="77"/>
      <c r="DM422" s="77"/>
      <c r="DN422" s="77"/>
      <c r="DO422" s="77"/>
      <c r="DP422" s="77"/>
      <c r="DQ422" s="77"/>
      <c r="DR422" s="77"/>
    </row>
    <row r="423" spans="1:122" ht="13.5" customHeight="1">
      <c r="A423" s="77"/>
      <c r="B423" s="86"/>
      <c r="C423" s="86"/>
      <c r="D423" s="86"/>
      <c r="E423" s="86"/>
      <c r="F423" s="86"/>
      <c r="G423" s="86"/>
      <c r="H423" s="86"/>
      <c r="I423" s="86"/>
      <c r="J423" s="86"/>
      <c r="K423" s="88"/>
      <c r="L423" s="77"/>
      <c r="M423" s="77"/>
      <c r="N423" s="77"/>
      <c r="O423" s="77"/>
      <c r="P423" s="77"/>
      <c r="Q423" s="77"/>
      <c r="R423" s="89"/>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c r="AP423" s="77"/>
      <c r="AQ423" s="77"/>
      <c r="AR423" s="77"/>
      <c r="AS423" s="77"/>
      <c r="AT423" s="77"/>
      <c r="AU423" s="77"/>
      <c r="AV423" s="77"/>
      <c r="AW423" s="77"/>
      <c r="AX423" s="77"/>
      <c r="AY423" s="77"/>
      <c r="AZ423" s="77"/>
      <c r="BA423" s="77"/>
      <c r="BB423" s="77"/>
      <c r="BC423" s="77"/>
      <c r="BD423" s="77"/>
      <c r="BE423" s="77"/>
      <c r="BF423" s="77"/>
      <c r="BG423" s="77"/>
      <c r="BH423" s="77"/>
      <c r="BI423" s="77"/>
      <c r="BJ423" s="77"/>
      <c r="BK423" s="77"/>
      <c r="BL423" s="77"/>
      <c r="BM423" s="77"/>
      <c r="BN423" s="77"/>
      <c r="BO423" s="77"/>
      <c r="BP423" s="77"/>
      <c r="BQ423" s="77"/>
      <c r="BR423" s="77"/>
      <c r="BS423" s="77"/>
      <c r="BT423" s="77"/>
      <c r="BU423" s="77"/>
      <c r="BV423" s="77"/>
      <c r="BW423" s="77"/>
      <c r="BX423" s="77"/>
      <c r="BY423" s="77"/>
      <c r="BZ423" s="77"/>
      <c r="CA423" s="77"/>
      <c r="CB423" s="77"/>
      <c r="CC423" s="77"/>
      <c r="CD423" s="77"/>
      <c r="CE423" s="77"/>
      <c r="CF423" s="77"/>
      <c r="CG423" s="77"/>
      <c r="CH423" s="77"/>
      <c r="CI423" s="77"/>
      <c r="CJ423" s="77"/>
      <c r="CK423" s="77"/>
      <c r="CL423" s="77"/>
      <c r="CM423" s="77"/>
      <c r="CN423" s="77"/>
      <c r="CO423" s="77"/>
      <c r="CP423" s="77"/>
      <c r="CQ423" s="77"/>
      <c r="CR423" s="77"/>
      <c r="CS423" s="77"/>
      <c r="CT423" s="81"/>
      <c r="CU423" s="77"/>
      <c r="CV423" s="77"/>
      <c r="CW423" s="77"/>
      <c r="CX423" s="77"/>
      <c r="CY423" s="77"/>
      <c r="CZ423" s="77"/>
      <c r="DA423" s="77"/>
      <c r="DB423" s="77"/>
      <c r="DC423" s="77"/>
      <c r="DD423" s="77"/>
      <c r="DE423" s="77"/>
      <c r="DF423" s="77"/>
      <c r="DG423" s="77"/>
      <c r="DH423" s="77"/>
      <c r="DI423" s="77"/>
      <c r="DJ423" s="77"/>
      <c r="DK423" s="77"/>
      <c r="DL423" s="77"/>
      <c r="DM423" s="77"/>
      <c r="DN423" s="77"/>
      <c r="DO423" s="77"/>
      <c r="DP423" s="77"/>
      <c r="DQ423" s="77"/>
      <c r="DR423" s="77"/>
    </row>
    <row r="424" spans="1:122" ht="13.5" customHeight="1">
      <c r="A424" s="77"/>
      <c r="B424" s="86"/>
      <c r="C424" s="86"/>
      <c r="D424" s="86"/>
      <c r="E424" s="86"/>
      <c r="F424" s="86"/>
      <c r="G424" s="86"/>
      <c r="H424" s="86"/>
      <c r="I424" s="86"/>
      <c r="J424" s="86"/>
      <c r="K424" s="88"/>
      <c r="L424" s="77"/>
      <c r="M424" s="77"/>
      <c r="N424" s="77"/>
      <c r="O424" s="77"/>
      <c r="P424" s="77"/>
      <c r="Q424" s="77"/>
      <c r="R424" s="89"/>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81"/>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row>
    <row r="425" spans="1:122" ht="13.5" customHeight="1">
      <c r="A425" s="77"/>
      <c r="B425" s="86"/>
      <c r="C425" s="86"/>
      <c r="D425" s="86"/>
      <c r="E425" s="86"/>
      <c r="F425" s="86"/>
      <c r="G425" s="86"/>
      <c r="H425" s="86"/>
      <c r="I425" s="86"/>
      <c r="J425" s="86"/>
      <c r="K425" s="88"/>
      <c r="L425" s="77"/>
      <c r="M425" s="77"/>
      <c r="N425" s="77"/>
      <c r="O425" s="77"/>
      <c r="P425" s="77"/>
      <c r="Q425" s="77"/>
      <c r="R425" s="89"/>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c r="AV425" s="77"/>
      <c r="AW425" s="77"/>
      <c r="AX425" s="77"/>
      <c r="AY425" s="77"/>
      <c r="AZ425" s="77"/>
      <c r="BA425" s="77"/>
      <c r="BB425" s="77"/>
      <c r="BC425" s="77"/>
      <c r="BD425" s="77"/>
      <c r="BE425" s="77"/>
      <c r="BF425" s="77"/>
      <c r="BG425" s="77"/>
      <c r="BH425" s="77"/>
      <c r="BI425" s="77"/>
      <c r="BJ425" s="77"/>
      <c r="BK425" s="77"/>
      <c r="BL425" s="77"/>
      <c r="BM425" s="77"/>
      <c r="BN425" s="77"/>
      <c r="BO425" s="77"/>
      <c r="BP425" s="77"/>
      <c r="BQ425" s="77"/>
      <c r="BR425" s="77"/>
      <c r="BS425" s="77"/>
      <c r="BT425" s="77"/>
      <c r="BU425" s="77"/>
      <c r="BV425" s="77"/>
      <c r="BW425" s="77"/>
      <c r="BX425" s="77"/>
      <c r="BY425" s="77"/>
      <c r="BZ425" s="77"/>
      <c r="CA425" s="77"/>
      <c r="CB425" s="77"/>
      <c r="CC425" s="77"/>
      <c r="CD425" s="77"/>
      <c r="CE425" s="77"/>
      <c r="CF425" s="77"/>
      <c r="CG425" s="77"/>
      <c r="CH425" s="77"/>
      <c r="CI425" s="77"/>
      <c r="CJ425" s="77"/>
      <c r="CK425" s="77"/>
      <c r="CL425" s="77"/>
      <c r="CM425" s="77"/>
      <c r="CN425" s="77"/>
      <c r="CO425" s="77"/>
      <c r="CP425" s="77"/>
      <c r="CQ425" s="77"/>
      <c r="CR425" s="77"/>
      <c r="CS425" s="77"/>
      <c r="CT425" s="81"/>
      <c r="CU425" s="77"/>
      <c r="CV425" s="77"/>
      <c r="CW425" s="77"/>
      <c r="CX425" s="77"/>
      <c r="CY425" s="77"/>
      <c r="CZ425" s="77"/>
      <c r="DA425" s="77"/>
      <c r="DB425" s="77"/>
      <c r="DC425" s="77"/>
      <c r="DD425" s="77"/>
      <c r="DE425" s="77"/>
      <c r="DF425" s="77"/>
      <c r="DG425" s="77"/>
      <c r="DH425" s="77"/>
      <c r="DI425" s="77"/>
      <c r="DJ425" s="77"/>
      <c r="DK425" s="77"/>
      <c r="DL425" s="77"/>
      <c r="DM425" s="77"/>
      <c r="DN425" s="77"/>
      <c r="DO425" s="77"/>
      <c r="DP425" s="77"/>
      <c r="DQ425" s="77"/>
      <c r="DR425" s="77"/>
    </row>
    <row r="426" spans="1:122" ht="13.5" customHeight="1">
      <c r="A426" s="77"/>
      <c r="B426" s="86"/>
      <c r="C426" s="86"/>
      <c r="D426" s="86"/>
      <c r="E426" s="86"/>
      <c r="F426" s="86"/>
      <c r="G426" s="86"/>
      <c r="H426" s="86"/>
      <c r="I426" s="86"/>
      <c r="J426" s="86"/>
      <c r="K426" s="88"/>
      <c r="L426" s="77"/>
      <c r="M426" s="77"/>
      <c r="N426" s="77"/>
      <c r="O426" s="77"/>
      <c r="P426" s="77"/>
      <c r="Q426" s="77"/>
      <c r="R426" s="89"/>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c r="AV426" s="77"/>
      <c r="AW426" s="77"/>
      <c r="AX426" s="77"/>
      <c r="AY426" s="77"/>
      <c r="AZ426" s="77"/>
      <c r="BA426" s="77"/>
      <c r="BB426" s="77"/>
      <c r="BC426" s="77"/>
      <c r="BD426" s="77"/>
      <c r="BE426" s="77"/>
      <c r="BF426" s="77"/>
      <c r="BG426" s="77"/>
      <c r="BH426" s="77"/>
      <c r="BI426" s="77"/>
      <c r="BJ426" s="77"/>
      <c r="BK426" s="77"/>
      <c r="BL426" s="77"/>
      <c r="BM426" s="77"/>
      <c r="BN426" s="77"/>
      <c r="BO426" s="77"/>
      <c r="BP426" s="77"/>
      <c r="BQ426" s="77"/>
      <c r="BR426" s="77"/>
      <c r="BS426" s="77"/>
      <c r="BT426" s="77"/>
      <c r="BU426" s="77"/>
      <c r="BV426" s="77"/>
      <c r="BW426" s="77"/>
      <c r="BX426" s="77"/>
      <c r="BY426" s="77"/>
      <c r="BZ426" s="77"/>
      <c r="CA426" s="77"/>
      <c r="CB426" s="77"/>
      <c r="CC426" s="77"/>
      <c r="CD426" s="77"/>
      <c r="CE426" s="77"/>
      <c r="CF426" s="77"/>
      <c r="CG426" s="77"/>
      <c r="CH426" s="77"/>
      <c r="CI426" s="77"/>
      <c r="CJ426" s="77"/>
      <c r="CK426" s="77"/>
      <c r="CL426" s="77"/>
      <c r="CM426" s="77"/>
      <c r="CN426" s="77"/>
      <c r="CO426" s="77"/>
      <c r="CP426" s="77"/>
      <c r="CQ426" s="77"/>
      <c r="CR426" s="77"/>
      <c r="CS426" s="77"/>
      <c r="CT426" s="81"/>
      <c r="CU426" s="77"/>
      <c r="CV426" s="77"/>
      <c r="CW426" s="77"/>
      <c r="CX426" s="77"/>
      <c r="CY426" s="77"/>
      <c r="CZ426" s="77"/>
      <c r="DA426" s="77"/>
      <c r="DB426" s="77"/>
      <c r="DC426" s="77"/>
      <c r="DD426" s="77"/>
      <c r="DE426" s="77"/>
      <c r="DF426" s="77"/>
      <c r="DG426" s="77"/>
      <c r="DH426" s="77"/>
      <c r="DI426" s="77"/>
      <c r="DJ426" s="77"/>
      <c r="DK426" s="77"/>
      <c r="DL426" s="77"/>
      <c r="DM426" s="77"/>
      <c r="DN426" s="77"/>
      <c r="DO426" s="77"/>
      <c r="DP426" s="77"/>
      <c r="DQ426" s="77"/>
      <c r="DR426" s="77"/>
    </row>
    <row r="427" spans="1:122" ht="13.5" customHeight="1">
      <c r="A427" s="77"/>
      <c r="B427" s="86"/>
      <c r="C427" s="86"/>
      <c r="D427" s="86"/>
      <c r="E427" s="86"/>
      <c r="F427" s="86"/>
      <c r="G427" s="86"/>
      <c r="H427" s="86"/>
      <c r="I427" s="86"/>
      <c r="J427" s="86"/>
      <c r="K427" s="88"/>
      <c r="L427" s="77"/>
      <c r="M427" s="77"/>
      <c r="N427" s="77"/>
      <c r="O427" s="77"/>
      <c r="P427" s="77"/>
      <c r="Q427" s="77"/>
      <c r="R427" s="89"/>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7"/>
      <c r="BF427" s="77"/>
      <c r="BG427" s="77"/>
      <c r="BH427" s="77"/>
      <c r="BI427" s="77"/>
      <c r="BJ427" s="77"/>
      <c r="BK427" s="77"/>
      <c r="BL427" s="77"/>
      <c r="BM427" s="77"/>
      <c r="BN427" s="77"/>
      <c r="BO427" s="77"/>
      <c r="BP427" s="77"/>
      <c r="BQ427" s="77"/>
      <c r="BR427" s="77"/>
      <c r="BS427" s="77"/>
      <c r="BT427" s="77"/>
      <c r="BU427" s="77"/>
      <c r="BV427" s="77"/>
      <c r="BW427" s="77"/>
      <c r="BX427" s="77"/>
      <c r="BY427" s="77"/>
      <c r="BZ427" s="77"/>
      <c r="CA427" s="77"/>
      <c r="CB427" s="77"/>
      <c r="CC427" s="77"/>
      <c r="CD427" s="77"/>
      <c r="CE427" s="77"/>
      <c r="CF427" s="77"/>
      <c r="CG427" s="77"/>
      <c r="CH427" s="77"/>
      <c r="CI427" s="77"/>
      <c r="CJ427" s="77"/>
      <c r="CK427" s="77"/>
      <c r="CL427" s="77"/>
      <c r="CM427" s="77"/>
      <c r="CN427" s="77"/>
      <c r="CO427" s="77"/>
      <c r="CP427" s="77"/>
      <c r="CQ427" s="77"/>
      <c r="CR427" s="77"/>
      <c r="CS427" s="77"/>
      <c r="CT427" s="81"/>
      <c r="CU427" s="77"/>
      <c r="CV427" s="77"/>
      <c r="CW427" s="77"/>
      <c r="CX427" s="77"/>
      <c r="CY427" s="77"/>
      <c r="CZ427" s="77"/>
      <c r="DA427" s="77"/>
      <c r="DB427" s="77"/>
      <c r="DC427" s="77"/>
      <c r="DD427" s="77"/>
      <c r="DE427" s="77"/>
      <c r="DF427" s="77"/>
      <c r="DG427" s="77"/>
      <c r="DH427" s="77"/>
      <c r="DI427" s="77"/>
      <c r="DJ427" s="77"/>
      <c r="DK427" s="77"/>
      <c r="DL427" s="77"/>
      <c r="DM427" s="77"/>
      <c r="DN427" s="77"/>
      <c r="DO427" s="77"/>
      <c r="DP427" s="77"/>
      <c r="DQ427" s="77"/>
      <c r="DR427" s="77"/>
    </row>
    <row r="428" spans="1:122" ht="13.5" customHeight="1">
      <c r="A428" s="77"/>
      <c r="B428" s="86"/>
      <c r="C428" s="86"/>
      <c r="D428" s="86"/>
      <c r="E428" s="86"/>
      <c r="F428" s="86"/>
      <c r="G428" s="86"/>
      <c r="H428" s="86"/>
      <c r="I428" s="86"/>
      <c r="J428" s="86"/>
      <c r="K428" s="88"/>
      <c r="L428" s="77"/>
      <c r="M428" s="77"/>
      <c r="N428" s="77"/>
      <c r="O428" s="77"/>
      <c r="P428" s="77"/>
      <c r="Q428" s="77"/>
      <c r="R428" s="89"/>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c r="AV428" s="77"/>
      <c r="AW428" s="77"/>
      <c r="AX428" s="77"/>
      <c r="AY428" s="77"/>
      <c r="AZ428" s="77"/>
      <c r="BA428" s="77"/>
      <c r="BB428" s="77"/>
      <c r="BC428" s="77"/>
      <c r="BD428" s="77"/>
      <c r="BE428" s="77"/>
      <c r="BF428" s="77"/>
      <c r="BG428" s="77"/>
      <c r="BH428" s="77"/>
      <c r="BI428" s="77"/>
      <c r="BJ428" s="77"/>
      <c r="BK428" s="77"/>
      <c r="BL428" s="77"/>
      <c r="BM428" s="77"/>
      <c r="BN428" s="77"/>
      <c r="BO428" s="77"/>
      <c r="BP428" s="77"/>
      <c r="BQ428" s="77"/>
      <c r="BR428" s="77"/>
      <c r="BS428" s="77"/>
      <c r="BT428" s="77"/>
      <c r="BU428" s="77"/>
      <c r="BV428" s="77"/>
      <c r="BW428" s="77"/>
      <c r="BX428" s="77"/>
      <c r="BY428" s="77"/>
      <c r="BZ428" s="77"/>
      <c r="CA428" s="77"/>
      <c r="CB428" s="77"/>
      <c r="CC428" s="77"/>
      <c r="CD428" s="77"/>
      <c r="CE428" s="77"/>
      <c r="CF428" s="77"/>
      <c r="CG428" s="77"/>
      <c r="CH428" s="77"/>
      <c r="CI428" s="77"/>
      <c r="CJ428" s="77"/>
      <c r="CK428" s="77"/>
      <c r="CL428" s="77"/>
      <c r="CM428" s="77"/>
      <c r="CN428" s="77"/>
      <c r="CO428" s="77"/>
      <c r="CP428" s="77"/>
      <c r="CQ428" s="77"/>
      <c r="CR428" s="77"/>
      <c r="CS428" s="77"/>
      <c r="CT428" s="81"/>
      <c r="CU428" s="77"/>
      <c r="CV428" s="77"/>
      <c r="CW428" s="77"/>
      <c r="CX428" s="77"/>
      <c r="CY428" s="77"/>
      <c r="CZ428" s="77"/>
      <c r="DA428" s="77"/>
      <c r="DB428" s="77"/>
      <c r="DC428" s="77"/>
      <c r="DD428" s="77"/>
      <c r="DE428" s="77"/>
      <c r="DF428" s="77"/>
      <c r="DG428" s="77"/>
      <c r="DH428" s="77"/>
      <c r="DI428" s="77"/>
      <c r="DJ428" s="77"/>
      <c r="DK428" s="77"/>
      <c r="DL428" s="77"/>
      <c r="DM428" s="77"/>
      <c r="DN428" s="77"/>
      <c r="DO428" s="77"/>
      <c r="DP428" s="77"/>
      <c r="DQ428" s="77"/>
      <c r="DR428" s="77"/>
    </row>
    <row r="429" spans="1:122" ht="13.5" customHeight="1">
      <c r="A429" s="77"/>
      <c r="B429" s="86"/>
      <c r="C429" s="86"/>
      <c r="D429" s="86"/>
      <c r="E429" s="86"/>
      <c r="F429" s="86"/>
      <c r="G429" s="86"/>
      <c r="H429" s="86"/>
      <c r="I429" s="86"/>
      <c r="J429" s="86"/>
      <c r="K429" s="88"/>
      <c r="L429" s="77"/>
      <c r="M429" s="77"/>
      <c r="N429" s="77"/>
      <c r="O429" s="77"/>
      <c r="P429" s="77"/>
      <c r="Q429" s="77"/>
      <c r="R429" s="89"/>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81"/>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row>
    <row r="430" spans="1:122" ht="13.5" customHeight="1">
      <c r="A430" s="77"/>
      <c r="B430" s="86"/>
      <c r="C430" s="86"/>
      <c r="D430" s="86"/>
      <c r="E430" s="86"/>
      <c r="F430" s="86"/>
      <c r="G430" s="86"/>
      <c r="H430" s="86"/>
      <c r="I430" s="86"/>
      <c r="J430" s="86"/>
      <c r="K430" s="88"/>
      <c r="L430" s="77"/>
      <c r="M430" s="77"/>
      <c r="N430" s="77"/>
      <c r="O430" s="77"/>
      <c r="P430" s="77"/>
      <c r="Q430" s="77"/>
      <c r="R430" s="89"/>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c r="AV430" s="77"/>
      <c r="AW430" s="77"/>
      <c r="AX430" s="77"/>
      <c r="AY430" s="77"/>
      <c r="AZ430" s="77"/>
      <c r="BA430" s="77"/>
      <c r="BB430" s="77"/>
      <c r="BC430" s="77"/>
      <c r="BD430" s="77"/>
      <c r="BE430" s="77"/>
      <c r="BF430" s="77"/>
      <c r="BG430" s="77"/>
      <c r="BH430" s="77"/>
      <c r="BI430" s="77"/>
      <c r="BJ430" s="77"/>
      <c r="BK430" s="77"/>
      <c r="BL430" s="77"/>
      <c r="BM430" s="77"/>
      <c r="BN430" s="77"/>
      <c r="BO430" s="77"/>
      <c r="BP430" s="77"/>
      <c r="BQ430" s="77"/>
      <c r="BR430" s="77"/>
      <c r="BS430" s="77"/>
      <c r="BT430" s="77"/>
      <c r="BU430" s="77"/>
      <c r="BV430" s="77"/>
      <c r="BW430" s="77"/>
      <c r="BX430" s="77"/>
      <c r="BY430" s="77"/>
      <c r="BZ430" s="77"/>
      <c r="CA430" s="77"/>
      <c r="CB430" s="77"/>
      <c r="CC430" s="77"/>
      <c r="CD430" s="77"/>
      <c r="CE430" s="77"/>
      <c r="CF430" s="77"/>
      <c r="CG430" s="77"/>
      <c r="CH430" s="77"/>
      <c r="CI430" s="77"/>
      <c r="CJ430" s="77"/>
      <c r="CK430" s="77"/>
      <c r="CL430" s="77"/>
      <c r="CM430" s="77"/>
      <c r="CN430" s="77"/>
      <c r="CO430" s="77"/>
      <c r="CP430" s="77"/>
      <c r="CQ430" s="77"/>
      <c r="CR430" s="77"/>
      <c r="CS430" s="77"/>
      <c r="CT430" s="81"/>
      <c r="CU430" s="77"/>
      <c r="CV430" s="77"/>
      <c r="CW430" s="77"/>
      <c r="CX430" s="77"/>
      <c r="CY430" s="77"/>
      <c r="CZ430" s="77"/>
      <c r="DA430" s="77"/>
      <c r="DB430" s="77"/>
      <c r="DC430" s="77"/>
      <c r="DD430" s="77"/>
      <c r="DE430" s="77"/>
      <c r="DF430" s="77"/>
      <c r="DG430" s="77"/>
      <c r="DH430" s="77"/>
      <c r="DI430" s="77"/>
      <c r="DJ430" s="77"/>
      <c r="DK430" s="77"/>
      <c r="DL430" s="77"/>
      <c r="DM430" s="77"/>
      <c r="DN430" s="77"/>
      <c r="DO430" s="77"/>
      <c r="DP430" s="77"/>
      <c r="DQ430" s="77"/>
      <c r="DR430" s="77"/>
    </row>
    <row r="431" spans="1:122" ht="13.5" customHeight="1">
      <c r="A431" s="77"/>
      <c r="B431" s="86"/>
      <c r="C431" s="86"/>
      <c r="D431" s="86"/>
      <c r="E431" s="86"/>
      <c r="F431" s="86"/>
      <c r="G431" s="86"/>
      <c r="H431" s="86"/>
      <c r="I431" s="86"/>
      <c r="J431" s="86"/>
      <c r="K431" s="88"/>
      <c r="L431" s="77"/>
      <c r="M431" s="77"/>
      <c r="N431" s="77"/>
      <c r="O431" s="77"/>
      <c r="P431" s="77"/>
      <c r="Q431" s="77"/>
      <c r="R431" s="89"/>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c r="AV431" s="77"/>
      <c r="AW431" s="77"/>
      <c r="AX431" s="77"/>
      <c r="AY431" s="77"/>
      <c r="AZ431" s="77"/>
      <c r="BA431" s="77"/>
      <c r="BB431" s="77"/>
      <c r="BC431" s="77"/>
      <c r="BD431" s="77"/>
      <c r="BE431" s="77"/>
      <c r="BF431" s="77"/>
      <c r="BG431" s="77"/>
      <c r="BH431" s="77"/>
      <c r="BI431" s="77"/>
      <c r="BJ431" s="77"/>
      <c r="BK431" s="77"/>
      <c r="BL431" s="77"/>
      <c r="BM431" s="77"/>
      <c r="BN431" s="77"/>
      <c r="BO431" s="77"/>
      <c r="BP431" s="77"/>
      <c r="BQ431" s="77"/>
      <c r="BR431" s="77"/>
      <c r="BS431" s="77"/>
      <c r="BT431" s="77"/>
      <c r="BU431" s="77"/>
      <c r="BV431" s="77"/>
      <c r="BW431" s="77"/>
      <c r="BX431" s="77"/>
      <c r="BY431" s="77"/>
      <c r="BZ431" s="77"/>
      <c r="CA431" s="77"/>
      <c r="CB431" s="77"/>
      <c r="CC431" s="77"/>
      <c r="CD431" s="77"/>
      <c r="CE431" s="77"/>
      <c r="CF431" s="77"/>
      <c r="CG431" s="77"/>
      <c r="CH431" s="77"/>
      <c r="CI431" s="77"/>
      <c r="CJ431" s="77"/>
      <c r="CK431" s="77"/>
      <c r="CL431" s="77"/>
      <c r="CM431" s="77"/>
      <c r="CN431" s="77"/>
      <c r="CO431" s="77"/>
      <c r="CP431" s="77"/>
      <c r="CQ431" s="77"/>
      <c r="CR431" s="77"/>
      <c r="CS431" s="77"/>
      <c r="CT431" s="81"/>
      <c r="CU431" s="77"/>
      <c r="CV431" s="77"/>
      <c r="CW431" s="77"/>
      <c r="CX431" s="77"/>
      <c r="CY431" s="77"/>
      <c r="CZ431" s="77"/>
      <c r="DA431" s="77"/>
      <c r="DB431" s="77"/>
      <c r="DC431" s="77"/>
      <c r="DD431" s="77"/>
      <c r="DE431" s="77"/>
      <c r="DF431" s="77"/>
      <c r="DG431" s="77"/>
      <c r="DH431" s="77"/>
      <c r="DI431" s="77"/>
      <c r="DJ431" s="77"/>
      <c r="DK431" s="77"/>
      <c r="DL431" s="77"/>
      <c r="DM431" s="77"/>
      <c r="DN431" s="77"/>
      <c r="DO431" s="77"/>
      <c r="DP431" s="77"/>
      <c r="DQ431" s="77"/>
      <c r="DR431" s="77"/>
    </row>
    <row r="432" spans="1:122" ht="13.5" customHeight="1">
      <c r="A432" s="77"/>
      <c r="B432" s="86"/>
      <c r="C432" s="86"/>
      <c r="D432" s="86"/>
      <c r="E432" s="86"/>
      <c r="F432" s="86"/>
      <c r="G432" s="86"/>
      <c r="H432" s="86"/>
      <c r="I432" s="86"/>
      <c r="J432" s="86"/>
      <c r="K432" s="88"/>
      <c r="L432" s="77"/>
      <c r="M432" s="77"/>
      <c r="N432" s="77"/>
      <c r="O432" s="77"/>
      <c r="P432" s="77"/>
      <c r="Q432" s="77"/>
      <c r="R432" s="89"/>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c r="AV432" s="77"/>
      <c r="AW432" s="77"/>
      <c r="AX432" s="77"/>
      <c r="AY432" s="77"/>
      <c r="AZ432" s="77"/>
      <c r="BA432" s="77"/>
      <c r="BB432" s="77"/>
      <c r="BC432" s="77"/>
      <c r="BD432" s="77"/>
      <c r="BE432" s="77"/>
      <c r="BF432" s="77"/>
      <c r="BG432" s="77"/>
      <c r="BH432" s="77"/>
      <c r="BI432" s="77"/>
      <c r="BJ432" s="77"/>
      <c r="BK432" s="77"/>
      <c r="BL432" s="77"/>
      <c r="BM432" s="77"/>
      <c r="BN432" s="77"/>
      <c r="BO432" s="77"/>
      <c r="BP432" s="77"/>
      <c r="BQ432" s="77"/>
      <c r="BR432" s="77"/>
      <c r="BS432" s="77"/>
      <c r="BT432" s="77"/>
      <c r="BU432" s="77"/>
      <c r="BV432" s="77"/>
      <c r="BW432" s="77"/>
      <c r="BX432" s="77"/>
      <c r="BY432" s="77"/>
      <c r="BZ432" s="77"/>
      <c r="CA432" s="77"/>
      <c r="CB432" s="77"/>
      <c r="CC432" s="77"/>
      <c r="CD432" s="77"/>
      <c r="CE432" s="77"/>
      <c r="CF432" s="77"/>
      <c r="CG432" s="77"/>
      <c r="CH432" s="77"/>
      <c r="CI432" s="77"/>
      <c r="CJ432" s="77"/>
      <c r="CK432" s="77"/>
      <c r="CL432" s="77"/>
      <c r="CM432" s="77"/>
      <c r="CN432" s="77"/>
      <c r="CO432" s="77"/>
      <c r="CP432" s="77"/>
      <c r="CQ432" s="77"/>
      <c r="CR432" s="77"/>
      <c r="CS432" s="77"/>
      <c r="CT432" s="81"/>
      <c r="CU432" s="77"/>
      <c r="CV432" s="77"/>
      <c r="CW432" s="77"/>
      <c r="CX432" s="77"/>
      <c r="CY432" s="77"/>
      <c r="CZ432" s="77"/>
      <c r="DA432" s="77"/>
      <c r="DB432" s="77"/>
      <c r="DC432" s="77"/>
      <c r="DD432" s="77"/>
      <c r="DE432" s="77"/>
      <c r="DF432" s="77"/>
      <c r="DG432" s="77"/>
      <c r="DH432" s="77"/>
      <c r="DI432" s="77"/>
      <c r="DJ432" s="77"/>
      <c r="DK432" s="77"/>
      <c r="DL432" s="77"/>
      <c r="DM432" s="77"/>
      <c r="DN432" s="77"/>
      <c r="DO432" s="77"/>
      <c r="DP432" s="77"/>
      <c r="DQ432" s="77"/>
      <c r="DR432" s="77"/>
    </row>
    <row r="433" spans="1:122" ht="13.5" customHeight="1">
      <c r="A433" s="77"/>
      <c r="B433" s="86"/>
      <c r="C433" s="86"/>
      <c r="D433" s="86"/>
      <c r="E433" s="86"/>
      <c r="F433" s="86"/>
      <c r="G433" s="86"/>
      <c r="H433" s="86"/>
      <c r="I433" s="86"/>
      <c r="J433" s="86"/>
      <c r="K433" s="88"/>
      <c r="L433" s="77"/>
      <c r="M433" s="77"/>
      <c r="N433" s="77"/>
      <c r="O433" s="77"/>
      <c r="P433" s="77"/>
      <c r="Q433" s="77"/>
      <c r="R433" s="89"/>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81"/>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row>
    <row r="434" spans="1:122" ht="13.5" customHeight="1">
      <c r="A434" s="77"/>
      <c r="B434" s="86"/>
      <c r="C434" s="86"/>
      <c r="D434" s="86"/>
      <c r="E434" s="86"/>
      <c r="F434" s="86"/>
      <c r="G434" s="86"/>
      <c r="H434" s="86"/>
      <c r="I434" s="86"/>
      <c r="J434" s="86"/>
      <c r="K434" s="88"/>
      <c r="L434" s="77"/>
      <c r="M434" s="77"/>
      <c r="N434" s="77"/>
      <c r="O434" s="77"/>
      <c r="P434" s="77"/>
      <c r="Q434" s="77"/>
      <c r="R434" s="89"/>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c r="AV434" s="77"/>
      <c r="AW434" s="77"/>
      <c r="AX434" s="77"/>
      <c r="AY434" s="77"/>
      <c r="AZ434" s="77"/>
      <c r="BA434" s="77"/>
      <c r="BB434" s="77"/>
      <c r="BC434" s="77"/>
      <c r="BD434" s="77"/>
      <c r="BE434" s="77"/>
      <c r="BF434" s="77"/>
      <c r="BG434" s="77"/>
      <c r="BH434" s="77"/>
      <c r="BI434" s="77"/>
      <c r="BJ434" s="77"/>
      <c r="BK434" s="77"/>
      <c r="BL434" s="77"/>
      <c r="BM434" s="77"/>
      <c r="BN434" s="77"/>
      <c r="BO434" s="77"/>
      <c r="BP434" s="77"/>
      <c r="BQ434" s="77"/>
      <c r="BR434" s="77"/>
      <c r="BS434" s="77"/>
      <c r="BT434" s="77"/>
      <c r="BU434" s="77"/>
      <c r="BV434" s="77"/>
      <c r="BW434" s="77"/>
      <c r="BX434" s="77"/>
      <c r="BY434" s="77"/>
      <c r="BZ434" s="77"/>
      <c r="CA434" s="77"/>
      <c r="CB434" s="77"/>
      <c r="CC434" s="77"/>
      <c r="CD434" s="77"/>
      <c r="CE434" s="77"/>
      <c r="CF434" s="77"/>
      <c r="CG434" s="77"/>
      <c r="CH434" s="77"/>
      <c r="CI434" s="77"/>
      <c r="CJ434" s="77"/>
      <c r="CK434" s="77"/>
      <c r="CL434" s="77"/>
      <c r="CM434" s="77"/>
      <c r="CN434" s="77"/>
      <c r="CO434" s="77"/>
      <c r="CP434" s="77"/>
      <c r="CQ434" s="77"/>
      <c r="CR434" s="77"/>
      <c r="CS434" s="77"/>
      <c r="CT434" s="81"/>
      <c r="CU434" s="77"/>
      <c r="CV434" s="77"/>
      <c r="CW434" s="77"/>
      <c r="CX434" s="77"/>
      <c r="CY434" s="77"/>
      <c r="CZ434" s="77"/>
      <c r="DA434" s="77"/>
      <c r="DB434" s="77"/>
      <c r="DC434" s="77"/>
      <c r="DD434" s="77"/>
      <c r="DE434" s="77"/>
      <c r="DF434" s="77"/>
      <c r="DG434" s="77"/>
      <c r="DH434" s="77"/>
      <c r="DI434" s="77"/>
      <c r="DJ434" s="77"/>
      <c r="DK434" s="77"/>
      <c r="DL434" s="77"/>
      <c r="DM434" s="77"/>
      <c r="DN434" s="77"/>
      <c r="DO434" s="77"/>
      <c r="DP434" s="77"/>
      <c r="DQ434" s="77"/>
      <c r="DR434" s="77"/>
    </row>
    <row r="435" spans="1:122" ht="13.5" customHeight="1">
      <c r="A435" s="77"/>
      <c r="B435" s="86"/>
      <c r="C435" s="86"/>
      <c r="D435" s="86"/>
      <c r="E435" s="86"/>
      <c r="F435" s="86"/>
      <c r="G435" s="86"/>
      <c r="H435" s="86"/>
      <c r="I435" s="86"/>
      <c r="J435" s="86"/>
      <c r="K435" s="88"/>
      <c r="L435" s="77"/>
      <c r="M435" s="77"/>
      <c r="N435" s="77"/>
      <c r="O435" s="77"/>
      <c r="P435" s="77"/>
      <c r="Q435" s="77"/>
      <c r="R435" s="89"/>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c r="AV435" s="77"/>
      <c r="AW435" s="77"/>
      <c r="AX435" s="77"/>
      <c r="AY435" s="77"/>
      <c r="AZ435" s="77"/>
      <c r="BA435" s="77"/>
      <c r="BB435" s="77"/>
      <c r="BC435" s="77"/>
      <c r="BD435" s="77"/>
      <c r="BE435" s="77"/>
      <c r="BF435" s="77"/>
      <c r="BG435" s="77"/>
      <c r="BH435" s="77"/>
      <c r="BI435" s="77"/>
      <c r="BJ435" s="77"/>
      <c r="BK435" s="77"/>
      <c r="BL435" s="77"/>
      <c r="BM435" s="77"/>
      <c r="BN435" s="77"/>
      <c r="BO435" s="77"/>
      <c r="BP435" s="77"/>
      <c r="BQ435" s="77"/>
      <c r="BR435" s="77"/>
      <c r="BS435" s="77"/>
      <c r="BT435" s="77"/>
      <c r="BU435" s="77"/>
      <c r="BV435" s="77"/>
      <c r="BW435" s="77"/>
      <c r="BX435" s="77"/>
      <c r="BY435" s="77"/>
      <c r="BZ435" s="77"/>
      <c r="CA435" s="77"/>
      <c r="CB435" s="77"/>
      <c r="CC435" s="77"/>
      <c r="CD435" s="77"/>
      <c r="CE435" s="77"/>
      <c r="CF435" s="77"/>
      <c r="CG435" s="77"/>
      <c r="CH435" s="77"/>
      <c r="CI435" s="77"/>
      <c r="CJ435" s="77"/>
      <c r="CK435" s="77"/>
      <c r="CL435" s="77"/>
      <c r="CM435" s="77"/>
      <c r="CN435" s="77"/>
      <c r="CO435" s="77"/>
      <c r="CP435" s="77"/>
      <c r="CQ435" s="77"/>
      <c r="CR435" s="77"/>
      <c r="CS435" s="77"/>
      <c r="CT435" s="81"/>
      <c r="CU435" s="77"/>
      <c r="CV435" s="77"/>
      <c r="CW435" s="77"/>
      <c r="CX435" s="77"/>
      <c r="CY435" s="77"/>
      <c r="CZ435" s="77"/>
      <c r="DA435" s="77"/>
      <c r="DB435" s="77"/>
      <c r="DC435" s="77"/>
      <c r="DD435" s="77"/>
      <c r="DE435" s="77"/>
      <c r="DF435" s="77"/>
      <c r="DG435" s="77"/>
      <c r="DH435" s="77"/>
      <c r="DI435" s="77"/>
      <c r="DJ435" s="77"/>
      <c r="DK435" s="77"/>
      <c r="DL435" s="77"/>
      <c r="DM435" s="77"/>
      <c r="DN435" s="77"/>
      <c r="DO435" s="77"/>
      <c r="DP435" s="77"/>
      <c r="DQ435" s="77"/>
      <c r="DR435" s="77"/>
    </row>
    <row r="436" spans="1:122" ht="13.5" customHeight="1">
      <c r="A436" s="77"/>
      <c r="B436" s="86"/>
      <c r="C436" s="86"/>
      <c r="D436" s="86"/>
      <c r="E436" s="86"/>
      <c r="F436" s="86"/>
      <c r="G436" s="86"/>
      <c r="H436" s="86"/>
      <c r="I436" s="86"/>
      <c r="J436" s="86"/>
      <c r="K436" s="88"/>
      <c r="L436" s="77"/>
      <c r="M436" s="77"/>
      <c r="N436" s="77"/>
      <c r="O436" s="77"/>
      <c r="P436" s="77"/>
      <c r="Q436" s="77"/>
      <c r="R436" s="89"/>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c r="AV436" s="77"/>
      <c r="AW436" s="77"/>
      <c r="AX436" s="77"/>
      <c r="AY436" s="77"/>
      <c r="AZ436" s="77"/>
      <c r="BA436" s="77"/>
      <c r="BB436" s="77"/>
      <c r="BC436" s="77"/>
      <c r="BD436" s="77"/>
      <c r="BE436" s="77"/>
      <c r="BF436" s="77"/>
      <c r="BG436" s="77"/>
      <c r="BH436" s="77"/>
      <c r="BI436" s="77"/>
      <c r="BJ436" s="77"/>
      <c r="BK436" s="77"/>
      <c r="BL436" s="77"/>
      <c r="BM436" s="77"/>
      <c r="BN436" s="77"/>
      <c r="BO436" s="77"/>
      <c r="BP436" s="77"/>
      <c r="BQ436" s="77"/>
      <c r="BR436" s="77"/>
      <c r="BS436" s="77"/>
      <c r="BT436" s="77"/>
      <c r="BU436" s="77"/>
      <c r="BV436" s="77"/>
      <c r="BW436" s="77"/>
      <c r="BX436" s="77"/>
      <c r="BY436" s="77"/>
      <c r="BZ436" s="77"/>
      <c r="CA436" s="77"/>
      <c r="CB436" s="77"/>
      <c r="CC436" s="77"/>
      <c r="CD436" s="77"/>
      <c r="CE436" s="77"/>
      <c r="CF436" s="77"/>
      <c r="CG436" s="77"/>
      <c r="CH436" s="77"/>
      <c r="CI436" s="77"/>
      <c r="CJ436" s="77"/>
      <c r="CK436" s="77"/>
      <c r="CL436" s="77"/>
      <c r="CM436" s="77"/>
      <c r="CN436" s="77"/>
      <c r="CO436" s="77"/>
      <c r="CP436" s="77"/>
      <c r="CQ436" s="77"/>
      <c r="CR436" s="77"/>
      <c r="CS436" s="77"/>
      <c r="CT436" s="81"/>
      <c r="CU436" s="77"/>
      <c r="CV436" s="77"/>
      <c r="CW436" s="77"/>
      <c r="CX436" s="77"/>
      <c r="CY436" s="77"/>
      <c r="CZ436" s="77"/>
      <c r="DA436" s="77"/>
      <c r="DB436" s="77"/>
      <c r="DC436" s="77"/>
      <c r="DD436" s="77"/>
      <c r="DE436" s="77"/>
      <c r="DF436" s="77"/>
      <c r="DG436" s="77"/>
      <c r="DH436" s="77"/>
      <c r="DI436" s="77"/>
      <c r="DJ436" s="77"/>
      <c r="DK436" s="77"/>
      <c r="DL436" s="77"/>
      <c r="DM436" s="77"/>
      <c r="DN436" s="77"/>
      <c r="DO436" s="77"/>
      <c r="DP436" s="77"/>
      <c r="DQ436" s="77"/>
      <c r="DR436" s="77"/>
    </row>
    <row r="437" spans="1:122" ht="13.5" customHeight="1">
      <c r="A437" s="77"/>
      <c r="B437" s="86"/>
      <c r="C437" s="86"/>
      <c r="D437" s="86"/>
      <c r="E437" s="86"/>
      <c r="F437" s="86"/>
      <c r="G437" s="86"/>
      <c r="H437" s="86"/>
      <c r="I437" s="86"/>
      <c r="J437" s="86"/>
      <c r="K437" s="88"/>
      <c r="L437" s="77"/>
      <c r="M437" s="77"/>
      <c r="N437" s="77"/>
      <c r="O437" s="77"/>
      <c r="P437" s="77"/>
      <c r="Q437" s="77"/>
      <c r="R437" s="89"/>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81"/>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row>
    <row r="438" spans="1:122" ht="13.5" customHeight="1">
      <c r="A438" s="77"/>
      <c r="B438" s="86"/>
      <c r="C438" s="86"/>
      <c r="D438" s="86"/>
      <c r="E438" s="86"/>
      <c r="F438" s="86"/>
      <c r="G438" s="86"/>
      <c r="H438" s="86"/>
      <c r="I438" s="86"/>
      <c r="J438" s="86"/>
      <c r="K438" s="88"/>
      <c r="L438" s="77"/>
      <c r="M438" s="77"/>
      <c r="N438" s="77"/>
      <c r="O438" s="77"/>
      <c r="P438" s="77"/>
      <c r="Q438" s="77"/>
      <c r="R438" s="89"/>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c r="AV438" s="77"/>
      <c r="AW438" s="77"/>
      <c r="AX438" s="77"/>
      <c r="AY438" s="77"/>
      <c r="AZ438" s="77"/>
      <c r="BA438" s="77"/>
      <c r="BB438" s="77"/>
      <c r="BC438" s="77"/>
      <c r="BD438" s="77"/>
      <c r="BE438" s="77"/>
      <c r="BF438" s="77"/>
      <c r="BG438" s="77"/>
      <c r="BH438" s="77"/>
      <c r="BI438" s="77"/>
      <c r="BJ438" s="77"/>
      <c r="BK438" s="77"/>
      <c r="BL438" s="77"/>
      <c r="BM438" s="77"/>
      <c r="BN438" s="77"/>
      <c r="BO438" s="77"/>
      <c r="BP438" s="77"/>
      <c r="BQ438" s="77"/>
      <c r="BR438" s="77"/>
      <c r="BS438" s="77"/>
      <c r="BT438" s="77"/>
      <c r="BU438" s="77"/>
      <c r="BV438" s="77"/>
      <c r="BW438" s="77"/>
      <c r="BX438" s="77"/>
      <c r="BY438" s="77"/>
      <c r="BZ438" s="77"/>
      <c r="CA438" s="77"/>
      <c r="CB438" s="77"/>
      <c r="CC438" s="77"/>
      <c r="CD438" s="77"/>
      <c r="CE438" s="77"/>
      <c r="CF438" s="77"/>
      <c r="CG438" s="77"/>
      <c r="CH438" s="77"/>
      <c r="CI438" s="77"/>
      <c r="CJ438" s="77"/>
      <c r="CK438" s="77"/>
      <c r="CL438" s="77"/>
      <c r="CM438" s="77"/>
      <c r="CN438" s="77"/>
      <c r="CO438" s="77"/>
      <c r="CP438" s="77"/>
      <c r="CQ438" s="77"/>
      <c r="CR438" s="77"/>
      <c r="CS438" s="77"/>
      <c r="CT438" s="81"/>
      <c r="CU438" s="77"/>
      <c r="CV438" s="77"/>
      <c r="CW438" s="77"/>
      <c r="CX438" s="77"/>
      <c r="CY438" s="77"/>
      <c r="CZ438" s="77"/>
      <c r="DA438" s="77"/>
      <c r="DB438" s="77"/>
      <c r="DC438" s="77"/>
      <c r="DD438" s="77"/>
      <c r="DE438" s="77"/>
      <c r="DF438" s="77"/>
      <c r="DG438" s="77"/>
      <c r="DH438" s="77"/>
      <c r="DI438" s="77"/>
      <c r="DJ438" s="77"/>
      <c r="DK438" s="77"/>
      <c r="DL438" s="77"/>
      <c r="DM438" s="77"/>
      <c r="DN438" s="77"/>
      <c r="DO438" s="77"/>
      <c r="DP438" s="77"/>
      <c r="DQ438" s="77"/>
      <c r="DR438" s="77"/>
    </row>
    <row r="439" spans="1:122" ht="13.5" customHeight="1">
      <c r="A439" s="77"/>
      <c r="B439" s="86"/>
      <c r="C439" s="86"/>
      <c r="D439" s="86"/>
      <c r="E439" s="86"/>
      <c r="F439" s="86"/>
      <c r="G439" s="86"/>
      <c r="H439" s="86"/>
      <c r="I439" s="86"/>
      <c r="J439" s="86"/>
      <c r="K439" s="88"/>
      <c r="L439" s="77"/>
      <c r="M439" s="77"/>
      <c r="N439" s="77"/>
      <c r="O439" s="77"/>
      <c r="P439" s="77"/>
      <c r="Q439" s="77"/>
      <c r="R439" s="89"/>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c r="AV439" s="77"/>
      <c r="AW439" s="77"/>
      <c r="AX439" s="77"/>
      <c r="AY439" s="77"/>
      <c r="AZ439" s="77"/>
      <c r="BA439" s="77"/>
      <c r="BB439" s="77"/>
      <c r="BC439" s="77"/>
      <c r="BD439" s="77"/>
      <c r="BE439" s="77"/>
      <c r="BF439" s="77"/>
      <c r="BG439" s="77"/>
      <c r="BH439" s="77"/>
      <c r="BI439" s="77"/>
      <c r="BJ439" s="77"/>
      <c r="BK439" s="77"/>
      <c r="BL439" s="77"/>
      <c r="BM439" s="77"/>
      <c r="BN439" s="77"/>
      <c r="BO439" s="77"/>
      <c r="BP439" s="77"/>
      <c r="BQ439" s="77"/>
      <c r="BR439" s="77"/>
      <c r="BS439" s="77"/>
      <c r="BT439" s="77"/>
      <c r="BU439" s="77"/>
      <c r="BV439" s="77"/>
      <c r="BW439" s="77"/>
      <c r="BX439" s="77"/>
      <c r="BY439" s="77"/>
      <c r="BZ439" s="77"/>
      <c r="CA439" s="77"/>
      <c r="CB439" s="77"/>
      <c r="CC439" s="77"/>
      <c r="CD439" s="77"/>
      <c r="CE439" s="77"/>
      <c r="CF439" s="77"/>
      <c r="CG439" s="77"/>
      <c r="CH439" s="77"/>
      <c r="CI439" s="77"/>
      <c r="CJ439" s="77"/>
      <c r="CK439" s="77"/>
      <c r="CL439" s="77"/>
      <c r="CM439" s="77"/>
      <c r="CN439" s="77"/>
      <c r="CO439" s="77"/>
      <c r="CP439" s="77"/>
      <c r="CQ439" s="77"/>
      <c r="CR439" s="77"/>
      <c r="CS439" s="77"/>
      <c r="CT439" s="81"/>
      <c r="CU439" s="77"/>
      <c r="CV439" s="77"/>
      <c r="CW439" s="77"/>
      <c r="CX439" s="77"/>
      <c r="CY439" s="77"/>
      <c r="CZ439" s="77"/>
      <c r="DA439" s="77"/>
      <c r="DB439" s="77"/>
      <c r="DC439" s="77"/>
      <c r="DD439" s="77"/>
      <c r="DE439" s="77"/>
      <c r="DF439" s="77"/>
      <c r="DG439" s="77"/>
      <c r="DH439" s="77"/>
      <c r="DI439" s="77"/>
      <c r="DJ439" s="77"/>
      <c r="DK439" s="77"/>
      <c r="DL439" s="77"/>
      <c r="DM439" s="77"/>
      <c r="DN439" s="77"/>
      <c r="DO439" s="77"/>
      <c r="DP439" s="77"/>
      <c r="DQ439" s="77"/>
      <c r="DR439" s="77"/>
    </row>
    <row r="440" spans="1:122" ht="13.5" customHeight="1">
      <c r="A440" s="77"/>
      <c r="B440" s="86"/>
      <c r="C440" s="86"/>
      <c r="D440" s="86"/>
      <c r="E440" s="86"/>
      <c r="F440" s="86"/>
      <c r="G440" s="86"/>
      <c r="H440" s="86"/>
      <c r="I440" s="86"/>
      <c r="J440" s="86"/>
      <c r="K440" s="88"/>
      <c r="L440" s="77"/>
      <c r="M440" s="77"/>
      <c r="N440" s="77"/>
      <c r="O440" s="77"/>
      <c r="P440" s="77"/>
      <c r="Q440" s="77"/>
      <c r="R440" s="89"/>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81"/>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row>
    <row r="441" spans="1:122" ht="13.5" customHeight="1">
      <c r="A441" s="77"/>
      <c r="B441" s="86"/>
      <c r="C441" s="86"/>
      <c r="D441" s="86"/>
      <c r="E441" s="86"/>
      <c r="F441" s="86"/>
      <c r="G441" s="86"/>
      <c r="H441" s="86"/>
      <c r="I441" s="86"/>
      <c r="J441" s="86"/>
      <c r="K441" s="88"/>
      <c r="L441" s="77"/>
      <c r="M441" s="77"/>
      <c r="N441" s="77"/>
      <c r="O441" s="77"/>
      <c r="P441" s="77"/>
      <c r="Q441" s="77"/>
      <c r="R441" s="89"/>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c r="AV441" s="77"/>
      <c r="AW441" s="77"/>
      <c r="AX441" s="77"/>
      <c r="AY441" s="77"/>
      <c r="AZ441" s="77"/>
      <c r="BA441" s="77"/>
      <c r="BB441" s="77"/>
      <c r="BC441" s="77"/>
      <c r="BD441" s="77"/>
      <c r="BE441" s="77"/>
      <c r="BF441" s="77"/>
      <c r="BG441" s="77"/>
      <c r="BH441" s="77"/>
      <c r="BI441" s="77"/>
      <c r="BJ441" s="77"/>
      <c r="BK441" s="77"/>
      <c r="BL441" s="77"/>
      <c r="BM441" s="77"/>
      <c r="BN441" s="77"/>
      <c r="BO441" s="77"/>
      <c r="BP441" s="77"/>
      <c r="BQ441" s="77"/>
      <c r="BR441" s="77"/>
      <c r="BS441" s="77"/>
      <c r="BT441" s="77"/>
      <c r="BU441" s="77"/>
      <c r="BV441" s="77"/>
      <c r="BW441" s="77"/>
      <c r="BX441" s="77"/>
      <c r="BY441" s="77"/>
      <c r="BZ441" s="77"/>
      <c r="CA441" s="77"/>
      <c r="CB441" s="77"/>
      <c r="CC441" s="77"/>
      <c r="CD441" s="77"/>
      <c r="CE441" s="77"/>
      <c r="CF441" s="77"/>
      <c r="CG441" s="77"/>
      <c r="CH441" s="77"/>
      <c r="CI441" s="77"/>
      <c r="CJ441" s="77"/>
      <c r="CK441" s="77"/>
      <c r="CL441" s="77"/>
      <c r="CM441" s="77"/>
      <c r="CN441" s="77"/>
      <c r="CO441" s="77"/>
      <c r="CP441" s="77"/>
      <c r="CQ441" s="77"/>
      <c r="CR441" s="77"/>
      <c r="CS441" s="77"/>
      <c r="CT441" s="81"/>
      <c r="CU441" s="77"/>
      <c r="CV441" s="77"/>
      <c r="CW441" s="77"/>
      <c r="CX441" s="77"/>
      <c r="CY441" s="77"/>
      <c r="CZ441" s="77"/>
      <c r="DA441" s="77"/>
      <c r="DB441" s="77"/>
      <c r="DC441" s="77"/>
      <c r="DD441" s="77"/>
      <c r="DE441" s="77"/>
      <c r="DF441" s="77"/>
      <c r="DG441" s="77"/>
      <c r="DH441" s="77"/>
      <c r="DI441" s="77"/>
      <c r="DJ441" s="77"/>
      <c r="DK441" s="77"/>
      <c r="DL441" s="77"/>
      <c r="DM441" s="77"/>
      <c r="DN441" s="77"/>
      <c r="DO441" s="77"/>
      <c r="DP441" s="77"/>
      <c r="DQ441" s="77"/>
      <c r="DR441" s="77"/>
    </row>
    <row r="442" spans="1:122" ht="13.5" customHeight="1">
      <c r="A442" s="77"/>
      <c r="B442" s="86"/>
      <c r="C442" s="86"/>
      <c r="D442" s="86"/>
      <c r="E442" s="86"/>
      <c r="F442" s="86"/>
      <c r="G442" s="86"/>
      <c r="H442" s="86"/>
      <c r="I442" s="86"/>
      <c r="J442" s="86"/>
      <c r="K442" s="88"/>
      <c r="L442" s="77"/>
      <c r="M442" s="77"/>
      <c r="N442" s="77"/>
      <c r="O442" s="77"/>
      <c r="P442" s="77"/>
      <c r="Q442" s="77"/>
      <c r="R442" s="89"/>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c r="AV442" s="77"/>
      <c r="AW442" s="77"/>
      <c r="AX442" s="77"/>
      <c r="AY442" s="77"/>
      <c r="AZ442" s="77"/>
      <c r="BA442" s="77"/>
      <c r="BB442" s="77"/>
      <c r="BC442" s="77"/>
      <c r="BD442" s="77"/>
      <c r="BE442" s="77"/>
      <c r="BF442" s="77"/>
      <c r="BG442" s="77"/>
      <c r="BH442" s="77"/>
      <c r="BI442" s="77"/>
      <c r="BJ442" s="77"/>
      <c r="BK442" s="77"/>
      <c r="BL442" s="77"/>
      <c r="BM442" s="77"/>
      <c r="BN442" s="77"/>
      <c r="BO442" s="77"/>
      <c r="BP442" s="77"/>
      <c r="BQ442" s="77"/>
      <c r="BR442" s="77"/>
      <c r="BS442" s="77"/>
      <c r="BT442" s="77"/>
      <c r="BU442" s="77"/>
      <c r="BV442" s="77"/>
      <c r="BW442" s="77"/>
      <c r="BX442" s="77"/>
      <c r="BY442" s="77"/>
      <c r="BZ442" s="77"/>
      <c r="CA442" s="77"/>
      <c r="CB442" s="77"/>
      <c r="CC442" s="77"/>
      <c r="CD442" s="77"/>
      <c r="CE442" s="77"/>
      <c r="CF442" s="77"/>
      <c r="CG442" s="77"/>
      <c r="CH442" s="77"/>
      <c r="CI442" s="77"/>
      <c r="CJ442" s="77"/>
      <c r="CK442" s="77"/>
      <c r="CL442" s="77"/>
      <c r="CM442" s="77"/>
      <c r="CN442" s="77"/>
      <c r="CO442" s="77"/>
      <c r="CP442" s="77"/>
      <c r="CQ442" s="77"/>
      <c r="CR442" s="77"/>
      <c r="CS442" s="77"/>
      <c r="CT442" s="81"/>
      <c r="CU442" s="77"/>
      <c r="CV442" s="77"/>
      <c r="CW442" s="77"/>
      <c r="CX442" s="77"/>
      <c r="CY442" s="77"/>
      <c r="CZ442" s="77"/>
      <c r="DA442" s="77"/>
      <c r="DB442" s="77"/>
      <c r="DC442" s="77"/>
      <c r="DD442" s="77"/>
      <c r="DE442" s="77"/>
      <c r="DF442" s="77"/>
      <c r="DG442" s="77"/>
      <c r="DH442" s="77"/>
      <c r="DI442" s="77"/>
      <c r="DJ442" s="77"/>
      <c r="DK442" s="77"/>
      <c r="DL442" s="77"/>
      <c r="DM442" s="77"/>
      <c r="DN442" s="77"/>
      <c r="DO442" s="77"/>
      <c r="DP442" s="77"/>
      <c r="DQ442" s="77"/>
      <c r="DR442" s="77"/>
    </row>
    <row r="443" spans="1:122" ht="13.5" customHeight="1">
      <c r="A443" s="77"/>
      <c r="B443" s="86"/>
      <c r="C443" s="86"/>
      <c r="D443" s="86"/>
      <c r="E443" s="86"/>
      <c r="F443" s="86"/>
      <c r="G443" s="86"/>
      <c r="H443" s="86"/>
      <c r="I443" s="86"/>
      <c r="J443" s="86"/>
      <c r="K443" s="88"/>
      <c r="L443" s="77"/>
      <c r="M443" s="77"/>
      <c r="N443" s="77"/>
      <c r="O443" s="77"/>
      <c r="P443" s="77"/>
      <c r="Q443" s="77"/>
      <c r="R443" s="89"/>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77"/>
      <c r="CD443" s="77"/>
      <c r="CE443" s="77"/>
      <c r="CF443" s="77"/>
      <c r="CG443" s="77"/>
      <c r="CH443" s="77"/>
      <c r="CI443" s="77"/>
      <c r="CJ443" s="77"/>
      <c r="CK443" s="77"/>
      <c r="CL443" s="77"/>
      <c r="CM443" s="77"/>
      <c r="CN443" s="77"/>
      <c r="CO443" s="77"/>
      <c r="CP443" s="77"/>
      <c r="CQ443" s="77"/>
      <c r="CR443" s="77"/>
      <c r="CS443" s="77"/>
      <c r="CT443" s="81"/>
      <c r="CU443" s="77"/>
      <c r="CV443" s="77"/>
      <c r="CW443" s="77"/>
      <c r="CX443" s="77"/>
      <c r="CY443" s="77"/>
      <c r="CZ443" s="77"/>
      <c r="DA443" s="77"/>
      <c r="DB443" s="77"/>
      <c r="DC443" s="77"/>
      <c r="DD443" s="77"/>
      <c r="DE443" s="77"/>
      <c r="DF443" s="77"/>
      <c r="DG443" s="77"/>
      <c r="DH443" s="77"/>
      <c r="DI443" s="77"/>
      <c r="DJ443" s="77"/>
      <c r="DK443" s="77"/>
      <c r="DL443" s="77"/>
      <c r="DM443" s="77"/>
      <c r="DN443" s="77"/>
      <c r="DO443" s="77"/>
      <c r="DP443" s="77"/>
      <c r="DQ443" s="77"/>
      <c r="DR443" s="77"/>
    </row>
    <row r="444" spans="1:122" ht="13.5" customHeight="1">
      <c r="A444" s="77"/>
      <c r="B444" s="86"/>
      <c r="C444" s="86"/>
      <c r="D444" s="86"/>
      <c r="E444" s="86"/>
      <c r="F444" s="86"/>
      <c r="G444" s="86"/>
      <c r="H444" s="86"/>
      <c r="I444" s="86"/>
      <c r="J444" s="86"/>
      <c r="K444" s="88"/>
      <c r="L444" s="77"/>
      <c r="M444" s="77"/>
      <c r="N444" s="77"/>
      <c r="O444" s="77"/>
      <c r="P444" s="77"/>
      <c r="Q444" s="77"/>
      <c r="R444" s="89"/>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c r="AV444" s="77"/>
      <c r="AW444" s="77"/>
      <c r="AX444" s="77"/>
      <c r="AY444" s="77"/>
      <c r="AZ444" s="77"/>
      <c r="BA444" s="77"/>
      <c r="BB444" s="77"/>
      <c r="BC444" s="77"/>
      <c r="BD444" s="77"/>
      <c r="BE444" s="77"/>
      <c r="BF444" s="77"/>
      <c r="BG444" s="77"/>
      <c r="BH444" s="77"/>
      <c r="BI444" s="77"/>
      <c r="BJ444" s="77"/>
      <c r="BK444" s="77"/>
      <c r="BL444" s="77"/>
      <c r="BM444" s="77"/>
      <c r="BN444" s="77"/>
      <c r="BO444" s="77"/>
      <c r="BP444" s="77"/>
      <c r="BQ444" s="77"/>
      <c r="BR444" s="77"/>
      <c r="BS444" s="77"/>
      <c r="BT444" s="77"/>
      <c r="BU444" s="77"/>
      <c r="BV444" s="77"/>
      <c r="BW444" s="77"/>
      <c r="BX444" s="77"/>
      <c r="BY444" s="77"/>
      <c r="BZ444" s="77"/>
      <c r="CA444" s="77"/>
      <c r="CB444" s="77"/>
      <c r="CC444" s="77"/>
      <c r="CD444" s="77"/>
      <c r="CE444" s="77"/>
      <c r="CF444" s="77"/>
      <c r="CG444" s="77"/>
      <c r="CH444" s="77"/>
      <c r="CI444" s="77"/>
      <c r="CJ444" s="77"/>
      <c r="CK444" s="77"/>
      <c r="CL444" s="77"/>
      <c r="CM444" s="77"/>
      <c r="CN444" s="77"/>
      <c r="CO444" s="77"/>
      <c r="CP444" s="77"/>
      <c r="CQ444" s="77"/>
      <c r="CR444" s="77"/>
      <c r="CS444" s="77"/>
      <c r="CT444" s="81"/>
      <c r="CU444" s="77"/>
      <c r="CV444" s="77"/>
      <c r="CW444" s="77"/>
      <c r="CX444" s="77"/>
      <c r="CY444" s="77"/>
      <c r="CZ444" s="77"/>
      <c r="DA444" s="77"/>
      <c r="DB444" s="77"/>
      <c r="DC444" s="77"/>
      <c r="DD444" s="77"/>
      <c r="DE444" s="77"/>
      <c r="DF444" s="77"/>
      <c r="DG444" s="77"/>
      <c r="DH444" s="77"/>
      <c r="DI444" s="77"/>
      <c r="DJ444" s="77"/>
      <c r="DK444" s="77"/>
      <c r="DL444" s="77"/>
      <c r="DM444" s="77"/>
      <c r="DN444" s="77"/>
      <c r="DO444" s="77"/>
      <c r="DP444" s="77"/>
      <c r="DQ444" s="77"/>
      <c r="DR444" s="77"/>
    </row>
    <row r="445" spans="1:122" ht="13.5" customHeight="1">
      <c r="A445" s="77"/>
      <c r="B445" s="86"/>
      <c r="C445" s="86"/>
      <c r="D445" s="86"/>
      <c r="E445" s="86"/>
      <c r="F445" s="86"/>
      <c r="G445" s="86"/>
      <c r="H445" s="86"/>
      <c r="I445" s="86"/>
      <c r="J445" s="86"/>
      <c r="K445" s="88"/>
      <c r="L445" s="77"/>
      <c r="M445" s="77"/>
      <c r="N445" s="77"/>
      <c r="O445" s="77"/>
      <c r="P445" s="77"/>
      <c r="Q445" s="77"/>
      <c r="R445" s="89"/>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c r="AP445" s="77"/>
      <c r="AQ445" s="77"/>
      <c r="AR445" s="77"/>
      <c r="AS445" s="77"/>
      <c r="AT445" s="77"/>
      <c r="AU445" s="77"/>
      <c r="AV445" s="77"/>
      <c r="AW445" s="77"/>
      <c r="AX445" s="77"/>
      <c r="AY445" s="77"/>
      <c r="AZ445" s="77"/>
      <c r="BA445" s="77"/>
      <c r="BB445" s="77"/>
      <c r="BC445" s="77"/>
      <c r="BD445" s="77"/>
      <c r="BE445" s="77"/>
      <c r="BF445" s="77"/>
      <c r="BG445" s="77"/>
      <c r="BH445" s="77"/>
      <c r="BI445" s="77"/>
      <c r="BJ445" s="77"/>
      <c r="BK445" s="77"/>
      <c r="BL445" s="77"/>
      <c r="BM445" s="77"/>
      <c r="BN445" s="77"/>
      <c r="BO445" s="77"/>
      <c r="BP445" s="77"/>
      <c r="BQ445" s="77"/>
      <c r="BR445" s="77"/>
      <c r="BS445" s="77"/>
      <c r="BT445" s="77"/>
      <c r="BU445" s="77"/>
      <c r="BV445" s="77"/>
      <c r="BW445" s="77"/>
      <c r="BX445" s="77"/>
      <c r="BY445" s="77"/>
      <c r="BZ445" s="77"/>
      <c r="CA445" s="77"/>
      <c r="CB445" s="77"/>
      <c r="CC445" s="77"/>
      <c r="CD445" s="77"/>
      <c r="CE445" s="77"/>
      <c r="CF445" s="77"/>
      <c r="CG445" s="77"/>
      <c r="CH445" s="77"/>
      <c r="CI445" s="77"/>
      <c r="CJ445" s="77"/>
      <c r="CK445" s="77"/>
      <c r="CL445" s="77"/>
      <c r="CM445" s="77"/>
      <c r="CN445" s="77"/>
      <c r="CO445" s="77"/>
      <c r="CP445" s="77"/>
      <c r="CQ445" s="77"/>
      <c r="CR445" s="77"/>
      <c r="CS445" s="77"/>
      <c r="CT445" s="81"/>
      <c r="CU445" s="77"/>
      <c r="CV445" s="77"/>
      <c r="CW445" s="77"/>
      <c r="CX445" s="77"/>
      <c r="CY445" s="77"/>
      <c r="CZ445" s="77"/>
      <c r="DA445" s="77"/>
      <c r="DB445" s="77"/>
      <c r="DC445" s="77"/>
      <c r="DD445" s="77"/>
      <c r="DE445" s="77"/>
      <c r="DF445" s="77"/>
      <c r="DG445" s="77"/>
      <c r="DH445" s="77"/>
      <c r="DI445" s="77"/>
      <c r="DJ445" s="77"/>
      <c r="DK445" s="77"/>
      <c r="DL445" s="77"/>
      <c r="DM445" s="77"/>
      <c r="DN445" s="77"/>
      <c r="DO445" s="77"/>
      <c r="DP445" s="77"/>
      <c r="DQ445" s="77"/>
      <c r="DR445" s="77"/>
    </row>
    <row r="446" spans="1:122" ht="13.5" customHeight="1">
      <c r="A446" s="77"/>
      <c r="B446" s="86"/>
      <c r="C446" s="86"/>
      <c r="D446" s="86"/>
      <c r="E446" s="86"/>
      <c r="F446" s="86"/>
      <c r="G446" s="86"/>
      <c r="H446" s="86"/>
      <c r="I446" s="86"/>
      <c r="J446" s="86"/>
      <c r="K446" s="88"/>
      <c r="L446" s="77"/>
      <c r="M446" s="77"/>
      <c r="N446" s="77"/>
      <c r="O446" s="77"/>
      <c r="P446" s="77"/>
      <c r="Q446" s="77"/>
      <c r="R446" s="89"/>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c r="AV446" s="77"/>
      <c r="AW446" s="77"/>
      <c r="AX446" s="77"/>
      <c r="AY446" s="77"/>
      <c r="AZ446" s="77"/>
      <c r="BA446" s="77"/>
      <c r="BB446" s="77"/>
      <c r="BC446" s="77"/>
      <c r="BD446" s="77"/>
      <c r="BE446" s="77"/>
      <c r="BF446" s="77"/>
      <c r="BG446" s="77"/>
      <c r="BH446" s="77"/>
      <c r="BI446" s="77"/>
      <c r="BJ446" s="77"/>
      <c r="BK446" s="77"/>
      <c r="BL446" s="77"/>
      <c r="BM446" s="77"/>
      <c r="BN446" s="77"/>
      <c r="BO446" s="77"/>
      <c r="BP446" s="77"/>
      <c r="BQ446" s="77"/>
      <c r="BR446" s="77"/>
      <c r="BS446" s="77"/>
      <c r="BT446" s="77"/>
      <c r="BU446" s="77"/>
      <c r="BV446" s="77"/>
      <c r="BW446" s="77"/>
      <c r="BX446" s="77"/>
      <c r="BY446" s="77"/>
      <c r="BZ446" s="77"/>
      <c r="CA446" s="77"/>
      <c r="CB446" s="77"/>
      <c r="CC446" s="77"/>
      <c r="CD446" s="77"/>
      <c r="CE446" s="77"/>
      <c r="CF446" s="77"/>
      <c r="CG446" s="77"/>
      <c r="CH446" s="77"/>
      <c r="CI446" s="77"/>
      <c r="CJ446" s="77"/>
      <c r="CK446" s="77"/>
      <c r="CL446" s="77"/>
      <c r="CM446" s="77"/>
      <c r="CN446" s="77"/>
      <c r="CO446" s="77"/>
      <c r="CP446" s="77"/>
      <c r="CQ446" s="77"/>
      <c r="CR446" s="77"/>
      <c r="CS446" s="77"/>
      <c r="CT446" s="81"/>
      <c r="CU446" s="77"/>
      <c r="CV446" s="77"/>
      <c r="CW446" s="77"/>
      <c r="CX446" s="77"/>
      <c r="CY446" s="77"/>
      <c r="CZ446" s="77"/>
      <c r="DA446" s="77"/>
      <c r="DB446" s="77"/>
      <c r="DC446" s="77"/>
      <c r="DD446" s="77"/>
      <c r="DE446" s="77"/>
      <c r="DF446" s="77"/>
      <c r="DG446" s="77"/>
      <c r="DH446" s="77"/>
      <c r="DI446" s="77"/>
      <c r="DJ446" s="77"/>
      <c r="DK446" s="77"/>
      <c r="DL446" s="77"/>
      <c r="DM446" s="77"/>
      <c r="DN446" s="77"/>
      <c r="DO446" s="77"/>
      <c r="DP446" s="77"/>
      <c r="DQ446" s="77"/>
      <c r="DR446" s="77"/>
    </row>
    <row r="447" spans="1:122" ht="13.5" customHeight="1">
      <c r="A447" s="77"/>
      <c r="B447" s="86"/>
      <c r="C447" s="86"/>
      <c r="D447" s="86"/>
      <c r="E447" s="86"/>
      <c r="F447" s="86"/>
      <c r="G447" s="86"/>
      <c r="H447" s="86"/>
      <c r="I447" s="86"/>
      <c r="J447" s="86"/>
      <c r="K447" s="88"/>
      <c r="L447" s="77"/>
      <c r="M447" s="77"/>
      <c r="N447" s="77"/>
      <c r="O447" s="77"/>
      <c r="P447" s="77"/>
      <c r="Q447" s="77"/>
      <c r="R447" s="89"/>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c r="AV447" s="77"/>
      <c r="AW447" s="77"/>
      <c r="AX447" s="77"/>
      <c r="AY447" s="77"/>
      <c r="AZ447" s="77"/>
      <c r="BA447" s="77"/>
      <c r="BB447" s="77"/>
      <c r="BC447" s="77"/>
      <c r="BD447" s="77"/>
      <c r="BE447" s="77"/>
      <c r="BF447" s="77"/>
      <c r="BG447" s="77"/>
      <c r="BH447" s="77"/>
      <c r="BI447" s="77"/>
      <c r="BJ447" s="77"/>
      <c r="BK447" s="77"/>
      <c r="BL447" s="77"/>
      <c r="BM447" s="77"/>
      <c r="BN447" s="77"/>
      <c r="BO447" s="77"/>
      <c r="BP447" s="77"/>
      <c r="BQ447" s="77"/>
      <c r="BR447" s="77"/>
      <c r="BS447" s="77"/>
      <c r="BT447" s="77"/>
      <c r="BU447" s="77"/>
      <c r="BV447" s="77"/>
      <c r="BW447" s="77"/>
      <c r="BX447" s="77"/>
      <c r="BY447" s="77"/>
      <c r="BZ447" s="77"/>
      <c r="CA447" s="77"/>
      <c r="CB447" s="77"/>
      <c r="CC447" s="77"/>
      <c r="CD447" s="77"/>
      <c r="CE447" s="77"/>
      <c r="CF447" s="77"/>
      <c r="CG447" s="77"/>
      <c r="CH447" s="77"/>
      <c r="CI447" s="77"/>
      <c r="CJ447" s="77"/>
      <c r="CK447" s="77"/>
      <c r="CL447" s="77"/>
      <c r="CM447" s="77"/>
      <c r="CN447" s="77"/>
      <c r="CO447" s="77"/>
      <c r="CP447" s="77"/>
      <c r="CQ447" s="77"/>
      <c r="CR447" s="77"/>
      <c r="CS447" s="77"/>
      <c r="CT447" s="81"/>
      <c r="CU447" s="77"/>
      <c r="CV447" s="77"/>
      <c r="CW447" s="77"/>
      <c r="CX447" s="77"/>
      <c r="CY447" s="77"/>
      <c r="CZ447" s="77"/>
      <c r="DA447" s="77"/>
      <c r="DB447" s="77"/>
      <c r="DC447" s="77"/>
      <c r="DD447" s="77"/>
      <c r="DE447" s="77"/>
      <c r="DF447" s="77"/>
      <c r="DG447" s="77"/>
      <c r="DH447" s="77"/>
      <c r="DI447" s="77"/>
      <c r="DJ447" s="77"/>
      <c r="DK447" s="77"/>
      <c r="DL447" s="77"/>
      <c r="DM447" s="77"/>
      <c r="DN447" s="77"/>
      <c r="DO447" s="77"/>
      <c r="DP447" s="77"/>
      <c r="DQ447" s="77"/>
      <c r="DR447" s="77"/>
    </row>
    <row r="448" spans="1:122" ht="13.5" customHeight="1">
      <c r="A448" s="77"/>
      <c r="B448" s="86"/>
      <c r="C448" s="86"/>
      <c r="D448" s="86"/>
      <c r="E448" s="86"/>
      <c r="F448" s="86"/>
      <c r="G448" s="86"/>
      <c r="H448" s="86"/>
      <c r="I448" s="86"/>
      <c r="J448" s="86"/>
      <c r="K448" s="88"/>
      <c r="L448" s="77"/>
      <c r="M448" s="77"/>
      <c r="N448" s="77"/>
      <c r="O448" s="77"/>
      <c r="P448" s="77"/>
      <c r="Q448" s="77"/>
      <c r="R448" s="89"/>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77"/>
      <c r="CD448" s="77"/>
      <c r="CE448" s="77"/>
      <c r="CF448" s="77"/>
      <c r="CG448" s="77"/>
      <c r="CH448" s="77"/>
      <c r="CI448" s="77"/>
      <c r="CJ448" s="77"/>
      <c r="CK448" s="77"/>
      <c r="CL448" s="77"/>
      <c r="CM448" s="77"/>
      <c r="CN448" s="77"/>
      <c r="CO448" s="77"/>
      <c r="CP448" s="77"/>
      <c r="CQ448" s="77"/>
      <c r="CR448" s="77"/>
      <c r="CS448" s="77"/>
      <c r="CT448" s="81"/>
      <c r="CU448" s="77"/>
      <c r="CV448" s="77"/>
      <c r="CW448" s="77"/>
      <c r="CX448" s="77"/>
      <c r="CY448" s="77"/>
      <c r="CZ448" s="77"/>
      <c r="DA448" s="77"/>
      <c r="DB448" s="77"/>
      <c r="DC448" s="77"/>
      <c r="DD448" s="77"/>
      <c r="DE448" s="77"/>
      <c r="DF448" s="77"/>
      <c r="DG448" s="77"/>
      <c r="DH448" s="77"/>
      <c r="DI448" s="77"/>
      <c r="DJ448" s="77"/>
      <c r="DK448" s="77"/>
      <c r="DL448" s="77"/>
      <c r="DM448" s="77"/>
      <c r="DN448" s="77"/>
      <c r="DO448" s="77"/>
      <c r="DP448" s="77"/>
      <c r="DQ448" s="77"/>
      <c r="DR448" s="77"/>
    </row>
    <row r="449" spans="1:122" ht="13.5" customHeight="1">
      <c r="A449" s="77"/>
      <c r="B449" s="86"/>
      <c r="C449" s="86"/>
      <c r="D449" s="86"/>
      <c r="E449" s="86"/>
      <c r="F449" s="86"/>
      <c r="G449" s="86"/>
      <c r="H449" s="86"/>
      <c r="I449" s="86"/>
      <c r="J449" s="86"/>
      <c r="K449" s="88"/>
      <c r="L449" s="77"/>
      <c r="M449" s="77"/>
      <c r="N449" s="77"/>
      <c r="O449" s="77"/>
      <c r="P449" s="77"/>
      <c r="Q449" s="77"/>
      <c r="R449" s="89"/>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77"/>
      <c r="AY449" s="77"/>
      <c r="AZ449" s="77"/>
      <c r="BA449" s="77"/>
      <c r="BB449" s="77"/>
      <c r="BC449" s="77"/>
      <c r="BD449" s="77"/>
      <c r="BE449" s="77"/>
      <c r="BF449" s="77"/>
      <c r="BG449" s="77"/>
      <c r="BH449" s="77"/>
      <c r="BI449" s="77"/>
      <c r="BJ449" s="77"/>
      <c r="BK449" s="77"/>
      <c r="BL449" s="77"/>
      <c r="BM449" s="77"/>
      <c r="BN449" s="77"/>
      <c r="BO449" s="77"/>
      <c r="BP449" s="77"/>
      <c r="BQ449" s="77"/>
      <c r="BR449" s="77"/>
      <c r="BS449" s="77"/>
      <c r="BT449" s="77"/>
      <c r="BU449" s="77"/>
      <c r="BV449" s="77"/>
      <c r="BW449" s="77"/>
      <c r="BX449" s="77"/>
      <c r="BY449" s="77"/>
      <c r="BZ449" s="77"/>
      <c r="CA449" s="77"/>
      <c r="CB449" s="77"/>
      <c r="CC449" s="77"/>
      <c r="CD449" s="77"/>
      <c r="CE449" s="77"/>
      <c r="CF449" s="77"/>
      <c r="CG449" s="77"/>
      <c r="CH449" s="77"/>
      <c r="CI449" s="77"/>
      <c r="CJ449" s="77"/>
      <c r="CK449" s="77"/>
      <c r="CL449" s="77"/>
      <c r="CM449" s="77"/>
      <c r="CN449" s="77"/>
      <c r="CO449" s="77"/>
      <c r="CP449" s="77"/>
      <c r="CQ449" s="77"/>
      <c r="CR449" s="77"/>
      <c r="CS449" s="77"/>
      <c r="CT449" s="81"/>
      <c r="CU449" s="77"/>
      <c r="CV449" s="77"/>
      <c r="CW449" s="77"/>
      <c r="CX449" s="77"/>
      <c r="CY449" s="77"/>
      <c r="CZ449" s="77"/>
      <c r="DA449" s="77"/>
      <c r="DB449" s="77"/>
      <c r="DC449" s="77"/>
      <c r="DD449" s="77"/>
      <c r="DE449" s="77"/>
      <c r="DF449" s="77"/>
      <c r="DG449" s="77"/>
      <c r="DH449" s="77"/>
      <c r="DI449" s="77"/>
      <c r="DJ449" s="77"/>
      <c r="DK449" s="77"/>
      <c r="DL449" s="77"/>
      <c r="DM449" s="77"/>
      <c r="DN449" s="77"/>
      <c r="DO449" s="77"/>
      <c r="DP449" s="77"/>
      <c r="DQ449" s="77"/>
      <c r="DR449" s="77"/>
    </row>
    <row r="450" spans="1:122" ht="13.5" customHeight="1">
      <c r="A450" s="77"/>
      <c r="B450" s="86"/>
      <c r="C450" s="86"/>
      <c r="D450" s="86"/>
      <c r="E450" s="86"/>
      <c r="F450" s="86"/>
      <c r="G450" s="86"/>
      <c r="H450" s="86"/>
      <c r="I450" s="86"/>
      <c r="J450" s="86"/>
      <c r="K450" s="88"/>
      <c r="L450" s="77"/>
      <c r="M450" s="77"/>
      <c r="N450" s="77"/>
      <c r="O450" s="77"/>
      <c r="P450" s="77"/>
      <c r="Q450" s="77"/>
      <c r="R450" s="89"/>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81"/>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row>
    <row r="451" spans="1:122" ht="13.5" customHeight="1">
      <c r="A451" s="77"/>
      <c r="B451" s="86"/>
      <c r="C451" s="86"/>
      <c r="D451" s="86"/>
      <c r="E451" s="86"/>
      <c r="F451" s="86"/>
      <c r="G451" s="86"/>
      <c r="H451" s="86"/>
      <c r="I451" s="86"/>
      <c r="J451" s="86"/>
      <c r="K451" s="88"/>
      <c r="L451" s="77"/>
      <c r="M451" s="77"/>
      <c r="N451" s="77"/>
      <c r="O451" s="77"/>
      <c r="P451" s="77"/>
      <c r="Q451" s="77"/>
      <c r="R451" s="89"/>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81"/>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row>
    <row r="452" spans="1:122" ht="13.5" customHeight="1">
      <c r="A452" s="77"/>
      <c r="B452" s="86"/>
      <c r="C452" s="86"/>
      <c r="D452" s="86"/>
      <c r="E452" s="86"/>
      <c r="F452" s="86"/>
      <c r="G452" s="86"/>
      <c r="H452" s="86"/>
      <c r="I452" s="86"/>
      <c r="J452" s="86"/>
      <c r="K452" s="88"/>
      <c r="L452" s="77"/>
      <c r="M452" s="77"/>
      <c r="N452" s="77"/>
      <c r="O452" s="77"/>
      <c r="P452" s="77"/>
      <c r="Q452" s="77"/>
      <c r="R452" s="89"/>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77"/>
      <c r="AY452" s="77"/>
      <c r="AZ452" s="77"/>
      <c r="BA452" s="77"/>
      <c r="BB452" s="77"/>
      <c r="BC452" s="77"/>
      <c r="BD452" s="77"/>
      <c r="BE452" s="77"/>
      <c r="BF452" s="77"/>
      <c r="BG452" s="77"/>
      <c r="BH452" s="77"/>
      <c r="BI452" s="77"/>
      <c r="BJ452" s="77"/>
      <c r="BK452" s="77"/>
      <c r="BL452" s="77"/>
      <c r="BM452" s="77"/>
      <c r="BN452" s="77"/>
      <c r="BO452" s="77"/>
      <c r="BP452" s="77"/>
      <c r="BQ452" s="77"/>
      <c r="BR452" s="77"/>
      <c r="BS452" s="77"/>
      <c r="BT452" s="77"/>
      <c r="BU452" s="77"/>
      <c r="BV452" s="77"/>
      <c r="BW452" s="77"/>
      <c r="BX452" s="77"/>
      <c r="BY452" s="77"/>
      <c r="BZ452" s="77"/>
      <c r="CA452" s="77"/>
      <c r="CB452" s="77"/>
      <c r="CC452" s="77"/>
      <c r="CD452" s="77"/>
      <c r="CE452" s="77"/>
      <c r="CF452" s="77"/>
      <c r="CG452" s="77"/>
      <c r="CH452" s="77"/>
      <c r="CI452" s="77"/>
      <c r="CJ452" s="77"/>
      <c r="CK452" s="77"/>
      <c r="CL452" s="77"/>
      <c r="CM452" s="77"/>
      <c r="CN452" s="77"/>
      <c r="CO452" s="77"/>
      <c r="CP452" s="77"/>
      <c r="CQ452" s="77"/>
      <c r="CR452" s="77"/>
      <c r="CS452" s="77"/>
      <c r="CT452" s="81"/>
      <c r="CU452" s="77"/>
      <c r="CV452" s="77"/>
      <c r="CW452" s="77"/>
      <c r="CX452" s="77"/>
      <c r="CY452" s="77"/>
      <c r="CZ452" s="77"/>
      <c r="DA452" s="77"/>
      <c r="DB452" s="77"/>
      <c r="DC452" s="77"/>
      <c r="DD452" s="77"/>
      <c r="DE452" s="77"/>
      <c r="DF452" s="77"/>
      <c r="DG452" s="77"/>
      <c r="DH452" s="77"/>
      <c r="DI452" s="77"/>
      <c r="DJ452" s="77"/>
      <c r="DK452" s="77"/>
      <c r="DL452" s="77"/>
      <c r="DM452" s="77"/>
      <c r="DN452" s="77"/>
      <c r="DO452" s="77"/>
      <c r="DP452" s="77"/>
      <c r="DQ452" s="77"/>
      <c r="DR452" s="77"/>
    </row>
    <row r="453" spans="1:122" ht="13.5" customHeight="1">
      <c r="A453" s="77"/>
      <c r="B453" s="86"/>
      <c r="C453" s="86"/>
      <c r="D453" s="86"/>
      <c r="E453" s="86"/>
      <c r="F453" s="86"/>
      <c r="G453" s="86"/>
      <c r="H453" s="86"/>
      <c r="I453" s="86"/>
      <c r="J453" s="86"/>
      <c r="K453" s="88"/>
      <c r="L453" s="77"/>
      <c r="M453" s="77"/>
      <c r="N453" s="77"/>
      <c r="O453" s="77"/>
      <c r="P453" s="77"/>
      <c r="Q453" s="77"/>
      <c r="R453" s="89"/>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c r="AV453" s="77"/>
      <c r="AW453" s="77"/>
      <c r="AX453" s="77"/>
      <c r="AY453" s="77"/>
      <c r="AZ453" s="77"/>
      <c r="BA453" s="77"/>
      <c r="BB453" s="77"/>
      <c r="BC453" s="77"/>
      <c r="BD453" s="77"/>
      <c r="BE453" s="77"/>
      <c r="BF453" s="77"/>
      <c r="BG453" s="77"/>
      <c r="BH453" s="77"/>
      <c r="BI453" s="77"/>
      <c r="BJ453" s="77"/>
      <c r="BK453" s="77"/>
      <c r="BL453" s="77"/>
      <c r="BM453" s="77"/>
      <c r="BN453" s="77"/>
      <c r="BO453" s="77"/>
      <c r="BP453" s="77"/>
      <c r="BQ453" s="77"/>
      <c r="BR453" s="77"/>
      <c r="BS453" s="77"/>
      <c r="BT453" s="77"/>
      <c r="BU453" s="77"/>
      <c r="BV453" s="77"/>
      <c r="BW453" s="77"/>
      <c r="BX453" s="77"/>
      <c r="BY453" s="77"/>
      <c r="BZ453" s="77"/>
      <c r="CA453" s="77"/>
      <c r="CB453" s="77"/>
      <c r="CC453" s="77"/>
      <c r="CD453" s="77"/>
      <c r="CE453" s="77"/>
      <c r="CF453" s="77"/>
      <c r="CG453" s="77"/>
      <c r="CH453" s="77"/>
      <c r="CI453" s="77"/>
      <c r="CJ453" s="77"/>
      <c r="CK453" s="77"/>
      <c r="CL453" s="77"/>
      <c r="CM453" s="77"/>
      <c r="CN453" s="77"/>
      <c r="CO453" s="77"/>
      <c r="CP453" s="77"/>
      <c r="CQ453" s="77"/>
      <c r="CR453" s="77"/>
      <c r="CS453" s="77"/>
      <c r="CT453" s="81"/>
      <c r="CU453" s="77"/>
      <c r="CV453" s="77"/>
      <c r="CW453" s="77"/>
      <c r="CX453" s="77"/>
      <c r="CY453" s="77"/>
      <c r="CZ453" s="77"/>
      <c r="DA453" s="77"/>
      <c r="DB453" s="77"/>
      <c r="DC453" s="77"/>
      <c r="DD453" s="77"/>
      <c r="DE453" s="77"/>
      <c r="DF453" s="77"/>
      <c r="DG453" s="77"/>
      <c r="DH453" s="77"/>
      <c r="DI453" s="77"/>
      <c r="DJ453" s="77"/>
      <c r="DK453" s="77"/>
      <c r="DL453" s="77"/>
      <c r="DM453" s="77"/>
      <c r="DN453" s="77"/>
      <c r="DO453" s="77"/>
      <c r="DP453" s="77"/>
      <c r="DQ453" s="77"/>
      <c r="DR453" s="77"/>
    </row>
    <row r="454" spans="1:122" ht="13.5" customHeight="1">
      <c r="A454" s="77"/>
      <c r="B454" s="86"/>
      <c r="C454" s="86"/>
      <c r="D454" s="86"/>
      <c r="E454" s="86"/>
      <c r="F454" s="86"/>
      <c r="G454" s="86"/>
      <c r="H454" s="86"/>
      <c r="I454" s="86"/>
      <c r="J454" s="86"/>
      <c r="K454" s="88"/>
      <c r="L454" s="77"/>
      <c r="M454" s="77"/>
      <c r="N454" s="77"/>
      <c r="O454" s="77"/>
      <c r="P454" s="77"/>
      <c r="Q454" s="77"/>
      <c r="R454" s="89"/>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81"/>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row>
    <row r="455" spans="1:122" ht="13.5" customHeight="1">
      <c r="A455" s="77"/>
      <c r="B455" s="86"/>
      <c r="C455" s="86"/>
      <c r="D455" s="86"/>
      <c r="E455" s="86"/>
      <c r="F455" s="86"/>
      <c r="G455" s="86"/>
      <c r="H455" s="86"/>
      <c r="I455" s="86"/>
      <c r="J455" s="86"/>
      <c r="K455" s="88"/>
      <c r="L455" s="77"/>
      <c r="M455" s="77"/>
      <c r="N455" s="77"/>
      <c r="O455" s="77"/>
      <c r="P455" s="77"/>
      <c r="Q455" s="77"/>
      <c r="R455" s="89"/>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c r="AP455" s="77"/>
      <c r="AQ455" s="77"/>
      <c r="AR455" s="77"/>
      <c r="AS455" s="77"/>
      <c r="AT455" s="77"/>
      <c r="AU455" s="77"/>
      <c r="AV455" s="77"/>
      <c r="AW455" s="77"/>
      <c r="AX455" s="77"/>
      <c r="AY455" s="77"/>
      <c r="AZ455" s="77"/>
      <c r="BA455" s="77"/>
      <c r="BB455" s="77"/>
      <c r="BC455" s="77"/>
      <c r="BD455" s="77"/>
      <c r="BE455" s="77"/>
      <c r="BF455" s="77"/>
      <c r="BG455" s="77"/>
      <c r="BH455" s="77"/>
      <c r="BI455" s="77"/>
      <c r="BJ455" s="77"/>
      <c r="BK455" s="77"/>
      <c r="BL455" s="77"/>
      <c r="BM455" s="77"/>
      <c r="BN455" s="77"/>
      <c r="BO455" s="77"/>
      <c r="BP455" s="77"/>
      <c r="BQ455" s="77"/>
      <c r="BR455" s="77"/>
      <c r="BS455" s="77"/>
      <c r="BT455" s="77"/>
      <c r="BU455" s="77"/>
      <c r="BV455" s="77"/>
      <c r="BW455" s="77"/>
      <c r="BX455" s="77"/>
      <c r="BY455" s="77"/>
      <c r="BZ455" s="77"/>
      <c r="CA455" s="77"/>
      <c r="CB455" s="77"/>
      <c r="CC455" s="77"/>
      <c r="CD455" s="77"/>
      <c r="CE455" s="77"/>
      <c r="CF455" s="77"/>
      <c r="CG455" s="77"/>
      <c r="CH455" s="77"/>
      <c r="CI455" s="77"/>
      <c r="CJ455" s="77"/>
      <c r="CK455" s="77"/>
      <c r="CL455" s="77"/>
      <c r="CM455" s="77"/>
      <c r="CN455" s="77"/>
      <c r="CO455" s="77"/>
      <c r="CP455" s="77"/>
      <c r="CQ455" s="77"/>
      <c r="CR455" s="77"/>
      <c r="CS455" s="77"/>
      <c r="CT455" s="81"/>
      <c r="CU455" s="77"/>
      <c r="CV455" s="77"/>
      <c r="CW455" s="77"/>
      <c r="CX455" s="77"/>
      <c r="CY455" s="77"/>
      <c r="CZ455" s="77"/>
      <c r="DA455" s="77"/>
      <c r="DB455" s="77"/>
      <c r="DC455" s="77"/>
      <c r="DD455" s="77"/>
      <c r="DE455" s="77"/>
      <c r="DF455" s="77"/>
      <c r="DG455" s="77"/>
      <c r="DH455" s="77"/>
      <c r="DI455" s="77"/>
      <c r="DJ455" s="77"/>
      <c r="DK455" s="77"/>
      <c r="DL455" s="77"/>
      <c r="DM455" s="77"/>
      <c r="DN455" s="77"/>
      <c r="DO455" s="77"/>
      <c r="DP455" s="77"/>
      <c r="DQ455" s="77"/>
      <c r="DR455" s="77"/>
    </row>
    <row r="456" spans="1:122" ht="13.5" customHeight="1">
      <c r="A456" s="77"/>
      <c r="B456" s="86"/>
      <c r="C456" s="86"/>
      <c r="D456" s="86"/>
      <c r="E456" s="86"/>
      <c r="F456" s="86"/>
      <c r="G456" s="86"/>
      <c r="H456" s="86"/>
      <c r="I456" s="86"/>
      <c r="J456" s="86"/>
      <c r="K456" s="88"/>
      <c r="L456" s="77"/>
      <c r="M456" s="77"/>
      <c r="N456" s="77"/>
      <c r="O456" s="77"/>
      <c r="P456" s="77"/>
      <c r="Q456" s="77"/>
      <c r="R456" s="89"/>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c r="AP456" s="77"/>
      <c r="AQ456" s="77"/>
      <c r="AR456" s="77"/>
      <c r="AS456" s="77"/>
      <c r="AT456" s="77"/>
      <c r="AU456" s="77"/>
      <c r="AV456" s="77"/>
      <c r="AW456" s="77"/>
      <c r="AX456" s="77"/>
      <c r="AY456" s="77"/>
      <c r="AZ456" s="77"/>
      <c r="BA456" s="77"/>
      <c r="BB456" s="77"/>
      <c r="BC456" s="77"/>
      <c r="BD456" s="77"/>
      <c r="BE456" s="77"/>
      <c r="BF456" s="77"/>
      <c r="BG456" s="77"/>
      <c r="BH456" s="77"/>
      <c r="BI456" s="77"/>
      <c r="BJ456" s="77"/>
      <c r="BK456" s="77"/>
      <c r="BL456" s="77"/>
      <c r="BM456" s="77"/>
      <c r="BN456" s="77"/>
      <c r="BO456" s="77"/>
      <c r="BP456" s="77"/>
      <c r="BQ456" s="77"/>
      <c r="BR456" s="77"/>
      <c r="BS456" s="77"/>
      <c r="BT456" s="77"/>
      <c r="BU456" s="77"/>
      <c r="BV456" s="77"/>
      <c r="BW456" s="77"/>
      <c r="BX456" s="77"/>
      <c r="BY456" s="77"/>
      <c r="BZ456" s="77"/>
      <c r="CA456" s="77"/>
      <c r="CB456" s="77"/>
      <c r="CC456" s="77"/>
      <c r="CD456" s="77"/>
      <c r="CE456" s="77"/>
      <c r="CF456" s="77"/>
      <c r="CG456" s="77"/>
      <c r="CH456" s="77"/>
      <c r="CI456" s="77"/>
      <c r="CJ456" s="77"/>
      <c r="CK456" s="77"/>
      <c r="CL456" s="77"/>
      <c r="CM456" s="77"/>
      <c r="CN456" s="77"/>
      <c r="CO456" s="77"/>
      <c r="CP456" s="77"/>
      <c r="CQ456" s="77"/>
      <c r="CR456" s="77"/>
      <c r="CS456" s="77"/>
      <c r="CT456" s="81"/>
      <c r="CU456" s="77"/>
      <c r="CV456" s="77"/>
      <c r="CW456" s="77"/>
      <c r="CX456" s="77"/>
      <c r="CY456" s="77"/>
      <c r="CZ456" s="77"/>
      <c r="DA456" s="77"/>
      <c r="DB456" s="77"/>
      <c r="DC456" s="77"/>
      <c r="DD456" s="77"/>
      <c r="DE456" s="77"/>
      <c r="DF456" s="77"/>
      <c r="DG456" s="77"/>
      <c r="DH456" s="77"/>
      <c r="DI456" s="77"/>
      <c r="DJ456" s="77"/>
      <c r="DK456" s="77"/>
      <c r="DL456" s="77"/>
      <c r="DM456" s="77"/>
      <c r="DN456" s="77"/>
      <c r="DO456" s="77"/>
      <c r="DP456" s="77"/>
      <c r="DQ456" s="77"/>
      <c r="DR456" s="77"/>
    </row>
    <row r="457" spans="1:122" ht="13.5" customHeight="1">
      <c r="A457" s="77"/>
      <c r="B457" s="86"/>
      <c r="C457" s="86"/>
      <c r="D457" s="86"/>
      <c r="E457" s="86"/>
      <c r="F457" s="86"/>
      <c r="G457" s="86"/>
      <c r="H457" s="86"/>
      <c r="I457" s="86"/>
      <c r="J457" s="86"/>
      <c r="K457" s="88"/>
      <c r="L457" s="77"/>
      <c r="M457" s="77"/>
      <c r="N457" s="77"/>
      <c r="O457" s="77"/>
      <c r="P457" s="77"/>
      <c r="Q457" s="77"/>
      <c r="R457" s="89"/>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81"/>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row>
    <row r="458" spans="1:122" ht="13.5" customHeight="1">
      <c r="A458" s="77"/>
      <c r="B458" s="86"/>
      <c r="C458" s="86"/>
      <c r="D458" s="86"/>
      <c r="E458" s="86"/>
      <c r="F458" s="86"/>
      <c r="G458" s="86"/>
      <c r="H458" s="86"/>
      <c r="I458" s="86"/>
      <c r="J458" s="86"/>
      <c r="K458" s="88"/>
      <c r="L458" s="77"/>
      <c r="M458" s="77"/>
      <c r="N458" s="77"/>
      <c r="O458" s="77"/>
      <c r="P458" s="77"/>
      <c r="Q458" s="77"/>
      <c r="R458" s="89"/>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J458" s="77"/>
      <c r="BK458" s="77"/>
      <c r="BL458" s="77"/>
      <c r="BM458" s="77"/>
      <c r="BN458" s="77"/>
      <c r="BO458" s="77"/>
      <c r="BP458" s="77"/>
      <c r="BQ458" s="77"/>
      <c r="BR458" s="77"/>
      <c r="BS458" s="77"/>
      <c r="BT458" s="77"/>
      <c r="BU458" s="77"/>
      <c r="BV458" s="77"/>
      <c r="BW458" s="77"/>
      <c r="BX458" s="77"/>
      <c r="BY458" s="77"/>
      <c r="BZ458" s="77"/>
      <c r="CA458" s="77"/>
      <c r="CB458" s="77"/>
      <c r="CC458" s="77"/>
      <c r="CD458" s="77"/>
      <c r="CE458" s="77"/>
      <c r="CF458" s="77"/>
      <c r="CG458" s="77"/>
      <c r="CH458" s="77"/>
      <c r="CI458" s="77"/>
      <c r="CJ458" s="77"/>
      <c r="CK458" s="77"/>
      <c r="CL458" s="77"/>
      <c r="CM458" s="77"/>
      <c r="CN458" s="77"/>
      <c r="CO458" s="77"/>
      <c r="CP458" s="77"/>
      <c r="CQ458" s="77"/>
      <c r="CR458" s="77"/>
      <c r="CS458" s="77"/>
      <c r="CT458" s="81"/>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row>
    <row r="459" spans="1:122" ht="13.5" customHeight="1">
      <c r="A459" s="77"/>
      <c r="B459" s="86"/>
      <c r="C459" s="86"/>
      <c r="D459" s="86"/>
      <c r="E459" s="86"/>
      <c r="F459" s="86"/>
      <c r="G459" s="86"/>
      <c r="H459" s="86"/>
      <c r="I459" s="86"/>
      <c r="J459" s="86"/>
      <c r="K459" s="88"/>
      <c r="L459" s="77"/>
      <c r="M459" s="77"/>
      <c r="N459" s="77"/>
      <c r="O459" s="77"/>
      <c r="P459" s="77"/>
      <c r="Q459" s="77"/>
      <c r="R459" s="89"/>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J459" s="77"/>
      <c r="BK459" s="77"/>
      <c r="BL459" s="77"/>
      <c r="BM459" s="77"/>
      <c r="BN459" s="77"/>
      <c r="BO459" s="77"/>
      <c r="BP459" s="77"/>
      <c r="BQ459" s="77"/>
      <c r="BR459" s="77"/>
      <c r="BS459" s="77"/>
      <c r="BT459" s="77"/>
      <c r="BU459" s="77"/>
      <c r="BV459" s="77"/>
      <c r="BW459" s="77"/>
      <c r="BX459" s="77"/>
      <c r="BY459" s="77"/>
      <c r="BZ459" s="77"/>
      <c r="CA459" s="77"/>
      <c r="CB459" s="77"/>
      <c r="CC459" s="77"/>
      <c r="CD459" s="77"/>
      <c r="CE459" s="77"/>
      <c r="CF459" s="77"/>
      <c r="CG459" s="77"/>
      <c r="CH459" s="77"/>
      <c r="CI459" s="77"/>
      <c r="CJ459" s="77"/>
      <c r="CK459" s="77"/>
      <c r="CL459" s="77"/>
      <c r="CM459" s="77"/>
      <c r="CN459" s="77"/>
      <c r="CO459" s="77"/>
      <c r="CP459" s="77"/>
      <c r="CQ459" s="77"/>
      <c r="CR459" s="77"/>
      <c r="CS459" s="77"/>
      <c r="CT459" s="81"/>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row>
    <row r="460" spans="1:122" ht="13.5" customHeight="1">
      <c r="A460" s="77"/>
      <c r="B460" s="86"/>
      <c r="C460" s="86"/>
      <c r="D460" s="86"/>
      <c r="E460" s="86"/>
      <c r="F460" s="86"/>
      <c r="G460" s="86"/>
      <c r="H460" s="86"/>
      <c r="I460" s="86"/>
      <c r="J460" s="86"/>
      <c r="K460" s="88"/>
      <c r="L460" s="77"/>
      <c r="M460" s="77"/>
      <c r="N460" s="77"/>
      <c r="O460" s="77"/>
      <c r="P460" s="77"/>
      <c r="Q460" s="77"/>
      <c r="R460" s="89"/>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c r="AP460" s="77"/>
      <c r="AQ460" s="77"/>
      <c r="AR460" s="77"/>
      <c r="AS460" s="77"/>
      <c r="AT460" s="77"/>
      <c r="AU460" s="77"/>
      <c r="AV460" s="77"/>
      <c r="AW460" s="77"/>
      <c r="AX460" s="77"/>
      <c r="AY460" s="77"/>
      <c r="AZ460" s="77"/>
      <c r="BA460" s="77"/>
      <c r="BB460" s="77"/>
      <c r="BC460" s="77"/>
      <c r="BD460" s="77"/>
      <c r="BE460" s="77"/>
      <c r="BF460" s="77"/>
      <c r="BG460" s="77"/>
      <c r="BH460" s="77"/>
      <c r="BI460" s="77"/>
      <c r="BJ460" s="77"/>
      <c r="BK460" s="77"/>
      <c r="BL460" s="77"/>
      <c r="BM460" s="77"/>
      <c r="BN460" s="77"/>
      <c r="BO460" s="77"/>
      <c r="BP460" s="77"/>
      <c r="BQ460" s="77"/>
      <c r="BR460" s="77"/>
      <c r="BS460" s="77"/>
      <c r="BT460" s="77"/>
      <c r="BU460" s="77"/>
      <c r="BV460" s="77"/>
      <c r="BW460" s="77"/>
      <c r="BX460" s="77"/>
      <c r="BY460" s="77"/>
      <c r="BZ460" s="77"/>
      <c r="CA460" s="77"/>
      <c r="CB460" s="77"/>
      <c r="CC460" s="77"/>
      <c r="CD460" s="77"/>
      <c r="CE460" s="77"/>
      <c r="CF460" s="77"/>
      <c r="CG460" s="77"/>
      <c r="CH460" s="77"/>
      <c r="CI460" s="77"/>
      <c r="CJ460" s="77"/>
      <c r="CK460" s="77"/>
      <c r="CL460" s="77"/>
      <c r="CM460" s="77"/>
      <c r="CN460" s="77"/>
      <c r="CO460" s="77"/>
      <c r="CP460" s="77"/>
      <c r="CQ460" s="77"/>
      <c r="CR460" s="77"/>
      <c r="CS460" s="77"/>
      <c r="CT460" s="81"/>
      <c r="CU460" s="77"/>
      <c r="CV460" s="77"/>
      <c r="CW460" s="77"/>
      <c r="CX460" s="77"/>
      <c r="CY460" s="77"/>
      <c r="CZ460" s="77"/>
      <c r="DA460" s="77"/>
      <c r="DB460" s="77"/>
      <c r="DC460" s="77"/>
      <c r="DD460" s="77"/>
      <c r="DE460" s="77"/>
      <c r="DF460" s="77"/>
      <c r="DG460" s="77"/>
      <c r="DH460" s="77"/>
      <c r="DI460" s="77"/>
      <c r="DJ460" s="77"/>
      <c r="DK460" s="77"/>
      <c r="DL460" s="77"/>
      <c r="DM460" s="77"/>
      <c r="DN460" s="77"/>
      <c r="DO460" s="77"/>
      <c r="DP460" s="77"/>
      <c r="DQ460" s="77"/>
      <c r="DR460" s="77"/>
    </row>
    <row r="461" spans="1:122" ht="13.5" customHeight="1">
      <c r="A461" s="77"/>
      <c r="B461" s="86"/>
      <c r="C461" s="86"/>
      <c r="D461" s="86"/>
      <c r="E461" s="86"/>
      <c r="F461" s="86"/>
      <c r="G461" s="86"/>
      <c r="H461" s="86"/>
      <c r="I461" s="86"/>
      <c r="J461" s="86"/>
      <c r="K461" s="88"/>
      <c r="L461" s="77"/>
      <c r="M461" s="77"/>
      <c r="N461" s="77"/>
      <c r="O461" s="77"/>
      <c r="P461" s="77"/>
      <c r="Q461" s="77"/>
      <c r="R461" s="89"/>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c r="AP461" s="77"/>
      <c r="AQ461" s="77"/>
      <c r="AR461" s="77"/>
      <c r="AS461" s="77"/>
      <c r="AT461" s="77"/>
      <c r="AU461" s="77"/>
      <c r="AV461" s="77"/>
      <c r="AW461" s="77"/>
      <c r="AX461" s="77"/>
      <c r="AY461" s="77"/>
      <c r="AZ461" s="77"/>
      <c r="BA461" s="77"/>
      <c r="BB461" s="77"/>
      <c r="BC461" s="77"/>
      <c r="BD461" s="77"/>
      <c r="BE461" s="77"/>
      <c r="BF461" s="77"/>
      <c r="BG461" s="77"/>
      <c r="BH461" s="77"/>
      <c r="BI461" s="77"/>
      <c r="BJ461" s="77"/>
      <c r="BK461" s="77"/>
      <c r="BL461" s="77"/>
      <c r="BM461" s="77"/>
      <c r="BN461" s="77"/>
      <c r="BO461" s="77"/>
      <c r="BP461" s="77"/>
      <c r="BQ461" s="77"/>
      <c r="BR461" s="77"/>
      <c r="BS461" s="77"/>
      <c r="BT461" s="77"/>
      <c r="BU461" s="77"/>
      <c r="BV461" s="77"/>
      <c r="BW461" s="77"/>
      <c r="BX461" s="77"/>
      <c r="BY461" s="77"/>
      <c r="BZ461" s="77"/>
      <c r="CA461" s="77"/>
      <c r="CB461" s="77"/>
      <c r="CC461" s="77"/>
      <c r="CD461" s="77"/>
      <c r="CE461" s="77"/>
      <c r="CF461" s="77"/>
      <c r="CG461" s="77"/>
      <c r="CH461" s="77"/>
      <c r="CI461" s="77"/>
      <c r="CJ461" s="77"/>
      <c r="CK461" s="77"/>
      <c r="CL461" s="77"/>
      <c r="CM461" s="77"/>
      <c r="CN461" s="77"/>
      <c r="CO461" s="77"/>
      <c r="CP461" s="77"/>
      <c r="CQ461" s="77"/>
      <c r="CR461" s="77"/>
      <c r="CS461" s="77"/>
      <c r="CT461" s="81"/>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row>
    <row r="462" spans="1:122" ht="13.5" customHeight="1">
      <c r="A462" s="77"/>
      <c r="B462" s="86"/>
      <c r="C462" s="86"/>
      <c r="D462" s="86"/>
      <c r="E462" s="86"/>
      <c r="F462" s="86"/>
      <c r="G462" s="86"/>
      <c r="H462" s="86"/>
      <c r="I462" s="86"/>
      <c r="J462" s="86"/>
      <c r="K462" s="88"/>
      <c r="L462" s="77"/>
      <c r="M462" s="77"/>
      <c r="N462" s="77"/>
      <c r="O462" s="77"/>
      <c r="P462" s="77"/>
      <c r="Q462" s="77"/>
      <c r="R462" s="89"/>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c r="AP462" s="77"/>
      <c r="AQ462" s="77"/>
      <c r="AR462" s="77"/>
      <c r="AS462" s="77"/>
      <c r="AT462" s="77"/>
      <c r="AU462" s="77"/>
      <c r="AV462" s="77"/>
      <c r="AW462" s="77"/>
      <c r="AX462" s="77"/>
      <c r="AY462" s="77"/>
      <c r="AZ462" s="77"/>
      <c r="BA462" s="77"/>
      <c r="BB462" s="77"/>
      <c r="BC462" s="77"/>
      <c r="BD462" s="77"/>
      <c r="BE462" s="77"/>
      <c r="BF462" s="77"/>
      <c r="BG462" s="77"/>
      <c r="BH462" s="77"/>
      <c r="BI462" s="77"/>
      <c r="BJ462" s="77"/>
      <c r="BK462" s="77"/>
      <c r="BL462" s="77"/>
      <c r="BM462" s="77"/>
      <c r="BN462" s="77"/>
      <c r="BO462" s="77"/>
      <c r="BP462" s="77"/>
      <c r="BQ462" s="77"/>
      <c r="BR462" s="77"/>
      <c r="BS462" s="77"/>
      <c r="BT462" s="77"/>
      <c r="BU462" s="77"/>
      <c r="BV462" s="77"/>
      <c r="BW462" s="77"/>
      <c r="BX462" s="77"/>
      <c r="BY462" s="77"/>
      <c r="BZ462" s="77"/>
      <c r="CA462" s="77"/>
      <c r="CB462" s="77"/>
      <c r="CC462" s="77"/>
      <c r="CD462" s="77"/>
      <c r="CE462" s="77"/>
      <c r="CF462" s="77"/>
      <c r="CG462" s="77"/>
      <c r="CH462" s="77"/>
      <c r="CI462" s="77"/>
      <c r="CJ462" s="77"/>
      <c r="CK462" s="77"/>
      <c r="CL462" s="77"/>
      <c r="CM462" s="77"/>
      <c r="CN462" s="77"/>
      <c r="CO462" s="77"/>
      <c r="CP462" s="77"/>
      <c r="CQ462" s="77"/>
      <c r="CR462" s="77"/>
      <c r="CS462" s="77"/>
      <c r="CT462" s="81"/>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row>
    <row r="463" spans="1:122" ht="13.5" customHeight="1">
      <c r="A463" s="77"/>
      <c r="B463" s="86"/>
      <c r="C463" s="86"/>
      <c r="D463" s="86"/>
      <c r="E463" s="86"/>
      <c r="F463" s="86"/>
      <c r="G463" s="86"/>
      <c r="H463" s="86"/>
      <c r="I463" s="86"/>
      <c r="J463" s="86"/>
      <c r="K463" s="88"/>
      <c r="L463" s="77"/>
      <c r="M463" s="77"/>
      <c r="N463" s="77"/>
      <c r="O463" s="77"/>
      <c r="P463" s="77"/>
      <c r="Q463" s="77"/>
      <c r="R463" s="89"/>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c r="AP463" s="77"/>
      <c r="AQ463" s="77"/>
      <c r="AR463" s="77"/>
      <c r="AS463" s="77"/>
      <c r="AT463" s="77"/>
      <c r="AU463" s="77"/>
      <c r="AV463" s="77"/>
      <c r="AW463" s="77"/>
      <c r="AX463" s="77"/>
      <c r="AY463" s="77"/>
      <c r="AZ463" s="77"/>
      <c r="BA463" s="77"/>
      <c r="BB463" s="77"/>
      <c r="BC463" s="77"/>
      <c r="BD463" s="77"/>
      <c r="BE463" s="77"/>
      <c r="BF463" s="77"/>
      <c r="BG463" s="77"/>
      <c r="BH463" s="77"/>
      <c r="BI463" s="77"/>
      <c r="BJ463" s="77"/>
      <c r="BK463" s="77"/>
      <c r="BL463" s="77"/>
      <c r="BM463" s="77"/>
      <c r="BN463" s="77"/>
      <c r="BO463" s="77"/>
      <c r="BP463" s="77"/>
      <c r="BQ463" s="77"/>
      <c r="BR463" s="77"/>
      <c r="BS463" s="77"/>
      <c r="BT463" s="77"/>
      <c r="BU463" s="77"/>
      <c r="BV463" s="77"/>
      <c r="BW463" s="77"/>
      <c r="BX463" s="77"/>
      <c r="BY463" s="77"/>
      <c r="BZ463" s="77"/>
      <c r="CA463" s="77"/>
      <c r="CB463" s="77"/>
      <c r="CC463" s="77"/>
      <c r="CD463" s="77"/>
      <c r="CE463" s="77"/>
      <c r="CF463" s="77"/>
      <c r="CG463" s="77"/>
      <c r="CH463" s="77"/>
      <c r="CI463" s="77"/>
      <c r="CJ463" s="77"/>
      <c r="CK463" s="77"/>
      <c r="CL463" s="77"/>
      <c r="CM463" s="77"/>
      <c r="CN463" s="77"/>
      <c r="CO463" s="77"/>
      <c r="CP463" s="77"/>
      <c r="CQ463" s="77"/>
      <c r="CR463" s="77"/>
      <c r="CS463" s="77"/>
      <c r="CT463" s="81"/>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row>
    <row r="464" spans="1:122" ht="13.5" customHeight="1">
      <c r="A464" s="77"/>
      <c r="B464" s="86"/>
      <c r="C464" s="86"/>
      <c r="D464" s="86"/>
      <c r="E464" s="86"/>
      <c r="F464" s="86"/>
      <c r="G464" s="86"/>
      <c r="H464" s="86"/>
      <c r="I464" s="86"/>
      <c r="J464" s="86"/>
      <c r="K464" s="88"/>
      <c r="L464" s="77"/>
      <c r="M464" s="77"/>
      <c r="N464" s="77"/>
      <c r="O464" s="77"/>
      <c r="P464" s="77"/>
      <c r="Q464" s="77"/>
      <c r="R464" s="89"/>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c r="AP464" s="77"/>
      <c r="AQ464" s="77"/>
      <c r="AR464" s="77"/>
      <c r="AS464" s="77"/>
      <c r="AT464" s="77"/>
      <c r="AU464" s="77"/>
      <c r="AV464" s="77"/>
      <c r="AW464" s="77"/>
      <c r="AX464" s="77"/>
      <c r="AY464" s="77"/>
      <c r="AZ464" s="77"/>
      <c r="BA464" s="77"/>
      <c r="BB464" s="77"/>
      <c r="BC464" s="77"/>
      <c r="BD464" s="77"/>
      <c r="BE464" s="77"/>
      <c r="BF464" s="77"/>
      <c r="BG464" s="77"/>
      <c r="BH464" s="77"/>
      <c r="BI464" s="77"/>
      <c r="BJ464" s="77"/>
      <c r="BK464" s="77"/>
      <c r="BL464" s="77"/>
      <c r="BM464" s="77"/>
      <c r="BN464" s="77"/>
      <c r="BO464" s="77"/>
      <c r="BP464" s="77"/>
      <c r="BQ464" s="77"/>
      <c r="BR464" s="77"/>
      <c r="BS464" s="77"/>
      <c r="BT464" s="77"/>
      <c r="BU464" s="77"/>
      <c r="BV464" s="77"/>
      <c r="BW464" s="77"/>
      <c r="BX464" s="77"/>
      <c r="BY464" s="77"/>
      <c r="BZ464" s="77"/>
      <c r="CA464" s="77"/>
      <c r="CB464" s="77"/>
      <c r="CC464" s="77"/>
      <c r="CD464" s="77"/>
      <c r="CE464" s="77"/>
      <c r="CF464" s="77"/>
      <c r="CG464" s="77"/>
      <c r="CH464" s="77"/>
      <c r="CI464" s="77"/>
      <c r="CJ464" s="77"/>
      <c r="CK464" s="77"/>
      <c r="CL464" s="77"/>
      <c r="CM464" s="77"/>
      <c r="CN464" s="77"/>
      <c r="CO464" s="77"/>
      <c r="CP464" s="77"/>
      <c r="CQ464" s="77"/>
      <c r="CR464" s="77"/>
      <c r="CS464" s="77"/>
      <c r="CT464" s="81"/>
      <c r="CU464" s="77"/>
      <c r="CV464" s="77"/>
      <c r="CW464" s="77"/>
      <c r="CX464" s="77"/>
      <c r="CY464" s="77"/>
      <c r="CZ464" s="77"/>
      <c r="DA464" s="77"/>
      <c r="DB464" s="77"/>
      <c r="DC464" s="77"/>
      <c r="DD464" s="77"/>
      <c r="DE464" s="77"/>
      <c r="DF464" s="77"/>
      <c r="DG464" s="77"/>
      <c r="DH464" s="77"/>
      <c r="DI464" s="77"/>
      <c r="DJ464" s="77"/>
      <c r="DK464" s="77"/>
      <c r="DL464" s="77"/>
      <c r="DM464" s="77"/>
      <c r="DN464" s="77"/>
      <c r="DO464" s="77"/>
      <c r="DP464" s="77"/>
      <c r="DQ464" s="77"/>
      <c r="DR464" s="77"/>
    </row>
    <row r="465" spans="1:122" ht="13.5" customHeight="1">
      <c r="A465" s="77"/>
      <c r="B465" s="86"/>
      <c r="C465" s="86"/>
      <c r="D465" s="86"/>
      <c r="E465" s="86"/>
      <c r="F465" s="86"/>
      <c r="G465" s="86"/>
      <c r="H465" s="86"/>
      <c r="I465" s="86"/>
      <c r="J465" s="86"/>
      <c r="K465" s="88"/>
      <c r="L465" s="77"/>
      <c r="M465" s="77"/>
      <c r="N465" s="77"/>
      <c r="O465" s="77"/>
      <c r="P465" s="77"/>
      <c r="Q465" s="77"/>
      <c r="R465" s="89"/>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c r="AP465" s="77"/>
      <c r="AQ465" s="77"/>
      <c r="AR465" s="77"/>
      <c r="AS465" s="77"/>
      <c r="AT465" s="77"/>
      <c r="AU465" s="77"/>
      <c r="AV465" s="77"/>
      <c r="AW465" s="77"/>
      <c r="AX465" s="77"/>
      <c r="AY465" s="77"/>
      <c r="AZ465" s="77"/>
      <c r="BA465" s="77"/>
      <c r="BB465" s="77"/>
      <c r="BC465" s="77"/>
      <c r="BD465" s="77"/>
      <c r="BE465" s="77"/>
      <c r="BF465" s="77"/>
      <c r="BG465" s="77"/>
      <c r="BH465" s="77"/>
      <c r="BI465" s="77"/>
      <c r="BJ465" s="77"/>
      <c r="BK465" s="77"/>
      <c r="BL465" s="77"/>
      <c r="BM465" s="77"/>
      <c r="BN465" s="77"/>
      <c r="BO465" s="77"/>
      <c r="BP465" s="77"/>
      <c r="BQ465" s="77"/>
      <c r="BR465" s="77"/>
      <c r="BS465" s="77"/>
      <c r="BT465" s="77"/>
      <c r="BU465" s="77"/>
      <c r="BV465" s="77"/>
      <c r="BW465" s="77"/>
      <c r="BX465" s="77"/>
      <c r="BY465" s="77"/>
      <c r="BZ465" s="77"/>
      <c r="CA465" s="77"/>
      <c r="CB465" s="77"/>
      <c r="CC465" s="77"/>
      <c r="CD465" s="77"/>
      <c r="CE465" s="77"/>
      <c r="CF465" s="77"/>
      <c r="CG465" s="77"/>
      <c r="CH465" s="77"/>
      <c r="CI465" s="77"/>
      <c r="CJ465" s="77"/>
      <c r="CK465" s="77"/>
      <c r="CL465" s="77"/>
      <c r="CM465" s="77"/>
      <c r="CN465" s="77"/>
      <c r="CO465" s="77"/>
      <c r="CP465" s="77"/>
      <c r="CQ465" s="77"/>
      <c r="CR465" s="77"/>
      <c r="CS465" s="77"/>
      <c r="CT465" s="81"/>
      <c r="CU465" s="77"/>
      <c r="CV465" s="77"/>
      <c r="CW465" s="77"/>
      <c r="CX465" s="77"/>
      <c r="CY465" s="77"/>
      <c r="CZ465" s="77"/>
      <c r="DA465" s="77"/>
      <c r="DB465" s="77"/>
      <c r="DC465" s="77"/>
      <c r="DD465" s="77"/>
      <c r="DE465" s="77"/>
      <c r="DF465" s="77"/>
      <c r="DG465" s="77"/>
      <c r="DH465" s="77"/>
      <c r="DI465" s="77"/>
      <c r="DJ465" s="77"/>
      <c r="DK465" s="77"/>
      <c r="DL465" s="77"/>
      <c r="DM465" s="77"/>
      <c r="DN465" s="77"/>
      <c r="DO465" s="77"/>
      <c r="DP465" s="77"/>
      <c r="DQ465" s="77"/>
      <c r="DR465" s="77"/>
    </row>
    <row r="466" spans="1:122" ht="13.5" customHeight="1">
      <c r="A466" s="77"/>
      <c r="B466" s="86"/>
      <c r="C466" s="86"/>
      <c r="D466" s="86"/>
      <c r="E466" s="86"/>
      <c r="F466" s="86"/>
      <c r="G466" s="86"/>
      <c r="H466" s="86"/>
      <c r="I466" s="86"/>
      <c r="J466" s="86"/>
      <c r="K466" s="88"/>
      <c r="L466" s="77"/>
      <c r="M466" s="77"/>
      <c r="N466" s="77"/>
      <c r="O466" s="77"/>
      <c r="P466" s="77"/>
      <c r="Q466" s="77"/>
      <c r="R466" s="89"/>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7"/>
      <c r="BF466" s="77"/>
      <c r="BG466" s="77"/>
      <c r="BH466" s="77"/>
      <c r="BI466" s="77"/>
      <c r="BJ466" s="77"/>
      <c r="BK466" s="77"/>
      <c r="BL466" s="77"/>
      <c r="BM466" s="77"/>
      <c r="BN466" s="77"/>
      <c r="BO466" s="77"/>
      <c r="BP466" s="77"/>
      <c r="BQ466" s="77"/>
      <c r="BR466" s="77"/>
      <c r="BS466" s="77"/>
      <c r="BT466" s="77"/>
      <c r="BU466" s="77"/>
      <c r="BV466" s="77"/>
      <c r="BW466" s="77"/>
      <c r="BX466" s="77"/>
      <c r="BY466" s="77"/>
      <c r="BZ466" s="77"/>
      <c r="CA466" s="77"/>
      <c r="CB466" s="77"/>
      <c r="CC466" s="77"/>
      <c r="CD466" s="77"/>
      <c r="CE466" s="77"/>
      <c r="CF466" s="77"/>
      <c r="CG466" s="77"/>
      <c r="CH466" s="77"/>
      <c r="CI466" s="77"/>
      <c r="CJ466" s="77"/>
      <c r="CK466" s="77"/>
      <c r="CL466" s="77"/>
      <c r="CM466" s="77"/>
      <c r="CN466" s="77"/>
      <c r="CO466" s="77"/>
      <c r="CP466" s="77"/>
      <c r="CQ466" s="77"/>
      <c r="CR466" s="77"/>
      <c r="CS466" s="77"/>
      <c r="CT466" s="81"/>
      <c r="CU466" s="77"/>
      <c r="CV466" s="77"/>
      <c r="CW466" s="77"/>
      <c r="CX466" s="77"/>
      <c r="CY466" s="77"/>
      <c r="CZ466" s="77"/>
      <c r="DA466" s="77"/>
      <c r="DB466" s="77"/>
      <c r="DC466" s="77"/>
      <c r="DD466" s="77"/>
      <c r="DE466" s="77"/>
      <c r="DF466" s="77"/>
      <c r="DG466" s="77"/>
      <c r="DH466" s="77"/>
      <c r="DI466" s="77"/>
      <c r="DJ466" s="77"/>
      <c r="DK466" s="77"/>
      <c r="DL466" s="77"/>
      <c r="DM466" s="77"/>
      <c r="DN466" s="77"/>
      <c r="DO466" s="77"/>
      <c r="DP466" s="77"/>
      <c r="DQ466" s="77"/>
      <c r="DR466" s="77"/>
    </row>
    <row r="467" spans="1:122" ht="13.5" customHeight="1">
      <c r="A467" s="77"/>
      <c r="B467" s="86"/>
      <c r="C467" s="86"/>
      <c r="D467" s="86"/>
      <c r="E467" s="86"/>
      <c r="F467" s="86"/>
      <c r="G467" s="86"/>
      <c r="H467" s="86"/>
      <c r="I467" s="86"/>
      <c r="J467" s="86"/>
      <c r="K467" s="88"/>
      <c r="L467" s="77"/>
      <c r="M467" s="77"/>
      <c r="N467" s="77"/>
      <c r="O467" s="77"/>
      <c r="P467" s="77"/>
      <c r="Q467" s="77"/>
      <c r="R467" s="89"/>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c r="AP467" s="77"/>
      <c r="AQ467" s="77"/>
      <c r="AR467" s="77"/>
      <c r="AS467" s="77"/>
      <c r="AT467" s="77"/>
      <c r="AU467" s="77"/>
      <c r="AV467" s="77"/>
      <c r="AW467" s="77"/>
      <c r="AX467" s="77"/>
      <c r="AY467" s="77"/>
      <c r="AZ467" s="77"/>
      <c r="BA467" s="77"/>
      <c r="BB467" s="77"/>
      <c r="BC467" s="77"/>
      <c r="BD467" s="77"/>
      <c r="BE467" s="77"/>
      <c r="BF467" s="77"/>
      <c r="BG467" s="77"/>
      <c r="BH467" s="77"/>
      <c r="BI467" s="77"/>
      <c r="BJ467" s="77"/>
      <c r="BK467" s="77"/>
      <c r="BL467" s="77"/>
      <c r="BM467" s="77"/>
      <c r="BN467" s="77"/>
      <c r="BO467" s="77"/>
      <c r="BP467" s="77"/>
      <c r="BQ467" s="77"/>
      <c r="BR467" s="77"/>
      <c r="BS467" s="77"/>
      <c r="BT467" s="77"/>
      <c r="BU467" s="77"/>
      <c r="BV467" s="77"/>
      <c r="BW467" s="77"/>
      <c r="BX467" s="77"/>
      <c r="BY467" s="77"/>
      <c r="BZ467" s="77"/>
      <c r="CA467" s="77"/>
      <c r="CB467" s="77"/>
      <c r="CC467" s="77"/>
      <c r="CD467" s="77"/>
      <c r="CE467" s="77"/>
      <c r="CF467" s="77"/>
      <c r="CG467" s="77"/>
      <c r="CH467" s="77"/>
      <c r="CI467" s="77"/>
      <c r="CJ467" s="77"/>
      <c r="CK467" s="77"/>
      <c r="CL467" s="77"/>
      <c r="CM467" s="77"/>
      <c r="CN467" s="77"/>
      <c r="CO467" s="77"/>
      <c r="CP467" s="77"/>
      <c r="CQ467" s="77"/>
      <c r="CR467" s="77"/>
      <c r="CS467" s="77"/>
      <c r="CT467" s="81"/>
      <c r="CU467" s="77"/>
      <c r="CV467" s="77"/>
      <c r="CW467" s="77"/>
      <c r="CX467" s="77"/>
      <c r="CY467" s="77"/>
      <c r="CZ467" s="77"/>
      <c r="DA467" s="77"/>
      <c r="DB467" s="77"/>
      <c r="DC467" s="77"/>
      <c r="DD467" s="77"/>
      <c r="DE467" s="77"/>
      <c r="DF467" s="77"/>
      <c r="DG467" s="77"/>
      <c r="DH467" s="77"/>
      <c r="DI467" s="77"/>
      <c r="DJ467" s="77"/>
      <c r="DK467" s="77"/>
      <c r="DL467" s="77"/>
      <c r="DM467" s="77"/>
      <c r="DN467" s="77"/>
      <c r="DO467" s="77"/>
      <c r="DP467" s="77"/>
      <c r="DQ467" s="77"/>
      <c r="DR467" s="77"/>
    </row>
    <row r="468" spans="1:122" ht="13.5" customHeight="1">
      <c r="A468" s="77"/>
      <c r="B468" s="86"/>
      <c r="C468" s="86"/>
      <c r="D468" s="86"/>
      <c r="E468" s="86"/>
      <c r="F468" s="86"/>
      <c r="G468" s="86"/>
      <c r="H468" s="86"/>
      <c r="I468" s="86"/>
      <c r="J468" s="86"/>
      <c r="K468" s="88"/>
      <c r="L468" s="77"/>
      <c r="M468" s="77"/>
      <c r="N468" s="77"/>
      <c r="O468" s="77"/>
      <c r="P468" s="77"/>
      <c r="Q468" s="77"/>
      <c r="R468" s="89"/>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c r="AP468" s="77"/>
      <c r="AQ468" s="77"/>
      <c r="AR468" s="77"/>
      <c r="AS468" s="77"/>
      <c r="AT468" s="77"/>
      <c r="AU468" s="77"/>
      <c r="AV468" s="77"/>
      <c r="AW468" s="77"/>
      <c r="AX468" s="77"/>
      <c r="AY468" s="77"/>
      <c r="AZ468" s="77"/>
      <c r="BA468" s="77"/>
      <c r="BB468" s="77"/>
      <c r="BC468" s="77"/>
      <c r="BD468" s="77"/>
      <c r="BE468" s="77"/>
      <c r="BF468" s="77"/>
      <c r="BG468" s="77"/>
      <c r="BH468" s="77"/>
      <c r="BI468" s="77"/>
      <c r="BJ468" s="77"/>
      <c r="BK468" s="77"/>
      <c r="BL468" s="77"/>
      <c r="BM468" s="77"/>
      <c r="BN468" s="77"/>
      <c r="BO468" s="77"/>
      <c r="BP468" s="77"/>
      <c r="BQ468" s="77"/>
      <c r="BR468" s="77"/>
      <c r="BS468" s="77"/>
      <c r="BT468" s="77"/>
      <c r="BU468" s="77"/>
      <c r="BV468" s="77"/>
      <c r="BW468" s="77"/>
      <c r="BX468" s="77"/>
      <c r="BY468" s="77"/>
      <c r="BZ468" s="77"/>
      <c r="CA468" s="77"/>
      <c r="CB468" s="77"/>
      <c r="CC468" s="77"/>
      <c r="CD468" s="77"/>
      <c r="CE468" s="77"/>
      <c r="CF468" s="77"/>
      <c r="CG468" s="77"/>
      <c r="CH468" s="77"/>
      <c r="CI468" s="77"/>
      <c r="CJ468" s="77"/>
      <c r="CK468" s="77"/>
      <c r="CL468" s="77"/>
      <c r="CM468" s="77"/>
      <c r="CN468" s="77"/>
      <c r="CO468" s="77"/>
      <c r="CP468" s="77"/>
      <c r="CQ468" s="77"/>
      <c r="CR468" s="77"/>
      <c r="CS468" s="77"/>
      <c r="CT468" s="81"/>
      <c r="CU468" s="77"/>
      <c r="CV468" s="77"/>
      <c r="CW468" s="77"/>
      <c r="CX468" s="77"/>
      <c r="CY468" s="77"/>
      <c r="CZ468" s="77"/>
      <c r="DA468" s="77"/>
      <c r="DB468" s="77"/>
      <c r="DC468" s="77"/>
      <c r="DD468" s="77"/>
      <c r="DE468" s="77"/>
      <c r="DF468" s="77"/>
      <c r="DG468" s="77"/>
      <c r="DH468" s="77"/>
      <c r="DI468" s="77"/>
      <c r="DJ468" s="77"/>
      <c r="DK468" s="77"/>
      <c r="DL468" s="77"/>
      <c r="DM468" s="77"/>
      <c r="DN468" s="77"/>
      <c r="DO468" s="77"/>
      <c r="DP468" s="77"/>
      <c r="DQ468" s="77"/>
      <c r="DR468" s="77"/>
    </row>
    <row r="469" spans="1:122" ht="13.5" customHeight="1">
      <c r="A469" s="77"/>
      <c r="B469" s="86"/>
      <c r="C469" s="86"/>
      <c r="D469" s="86"/>
      <c r="E469" s="86"/>
      <c r="F469" s="86"/>
      <c r="G469" s="86"/>
      <c r="H469" s="86"/>
      <c r="I469" s="86"/>
      <c r="J469" s="86"/>
      <c r="K469" s="88"/>
      <c r="L469" s="77"/>
      <c r="M469" s="77"/>
      <c r="N469" s="77"/>
      <c r="O469" s="77"/>
      <c r="P469" s="77"/>
      <c r="Q469" s="77"/>
      <c r="R469" s="89"/>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c r="AP469" s="77"/>
      <c r="AQ469" s="77"/>
      <c r="AR469" s="77"/>
      <c r="AS469" s="77"/>
      <c r="AT469" s="77"/>
      <c r="AU469" s="77"/>
      <c r="AV469" s="77"/>
      <c r="AW469" s="77"/>
      <c r="AX469" s="77"/>
      <c r="AY469" s="77"/>
      <c r="AZ469" s="77"/>
      <c r="BA469" s="77"/>
      <c r="BB469" s="77"/>
      <c r="BC469" s="77"/>
      <c r="BD469" s="77"/>
      <c r="BE469" s="77"/>
      <c r="BF469" s="77"/>
      <c r="BG469" s="77"/>
      <c r="BH469" s="77"/>
      <c r="BI469" s="77"/>
      <c r="BJ469" s="77"/>
      <c r="BK469" s="77"/>
      <c r="BL469" s="77"/>
      <c r="BM469" s="77"/>
      <c r="BN469" s="77"/>
      <c r="BO469" s="77"/>
      <c r="BP469" s="77"/>
      <c r="BQ469" s="77"/>
      <c r="BR469" s="77"/>
      <c r="BS469" s="77"/>
      <c r="BT469" s="77"/>
      <c r="BU469" s="77"/>
      <c r="BV469" s="77"/>
      <c r="BW469" s="77"/>
      <c r="BX469" s="77"/>
      <c r="BY469" s="77"/>
      <c r="BZ469" s="77"/>
      <c r="CA469" s="77"/>
      <c r="CB469" s="77"/>
      <c r="CC469" s="77"/>
      <c r="CD469" s="77"/>
      <c r="CE469" s="77"/>
      <c r="CF469" s="77"/>
      <c r="CG469" s="77"/>
      <c r="CH469" s="77"/>
      <c r="CI469" s="77"/>
      <c r="CJ469" s="77"/>
      <c r="CK469" s="77"/>
      <c r="CL469" s="77"/>
      <c r="CM469" s="77"/>
      <c r="CN469" s="77"/>
      <c r="CO469" s="77"/>
      <c r="CP469" s="77"/>
      <c r="CQ469" s="77"/>
      <c r="CR469" s="77"/>
      <c r="CS469" s="77"/>
      <c r="CT469" s="81"/>
      <c r="CU469" s="77"/>
      <c r="CV469" s="77"/>
      <c r="CW469" s="77"/>
      <c r="CX469" s="77"/>
      <c r="CY469" s="77"/>
      <c r="CZ469" s="77"/>
      <c r="DA469" s="77"/>
      <c r="DB469" s="77"/>
      <c r="DC469" s="77"/>
      <c r="DD469" s="77"/>
      <c r="DE469" s="77"/>
      <c r="DF469" s="77"/>
      <c r="DG469" s="77"/>
      <c r="DH469" s="77"/>
      <c r="DI469" s="77"/>
      <c r="DJ469" s="77"/>
      <c r="DK469" s="77"/>
      <c r="DL469" s="77"/>
      <c r="DM469" s="77"/>
      <c r="DN469" s="77"/>
      <c r="DO469" s="77"/>
      <c r="DP469" s="77"/>
      <c r="DQ469" s="77"/>
      <c r="DR469" s="77"/>
    </row>
    <row r="470" spans="1:122" ht="13.5" customHeight="1">
      <c r="A470" s="77"/>
      <c r="B470" s="86"/>
      <c r="C470" s="86"/>
      <c r="D470" s="86"/>
      <c r="E470" s="86"/>
      <c r="F470" s="86"/>
      <c r="G470" s="86"/>
      <c r="H470" s="86"/>
      <c r="I470" s="86"/>
      <c r="J470" s="86"/>
      <c r="K470" s="88"/>
      <c r="L470" s="77"/>
      <c r="M470" s="77"/>
      <c r="N470" s="77"/>
      <c r="O470" s="77"/>
      <c r="P470" s="77"/>
      <c r="Q470" s="77"/>
      <c r="R470" s="89"/>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c r="AP470" s="77"/>
      <c r="AQ470" s="77"/>
      <c r="AR470" s="77"/>
      <c r="AS470" s="77"/>
      <c r="AT470" s="77"/>
      <c r="AU470" s="77"/>
      <c r="AV470" s="77"/>
      <c r="AW470" s="77"/>
      <c r="AX470" s="77"/>
      <c r="AY470" s="77"/>
      <c r="AZ470" s="77"/>
      <c r="BA470" s="77"/>
      <c r="BB470" s="77"/>
      <c r="BC470" s="77"/>
      <c r="BD470" s="77"/>
      <c r="BE470" s="77"/>
      <c r="BF470" s="77"/>
      <c r="BG470" s="77"/>
      <c r="BH470" s="77"/>
      <c r="BI470" s="77"/>
      <c r="BJ470" s="77"/>
      <c r="BK470" s="77"/>
      <c r="BL470" s="77"/>
      <c r="BM470" s="77"/>
      <c r="BN470" s="77"/>
      <c r="BO470" s="77"/>
      <c r="BP470" s="77"/>
      <c r="BQ470" s="77"/>
      <c r="BR470" s="77"/>
      <c r="BS470" s="77"/>
      <c r="BT470" s="77"/>
      <c r="BU470" s="77"/>
      <c r="BV470" s="77"/>
      <c r="BW470" s="77"/>
      <c r="BX470" s="77"/>
      <c r="BY470" s="77"/>
      <c r="BZ470" s="77"/>
      <c r="CA470" s="77"/>
      <c r="CB470" s="77"/>
      <c r="CC470" s="77"/>
      <c r="CD470" s="77"/>
      <c r="CE470" s="77"/>
      <c r="CF470" s="77"/>
      <c r="CG470" s="77"/>
      <c r="CH470" s="77"/>
      <c r="CI470" s="77"/>
      <c r="CJ470" s="77"/>
      <c r="CK470" s="77"/>
      <c r="CL470" s="77"/>
      <c r="CM470" s="77"/>
      <c r="CN470" s="77"/>
      <c r="CO470" s="77"/>
      <c r="CP470" s="77"/>
      <c r="CQ470" s="77"/>
      <c r="CR470" s="77"/>
      <c r="CS470" s="77"/>
      <c r="CT470" s="81"/>
      <c r="CU470" s="77"/>
      <c r="CV470" s="77"/>
      <c r="CW470" s="77"/>
      <c r="CX470" s="77"/>
      <c r="CY470" s="77"/>
      <c r="CZ470" s="77"/>
      <c r="DA470" s="77"/>
      <c r="DB470" s="77"/>
      <c r="DC470" s="77"/>
      <c r="DD470" s="77"/>
      <c r="DE470" s="77"/>
      <c r="DF470" s="77"/>
      <c r="DG470" s="77"/>
      <c r="DH470" s="77"/>
      <c r="DI470" s="77"/>
      <c r="DJ470" s="77"/>
      <c r="DK470" s="77"/>
      <c r="DL470" s="77"/>
      <c r="DM470" s="77"/>
      <c r="DN470" s="77"/>
      <c r="DO470" s="77"/>
      <c r="DP470" s="77"/>
      <c r="DQ470" s="77"/>
      <c r="DR470" s="77"/>
    </row>
    <row r="471" spans="1:122" ht="13.5" customHeight="1">
      <c r="A471" s="77"/>
      <c r="B471" s="86"/>
      <c r="C471" s="86"/>
      <c r="D471" s="86"/>
      <c r="E471" s="86"/>
      <c r="F471" s="86"/>
      <c r="G471" s="86"/>
      <c r="H471" s="86"/>
      <c r="I471" s="86"/>
      <c r="J471" s="86"/>
      <c r="K471" s="88"/>
      <c r="L471" s="77"/>
      <c r="M471" s="77"/>
      <c r="N471" s="77"/>
      <c r="O471" s="77"/>
      <c r="P471" s="77"/>
      <c r="Q471" s="77"/>
      <c r="R471" s="89"/>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c r="AP471" s="77"/>
      <c r="AQ471" s="77"/>
      <c r="AR471" s="77"/>
      <c r="AS471" s="77"/>
      <c r="AT471" s="77"/>
      <c r="AU471" s="77"/>
      <c r="AV471" s="77"/>
      <c r="AW471" s="77"/>
      <c r="AX471" s="77"/>
      <c r="AY471" s="77"/>
      <c r="AZ471" s="77"/>
      <c r="BA471" s="77"/>
      <c r="BB471" s="77"/>
      <c r="BC471" s="77"/>
      <c r="BD471" s="77"/>
      <c r="BE471" s="77"/>
      <c r="BF471" s="77"/>
      <c r="BG471" s="77"/>
      <c r="BH471" s="77"/>
      <c r="BI471" s="77"/>
      <c r="BJ471" s="77"/>
      <c r="BK471" s="77"/>
      <c r="BL471" s="77"/>
      <c r="BM471" s="77"/>
      <c r="BN471" s="77"/>
      <c r="BO471" s="77"/>
      <c r="BP471" s="77"/>
      <c r="BQ471" s="77"/>
      <c r="BR471" s="77"/>
      <c r="BS471" s="77"/>
      <c r="BT471" s="77"/>
      <c r="BU471" s="77"/>
      <c r="BV471" s="77"/>
      <c r="BW471" s="77"/>
      <c r="BX471" s="77"/>
      <c r="BY471" s="77"/>
      <c r="BZ471" s="77"/>
      <c r="CA471" s="77"/>
      <c r="CB471" s="77"/>
      <c r="CC471" s="77"/>
      <c r="CD471" s="77"/>
      <c r="CE471" s="77"/>
      <c r="CF471" s="77"/>
      <c r="CG471" s="77"/>
      <c r="CH471" s="77"/>
      <c r="CI471" s="77"/>
      <c r="CJ471" s="77"/>
      <c r="CK471" s="77"/>
      <c r="CL471" s="77"/>
      <c r="CM471" s="77"/>
      <c r="CN471" s="77"/>
      <c r="CO471" s="77"/>
      <c r="CP471" s="77"/>
      <c r="CQ471" s="77"/>
      <c r="CR471" s="77"/>
      <c r="CS471" s="77"/>
      <c r="CT471" s="81"/>
      <c r="CU471" s="77"/>
      <c r="CV471" s="77"/>
      <c r="CW471" s="77"/>
      <c r="CX471" s="77"/>
      <c r="CY471" s="77"/>
      <c r="CZ471" s="77"/>
      <c r="DA471" s="77"/>
      <c r="DB471" s="77"/>
      <c r="DC471" s="77"/>
      <c r="DD471" s="77"/>
      <c r="DE471" s="77"/>
      <c r="DF471" s="77"/>
      <c r="DG471" s="77"/>
      <c r="DH471" s="77"/>
      <c r="DI471" s="77"/>
      <c r="DJ471" s="77"/>
      <c r="DK471" s="77"/>
      <c r="DL471" s="77"/>
      <c r="DM471" s="77"/>
      <c r="DN471" s="77"/>
      <c r="DO471" s="77"/>
      <c r="DP471" s="77"/>
      <c r="DQ471" s="77"/>
      <c r="DR471" s="77"/>
    </row>
    <row r="472" spans="1:122" ht="13.5" customHeight="1">
      <c r="A472" s="77"/>
      <c r="B472" s="86"/>
      <c r="C472" s="86"/>
      <c r="D472" s="86"/>
      <c r="E472" s="86"/>
      <c r="F472" s="86"/>
      <c r="G472" s="86"/>
      <c r="H472" s="86"/>
      <c r="I472" s="86"/>
      <c r="J472" s="86"/>
      <c r="K472" s="88"/>
      <c r="L472" s="77"/>
      <c r="M472" s="77"/>
      <c r="N472" s="77"/>
      <c r="O472" s="77"/>
      <c r="P472" s="77"/>
      <c r="Q472" s="77"/>
      <c r="R472" s="89"/>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c r="AP472" s="77"/>
      <c r="AQ472" s="77"/>
      <c r="AR472" s="77"/>
      <c r="AS472" s="77"/>
      <c r="AT472" s="77"/>
      <c r="AU472" s="77"/>
      <c r="AV472" s="77"/>
      <c r="AW472" s="77"/>
      <c r="AX472" s="77"/>
      <c r="AY472" s="77"/>
      <c r="AZ472" s="77"/>
      <c r="BA472" s="77"/>
      <c r="BB472" s="77"/>
      <c r="BC472" s="77"/>
      <c r="BD472" s="77"/>
      <c r="BE472" s="77"/>
      <c r="BF472" s="77"/>
      <c r="BG472" s="77"/>
      <c r="BH472" s="77"/>
      <c r="BI472" s="77"/>
      <c r="BJ472" s="77"/>
      <c r="BK472" s="77"/>
      <c r="BL472" s="77"/>
      <c r="BM472" s="77"/>
      <c r="BN472" s="77"/>
      <c r="BO472" s="77"/>
      <c r="BP472" s="77"/>
      <c r="BQ472" s="77"/>
      <c r="BR472" s="77"/>
      <c r="BS472" s="77"/>
      <c r="BT472" s="77"/>
      <c r="BU472" s="77"/>
      <c r="BV472" s="77"/>
      <c r="BW472" s="77"/>
      <c r="BX472" s="77"/>
      <c r="BY472" s="77"/>
      <c r="BZ472" s="77"/>
      <c r="CA472" s="77"/>
      <c r="CB472" s="77"/>
      <c r="CC472" s="77"/>
      <c r="CD472" s="77"/>
      <c r="CE472" s="77"/>
      <c r="CF472" s="77"/>
      <c r="CG472" s="77"/>
      <c r="CH472" s="77"/>
      <c r="CI472" s="77"/>
      <c r="CJ472" s="77"/>
      <c r="CK472" s="77"/>
      <c r="CL472" s="77"/>
      <c r="CM472" s="77"/>
      <c r="CN472" s="77"/>
      <c r="CO472" s="77"/>
      <c r="CP472" s="77"/>
      <c r="CQ472" s="77"/>
      <c r="CR472" s="77"/>
      <c r="CS472" s="77"/>
      <c r="CT472" s="81"/>
      <c r="CU472" s="77"/>
      <c r="CV472" s="77"/>
      <c r="CW472" s="77"/>
      <c r="CX472" s="77"/>
      <c r="CY472" s="77"/>
      <c r="CZ472" s="77"/>
      <c r="DA472" s="77"/>
      <c r="DB472" s="77"/>
      <c r="DC472" s="77"/>
      <c r="DD472" s="77"/>
      <c r="DE472" s="77"/>
      <c r="DF472" s="77"/>
      <c r="DG472" s="77"/>
      <c r="DH472" s="77"/>
      <c r="DI472" s="77"/>
      <c r="DJ472" s="77"/>
      <c r="DK472" s="77"/>
      <c r="DL472" s="77"/>
      <c r="DM472" s="77"/>
      <c r="DN472" s="77"/>
      <c r="DO472" s="77"/>
      <c r="DP472" s="77"/>
      <c r="DQ472" s="77"/>
      <c r="DR472" s="77"/>
    </row>
    <row r="473" spans="1:122" ht="13.5" customHeight="1">
      <c r="A473" s="77"/>
      <c r="B473" s="86"/>
      <c r="C473" s="86"/>
      <c r="D473" s="86"/>
      <c r="E473" s="86"/>
      <c r="F473" s="86"/>
      <c r="G473" s="86"/>
      <c r="H473" s="86"/>
      <c r="I473" s="86"/>
      <c r="J473" s="86"/>
      <c r="K473" s="88"/>
      <c r="L473" s="77"/>
      <c r="M473" s="77"/>
      <c r="N473" s="77"/>
      <c r="O473" s="77"/>
      <c r="P473" s="77"/>
      <c r="Q473" s="77"/>
      <c r="R473" s="89"/>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c r="AP473" s="77"/>
      <c r="AQ473" s="77"/>
      <c r="AR473" s="77"/>
      <c r="AS473" s="77"/>
      <c r="AT473" s="77"/>
      <c r="AU473" s="77"/>
      <c r="AV473" s="77"/>
      <c r="AW473" s="77"/>
      <c r="AX473" s="77"/>
      <c r="AY473" s="77"/>
      <c r="AZ473" s="77"/>
      <c r="BA473" s="77"/>
      <c r="BB473" s="77"/>
      <c r="BC473" s="77"/>
      <c r="BD473" s="77"/>
      <c r="BE473" s="77"/>
      <c r="BF473" s="77"/>
      <c r="BG473" s="77"/>
      <c r="BH473" s="77"/>
      <c r="BI473" s="77"/>
      <c r="BJ473" s="77"/>
      <c r="BK473" s="77"/>
      <c r="BL473" s="77"/>
      <c r="BM473" s="77"/>
      <c r="BN473" s="77"/>
      <c r="BO473" s="77"/>
      <c r="BP473" s="77"/>
      <c r="BQ473" s="77"/>
      <c r="BR473" s="77"/>
      <c r="BS473" s="77"/>
      <c r="BT473" s="77"/>
      <c r="BU473" s="77"/>
      <c r="BV473" s="77"/>
      <c r="BW473" s="77"/>
      <c r="BX473" s="77"/>
      <c r="BY473" s="77"/>
      <c r="BZ473" s="77"/>
      <c r="CA473" s="77"/>
      <c r="CB473" s="77"/>
      <c r="CC473" s="77"/>
      <c r="CD473" s="77"/>
      <c r="CE473" s="77"/>
      <c r="CF473" s="77"/>
      <c r="CG473" s="77"/>
      <c r="CH473" s="77"/>
      <c r="CI473" s="77"/>
      <c r="CJ473" s="77"/>
      <c r="CK473" s="77"/>
      <c r="CL473" s="77"/>
      <c r="CM473" s="77"/>
      <c r="CN473" s="77"/>
      <c r="CO473" s="77"/>
      <c r="CP473" s="77"/>
      <c r="CQ473" s="77"/>
      <c r="CR473" s="77"/>
      <c r="CS473" s="77"/>
      <c r="CT473" s="81"/>
      <c r="CU473" s="77"/>
      <c r="CV473" s="77"/>
      <c r="CW473" s="77"/>
      <c r="CX473" s="77"/>
      <c r="CY473" s="77"/>
      <c r="CZ473" s="77"/>
      <c r="DA473" s="77"/>
      <c r="DB473" s="77"/>
      <c r="DC473" s="77"/>
      <c r="DD473" s="77"/>
      <c r="DE473" s="77"/>
      <c r="DF473" s="77"/>
      <c r="DG473" s="77"/>
      <c r="DH473" s="77"/>
      <c r="DI473" s="77"/>
      <c r="DJ473" s="77"/>
      <c r="DK473" s="77"/>
      <c r="DL473" s="77"/>
      <c r="DM473" s="77"/>
      <c r="DN473" s="77"/>
      <c r="DO473" s="77"/>
      <c r="DP473" s="77"/>
      <c r="DQ473" s="77"/>
      <c r="DR473" s="77"/>
    </row>
    <row r="474" spans="1:122" ht="13.5" customHeight="1">
      <c r="A474" s="77"/>
      <c r="B474" s="86"/>
      <c r="C474" s="86"/>
      <c r="D474" s="86"/>
      <c r="E474" s="86"/>
      <c r="F474" s="86"/>
      <c r="G474" s="86"/>
      <c r="H474" s="86"/>
      <c r="I474" s="86"/>
      <c r="J474" s="86"/>
      <c r="K474" s="88"/>
      <c r="L474" s="77"/>
      <c r="M474" s="77"/>
      <c r="N474" s="77"/>
      <c r="O474" s="77"/>
      <c r="P474" s="77"/>
      <c r="Q474" s="77"/>
      <c r="R474" s="89"/>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c r="AP474" s="77"/>
      <c r="AQ474" s="77"/>
      <c r="AR474" s="77"/>
      <c r="AS474" s="77"/>
      <c r="AT474" s="77"/>
      <c r="AU474" s="77"/>
      <c r="AV474" s="77"/>
      <c r="AW474" s="77"/>
      <c r="AX474" s="77"/>
      <c r="AY474" s="77"/>
      <c r="AZ474" s="77"/>
      <c r="BA474" s="77"/>
      <c r="BB474" s="77"/>
      <c r="BC474" s="77"/>
      <c r="BD474" s="77"/>
      <c r="BE474" s="77"/>
      <c r="BF474" s="77"/>
      <c r="BG474" s="77"/>
      <c r="BH474" s="77"/>
      <c r="BI474" s="77"/>
      <c r="BJ474" s="77"/>
      <c r="BK474" s="77"/>
      <c r="BL474" s="77"/>
      <c r="BM474" s="77"/>
      <c r="BN474" s="77"/>
      <c r="BO474" s="77"/>
      <c r="BP474" s="77"/>
      <c r="BQ474" s="77"/>
      <c r="BR474" s="77"/>
      <c r="BS474" s="77"/>
      <c r="BT474" s="77"/>
      <c r="BU474" s="77"/>
      <c r="BV474" s="77"/>
      <c r="BW474" s="77"/>
      <c r="BX474" s="77"/>
      <c r="BY474" s="77"/>
      <c r="BZ474" s="77"/>
      <c r="CA474" s="77"/>
      <c r="CB474" s="77"/>
      <c r="CC474" s="77"/>
      <c r="CD474" s="77"/>
      <c r="CE474" s="77"/>
      <c r="CF474" s="77"/>
      <c r="CG474" s="77"/>
      <c r="CH474" s="77"/>
      <c r="CI474" s="77"/>
      <c r="CJ474" s="77"/>
      <c r="CK474" s="77"/>
      <c r="CL474" s="77"/>
      <c r="CM474" s="77"/>
      <c r="CN474" s="77"/>
      <c r="CO474" s="77"/>
      <c r="CP474" s="77"/>
      <c r="CQ474" s="77"/>
      <c r="CR474" s="77"/>
      <c r="CS474" s="77"/>
      <c r="CT474" s="81"/>
      <c r="CU474" s="77"/>
      <c r="CV474" s="77"/>
      <c r="CW474" s="77"/>
      <c r="CX474" s="77"/>
      <c r="CY474" s="77"/>
      <c r="CZ474" s="77"/>
      <c r="DA474" s="77"/>
      <c r="DB474" s="77"/>
      <c r="DC474" s="77"/>
      <c r="DD474" s="77"/>
      <c r="DE474" s="77"/>
      <c r="DF474" s="77"/>
      <c r="DG474" s="77"/>
      <c r="DH474" s="77"/>
      <c r="DI474" s="77"/>
      <c r="DJ474" s="77"/>
      <c r="DK474" s="77"/>
      <c r="DL474" s="77"/>
      <c r="DM474" s="77"/>
      <c r="DN474" s="77"/>
      <c r="DO474" s="77"/>
      <c r="DP474" s="77"/>
      <c r="DQ474" s="77"/>
      <c r="DR474" s="77"/>
    </row>
    <row r="475" spans="1:122" ht="13.5" customHeight="1">
      <c r="A475" s="77"/>
      <c r="B475" s="86"/>
      <c r="C475" s="86"/>
      <c r="D475" s="86"/>
      <c r="E475" s="86"/>
      <c r="F475" s="86"/>
      <c r="G475" s="86"/>
      <c r="H475" s="86"/>
      <c r="I475" s="86"/>
      <c r="J475" s="86"/>
      <c r="K475" s="88"/>
      <c r="L475" s="77"/>
      <c r="M475" s="77"/>
      <c r="N475" s="77"/>
      <c r="O475" s="77"/>
      <c r="P475" s="77"/>
      <c r="Q475" s="77"/>
      <c r="R475" s="89"/>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c r="AP475" s="77"/>
      <c r="AQ475" s="77"/>
      <c r="AR475" s="77"/>
      <c r="AS475" s="77"/>
      <c r="AT475" s="77"/>
      <c r="AU475" s="77"/>
      <c r="AV475" s="77"/>
      <c r="AW475" s="77"/>
      <c r="AX475" s="77"/>
      <c r="AY475" s="77"/>
      <c r="AZ475" s="77"/>
      <c r="BA475" s="77"/>
      <c r="BB475" s="77"/>
      <c r="BC475" s="77"/>
      <c r="BD475" s="77"/>
      <c r="BE475" s="77"/>
      <c r="BF475" s="77"/>
      <c r="BG475" s="77"/>
      <c r="BH475" s="77"/>
      <c r="BI475" s="77"/>
      <c r="BJ475" s="77"/>
      <c r="BK475" s="77"/>
      <c r="BL475" s="77"/>
      <c r="BM475" s="77"/>
      <c r="BN475" s="77"/>
      <c r="BO475" s="77"/>
      <c r="BP475" s="77"/>
      <c r="BQ475" s="77"/>
      <c r="BR475" s="77"/>
      <c r="BS475" s="77"/>
      <c r="BT475" s="77"/>
      <c r="BU475" s="77"/>
      <c r="BV475" s="77"/>
      <c r="BW475" s="77"/>
      <c r="BX475" s="77"/>
      <c r="BY475" s="77"/>
      <c r="BZ475" s="77"/>
      <c r="CA475" s="77"/>
      <c r="CB475" s="77"/>
      <c r="CC475" s="77"/>
      <c r="CD475" s="77"/>
      <c r="CE475" s="77"/>
      <c r="CF475" s="77"/>
      <c r="CG475" s="77"/>
      <c r="CH475" s="77"/>
      <c r="CI475" s="77"/>
      <c r="CJ475" s="77"/>
      <c r="CK475" s="77"/>
      <c r="CL475" s="77"/>
      <c r="CM475" s="77"/>
      <c r="CN475" s="77"/>
      <c r="CO475" s="77"/>
      <c r="CP475" s="77"/>
      <c r="CQ475" s="77"/>
      <c r="CR475" s="77"/>
      <c r="CS475" s="77"/>
      <c r="CT475" s="81"/>
      <c r="CU475" s="77"/>
      <c r="CV475" s="77"/>
      <c r="CW475" s="77"/>
      <c r="CX475" s="77"/>
      <c r="CY475" s="77"/>
      <c r="CZ475" s="77"/>
      <c r="DA475" s="77"/>
      <c r="DB475" s="77"/>
      <c r="DC475" s="77"/>
      <c r="DD475" s="77"/>
      <c r="DE475" s="77"/>
      <c r="DF475" s="77"/>
      <c r="DG475" s="77"/>
      <c r="DH475" s="77"/>
      <c r="DI475" s="77"/>
      <c r="DJ475" s="77"/>
      <c r="DK475" s="77"/>
      <c r="DL475" s="77"/>
      <c r="DM475" s="77"/>
      <c r="DN475" s="77"/>
      <c r="DO475" s="77"/>
      <c r="DP475" s="77"/>
      <c r="DQ475" s="77"/>
      <c r="DR475" s="77"/>
    </row>
    <row r="476" spans="1:122" ht="13.5" customHeight="1">
      <c r="A476" s="77"/>
      <c r="B476" s="86"/>
      <c r="C476" s="86"/>
      <c r="D476" s="86"/>
      <c r="E476" s="86"/>
      <c r="F476" s="86"/>
      <c r="G476" s="86"/>
      <c r="H476" s="86"/>
      <c r="I476" s="86"/>
      <c r="J476" s="86"/>
      <c r="K476" s="88"/>
      <c r="L476" s="77"/>
      <c r="M476" s="77"/>
      <c r="N476" s="77"/>
      <c r="O476" s="77"/>
      <c r="P476" s="77"/>
      <c r="Q476" s="77"/>
      <c r="R476" s="89"/>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c r="AP476" s="77"/>
      <c r="AQ476" s="77"/>
      <c r="AR476" s="77"/>
      <c r="AS476" s="77"/>
      <c r="AT476" s="77"/>
      <c r="AU476" s="77"/>
      <c r="AV476" s="77"/>
      <c r="AW476" s="77"/>
      <c r="AX476" s="77"/>
      <c r="AY476" s="77"/>
      <c r="AZ476" s="77"/>
      <c r="BA476" s="77"/>
      <c r="BB476" s="77"/>
      <c r="BC476" s="77"/>
      <c r="BD476" s="77"/>
      <c r="BE476" s="77"/>
      <c r="BF476" s="77"/>
      <c r="BG476" s="77"/>
      <c r="BH476" s="77"/>
      <c r="BI476" s="77"/>
      <c r="BJ476" s="77"/>
      <c r="BK476" s="77"/>
      <c r="BL476" s="77"/>
      <c r="BM476" s="77"/>
      <c r="BN476" s="77"/>
      <c r="BO476" s="77"/>
      <c r="BP476" s="77"/>
      <c r="BQ476" s="77"/>
      <c r="BR476" s="77"/>
      <c r="BS476" s="77"/>
      <c r="BT476" s="77"/>
      <c r="BU476" s="77"/>
      <c r="BV476" s="77"/>
      <c r="BW476" s="77"/>
      <c r="BX476" s="77"/>
      <c r="BY476" s="77"/>
      <c r="BZ476" s="77"/>
      <c r="CA476" s="77"/>
      <c r="CB476" s="77"/>
      <c r="CC476" s="77"/>
      <c r="CD476" s="77"/>
      <c r="CE476" s="77"/>
      <c r="CF476" s="77"/>
      <c r="CG476" s="77"/>
      <c r="CH476" s="77"/>
      <c r="CI476" s="77"/>
      <c r="CJ476" s="77"/>
      <c r="CK476" s="77"/>
      <c r="CL476" s="77"/>
      <c r="CM476" s="77"/>
      <c r="CN476" s="77"/>
      <c r="CO476" s="77"/>
      <c r="CP476" s="77"/>
      <c r="CQ476" s="77"/>
      <c r="CR476" s="77"/>
      <c r="CS476" s="77"/>
      <c r="CT476" s="81"/>
      <c r="CU476" s="77"/>
      <c r="CV476" s="77"/>
      <c r="CW476" s="77"/>
      <c r="CX476" s="77"/>
      <c r="CY476" s="77"/>
      <c r="CZ476" s="77"/>
      <c r="DA476" s="77"/>
      <c r="DB476" s="77"/>
      <c r="DC476" s="77"/>
      <c r="DD476" s="77"/>
      <c r="DE476" s="77"/>
      <c r="DF476" s="77"/>
      <c r="DG476" s="77"/>
      <c r="DH476" s="77"/>
      <c r="DI476" s="77"/>
      <c r="DJ476" s="77"/>
      <c r="DK476" s="77"/>
      <c r="DL476" s="77"/>
      <c r="DM476" s="77"/>
      <c r="DN476" s="77"/>
      <c r="DO476" s="77"/>
      <c r="DP476" s="77"/>
      <c r="DQ476" s="77"/>
      <c r="DR476" s="77"/>
    </row>
    <row r="477" spans="1:122" ht="13.5" customHeight="1">
      <c r="A477" s="77"/>
      <c r="B477" s="86"/>
      <c r="C477" s="86"/>
      <c r="D477" s="86"/>
      <c r="E477" s="86"/>
      <c r="F477" s="86"/>
      <c r="G477" s="86"/>
      <c r="H477" s="86"/>
      <c r="I477" s="86"/>
      <c r="J477" s="86"/>
      <c r="K477" s="88"/>
      <c r="L477" s="77"/>
      <c r="M477" s="77"/>
      <c r="N477" s="77"/>
      <c r="O477" s="77"/>
      <c r="P477" s="77"/>
      <c r="Q477" s="77"/>
      <c r="R477" s="89"/>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c r="AP477" s="77"/>
      <c r="AQ477" s="77"/>
      <c r="AR477" s="77"/>
      <c r="AS477" s="77"/>
      <c r="AT477" s="77"/>
      <c r="AU477" s="77"/>
      <c r="AV477" s="77"/>
      <c r="AW477" s="77"/>
      <c r="AX477" s="77"/>
      <c r="AY477" s="77"/>
      <c r="AZ477" s="77"/>
      <c r="BA477" s="77"/>
      <c r="BB477" s="77"/>
      <c r="BC477" s="77"/>
      <c r="BD477" s="77"/>
      <c r="BE477" s="77"/>
      <c r="BF477" s="77"/>
      <c r="BG477" s="77"/>
      <c r="BH477" s="77"/>
      <c r="BI477" s="77"/>
      <c r="BJ477" s="77"/>
      <c r="BK477" s="77"/>
      <c r="BL477" s="77"/>
      <c r="BM477" s="77"/>
      <c r="BN477" s="77"/>
      <c r="BO477" s="77"/>
      <c r="BP477" s="77"/>
      <c r="BQ477" s="77"/>
      <c r="BR477" s="77"/>
      <c r="BS477" s="77"/>
      <c r="BT477" s="77"/>
      <c r="BU477" s="77"/>
      <c r="BV477" s="77"/>
      <c r="BW477" s="77"/>
      <c r="BX477" s="77"/>
      <c r="BY477" s="77"/>
      <c r="BZ477" s="77"/>
      <c r="CA477" s="77"/>
      <c r="CB477" s="77"/>
      <c r="CC477" s="77"/>
      <c r="CD477" s="77"/>
      <c r="CE477" s="77"/>
      <c r="CF477" s="77"/>
      <c r="CG477" s="77"/>
      <c r="CH477" s="77"/>
      <c r="CI477" s="77"/>
      <c r="CJ477" s="77"/>
      <c r="CK477" s="77"/>
      <c r="CL477" s="77"/>
      <c r="CM477" s="77"/>
      <c r="CN477" s="77"/>
      <c r="CO477" s="77"/>
      <c r="CP477" s="77"/>
      <c r="CQ477" s="77"/>
      <c r="CR477" s="77"/>
      <c r="CS477" s="77"/>
      <c r="CT477" s="81"/>
      <c r="CU477" s="77"/>
      <c r="CV477" s="77"/>
      <c r="CW477" s="77"/>
      <c r="CX477" s="77"/>
      <c r="CY477" s="77"/>
      <c r="CZ477" s="77"/>
      <c r="DA477" s="77"/>
      <c r="DB477" s="77"/>
      <c r="DC477" s="77"/>
      <c r="DD477" s="77"/>
      <c r="DE477" s="77"/>
      <c r="DF477" s="77"/>
      <c r="DG477" s="77"/>
      <c r="DH477" s="77"/>
      <c r="DI477" s="77"/>
      <c r="DJ477" s="77"/>
      <c r="DK477" s="77"/>
      <c r="DL477" s="77"/>
      <c r="DM477" s="77"/>
      <c r="DN477" s="77"/>
      <c r="DO477" s="77"/>
      <c r="DP477" s="77"/>
      <c r="DQ477" s="77"/>
      <c r="DR477" s="77"/>
    </row>
    <row r="478" spans="1:122" ht="13.5" customHeight="1">
      <c r="A478" s="77"/>
      <c r="B478" s="86"/>
      <c r="C478" s="86"/>
      <c r="D478" s="86"/>
      <c r="E478" s="86"/>
      <c r="F478" s="86"/>
      <c r="G478" s="86"/>
      <c r="H478" s="86"/>
      <c r="I478" s="86"/>
      <c r="J478" s="86"/>
      <c r="K478" s="88"/>
      <c r="L478" s="77"/>
      <c r="M478" s="77"/>
      <c r="N478" s="77"/>
      <c r="O478" s="77"/>
      <c r="P478" s="77"/>
      <c r="Q478" s="77"/>
      <c r="R478" s="89"/>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c r="AP478" s="77"/>
      <c r="AQ478" s="77"/>
      <c r="AR478" s="77"/>
      <c r="AS478" s="77"/>
      <c r="AT478" s="77"/>
      <c r="AU478" s="77"/>
      <c r="AV478" s="77"/>
      <c r="AW478" s="77"/>
      <c r="AX478" s="77"/>
      <c r="AY478" s="77"/>
      <c r="AZ478" s="77"/>
      <c r="BA478" s="77"/>
      <c r="BB478" s="77"/>
      <c r="BC478" s="77"/>
      <c r="BD478" s="77"/>
      <c r="BE478" s="77"/>
      <c r="BF478" s="77"/>
      <c r="BG478" s="77"/>
      <c r="BH478" s="77"/>
      <c r="BI478" s="77"/>
      <c r="BJ478" s="77"/>
      <c r="BK478" s="77"/>
      <c r="BL478" s="77"/>
      <c r="BM478" s="77"/>
      <c r="BN478" s="77"/>
      <c r="BO478" s="77"/>
      <c r="BP478" s="77"/>
      <c r="BQ478" s="77"/>
      <c r="BR478" s="77"/>
      <c r="BS478" s="77"/>
      <c r="BT478" s="77"/>
      <c r="BU478" s="77"/>
      <c r="BV478" s="77"/>
      <c r="BW478" s="77"/>
      <c r="BX478" s="77"/>
      <c r="BY478" s="77"/>
      <c r="BZ478" s="77"/>
      <c r="CA478" s="77"/>
      <c r="CB478" s="77"/>
      <c r="CC478" s="77"/>
      <c r="CD478" s="77"/>
      <c r="CE478" s="77"/>
      <c r="CF478" s="77"/>
      <c r="CG478" s="77"/>
      <c r="CH478" s="77"/>
      <c r="CI478" s="77"/>
      <c r="CJ478" s="77"/>
      <c r="CK478" s="77"/>
      <c r="CL478" s="77"/>
      <c r="CM478" s="77"/>
      <c r="CN478" s="77"/>
      <c r="CO478" s="77"/>
      <c r="CP478" s="77"/>
      <c r="CQ478" s="77"/>
      <c r="CR478" s="77"/>
      <c r="CS478" s="77"/>
      <c r="CT478" s="81"/>
      <c r="CU478" s="77"/>
      <c r="CV478" s="77"/>
      <c r="CW478" s="77"/>
      <c r="CX478" s="77"/>
      <c r="CY478" s="77"/>
      <c r="CZ478" s="77"/>
      <c r="DA478" s="77"/>
      <c r="DB478" s="77"/>
      <c r="DC478" s="77"/>
      <c r="DD478" s="77"/>
      <c r="DE478" s="77"/>
      <c r="DF478" s="77"/>
      <c r="DG478" s="77"/>
      <c r="DH478" s="77"/>
      <c r="DI478" s="77"/>
      <c r="DJ478" s="77"/>
      <c r="DK478" s="77"/>
      <c r="DL478" s="77"/>
      <c r="DM478" s="77"/>
      <c r="DN478" s="77"/>
      <c r="DO478" s="77"/>
      <c r="DP478" s="77"/>
      <c r="DQ478" s="77"/>
      <c r="DR478" s="77"/>
    </row>
    <row r="479" spans="1:122" ht="13.5" customHeight="1">
      <c r="A479" s="77"/>
      <c r="B479" s="86"/>
      <c r="C479" s="86"/>
      <c r="D479" s="86"/>
      <c r="E479" s="86"/>
      <c r="F479" s="86"/>
      <c r="G479" s="86"/>
      <c r="H479" s="86"/>
      <c r="I479" s="86"/>
      <c r="J479" s="86"/>
      <c r="K479" s="88"/>
      <c r="L479" s="77"/>
      <c r="M479" s="77"/>
      <c r="N479" s="77"/>
      <c r="O479" s="77"/>
      <c r="P479" s="77"/>
      <c r="Q479" s="77"/>
      <c r="R479" s="89"/>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c r="AP479" s="77"/>
      <c r="AQ479" s="77"/>
      <c r="AR479" s="77"/>
      <c r="AS479" s="77"/>
      <c r="AT479" s="77"/>
      <c r="AU479" s="77"/>
      <c r="AV479" s="77"/>
      <c r="AW479" s="77"/>
      <c r="AX479" s="77"/>
      <c r="AY479" s="77"/>
      <c r="AZ479" s="77"/>
      <c r="BA479" s="77"/>
      <c r="BB479" s="77"/>
      <c r="BC479" s="77"/>
      <c r="BD479" s="77"/>
      <c r="BE479" s="77"/>
      <c r="BF479" s="77"/>
      <c r="BG479" s="77"/>
      <c r="BH479" s="77"/>
      <c r="BI479" s="77"/>
      <c r="BJ479" s="77"/>
      <c r="BK479" s="77"/>
      <c r="BL479" s="77"/>
      <c r="BM479" s="77"/>
      <c r="BN479" s="77"/>
      <c r="BO479" s="77"/>
      <c r="BP479" s="77"/>
      <c r="BQ479" s="77"/>
      <c r="BR479" s="77"/>
      <c r="BS479" s="77"/>
      <c r="BT479" s="77"/>
      <c r="BU479" s="77"/>
      <c r="BV479" s="77"/>
      <c r="BW479" s="77"/>
      <c r="BX479" s="77"/>
      <c r="BY479" s="77"/>
      <c r="BZ479" s="77"/>
      <c r="CA479" s="77"/>
      <c r="CB479" s="77"/>
      <c r="CC479" s="77"/>
      <c r="CD479" s="77"/>
      <c r="CE479" s="77"/>
      <c r="CF479" s="77"/>
      <c r="CG479" s="77"/>
      <c r="CH479" s="77"/>
      <c r="CI479" s="77"/>
      <c r="CJ479" s="77"/>
      <c r="CK479" s="77"/>
      <c r="CL479" s="77"/>
      <c r="CM479" s="77"/>
      <c r="CN479" s="77"/>
      <c r="CO479" s="77"/>
      <c r="CP479" s="77"/>
      <c r="CQ479" s="77"/>
      <c r="CR479" s="77"/>
      <c r="CS479" s="77"/>
      <c r="CT479" s="81"/>
      <c r="CU479" s="77"/>
      <c r="CV479" s="77"/>
      <c r="CW479" s="77"/>
      <c r="CX479" s="77"/>
      <c r="CY479" s="77"/>
      <c r="CZ479" s="77"/>
      <c r="DA479" s="77"/>
      <c r="DB479" s="77"/>
      <c r="DC479" s="77"/>
      <c r="DD479" s="77"/>
      <c r="DE479" s="77"/>
      <c r="DF479" s="77"/>
      <c r="DG479" s="77"/>
      <c r="DH479" s="77"/>
      <c r="DI479" s="77"/>
      <c r="DJ479" s="77"/>
      <c r="DK479" s="77"/>
      <c r="DL479" s="77"/>
      <c r="DM479" s="77"/>
      <c r="DN479" s="77"/>
      <c r="DO479" s="77"/>
      <c r="DP479" s="77"/>
      <c r="DQ479" s="77"/>
      <c r="DR479" s="77"/>
    </row>
    <row r="480" spans="1:122" ht="13.5" customHeight="1">
      <c r="A480" s="77"/>
      <c r="B480" s="86"/>
      <c r="C480" s="86"/>
      <c r="D480" s="86"/>
      <c r="E480" s="86"/>
      <c r="F480" s="86"/>
      <c r="G480" s="86"/>
      <c r="H480" s="86"/>
      <c r="I480" s="86"/>
      <c r="J480" s="86"/>
      <c r="K480" s="88"/>
      <c r="L480" s="77"/>
      <c r="M480" s="77"/>
      <c r="N480" s="77"/>
      <c r="O480" s="77"/>
      <c r="P480" s="77"/>
      <c r="Q480" s="77"/>
      <c r="R480" s="89"/>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c r="AP480" s="77"/>
      <c r="AQ480" s="77"/>
      <c r="AR480" s="77"/>
      <c r="AS480" s="77"/>
      <c r="AT480" s="77"/>
      <c r="AU480" s="77"/>
      <c r="AV480" s="77"/>
      <c r="AW480" s="77"/>
      <c r="AX480" s="77"/>
      <c r="AY480" s="77"/>
      <c r="AZ480" s="77"/>
      <c r="BA480" s="77"/>
      <c r="BB480" s="77"/>
      <c r="BC480" s="77"/>
      <c r="BD480" s="77"/>
      <c r="BE480" s="77"/>
      <c r="BF480" s="77"/>
      <c r="BG480" s="77"/>
      <c r="BH480" s="77"/>
      <c r="BI480" s="77"/>
      <c r="BJ480" s="77"/>
      <c r="BK480" s="77"/>
      <c r="BL480" s="77"/>
      <c r="BM480" s="77"/>
      <c r="BN480" s="77"/>
      <c r="BO480" s="77"/>
      <c r="BP480" s="77"/>
      <c r="BQ480" s="77"/>
      <c r="BR480" s="77"/>
      <c r="BS480" s="77"/>
      <c r="BT480" s="77"/>
      <c r="BU480" s="77"/>
      <c r="BV480" s="77"/>
      <c r="BW480" s="77"/>
      <c r="BX480" s="77"/>
      <c r="BY480" s="77"/>
      <c r="BZ480" s="77"/>
      <c r="CA480" s="77"/>
      <c r="CB480" s="77"/>
      <c r="CC480" s="77"/>
      <c r="CD480" s="77"/>
      <c r="CE480" s="77"/>
      <c r="CF480" s="77"/>
      <c r="CG480" s="77"/>
      <c r="CH480" s="77"/>
      <c r="CI480" s="77"/>
      <c r="CJ480" s="77"/>
      <c r="CK480" s="77"/>
      <c r="CL480" s="77"/>
      <c r="CM480" s="77"/>
      <c r="CN480" s="77"/>
      <c r="CO480" s="77"/>
      <c r="CP480" s="77"/>
      <c r="CQ480" s="77"/>
      <c r="CR480" s="77"/>
      <c r="CS480" s="77"/>
      <c r="CT480" s="81"/>
      <c r="CU480" s="77"/>
      <c r="CV480" s="77"/>
      <c r="CW480" s="77"/>
      <c r="CX480" s="77"/>
      <c r="CY480" s="77"/>
      <c r="CZ480" s="77"/>
      <c r="DA480" s="77"/>
      <c r="DB480" s="77"/>
      <c r="DC480" s="77"/>
      <c r="DD480" s="77"/>
      <c r="DE480" s="77"/>
      <c r="DF480" s="77"/>
      <c r="DG480" s="77"/>
      <c r="DH480" s="77"/>
      <c r="DI480" s="77"/>
      <c r="DJ480" s="77"/>
      <c r="DK480" s="77"/>
      <c r="DL480" s="77"/>
      <c r="DM480" s="77"/>
      <c r="DN480" s="77"/>
      <c r="DO480" s="77"/>
      <c r="DP480" s="77"/>
      <c r="DQ480" s="77"/>
      <c r="DR480" s="77"/>
    </row>
    <row r="481" spans="1:122" ht="13.5" customHeight="1">
      <c r="A481" s="77"/>
      <c r="B481" s="86"/>
      <c r="C481" s="86"/>
      <c r="D481" s="86"/>
      <c r="E481" s="86"/>
      <c r="F481" s="86"/>
      <c r="G481" s="86"/>
      <c r="H481" s="86"/>
      <c r="I481" s="86"/>
      <c r="J481" s="86"/>
      <c r="K481" s="88"/>
      <c r="L481" s="77"/>
      <c r="M481" s="77"/>
      <c r="N481" s="77"/>
      <c r="O481" s="77"/>
      <c r="P481" s="77"/>
      <c r="Q481" s="77"/>
      <c r="R481" s="89"/>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c r="AP481" s="77"/>
      <c r="AQ481" s="77"/>
      <c r="AR481" s="77"/>
      <c r="AS481" s="77"/>
      <c r="AT481" s="77"/>
      <c r="AU481" s="77"/>
      <c r="AV481" s="77"/>
      <c r="AW481" s="77"/>
      <c r="AX481" s="77"/>
      <c r="AY481" s="77"/>
      <c r="AZ481" s="77"/>
      <c r="BA481" s="77"/>
      <c r="BB481" s="77"/>
      <c r="BC481" s="77"/>
      <c r="BD481" s="77"/>
      <c r="BE481" s="77"/>
      <c r="BF481" s="77"/>
      <c r="BG481" s="77"/>
      <c r="BH481" s="77"/>
      <c r="BI481" s="77"/>
      <c r="BJ481" s="77"/>
      <c r="BK481" s="77"/>
      <c r="BL481" s="77"/>
      <c r="BM481" s="77"/>
      <c r="BN481" s="77"/>
      <c r="BO481" s="77"/>
      <c r="BP481" s="77"/>
      <c r="BQ481" s="77"/>
      <c r="BR481" s="77"/>
      <c r="BS481" s="77"/>
      <c r="BT481" s="77"/>
      <c r="BU481" s="77"/>
      <c r="BV481" s="77"/>
      <c r="BW481" s="77"/>
      <c r="BX481" s="77"/>
      <c r="BY481" s="77"/>
      <c r="BZ481" s="77"/>
      <c r="CA481" s="77"/>
      <c r="CB481" s="77"/>
      <c r="CC481" s="77"/>
      <c r="CD481" s="77"/>
      <c r="CE481" s="77"/>
      <c r="CF481" s="77"/>
      <c r="CG481" s="77"/>
      <c r="CH481" s="77"/>
      <c r="CI481" s="77"/>
      <c r="CJ481" s="77"/>
      <c r="CK481" s="77"/>
      <c r="CL481" s="77"/>
      <c r="CM481" s="77"/>
      <c r="CN481" s="77"/>
      <c r="CO481" s="77"/>
      <c r="CP481" s="77"/>
      <c r="CQ481" s="77"/>
      <c r="CR481" s="77"/>
      <c r="CS481" s="77"/>
      <c r="CT481" s="81"/>
      <c r="CU481" s="77"/>
      <c r="CV481" s="77"/>
      <c r="CW481" s="77"/>
      <c r="CX481" s="77"/>
      <c r="CY481" s="77"/>
      <c r="CZ481" s="77"/>
      <c r="DA481" s="77"/>
      <c r="DB481" s="77"/>
      <c r="DC481" s="77"/>
      <c r="DD481" s="77"/>
      <c r="DE481" s="77"/>
      <c r="DF481" s="77"/>
      <c r="DG481" s="77"/>
      <c r="DH481" s="77"/>
      <c r="DI481" s="77"/>
      <c r="DJ481" s="77"/>
      <c r="DK481" s="77"/>
      <c r="DL481" s="77"/>
      <c r="DM481" s="77"/>
      <c r="DN481" s="77"/>
      <c r="DO481" s="77"/>
      <c r="DP481" s="77"/>
      <c r="DQ481" s="77"/>
      <c r="DR481" s="77"/>
    </row>
    <row r="482" spans="1:122" ht="13.5" customHeight="1">
      <c r="A482" s="77"/>
      <c r="B482" s="86"/>
      <c r="C482" s="86"/>
      <c r="D482" s="86"/>
      <c r="E482" s="86"/>
      <c r="F482" s="86"/>
      <c r="G482" s="86"/>
      <c r="H482" s="86"/>
      <c r="I482" s="86"/>
      <c r="J482" s="86"/>
      <c r="K482" s="88"/>
      <c r="L482" s="77"/>
      <c r="M482" s="77"/>
      <c r="N482" s="77"/>
      <c r="O482" s="77"/>
      <c r="P482" s="77"/>
      <c r="Q482" s="77"/>
      <c r="R482" s="89"/>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c r="AP482" s="77"/>
      <c r="AQ482" s="77"/>
      <c r="AR482" s="77"/>
      <c r="AS482" s="77"/>
      <c r="AT482" s="77"/>
      <c r="AU482" s="77"/>
      <c r="AV482" s="77"/>
      <c r="AW482" s="77"/>
      <c r="AX482" s="77"/>
      <c r="AY482" s="77"/>
      <c r="AZ482" s="77"/>
      <c r="BA482" s="77"/>
      <c r="BB482" s="77"/>
      <c r="BC482" s="77"/>
      <c r="BD482" s="77"/>
      <c r="BE482" s="77"/>
      <c r="BF482" s="77"/>
      <c r="BG482" s="77"/>
      <c r="BH482" s="77"/>
      <c r="BI482" s="77"/>
      <c r="BJ482" s="77"/>
      <c r="BK482" s="77"/>
      <c r="BL482" s="77"/>
      <c r="BM482" s="77"/>
      <c r="BN482" s="77"/>
      <c r="BO482" s="77"/>
      <c r="BP482" s="77"/>
      <c r="BQ482" s="77"/>
      <c r="BR482" s="77"/>
      <c r="BS482" s="77"/>
      <c r="BT482" s="77"/>
      <c r="BU482" s="77"/>
      <c r="BV482" s="77"/>
      <c r="BW482" s="77"/>
      <c r="BX482" s="77"/>
      <c r="BY482" s="77"/>
      <c r="BZ482" s="77"/>
      <c r="CA482" s="77"/>
      <c r="CB482" s="77"/>
      <c r="CC482" s="77"/>
      <c r="CD482" s="77"/>
      <c r="CE482" s="77"/>
      <c r="CF482" s="77"/>
      <c r="CG482" s="77"/>
      <c r="CH482" s="77"/>
      <c r="CI482" s="77"/>
      <c r="CJ482" s="77"/>
      <c r="CK482" s="77"/>
      <c r="CL482" s="77"/>
      <c r="CM482" s="77"/>
      <c r="CN482" s="77"/>
      <c r="CO482" s="77"/>
      <c r="CP482" s="77"/>
      <c r="CQ482" s="77"/>
      <c r="CR482" s="77"/>
      <c r="CS482" s="77"/>
      <c r="CT482" s="81"/>
      <c r="CU482" s="77"/>
      <c r="CV482" s="77"/>
      <c r="CW482" s="77"/>
      <c r="CX482" s="77"/>
      <c r="CY482" s="77"/>
      <c r="CZ482" s="77"/>
      <c r="DA482" s="77"/>
      <c r="DB482" s="77"/>
      <c r="DC482" s="77"/>
      <c r="DD482" s="77"/>
      <c r="DE482" s="77"/>
      <c r="DF482" s="77"/>
      <c r="DG482" s="77"/>
      <c r="DH482" s="77"/>
      <c r="DI482" s="77"/>
      <c r="DJ482" s="77"/>
      <c r="DK482" s="77"/>
      <c r="DL482" s="77"/>
      <c r="DM482" s="77"/>
      <c r="DN482" s="77"/>
      <c r="DO482" s="77"/>
      <c r="DP482" s="77"/>
      <c r="DQ482" s="77"/>
      <c r="DR482" s="77"/>
    </row>
    <row r="483" spans="1:122" ht="13.5" customHeight="1">
      <c r="A483" s="77"/>
      <c r="B483" s="86"/>
      <c r="C483" s="86"/>
      <c r="D483" s="86"/>
      <c r="E483" s="86"/>
      <c r="F483" s="86"/>
      <c r="G483" s="86"/>
      <c r="H483" s="86"/>
      <c r="I483" s="86"/>
      <c r="J483" s="86"/>
      <c r="K483" s="88"/>
      <c r="L483" s="77"/>
      <c r="M483" s="77"/>
      <c r="N483" s="77"/>
      <c r="O483" s="77"/>
      <c r="P483" s="77"/>
      <c r="Q483" s="77"/>
      <c r="R483" s="89"/>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c r="AP483" s="77"/>
      <c r="AQ483" s="77"/>
      <c r="AR483" s="77"/>
      <c r="AS483" s="77"/>
      <c r="AT483" s="77"/>
      <c r="AU483" s="77"/>
      <c r="AV483" s="77"/>
      <c r="AW483" s="77"/>
      <c r="AX483" s="77"/>
      <c r="AY483" s="77"/>
      <c r="AZ483" s="77"/>
      <c r="BA483" s="77"/>
      <c r="BB483" s="77"/>
      <c r="BC483" s="77"/>
      <c r="BD483" s="77"/>
      <c r="BE483" s="77"/>
      <c r="BF483" s="77"/>
      <c r="BG483" s="77"/>
      <c r="BH483" s="77"/>
      <c r="BI483" s="77"/>
      <c r="BJ483" s="77"/>
      <c r="BK483" s="77"/>
      <c r="BL483" s="77"/>
      <c r="BM483" s="77"/>
      <c r="BN483" s="77"/>
      <c r="BO483" s="77"/>
      <c r="BP483" s="77"/>
      <c r="BQ483" s="77"/>
      <c r="BR483" s="77"/>
      <c r="BS483" s="77"/>
      <c r="BT483" s="77"/>
      <c r="BU483" s="77"/>
      <c r="BV483" s="77"/>
      <c r="BW483" s="77"/>
      <c r="BX483" s="77"/>
      <c r="BY483" s="77"/>
      <c r="BZ483" s="77"/>
      <c r="CA483" s="77"/>
      <c r="CB483" s="77"/>
      <c r="CC483" s="77"/>
      <c r="CD483" s="77"/>
      <c r="CE483" s="77"/>
      <c r="CF483" s="77"/>
      <c r="CG483" s="77"/>
      <c r="CH483" s="77"/>
      <c r="CI483" s="77"/>
      <c r="CJ483" s="77"/>
      <c r="CK483" s="77"/>
      <c r="CL483" s="77"/>
      <c r="CM483" s="77"/>
      <c r="CN483" s="77"/>
      <c r="CO483" s="77"/>
      <c r="CP483" s="77"/>
      <c r="CQ483" s="77"/>
      <c r="CR483" s="77"/>
      <c r="CS483" s="77"/>
      <c r="CT483" s="81"/>
      <c r="CU483" s="77"/>
      <c r="CV483" s="77"/>
      <c r="CW483" s="77"/>
      <c r="CX483" s="77"/>
      <c r="CY483" s="77"/>
      <c r="CZ483" s="77"/>
      <c r="DA483" s="77"/>
      <c r="DB483" s="77"/>
      <c r="DC483" s="77"/>
      <c r="DD483" s="77"/>
      <c r="DE483" s="77"/>
      <c r="DF483" s="77"/>
      <c r="DG483" s="77"/>
      <c r="DH483" s="77"/>
      <c r="DI483" s="77"/>
      <c r="DJ483" s="77"/>
      <c r="DK483" s="77"/>
      <c r="DL483" s="77"/>
      <c r="DM483" s="77"/>
      <c r="DN483" s="77"/>
      <c r="DO483" s="77"/>
      <c r="DP483" s="77"/>
      <c r="DQ483" s="77"/>
      <c r="DR483" s="77"/>
    </row>
    <row r="484" spans="1:122" ht="13.5" customHeight="1">
      <c r="A484" s="77"/>
      <c r="B484" s="86"/>
      <c r="C484" s="86"/>
      <c r="D484" s="86"/>
      <c r="E484" s="86"/>
      <c r="F484" s="86"/>
      <c r="G484" s="86"/>
      <c r="H484" s="86"/>
      <c r="I484" s="86"/>
      <c r="J484" s="86"/>
      <c r="K484" s="88"/>
      <c r="L484" s="77"/>
      <c r="M484" s="77"/>
      <c r="N484" s="77"/>
      <c r="O484" s="77"/>
      <c r="P484" s="77"/>
      <c r="Q484" s="77"/>
      <c r="R484" s="89"/>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c r="AP484" s="77"/>
      <c r="AQ484" s="77"/>
      <c r="AR484" s="77"/>
      <c r="AS484" s="77"/>
      <c r="AT484" s="77"/>
      <c r="AU484" s="77"/>
      <c r="AV484" s="77"/>
      <c r="AW484" s="77"/>
      <c r="AX484" s="77"/>
      <c r="AY484" s="77"/>
      <c r="AZ484" s="77"/>
      <c r="BA484" s="77"/>
      <c r="BB484" s="77"/>
      <c r="BC484" s="77"/>
      <c r="BD484" s="77"/>
      <c r="BE484" s="77"/>
      <c r="BF484" s="77"/>
      <c r="BG484" s="77"/>
      <c r="BH484" s="77"/>
      <c r="BI484" s="77"/>
      <c r="BJ484" s="77"/>
      <c r="BK484" s="77"/>
      <c r="BL484" s="77"/>
      <c r="BM484" s="77"/>
      <c r="BN484" s="77"/>
      <c r="BO484" s="77"/>
      <c r="BP484" s="77"/>
      <c r="BQ484" s="77"/>
      <c r="BR484" s="77"/>
      <c r="BS484" s="77"/>
      <c r="BT484" s="77"/>
      <c r="BU484" s="77"/>
      <c r="BV484" s="77"/>
      <c r="BW484" s="77"/>
      <c r="BX484" s="77"/>
      <c r="BY484" s="77"/>
      <c r="BZ484" s="77"/>
      <c r="CA484" s="77"/>
      <c r="CB484" s="77"/>
      <c r="CC484" s="77"/>
      <c r="CD484" s="77"/>
      <c r="CE484" s="77"/>
      <c r="CF484" s="77"/>
      <c r="CG484" s="77"/>
      <c r="CH484" s="77"/>
      <c r="CI484" s="77"/>
      <c r="CJ484" s="77"/>
      <c r="CK484" s="77"/>
      <c r="CL484" s="77"/>
      <c r="CM484" s="77"/>
      <c r="CN484" s="77"/>
      <c r="CO484" s="77"/>
      <c r="CP484" s="77"/>
      <c r="CQ484" s="77"/>
      <c r="CR484" s="77"/>
      <c r="CS484" s="77"/>
      <c r="CT484" s="81"/>
      <c r="CU484" s="77"/>
      <c r="CV484" s="77"/>
      <c r="CW484" s="77"/>
      <c r="CX484" s="77"/>
      <c r="CY484" s="77"/>
      <c r="CZ484" s="77"/>
      <c r="DA484" s="77"/>
      <c r="DB484" s="77"/>
      <c r="DC484" s="77"/>
      <c r="DD484" s="77"/>
      <c r="DE484" s="77"/>
      <c r="DF484" s="77"/>
      <c r="DG484" s="77"/>
      <c r="DH484" s="77"/>
      <c r="DI484" s="77"/>
      <c r="DJ484" s="77"/>
      <c r="DK484" s="77"/>
      <c r="DL484" s="77"/>
      <c r="DM484" s="77"/>
      <c r="DN484" s="77"/>
      <c r="DO484" s="77"/>
      <c r="DP484" s="77"/>
      <c r="DQ484" s="77"/>
      <c r="DR484" s="77"/>
    </row>
    <row r="485" spans="1:122" ht="13.5" customHeight="1">
      <c r="A485" s="77"/>
      <c r="B485" s="86"/>
      <c r="C485" s="86"/>
      <c r="D485" s="86"/>
      <c r="E485" s="86"/>
      <c r="F485" s="86"/>
      <c r="G485" s="86"/>
      <c r="H485" s="86"/>
      <c r="I485" s="86"/>
      <c r="J485" s="86"/>
      <c r="K485" s="88"/>
      <c r="L485" s="77"/>
      <c r="M485" s="77"/>
      <c r="N485" s="77"/>
      <c r="O485" s="77"/>
      <c r="P485" s="77"/>
      <c r="Q485" s="77"/>
      <c r="R485" s="89"/>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c r="AP485" s="77"/>
      <c r="AQ485" s="77"/>
      <c r="AR485" s="77"/>
      <c r="AS485" s="77"/>
      <c r="AT485" s="77"/>
      <c r="AU485" s="77"/>
      <c r="AV485" s="77"/>
      <c r="AW485" s="77"/>
      <c r="AX485" s="77"/>
      <c r="AY485" s="77"/>
      <c r="AZ485" s="77"/>
      <c r="BA485" s="77"/>
      <c r="BB485" s="77"/>
      <c r="BC485" s="77"/>
      <c r="BD485" s="77"/>
      <c r="BE485" s="77"/>
      <c r="BF485" s="77"/>
      <c r="BG485" s="77"/>
      <c r="BH485" s="77"/>
      <c r="BI485" s="77"/>
      <c r="BJ485" s="77"/>
      <c r="BK485" s="77"/>
      <c r="BL485" s="77"/>
      <c r="BM485" s="77"/>
      <c r="BN485" s="77"/>
      <c r="BO485" s="77"/>
      <c r="BP485" s="77"/>
      <c r="BQ485" s="77"/>
      <c r="BR485" s="77"/>
      <c r="BS485" s="77"/>
      <c r="BT485" s="77"/>
      <c r="BU485" s="77"/>
      <c r="BV485" s="77"/>
      <c r="BW485" s="77"/>
      <c r="BX485" s="77"/>
      <c r="BY485" s="77"/>
      <c r="BZ485" s="77"/>
      <c r="CA485" s="77"/>
      <c r="CB485" s="77"/>
      <c r="CC485" s="77"/>
      <c r="CD485" s="77"/>
      <c r="CE485" s="77"/>
      <c r="CF485" s="77"/>
      <c r="CG485" s="77"/>
      <c r="CH485" s="77"/>
      <c r="CI485" s="77"/>
      <c r="CJ485" s="77"/>
      <c r="CK485" s="77"/>
      <c r="CL485" s="77"/>
      <c r="CM485" s="77"/>
      <c r="CN485" s="77"/>
      <c r="CO485" s="77"/>
      <c r="CP485" s="77"/>
      <c r="CQ485" s="77"/>
      <c r="CR485" s="77"/>
      <c r="CS485" s="77"/>
      <c r="CT485" s="81"/>
      <c r="CU485" s="77"/>
      <c r="CV485" s="77"/>
      <c r="CW485" s="77"/>
      <c r="CX485" s="77"/>
      <c r="CY485" s="77"/>
      <c r="CZ485" s="77"/>
      <c r="DA485" s="77"/>
      <c r="DB485" s="77"/>
      <c r="DC485" s="77"/>
      <c r="DD485" s="77"/>
      <c r="DE485" s="77"/>
      <c r="DF485" s="77"/>
      <c r="DG485" s="77"/>
      <c r="DH485" s="77"/>
      <c r="DI485" s="77"/>
      <c r="DJ485" s="77"/>
      <c r="DK485" s="77"/>
      <c r="DL485" s="77"/>
      <c r="DM485" s="77"/>
      <c r="DN485" s="77"/>
      <c r="DO485" s="77"/>
      <c r="DP485" s="77"/>
      <c r="DQ485" s="77"/>
      <c r="DR485" s="77"/>
    </row>
    <row r="486" spans="1:122" ht="13.5" customHeight="1">
      <c r="A486" s="77"/>
      <c r="B486" s="86"/>
      <c r="C486" s="86"/>
      <c r="D486" s="86"/>
      <c r="E486" s="86"/>
      <c r="F486" s="86"/>
      <c r="G486" s="86"/>
      <c r="H486" s="86"/>
      <c r="I486" s="86"/>
      <c r="J486" s="86"/>
      <c r="K486" s="88"/>
      <c r="L486" s="77"/>
      <c r="M486" s="77"/>
      <c r="N486" s="77"/>
      <c r="O486" s="77"/>
      <c r="P486" s="77"/>
      <c r="Q486" s="77"/>
      <c r="R486" s="89"/>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c r="AP486" s="77"/>
      <c r="AQ486" s="77"/>
      <c r="AR486" s="77"/>
      <c r="AS486" s="77"/>
      <c r="AT486" s="77"/>
      <c r="AU486" s="77"/>
      <c r="AV486" s="77"/>
      <c r="AW486" s="77"/>
      <c r="AX486" s="77"/>
      <c r="AY486" s="77"/>
      <c r="AZ486" s="77"/>
      <c r="BA486" s="77"/>
      <c r="BB486" s="77"/>
      <c r="BC486" s="77"/>
      <c r="BD486" s="77"/>
      <c r="BE486" s="77"/>
      <c r="BF486" s="77"/>
      <c r="BG486" s="77"/>
      <c r="BH486" s="77"/>
      <c r="BI486" s="77"/>
      <c r="BJ486" s="77"/>
      <c r="BK486" s="77"/>
      <c r="BL486" s="77"/>
      <c r="BM486" s="77"/>
      <c r="BN486" s="77"/>
      <c r="BO486" s="77"/>
      <c r="BP486" s="77"/>
      <c r="BQ486" s="77"/>
      <c r="BR486" s="77"/>
      <c r="BS486" s="77"/>
      <c r="BT486" s="77"/>
      <c r="BU486" s="77"/>
      <c r="BV486" s="77"/>
      <c r="BW486" s="77"/>
      <c r="BX486" s="77"/>
      <c r="BY486" s="77"/>
      <c r="BZ486" s="77"/>
      <c r="CA486" s="77"/>
      <c r="CB486" s="77"/>
      <c r="CC486" s="77"/>
      <c r="CD486" s="77"/>
      <c r="CE486" s="77"/>
      <c r="CF486" s="77"/>
      <c r="CG486" s="77"/>
      <c r="CH486" s="77"/>
      <c r="CI486" s="77"/>
      <c r="CJ486" s="77"/>
      <c r="CK486" s="77"/>
      <c r="CL486" s="77"/>
      <c r="CM486" s="77"/>
      <c r="CN486" s="77"/>
      <c r="CO486" s="77"/>
      <c r="CP486" s="77"/>
      <c r="CQ486" s="77"/>
      <c r="CR486" s="77"/>
      <c r="CS486" s="77"/>
      <c r="CT486" s="81"/>
      <c r="CU486" s="77"/>
      <c r="CV486" s="77"/>
      <c r="CW486" s="77"/>
      <c r="CX486" s="77"/>
      <c r="CY486" s="77"/>
      <c r="CZ486" s="77"/>
      <c r="DA486" s="77"/>
      <c r="DB486" s="77"/>
      <c r="DC486" s="77"/>
      <c r="DD486" s="77"/>
      <c r="DE486" s="77"/>
      <c r="DF486" s="77"/>
      <c r="DG486" s="77"/>
      <c r="DH486" s="77"/>
      <c r="DI486" s="77"/>
      <c r="DJ486" s="77"/>
      <c r="DK486" s="77"/>
      <c r="DL486" s="77"/>
      <c r="DM486" s="77"/>
      <c r="DN486" s="77"/>
      <c r="DO486" s="77"/>
      <c r="DP486" s="77"/>
      <c r="DQ486" s="77"/>
      <c r="DR486" s="77"/>
    </row>
    <row r="487" spans="1:122" ht="13.5" customHeight="1">
      <c r="A487" s="77"/>
      <c r="B487" s="86"/>
      <c r="C487" s="86"/>
      <c r="D487" s="86"/>
      <c r="E487" s="86"/>
      <c r="F487" s="86"/>
      <c r="G487" s="86"/>
      <c r="H487" s="86"/>
      <c r="I487" s="86"/>
      <c r="J487" s="86"/>
      <c r="K487" s="88"/>
      <c r="L487" s="77"/>
      <c r="M487" s="77"/>
      <c r="N487" s="77"/>
      <c r="O487" s="77"/>
      <c r="P487" s="77"/>
      <c r="Q487" s="77"/>
      <c r="R487" s="89"/>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c r="AP487" s="77"/>
      <c r="AQ487" s="77"/>
      <c r="AR487" s="77"/>
      <c r="AS487" s="77"/>
      <c r="AT487" s="77"/>
      <c r="AU487" s="77"/>
      <c r="AV487" s="77"/>
      <c r="AW487" s="77"/>
      <c r="AX487" s="77"/>
      <c r="AY487" s="77"/>
      <c r="AZ487" s="77"/>
      <c r="BA487" s="77"/>
      <c r="BB487" s="77"/>
      <c r="BC487" s="77"/>
      <c r="BD487" s="77"/>
      <c r="BE487" s="77"/>
      <c r="BF487" s="77"/>
      <c r="BG487" s="77"/>
      <c r="BH487" s="77"/>
      <c r="BI487" s="77"/>
      <c r="BJ487" s="77"/>
      <c r="BK487" s="77"/>
      <c r="BL487" s="77"/>
      <c r="BM487" s="77"/>
      <c r="BN487" s="77"/>
      <c r="BO487" s="77"/>
      <c r="BP487" s="77"/>
      <c r="BQ487" s="77"/>
      <c r="BR487" s="77"/>
      <c r="BS487" s="77"/>
      <c r="BT487" s="77"/>
      <c r="BU487" s="77"/>
      <c r="BV487" s="77"/>
      <c r="BW487" s="77"/>
      <c r="BX487" s="77"/>
      <c r="BY487" s="77"/>
      <c r="BZ487" s="77"/>
      <c r="CA487" s="77"/>
      <c r="CB487" s="77"/>
      <c r="CC487" s="77"/>
      <c r="CD487" s="77"/>
      <c r="CE487" s="77"/>
      <c r="CF487" s="77"/>
      <c r="CG487" s="77"/>
      <c r="CH487" s="77"/>
      <c r="CI487" s="77"/>
      <c r="CJ487" s="77"/>
      <c r="CK487" s="77"/>
      <c r="CL487" s="77"/>
      <c r="CM487" s="77"/>
      <c r="CN487" s="77"/>
      <c r="CO487" s="77"/>
      <c r="CP487" s="77"/>
      <c r="CQ487" s="77"/>
      <c r="CR487" s="77"/>
      <c r="CS487" s="77"/>
      <c r="CT487" s="81"/>
      <c r="CU487" s="77"/>
      <c r="CV487" s="77"/>
      <c r="CW487" s="77"/>
      <c r="CX487" s="77"/>
      <c r="CY487" s="77"/>
      <c r="CZ487" s="77"/>
      <c r="DA487" s="77"/>
      <c r="DB487" s="77"/>
      <c r="DC487" s="77"/>
      <c r="DD487" s="77"/>
      <c r="DE487" s="77"/>
      <c r="DF487" s="77"/>
      <c r="DG487" s="77"/>
      <c r="DH487" s="77"/>
      <c r="DI487" s="77"/>
      <c r="DJ487" s="77"/>
      <c r="DK487" s="77"/>
      <c r="DL487" s="77"/>
      <c r="DM487" s="77"/>
      <c r="DN487" s="77"/>
      <c r="DO487" s="77"/>
      <c r="DP487" s="77"/>
      <c r="DQ487" s="77"/>
      <c r="DR487" s="77"/>
    </row>
    <row r="488" spans="1:122" ht="13.5" customHeight="1">
      <c r="A488" s="77"/>
      <c r="B488" s="86"/>
      <c r="C488" s="86"/>
      <c r="D488" s="86"/>
      <c r="E488" s="86"/>
      <c r="F488" s="86"/>
      <c r="G488" s="86"/>
      <c r="H488" s="86"/>
      <c r="I488" s="86"/>
      <c r="J488" s="86"/>
      <c r="K488" s="88"/>
      <c r="L488" s="77"/>
      <c r="M488" s="77"/>
      <c r="N488" s="77"/>
      <c r="O488" s="77"/>
      <c r="P488" s="77"/>
      <c r="Q488" s="77"/>
      <c r="R488" s="89"/>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c r="AP488" s="77"/>
      <c r="AQ488" s="77"/>
      <c r="AR488" s="77"/>
      <c r="AS488" s="77"/>
      <c r="AT488" s="77"/>
      <c r="AU488" s="77"/>
      <c r="AV488" s="77"/>
      <c r="AW488" s="77"/>
      <c r="AX488" s="77"/>
      <c r="AY488" s="77"/>
      <c r="AZ488" s="77"/>
      <c r="BA488" s="77"/>
      <c r="BB488" s="77"/>
      <c r="BC488" s="77"/>
      <c r="BD488" s="77"/>
      <c r="BE488" s="77"/>
      <c r="BF488" s="77"/>
      <c r="BG488" s="77"/>
      <c r="BH488" s="77"/>
      <c r="BI488" s="77"/>
      <c r="BJ488" s="77"/>
      <c r="BK488" s="77"/>
      <c r="BL488" s="77"/>
      <c r="BM488" s="77"/>
      <c r="BN488" s="77"/>
      <c r="BO488" s="77"/>
      <c r="BP488" s="77"/>
      <c r="BQ488" s="77"/>
      <c r="BR488" s="77"/>
      <c r="BS488" s="77"/>
      <c r="BT488" s="77"/>
      <c r="BU488" s="77"/>
      <c r="BV488" s="77"/>
      <c r="BW488" s="77"/>
      <c r="BX488" s="77"/>
      <c r="BY488" s="77"/>
      <c r="BZ488" s="77"/>
      <c r="CA488" s="77"/>
      <c r="CB488" s="77"/>
      <c r="CC488" s="77"/>
      <c r="CD488" s="77"/>
      <c r="CE488" s="77"/>
      <c r="CF488" s="77"/>
      <c r="CG488" s="77"/>
      <c r="CH488" s="77"/>
      <c r="CI488" s="77"/>
      <c r="CJ488" s="77"/>
      <c r="CK488" s="77"/>
      <c r="CL488" s="77"/>
      <c r="CM488" s="77"/>
      <c r="CN488" s="77"/>
      <c r="CO488" s="77"/>
      <c r="CP488" s="77"/>
      <c r="CQ488" s="77"/>
      <c r="CR488" s="77"/>
      <c r="CS488" s="77"/>
      <c r="CT488" s="81"/>
      <c r="CU488" s="77"/>
      <c r="CV488" s="77"/>
      <c r="CW488" s="77"/>
      <c r="CX488" s="77"/>
      <c r="CY488" s="77"/>
      <c r="CZ488" s="77"/>
      <c r="DA488" s="77"/>
      <c r="DB488" s="77"/>
      <c r="DC488" s="77"/>
      <c r="DD488" s="77"/>
      <c r="DE488" s="77"/>
      <c r="DF488" s="77"/>
      <c r="DG488" s="77"/>
      <c r="DH488" s="77"/>
      <c r="DI488" s="77"/>
      <c r="DJ488" s="77"/>
      <c r="DK488" s="77"/>
      <c r="DL488" s="77"/>
      <c r="DM488" s="77"/>
      <c r="DN488" s="77"/>
      <c r="DO488" s="77"/>
      <c r="DP488" s="77"/>
      <c r="DQ488" s="77"/>
      <c r="DR488" s="77"/>
    </row>
    <row r="489" spans="1:122" ht="13.5" customHeight="1">
      <c r="A489" s="77"/>
      <c r="B489" s="86"/>
      <c r="C489" s="86"/>
      <c r="D489" s="86"/>
      <c r="E489" s="86"/>
      <c r="F489" s="86"/>
      <c r="G489" s="86"/>
      <c r="H489" s="86"/>
      <c r="I489" s="86"/>
      <c r="J489" s="86"/>
      <c r="K489" s="88"/>
      <c r="L489" s="77"/>
      <c r="M489" s="77"/>
      <c r="N489" s="77"/>
      <c r="O489" s="77"/>
      <c r="P489" s="77"/>
      <c r="Q489" s="77"/>
      <c r="R489" s="89"/>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c r="AP489" s="77"/>
      <c r="AQ489" s="77"/>
      <c r="AR489" s="77"/>
      <c r="AS489" s="77"/>
      <c r="AT489" s="77"/>
      <c r="AU489" s="77"/>
      <c r="AV489" s="77"/>
      <c r="AW489" s="77"/>
      <c r="AX489" s="77"/>
      <c r="AY489" s="77"/>
      <c r="AZ489" s="77"/>
      <c r="BA489" s="77"/>
      <c r="BB489" s="77"/>
      <c r="BC489" s="77"/>
      <c r="BD489" s="77"/>
      <c r="BE489" s="77"/>
      <c r="BF489" s="77"/>
      <c r="BG489" s="77"/>
      <c r="BH489" s="77"/>
      <c r="BI489" s="77"/>
      <c r="BJ489" s="77"/>
      <c r="BK489" s="77"/>
      <c r="BL489" s="77"/>
      <c r="BM489" s="77"/>
      <c r="BN489" s="77"/>
      <c r="BO489" s="77"/>
      <c r="BP489" s="77"/>
      <c r="BQ489" s="77"/>
      <c r="BR489" s="77"/>
      <c r="BS489" s="77"/>
      <c r="BT489" s="77"/>
      <c r="BU489" s="77"/>
      <c r="BV489" s="77"/>
      <c r="BW489" s="77"/>
      <c r="BX489" s="77"/>
      <c r="BY489" s="77"/>
      <c r="BZ489" s="77"/>
      <c r="CA489" s="77"/>
      <c r="CB489" s="77"/>
      <c r="CC489" s="77"/>
      <c r="CD489" s="77"/>
      <c r="CE489" s="77"/>
      <c r="CF489" s="77"/>
      <c r="CG489" s="77"/>
      <c r="CH489" s="77"/>
      <c r="CI489" s="77"/>
      <c r="CJ489" s="77"/>
      <c r="CK489" s="77"/>
      <c r="CL489" s="77"/>
      <c r="CM489" s="77"/>
      <c r="CN489" s="77"/>
      <c r="CO489" s="77"/>
      <c r="CP489" s="77"/>
      <c r="CQ489" s="77"/>
      <c r="CR489" s="77"/>
      <c r="CS489" s="77"/>
      <c r="CT489" s="81"/>
      <c r="CU489" s="77"/>
      <c r="CV489" s="77"/>
      <c r="CW489" s="77"/>
      <c r="CX489" s="77"/>
      <c r="CY489" s="77"/>
      <c r="CZ489" s="77"/>
      <c r="DA489" s="77"/>
      <c r="DB489" s="77"/>
      <c r="DC489" s="77"/>
      <c r="DD489" s="77"/>
      <c r="DE489" s="77"/>
      <c r="DF489" s="77"/>
      <c r="DG489" s="77"/>
      <c r="DH489" s="77"/>
      <c r="DI489" s="77"/>
      <c r="DJ489" s="77"/>
      <c r="DK489" s="77"/>
      <c r="DL489" s="77"/>
      <c r="DM489" s="77"/>
      <c r="DN489" s="77"/>
      <c r="DO489" s="77"/>
      <c r="DP489" s="77"/>
      <c r="DQ489" s="77"/>
      <c r="DR489" s="77"/>
    </row>
    <row r="490" spans="1:122" ht="13.5" customHeight="1">
      <c r="A490" s="77"/>
      <c r="B490" s="86"/>
      <c r="C490" s="86"/>
      <c r="D490" s="86"/>
      <c r="E490" s="86"/>
      <c r="F490" s="86"/>
      <c r="G490" s="86"/>
      <c r="H490" s="86"/>
      <c r="I490" s="86"/>
      <c r="J490" s="86"/>
      <c r="K490" s="88"/>
      <c r="L490" s="77"/>
      <c r="M490" s="77"/>
      <c r="N490" s="77"/>
      <c r="O490" s="77"/>
      <c r="P490" s="77"/>
      <c r="Q490" s="77"/>
      <c r="R490" s="89"/>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c r="AP490" s="77"/>
      <c r="AQ490" s="77"/>
      <c r="AR490" s="77"/>
      <c r="AS490" s="77"/>
      <c r="AT490" s="77"/>
      <c r="AU490" s="77"/>
      <c r="AV490" s="77"/>
      <c r="AW490" s="77"/>
      <c r="AX490" s="77"/>
      <c r="AY490" s="77"/>
      <c r="AZ490" s="77"/>
      <c r="BA490" s="77"/>
      <c r="BB490" s="77"/>
      <c r="BC490" s="77"/>
      <c r="BD490" s="77"/>
      <c r="BE490" s="77"/>
      <c r="BF490" s="77"/>
      <c r="BG490" s="77"/>
      <c r="BH490" s="77"/>
      <c r="BI490" s="77"/>
      <c r="BJ490" s="77"/>
      <c r="BK490" s="77"/>
      <c r="BL490" s="77"/>
      <c r="BM490" s="77"/>
      <c r="BN490" s="77"/>
      <c r="BO490" s="77"/>
      <c r="BP490" s="77"/>
      <c r="BQ490" s="77"/>
      <c r="BR490" s="77"/>
      <c r="BS490" s="77"/>
      <c r="BT490" s="77"/>
      <c r="BU490" s="77"/>
      <c r="BV490" s="77"/>
      <c r="BW490" s="77"/>
      <c r="BX490" s="77"/>
      <c r="BY490" s="77"/>
      <c r="BZ490" s="77"/>
      <c r="CA490" s="77"/>
      <c r="CB490" s="77"/>
      <c r="CC490" s="77"/>
      <c r="CD490" s="77"/>
      <c r="CE490" s="77"/>
      <c r="CF490" s="77"/>
      <c r="CG490" s="77"/>
      <c r="CH490" s="77"/>
      <c r="CI490" s="77"/>
      <c r="CJ490" s="77"/>
      <c r="CK490" s="77"/>
      <c r="CL490" s="77"/>
      <c r="CM490" s="77"/>
      <c r="CN490" s="77"/>
      <c r="CO490" s="77"/>
      <c r="CP490" s="77"/>
      <c r="CQ490" s="77"/>
      <c r="CR490" s="77"/>
      <c r="CS490" s="77"/>
      <c r="CT490" s="81"/>
      <c r="CU490" s="77"/>
      <c r="CV490" s="77"/>
      <c r="CW490" s="77"/>
      <c r="CX490" s="77"/>
      <c r="CY490" s="77"/>
      <c r="CZ490" s="77"/>
      <c r="DA490" s="77"/>
      <c r="DB490" s="77"/>
      <c r="DC490" s="77"/>
      <c r="DD490" s="77"/>
      <c r="DE490" s="77"/>
      <c r="DF490" s="77"/>
      <c r="DG490" s="77"/>
      <c r="DH490" s="77"/>
      <c r="DI490" s="77"/>
      <c r="DJ490" s="77"/>
      <c r="DK490" s="77"/>
      <c r="DL490" s="77"/>
      <c r="DM490" s="77"/>
      <c r="DN490" s="77"/>
      <c r="DO490" s="77"/>
      <c r="DP490" s="77"/>
      <c r="DQ490" s="77"/>
      <c r="DR490" s="77"/>
    </row>
    <row r="491" spans="1:122" ht="13.5" customHeight="1">
      <c r="A491" s="77"/>
      <c r="B491" s="86"/>
      <c r="C491" s="86"/>
      <c r="D491" s="86"/>
      <c r="E491" s="86"/>
      <c r="F491" s="86"/>
      <c r="G491" s="86"/>
      <c r="H491" s="86"/>
      <c r="I491" s="86"/>
      <c r="J491" s="86"/>
      <c r="K491" s="88"/>
      <c r="L491" s="77"/>
      <c r="M491" s="77"/>
      <c r="N491" s="77"/>
      <c r="O491" s="77"/>
      <c r="P491" s="77"/>
      <c r="Q491" s="77"/>
      <c r="R491" s="89"/>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c r="AP491" s="77"/>
      <c r="AQ491" s="77"/>
      <c r="AR491" s="77"/>
      <c r="AS491" s="77"/>
      <c r="AT491" s="77"/>
      <c r="AU491" s="77"/>
      <c r="AV491" s="77"/>
      <c r="AW491" s="77"/>
      <c r="AX491" s="77"/>
      <c r="AY491" s="77"/>
      <c r="AZ491" s="77"/>
      <c r="BA491" s="77"/>
      <c r="BB491" s="77"/>
      <c r="BC491" s="77"/>
      <c r="BD491" s="77"/>
      <c r="BE491" s="77"/>
      <c r="BF491" s="77"/>
      <c r="BG491" s="77"/>
      <c r="BH491" s="77"/>
      <c r="BI491" s="77"/>
      <c r="BJ491" s="77"/>
      <c r="BK491" s="77"/>
      <c r="BL491" s="77"/>
      <c r="BM491" s="77"/>
      <c r="BN491" s="77"/>
      <c r="BO491" s="77"/>
      <c r="BP491" s="77"/>
      <c r="BQ491" s="77"/>
      <c r="BR491" s="77"/>
      <c r="BS491" s="77"/>
      <c r="BT491" s="77"/>
      <c r="BU491" s="77"/>
      <c r="BV491" s="77"/>
      <c r="BW491" s="77"/>
      <c r="BX491" s="77"/>
      <c r="BY491" s="77"/>
      <c r="BZ491" s="77"/>
      <c r="CA491" s="77"/>
      <c r="CB491" s="77"/>
      <c r="CC491" s="77"/>
      <c r="CD491" s="77"/>
      <c r="CE491" s="77"/>
      <c r="CF491" s="77"/>
      <c r="CG491" s="77"/>
      <c r="CH491" s="77"/>
      <c r="CI491" s="77"/>
      <c r="CJ491" s="77"/>
      <c r="CK491" s="77"/>
      <c r="CL491" s="77"/>
      <c r="CM491" s="77"/>
      <c r="CN491" s="77"/>
      <c r="CO491" s="77"/>
      <c r="CP491" s="77"/>
      <c r="CQ491" s="77"/>
      <c r="CR491" s="77"/>
      <c r="CS491" s="77"/>
      <c r="CT491" s="81"/>
      <c r="CU491" s="77"/>
      <c r="CV491" s="77"/>
      <c r="CW491" s="77"/>
      <c r="CX491" s="77"/>
      <c r="CY491" s="77"/>
      <c r="CZ491" s="77"/>
      <c r="DA491" s="77"/>
      <c r="DB491" s="77"/>
      <c r="DC491" s="77"/>
      <c r="DD491" s="77"/>
      <c r="DE491" s="77"/>
      <c r="DF491" s="77"/>
      <c r="DG491" s="77"/>
      <c r="DH491" s="77"/>
      <c r="DI491" s="77"/>
      <c r="DJ491" s="77"/>
      <c r="DK491" s="77"/>
      <c r="DL491" s="77"/>
      <c r="DM491" s="77"/>
      <c r="DN491" s="77"/>
      <c r="DO491" s="77"/>
      <c r="DP491" s="77"/>
      <c r="DQ491" s="77"/>
      <c r="DR491" s="77"/>
    </row>
    <row r="492" spans="1:122" ht="13.5" customHeight="1">
      <c r="A492" s="77"/>
      <c r="B492" s="86"/>
      <c r="C492" s="86"/>
      <c r="D492" s="86"/>
      <c r="E492" s="86"/>
      <c r="F492" s="86"/>
      <c r="G492" s="86"/>
      <c r="H492" s="86"/>
      <c r="I492" s="86"/>
      <c r="J492" s="86"/>
      <c r="K492" s="88"/>
      <c r="L492" s="77"/>
      <c r="M492" s="77"/>
      <c r="N492" s="77"/>
      <c r="O492" s="77"/>
      <c r="P492" s="77"/>
      <c r="Q492" s="77"/>
      <c r="R492" s="89"/>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c r="AP492" s="77"/>
      <c r="AQ492" s="77"/>
      <c r="AR492" s="77"/>
      <c r="AS492" s="77"/>
      <c r="AT492" s="77"/>
      <c r="AU492" s="77"/>
      <c r="AV492" s="77"/>
      <c r="AW492" s="77"/>
      <c r="AX492" s="77"/>
      <c r="AY492" s="77"/>
      <c r="AZ492" s="77"/>
      <c r="BA492" s="77"/>
      <c r="BB492" s="77"/>
      <c r="BC492" s="77"/>
      <c r="BD492" s="77"/>
      <c r="BE492" s="77"/>
      <c r="BF492" s="77"/>
      <c r="BG492" s="77"/>
      <c r="BH492" s="77"/>
      <c r="BI492" s="77"/>
      <c r="BJ492" s="77"/>
      <c r="BK492" s="77"/>
      <c r="BL492" s="77"/>
      <c r="BM492" s="77"/>
      <c r="BN492" s="77"/>
      <c r="BO492" s="77"/>
      <c r="BP492" s="77"/>
      <c r="BQ492" s="77"/>
      <c r="BR492" s="77"/>
      <c r="BS492" s="77"/>
      <c r="BT492" s="77"/>
      <c r="BU492" s="77"/>
      <c r="BV492" s="77"/>
      <c r="BW492" s="77"/>
      <c r="BX492" s="77"/>
      <c r="BY492" s="77"/>
      <c r="BZ492" s="77"/>
      <c r="CA492" s="77"/>
      <c r="CB492" s="77"/>
      <c r="CC492" s="77"/>
      <c r="CD492" s="77"/>
      <c r="CE492" s="77"/>
      <c r="CF492" s="77"/>
      <c r="CG492" s="77"/>
      <c r="CH492" s="77"/>
      <c r="CI492" s="77"/>
      <c r="CJ492" s="77"/>
      <c r="CK492" s="77"/>
      <c r="CL492" s="77"/>
      <c r="CM492" s="77"/>
      <c r="CN492" s="77"/>
      <c r="CO492" s="77"/>
      <c r="CP492" s="77"/>
      <c r="CQ492" s="77"/>
      <c r="CR492" s="77"/>
      <c r="CS492" s="77"/>
      <c r="CT492" s="81"/>
      <c r="CU492" s="77"/>
      <c r="CV492" s="77"/>
      <c r="CW492" s="77"/>
      <c r="CX492" s="77"/>
      <c r="CY492" s="77"/>
      <c r="CZ492" s="77"/>
      <c r="DA492" s="77"/>
      <c r="DB492" s="77"/>
      <c r="DC492" s="77"/>
      <c r="DD492" s="77"/>
      <c r="DE492" s="77"/>
      <c r="DF492" s="77"/>
      <c r="DG492" s="77"/>
      <c r="DH492" s="77"/>
      <c r="DI492" s="77"/>
      <c r="DJ492" s="77"/>
      <c r="DK492" s="77"/>
      <c r="DL492" s="77"/>
      <c r="DM492" s="77"/>
      <c r="DN492" s="77"/>
      <c r="DO492" s="77"/>
      <c r="DP492" s="77"/>
      <c r="DQ492" s="77"/>
      <c r="DR492" s="77"/>
    </row>
    <row r="493" spans="1:122" ht="13.5" customHeight="1">
      <c r="A493" s="77"/>
      <c r="B493" s="86"/>
      <c r="C493" s="86"/>
      <c r="D493" s="86"/>
      <c r="E493" s="86"/>
      <c r="F493" s="86"/>
      <c r="G493" s="86"/>
      <c r="H493" s="86"/>
      <c r="I493" s="86"/>
      <c r="J493" s="86"/>
      <c r="K493" s="88"/>
      <c r="L493" s="77"/>
      <c r="M493" s="77"/>
      <c r="N493" s="77"/>
      <c r="O493" s="77"/>
      <c r="P493" s="77"/>
      <c r="Q493" s="77"/>
      <c r="R493" s="89"/>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c r="AP493" s="77"/>
      <c r="AQ493" s="77"/>
      <c r="AR493" s="77"/>
      <c r="AS493" s="77"/>
      <c r="AT493" s="77"/>
      <c r="AU493" s="77"/>
      <c r="AV493" s="77"/>
      <c r="AW493" s="77"/>
      <c r="AX493" s="77"/>
      <c r="AY493" s="77"/>
      <c r="AZ493" s="77"/>
      <c r="BA493" s="77"/>
      <c r="BB493" s="77"/>
      <c r="BC493" s="77"/>
      <c r="BD493" s="77"/>
      <c r="BE493" s="77"/>
      <c r="BF493" s="77"/>
      <c r="BG493" s="77"/>
      <c r="BH493" s="77"/>
      <c r="BI493" s="77"/>
      <c r="BJ493" s="77"/>
      <c r="BK493" s="77"/>
      <c r="BL493" s="77"/>
      <c r="BM493" s="77"/>
      <c r="BN493" s="77"/>
      <c r="BO493" s="77"/>
      <c r="BP493" s="77"/>
      <c r="BQ493" s="77"/>
      <c r="BR493" s="77"/>
      <c r="BS493" s="77"/>
      <c r="BT493" s="77"/>
      <c r="BU493" s="77"/>
      <c r="BV493" s="77"/>
      <c r="BW493" s="77"/>
      <c r="BX493" s="77"/>
      <c r="BY493" s="77"/>
      <c r="BZ493" s="77"/>
      <c r="CA493" s="77"/>
      <c r="CB493" s="77"/>
      <c r="CC493" s="77"/>
      <c r="CD493" s="77"/>
      <c r="CE493" s="77"/>
      <c r="CF493" s="77"/>
      <c r="CG493" s="77"/>
      <c r="CH493" s="77"/>
      <c r="CI493" s="77"/>
      <c r="CJ493" s="77"/>
      <c r="CK493" s="77"/>
      <c r="CL493" s="77"/>
      <c r="CM493" s="77"/>
      <c r="CN493" s="77"/>
      <c r="CO493" s="77"/>
      <c r="CP493" s="77"/>
      <c r="CQ493" s="77"/>
      <c r="CR493" s="77"/>
      <c r="CS493" s="77"/>
      <c r="CT493" s="81"/>
      <c r="CU493" s="77"/>
      <c r="CV493" s="77"/>
      <c r="CW493" s="77"/>
      <c r="CX493" s="77"/>
      <c r="CY493" s="77"/>
      <c r="CZ493" s="77"/>
      <c r="DA493" s="77"/>
      <c r="DB493" s="77"/>
      <c r="DC493" s="77"/>
      <c r="DD493" s="77"/>
      <c r="DE493" s="77"/>
      <c r="DF493" s="77"/>
      <c r="DG493" s="77"/>
      <c r="DH493" s="77"/>
      <c r="DI493" s="77"/>
      <c r="DJ493" s="77"/>
      <c r="DK493" s="77"/>
      <c r="DL493" s="77"/>
      <c r="DM493" s="77"/>
      <c r="DN493" s="77"/>
      <c r="DO493" s="77"/>
      <c r="DP493" s="77"/>
      <c r="DQ493" s="77"/>
      <c r="DR493" s="77"/>
    </row>
    <row r="494" spans="1:122" ht="13.5" customHeight="1">
      <c r="A494" s="77"/>
      <c r="B494" s="86"/>
      <c r="C494" s="86"/>
      <c r="D494" s="86"/>
      <c r="E494" s="86"/>
      <c r="F494" s="86"/>
      <c r="G494" s="86"/>
      <c r="H494" s="86"/>
      <c r="I494" s="86"/>
      <c r="J494" s="86"/>
      <c r="K494" s="88"/>
      <c r="L494" s="77"/>
      <c r="M494" s="77"/>
      <c r="N494" s="77"/>
      <c r="O494" s="77"/>
      <c r="P494" s="77"/>
      <c r="Q494" s="77"/>
      <c r="R494" s="89"/>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c r="AP494" s="77"/>
      <c r="AQ494" s="77"/>
      <c r="AR494" s="77"/>
      <c r="AS494" s="77"/>
      <c r="AT494" s="77"/>
      <c r="AU494" s="77"/>
      <c r="AV494" s="77"/>
      <c r="AW494" s="77"/>
      <c r="AX494" s="77"/>
      <c r="AY494" s="77"/>
      <c r="AZ494" s="77"/>
      <c r="BA494" s="77"/>
      <c r="BB494" s="77"/>
      <c r="BC494" s="77"/>
      <c r="BD494" s="77"/>
      <c r="BE494" s="77"/>
      <c r="BF494" s="77"/>
      <c r="BG494" s="77"/>
      <c r="BH494" s="77"/>
      <c r="BI494" s="77"/>
      <c r="BJ494" s="77"/>
      <c r="BK494" s="77"/>
      <c r="BL494" s="77"/>
      <c r="BM494" s="77"/>
      <c r="BN494" s="77"/>
      <c r="BO494" s="77"/>
      <c r="BP494" s="77"/>
      <c r="BQ494" s="77"/>
      <c r="BR494" s="77"/>
      <c r="BS494" s="77"/>
      <c r="BT494" s="77"/>
      <c r="BU494" s="77"/>
      <c r="BV494" s="77"/>
      <c r="BW494" s="77"/>
      <c r="BX494" s="77"/>
      <c r="BY494" s="77"/>
      <c r="BZ494" s="77"/>
      <c r="CA494" s="77"/>
      <c r="CB494" s="77"/>
      <c r="CC494" s="77"/>
      <c r="CD494" s="77"/>
      <c r="CE494" s="77"/>
      <c r="CF494" s="77"/>
      <c r="CG494" s="77"/>
      <c r="CH494" s="77"/>
      <c r="CI494" s="77"/>
      <c r="CJ494" s="77"/>
      <c r="CK494" s="77"/>
      <c r="CL494" s="77"/>
      <c r="CM494" s="77"/>
      <c r="CN494" s="77"/>
      <c r="CO494" s="77"/>
      <c r="CP494" s="77"/>
      <c r="CQ494" s="77"/>
      <c r="CR494" s="77"/>
      <c r="CS494" s="77"/>
      <c r="CT494" s="81"/>
      <c r="CU494" s="77"/>
      <c r="CV494" s="77"/>
      <c r="CW494" s="77"/>
      <c r="CX494" s="77"/>
      <c r="CY494" s="77"/>
      <c r="CZ494" s="77"/>
      <c r="DA494" s="77"/>
      <c r="DB494" s="77"/>
      <c r="DC494" s="77"/>
      <c r="DD494" s="77"/>
      <c r="DE494" s="77"/>
      <c r="DF494" s="77"/>
      <c r="DG494" s="77"/>
      <c r="DH494" s="77"/>
      <c r="DI494" s="77"/>
      <c r="DJ494" s="77"/>
      <c r="DK494" s="77"/>
      <c r="DL494" s="77"/>
      <c r="DM494" s="77"/>
      <c r="DN494" s="77"/>
      <c r="DO494" s="77"/>
      <c r="DP494" s="77"/>
      <c r="DQ494" s="77"/>
      <c r="DR494" s="77"/>
    </row>
    <row r="495" spans="1:122" ht="13.5" customHeight="1">
      <c r="A495" s="77"/>
      <c r="B495" s="86"/>
      <c r="C495" s="86"/>
      <c r="D495" s="86"/>
      <c r="E495" s="86"/>
      <c r="F495" s="86"/>
      <c r="G495" s="86"/>
      <c r="H495" s="86"/>
      <c r="I495" s="86"/>
      <c r="J495" s="86"/>
      <c r="K495" s="88"/>
      <c r="L495" s="77"/>
      <c r="M495" s="77"/>
      <c r="N495" s="77"/>
      <c r="O495" s="77"/>
      <c r="P495" s="77"/>
      <c r="Q495" s="77"/>
      <c r="R495" s="89"/>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c r="AP495" s="77"/>
      <c r="AQ495" s="77"/>
      <c r="AR495" s="77"/>
      <c r="AS495" s="77"/>
      <c r="AT495" s="77"/>
      <c r="AU495" s="77"/>
      <c r="AV495" s="77"/>
      <c r="AW495" s="77"/>
      <c r="AX495" s="77"/>
      <c r="AY495" s="77"/>
      <c r="AZ495" s="77"/>
      <c r="BA495" s="77"/>
      <c r="BB495" s="77"/>
      <c r="BC495" s="77"/>
      <c r="BD495" s="77"/>
      <c r="BE495" s="77"/>
      <c r="BF495" s="77"/>
      <c r="BG495" s="77"/>
      <c r="BH495" s="77"/>
      <c r="BI495" s="77"/>
      <c r="BJ495" s="77"/>
      <c r="BK495" s="77"/>
      <c r="BL495" s="77"/>
      <c r="BM495" s="77"/>
      <c r="BN495" s="77"/>
      <c r="BO495" s="77"/>
      <c r="BP495" s="77"/>
      <c r="BQ495" s="77"/>
      <c r="BR495" s="77"/>
      <c r="BS495" s="77"/>
      <c r="BT495" s="77"/>
      <c r="BU495" s="77"/>
      <c r="BV495" s="77"/>
      <c r="BW495" s="77"/>
      <c r="BX495" s="77"/>
      <c r="BY495" s="77"/>
      <c r="BZ495" s="77"/>
      <c r="CA495" s="77"/>
      <c r="CB495" s="77"/>
      <c r="CC495" s="77"/>
      <c r="CD495" s="77"/>
      <c r="CE495" s="77"/>
      <c r="CF495" s="77"/>
      <c r="CG495" s="77"/>
      <c r="CH495" s="77"/>
      <c r="CI495" s="77"/>
      <c r="CJ495" s="77"/>
      <c r="CK495" s="77"/>
      <c r="CL495" s="77"/>
      <c r="CM495" s="77"/>
      <c r="CN495" s="77"/>
      <c r="CO495" s="77"/>
      <c r="CP495" s="77"/>
      <c r="CQ495" s="77"/>
      <c r="CR495" s="77"/>
      <c r="CS495" s="77"/>
      <c r="CT495" s="81"/>
      <c r="CU495" s="77"/>
      <c r="CV495" s="77"/>
      <c r="CW495" s="77"/>
      <c r="CX495" s="77"/>
      <c r="CY495" s="77"/>
      <c r="CZ495" s="77"/>
      <c r="DA495" s="77"/>
      <c r="DB495" s="77"/>
      <c r="DC495" s="77"/>
      <c r="DD495" s="77"/>
      <c r="DE495" s="77"/>
      <c r="DF495" s="77"/>
      <c r="DG495" s="77"/>
      <c r="DH495" s="77"/>
      <c r="DI495" s="77"/>
      <c r="DJ495" s="77"/>
      <c r="DK495" s="77"/>
      <c r="DL495" s="77"/>
      <c r="DM495" s="77"/>
      <c r="DN495" s="77"/>
      <c r="DO495" s="77"/>
      <c r="DP495" s="77"/>
      <c r="DQ495" s="77"/>
      <c r="DR495" s="77"/>
    </row>
    <row r="496" spans="1:122" ht="13.5" customHeight="1">
      <c r="A496" s="77"/>
      <c r="B496" s="86"/>
      <c r="C496" s="86"/>
      <c r="D496" s="86"/>
      <c r="E496" s="86"/>
      <c r="F496" s="86"/>
      <c r="G496" s="86"/>
      <c r="H496" s="86"/>
      <c r="I496" s="86"/>
      <c r="J496" s="86"/>
      <c r="K496" s="88"/>
      <c r="L496" s="77"/>
      <c r="M496" s="77"/>
      <c r="N496" s="77"/>
      <c r="O496" s="77"/>
      <c r="P496" s="77"/>
      <c r="Q496" s="77"/>
      <c r="R496" s="89"/>
      <c r="S496" s="77"/>
      <c r="T496" s="77"/>
      <c r="U496" s="77"/>
      <c r="V496" s="77"/>
      <c r="W496" s="77"/>
      <c r="X496" s="77"/>
      <c r="Y496" s="77"/>
      <c r="Z496" s="77"/>
      <c r="AA496" s="77"/>
      <c r="AB496" s="77"/>
      <c r="AC496" s="77"/>
      <c r="AD496" s="77"/>
      <c r="AE496" s="77"/>
      <c r="AF496" s="77"/>
      <c r="AG496" s="77"/>
      <c r="AH496" s="77"/>
      <c r="AI496" s="77"/>
      <c r="AJ496" s="77"/>
      <c r="AK496" s="77"/>
      <c r="AL496" s="77"/>
      <c r="AM496" s="77"/>
      <c r="AN496" s="77"/>
      <c r="AO496" s="77"/>
      <c r="AP496" s="77"/>
      <c r="AQ496" s="77"/>
      <c r="AR496" s="77"/>
      <c r="AS496" s="77"/>
      <c r="AT496" s="77"/>
      <c r="AU496" s="77"/>
      <c r="AV496" s="77"/>
      <c r="AW496" s="77"/>
      <c r="AX496" s="77"/>
      <c r="AY496" s="77"/>
      <c r="AZ496" s="77"/>
      <c r="BA496" s="77"/>
      <c r="BB496" s="77"/>
      <c r="BC496" s="77"/>
      <c r="BD496" s="77"/>
      <c r="BE496" s="77"/>
      <c r="BF496" s="77"/>
      <c r="BG496" s="77"/>
      <c r="BH496" s="77"/>
      <c r="BI496" s="77"/>
      <c r="BJ496" s="77"/>
      <c r="BK496" s="77"/>
      <c r="BL496" s="77"/>
      <c r="BM496" s="77"/>
      <c r="BN496" s="77"/>
      <c r="BO496" s="77"/>
      <c r="BP496" s="77"/>
      <c r="BQ496" s="77"/>
      <c r="BR496" s="77"/>
      <c r="BS496" s="77"/>
      <c r="BT496" s="77"/>
      <c r="BU496" s="77"/>
      <c r="BV496" s="77"/>
      <c r="BW496" s="77"/>
      <c r="BX496" s="77"/>
      <c r="BY496" s="77"/>
      <c r="BZ496" s="77"/>
      <c r="CA496" s="77"/>
      <c r="CB496" s="77"/>
      <c r="CC496" s="77"/>
      <c r="CD496" s="77"/>
      <c r="CE496" s="77"/>
      <c r="CF496" s="77"/>
      <c r="CG496" s="77"/>
      <c r="CH496" s="77"/>
      <c r="CI496" s="77"/>
      <c r="CJ496" s="77"/>
      <c r="CK496" s="77"/>
      <c r="CL496" s="77"/>
      <c r="CM496" s="77"/>
      <c r="CN496" s="77"/>
      <c r="CO496" s="77"/>
      <c r="CP496" s="77"/>
      <c r="CQ496" s="77"/>
      <c r="CR496" s="77"/>
      <c r="CS496" s="77"/>
      <c r="CT496" s="81"/>
      <c r="CU496" s="77"/>
      <c r="CV496" s="77"/>
      <c r="CW496" s="77"/>
      <c r="CX496" s="77"/>
      <c r="CY496" s="77"/>
      <c r="CZ496" s="77"/>
      <c r="DA496" s="77"/>
      <c r="DB496" s="77"/>
      <c r="DC496" s="77"/>
      <c r="DD496" s="77"/>
      <c r="DE496" s="77"/>
      <c r="DF496" s="77"/>
      <c r="DG496" s="77"/>
      <c r="DH496" s="77"/>
      <c r="DI496" s="77"/>
      <c r="DJ496" s="77"/>
      <c r="DK496" s="77"/>
      <c r="DL496" s="77"/>
      <c r="DM496" s="77"/>
      <c r="DN496" s="77"/>
      <c r="DO496" s="77"/>
      <c r="DP496" s="77"/>
      <c r="DQ496" s="77"/>
      <c r="DR496" s="77"/>
    </row>
    <row r="497" spans="1:122" ht="13.5" customHeight="1">
      <c r="A497" s="77"/>
      <c r="B497" s="86"/>
      <c r="C497" s="86"/>
      <c r="D497" s="86"/>
      <c r="E497" s="86"/>
      <c r="F497" s="86"/>
      <c r="G497" s="86"/>
      <c r="H497" s="86"/>
      <c r="I497" s="86"/>
      <c r="J497" s="86"/>
      <c r="K497" s="88"/>
      <c r="L497" s="77"/>
      <c r="M497" s="77"/>
      <c r="N497" s="77"/>
      <c r="O497" s="77"/>
      <c r="P497" s="77"/>
      <c r="Q497" s="77"/>
      <c r="R497" s="89"/>
      <c r="S497" s="77"/>
      <c r="T497" s="77"/>
      <c r="U497" s="77"/>
      <c r="V497" s="77"/>
      <c r="W497" s="77"/>
      <c r="X497" s="77"/>
      <c r="Y497" s="77"/>
      <c r="Z497" s="77"/>
      <c r="AA497" s="77"/>
      <c r="AB497" s="77"/>
      <c r="AC497" s="77"/>
      <c r="AD497" s="77"/>
      <c r="AE497" s="77"/>
      <c r="AF497" s="77"/>
      <c r="AG497" s="77"/>
      <c r="AH497" s="77"/>
      <c r="AI497" s="77"/>
      <c r="AJ497" s="77"/>
      <c r="AK497" s="77"/>
      <c r="AL497" s="77"/>
      <c r="AM497" s="77"/>
      <c r="AN497" s="77"/>
      <c r="AO497" s="77"/>
      <c r="AP497" s="77"/>
      <c r="AQ497" s="77"/>
      <c r="AR497" s="77"/>
      <c r="AS497" s="77"/>
      <c r="AT497" s="77"/>
      <c r="AU497" s="77"/>
      <c r="AV497" s="77"/>
      <c r="AW497" s="77"/>
      <c r="AX497" s="77"/>
      <c r="AY497" s="77"/>
      <c r="AZ497" s="77"/>
      <c r="BA497" s="77"/>
      <c r="BB497" s="77"/>
      <c r="BC497" s="77"/>
      <c r="BD497" s="77"/>
      <c r="BE497" s="77"/>
      <c r="BF497" s="77"/>
      <c r="BG497" s="77"/>
      <c r="BH497" s="77"/>
      <c r="BI497" s="77"/>
      <c r="BJ497" s="77"/>
      <c r="BK497" s="77"/>
      <c r="BL497" s="77"/>
      <c r="BM497" s="77"/>
      <c r="BN497" s="77"/>
      <c r="BO497" s="77"/>
      <c r="BP497" s="77"/>
      <c r="BQ497" s="77"/>
      <c r="BR497" s="77"/>
      <c r="BS497" s="77"/>
      <c r="BT497" s="77"/>
      <c r="BU497" s="77"/>
      <c r="BV497" s="77"/>
      <c r="BW497" s="77"/>
      <c r="BX497" s="77"/>
      <c r="BY497" s="77"/>
      <c r="BZ497" s="77"/>
      <c r="CA497" s="77"/>
      <c r="CB497" s="77"/>
      <c r="CC497" s="77"/>
      <c r="CD497" s="77"/>
      <c r="CE497" s="77"/>
      <c r="CF497" s="77"/>
      <c r="CG497" s="77"/>
      <c r="CH497" s="77"/>
      <c r="CI497" s="77"/>
      <c r="CJ497" s="77"/>
      <c r="CK497" s="77"/>
      <c r="CL497" s="77"/>
      <c r="CM497" s="77"/>
      <c r="CN497" s="77"/>
      <c r="CO497" s="77"/>
      <c r="CP497" s="77"/>
      <c r="CQ497" s="77"/>
      <c r="CR497" s="77"/>
      <c r="CS497" s="77"/>
      <c r="CT497" s="81"/>
      <c r="CU497" s="77"/>
      <c r="CV497" s="77"/>
      <c r="CW497" s="77"/>
      <c r="CX497" s="77"/>
      <c r="CY497" s="77"/>
      <c r="CZ497" s="77"/>
      <c r="DA497" s="77"/>
      <c r="DB497" s="77"/>
      <c r="DC497" s="77"/>
      <c r="DD497" s="77"/>
      <c r="DE497" s="77"/>
      <c r="DF497" s="77"/>
      <c r="DG497" s="77"/>
      <c r="DH497" s="77"/>
      <c r="DI497" s="77"/>
      <c r="DJ497" s="77"/>
      <c r="DK497" s="77"/>
      <c r="DL497" s="77"/>
      <c r="DM497" s="77"/>
      <c r="DN497" s="77"/>
      <c r="DO497" s="77"/>
      <c r="DP497" s="77"/>
      <c r="DQ497" s="77"/>
      <c r="DR497" s="77"/>
    </row>
    <row r="498" spans="1:122" ht="13.5" customHeight="1">
      <c r="A498" s="77"/>
      <c r="B498" s="86"/>
      <c r="C498" s="86"/>
      <c r="D498" s="86"/>
      <c r="E498" s="86"/>
      <c r="F498" s="86"/>
      <c r="G498" s="86"/>
      <c r="H498" s="86"/>
      <c r="I498" s="86"/>
      <c r="J498" s="86"/>
      <c r="K498" s="88"/>
      <c r="L498" s="77"/>
      <c r="M498" s="77"/>
      <c r="N498" s="77"/>
      <c r="O498" s="77"/>
      <c r="P498" s="77"/>
      <c r="Q498" s="77"/>
      <c r="R498" s="89"/>
      <c r="S498" s="77"/>
      <c r="T498" s="77"/>
      <c r="U498" s="77"/>
      <c r="V498" s="77"/>
      <c r="W498" s="77"/>
      <c r="X498" s="77"/>
      <c r="Y498" s="77"/>
      <c r="Z498" s="77"/>
      <c r="AA498" s="77"/>
      <c r="AB498" s="77"/>
      <c r="AC498" s="77"/>
      <c r="AD498" s="77"/>
      <c r="AE498" s="77"/>
      <c r="AF498" s="77"/>
      <c r="AG498" s="77"/>
      <c r="AH498" s="77"/>
      <c r="AI498" s="77"/>
      <c r="AJ498" s="77"/>
      <c r="AK498" s="77"/>
      <c r="AL498" s="77"/>
      <c r="AM498" s="77"/>
      <c r="AN498" s="77"/>
      <c r="AO498" s="77"/>
      <c r="AP498" s="77"/>
      <c r="AQ498" s="77"/>
      <c r="AR498" s="77"/>
      <c r="AS498" s="77"/>
      <c r="AT498" s="77"/>
      <c r="AU498" s="77"/>
      <c r="AV498" s="77"/>
      <c r="AW498" s="77"/>
      <c r="AX498" s="77"/>
      <c r="AY498" s="77"/>
      <c r="AZ498" s="77"/>
      <c r="BA498" s="77"/>
      <c r="BB498" s="77"/>
      <c r="BC498" s="77"/>
      <c r="BD498" s="77"/>
      <c r="BE498" s="77"/>
      <c r="BF498" s="77"/>
      <c r="BG498" s="77"/>
      <c r="BH498" s="77"/>
      <c r="BI498" s="77"/>
      <c r="BJ498" s="77"/>
      <c r="BK498" s="77"/>
      <c r="BL498" s="77"/>
      <c r="BM498" s="77"/>
      <c r="BN498" s="77"/>
      <c r="BO498" s="77"/>
      <c r="BP498" s="77"/>
      <c r="BQ498" s="77"/>
      <c r="BR498" s="77"/>
      <c r="BS498" s="77"/>
      <c r="BT498" s="77"/>
      <c r="BU498" s="77"/>
      <c r="BV498" s="77"/>
      <c r="BW498" s="77"/>
      <c r="BX498" s="77"/>
      <c r="BY498" s="77"/>
      <c r="BZ498" s="77"/>
      <c r="CA498" s="77"/>
      <c r="CB498" s="77"/>
      <c r="CC498" s="77"/>
      <c r="CD498" s="77"/>
      <c r="CE498" s="77"/>
      <c r="CF498" s="77"/>
      <c r="CG498" s="77"/>
      <c r="CH498" s="77"/>
      <c r="CI498" s="77"/>
      <c r="CJ498" s="77"/>
      <c r="CK498" s="77"/>
      <c r="CL498" s="77"/>
      <c r="CM498" s="77"/>
      <c r="CN498" s="77"/>
      <c r="CO498" s="77"/>
      <c r="CP498" s="77"/>
      <c r="CQ498" s="77"/>
      <c r="CR498" s="77"/>
      <c r="CS498" s="77"/>
      <c r="CT498" s="81"/>
      <c r="CU498" s="77"/>
      <c r="CV498" s="77"/>
      <c r="CW498" s="77"/>
      <c r="CX498" s="77"/>
      <c r="CY498" s="77"/>
      <c r="CZ498" s="77"/>
      <c r="DA498" s="77"/>
      <c r="DB498" s="77"/>
      <c r="DC498" s="77"/>
      <c r="DD498" s="77"/>
      <c r="DE498" s="77"/>
      <c r="DF498" s="77"/>
      <c r="DG498" s="77"/>
      <c r="DH498" s="77"/>
      <c r="DI498" s="77"/>
      <c r="DJ498" s="77"/>
      <c r="DK498" s="77"/>
      <c r="DL498" s="77"/>
      <c r="DM498" s="77"/>
      <c r="DN498" s="77"/>
      <c r="DO498" s="77"/>
      <c r="DP498" s="77"/>
      <c r="DQ498" s="77"/>
      <c r="DR498" s="77"/>
    </row>
    <row r="499" spans="1:122" ht="13.5" customHeight="1">
      <c r="A499" s="77"/>
      <c r="B499" s="86"/>
      <c r="C499" s="86"/>
      <c r="D499" s="86"/>
      <c r="E499" s="86"/>
      <c r="F499" s="86"/>
      <c r="G499" s="86"/>
      <c r="H499" s="86"/>
      <c r="I499" s="86"/>
      <c r="J499" s="86"/>
      <c r="K499" s="88"/>
      <c r="L499" s="77"/>
      <c r="M499" s="77"/>
      <c r="N499" s="77"/>
      <c r="O499" s="77"/>
      <c r="P499" s="77"/>
      <c r="Q499" s="77"/>
      <c r="R499" s="89"/>
      <c r="S499" s="77"/>
      <c r="T499" s="77"/>
      <c r="U499" s="77"/>
      <c r="V499" s="77"/>
      <c r="W499" s="77"/>
      <c r="X499" s="77"/>
      <c r="Y499" s="77"/>
      <c r="Z499" s="77"/>
      <c r="AA499" s="77"/>
      <c r="AB499" s="77"/>
      <c r="AC499" s="77"/>
      <c r="AD499" s="77"/>
      <c r="AE499" s="77"/>
      <c r="AF499" s="77"/>
      <c r="AG499" s="77"/>
      <c r="AH499" s="77"/>
      <c r="AI499" s="77"/>
      <c r="AJ499" s="77"/>
      <c r="AK499" s="77"/>
      <c r="AL499" s="77"/>
      <c r="AM499" s="77"/>
      <c r="AN499" s="77"/>
      <c r="AO499" s="77"/>
      <c r="AP499" s="77"/>
      <c r="AQ499" s="77"/>
      <c r="AR499" s="77"/>
      <c r="AS499" s="77"/>
      <c r="AT499" s="77"/>
      <c r="AU499" s="77"/>
      <c r="AV499" s="77"/>
      <c r="AW499" s="77"/>
      <c r="AX499" s="77"/>
      <c r="AY499" s="77"/>
      <c r="AZ499" s="77"/>
      <c r="BA499" s="77"/>
      <c r="BB499" s="77"/>
      <c r="BC499" s="77"/>
      <c r="BD499" s="77"/>
      <c r="BE499" s="77"/>
      <c r="BF499" s="77"/>
      <c r="BG499" s="77"/>
      <c r="BH499" s="77"/>
      <c r="BI499" s="77"/>
      <c r="BJ499" s="77"/>
      <c r="BK499" s="77"/>
      <c r="BL499" s="77"/>
      <c r="BM499" s="77"/>
      <c r="BN499" s="77"/>
      <c r="BO499" s="77"/>
      <c r="BP499" s="77"/>
      <c r="BQ499" s="77"/>
      <c r="BR499" s="77"/>
      <c r="BS499" s="77"/>
      <c r="BT499" s="77"/>
      <c r="BU499" s="77"/>
      <c r="BV499" s="77"/>
      <c r="BW499" s="77"/>
      <c r="BX499" s="77"/>
      <c r="BY499" s="77"/>
      <c r="BZ499" s="77"/>
      <c r="CA499" s="77"/>
      <c r="CB499" s="77"/>
      <c r="CC499" s="77"/>
      <c r="CD499" s="77"/>
      <c r="CE499" s="77"/>
      <c r="CF499" s="77"/>
      <c r="CG499" s="77"/>
      <c r="CH499" s="77"/>
      <c r="CI499" s="77"/>
      <c r="CJ499" s="77"/>
      <c r="CK499" s="77"/>
      <c r="CL499" s="77"/>
      <c r="CM499" s="77"/>
      <c r="CN499" s="77"/>
      <c r="CO499" s="77"/>
      <c r="CP499" s="77"/>
      <c r="CQ499" s="77"/>
      <c r="CR499" s="77"/>
      <c r="CS499" s="77"/>
      <c r="CT499" s="81"/>
      <c r="CU499" s="77"/>
      <c r="CV499" s="77"/>
      <c r="CW499" s="77"/>
      <c r="CX499" s="77"/>
      <c r="CY499" s="77"/>
      <c r="CZ499" s="77"/>
      <c r="DA499" s="77"/>
      <c r="DB499" s="77"/>
      <c r="DC499" s="77"/>
      <c r="DD499" s="77"/>
      <c r="DE499" s="77"/>
      <c r="DF499" s="77"/>
      <c r="DG499" s="77"/>
      <c r="DH499" s="77"/>
      <c r="DI499" s="77"/>
      <c r="DJ499" s="77"/>
      <c r="DK499" s="77"/>
      <c r="DL499" s="77"/>
      <c r="DM499" s="77"/>
      <c r="DN499" s="77"/>
      <c r="DO499" s="77"/>
      <c r="DP499" s="77"/>
      <c r="DQ499" s="77"/>
      <c r="DR499" s="77"/>
    </row>
    <row r="500" spans="1:122" ht="13.5" customHeight="1">
      <c r="A500" s="77"/>
      <c r="B500" s="86"/>
      <c r="C500" s="86"/>
      <c r="D500" s="86"/>
      <c r="E500" s="86"/>
      <c r="F500" s="86"/>
      <c r="G500" s="86"/>
      <c r="H500" s="86"/>
      <c r="I500" s="86"/>
      <c r="J500" s="86"/>
      <c r="K500" s="88"/>
      <c r="L500" s="77"/>
      <c r="M500" s="77"/>
      <c r="N500" s="77"/>
      <c r="O500" s="77"/>
      <c r="P500" s="77"/>
      <c r="Q500" s="77"/>
      <c r="R500" s="89"/>
      <c r="S500" s="77"/>
      <c r="T500" s="77"/>
      <c r="U500" s="77"/>
      <c r="V500" s="77"/>
      <c r="W500" s="77"/>
      <c r="X500" s="77"/>
      <c r="Y500" s="77"/>
      <c r="Z500" s="77"/>
      <c r="AA500" s="77"/>
      <c r="AB500" s="77"/>
      <c r="AC500" s="77"/>
      <c r="AD500" s="77"/>
      <c r="AE500" s="77"/>
      <c r="AF500" s="77"/>
      <c r="AG500" s="77"/>
      <c r="AH500" s="77"/>
      <c r="AI500" s="77"/>
      <c r="AJ500" s="77"/>
      <c r="AK500" s="77"/>
      <c r="AL500" s="77"/>
      <c r="AM500" s="77"/>
      <c r="AN500" s="77"/>
      <c r="AO500" s="77"/>
      <c r="AP500" s="77"/>
      <c r="AQ500" s="77"/>
      <c r="AR500" s="77"/>
      <c r="AS500" s="77"/>
      <c r="AT500" s="77"/>
      <c r="AU500" s="77"/>
      <c r="AV500" s="77"/>
      <c r="AW500" s="77"/>
      <c r="AX500" s="77"/>
      <c r="AY500" s="77"/>
      <c r="AZ500" s="77"/>
      <c r="BA500" s="77"/>
      <c r="BB500" s="77"/>
      <c r="BC500" s="77"/>
      <c r="BD500" s="77"/>
      <c r="BE500" s="77"/>
      <c r="BF500" s="77"/>
      <c r="BG500" s="77"/>
      <c r="BH500" s="77"/>
      <c r="BI500" s="77"/>
      <c r="BJ500" s="77"/>
      <c r="BK500" s="77"/>
      <c r="BL500" s="77"/>
      <c r="BM500" s="77"/>
      <c r="BN500" s="77"/>
      <c r="BO500" s="77"/>
      <c r="BP500" s="77"/>
      <c r="BQ500" s="77"/>
      <c r="BR500" s="77"/>
      <c r="BS500" s="77"/>
      <c r="BT500" s="77"/>
      <c r="BU500" s="77"/>
      <c r="BV500" s="77"/>
      <c r="BW500" s="77"/>
      <c r="BX500" s="77"/>
      <c r="BY500" s="77"/>
      <c r="BZ500" s="77"/>
      <c r="CA500" s="77"/>
      <c r="CB500" s="77"/>
      <c r="CC500" s="77"/>
      <c r="CD500" s="77"/>
      <c r="CE500" s="77"/>
      <c r="CF500" s="77"/>
      <c r="CG500" s="77"/>
      <c r="CH500" s="77"/>
      <c r="CI500" s="77"/>
      <c r="CJ500" s="77"/>
      <c r="CK500" s="77"/>
      <c r="CL500" s="77"/>
      <c r="CM500" s="77"/>
      <c r="CN500" s="77"/>
      <c r="CO500" s="77"/>
      <c r="CP500" s="77"/>
      <c r="CQ500" s="77"/>
      <c r="CR500" s="77"/>
      <c r="CS500" s="77"/>
      <c r="CT500" s="81"/>
      <c r="CU500" s="77"/>
      <c r="CV500" s="77"/>
      <c r="CW500" s="77"/>
      <c r="CX500" s="77"/>
      <c r="CY500" s="77"/>
      <c r="CZ500" s="77"/>
      <c r="DA500" s="77"/>
      <c r="DB500" s="77"/>
      <c r="DC500" s="77"/>
      <c r="DD500" s="77"/>
      <c r="DE500" s="77"/>
      <c r="DF500" s="77"/>
      <c r="DG500" s="77"/>
      <c r="DH500" s="77"/>
      <c r="DI500" s="77"/>
      <c r="DJ500" s="77"/>
      <c r="DK500" s="77"/>
      <c r="DL500" s="77"/>
      <c r="DM500" s="77"/>
      <c r="DN500" s="77"/>
      <c r="DO500" s="77"/>
      <c r="DP500" s="77"/>
      <c r="DQ500" s="77"/>
      <c r="DR500" s="77"/>
    </row>
    <row r="501" spans="1:122" ht="13.5" customHeight="1">
      <c r="A501" s="77"/>
      <c r="B501" s="86"/>
      <c r="C501" s="86"/>
      <c r="D501" s="86"/>
      <c r="E501" s="86"/>
      <c r="F501" s="86"/>
      <c r="G501" s="86"/>
      <c r="H501" s="86"/>
      <c r="I501" s="86"/>
      <c r="J501" s="86"/>
      <c r="K501" s="88"/>
      <c r="L501" s="77"/>
      <c r="M501" s="77"/>
      <c r="N501" s="77"/>
      <c r="O501" s="77"/>
      <c r="P501" s="77"/>
      <c r="Q501" s="77"/>
      <c r="R501" s="89"/>
      <c r="S501" s="77"/>
      <c r="T501" s="77"/>
      <c r="U501" s="77"/>
      <c r="V501" s="77"/>
      <c r="W501" s="77"/>
      <c r="X501" s="77"/>
      <c r="Y501" s="77"/>
      <c r="Z501" s="77"/>
      <c r="AA501" s="77"/>
      <c r="AB501" s="77"/>
      <c r="AC501" s="77"/>
      <c r="AD501" s="77"/>
      <c r="AE501" s="77"/>
      <c r="AF501" s="77"/>
      <c r="AG501" s="77"/>
      <c r="AH501" s="77"/>
      <c r="AI501" s="77"/>
      <c r="AJ501" s="77"/>
      <c r="AK501" s="77"/>
      <c r="AL501" s="77"/>
      <c r="AM501" s="77"/>
      <c r="AN501" s="77"/>
      <c r="AO501" s="77"/>
      <c r="AP501" s="77"/>
      <c r="AQ501" s="77"/>
      <c r="AR501" s="77"/>
      <c r="AS501" s="77"/>
      <c r="AT501" s="77"/>
      <c r="AU501" s="77"/>
      <c r="AV501" s="77"/>
      <c r="AW501" s="77"/>
      <c r="AX501" s="77"/>
      <c r="AY501" s="77"/>
      <c r="AZ501" s="77"/>
      <c r="BA501" s="77"/>
      <c r="BB501" s="77"/>
      <c r="BC501" s="77"/>
      <c r="BD501" s="77"/>
      <c r="BE501" s="77"/>
      <c r="BF501" s="77"/>
      <c r="BG501" s="77"/>
      <c r="BH501" s="77"/>
      <c r="BI501" s="77"/>
      <c r="BJ501" s="77"/>
      <c r="BK501" s="77"/>
      <c r="BL501" s="77"/>
      <c r="BM501" s="77"/>
      <c r="BN501" s="77"/>
      <c r="BO501" s="77"/>
      <c r="BP501" s="77"/>
      <c r="BQ501" s="77"/>
      <c r="BR501" s="77"/>
      <c r="BS501" s="77"/>
      <c r="BT501" s="77"/>
      <c r="BU501" s="77"/>
      <c r="BV501" s="77"/>
      <c r="BW501" s="77"/>
      <c r="BX501" s="77"/>
      <c r="BY501" s="77"/>
      <c r="BZ501" s="77"/>
      <c r="CA501" s="77"/>
      <c r="CB501" s="77"/>
      <c r="CC501" s="77"/>
      <c r="CD501" s="77"/>
      <c r="CE501" s="77"/>
      <c r="CF501" s="77"/>
      <c r="CG501" s="77"/>
      <c r="CH501" s="77"/>
      <c r="CI501" s="77"/>
      <c r="CJ501" s="77"/>
      <c r="CK501" s="77"/>
      <c r="CL501" s="77"/>
      <c r="CM501" s="77"/>
      <c r="CN501" s="77"/>
      <c r="CO501" s="77"/>
      <c r="CP501" s="77"/>
      <c r="CQ501" s="77"/>
      <c r="CR501" s="77"/>
      <c r="CS501" s="77"/>
      <c r="CT501" s="81"/>
      <c r="CU501" s="77"/>
      <c r="CV501" s="77"/>
      <c r="CW501" s="77"/>
      <c r="CX501" s="77"/>
      <c r="CY501" s="77"/>
      <c r="CZ501" s="77"/>
      <c r="DA501" s="77"/>
      <c r="DB501" s="77"/>
      <c r="DC501" s="77"/>
      <c r="DD501" s="77"/>
      <c r="DE501" s="77"/>
      <c r="DF501" s="77"/>
      <c r="DG501" s="77"/>
      <c r="DH501" s="77"/>
      <c r="DI501" s="77"/>
      <c r="DJ501" s="77"/>
      <c r="DK501" s="77"/>
      <c r="DL501" s="77"/>
      <c r="DM501" s="77"/>
      <c r="DN501" s="77"/>
      <c r="DO501" s="77"/>
      <c r="DP501" s="77"/>
      <c r="DQ501" s="77"/>
      <c r="DR501" s="77"/>
    </row>
    <row r="502" spans="1:122" ht="13.5" customHeight="1">
      <c r="A502" s="77"/>
      <c r="B502" s="86"/>
      <c r="C502" s="86"/>
      <c r="D502" s="86"/>
      <c r="E502" s="86"/>
      <c r="F502" s="86"/>
      <c r="G502" s="86"/>
      <c r="H502" s="86"/>
      <c r="I502" s="86"/>
      <c r="J502" s="86"/>
      <c r="K502" s="88"/>
      <c r="L502" s="77"/>
      <c r="M502" s="77"/>
      <c r="N502" s="77"/>
      <c r="O502" s="77"/>
      <c r="P502" s="77"/>
      <c r="Q502" s="77"/>
      <c r="R502" s="89"/>
      <c r="S502" s="77"/>
      <c r="T502" s="77"/>
      <c r="U502" s="77"/>
      <c r="V502" s="77"/>
      <c r="W502" s="77"/>
      <c r="X502" s="77"/>
      <c r="Y502" s="77"/>
      <c r="Z502" s="77"/>
      <c r="AA502" s="77"/>
      <c r="AB502" s="77"/>
      <c r="AC502" s="77"/>
      <c r="AD502" s="77"/>
      <c r="AE502" s="77"/>
      <c r="AF502" s="77"/>
      <c r="AG502" s="77"/>
      <c r="AH502" s="77"/>
      <c r="AI502" s="77"/>
      <c r="AJ502" s="77"/>
      <c r="AK502" s="77"/>
      <c r="AL502" s="77"/>
      <c r="AM502" s="77"/>
      <c r="AN502" s="77"/>
      <c r="AO502" s="77"/>
      <c r="AP502" s="77"/>
      <c r="AQ502" s="77"/>
      <c r="AR502" s="77"/>
      <c r="AS502" s="77"/>
      <c r="AT502" s="77"/>
      <c r="AU502" s="77"/>
      <c r="AV502" s="77"/>
      <c r="AW502" s="77"/>
      <c r="AX502" s="77"/>
      <c r="AY502" s="77"/>
      <c r="AZ502" s="77"/>
      <c r="BA502" s="77"/>
      <c r="BB502" s="77"/>
      <c r="BC502" s="77"/>
      <c r="BD502" s="77"/>
      <c r="BE502" s="77"/>
      <c r="BF502" s="77"/>
      <c r="BG502" s="77"/>
      <c r="BH502" s="77"/>
      <c r="BI502" s="77"/>
      <c r="BJ502" s="77"/>
      <c r="BK502" s="77"/>
      <c r="BL502" s="77"/>
      <c r="BM502" s="77"/>
      <c r="BN502" s="77"/>
      <c r="BO502" s="77"/>
      <c r="BP502" s="77"/>
      <c r="BQ502" s="77"/>
      <c r="BR502" s="77"/>
      <c r="BS502" s="77"/>
      <c r="BT502" s="77"/>
      <c r="BU502" s="77"/>
      <c r="BV502" s="77"/>
      <c r="BW502" s="77"/>
      <c r="BX502" s="77"/>
      <c r="BY502" s="77"/>
      <c r="BZ502" s="77"/>
      <c r="CA502" s="77"/>
      <c r="CB502" s="77"/>
      <c r="CC502" s="77"/>
      <c r="CD502" s="77"/>
      <c r="CE502" s="77"/>
      <c r="CF502" s="77"/>
      <c r="CG502" s="77"/>
      <c r="CH502" s="77"/>
      <c r="CI502" s="77"/>
      <c r="CJ502" s="77"/>
      <c r="CK502" s="77"/>
      <c r="CL502" s="77"/>
      <c r="CM502" s="77"/>
      <c r="CN502" s="77"/>
      <c r="CO502" s="77"/>
      <c r="CP502" s="77"/>
      <c r="CQ502" s="77"/>
      <c r="CR502" s="77"/>
      <c r="CS502" s="77"/>
      <c r="CT502" s="81"/>
      <c r="CU502" s="77"/>
      <c r="CV502" s="77"/>
      <c r="CW502" s="77"/>
      <c r="CX502" s="77"/>
      <c r="CY502" s="77"/>
      <c r="CZ502" s="77"/>
      <c r="DA502" s="77"/>
      <c r="DB502" s="77"/>
      <c r="DC502" s="77"/>
      <c r="DD502" s="77"/>
      <c r="DE502" s="77"/>
      <c r="DF502" s="77"/>
      <c r="DG502" s="77"/>
      <c r="DH502" s="77"/>
      <c r="DI502" s="77"/>
      <c r="DJ502" s="77"/>
      <c r="DK502" s="77"/>
      <c r="DL502" s="77"/>
      <c r="DM502" s="77"/>
      <c r="DN502" s="77"/>
      <c r="DO502" s="77"/>
      <c r="DP502" s="77"/>
      <c r="DQ502" s="77"/>
      <c r="DR502" s="77"/>
    </row>
    <row r="503" spans="1:122" ht="13.5" customHeight="1">
      <c r="A503" s="77"/>
      <c r="B503" s="86"/>
      <c r="C503" s="86"/>
      <c r="D503" s="86"/>
      <c r="E503" s="86"/>
      <c r="F503" s="86"/>
      <c r="G503" s="86"/>
      <c r="H503" s="86"/>
      <c r="I503" s="86"/>
      <c r="J503" s="86"/>
      <c r="K503" s="88"/>
      <c r="L503" s="77"/>
      <c r="M503" s="77"/>
      <c r="N503" s="77"/>
      <c r="O503" s="77"/>
      <c r="P503" s="77"/>
      <c r="Q503" s="77"/>
      <c r="R503" s="89"/>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c r="AV503" s="77"/>
      <c r="AW503" s="77"/>
      <c r="AX503" s="77"/>
      <c r="AY503" s="77"/>
      <c r="AZ503" s="77"/>
      <c r="BA503" s="77"/>
      <c r="BB503" s="77"/>
      <c r="BC503" s="77"/>
      <c r="BD503" s="77"/>
      <c r="BE503" s="77"/>
      <c r="BF503" s="77"/>
      <c r="BG503" s="77"/>
      <c r="BH503" s="77"/>
      <c r="BI503" s="77"/>
      <c r="BJ503" s="77"/>
      <c r="BK503" s="77"/>
      <c r="BL503" s="77"/>
      <c r="BM503" s="77"/>
      <c r="BN503" s="77"/>
      <c r="BO503" s="77"/>
      <c r="BP503" s="77"/>
      <c r="BQ503" s="77"/>
      <c r="BR503" s="77"/>
      <c r="BS503" s="77"/>
      <c r="BT503" s="77"/>
      <c r="BU503" s="77"/>
      <c r="BV503" s="77"/>
      <c r="BW503" s="77"/>
      <c r="BX503" s="77"/>
      <c r="BY503" s="77"/>
      <c r="BZ503" s="77"/>
      <c r="CA503" s="77"/>
      <c r="CB503" s="77"/>
      <c r="CC503" s="77"/>
      <c r="CD503" s="77"/>
      <c r="CE503" s="77"/>
      <c r="CF503" s="77"/>
      <c r="CG503" s="77"/>
      <c r="CH503" s="77"/>
      <c r="CI503" s="77"/>
      <c r="CJ503" s="77"/>
      <c r="CK503" s="77"/>
      <c r="CL503" s="77"/>
      <c r="CM503" s="77"/>
      <c r="CN503" s="77"/>
      <c r="CO503" s="77"/>
      <c r="CP503" s="77"/>
      <c r="CQ503" s="77"/>
      <c r="CR503" s="77"/>
      <c r="CS503" s="77"/>
      <c r="CT503" s="81"/>
      <c r="CU503" s="77"/>
      <c r="CV503" s="77"/>
      <c r="CW503" s="77"/>
      <c r="CX503" s="77"/>
      <c r="CY503" s="77"/>
      <c r="CZ503" s="77"/>
      <c r="DA503" s="77"/>
      <c r="DB503" s="77"/>
      <c r="DC503" s="77"/>
      <c r="DD503" s="77"/>
      <c r="DE503" s="77"/>
      <c r="DF503" s="77"/>
      <c r="DG503" s="77"/>
      <c r="DH503" s="77"/>
      <c r="DI503" s="77"/>
      <c r="DJ503" s="77"/>
      <c r="DK503" s="77"/>
      <c r="DL503" s="77"/>
      <c r="DM503" s="77"/>
      <c r="DN503" s="77"/>
      <c r="DO503" s="77"/>
      <c r="DP503" s="77"/>
      <c r="DQ503" s="77"/>
      <c r="DR503" s="77"/>
    </row>
    <row r="504" spans="1:122" ht="13.5" customHeight="1">
      <c r="A504" s="77"/>
      <c r="B504" s="86"/>
      <c r="C504" s="86"/>
      <c r="D504" s="86"/>
      <c r="E504" s="86"/>
      <c r="F504" s="86"/>
      <c r="G504" s="86"/>
      <c r="H504" s="86"/>
      <c r="I504" s="86"/>
      <c r="J504" s="86"/>
      <c r="K504" s="88"/>
      <c r="L504" s="77"/>
      <c r="M504" s="77"/>
      <c r="N504" s="77"/>
      <c r="O504" s="77"/>
      <c r="P504" s="77"/>
      <c r="Q504" s="77"/>
      <c r="R504" s="89"/>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77"/>
      <c r="CD504" s="77"/>
      <c r="CE504" s="77"/>
      <c r="CF504" s="77"/>
      <c r="CG504" s="77"/>
      <c r="CH504" s="77"/>
      <c r="CI504" s="77"/>
      <c r="CJ504" s="77"/>
      <c r="CK504" s="77"/>
      <c r="CL504" s="77"/>
      <c r="CM504" s="77"/>
      <c r="CN504" s="77"/>
      <c r="CO504" s="77"/>
      <c r="CP504" s="77"/>
      <c r="CQ504" s="77"/>
      <c r="CR504" s="77"/>
      <c r="CS504" s="77"/>
      <c r="CT504" s="81"/>
      <c r="CU504" s="77"/>
      <c r="CV504" s="77"/>
      <c r="CW504" s="77"/>
      <c r="CX504" s="77"/>
      <c r="CY504" s="77"/>
      <c r="CZ504" s="77"/>
      <c r="DA504" s="77"/>
      <c r="DB504" s="77"/>
      <c r="DC504" s="77"/>
      <c r="DD504" s="77"/>
      <c r="DE504" s="77"/>
      <c r="DF504" s="77"/>
      <c r="DG504" s="77"/>
      <c r="DH504" s="77"/>
      <c r="DI504" s="77"/>
      <c r="DJ504" s="77"/>
      <c r="DK504" s="77"/>
      <c r="DL504" s="77"/>
      <c r="DM504" s="77"/>
      <c r="DN504" s="77"/>
      <c r="DO504" s="77"/>
      <c r="DP504" s="77"/>
      <c r="DQ504" s="77"/>
      <c r="DR504" s="77"/>
    </row>
    <row r="505" spans="1:122" ht="13.5" customHeight="1">
      <c r="A505" s="77"/>
      <c r="B505" s="86"/>
      <c r="C505" s="86"/>
      <c r="D505" s="86"/>
      <c r="E505" s="86"/>
      <c r="F505" s="86"/>
      <c r="G505" s="86"/>
      <c r="H505" s="86"/>
      <c r="I505" s="86"/>
      <c r="J505" s="86"/>
      <c r="K505" s="88"/>
      <c r="L505" s="77"/>
      <c r="M505" s="77"/>
      <c r="N505" s="77"/>
      <c r="O505" s="77"/>
      <c r="P505" s="77"/>
      <c r="Q505" s="77"/>
      <c r="R505" s="89"/>
      <c r="S505" s="77"/>
      <c r="T505" s="77"/>
      <c r="U505" s="77"/>
      <c r="V505" s="77"/>
      <c r="W505" s="77"/>
      <c r="X505" s="77"/>
      <c r="Y505" s="77"/>
      <c r="Z505" s="77"/>
      <c r="AA505" s="77"/>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7"/>
      <c r="BF505" s="77"/>
      <c r="BG505" s="77"/>
      <c r="BH505" s="77"/>
      <c r="BI505" s="77"/>
      <c r="BJ505" s="77"/>
      <c r="BK505" s="77"/>
      <c r="BL505" s="77"/>
      <c r="BM505" s="77"/>
      <c r="BN505" s="77"/>
      <c r="BO505" s="77"/>
      <c r="BP505" s="77"/>
      <c r="BQ505" s="77"/>
      <c r="BR505" s="77"/>
      <c r="BS505" s="77"/>
      <c r="BT505" s="77"/>
      <c r="BU505" s="77"/>
      <c r="BV505" s="77"/>
      <c r="BW505" s="77"/>
      <c r="BX505" s="77"/>
      <c r="BY505" s="77"/>
      <c r="BZ505" s="77"/>
      <c r="CA505" s="77"/>
      <c r="CB505" s="77"/>
      <c r="CC505" s="77"/>
      <c r="CD505" s="77"/>
      <c r="CE505" s="77"/>
      <c r="CF505" s="77"/>
      <c r="CG505" s="77"/>
      <c r="CH505" s="77"/>
      <c r="CI505" s="77"/>
      <c r="CJ505" s="77"/>
      <c r="CK505" s="77"/>
      <c r="CL505" s="77"/>
      <c r="CM505" s="77"/>
      <c r="CN505" s="77"/>
      <c r="CO505" s="77"/>
      <c r="CP505" s="77"/>
      <c r="CQ505" s="77"/>
      <c r="CR505" s="77"/>
      <c r="CS505" s="77"/>
      <c r="CT505" s="81"/>
      <c r="CU505" s="77"/>
      <c r="CV505" s="77"/>
      <c r="CW505" s="77"/>
      <c r="CX505" s="77"/>
      <c r="CY505" s="77"/>
      <c r="CZ505" s="77"/>
      <c r="DA505" s="77"/>
      <c r="DB505" s="77"/>
      <c r="DC505" s="77"/>
      <c r="DD505" s="77"/>
      <c r="DE505" s="77"/>
      <c r="DF505" s="77"/>
      <c r="DG505" s="77"/>
      <c r="DH505" s="77"/>
      <c r="DI505" s="77"/>
      <c r="DJ505" s="77"/>
      <c r="DK505" s="77"/>
      <c r="DL505" s="77"/>
      <c r="DM505" s="77"/>
      <c r="DN505" s="77"/>
      <c r="DO505" s="77"/>
      <c r="DP505" s="77"/>
      <c r="DQ505" s="77"/>
      <c r="DR505" s="77"/>
    </row>
    <row r="506" spans="1:122" ht="13.5" customHeight="1">
      <c r="A506" s="77"/>
      <c r="B506" s="86"/>
      <c r="C506" s="86"/>
      <c r="D506" s="86"/>
      <c r="E506" s="86"/>
      <c r="F506" s="86"/>
      <c r="G506" s="86"/>
      <c r="H506" s="86"/>
      <c r="I506" s="86"/>
      <c r="J506" s="86"/>
      <c r="K506" s="88"/>
      <c r="L506" s="77"/>
      <c r="M506" s="77"/>
      <c r="N506" s="77"/>
      <c r="O506" s="77"/>
      <c r="P506" s="77"/>
      <c r="Q506" s="77"/>
      <c r="R506" s="89"/>
      <c r="S506" s="77"/>
      <c r="T506" s="77"/>
      <c r="U506" s="77"/>
      <c r="V506" s="77"/>
      <c r="W506" s="77"/>
      <c r="X506" s="77"/>
      <c r="Y506" s="77"/>
      <c r="Z506" s="77"/>
      <c r="AA506" s="77"/>
      <c r="AB506" s="77"/>
      <c r="AC506" s="77"/>
      <c r="AD506" s="77"/>
      <c r="AE506" s="77"/>
      <c r="AF506" s="77"/>
      <c r="AG506" s="77"/>
      <c r="AH506" s="77"/>
      <c r="AI506" s="77"/>
      <c r="AJ506" s="77"/>
      <c r="AK506" s="77"/>
      <c r="AL506" s="77"/>
      <c r="AM506" s="77"/>
      <c r="AN506" s="77"/>
      <c r="AO506" s="77"/>
      <c r="AP506" s="77"/>
      <c r="AQ506" s="77"/>
      <c r="AR506" s="77"/>
      <c r="AS506" s="77"/>
      <c r="AT506" s="77"/>
      <c r="AU506" s="77"/>
      <c r="AV506" s="77"/>
      <c r="AW506" s="77"/>
      <c r="AX506" s="77"/>
      <c r="AY506" s="77"/>
      <c r="AZ506" s="77"/>
      <c r="BA506" s="77"/>
      <c r="BB506" s="77"/>
      <c r="BC506" s="77"/>
      <c r="BD506" s="77"/>
      <c r="BE506" s="77"/>
      <c r="BF506" s="77"/>
      <c r="BG506" s="77"/>
      <c r="BH506" s="77"/>
      <c r="BI506" s="77"/>
      <c r="BJ506" s="77"/>
      <c r="BK506" s="77"/>
      <c r="BL506" s="77"/>
      <c r="BM506" s="77"/>
      <c r="BN506" s="77"/>
      <c r="BO506" s="77"/>
      <c r="BP506" s="77"/>
      <c r="BQ506" s="77"/>
      <c r="BR506" s="77"/>
      <c r="BS506" s="77"/>
      <c r="BT506" s="77"/>
      <c r="BU506" s="77"/>
      <c r="BV506" s="77"/>
      <c r="BW506" s="77"/>
      <c r="BX506" s="77"/>
      <c r="BY506" s="77"/>
      <c r="BZ506" s="77"/>
      <c r="CA506" s="77"/>
      <c r="CB506" s="77"/>
      <c r="CC506" s="77"/>
      <c r="CD506" s="77"/>
      <c r="CE506" s="77"/>
      <c r="CF506" s="77"/>
      <c r="CG506" s="77"/>
      <c r="CH506" s="77"/>
      <c r="CI506" s="77"/>
      <c r="CJ506" s="77"/>
      <c r="CK506" s="77"/>
      <c r="CL506" s="77"/>
      <c r="CM506" s="77"/>
      <c r="CN506" s="77"/>
      <c r="CO506" s="77"/>
      <c r="CP506" s="77"/>
      <c r="CQ506" s="77"/>
      <c r="CR506" s="77"/>
      <c r="CS506" s="77"/>
      <c r="CT506" s="81"/>
      <c r="CU506" s="77"/>
      <c r="CV506" s="77"/>
      <c r="CW506" s="77"/>
      <c r="CX506" s="77"/>
      <c r="CY506" s="77"/>
      <c r="CZ506" s="77"/>
      <c r="DA506" s="77"/>
      <c r="DB506" s="77"/>
      <c r="DC506" s="77"/>
      <c r="DD506" s="77"/>
      <c r="DE506" s="77"/>
      <c r="DF506" s="77"/>
      <c r="DG506" s="77"/>
      <c r="DH506" s="77"/>
      <c r="DI506" s="77"/>
      <c r="DJ506" s="77"/>
      <c r="DK506" s="77"/>
      <c r="DL506" s="77"/>
      <c r="DM506" s="77"/>
      <c r="DN506" s="77"/>
      <c r="DO506" s="77"/>
      <c r="DP506" s="77"/>
      <c r="DQ506" s="77"/>
      <c r="DR506" s="77"/>
    </row>
    <row r="507" spans="1:122" ht="13.5" customHeight="1">
      <c r="A507" s="77"/>
      <c r="B507" s="86"/>
      <c r="C507" s="86"/>
      <c r="D507" s="86"/>
      <c r="E507" s="86"/>
      <c r="F507" s="86"/>
      <c r="G507" s="86"/>
      <c r="H507" s="86"/>
      <c r="I507" s="86"/>
      <c r="J507" s="86"/>
      <c r="K507" s="88"/>
      <c r="L507" s="77"/>
      <c r="M507" s="77"/>
      <c r="N507" s="77"/>
      <c r="O507" s="77"/>
      <c r="P507" s="77"/>
      <c r="Q507" s="77"/>
      <c r="R507" s="89"/>
      <c r="S507" s="77"/>
      <c r="T507" s="77"/>
      <c r="U507" s="77"/>
      <c r="V507" s="77"/>
      <c r="W507" s="77"/>
      <c r="X507" s="77"/>
      <c r="Y507" s="77"/>
      <c r="Z507" s="77"/>
      <c r="AA507" s="77"/>
      <c r="AB507" s="77"/>
      <c r="AC507" s="77"/>
      <c r="AD507" s="77"/>
      <c r="AE507" s="77"/>
      <c r="AF507" s="77"/>
      <c r="AG507" s="77"/>
      <c r="AH507" s="77"/>
      <c r="AI507" s="77"/>
      <c r="AJ507" s="77"/>
      <c r="AK507" s="77"/>
      <c r="AL507" s="77"/>
      <c r="AM507" s="77"/>
      <c r="AN507" s="77"/>
      <c r="AO507" s="77"/>
      <c r="AP507" s="77"/>
      <c r="AQ507" s="77"/>
      <c r="AR507" s="77"/>
      <c r="AS507" s="77"/>
      <c r="AT507" s="77"/>
      <c r="AU507" s="77"/>
      <c r="AV507" s="77"/>
      <c r="AW507" s="77"/>
      <c r="AX507" s="77"/>
      <c r="AY507" s="77"/>
      <c r="AZ507" s="77"/>
      <c r="BA507" s="77"/>
      <c r="BB507" s="77"/>
      <c r="BC507" s="77"/>
      <c r="BD507" s="77"/>
      <c r="BE507" s="77"/>
      <c r="BF507" s="77"/>
      <c r="BG507" s="77"/>
      <c r="BH507" s="77"/>
      <c r="BI507" s="77"/>
      <c r="BJ507" s="77"/>
      <c r="BK507" s="77"/>
      <c r="BL507" s="77"/>
      <c r="BM507" s="77"/>
      <c r="BN507" s="77"/>
      <c r="BO507" s="77"/>
      <c r="BP507" s="77"/>
      <c r="BQ507" s="77"/>
      <c r="BR507" s="77"/>
      <c r="BS507" s="77"/>
      <c r="BT507" s="77"/>
      <c r="BU507" s="77"/>
      <c r="BV507" s="77"/>
      <c r="BW507" s="77"/>
      <c r="BX507" s="77"/>
      <c r="BY507" s="77"/>
      <c r="BZ507" s="77"/>
      <c r="CA507" s="77"/>
      <c r="CB507" s="77"/>
      <c r="CC507" s="77"/>
      <c r="CD507" s="77"/>
      <c r="CE507" s="77"/>
      <c r="CF507" s="77"/>
      <c r="CG507" s="77"/>
      <c r="CH507" s="77"/>
      <c r="CI507" s="77"/>
      <c r="CJ507" s="77"/>
      <c r="CK507" s="77"/>
      <c r="CL507" s="77"/>
      <c r="CM507" s="77"/>
      <c r="CN507" s="77"/>
      <c r="CO507" s="77"/>
      <c r="CP507" s="77"/>
      <c r="CQ507" s="77"/>
      <c r="CR507" s="77"/>
      <c r="CS507" s="77"/>
      <c r="CT507" s="81"/>
      <c r="CU507" s="77"/>
      <c r="CV507" s="77"/>
      <c r="CW507" s="77"/>
      <c r="CX507" s="77"/>
      <c r="CY507" s="77"/>
      <c r="CZ507" s="77"/>
      <c r="DA507" s="77"/>
      <c r="DB507" s="77"/>
      <c r="DC507" s="77"/>
      <c r="DD507" s="77"/>
      <c r="DE507" s="77"/>
      <c r="DF507" s="77"/>
      <c r="DG507" s="77"/>
      <c r="DH507" s="77"/>
      <c r="DI507" s="77"/>
      <c r="DJ507" s="77"/>
      <c r="DK507" s="77"/>
      <c r="DL507" s="77"/>
      <c r="DM507" s="77"/>
      <c r="DN507" s="77"/>
      <c r="DO507" s="77"/>
      <c r="DP507" s="77"/>
      <c r="DQ507" s="77"/>
      <c r="DR507" s="77"/>
    </row>
    <row r="508" spans="1:122" ht="13.5" customHeight="1">
      <c r="A508" s="77"/>
      <c r="B508" s="86"/>
      <c r="C508" s="86"/>
      <c r="D508" s="86"/>
      <c r="E508" s="86"/>
      <c r="F508" s="86"/>
      <c r="G508" s="86"/>
      <c r="H508" s="86"/>
      <c r="I508" s="86"/>
      <c r="J508" s="86"/>
      <c r="K508" s="88"/>
      <c r="L508" s="77"/>
      <c r="M508" s="77"/>
      <c r="N508" s="77"/>
      <c r="O508" s="77"/>
      <c r="P508" s="77"/>
      <c r="Q508" s="77"/>
      <c r="R508" s="89"/>
      <c r="S508" s="77"/>
      <c r="T508" s="77"/>
      <c r="U508" s="77"/>
      <c r="V508" s="77"/>
      <c r="W508" s="77"/>
      <c r="X508" s="77"/>
      <c r="Y508" s="77"/>
      <c r="Z508" s="77"/>
      <c r="AA508" s="77"/>
      <c r="AB508" s="77"/>
      <c r="AC508" s="77"/>
      <c r="AD508" s="77"/>
      <c r="AE508" s="77"/>
      <c r="AF508" s="77"/>
      <c r="AG508" s="77"/>
      <c r="AH508" s="77"/>
      <c r="AI508" s="77"/>
      <c r="AJ508" s="77"/>
      <c r="AK508" s="77"/>
      <c r="AL508" s="77"/>
      <c r="AM508" s="77"/>
      <c r="AN508" s="77"/>
      <c r="AO508" s="77"/>
      <c r="AP508" s="77"/>
      <c r="AQ508" s="77"/>
      <c r="AR508" s="77"/>
      <c r="AS508" s="77"/>
      <c r="AT508" s="77"/>
      <c r="AU508" s="77"/>
      <c r="AV508" s="77"/>
      <c r="AW508" s="77"/>
      <c r="AX508" s="77"/>
      <c r="AY508" s="77"/>
      <c r="AZ508" s="77"/>
      <c r="BA508" s="77"/>
      <c r="BB508" s="77"/>
      <c r="BC508" s="77"/>
      <c r="BD508" s="77"/>
      <c r="BE508" s="77"/>
      <c r="BF508" s="77"/>
      <c r="BG508" s="77"/>
      <c r="BH508" s="77"/>
      <c r="BI508" s="77"/>
      <c r="BJ508" s="77"/>
      <c r="BK508" s="77"/>
      <c r="BL508" s="77"/>
      <c r="BM508" s="77"/>
      <c r="BN508" s="77"/>
      <c r="BO508" s="77"/>
      <c r="BP508" s="77"/>
      <c r="BQ508" s="77"/>
      <c r="BR508" s="77"/>
      <c r="BS508" s="77"/>
      <c r="BT508" s="77"/>
      <c r="BU508" s="77"/>
      <c r="BV508" s="77"/>
      <c r="BW508" s="77"/>
      <c r="BX508" s="77"/>
      <c r="BY508" s="77"/>
      <c r="BZ508" s="77"/>
      <c r="CA508" s="77"/>
      <c r="CB508" s="77"/>
      <c r="CC508" s="77"/>
      <c r="CD508" s="77"/>
      <c r="CE508" s="77"/>
      <c r="CF508" s="77"/>
      <c r="CG508" s="77"/>
      <c r="CH508" s="77"/>
      <c r="CI508" s="77"/>
      <c r="CJ508" s="77"/>
      <c r="CK508" s="77"/>
      <c r="CL508" s="77"/>
      <c r="CM508" s="77"/>
      <c r="CN508" s="77"/>
      <c r="CO508" s="77"/>
      <c r="CP508" s="77"/>
      <c r="CQ508" s="77"/>
      <c r="CR508" s="77"/>
      <c r="CS508" s="77"/>
      <c r="CT508" s="81"/>
      <c r="CU508" s="77"/>
      <c r="CV508" s="77"/>
      <c r="CW508" s="77"/>
      <c r="CX508" s="77"/>
      <c r="CY508" s="77"/>
      <c r="CZ508" s="77"/>
      <c r="DA508" s="77"/>
      <c r="DB508" s="77"/>
      <c r="DC508" s="77"/>
      <c r="DD508" s="77"/>
      <c r="DE508" s="77"/>
      <c r="DF508" s="77"/>
      <c r="DG508" s="77"/>
      <c r="DH508" s="77"/>
      <c r="DI508" s="77"/>
      <c r="DJ508" s="77"/>
      <c r="DK508" s="77"/>
      <c r="DL508" s="77"/>
      <c r="DM508" s="77"/>
      <c r="DN508" s="77"/>
      <c r="DO508" s="77"/>
      <c r="DP508" s="77"/>
      <c r="DQ508" s="77"/>
      <c r="DR508" s="77"/>
    </row>
    <row r="509" spans="1:122" ht="13.5" customHeight="1">
      <c r="A509" s="77"/>
      <c r="B509" s="86"/>
      <c r="C509" s="86"/>
      <c r="D509" s="86"/>
      <c r="E509" s="86"/>
      <c r="F509" s="86"/>
      <c r="G509" s="86"/>
      <c r="H509" s="86"/>
      <c r="I509" s="86"/>
      <c r="J509" s="86"/>
      <c r="K509" s="88"/>
      <c r="L509" s="77"/>
      <c r="M509" s="77"/>
      <c r="N509" s="77"/>
      <c r="O509" s="77"/>
      <c r="P509" s="77"/>
      <c r="Q509" s="77"/>
      <c r="R509" s="89"/>
      <c r="S509" s="77"/>
      <c r="T509" s="77"/>
      <c r="U509" s="77"/>
      <c r="V509" s="77"/>
      <c r="W509" s="77"/>
      <c r="X509" s="77"/>
      <c r="Y509" s="77"/>
      <c r="Z509" s="77"/>
      <c r="AA509" s="77"/>
      <c r="AB509" s="77"/>
      <c r="AC509" s="77"/>
      <c r="AD509" s="77"/>
      <c r="AE509" s="77"/>
      <c r="AF509" s="77"/>
      <c r="AG509" s="77"/>
      <c r="AH509" s="77"/>
      <c r="AI509" s="77"/>
      <c r="AJ509" s="77"/>
      <c r="AK509" s="77"/>
      <c r="AL509" s="77"/>
      <c r="AM509" s="77"/>
      <c r="AN509" s="77"/>
      <c r="AO509" s="77"/>
      <c r="AP509" s="77"/>
      <c r="AQ509" s="77"/>
      <c r="AR509" s="77"/>
      <c r="AS509" s="77"/>
      <c r="AT509" s="77"/>
      <c r="AU509" s="77"/>
      <c r="AV509" s="77"/>
      <c r="AW509" s="77"/>
      <c r="AX509" s="77"/>
      <c r="AY509" s="77"/>
      <c r="AZ509" s="77"/>
      <c r="BA509" s="77"/>
      <c r="BB509" s="77"/>
      <c r="BC509" s="77"/>
      <c r="BD509" s="77"/>
      <c r="BE509" s="77"/>
      <c r="BF509" s="77"/>
      <c r="BG509" s="77"/>
      <c r="BH509" s="77"/>
      <c r="BI509" s="77"/>
      <c r="BJ509" s="77"/>
      <c r="BK509" s="77"/>
      <c r="BL509" s="77"/>
      <c r="BM509" s="77"/>
      <c r="BN509" s="77"/>
      <c r="BO509" s="77"/>
      <c r="BP509" s="77"/>
      <c r="BQ509" s="77"/>
      <c r="BR509" s="77"/>
      <c r="BS509" s="77"/>
      <c r="BT509" s="77"/>
      <c r="BU509" s="77"/>
      <c r="BV509" s="77"/>
      <c r="BW509" s="77"/>
      <c r="BX509" s="77"/>
      <c r="BY509" s="77"/>
      <c r="BZ509" s="77"/>
      <c r="CA509" s="77"/>
      <c r="CB509" s="77"/>
      <c r="CC509" s="77"/>
      <c r="CD509" s="77"/>
      <c r="CE509" s="77"/>
      <c r="CF509" s="77"/>
      <c r="CG509" s="77"/>
      <c r="CH509" s="77"/>
      <c r="CI509" s="77"/>
      <c r="CJ509" s="77"/>
      <c r="CK509" s="77"/>
      <c r="CL509" s="77"/>
      <c r="CM509" s="77"/>
      <c r="CN509" s="77"/>
      <c r="CO509" s="77"/>
      <c r="CP509" s="77"/>
      <c r="CQ509" s="77"/>
      <c r="CR509" s="77"/>
      <c r="CS509" s="77"/>
      <c r="CT509" s="81"/>
      <c r="CU509" s="77"/>
      <c r="CV509" s="77"/>
      <c r="CW509" s="77"/>
      <c r="CX509" s="77"/>
      <c r="CY509" s="77"/>
      <c r="CZ509" s="77"/>
      <c r="DA509" s="77"/>
      <c r="DB509" s="77"/>
      <c r="DC509" s="77"/>
      <c r="DD509" s="77"/>
      <c r="DE509" s="77"/>
      <c r="DF509" s="77"/>
      <c r="DG509" s="77"/>
      <c r="DH509" s="77"/>
      <c r="DI509" s="77"/>
      <c r="DJ509" s="77"/>
      <c r="DK509" s="77"/>
      <c r="DL509" s="77"/>
      <c r="DM509" s="77"/>
      <c r="DN509" s="77"/>
      <c r="DO509" s="77"/>
      <c r="DP509" s="77"/>
      <c r="DQ509" s="77"/>
      <c r="DR509" s="77"/>
    </row>
    <row r="510" spans="1:122" ht="13.5" customHeight="1">
      <c r="A510" s="77"/>
      <c r="B510" s="86"/>
      <c r="C510" s="86"/>
      <c r="D510" s="86"/>
      <c r="E510" s="86"/>
      <c r="F510" s="86"/>
      <c r="G510" s="86"/>
      <c r="H510" s="86"/>
      <c r="I510" s="86"/>
      <c r="J510" s="86"/>
      <c r="K510" s="88"/>
      <c r="L510" s="77"/>
      <c r="M510" s="77"/>
      <c r="N510" s="77"/>
      <c r="O510" s="77"/>
      <c r="P510" s="77"/>
      <c r="Q510" s="77"/>
      <c r="R510" s="89"/>
      <c r="S510" s="77"/>
      <c r="T510" s="77"/>
      <c r="U510" s="77"/>
      <c r="V510" s="77"/>
      <c r="W510" s="77"/>
      <c r="X510" s="77"/>
      <c r="Y510" s="77"/>
      <c r="Z510" s="77"/>
      <c r="AA510" s="77"/>
      <c r="AB510" s="77"/>
      <c r="AC510" s="77"/>
      <c r="AD510" s="77"/>
      <c r="AE510" s="77"/>
      <c r="AF510" s="77"/>
      <c r="AG510" s="77"/>
      <c r="AH510" s="77"/>
      <c r="AI510" s="77"/>
      <c r="AJ510" s="77"/>
      <c r="AK510" s="77"/>
      <c r="AL510" s="77"/>
      <c r="AM510" s="77"/>
      <c r="AN510" s="77"/>
      <c r="AO510" s="77"/>
      <c r="AP510" s="77"/>
      <c r="AQ510" s="77"/>
      <c r="AR510" s="77"/>
      <c r="AS510" s="77"/>
      <c r="AT510" s="77"/>
      <c r="AU510" s="77"/>
      <c r="AV510" s="77"/>
      <c r="AW510" s="77"/>
      <c r="AX510" s="77"/>
      <c r="AY510" s="77"/>
      <c r="AZ510" s="77"/>
      <c r="BA510" s="77"/>
      <c r="BB510" s="77"/>
      <c r="BC510" s="77"/>
      <c r="BD510" s="77"/>
      <c r="BE510" s="77"/>
      <c r="BF510" s="77"/>
      <c r="BG510" s="77"/>
      <c r="BH510" s="77"/>
      <c r="BI510" s="77"/>
      <c r="BJ510" s="77"/>
      <c r="BK510" s="77"/>
      <c r="BL510" s="77"/>
      <c r="BM510" s="77"/>
      <c r="BN510" s="77"/>
      <c r="BO510" s="77"/>
      <c r="BP510" s="77"/>
      <c r="BQ510" s="77"/>
      <c r="BR510" s="77"/>
      <c r="BS510" s="77"/>
      <c r="BT510" s="77"/>
      <c r="BU510" s="77"/>
      <c r="BV510" s="77"/>
      <c r="BW510" s="77"/>
      <c r="BX510" s="77"/>
      <c r="BY510" s="77"/>
      <c r="BZ510" s="77"/>
      <c r="CA510" s="77"/>
      <c r="CB510" s="77"/>
      <c r="CC510" s="77"/>
      <c r="CD510" s="77"/>
      <c r="CE510" s="77"/>
      <c r="CF510" s="77"/>
      <c r="CG510" s="77"/>
      <c r="CH510" s="77"/>
      <c r="CI510" s="77"/>
      <c r="CJ510" s="77"/>
      <c r="CK510" s="77"/>
      <c r="CL510" s="77"/>
      <c r="CM510" s="77"/>
      <c r="CN510" s="77"/>
      <c r="CO510" s="77"/>
      <c r="CP510" s="77"/>
      <c r="CQ510" s="77"/>
      <c r="CR510" s="77"/>
      <c r="CS510" s="77"/>
      <c r="CT510" s="81"/>
      <c r="CU510" s="77"/>
      <c r="CV510" s="77"/>
      <c r="CW510" s="77"/>
      <c r="CX510" s="77"/>
      <c r="CY510" s="77"/>
      <c r="CZ510" s="77"/>
      <c r="DA510" s="77"/>
      <c r="DB510" s="77"/>
      <c r="DC510" s="77"/>
      <c r="DD510" s="77"/>
      <c r="DE510" s="77"/>
      <c r="DF510" s="77"/>
      <c r="DG510" s="77"/>
      <c r="DH510" s="77"/>
      <c r="DI510" s="77"/>
      <c r="DJ510" s="77"/>
      <c r="DK510" s="77"/>
      <c r="DL510" s="77"/>
      <c r="DM510" s="77"/>
      <c r="DN510" s="77"/>
      <c r="DO510" s="77"/>
      <c r="DP510" s="77"/>
      <c r="DQ510" s="77"/>
      <c r="DR510" s="77"/>
    </row>
    <row r="511" spans="1:122" ht="13.5" customHeight="1">
      <c r="A511" s="77"/>
      <c r="B511" s="86"/>
      <c r="C511" s="86"/>
      <c r="D511" s="86"/>
      <c r="E511" s="86"/>
      <c r="F511" s="86"/>
      <c r="G511" s="86"/>
      <c r="H511" s="86"/>
      <c r="I511" s="86"/>
      <c r="J511" s="86"/>
      <c r="K511" s="88"/>
      <c r="L511" s="77"/>
      <c r="M511" s="77"/>
      <c r="N511" s="77"/>
      <c r="O511" s="77"/>
      <c r="P511" s="77"/>
      <c r="Q511" s="77"/>
      <c r="R511" s="89"/>
      <c r="S511" s="77"/>
      <c r="T511" s="77"/>
      <c r="U511" s="77"/>
      <c r="V511" s="77"/>
      <c r="W511" s="77"/>
      <c r="X511" s="77"/>
      <c r="Y511" s="77"/>
      <c r="Z511" s="77"/>
      <c r="AA511" s="77"/>
      <c r="AB511" s="77"/>
      <c r="AC511" s="77"/>
      <c r="AD511" s="77"/>
      <c r="AE511" s="77"/>
      <c r="AF511" s="77"/>
      <c r="AG511" s="77"/>
      <c r="AH511" s="77"/>
      <c r="AI511" s="77"/>
      <c r="AJ511" s="77"/>
      <c r="AK511" s="77"/>
      <c r="AL511" s="77"/>
      <c r="AM511" s="77"/>
      <c r="AN511" s="77"/>
      <c r="AO511" s="77"/>
      <c r="AP511" s="77"/>
      <c r="AQ511" s="77"/>
      <c r="AR511" s="77"/>
      <c r="AS511" s="77"/>
      <c r="AT511" s="77"/>
      <c r="AU511" s="77"/>
      <c r="AV511" s="77"/>
      <c r="AW511" s="77"/>
      <c r="AX511" s="77"/>
      <c r="AY511" s="77"/>
      <c r="AZ511" s="77"/>
      <c r="BA511" s="77"/>
      <c r="BB511" s="77"/>
      <c r="BC511" s="77"/>
      <c r="BD511" s="77"/>
      <c r="BE511" s="77"/>
      <c r="BF511" s="77"/>
      <c r="BG511" s="77"/>
      <c r="BH511" s="77"/>
      <c r="BI511" s="77"/>
      <c r="BJ511" s="77"/>
      <c r="BK511" s="77"/>
      <c r="BL511" s="77"/>
      <c r="BM511" s="77"/>
      <c r="BN511" s="77"/>
      <c r="BO511" s="77"/>
      <c r="BP511" s="77"/>
      <c r="BQ511" s="77"/>
      <c r="BR511" s="77"/>
      <c r="BS511" s="77"/>
      <c r="BT511" s="77"/>
      <c r="BU511" s="77"/>
      <c r="BV511" s="77"/>
      <c r="BW511" s="77"/>
      <c r="BX511" s="77"/>
      <c r="BY511" s="77"/>
      <c r="BZ511" s="77"/>
      <c r="CA511" s="77"/>
      <c r="CB511" s="77"/>
      <c r="CC511" s="77"/>
      <c r="CD511" s="77"/>
      <c r="CE511" s="77"/>
      <c r="CF511" s="77"/>
      <c r="CG511" s="77"/>
      <c r="CH511" s="77"/>
      <c r="CI511" s="77"/>
      <c r="CJ511" s="77"/>
      <c r="CK511" s="77"/>
      <c r="CL511" s="77"/>
      <c r="CM511" s="77"/>
      <c r="CN511" s="77"/>
      <c r="CO511" s="77"/>
      <c r="CP511" s="77"/>
      <c r="CQ511" s="77"/>
      <c r="CR511" s="77"/>
      <c r="CS511" s="77"/>
      <c r="CT511" s="81"/>
      <c r="CU511" s="77"/>
      <c r="CV511" s="77"/>
      <c r="CW511" s="77"/>
      <c r="CX511" s="77"/>
      <c r="CY511" s="77"/>
      <c r="CZ511" s="77"/>
      <c r="DA511" s="77"/>
      <c r="DB511" s="77"/>
      <c r="DC511" s="77"/>
      <c r="DD511" s="77"/>
      <c r="DE511" s="77"/>
      <c r="DF511" s="77"/>
      <c r="DG511" s="77"/>
      <c r="DH511" s="77"/>
      <c r="DI511" s="77"/>
      <c r="DJ511" s="77"/>
      <c r="DK511" s="77"/>
      <c r="DL511" s="77"/>
      <c r="DM511" s="77"/>
      <c r="DN511" s="77"/>
      <c r="DO511" s="77"/>
      <c r="DP511" s="77"/>
      <c r="DQ511" s="77"/>
      <c r="DR511" s="77"/>
    </row>
    <row r="512" spans="1:122" ht="13.5" customHeight="1">
      <c r="A512" s="77"/>
      <c r="B512" s="86"/>
      <c r="C512" s="86"/>
      <c r="D512" s="86"/>
      <c r="E512" s="86"/>
      <c r="F512" s="86"/>
      <c r="G512" s="86"/>
      <c r="H512" s="86"/>
      <c r="I512" s="86"/>
      <c r="J512" s="86"/>
      <c r="K512" s="88"/>
      <c r="L512" s="77"/>
      <c r="M512" s="77"/>
      <c r="N512" s="77"/>
      <c r="O512" s="77"/>
      <c r="P512" s="77"/>
      <c r="Q512" s="77"/>
      <c r="R512" s="89"/>
      <c r="S512" s="77"/>
      <c r="T512" s="77"/>
      <c r="U512" s="77"/>
      <c r="V512" s="77"/>
      <c r="W512" s="77"/>
      <c r="X512" s="77"/>
      <c r="Y512" s="77"/>
      <c r="Z512" s="77"/>
      <c r="AA512" s="77"/>
      <c r="AB512" s="77"/>
      <c r="AC512" s="77"/>
      <c r="AD512" s="77"/>
      <c r="AE512" s="77"/>
      <c r="AF512" s="77"/>
      <c r="AG512" s="77"/>
      <c r="AH512" s="77"/>
      <c r="AI512" s="77"/>
      <c r="AJ512" s="77"/>
      <c r="AK512" s="77"/>
      <c r="AL512" s="77"/>
      <c r="AM512" s="77"/>
      <c r="AN512" s="77"/>
      <c r="AO512" s="77"/>
      <c r="AP512" s="77"/>
      <c r="AQ512" s="77"/>
      <c r="AR512" s="77"/>
      <c r="AS512" s="77"/>
      <c r="AT512" s="77"/>
      <c r="AU512" s="77"/>
      <c r="AV512" s="77"/>
      <c r="AW512" s="77"/>
      <c r="AX512" s="77"/>
      <c r="AY512" s="77"/>
      <c r="AZ512" s="77"/>
      <c r="BA512" s="77"/>
      <c r="BB512" s="77"/>
      <c r="BC512" s="77"/>
      <c r="BD512" s="77"/>
      <c r="BE512" s="77"/>
      <c r="BF512" s="77"/>
      <c r="BG512" s="77"/>
      <c r="BH512" s="77"/>
      <c r="BI512" s="77"/>
      <c r="BJ512" s="77"/>
      <c r="BK512" s="77"/>
      <c r="BL512" s="77"/>
      <c r="BM512" s="77"/>
      <c r="BN512" s="77"/>
      <c r="BO512" s="77"/>
      <c r="BP512" s="77"/>
      <c r="BQ512" s="77"/>
      <c r="BR512" s="77"/>
      <c r="BS512" s="77"/>
      <c r="BT512" s="77"/>
      <c r="BU512" s="77"/>
      <c r="BV512" s="77"/>
      <c r="BW512" s="77"/>
      <c r="BX512" s="77"/>
      <c r="BY512" s="77"/>
      <c r="BZ512" s="77"/>
      <c r="CA512" s="77"/>
      <c r="CB512" s="77"/>
      <c r="CC512" s="77"/>
      <c r="CD512" s="77"/>
      <c r="CE512" s="77"/>
      <c r="CF512" s="77"/>
      <c r="CG512" s="77"/>
      <c r="CH512" s="77"/>
      <c r="CI512" s="77"/>
      <c r="CJ512" s="77"/>
      <c r="CK512" s="77"/>
      <c r="CL512" s="77"/>
      <c r="CM512" s="77"/>
      <c r="CN512" s="77"/>
      <c r="CO512" s="77"/>
      <c r="CP512" s="77"/>
      <c r="CQ512" s="77"/>
      <c r="CR512" s="77"/>
      <c r="CS512" s="77"/>
      <c r="CT512" s="81"/>
      <c r="CU512" s="77"/>
      <c r="CV512" s="77"/>
      <c r="CW512" s="77"/>
      <c r="CX512" s="77"/>
      <c r="CY512" s="77"/>
      <c r="CZ512" s="77"/>
      <c r="DA512" s="77"/>
      <c r="DB512" s="77"/>
      <c r="DC512" s="77"/>
      <c r="DD512" s="77"/>
      <c r="DE512" s="77"/>
      <c r="DF512" s="77"/>
      <c r="DG512" s="77"/>
      <c r="DH512" s="77"/>
      <c r="DI512" s="77"/>
      <c r="DJ512" s="77"/>
      <c r="DK512" s="77"/>
      <c r="DL512" s="77"/>
      <c r="DM512" s="77"/>
      <c r="DN512" s="77"/>
      <c r="DO512" s="77"/>
      <c r="DP512" s="77"/>
      <c r="DQ512" s="77"/>
      <c r="DR512" s="77"/>
    </row>
    <row r="513" spans="1:122" ht="13.5" customHeight="1">
      <c r="A513" s="77"/>
      <c r="B513" s="86"/>
      <c r="C513" s="86"/>
      <c r="D513" s="86"/>
      <c r="E513" s="86"/>
      <c r="F513" s="86"/>
      <c r="G513" s="86"/>
      <c r="H513" s="86"/>
      <c r="I513" s="86"/>
      <c r="J513" s="86"/>
      <c r="K513" s="88"/>
      <c r="L513" s="77"/>
      <c r="M513" s="77"/>
      <c r="N513" s="77"/>
      <c r="O513" s="77"/>
      <c r="P513" s="77"/>
      <c r="Q513" s="77"/>
      <c r="R513" s="89"/>
      <c r="S513" s="77"/>
      <c r="T513" s="77"/>
      <c r="U513" s="77"/>
      <c r="V513" s="77"/>
      <c r="W513" s="77"/>
      <c r="X513" s="77"/>
      <c r="Y513" s="77"/>
      <c r="Z513" s="77"/>
      <c r="AA513" s="77"/>
      <c r="AB513" s="77"/>
      <c r="AC513" s="77"/>
      <c r="AD513" s="77"/>
      <c r="AE513" s="77"/>
      <c r="AF513" s="77"/>
      <c r="AG513" s="77"/>
      <c r="AH513" s="77"/>
      <c r="AI513" s="77"/>
      <c r="AJ513" s="77"/>
      <c r="AK513" s="77"/>
      <c r="AL513" s="77"/>
      <c r="AM513" s="77"/>
      <c r="AN513" s="77"/>
      <c r="AO513" s="77"/>
      <c r="AP513" s="77"/>
      <c r="AQ513" s="77"/>
      <c r="AR513" s="77"/>
      <c r="AS513" s="77"/>
      <c r="AT513" s="77"/>
      <c r="AU513" s="77"/>
      <c r="AV513" s="77"/>
      <c r="AW513" s="77"/>
      <c r="AX513" s="77"/>
      <c r="AY513" s="77"/>
      <c r="AZ513" s="77"/>
      <c r="BA513" s="77"/>
      <c r="BB513" s="77"/>
      <c r="BC513" s="77"/>
      <c r="BD513" s="77"/>
      <c r="BE513" s="77"/>
      <c r="BF513" s="77"/>
      <c r="BG513" s="77"/>
      <c r="BH513" s="77"/>
      <c r="BI513" s="77"/>
      <c r="BJ513" s="77"/>
      <c r="BK513" s="77"/>
      <c r="BL513" s="77"/>
      <c r="BM513" s="77"/>
      <c r="BN513" s="77"/>
      <c r="BO513" s="77"/>
      <c r="BP513" s="77"/>
      <c r="BQ513" s="77"/>
      <c r="BR513" s="77"/>
      <c r="BS513" s="77"/>
      <c r="BT513" s="77"/>
      <c r="BU513" s="77"/>
      <c r="BV513" s="77"/>
      <c r="BW513" s="77"/>
      <c r="BX513" s="77"/>
      <c r="BY513" s="77"/>
      <c r="BZ513" s="77"/>
      <c r="CA513" s="77"/>
      <c r="CB513" s="77"/>
      <c r="CC513" s="77"/>
      <c r="CD513" s="77"/>
      <c r="CE513" s="77"/>
      <c r="CF513" s="77"/>
      <c r="CG513" s="77"/>
      <c r="CH513" s="77"/>
      <c r="CI513" s="77"/>
      <c r="CJ513" s="77"/>
      <c r="CK513" s="77"/>
      <c r="CL513" s="77"/>
      <c r="CM513" s="77"/>
      <c r="CN513" s="77"/>
      <c r="CO513" s="77"/>
      <c r="CP513" s="77"/>
      <c r="CQ513" s="77"/>
      <c r="CR513" s="77"/>
      <c r="CS513" s="77"/>
      <c r="CT513" s="81"/>
      <c r="CU513" s="77"/>
      <c r="CV513" s="77"/>
      <c r="CW513" s="77"/>
      <c r="CX513" s="77"/>
      <c r="CY513" s="77"/>
      <c r="CZ513" s="77"/>
      <c r="DA513" s="77"/>
      <c r="DB513" s="77"/>
      <c r="DC513" s="77"/>
      <c r="DD513" s="77"/>
      <c r="DE513" s="77"/>
      <c r="DF513" s="77"/>
      <c r="DG513" s="77"/>
      <c r="DH513" s="77"/>
      <c r="DI513" s="77"/>
      <c r="DJ513" s="77"/>
      <c r="DK513" s="77"/>
      <c r="DL513" s="77"/>
      <c r="DM513" s="77"/>
      <c r="DN513" s="77"/>
      <c r="DO513" s="77"/>
      <c r="DP513" s="77"/>
      <c r="DQ513" s="77"/>
      <c r="DR513" s="77"/>
    </row>
    <row r="514" spans="1:122" ht="13.5" customHeight="1">
      <c r="A514" s="77"/>
      <c r="B514" s="86"/>
      <c r="C514" s="86"/>
      <c r="D514" s="86"/>
      <c r="E514" s="86"/>
      <c r="F514" s="86"/>
      <c r="G514" s="86"/>
      <c r="H514" s="86"/>
      <c r="I514" s="86"/>
      <c r="J514" s="86"/>
      <c r="K514" s="88"/>
      <c r="L514" s="77"/>
      <c r="M514" s="77"/>
      <c r="N514" s="77"/>
      <c r="O514" s="77"/>
      <c r="P514" s="77"/>
      <c r="Q514" s="77"/>
      <c r="R514" s="89"/>
      <c r="S514" s="77"/>
      <c r="T514" s="77"/>
      <c r="U514" s="77"/>
      <c r="V514" s="77"/>
      <c r="W514" s="77"/>
      <c r="X514" s="77"/>
      <c r="Y514" s="77"/>
      <c r="Z514" s="77"/>
      <c r="AA514" s="77"/>
      <c r="AB514" s="77"/>
      <c r="AC514" s="77"/>
      <c r="AD514" s="77"/>
      <c r="AE514" s="77"/>
      <c r="AF514" s="77"/>
      <c r="AG514" s="77"/>
      <c r="AH514" s="77"/>
      <c r="AI514" s="77"/>
      <c r="AJ514" s="77"/>
      <c r="AK514" s="77"/>
      <c r="AL514" s="77"/>
      <c r="AM514" s="77"/>
      <c r="AN514" s="77"/>
      <c r="AO514" s="77"/>
      <c r="AP514" s="77"/>
      <c r="AQ514" s="77"/>
      <c r="AR514" s="77"/>
      <c r="AS514" s="77"/>
      <c r="AT514" s="77"/>
      <c r="AU514" s="77"/>
      <c r="AV514" s="77"/>
      <c r="AW514" s="77"/>
      <c r="AX514" s="77"/>
      <c r="AY514" s="77"/>
      <c r="AZ514" s="77"/>
      <c r="BA514" s="77"/>
      <c r="BB514" s="77"/>
      <c r="BC514" s="77"/>
      <c r="BD514" s="77"/>
      <c r="BE514" s="77"/>
      <c r="BF514" s="77"/>
      <c r="BG514" s="77"/>
      <c r="BH514" s="77"/>
      <c r="BI514" s="77"/>
      <c r="BJ514" s="77"/>
      <c r="BK514" s="77"/>
      <c r="BL514" s="77"/>
      <c r="BM514" s="77"/>
      <c r="BN514" s="77"/>
      <c r="BO514" s="77"/>
      <c r="BP514" s="77"/>
      <c r="BQ514" s="77"/>
      <c r="BR514" s="77"/>
      <c r="BS514" s="77"/>
      <c r="BT514" s="77"/>
      <c r="BU514" s="77"/>
      <c r="BV514" s="77"/>
      <c r="BW514" s="77"/>
      <c r="BX514" s="77"/>
      <c r="BY514" s="77"/>
      <c r="BZ514" s="77"/>
      <c r="CA514" s="77"/>
      <c r="CB514" s="77"/>
      <c r="CC514" s="77"/>
      <c r="CD514" s="77"/>
      <c r="CE514" s="77"/>
      <c r="CF514" s="77"/>
      <c r="CG514" s="77"/>
      <c r="CH514" s="77"/>
      <c r="CI514" s="77"/>
      <c r="CJ514" s="77"/>
      <c r="CK514" s="77"/>
      <c r="CL514" s="77"/>
      <c r="CM514" s="77"/>
      <c r="CN514" s="77"/>
      <c r="CO514" s="77"/>
      <c r="CP514" s="77"/>
      <c r="CQ514" s="77"/>
      <c r="CR514" s="77"/>
      <c r="CS514" s="77"/>
      <c r="CT514" s="81"/>
      <c r="CU514" s="77"/>
      <c r="CV514" s="77"/>
      <c r="CW514" s="77"/>
      <c r="CX514" s="77"/>
      <c r="CY514" s="77"/>
      <c r="CZ514" s="77"/>
      <c r="DA514" s="77"/>
      <c r="DB514" s="77"/>
      <c r="DC514" s="77"/>
      <c r="DD514" s="77"/>
      <c r="DE514" s="77"/>
      <c r="DF514" s="77"/>
      <c r="DG514" s="77"/>
      <c r="DH514" s="77"/>
      <c r="DI514" s="77"/>
      <c r="DJ514" s="77"/>
      <c r="DK514" s="77"/>
      <c r="DL514" s="77"/>
      <c r="DM514" s="77"/>
      <c r="DN514" s="77"/>
      <c r="DO514" s="77"/>
      <c r="DP514" s="77"/>
      <c r="DQ514" s="77"/>
      <c r="DR514" s="77"/>
    </row>
    <row r="515" spans="1:122" ht="13.5" customHeight="1">
      <c r="A515" s="77"/>
      <c r="B515" s="86"/>
      <c r="C515" s="86"/>
      <c r="D515" s="86"/>
      <c r="E515" s="86"/>
      <c r="F515" s="86"/>
      <c r="G515" s="86"/>
      <c r="H515" s="86"/>
      <c r="I515" s="86"/>
      <c r="J515" s="86"/>
      <c r="K515" s="88"/>
      <c r="L515" s="77"/>
      <c r="M515" s="77"/>
      <c r="N515" s="77"/>
      <c r="O515" s="77"/>
      <c r="P515" s="77"/>
      <c r="Q515" s="77"/>
      <c r="R515" s="89"/>
      <c r="S515" s="77"/>
      <c r="T515" s="77"/>
      <c r="U515" s="77"/>
      <c r="V515" s="77"/>
      <c r="W515" s="77"/>
      <c r="X515" s="77"/>
      <c r="Y515" s="77"/>
      <c r="Z515" s="77"/>
      <c r="AA515" s="77"/>
      <c r="AB515" s="77"/>
      <c r="AC515" s="77"/>
      <c r="AD515" s="77"/>
      <c r="AE515" s="77"/>
      <c r="AF515" s="77"/>
      <c r="AG515" s="77"/>
      <c r="AH515" s="77"/>
      <c r="AI515" s="77"/>
      <c r="AJ515" s="77"/>
      <c r="AK515" s="77"/>
      <c r="AL515" s="77"/>
      <c r="AM515" s="77"/>
      <c r="AN515" s="77"/>
      <c r="AO515" s="77"/>
      <c r="AP515" s="77"/>
      <c r="AQ515" s="77"/>
      <c r="AR515" s="77"/>
      <c r="AS515" s="77"/>
      <c r="AT515" s="77"/>
      <c r="AU515" s="77"/>
      <c r="AV515" s="77"/>
      <c r="AW515" s="77"/>
      <c r="AX515" s="77"/>
      <c r="AY515" s="77"/>
      <c r="AZ515" s="77"/>
      <c r="BA515" s="77"/>
      <c r="BB515" s="77"/>
      <c r="BC515" s="77"/>
      <c r="BD515" s="77"/>
      <c r="BE515" s="77"/>
      <c r="BF515" s="77"/>
      <c r="BG515" s="77"/>
      <c r="BH515" s="77"/>
      <c r="BI515" s="77"/>
      <c r="BJ515" s="77"/>
      <c r="BK515" s="77"/>
      <c r="BL515" s="77"/>
      <c r="BM515" s="77"/>
      <c r="BN515" s="77"/>
      <c r="BO515" s="77"/>
      <c r="BP515" s="77"/>
      <c r="BQ515" s="77"/>
      <c r="BR515" s="77"/>
      <c r="BS515" s="77"/>
      <c r="BT515" s="77"/>
      <c r="BU515" s="77"/>
      <c r="BV515" s="77"/>
      <c r="BW515" s="77"/>
      <c r="BX515" s="77"/>
      <c r="BY515" s="77"/>
      <c r="BZ515" s="77"/>
      <c r="CA515" s="77"/>
      <c r="CB515" s="77"/>
      <c r="CC515" s="77"/>
      <c r="CD515" s="77"/>
      <c r="CE515" s="77"/>
      <c r="CF515" s="77"/>
      <c r="CG515" s="77"/>
      <c r="CH515" s="77"/>
      <c r="CI515" s="77"/>
      <c r="CJ515" s="77"/>
      <c r="CK515" s="77"/>
      <c r="CL515" s="77"/>
      <c r="CM515" s="77"/>
      <c r="CN515" s="77"/>
      <c r="CO515" s="77"/>
      <c r="CP515" s="77"/>
      <c r="CQ515" s="77"/>
      <c r="CR515" s="77"/>
      <c r="CS515" s="77"/>
      <c r="CT515" s="81"/>
      <c r="CU515" s="77"/>
      <c r="CV515" s="77"/>
      <c r="CW515" s="77"/>
      <c r="CX515" s="77"/>
      <c r="CY515" s="77"/>
      <c r="CZ515" s="77"/>
      <c r="DA515" s="77"/>
      <c r="DB515" s="77"/>
      <c r="DC515" s="77"/>
      <c r="DD515" s="77"/>
      <c r="DE515" s="77"/>
      <c r="DF515" s="77"/>
      <c r="DG515" s="77"/>
      <c r="DH515" s="77"/>
      <c r="DI515" s="77"/>
      <c r="DJ515" s="77"/>
      <c r="DK515" s="77"/>
      <c r="DL515" s="77"/>
      <c r="DM515" s="77"/>
      <c r="DN515" s="77"/>
      <c r="DO515" s="77"/>
      <c r="DP515" s="77"/>
      <c r="DQ515" s="77"/>
      <c r="DR515" s="77"/>
    </row>
    <row r="516" spans="1:122" ht="13.5" customHeight="1">
      <c r="A516" s="77"/>
      <c r="B516" s="86"/>
      <c r="C516" s="86"/>
      <c r="D516" s="86"/>
      <c r="E516" s="86"/>
      <c r="F516" s="86"/>
      <c r="G516" s="86"/>
      <c r="H516" s="86"/>
      <c r="I516" s="86"/>
      <c r="J516" s="86"/>
      <c r="K516" s="88"/>
      <c r="L516" s="77"/>
      <c r="M516" s="77"/>
      <c r="N516" s="77"/>
      <c r="O516" s="77"/>
      <c r="P516" s="77"/>
      <c r="Q516" s="77"/>
      <c r="R516" s="89"/>
      <c r="S516" s="77"/>
      <c r="T516" s="77"/>
      <c r="U516" s="77"/>
      <c r="V516" s="77"/>
      <c r="W516" s="77"/>
      <c r="X516" s="77"/>
      <c r="Y516" s="77"/>
      <c r="Z516" s="77"/>
      <c r="AA516" s="77"/>
      <c r="AB516" s="77"/>
      <c r="AC516" s="77"/>
      <c r="AD516" s="77"/>
      <c r="AE516" s="77"/>
      <c r="AF516" s="77"/>
      <c r="AG516" s="77"/>
      <c r="AH516" s="77"/>
      <c r="AI516" s="77"/>
      <c r="AJ516" s="77"/>
      <c r="AK516" s="77"/>
      <c r="AL516" s="77"/>
      <c r="AM516" s="77"/>
      <c r="AN516" s="77"/>
      <c r="AO516" s="77"/>
      <c r="AP516" s="77"/>
      <c r="AQ516" s="77"/>
      <c r="AR516" s="77"/>
      <c r="AS516" s="77"/>
      <c r="AT516" s="77"/>
      <c r="AU516" s="77"/>
      <c r="AV516" s="77"/>
      <c r="AW516" s="77"/>
      <c r="AX516" s="77"/>
      <c r="AY516" s="77"/>
      <c r="AZ516" s="77"/>
      <c r="BA516" s="77"/>
      <c r="BB516" s="77"/>
      <c r="BC516" s="77"/>
      <c r="BD516" s="77"/>
      <c r="BE516" s="77"/>
      <c r="BF516" s="77"/>
      <c r="BG516" s="77"/>
      <c r="BH516" s="77"/>
      <c r="BI516" s="77"/>
      <c r="BJ516" s="77"/>
      <c r="BK516" s="77"/>
      <c r="BL516" s="77"/>
      <c r="BM516" s="77"/>
      <c r="BN516" s="77"/>
      <c r="BO516" s="77"/>
      <c r="BP516" s="77"/>
      <c r="BQ516" s="77"/>
      <c r="BR516" s="77"/>
      <c r="BS516" s="77"/>
      <c r="BT516" s="77"/>
      <c r="BU516" s="77"/>
      <c r="BV516" s="77"/>
      <c r="BW516" s="77"/>
      <c r="BX516" s="77"/>
      <c r="BY516" s="77"/>
      <c r="BZ516" s="77"/>
      <c r="CA516" s="77"/>
      <c r="CB516" s="77"/>
      <c r="CC516" s="77"/>
      <c r="CD516" s="77"/>
      <c r="CE516" s="77"/>
      <c r="CF516" s="77"/>
      <c r="CG516" s="77"/>
      <c r="CH516" s="77"/>
      <c r="CI516" s="77"/>
      <c r="CJ516" s="77"/>
      <c r="CK516" s="77"/>
      <c r="CL516" s="77"/>
      <c r="CM516" s="77"/>
      <c r="CN516" s="77"/>
      <c r="CO516" s="77"/>
      <c r="CP516" s="77"/>
      <c r="CQ516" s="77"/>
      <c r="CR516" s="77"/>
      <c r="CS516" s="77"/>
      <c r="CT516" s="81"/>
      <c r="CU516" s="77"/>
      <c r="CV516" s="77"/>
      <c r="CW516" s="77"/>
      <c r="CX516" s="77"/>
      <c r="CY516" s="77"/>
      <c r="CZ516" s="77"/>
      <c r="DA516" s="77"/>
      <c r="DB516" s="77"/>
      <c r="DC516" s="77"/>
      <c r="DD516" s="77"/>
      <c r="DE516" s="77"/>
      <c r="DF516" s="77"/>
      <c r="DG516" s="77"/>
      <c r="DH516" s="77"/>
      <c r="DI516" s="77"/>
      <c r="DJ516" s="77"/>
      <c r="DK516" s="77"/>
      <c r="DL516" s="77"/>
      <c r="DM516" s="77"/>
      <c r="DN516" s="77"/>
      <c r="DO516" s="77"/>
      <c r="DP516" s="77"/>
      <c r="DQ516" s="77"/>
      <c r="DR516" s="77"/>
    </row>
    <row r="517" spans="1:122" ht="13.5" customHeight="1">
      <c r="A517" s="77"/>
      <c r="B517" s="86"/>
      <c r="C517" s="86"/>
      <c r="D517" s="86"/>
      <c r="E517" s="86"/>
      <c r="F517" s="86"/>
      <c r="G517" s="86"/>
      <c r="H517" s="86"/>
      <c r="I517" s="86"/>
      <c r="J517" s="86"/>
      <c r="K517" s="88"/>
      <c r="L517" s="77"/>
      <c r="M517" s="77"/>
      <c r="N517" s="77"/>
      <c r="O517" s="77"/>
      <c r="P517" s="77"/>
      <c r="Q517" s="77"/>
      <c r="R517" s="89"/>
      <c r="S517" s="77"/>
      <c r="T517" s="77"/>
      <c r="U517" s="77"/>
      <c r="V517" s="77"/>
      <c r="W517" s="77"/>
      <c r="X517" s="77"/>
      <c r="Y517" s="77"/>
      <c r="Z517" s="77"/>
      <c r="AA517" s="77"/>
      <c r="AB517" s="77"/>
      <c r="AC517" s="77"/>
      <c r="AD517" s="77"/>
      <c r="AE517" s="77"/>
      <c r="AF517" s="77"/>
      <c r="AG517" s="77"/>
      <c r="AH517" s="77"/>
      <c r="AI517" s="77"/>
      <c r="AJ517" s="77"/>
      <c r="AK517" s="77"/>
      <c r="AL517" s="77"/>
      <c r="AM517" s="77"/>
      <c r="AN517" s="77"/>
      <c r="AO517" s="77"/>
      <c r="AP517" s="77"/>
      <c r="AQ517" s="77"/>
      <c r="AR517" s="77"/>
      <c r="AS517" s="77"/>
      <c r="AT517" s="77"/>
      <c r="AU517" s="77"/>
      <c r="AV517" s="77"/>
      <c r="AW517" s="77"/>
      <c r="AX517" s="77"/>
      <c r="AY517" s="77"/>
      <c r="AZ517" s="77"/>
      <c r="BA517" s="77"/>
      <c r="BB517" s="77"/>
      <c r="BC517" s="77"/>
      <c r="BD517" s="77"/>
      <c r="BE517" s="77"/>
      <c r="BF517" s="77"/>
      <c r="BG517" s="77"/>
      <c r="BH517" s="77"/>
      <c r="BI517" s="77"/>
      <c r="BJ517" s="77"/>
      <c r="BK517" s="77"/>
      <c r="BL517" s="77"/>
      <c r="BM517" s="77"/>
      <c r="BN517" s="77"/>
      <c r="BO517" s="77"/>
      <c r="BP517" s="77"/>
      <c r="BQ517" s="77"/>
      <c r="BR517" s="77"/>
      <c r="BS517" s="77"/>
      <c r="BT517" s="77"/>
      <c r="BU517" s="77"/>
      <c r="BV517" s="77"/>
      <c r="BW517" s="77"/>
      <c r="BX517" s="77"/>
      <c r="BY517" s="77"/>
      <c r="BZ517" s="77"/>
      <c r="CA517" s="77"/>
      <c r="CB517" s="77"/>
      <c r="CC517" s="77"/>
      <c r="CD517" s="77"/>
      <c r="CE517" s="77"/>
      <c r="CF517" s="77"/>
      <c r="CG517" s="77"/>
      <c r="CH517" s="77"/>
      <c r="CI517" s="77"/>
      <c r="CJ517" s="77"/>
      <c r="CK517" s="77"/>
      <c r="CL517" s="77"/>
      <c r="CM517" s="77"/>
      <c r="CN517" s="77"/>
      <c r="CO517" s="77"/>
      <c r="CP517" s="77"/>
      <c r="CQ517" s="77"/>
      <c r="CR517" s="77"/>
      <c r="CS517" s="77"/>
      <c r="CT517" s="81"/>
      <c r="CU517" s="77"/>
      <c r="CV517" s="77"/>
      <c r="CW517" s="77"/>
      <c r="CX517" s="77"/>
      <c r="CY517" s="77"/>
      <c r="CZ517" s="77"/>
      <c r="DA517" s="77"/>
      <c r="DB517" s="77"/>
      <c r="DC517" s="77"/>
      <c r="DD517" s="77"/>
      <c r="DE517" s="77"/>
      <c r="DF517" s="77"/>
      <c r="DG517" s="77"/>
      <c r="DH517" s="77"/>
      <c r="DI517" s="77"/>
      <c r="DJ517" s="77"/>
      <c r="DK517" s="77"/>
      <c r="DL517" s="77"/>
      <c r="DM517" s="77"/>
      <c r="DN517" s="77"/>
      <c r="DO517" s="77"/>
      <c r="DP517" s="77"/>
      <c r="DQ517" s="77"/>
      <c r="DR517" s="77"/>
    </row>
    <row r="518" spans="1:122" ht="13.5" customHeight="1">
      <c r="A518" s="77"/>
      <c r="B518" s="86"/>
      <c r="C518" s="86"/>
      <c r="D518" s="86"/>
      <c r="E518" s="86"/>
      <c r="F518" s="86"/>
      <c r="G518" s="86"/>
      <c r="H518" s="86"/>
      <c r="I518" s="86"/>
      <c r="J518" s="86"/>
      <c r="K518" s="88"/>
      <c r="L518" s="77"/>
      <c r="M518" s="77"/>
      <c r="N518" s="77"/>
      <c r="O518" s="77"/>
      <c r="P518" s="77"/>
      <c r="Q518" s="77"/>
      <c r="R518" s="89"/>
      <c r="S518" s="77"/>
      <c r="T518" s="77"/>
      <c r="U518" s="77"/>
      <c r="V518" s="77"/>
      <c r="W518" s="77"/>
      <c r="X518" s="77"/>
      <c r="Y518" s="77"/>
      <c r="Z518" s="77"/>
      <c r="AA518" s="77"/>
      <c r="AB518" s="77"/>
      <c r="AC518" s="77"/>
      <c r="AD518" s="77"/>
      <c r="AE518" s="77"/>
      <c r="AF518" s="77"/>
      <c r="AG518" s="77"/>
      <c r="AH518" s="77"/>
      <c r="AI518" s="77"/>
      <c r="AJ518" s="77"/>
      <c r="AK518" s="77"/>
      <c r="AL518" s="77"/>
      <c r="AM518" s="77"/>
      <c r="AN518" s="77"/>
      <c r="AO518" s="77"/>
      <c r="AP518" s="77"/>
      <c r="AQ518" s="77"/>
      <c r="AR518" s="77"/>
      <c r="AS518" s="77"/>
      <c r="AT518" s="77"/>
      <c r="AU518" s="77"/>
      <c r="AV518" s="77"/>
      <c r="AW518" s="77"/>
      <c r="AX518" s="77"/>
      <c r="AY518" s="77"/>
      <c r="AZ518" s="77"/>
      <c r="BA518" s="77"/>
      <c r="BB518" s="77"/>
      <c r="BC518" s="77"/>
      <c r="BD518" s="77"/>
      <c r="BE518" s="77"/>
      <c r="BF518" s="77"/>
      <c r="BG518" s="77"/>
      <c r="BH518" s="77"/>
      <c r="BI518" s="77"/>
      <c r="BJ518" s="77"/>
      <c r="BK518" s="77"/>
      <c r="BL518" s="77"/>
      <c r="BM518" s="77"/>
      <c r="BN518" s="77"/>
      <c r="BO518" s="77"/>
      <c r="BP518" s="77"/>
      <c r="BQ518" s="77"/>
      <c r="BR518" s="77"/>
      <c r="BS518" s="77"/>
      <c r="BT518" s="77"/>
      <c r="BU518" s="77"/>
      <c r="BV518" s="77"/>
      <c r="BW518" s="77"/>
      <c r="BX518" s="77"/>
      <c r="BY518" s="77"/>
      <c r="BZ518" s="77"/>
      <c r="CA518" s="77"/>
      <c r="CB518" s="77"/>
      <c r="CC518" s="77"/>
      <c r="CD518" s="77"/>
      <c r="CE518" s="77"/>
      <c r="CF518" s="77"/>
      <c r="CG518" s="77"/>
      <c r="CH518" s="77"/>
      <c r="CI518" s="77"/>
      <c r="CJ518" s="77"/>
      <c r="CK518" s="77"/>
      <c r="CL518" s="77"/>
      <c r="CM518" s="77"/>
      <c r="CN518" s="77"/>
      <c r="CO518" s="77"/>
      <c r="CP518" s="77"/>
      <c r="CQ518" s="77"/>
      <c r="CR518" s="77"/>
      <c r="CS518" s="77"/>
      <c r="CT518" s="81"/>
      <c r="CU518" s="77"/>
      <c r="CV518" s="77"/>
      <c r="CW518" s="77"/>
      <c r="CX518" s="77"/>
      <c r="CY518" s="77"/>
      <c r="CZ518" s="77"/>
      <c r="DA518" s="77"/>
      <c r="DB518" s="77"/>
      <c r="DC518" s="77"/>
      <c r="DD518" s="77"/>
      <c r="DE518" s="77"/>
      <c r="DF518" s="77"/>
      <c r="DG518" s="77"/>
      <c r="DH518" s="77"/>
      <c r="DI518" s="77"/>
      <c r="DJ518" s="77"/>
      <c r="DK518" s="77"/>
      <c r="DL518" s="77"/>
      <c r="DM518" s="77"/>
      <c r="DN518" s="77"/>
      <c r="DO518" s="77"/>
      <c r="DP518" s="77"/>
      <c r="DQ518" s="77"/>
      <c r="DR518" s="77"/>
    </row>
    <row r="519" spans="1:122" ht="13.5" customHeight="1">
      <c r="A519" s="77"/>
      <c r="B519" s="86"/>
      <c r="C519" s="86"/>
      <c r="D519" s="86"/>
      <c r="E519" s="86"/>
      <c r="F519" s="86"/>
      <c r="G519" s="86"/>
      <c r="H519" s="86"/>
      <c r="I519" s="86"/>
      <c r="J519" s="86"/>
      <c r="K519" s="88"/>
      <c r="L519" s="77"/>
      <c r="M519" s="77"/>
      <c r="N519" s="77"/>
      <c r="O519" s="77"/>
      <c r="P519" s="77"/>
      <c r="Q519" s="77"/>
      <c r="R519" s="89"/>
      <c r="S519" s="77"/>
      <c r="T519" s="77"/>
      <c r="U519" s="77"/>
      <c r="V519" s="77"/>
      <c r="W519" s="77"/>
      <c r="X519" s="77"/>
      <c r="Y519" s="77"/>
      <c r="Z519" s="77"/>
      <c r="AA519" s="77"/>
      <c r="AB519" s="77"/>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J519" s="77"/>
      <c r="BK519" s="77"/>
      <c r="BL519" s="77"/>
      <c r="BM519" s="77"/>
      <c r="BN519" s="77"/>
      <c r="BO519" s="77"/>
      <c r="BP519" s="77"/>
      <c r="BQ519" s="77"/>
      <c r="BR519" s="77"/>
      <c r="BS519" s="77"/>
      <c r="BT519" s="77"/>
      <c r="BU519" s="77"/>
      <c r="BV519" s="77"/>
      <c r="BW519" s="77"/>
      <c r="BX519" s="77"/>
      <c r="BY519" s="77"/>
      <c r="BZ519" s="77"/>
      <c r="CA519" s="77"/>
      <c r="CB519" s="77"/>
      <c r="CC519" s="77"/>
      <c r="CD519" s="77"/>
      <c r="CE519" s="77"/>
      <c r="CF519" s="77"/>
      <c r="CG519" s="77"/>
      <c r="CH519" s="77"/>
      <c r="CI519" s="77"/>
      <c r="CJ519" s="77"/>
      <c r="CK519" s="77"/>
      <c r="CL519" s="77"/>
      <c r="CM519" s="77"/>
      <c r="CN519" s="77"/>
      <c r="CO519" s="77"/>
      <c r="CP519" s="77"/>
      <c r="CQ519" s="77"/>
      <c r="CR519" s="77"/>
      <c r="CS519" s="77"/>
      <c r="CT519" s="81"/>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row>
    <row r="520" spans="1:122" ht="13.5" customHeight="1">
      <c r="A520" s="77"/>
      <c r="B520" s="86"/>
      <c r="C520" s="86"/>
      <c r="D520" s="86"/>
      <c r="E520" s="86"/>
      <c r="F520" s="86"/>
      <c r="G520" s="86"/>
      <c r="H520" s="86"/>
      <c r="I520" s="86"/>
      <c r="J520" s="86"/>
      <c r="K520" s="88"/>
      <c r="L520" s="77"/>
      <c r="M520" s="77"/>
      <c r="N520" s="77"/>
      <c r="O520" s="77"/>
      <c r="P520" s="77"/>
      <c r="Q520" s="77"/>
      <c r="R520" s="89"/>
      <c r="S520" s="77"/>
      <c r="T520" s="77"/>
      <c r="U520" s="77"/>
      <c r="V520" s="77"/>
      <c r="W520" s="77"/>
      <c r="X520" s="77"/>
      <c r="Y520" s="77"/>
      <c r="Z520" s="77"/>
      <c r="AA520" s="77"/>
      <c r="AB520" s="7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J520" s="77"/>
      <c r="BK520" s="77"/>
      <c r="BL520" s="77"/>
      <c r="BM520" s="77"/>
      <c r="BN520" s="77"/>
      <c r="BO520" s="77"/>
      <c r="BP520" s="77"/>
      <c r="BQ520" s="77"/>
      <c r="BR520" s="77"/>
      <c r="BS520" s="77"/>
      <c r="BT520" s="77"/>
      <c r="BU520" s="77"/>
      <c r="BV520" s="77"/>
      <c r="BW520" s="77"/>
      <c r="BX520" s="77"/>
      <c r="BY520" s="77"/>
      <c r="BZ520" s="77"/>
      <c r="CA520" s="77"/>
      <c r="CB520" s="77"/>
      <c r="CC520" s="77"/>
      <c r="CD520" s="77"/>
      <c r="CE520" s="77"/>
      <c r="CF520" s="77"/>
      <c r="CG520" s="77"/>
      <c r="CH520" s="77"/>
      <c r="CI520" s="77"/>
      <c r="CJ520" s="77"/>
      <c r="CK520" s="77"/>
      <c r="CL520" s="77"/>
      <c r="CM520" s="77"/>
      <c r="CN520" s="77"/>
      <c r="CO520" s="77"/>
      <c r="CP520" s="77"/>
      <c r="CQ520" s="77"/>
      <c r="CR520" s="77"/>
      <c r="CS520" s="77"/>
      <c r="CT520" s="81"/>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row>
    <row r="521" spans="1:122" ht="13.5" customHeight="1">
      <c r="A521" s="77"/>
      <c r="B521" s="86"/>
      <c r="C521" s="86"/>
      <c r="D521" s="86"/>
      <c r="E521" s="86"/>
      <c r="F521" s="86"/>
      <c r="G521" s="86"/>
      <c r="H521" s="86"/>
      <c r="I521" s="86"/>
      <c r="J521" s="86"/>
      <c r="K521" s="88"/>
      <c r="L521" s="77"/>
      <c r="M521" s="77"/>
      <c r="N521" s="77"/>
      <c r="O521" s="77"/>
      <c r="P521" s="77"/>
      <c r="Q521" s="77"/>
      <c r="R521" s="89"/>
      <c r="S521" s="77"/>
      <c r="T521" s="77"/>
      <c r="U521" s="77"/>
      <c r="V521" s="77"/>
      <c r="W521" s="77"/>
      <c r="X521" s="77"/>
      <c r="Y521" s="77"/>
      <c r="Z521" s="77"/>
      <c r="AA521" s="77"/>
      <c r="AB521" s="77"/>
      <c r="AC521" s="77"/>
      <c r="AD521" s="77"/>
      <c r="AE521" s="77"/>
      <c r="AF521" s="77"/>
      <c r="AG521" s="77"/>
      <c r="AH521" s="77"/>
      <c r="AI521" s="77"/>
      <c r="AJ521" s="77"/>
      <c r="AK521" s="77"/>
      <c r="AL521" s="77"/>
      <c r="AM521" s="77"/>
      <c r="AN521" s="77"/>
      <c r="AO521" s="77"/>
      <c r="AP521" s="77"/>
      <c r="AQ521" s="77"/>
      <c r="AR521" s="77"/>
      <c r="AS521" s="77"/>
      <c r="AT521" s="77"/>
      <c r="AU521" s="77"/>
      <c r="AV521" s="77"/>
      <c r="AW521" s="77"/>
      <c r="AX521" s="77"/>
      <c r="AY521" s="77"/>
      <c r="AZ521" s="77"/>
      <c r="BA521" s="77"/>
      <c r="BB521" s="77"/>
      <c r="BC521" s="77"/>
      <c r="BD521" s="77"/>
      <c r="BE521" s="77"/>
      <c r="BF521" s="77"/>
      <c r="BG521" s="77"/>
      <c r="BH521" s="77"/>
      <c r="BI521" s="77"/>
      <c r="BJ521" s="77"/>
      <c r="BK521" s="77"/>
      <c r="BL521" s="77"/>
      <c r="BM521" s="77"/>
      <c r="BN521" s="77"/>
      <c r="BO521" s="77"/>
      <c r="BP521" s="77"/>
      <c r="BQ521" s="77"/>
      <c r="BR521" s="77"/>
      <c r="BS521" s="77"/>
      <c r="BT521" s="77"/>
      <c r="BU521" s="77"/>
      <c r="BV521" s="77"/>
      <c r="BW521" s="77"/>
      <c r="BX521" s="77"/>
      <c r="BY521" s="77"/>
      <c r="BZ521" s="77"/>
      <c r="CA521" s="77"/>
      <c r="CB521" s="77"/>
      <c r="CC521" s="77"/>
      <c r="CD521" s="77"/>
      <c r="CE521" s="77"/>
      <c r="CF521" s="77"/>
      <c r="CG521" s="77"/>
      <c r="CH521" s="77"/>
      <c r="CI521" s="77"/>
      <c r="CJ521" s="77"/>
      <c r="CK521" s="77"/>
      <c r="CL521" s="77"/>
      <c r="CM521" s="77"/>
      <c r="CN521" s="77"/>
      <c r="CO521" s="77"/>
      <c r="CP521" s="77"/>
      <c r="CQ521" s="77"/>
      <c r="CR521" s="77"/>
      <c r="CS521" s="77"/>
      <c r="CT521" s="81"/>
      <c r="CU521" s="77"/>
      <c r="CV521" s="77"/>
      <c r="CW521" s="77"/>
      <c r="CX521" s="77"/>
      <c r="CY521" s="77"/>
      <c r="CZ521" s="77"/>
      <c r="DA521" s="77"/>
      <c r="DB521" s="77"/>
      <c r="DC521" s="77"/>
      <c r="DD521" s="77"/>
      <c r="DE521" s="77"/>
      <c r="DF521" s="77"/>
      <c r="DG521" s="77"/>
      <c r="DH521" s="77"/>
      <c r="DI521" s="77"/>
      <c r="DJ521" s="77"/>
      <c r="DK521" s="77"/>
      <c r="DL521" s="77"/>
      <c r="DM521" s="77"/>
      <c r="DN521" s="77"/>
      <c r="DO521" s="77"/>
      <c r="DP521" s="77"/>
      <c r="DQ521" s="77"/>
      <c r="DR521" s="77"/>
    </row>
    <row r="522" spans="1:122" ht="13.5" customHeight="1">
      <c r="A522" s="77"/>
      <c r="B522" s="86"/>
      <c r="C522" s="86"/>
      <c r="D522" s="86"/>
      <c r="E522" s="86"/>
      <c r="F522" s="86"/>
      <c r="G522" s="86"/>
      <c r="H522" s="86"/>
      <c r="I522" s="86"/>
      <c r="J522" s="86"/>
      <c r="K522" s="88"/>
      <c r="L522" s="77"/>
      <c r="M522" s="77"/>
      <c r="N522" s="77"/>
      <c r="O522" s="77"/>
      <c r="P522" s="77"/>
      <c r="Q522" s="77"/>
      <c r="R522" s="89"/>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c r="AP522" s="77"/>
      <c r="AQ522" s="77"/>
      <c r="AR522" s="77"/>
      <c r="AS522" s="77"/>
      <c r="AT522" s="77"/>
      <c r="AU522" s="77"/>
      <c r="AV522" s="77"/>
      <c r="AW522" s="77"/>
      <c r="AX522" s="77"/>
      <c r="AY522" s="77"/>
      <c r="AZ522" s="77"/>
      <c r="BA522" s="77"/>
      <c r="BB522" s="77"/>
      <c r="BC522" s="77"/>
      <c r="BD522" s="77"/>
      <c r="BE522" s="77"/>
      <c r="BF522" s="77"/>
      <c r="BG522" s="77"/>
      <c r="BH522" s="77"/>
      <c r="BI522" s="77"/>
      <c r="BJ522" s="77"/>
      <c r="BK522" s="77"/>
      <c r="BL522" s="77"/>
      <c r="BM522" s="77"/>
      <c r="BN522" s="77"/>
      <c r="BO522" s="77"/>
      <c r="BP522" s="77"/>
      <c r="BQ522" s="77"/>
      <c r="BR522" s="77"/>
      <c r="BS522" s="77"/>
      <c r="BT522" s="77"/>
      <c r="BU522" s="77"/>
      <c r="BV522" s="77"/>
      <c r="BW522" s="77"/>
      <c r="BX522" s="77"/>
      <c r="BY522" s="77"/>
      <c r="BZ522" s="77"/>
      <c r="CA522" s="77"/>
      <c r="CB522" s="77"/>
      <c r="CC522" s="77"/>
      <c r="CD522" s="77"/>
      <c r="CE522" s="77"/>
      <c r="CF522" s="77"/>
      <c r="CG522" s="77"/>
      <c r="CH522" s="77"/>
      <c r="CI522" s="77"/>
      <c r="CJ522" s="77"/>
      <c r="CK522" s="77"/>
      <c r="CL522" s="77"/>
      <c r="CM522" s="77"/>
      <c r="CN522" s="77"/>
      <c r="CO522" s="77"/>
      <c r="CP522" s="77"/>
      <c r="CQ522" s="77"/>
      <c r="CR522" s="77"/>
      <c r="CS522" s="77"/>
      <c r="CT522" s="81"/>
      <c r="CU522" s="77"/>
      <c r="CV522" s="77"/>
      <c r="CW522" s="77"/>
      <c r="CX522" s="77"/>
      <c r="CY522" s="77"/>
      <c r="CZ522" s="77"/>
      <c r="DA522" s="77"/>
      <c r="DB522" s="77"/>
      <c r="DC522" s="77"/>
      <c r="DD522" s="77"/>
      <c r="DE522" s="77"/>
      <c r="DF522" s="77"/>
      <c r="DG522" s="77"/>
      <c r="DH522" s="77"/>
      <c r="DI522" s="77"/>
      <c r="DJ522" s="77"/>
      <c r="DK522" s="77"/>
      <c r="DL522" s="77"/>
      <c r="DM522" s="77"/>
      <c r="DN522" s="77"/>
      <c r="DO522" s="77"/>
      <c r="DP522" s="77"/>
      <c r="DQ522" s="77"/>
      <c r="DR522" s="77"/>
    </row>
    <row r="523" spans="1:122" ht="13.5" customHeight="1">
      <c r="A523" s="77"/>
      <c r="B523" s="86"/>
      <c r="C523" s="86"/>
      <c r="D523" s="86"/>
      <c r="E523" s="86"/>
      <c r="F523" s="86"/>
      <c r="G523" s="86"/>
      <c r="H523" s="86"/>
      <c r="I523" s="86"/>
      <c r="J523" s="86"/>
      <c r="K523" s="88"/>
      <c r="L523" s="77"/>
      <c r="M523" s="77"/>
      <c r="N523" s="77"/>
      <c r="O523" s="77"/>
      <c r="P523" s="77"/>
      <c r="Q523" s="77"/>
      <c r="R523" s="89"/>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c r="AP523" s="77"/>
      <c r="AQ523" s="77"/>
      <c r="AR523" s="77"/>
      <c r="AS523" s="77"/>
      <c r="AT523" s="77"/>
      <c r="AU523" s="77"/>
      <c r="AV523" s="77"/>
      <c r="AW523" s="77"/>
      <c r="AX523" s="77"/>
      <c r="AY523" s="77"/>
      <c r="AZ523" s="77"/>
      <c r="BA523" s="77"/>
      <c r="BB523" s="77"/>
      <c r="BC523" s="77"/>
      <c r="BD523" s="77"/>
      <c r="BE523" s="77"/>
      <c r="BF523" s="77"/>
      <c r="BG523" s="77"/>
      <c r="BH523" s="77"/>
      <c r="BI523" s="77"/>
      <c r="BJ523" s="77"/>
      <c r="BK523" s="77"/>
      <c r="BL523" s="77"/>
      <c r="BM523" s="77"/>
      <c r="BN523" s="77"/>
      <c r="BO523" s="77"/>
      <c r="BP523" s="77"/>
      <c r="BQ523" s="77"/>
      <c r="BR523" s="77"/>
      <c r="BS523" s="77"/>
      <c r="BT523" s="77"/>
      <c r="BU523" s="77"/>
      <c r="BV523" s="77"/>
      <c r="BW523" s="77"/>
      <c r="BX523" s="77"/>
      <c r="BY523" s="77"/>
      <c r="BZ523" s="77"/>
      <c r="CA523" s="77"/>
      <c r="CB523" s="77"/>
      <c r="CC523" s="77"/>
      <c r="CD523" s="77"/>
      <c r="CE523" s="77"/>
      <c r="CF523" s="77"/>
      <c r="CG523" s="77"/>
      <c r="CH523" s="77"/>
      <c r="CI523" s="77"/>
      <c r="CJ523" s="77"/>
      <c r="CK523" s="77"/>
      <c r="CL523" s="77"/>
      <c r="CM523" s="77"/>
      <c r="CN523" s="77"/>
      <c r="CO523" s="77"/>
      <c r="CP523" s="77"/>
      <c r="CQ523" s="77"/>
      <c r="CR523" s="77"/>
      <c r="CS523" s="77"/>
      <c r="CT523" s="81"/>
      <c r="CU523" s="77"/>
      <c r="CV523" s="77"/>
      <c r="CW523" s="77"/>
      <c r="CX523" s="77"/>
      <c r="CY523" s="77"/>
      <c r="CZ523" s="77"/>
      <c r="DA523" s="77"/>
      <c r="DB523" s="77"/>
      <c r="DC523" s="77"/>
      <c r="DD523" s="77"/>
      <c r="DE523" s="77"/>
      <c r="DF523" s="77"/>
      <c r="DG523" s="77"/>
      <c r="DH523" s="77"/>
      <c r="DI523" s="77"/>
      <c r="DJ523" s="77"/>
      <c r="DK523" s="77"/>
      <c r="DL523" s="77"/>
      <c r="DM523" s="77"/>
      <c r="DN523" s="77"/>
      <c r="DO523" s="77"/>
      <c r="DP523" s="77"/>
      <c r="DQ523" s="77"/>
      <c r="DR523" s="77"/>
    </row>
    <row r="524" spans="1:122" ht="13.5" customHeight="1">
      <c r="A524" s="77"/>
      <c r="B524" s="86"/>
      <c r="C524" s="86"/>
      <c r="D524" s="86"/>
      <c r="E524" s="86"/>
      <c r="F524" s="86"/>
      <c r="G524" s="86"/>
      <c r="H524" s="86"/>
      <c r="I524" s="86"/>
      <c r="J524" s="86"/>
      <c r="K524" s="88"/>
      <c r="L524" s="77"/>
      <c r="M524" s="77"/>
      <c r="N524" s="77"/>
      <c r="O524" s="77"/>
      <c r="P524" s="77"/>
      <c r="Q524" s="77"/>
      <c r="R524" s="89"/>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c r="AP524" s="77"/>
      <c r="AQ524" s="77"/>
      <c r="AR524" s="77"/>
      <c r="AS524" s="77"/>
      <c r="AT524" s="77"/>
      <c r="AU524" s="77"/>
      <c r="AV524" s="77"/>
      <c r="AW524" s="77"/>
      <c r="AX524" s="77"/>
      <c r="AY524" s="77"/>
      <c r="AZ524" s="77"/>
      <c r="BA524" s="77"/>
      <c r="BB524" s="77"/>
      <c r="BC524" s="77"/>
      <c r="BD524" s="77"/>
      <c r="BE524" s="77"/>
      <c r="BF524" s="77"/>
      <c r="BG524" s="77"/>
      <c r="BH524" s="77"/>
      <c r="BI524" s="77"/>
      <c r="BJ524" s="77"/>
      <c r="BK524" s="77"/>
      <c r="BL524" s="77"/>
      <c r="BM524" s="77"/>
      <c r="BN524" s="77"/>
      <c r="BO524" s="77"/>
      <c r="BP524" s="77"/>
      <c r="BQ524" s="77"/>
      <c r="BR524" s="77"/>
      <c r="BS524" s="77"/>
      <c r="BT524" s="77"/>
      <c r="BU524" s="77"/>
      <c r="BV524" s="77"/>
      <c r="BW524" s="77"/>
      <c r="BX524" s="77"/>
      <c r="BY524" s="77"/>
      <c r="BZ524" s="77"/>
      <c r="CA524" s="77"/>
      <c r="CB524" s="77"/>
      <c r="CC524" s="77"/>
      <c r="CD524" s="77"/>
      <c r="CE524" s="77"/>
      <c r="CF524" s="77"/>
      <c r="CG524" s="77"/>
      <c r="CH524" s="77"/>
      <c r="CI524" s="77"/>
      <c r="CJ524" s="77"/>
      <c r="CK524" s="77"/>
      <c r="CL524" s="77"/>
      <c r="CM524" s="77"/>
      <c r="CN524" s="77"/>
      <c r="CO524" s="77"/>
      <c r="CP524" s="77"/>
      <c r="CQ524" s="77"/>
      <c r="CR524" s="77"/>
      <c r="CS524" s="77"/>
      <c r="CT524" s="81"/>
      <c r="CU524" s="77"/>
      <c r="CV524" s="77"/>
      <c r="CW524" s="77"/>
      <c r="CX524" s="77"/>
      <c r="CY524" s="77"/>
      <c r="CZ524" s="77"/>
      <c r="DA524" s="77"/>
      <c r="DB524" s="77"/>
      <c r="DC524" s="77"/>
      <c r="DD524" s="77"/>
      <c r="DE524" s="77"/>
      <c r="DF524" s="77"/>
      <c r="DG524" s="77"/>
      <c r="DH524" s="77"/>
      <c r="DI524" s="77"/>
      <c r="DJ524" s="77"/>
      <c r="DK524" s="77"/>
      <c r="DL524" s="77"/>
      <c r="DM524" s="77"/>
      <c r="DN524" s="77"/>
      <c r="DO524" s="77"/>
      <c r="DP524" s="77"/>
      <c r="DQ524" s="77"/>
      <c r="DR524" s="77"/>
    </row>
    <row r="525" spans="1:122" ht="13.5" customHeight="1">
      <c r="A525" s="77"/>
      <c r="B525" s="86"/>
      <c r="C525" s="86"/>
      <c r="D525" s="86"/>
      <c r="E525" s="86"/>
      <c r="F525" s="86"/>
      <c r="G525" s="86"/>
      <c r="H525" s="86"/>
      <c r="I525" s="86"/>
      <c r="J525" s="86"/>
      <c r="K525" s="88"/>
      <c r="L525" s="77"/>
      <c r="M525" s="77"/>
      <c r="N525" s="77"/>
      <c r="O525" s="77"/>
      <c r="P525" s="77"/>
      <c r="Q525" s="77"/>
      <c r="R525" s="89"/>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c r="AP525" s="77"/>
      <c r="AQ525" s="77"/>
      <c r="AR525" s="77"/>
      <c r="AS525" s="77"/>
      <c r="AT525" s="77"/>
      <c r="AU525" s="77"/>
      <c r="AV525" s="77"/>
      <c r="AW525" s="77"/>
      <c r="AX525" s="77"/>
      <c r="AY525" s="77"/>
      <c r="AZ525" s="77"/>
      <c r="BA525" s="77"/>
      <c r="BB525" s="77"/>
      <c r="BC525" s="77"/>
      <c r="BD525" s="77"/>
      <c r="BE525" s="77"/>
      <c r="BF525" s="77"/>
      <c r="BG525" s="77"/>
      <c r="BH525" s="77"/>
      <c r="BI525" s="77"/>
      <c r="BJ525" s="77"/>
      <c r="BK525" s="77"/>
      <c r="BL525" s="77"/>
      <c r="BM525" s="77"/>
      <c r="BN525" s="77"/>
      <c r="BO525" s="77"/>
      <c r="BP525" s="77"/>
      <c r="BQ525" s="77"/>
      <c r="BR525" s="77"/>
      <c r="BS525" s="77"/>
      <c r="BT525" s="77"/>
      <c r="BU525" s="77"/>
      <c r="BV525" s="77"/>
      <c r="BW525" s="77"/>
      <c r="BX525" s="77"/>
      <c r="BY525" s="77"/>
      <c r="BZ525" s="77"/>
      <c r="CA525" s="77"/>
      <c r="CB525" s="77"/>
      <c r="CC525" s="77"/>
      <c r="CD525" s="77"/>
      <c r="CE525" s="77"/>
      <c r="CF525" s="77"/>
      <c r="CG525" s="77"/>
      <c r="CH525" s="77"/>
      <c r="CI525" s="77"/>
      <c r="CJ525" s="77"/>
      <c r="CK525" s="77"/>
      <c r="CL525" s="77"/>
      <c r="CM525" s="77"/>
      <c r="CN525" s="77"/>
      <c r="CO525" s="77"/>
      <c r="CP525" s="77"/>
      <c r="CQ525" s="77"/>
      <c r="CR525" s="77"/>
      <c r="CS525" s="77"/>
      <c r="CT525" s="81"/>
      <c r="CU525" s="77"/>
      <c r="CV525" s="77"/>
      <c r="CW525" s="77"/>
      <c r="CX525" s="77"/>
      <c r="CY525" s="77"/>
      <c r="CZ525" s="77"/>
      <c r="DA525" s="77"/>
      <c r="DB525" s="77"/>
      <c r="DC525" s="77"/>
      <c r="DD525" s="77"/>
      <c r="DE525" s="77"/>
      <c r="DF525" s="77"/>
      <c r="DG525" s="77"/>
      <c r="DH525" s="77"/>
      <c r="DI525" s="77"/>
      <c r="DJ525" s="77"/>
      <c r="DK525" s="77"/>
      <c r="DL525" s="77"/>
      <c r="DM525" s="77"/>
      <c r="DN525" s="77"/>
      <c r="DO525" s="77"/>
      <c r="DP525" s="77"/>
      <c r="DQ525" s="77"/>
      <c r="DR525" s="77"/>
    </row>
    <row r="526" spans="1:122" ht="13.5" customHeight="1">
      <c r="A526" s="77"/>
      <c r="B526" s="86"/>
      <c r="C526" s="86"/>
      <c r="D526" s="86"/>
      <c r="E526" s="86"/>
      <c r="F526" s="86"/>
      <c r="G526" s="86"/>
      <c r="H526" s="86"/>
      <c r="I526" s="86"/>
      <c r="J526" s="86"/>
      <c r="K526" s="88"/>
      <c r="L526" s="77"/>
      <c r="M526" s="77"/>
      <c r="N526" s="77"/>
      <c r="O526" s="77"/>
      <c r="P526" s="77"/>
      <c r="Q526" s="77"/>
      <c r="R526" s="89"/>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c r="AP526" s="77"/>
      <c r="AQ526" s="77"/>
      <c r="AR526" s="77"/>
      <c r="AS526" s="77"/>
      <c r="AT526" s="77"/>
      <c r="AU526" s="77"/>
      <c r="AV526" s="77"/>
      <c r="AW526" s="77"/>
      <c r="AX526" s="77"/>
      <c r="AY526" s="77"/>
      <c r="AZ526" s="77"/>
      <c r="BA526" s="77"/>
      <c r="BB526" s="77"/>
      <c r="BC526" s="77"/>
      <c r="BD526" s="77"/>
      <c r="BE526" s="77"/>
      <c r="BF526" s="77"/>
      <c r="BG526" s="77"/>
      <c r="BH526" s="77"/>
      <c r="BI526" s="77"/>
      <c r="BJ526" s="77"/>
      <c r="BK526" s="77"/>
      <c r="BL526" s="77"/>
      <c r="BM526" s="77"/>
      <c r="BN526" s="77"/>
      <c r="BO526" s="77"/>
      <c r="BP526" s="77"/>
      <c r="BQ526" s="77"/>
      <c r="BR526" s="77"/>
      <c r="BS526" s="77"/>
      <c r="BT526" s="77"/>
      <c r="BU526" s="77"/>
      <c r="BV526" s="77"/>
      <c r="BW526" s="77"/>
      <c r="BX526" s="77"/>
      <c r="BY526" s="77"/>
      <c r="BZ526" s="77"/>
      <c r="CA526" s="77"/>
      <c r="CB526" s="77"/>
      <c r="CC526" s="77"/>
      <c r="CD526" s="77"/>
      <c r="CE526" s="77"/>
      <c r="CF526" s="77"/>
      <c r="CG526" s="77"/>
      <c r="CH526" s="77"/>
      <c r="CI526" s="77"/>
      <c r="CJ526" s="77"/>
      <c r="CK526" s="77"/>
      <c r="CL526" s="77"/>
      <c r="CM526" s="77"/>
      <c r="CN526" s="77"/>
      <c r="CO526" s="77"/>
      <c r="CP526" s="77"/>
      <c r="CQ526" s="77"/>
      <c r="CR526" s="77"/>
      <c r="CS526" s="77"/>
      <c r="CT526" s="81"/>
      <c r="CU526" s="77"/>
      <c r="CV526" s="77"/>
      <c r="CW526" s="77"/>
      <c r="CX526" s="77"/>
      <c r="CY526" s="77"/>
      <c r="CZ526" s="77"/>
      <c r="DA526" s="77"/>
      <c r="DB526" s="77"/>
      <c r="DC526" s="77"/>
      <c r="DD526" s="77"/>
      <c r="DE526" s="77"/>
      <c r="DF526" s="77"/>
      <c r="DG526" s="77"/>
      <c r="DH526" s="77"/>
      <c r="DI526" s="77"/>
      <c r="DJ526" s="77"/>
      <c r="DK526" s="77"/>
      <c r="DL526" s="77"/>
      <c r="DM526" s="77"/>
      <c r="DN526" s="77"/>
      <c r="DO526" s="77"/>
      <c r="DP526" s="77"/>
      <c r="DQ526" s="77"/>
      <c r="DR526" s="77"/>
    </row>
    <row r="527" spans="1:122" ht="13.5" customHeight="1">
      <c r="A527" s="77"/>
      <c r="B527" s="86"/>
      <c r="C527" s="86"/>
      <c r="D527" s="86"/>
      <c r="E527" s="86"/>
      <c r="F527" s="86"/>
      <c r="G527" s="86"/>
      <c r="H527" s="86"/>
      <c r="I527" s="86"/>
      <c r="J527" s="86"/>
      <c r="K527" s="88"/>
      <c r="L527" s="77"/>
      <c r="M527" s="77"/>
      <c r="N527" s="77"/>
      <c r="O527" s="77"/>
      <c r="P527" s="77"/>
      <c r="Q527" s="77"/>
      <c r="R527" s="89"/>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c r="AP527" s="77"/>
      <c r="AQ527" s="77"/>
      <c r="AR527" s="77"/>
      <c r="AS527" s="77"/>
      <c r="AT527" s="77"/>
      <c r="AU527" s="77"/>
      <c r="AV527" s="77"/>
      <c r="AW527" s="77"/>
      <c r="AX527" s="77"/>
      <c r="AY527" s="77"/>
      <c r="AZ527" s="77"/>
      <c r="BA527" s="77"/>
      <c r="BB527" s="77"/>
      <c r="BC527" s="77"/>
      <c r="BD527" s="77"/>
      <c r="BE527" s="77"/>
      <c r="BF527" s="77"/>
      <c r="BG527" s="77"/>
      <c r="BH527" s="77"/>
      <c r="BI527" s="77"/>
      <c r="BJ527" s="77"/>
      <c r="BK527" s="77"/>
      <c r="BL527" s="77"/>
      <c r="BM527" s="77"/>
      <c r="BN527" s="77"/>
      <c r="BO527" s="77"/>
      <c r="BP527" s="77"/>
      <c r="BQ527" s="77"/>
      <c r="BR527" s="77"/>
      <c r="BS527" s="77"/>
      <c r="BT527" s="77"/>
      <c r="BU527" s="77"/>
      <c r="BV527" s="77"/>
      <c r="BW527" s="77"/>
      <c r="BX527" s="77"/>
      <c r="BY527" s="77"/>
      <c r="BZ527" s="77"/>
      <c r="CA527" s="77"/>
      <c r="CB527" s="77"/>
      <c r="CC527" s="77"/>
      <c r="CD527" s="77"/>
      <c r="CE527" s="77"/>
      <c r="CF527" s="77"/>
      <c r="CG527" s="77"/>
      <c r="CH527" s="77"/>
      <c r="CI527" s="77"/>
      <c r="CJ527" s="77"/>
      <c r="CK527" s="77"/>
      <c r="CL527" s="77"/>
      <c r="CM527" s="77"/>
      <c r="CN527" s="77"/>
      <c r="CO527" s="77"/>
      <c r="CP527" s="77"/>
      <c r="CQ527" s="77"/>
      <c r="CR527" s="77"/>
      <c r="CS527" s="77"/>
      <c r="CT527" s="81"/>
      <c r="CU527" s="77"/>
      <c r="CV527" s="77"/>
      <c r="CW527" s="77"/>
      <c r="CX527" s="77"/>
      <c r="CY527" s="77"/>
      <c r="CZ527" s="77"/>
      <c r="DA527" s="77"/>
      <c r="DB527" s="77"/>
      <c r="DC527" s="77"/>
      <c r="DD527" s="77"/>
      <c r="DE527" s="77"/>
      <c r="DF527" s="77"/>
      <c r="DG527" s="77"/>
      <c r="DH527" s="77"/>
      <c r="DI527" s="77"/>
      <c r="DJ527" s="77"/>
      <c r="DK527" s="77"/>
      <c r="DL527" s="77"/>
      <c r="DM527" s="77"/>
      <c r="DN527" s="77"/>
      <c r="DO527" s="77"/>
      <c r="DP527" s="77"/>
      <c r="DQ527" s="77"/>
      <c r="DR527" s="77"/>
    </row>
    <row r="528" spans="1:122" ht="13.5" customHeight="1">
      <c r="A528" s="77"/>
      <c r="B528" s="86"/>
      <c r="C528" s="86"/>
      <c r="D528" s="86"/>
      <c r="E528" s="86"/>
      <c r="F528" s="86"/>
      <c r="G528" s="86"/>
      <c r="H528" s="86"/>
      <c r="I528" s="86"/>
      <c r="J528" s="86"/>
      <c r="K528" s="88"/>
      <c r="L528" s="77"/>
      <c r="M528" s="77"/>
      <c r="N528" s="77"/>
      <c r="O528" s="77"/>
      <c r="P528" s="77"/>
      <c r="Q528" s="77"/>
      <c r="R528" s="89"/>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c r="AP528" s="77"/>
      <c r="AQ528" s="77"/>
      <c r="AR528" s="77"/>
      <c r="AS528" s="77"/>
      <c r="AT528" s="77"/>
      <c r="AU528" s="77"/>
      <c r="AV528" s="77"/>
      <c r="AW528" s="77"/>
      <c r="AX528" s="77"/>
      <c r="AY528" s="77"/>
      <c r="AZ528" s="77"/>
      <c r="BA528" s="77"/>
      <c r="BB528" s="77"/>
      <c r="BC528" s="77"/>
      <c r="BD528" s="77"/>
      <c r="BE528" s="77"/>
      <c r="BF528" s="77"/>
      <c r="BG528" s="77"/>
      <c r="BH528" s="77"/>
      <c r="BI528" s="77"/>
      <c r="BJ528" s="77"/>
      <c r="BK528" s="77"/>
      <c r="BL528" s="77"/>
      <c r="BM528" s="77"/>
      <c r="BN528" s="77"/>
      <c r="BO528" s="77"/>
      <c r="BP528" s="77"/>
      <c r="BQ528" s="77"/>
      <c r="BR528" s="77"/>
      <c r="BS528" s="77"/>
      <c r="BT528" s="77"/>
      <c r="BU528" s="77"/>
      <c r="BV528" s="77"/>
      <c r="BW528" s="77"/>
      <c r="BX528" s="77"/>
      <c r="BY528" s="77"/>
      <c r="BZ528" s="77"/>
      <c r="CA528" s="77"/>
      <c r="CB528" s="77"/>
      <c r="CC528" s="77"/>
      <c r="CD528" s="77"/>
      <c r="CE528" s="77"/>
      <c r="CF528" s="77"/>
      <c r="CG528" s="77"/>
      <c r="CH528" s="77"/>
      <c r="CI528" s="77"/>
      <c r="CJ528" s="77"/>
      <c r="CK528" s="77"/>
      <c r="CL528" s="77"/>
      <c r="CM528" s="77"/>
      <c r="CN528" s="77"/>
      <c r="CO528" s="77"/>
      <c r="CP528" s="77"/>
      <c r="CQ528" s="77"/>
      <c r="CR528" s="77"/>
      <c r="CS528" s="77"/>
      <c r="CT528" s="81"/>
      <c r="CU528" s="77"/>
      <c r="CV528" s="77"/>
      <c r="CW528" s="77"/>
      <c r="CX528" s="77"/>
      <c r="CY528" s="77"/>
      <c r="CZ528" s="77"/>
      <c r="DA528" s="77"/>
      <c r="DB528" s="77"/>
      <c r="DC528" s="77"/>
      <c r="DD528" s="77"/>
      <c r="DE528" s="77"/>
      <c r="DF528" s="77"/>
      <c r="DG528" s="77"/>
      <c r="DH528" s="77"/>
      <c r="DI528" s="77"/>
      <c r="DJ528" s="77"/>
      <c r="DK528" s="77"/>
      <c r="DL528" s="77"/>
      <c r="DM528" s="77"/>
      <c r="DN528" s="77"/>
      <c r="DO528" s="77"/>
      <c r="DP528" s="77"/>
      <c r="DQ528" s="77"/>
      <c r="DR528" s="77"/>
    </row>
    <row r="529" spans="1:122" ht="13.5" customHeight="1">
      <c r="A529" s="77"/>
      <c r="B529" s="86"/>
      <c r="C529" s="86"/>
      <c r="D529" s="86"/>
      <c r="E529" s="86"/>
      <c r="F529" s="86"/>
      <c r="G529" s="86"/>
      <c r="H529" s="86"/>
      <c r="I529" s="86"/>
      <c r="J529" s="86"/>
      <c r="K529" s="88"/>
      <c r="L529" s="77"/>
      <c r="M529" s="77"/>
      <c r="N529" s="77"/>
      <c r="O529" s="77"/>
      <c r="P529" s="77"/>
      <c r="Q529" s="77"/>
      <c r="R529" s="89"/>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c r="AP529" s="77"/>
      <c r="AQ529" s="77"/>
      <c r="AR529" s="77"/>
      <c r="AS529" s="77"/>
      <c r="AT529" s="77"/>
      <c r="AU529" s="77"/>
      <c r="AV529" s="77"/>
      <c r="AW529" s="77"/>
      <c r="AX529" s="77"/>
      <c r="AY529" s="77"/>
      <c r="AZ529" s="77"/>
      <c r="BA529" s="77"/>
      <c r="BB529" s="77"/>
      <c r="BC529" s="77"/>
      <c r="BD529" s="77"/>
      <c r="BE529" s="77"/>
      <c r="BF529" s="77"/>
      <c r="BG529" s="77"/>
      <c r="BH529" s="77"/>
      <c r="BI529" s="77"/>
      <c r="BJ529" s="77"/>
      <c r="BK529" s="77"/>
      <c r="BL529" s="77"/>
      <c r="BM529" s="77"/>
      <c r="BN529" s="77"/>
      <c r="BO529" s="77"/>
      <c r="BP529" s="77"/>
      <c r="BQ529" s="77"/>
      <c r="BR529" s="77"/>
      <c r="BS529" s="77"/>
      <c r="BT529" s="77"/>
      <c r="BU529" s="77"/>
      <c r="BV529" s="77"/>
      <c r="BW529" s="77"/>
      <c r="BX529" s="77"/>
      <c r="BY529" s="77"/>
      <c r="BZ529" s="77"/>
      <c r="CA529" s="77"/>
      <c r="CB529" s="77"/>
      <c r="CC529" s="77"/>
      <c r="CD529" s="77"/>
      <c r="CE529" s="77"/>
      <c r="CF529" s="77"/>
      <c r="CG529" s="77"/>
      <c r="CH529" s="77"/>
      <c r="CI529" s="77"/>
      <c r="CJ529" s="77"/>
      <c r="CK529" s="77"/>
      <c r="CL529" s="77"/>
      <c r="CM529" s="77"/>
      <c r="CN529" s="77"/>
      <c r="CO529" s="77"/>
      <c r="CP529" s="77"/>
      <c r="CQ529" s="77"/>
      <c r="CR529" s="77"/>
      <c r="CS529" s="77"/>
      <c r="CT529" s="81"/>
      <c r="CU529" s="77"/>
      <c r="CV529" s="77"/>
      <c r="CW529" s="77"/>
      <c r="CX529" s="77"/>
      <c r="CY529" s="77"/>
      <c r="CZ529" s="77"/>
      <c r="DA529" s="77"/>
      <c r="DB529" s="77"/>
      <c r="DC529" s="77"/>
      <c r="DD529" s="77"/>
      <c r="DE529" s="77"/>
      <c r="DF529" s="77"/>
      <c r="DG529" s="77"/>
      <c r="DH529" s="77"/>
      <c r="DI529" s="77"/>
      <c r="DJ529" s="77"/>
      <c r="DK529" s="77"/>
      <c r="DL529" s="77"/>
      <c r="DM529" s="77"/>
      <c r="DN529" s="77"/>
      <c r="DO529" s="77"/>
      <c r="DP529" s="77"/>
      <c r="DQ529" s="77"/>
      <c r="DR529" s="77"/>
    </row>
    <row r="530" spans="1:122" ht="13.5" customHeight="1">
      <c r="A530" s="77"/>
      <c r="B530" s="86"/>
      <c r="C530" s="86"/>
      <c r="D530" s="86"/>
      <c r="E530" s="86"/>
      <c r="F530" s="86"/>
      <c r="G530" s="86"/>
      <c r="H530" s="86"/>
      <c r="I530" s="86"/>
      <c r="J530" s="86"/>
      <c r="K530" s="88"/>
      <c r="L530" s="77"/>
      <c r="M530" s="77"/>
      <c r="N530" s="77"/>
      <c r="O530" s="77"/>
      <c r="P530" s="77"/>
      <c r="Q530" s="77"/>
      <c r="R530" s="89"/>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c r="AP530" s="77"/>
      <c r="AQ530" s="77"/>
      <c r="AR530" s="77"/>
      <c r="AS530" s="77"/>
      <c r="AT530" s="77"/>
      <c r="AU530" s="77"/>
      <c r="AV530" s="77"/>
      <c r="AW530" s="77"/>
      <c r="AX530" s="77"/>
      <c r="AY530" s="77"/>
      <c r="AZ530" s="77"/>
      <c r="BA530" s="77"/>
      <c r="BB530" s="77"/>
      <c r="BC530" s="77"/>
      <c r="BD530" s="77"/>
      <c r="BE530" s="77"/>
      <c r="BF530" s="77"/>
      <c r="BG530" s="77"/>
      <c r="BH530" s="77"/>
      <c r="BI530" s="77"/>
      <c r="BJ530" s="77"/>
      <c r="BK530" s="77"/>
      <c r="BL530" s="77"/>
      <c r="BM530" s="77"/>
      <c r="BN530" s="77"/>
      <c r="BO530" s="77"/>
      <c r="BP530" s="77"/>
      <c r="BQ530" s="77"/>
      <c r="BR530" s="77"/>
      <c r="BS530" s="77"/>
      <c r="BT530" s="77"/>
      <c r="BU530" s="77"/>
      <c r="BV530" s="77"/>
      <c r="BW530" s="77"/>
      <c r="BX530" s="77"/>
      <c r="BY530" s="77"/>
      <c r="BZ530" s="77"/>
      <c r="CA530" s="77"/>
      <c r="CB530" s="77"/>
      <c r="CC530" s="77"/>
      <c r="CD530" s="77"/>
      <c r="CE530" s="77"/>
      <c r="CF530" s="77"/>
      <c r="CG530" s="77"/>
      <c r="CH530" s="77"/>
      <c r="CI530" s="77"/>
      <c r="CJ530" s="77"/>
      <c r="CK530" s="77"/>
      <c r="CL530" s="77"/>
      <c r="CM530" s="77"/>
      <c r="CN530" s="77"/>
      <c r="CO530" s="77"/>
      <c r="CP530" s="77"/>
      <c r="CQ530" s="77"/>
      <c r="CR530" s="77"/>
      <c r="CS530" s="77"/>
      <c r="CT530" s="81"/>
      <c r="CU530" s="77"/>
      <c r="CV530" s="77"/>
      <c r="CW530" s="77"/>
      <c r="CX530" s="77"/>
      <c r="CY530" s="77"/>
      <c r="CZ530" s="77"/>
      <c r="DA530" s="77"/>
      <c r="DB530" s="77"/>
      <c r="DC530" s="77"/>
      <c r="DD530" s="77"/>
      <c r="DE530" s="77"/>
      <c r="DF530" s="77"/>
      <c r="DG530" s="77"/>
      <c r="DH530" s="77"/>
      <c r="DI530" s="77"/>
      <c r="DJ530" s="77"/>
      <c r="DK530" s="77"/>
      <c r="DL530" s="77"/>
      <c r="DM530" s="77"/>
      <c r="DN530" s="77"/>
      <c r="DO530" s="77"/>
      <c r="DP530" s="77"/>
      <c r="DQ530" s="77"/>
      <c r="DR530" s="77"/>
    </row>
    <row r="531" spans="1:122" ht="13.5" customHeight="1">
      <c r="A531" s="77"/>
      <c r="B531" s="86"/>
      <c r="C531" s="86"/>
      <c r="D531" s="86"/>
      <c r="E531" s="86"/>
      <c r="F531" s="86"/>
      <c r="G531" s="86"/>
      <c r="H531" s="86"/>
      <c r="I531" s="86"/>
      <c r="J531" s="86"/>
      <c r="K531" s="88"/>
      <c r="L531" s="77"/>
      <c r="M531" s="77"/>
      <c r="N531" s="77"/>
      <c r="O531" s="77"/>
      <c r="P531" s="77"/>
      <c r="Q531" s="77"/>
      <c r="R531" s="89"/>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c r="AP531" s="77"/>
      <c r="AQ531" s="77"/>
      <c r="AR531" s="77"/>
      <c r="AS531" s="77"/>
      <c r="AT531" s="77"/>
      <c r="AU531" s="77"/>
      <c r="AV531" s="77"/>
      <c r="AW531" s="77"/>
      <c r="AX531" s="77"/>
      <c r="AY531" s="77"/>
      <c r="AZ531" s="77"/>
      <c r="BA531" s="77"/>
      <c r="BB531" s="77"/>
      <c r="BC531" s="77"/>
      <c r="BD531" s="77"/>
      <c r="BE531" s="77"/>
      <c r="BF531" s="77"/>
      <c r="BG531" s="77"/>
      <c r="BH531" s="77"/>
      <c r="BI531" s="77"/>
      <c r="BJ531" s="77"/>
      <c r="BK531" s="77"/>
      <c r="BL531" s="77"/>
      <c r="BM531" s="77"/>
      <c r="BN531" s="77"/>
      <c r="BO531" s="77"/>
      <c r="BP531" s="77"/>
      <c r="BQ531" s="77"/>
      <c r="BR531" s="77"/>
      <c r="BS531" s="77"/>
      <c r="BT531" s="77"/>
      <c r="BU531" s="77"/>
      <c r="BV531" s="77"/>
      <c r="BW531" s="77"/>
      <c r="BX531" s="77"/>
      <c r="BY531" s="77"/>
      <c r="BZ531" s="77"/>
      <c r="CA531" s="77"/>
      <c r="CB531" s="77"/>
      <c r="CC531" s="77"/>
      <c r="CD531" s="77"/>
      <c r="CE531" s="77"/>
      <c r="CF531" s="77"/>
      <c r="CG531" s="77"/>
      <c r="CH531" s="77"/>
      <c r="CI531" s="77"/>
      <c r="CJ531" s="77"/>
      <c r="CK531" s="77"/>
      <c r="CL531" s="77"/>
      <c r="CM531" s="77"/>
      <c r="CN531" s="77"/>
      <c r="CO531" s="77"/>
      <c r="CP531" s="77"/>
      <c r="CQ531" s="77"/>
      <c r="CR531" s="77"/>
      <c r="CS531" s="77"/>
      <c r="CT531" s="81"/>
      <c r="CU531" s="77"/>
      <c r="CV531" s="77"/>
      <c r="CW531" s="77"/>
      <c r="CX531" s="77"/>
      <c r="CY531" s="77"/>
      <c r="CZ531" s="77"/>
      <c r="DA531" s="77"/>
      <c r="DB531" s="77"/>
      <c r="DC531" s="77"/>
      <c r="DD531" s="77"/>
      <c r="DE531" s="77"/>
      <c r="DF531" s="77"/>
      <c r="DG531" s="77"/>
      <c r="DH531" s="77"/>
      <c r="DI531" s="77"/>
      <c r="DJ531" s="77"/>
      <c r="DK531" s="77"/>
      <c r="DL531" s="77"/>
      <c r="DM531" s="77"/>
      <c r="DN531" s="77"/>
      <c r="DO531" s="77"/>
      <c r="DP531" s="77"/>
      <c r="DQ531" s="77"/>
      <c r="DR531" s="77"/>
    </row>
    <row r="532" spans="1:122" ht="13.5" customHeight="1">
      <c r="A532" s="77"/>
      <c r="B532" s="86"/>
      <c r="C532" s="86"/>
      <c r="D532" s="86"/>
      <c r="E532" s="86"/>
      <c r="F532" s="86"/>
      <c r="G532" s="86"/>
      <c r="H532" s="86"/>
      <c r="I532" s="86"/>
      <c r="J532" s="86"/>
      <c r="K532" s="88"/>
      <c r="L532" s="77"/>
      <c r="M532" s="77"/>
      <c r="N532" s="77"/>
      <c r="O532" s="77"/>
      <c r="P532" s="77"/>
      <c r="Q532" s="77"/>
      <c r="R532" s="89"/>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c r="AP532" s="77"/>
      <c r="AQ532" s="77"/>
      <c r="AR532" s="77"/>
      <c r="AS532" s="77"/>
      <c r="AT532" s="77"/>
      <c r="AU532" s="77"/>
      <c r="AV532" s="77"/>
      <c r="AW532" s="77"/>
      <c r="AX532" s="77"/>
      <c r="AY532" s="77"/>
      <c r="AZ532" s="77"/>
      <c r="BA532" s="77"/>
      <c r="BB532" s="77"/>
      <c r="BC532" s="77"/>
      <c r="BD532" s="77"/>
      <c r="BE532" s="77"/>
      <c r="BF532" s="77"/>
      <c r="BG532" s="77"/>
      <c r="BH532" s="77"/>
      <c r="BI532" s="77"/>
      <c r="BJ532" s="77"/>
      <c r="BK532" s="77"/>
      <c r="BL532" s="77"/>
      <c r="BM532" s="77"/>
      <c r="BN532" s="77"/>
      <c r="BO532" s="77"/>
      <c r="BP532" s="77"/>
      <c r="BQ532" s="77"/>
      <c r="BR532" s="77"/>
      <c r="BS532" s="77"/>
      <c r="BT532" s="77"/>
      <c r="BU532" s="77"/>
      <c r="BV532" s="77"/>
      <c r="BW532" s="77"/>
      <c r="BX532" s="77"/>
      <c r="BY532" s="77"/>
      <c r="BZ532" s="77"/>
      <c r="CA532" s="77"/>
      <c r="CB532" s="77"/>
      <c r="CC532" s="77"/>
      <c r="CD532" s="77"/>
      <c r="CE532" s="77"/>
      <c r="CF532" s="77"/>
      <c r="CG532" s="77"/>
      <c r="CH532" s="77"/>
      <c r="CI532" s="77"/>
      <c r="CJ532" s="77"/>
      <c r="CK532" s="77"/>
      <c r="CL532" s="77"/>
      <c r="CM532" s="77"/>
      <c r="CN532" s="77"/>
      <c r="CO532" s="77"/>
      <c r="CP532" s="77"/>
      <c r="CQ532" s="77"/>
      <c r="CR532" s="77"/>
      <c r="CS532" s="77"/>
      <c r="CT532" s="81"/>
      <c r="CU532" s="77"/>
      <c r="CV532" s="77"/>
      <c r="CW532" s="77"/>
      <c r="CX532" s="77"/>
      <c r="CY532" s="77"/>
      <c r="CZ532" s="77"/>
      <c r="DA532" s="77"/>
      <c r="DB532" s="77"/>
      <c r="DC532" s="77"/>
      <c r="DD532" s="77"/>
      <c r="DE532" s="77"/>
      <c r="DF532" s="77"/>
      <c r="DG532" s="77"/>
      <c r="DH532" s="77"/>
      <c r="DI532" s="77"/>
      <c r="DJ532" s="77"/>
      <c r="DK532" s="77"/>
      <c r="DL532" s="77"/>
      <c r="DM532" s="77"/>
      <c r="DN532" s="77"/>
      <c r="DO532" s="77"/>
      <c r="DP532" s="77"/>
      <c r="DQ532" s="77"/>
      <c r="DR532" s="77"/>
    </row>
    <row r="533" spans="1:122" ht="13.5" customHeight="1">
      <c r="A533" s="77"/>
      <c r="B533" s="86"/>
      <c r="C533" s="86"/>
      <c r="D533" s="86"/>
      <c r="E533" s="86"/>
      <c r="F533" s="86"/>
      <c r="G533" s="86"/>
      <c r="H533" s="86"/>
      <c r="I533" s="86"/>
      <c r="J533" s="86"/>
      <c r="K533" s="88"/>
      <c r="L533" s="77"/>
      <c r="M533" s="77"/>
      <c r="N533" s="77"/>
      <c r="O533" s="77"/>
      <c r="P533" s="77"/>
      <c r="Q533" s="77"/>
      <c r="R533" s="89"/>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c r="AP533" s="77"/>
      <c r="AQ533" s="77"/>
      <c r="AR533" s="77"/>
      <c r="AS533" s="77"/>
      <c r="AT533" s="77"/>
      <c r="AU533" s="77"/>
      <c r="AV533" s="77"/>
      <c r="AW533" s="77"/>
      <c r="AX533" s="77"/>
      <c r="AY533" s="77"/>
      <c r="AZ533" s="77"/>
      <c r="BA533" s="77"/>
      <c r="BB533" s="77"/>
      <c r="BC533" s="77"/>
      <c r="BD533" s="77"/>
      <c r="BE533" s="77"/>
      <c r="BF533" s="77"/>
      <c r="BG533" s="77"/>
      <c r="BH533" s="77"/>
      <c r="BI533" s="77"/>
      <c r="BJ533" s="77"/>
      <c r="BK533" s="77"/>
      <c r="BL533" s="77"/>
      <c r="BM533" s="77"/>
      <c r="BN533" s="77"/>
      <c r="BO533" s="77"/>
      <c r="BP533" s="77"/>
      <c r="BQ533" s="77"/>
      <c r="BR533" s="77"/>
      <c r="BS533" s="77"/>
      <c r="BT533" s="77"/>
      <c r="BU533" s="77"/>
      <c r="BV533" s="77"/>
      <c r="BW533" s="77"/>
      <c r="BX533" s="77"/>
      <c r="BY533" s="77"/>
      <c r="BZ533" s="77"/>
      <c r="CA533" s="77"/>
      <c r="CB533" s="77"/>
      <c r="CC533" s="77"/>
      <c r="CD533" s="77"/>
      <c r="CE533" s="77"/>
      <c r="CF533" s="77"/>
      <c r="CG533" s="77"/>
      <c r="CH533" s="77"/>
      <c r="CI533" s="77"/>
      <c r="CJ533" s="77"/>
      <c r="CK533" s="77"/>
      <c r="CL533" s="77"/>
      <c r="CM533" s="77"/>
      <c r="CN533" s="77"/>
      <c r="CO533" s="77"/>
      <c r="CP533" s="77"/>
      <c r="CQ533" s="77"/>
      <c r="CR533" s="77"/>
      <c r="CS533" s="77"/>
      <c r="CT533" s="81"/>
      <c r="CU533" s="77"/>
      <c r="CV533" s="77"/>
      <c r="CW533" s="77"/>
      <c r="CX533" s="77"/>
      <c r="CY533" s="77"/>
      <c r="CZ533" s="77"/>
      <c r="DA533" s="77"/>
      <c r="DB533" s="77"/>
      <c r="DC533" s="77"/>
      <c r="DD533" s="77"/>
      <c r="DE533" s="77"/>
      <c r="DF533" s="77"/>
      <c r="DG533" s="77"/>
      <c r="DH533" s="77"/>
      <c r="DI533" s="77"/>
      <c r="DJ533" s="77"/>
      <c r="DK533" s="77"/>
      <c r="DL533" s="77"/>
      <c r="DM533" s="77"/>
      <c r="DN533" s="77"/>
      <c r="DO533" s="77"/>
      <c r="DP533" s="77"/>
      <c r="DQ533" s="77"/>
      <c r="DR533" s="77"/>
    </row>
    <row r="534" spans="1:122" ht="13.5" customHeight="1">
      <c r="A534" s="77"/>
      <c r="B534" s="86"/>
      <c r="C534" s="86"/>
      <c r="D534" s="86"/>
      <c r="E534" s="86"/>
      <c r="F534" s="86"/>
      <c r="G534" s="86"/>
      <c r="H534" s="86"/>
      <c r="I534" s="86"/>
      <c r="J534" s="86"/>
      <c r="K534" s="88"/>
      <c r="L534" s="77"/>
      <c r="M534" s="77"/>
      <c r="N534" s="77"/>
      <c r="O534" s="77"/>
      <c r="P534" s="77"/>
      <c r="Q534" s="77"/>
      <c r="R534" s="89"/>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c r="AP534" s="77"/>
      <c r="AQ534" s="77"/>
      <c r="AR534" s="77"/>
      <c r="AS534" s="77"/>
      <c r="AT534" s="77"/>
      <c r="AU534" s="77"/>
      <c r="AV534" s="77"/>
      <c r="AW534" s="77"/>
      <c r="AX534" s="77"/>
      <c r="AY534" s="77"/>
      <c r="AZ534" s="77"/>
      <c r="BA534" s="77"/>
      <c r="BB534" s="77"/>
      <c r="BC534" s="77"/>
      <c r="BD534" s="77"/>
      <c r="BE534" s="77"/>
      <c r="BF534" s="77"/>
      <c r="BG534" s="77"/>
      <c r="BH534" s="77"/>
      <c r="BI534" s="77"/>
      <c r="BJ534" s="77"/>
      <c r="BK534" s="77"/>
      <c r="BL534" s="77"/>
      <c r="BM534" s="77"/>
      <c r="BN534" s="77"/>
      <c r="BO534" s="77"/>
      <c r="BP534" s="77"/>
      <c r="BQ534" s="77"/>
      <c r="BR534" s="77"/>
      <c r="BS534" s="77"/>
      <c r="BT534" s="77"/>
      <c r="BU534" s="77"/>
      <c r="BV534" s="77"/>
      <c r="BW534" s="77"/>
      <c r="BX534" s="77"/>
      <c r="BY534" s="77"/>
      <c r="BZ534" s="77"/>
      <c r="CA534" s="77"/>
      <c r="CB534" s="77"/>
      <c r="CC534" s="77"/>
      <c r="CD534" s="77"/>
      <c r="CE534" s="77"/>
      <c r="CF534" s="77"/>
      <c r="CG534" s="77"/>
      <c r="CH534" s="77"/>
      <c r="CI534" s="77"/>
      <c r="CJ534" s="77"/>
      <c r="CK534" s="77"/>
      <c r="CL534" s="77"/>
      <c r="CM534" s="77"/>
      <c r="CN534" s="77"/>
      <c r="CO534" s="77"/>
      <c r="CP534" s="77"/>
      <c r="CQ534" s="77"/>
      <c r="CR534" s="77"/>
      <c r="CS534" s="77"/>
      <c r="CT534" s="81"/>
      <c r="CU534" s="77"/>
      <c r="CV534" s="77"/>
      <c r="CW534" s="77"/>
      <c r="CX534" s="77"/>
      <c r="CY534" s="77"/>
      <c r="CZ534" s="77"/>
      <c r="DA534" s="77"/>
      <c r="DB534" s="77"/>
      <c r="DC534" s="77"/>
      <c r="DD534" s="77"/>
      <c r="DE534" s="77"/>
      <c r="DF534" s="77"/>
      <c r="DG534" s="77"/>
      <c r="DH534" s="77"/>
      <c r="DI534" s="77"/>
      <c r="DJ534" s="77"/>
      <c r="DK534" s="77"/>
      <c r="DL534" s="77"/>
      <c r="DM534" s="77"/>
      <c r="DN534" s="77"/>
      <c r="DO534" s="77"/>
      <c r="DP534" s="77"/>
      <c r="DQ534" s="77"/>
      <c r="DR534" s="77"/>
    </row>
    <row r="535" spans="1:122" ht="13.5" customHeight="1">
      <c r="A535" s="77"/>
      <c r="B535" s="86"/>
      <c r="C535" s="86"/>
      <c r="D535" s="86"/>
      <c r="E535" s="86"/>
      <c r="F535" s="86"/>
      <c r="G535" s="86"/>
      <c r="H535" s="86"/>
      <c r="I535" s="86"/>
      <c r="J535" s="86"/>
      <c r="K535" s="88"/>
      <c r="L535" s="77"/>
      <c r="M535" s="77"/>
      <c r="N535" s="77"/>
      <c r="O535" s="77"/>
      <c r="P535" s="77"/>
      <c r="Q535" s="77"/>
      <c r="R535" s="89"/>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c r="AP535" s="77"/>
      <c r="AQ535" s="77"/>
      <c r="AR535" s="77"/>
      <c r="AS535" s="77"/>
      <c r="AT535" s="77"/>
      <c r="AU535" s="77"/>
      <c r="AV535" s="77"/>
      <c r="AW535" s="77"/>
      <c r="AX535" s="77"/>
      <c r="AY535" s="77"/>
      <c r="AZ535" s="77"/>
      <c r="BA535" s="77"/>
      <c r="BB535" s="77"/>
      <c r="BC535" s="77"/>
      <c r="BD535" s="77"/>
      <c r="BE535" s="77"/>
      <c r="BF535" s="77"/>
      <c r="BG535" s="77"/>
      <c r="BH535" s="77"/>
      <c r="BI535" s="77"/>
      <c r="BJ535" s="77"/>
      <c r="BK535" s="77"/>
      <c r="BL535" s="77"/>
      <c r="BM535" s="77"/>
      <c r="BN535" s="77"/>
      <c r="BO535" s="77"/>
      <c r="BP535" s="77"/>
      <c r="BQ535" s="77"/>
      <c r="BR535" s="77"/>
      <c r="BS535" s="77"/>
      <c r="BT535" s="77"/>
      <c r="BU535" s="77"/>
      <c r="BV535" s="77"/>
      <c r="BW535" s="77"/>
      <c r="BX535" s="77"/>
      <c r="BY535" s="77"/>
      <c r="BZ535" s="77"/>
      <c r="CA535" s="77"/>
      <c r="CB535" s="77"/>
      <c r="CC535" s="77"/>
      <c r="CD535" s="77"/>
      <c r="CE535" s="77"/>
      <c r="CF535" s="77"/>
      <c r="CG535" s="77"/>
      <c r="CH535" s="77"/>
      <c r="CI535" s="77"/>
      <c r="CJ535" s="77"/>
      <c r="CK535" s="77"/>
      <c r="CL535" s="77"/>
      <c r="CM535" s="77"/>
      <c r="CN535" s="77"/>
      <c r="CO535" s="77"/>
      <c r="CP535" s="77"/>
      <c r="CQ535" s="77"/>
      <c r="CR535" s="77"/>
      <c r="CS535" s="77"/>
      <c r="CT535" s="81"/>
      <c r="CU535" s="77"/>
      <c r="CV535" s="77"/>
      <c r="CW535" s="77"/>
      <c r="CX535" s="77"/>
      <c r="CY535" s="77"/>
      <c r="CZ535" s="77"/>
      <c r="DA535" s="77"/>
      <c r="DB535" s="77"/>
      <c r="DC535" s="77"/>
      <c r="DD535" s="77"/>
      <c r="DE535" s="77"/>
      <c r="DF535" s="77"/>
      <c r="DG535" s="77"/>
      <c r="DH535" s="77"/>
      <c r="DI535" s="77"/>
      <c r="DJ535" s="77"/>
      <c r="DK535" s="77"/>
      <c r="DL535" s="77"/>
      <c r="DM535" s="77"/>
      <c r="DN535" s="77"/>
      <c r="DO535" s="77"/>
      <c r="DP535" s="77"/>
      <c r="DQ535" s="77"/>
      <c r="DR535" s="77"/>
    </row>
    <row r="536" spans="1:122" ht="13.5" customHeight="1">
      <c r="A536" s="77"/>
      <c r="B536" s="86"/>
      <c r="C536" s="86"/>
      <c r="D536" s="86"/>
      <c r="E536" s="86"/>
      <c r="F536" s="86"/>
      <c r="G536" s="86"/>
      <c r="H536" s="86"/>
      <c r="I536" s="86"/>
      <c r="J536" s="86"/>
      <c r="K536" s="88"/>
      <c r="L536" s="77"/>
      <c r="M536" s="77"/>
      <c r="N536" s="77"/>
      <c r="O536" s="77"/>
      <c r="P536" s="77"/>
      <c r="Q536" s="77"/>
      <c r="R536" s="89"/>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c r="AP536" s="77"/>
      <c r="AQ536" s="77"/>
      <c r="AR536" s="77"/>
      <c r="AS536" s="77"/>
      <c r="AT536" s="77"/>
      <c r="AU536" s="77"/>
      <c r="AV536" s="77"/>
      <c r="AW536" s="77"/>
      <c r="AX536" s="77"/>
      <c r="AY536" s="77"/>
      <c r="AZ536" s="77"/>
      <c r="BA536" s="77"/>
      <c r="BB536" s="77"/>
      <c r="BC536" s="77"/>
      <c r="BD536" s="77"/>
      <c r="BE536" s="77"/>
      <c r="BF536" s="77"/>
      <c r="BG536" s="77"/>
      <c r="BH536" s="77"/>
      <c r="BI536" s="77"/>
      <c r="BJ536" s="77"/>
      <c r="BK536" s="77"/>
      <c r="BL536" s="77"/>
      <c r="BM536" s="77"/>
      <c r="BN536" s="77"/>
      <c r="BO536" s="77"/>
      <c r="BP536" s="77"/>
      <c r="BQ536" s="77"/>
      <c r="BR536" s="77"/>
      <c r="BS536" s="77"/>
      <c r="BT536" s="77"/>
      <c r="BU536" s="77"/>
      <c r="BV536" s="77"/>
      <c r="BW536" s="77"/>
      <c r="BX536" s="77"/>
      <c r="BY536" s="77"/>
      <c r="BZ536" s="77"/>
      <c r="CA536" s="77"/>
      <c r="CB536" s="77"/>
      <c r="CC536" s="77"/>
      <c r="CD536" s="77"/>
      <c r="CE536" s="77"/>
      <c r="CF536" s="77"/>
      <c r="CG536" s="77"/>
      <c r="CH536" s="77"/>
      <c r="CI536" s="77"/>
      <c r="CJ536" s="77"/>
      <c r="CK536" s="77"/>
      <c r="CL536" s="77"/>
      <c r="CM536" s="77"/>
      <c r="CN536" s="77"/>
      <c r="CO536" s="77"/>
      <c r="CP536" s="77"/>
      <c r="CQ536" s="77"/>
      <c r="CR536" s="77"/>
      <c r="CS536" s="77"/>
      <c r="CT536" s="81"/>
      <c r="CU536" s="77"/>
      <c r="CV536" s="77"/>
      <c r="CW536" s="77"/>
      <c r="CX536" s="77"/>
      <c r="CY536" s="77"/>
      <c r="CZ536" s="77"/>
      <c r="DA536" s="77"/>
      <c r="DB536" s="77"/>
      <c r="DC536" s="77"/>
      <c r="DD536" s="77"/>
      <c r="DE536" s="77"/>
      <c r="DF536" s="77"/>
      <c r="DG536" s="77"/>
      <c r="DH536" s="77"/>
      <c r="DI536" s="77"/>
      <c r="DJ536" s="77"/>
      <c r="DK536" s="77"/>
      <c r="DL536" s="77"/>
      <c r="DM536" s="77"/>
      <c r="DN536" s="77"/>
      <c r="DO536" s="77"/>
      <c r="DP536" s="77"/>
      <c r="DQ536" s="77"/>
      <c r="DR536" s="77"/>
    </row>
    <row r="537" spans="1:122" ht="13.5" customHeight="1">
      <c r="A537" s="77"/>
      <c r="B537" s="86"/>
      <c r="C537" s="86"/>
      <c r="D537" s="86"/>
      <c r="E537" s="86"/>
      <c r="F537" s="86"/>
      <c r="G537" s="86"/>
      <c r="H537" s="86"/>
      <c r="I537" s="86"/>
      <c r="J537" s="86"/>
      <c r="K537" s="88"/>
      <c r="L537" s="77"/>
      <c r="M537" s="77"/>
      <c r="N537" s="77"/>
      <c r="O537" s="77"/>
      <c r="P537" s="77"/>
      <c r="Q537" s="77"/>
      <c r="R537" s="89"/>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c r="AP537" s="77"/>
      <c r="AQ537" s="77"/>
      <c r="AR537" s="77"/>
      <c r="AS537" s="77"/>
      <c r="AT537" s="77"/>
      <c r="AU537" s="77"/>
      <c r="AV537" s="77"/>
      <c r="AW537" s="77"/>
      <c r="AX537" s="77"/>
      <c r="AY537" s="77"/>
      <c r="AZ537" s="77"/>
      <c r="BA537" s="77"/>
      <c r="BB537" s="77"/>
      <c r="BC537" s="77"/>
      <c r="BD537" s="77"/>
      <c r="BE537" s="77"/>
      <c r="BF537" s="77"/>
      <c r="BG537" s="77"/>
      <c r="BH537" s="77"/>
      <c r="BI537" s="77"/>
      <c r="BJ537" s="77"/>
      <c r="BK537" s="77"/>
      <c r="BL537" s="77"/>
      <c r="BM537" s="77"/>
      <c r="BN537" s="77"/>
      <c r="BO537" s="77"/>
      <c r="BP537" s="77"/>
      <c r="BQ537" s="77"/>
      <c r="BR537" s="77"/>
      <c r="BS537" s="77"/>
      <c r="BT537" s="77"/>
      <c r="BU537" s="77"/>
      <c r="BV537" s="77"/>
      <c r="BW537" s="77"/>
      <c r="BX537" s="77"/>
      <c r="BY537" s="77"/>
      <c r="BZ537" s="77"/>
      <c r="CA537" s="77"/>
      <c r="CB537" s="77"/>
      <c r="CC537" s="77"/>
      <c r="CD537" s="77"/>
      <c r="CE537" s="77"/>
      <c r="CF537" s="77"/>
      <c r="CG537" s="77"/>
      <c r="CH537" s="77"/>
      <c r="CI537" s="77"/>
      <c r="CJ537" s="77"/>
      <c r="CK537" s="77"/>
      <c r="CL537" s="77"/>
      <c r="CM537" s="77"/>
      <c r="CN537" s="77"/>
      <c r="CO537" s="77"/>
      <c r="CP537" s="77"/>
      <c r="CQ537" s="77"/>
      <c r="CR537" s="77"/>
      <c r="CS537" s="77"/>
      <c r="CT537" s="81"/>
      <c r="CU537" s="77"/>
      <c r="CV537" s="77"/>
      <c r="CW537" s="77"/>
      <c r="CX537" s="77"/>
      <c r="CY537" s="77"/>
      <c r="CZ537" s="77"/>
      <c r="DA537" s="77"/>
      <c r="DB537" s="77"/>
      <c r="DC537" s="77"/>
      <c r="DD537" s="77"/>
      <c r="DE537" s="77"/>
      <c r="DF537" s="77"/>
      <c r="DG537" s="77"/>
      <c r="DH537" s="77"/>
      <c r="DI537" s="77"/>
      <c r="DJ537" s="77"/>
      <c r="DK537" s="77"/>
      <c r="DL537" s="77"/>
      <c r="DM537" s="77"/>
      <c r="DN537" s="77"/>
      <c r="DO537" s="77"/>
      <c r="DP537" s="77"/>
      <c r="DQ537" s="77"/>
      <c r="DR537" s="77"/>
    </row>
    <row r="538" spans="1:122" ht="13.5" customHeight="1">
      <c r="A538" s="77"/>
      <c r="B538" s="86"/>
      <c r="C538" s="86"/>
      <c r="D538" s="86"/>
      <c r="E538" s="86"/>
      <c r="F538" s="86"/>
      <c r="G538" s="86"/>
      <c r="H538" s="86"/>
      <c r="I538" s="86"/>
      <c r="J538" s="86"/>
      <c r="K538" s="88"/>
      <c r="L538" s="77"/>
      <c r="M538" s="77"/>
      <c r="N538" s="77"/>
      <c r="O538" s="77"/>
      <c r="P538" s="77"/>
      <c r="Q538" s="77"/>
      <c r="R538" s="89"/>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c r="AP538" s="77"/>
      <c r="AQ538" s="77"/>
      <c r="AR538" s="77"/>
      <c r="AS538" s="77"/>
      <c r="AT538" s="77"/>
      <c r="AU538" s="77"/>
      <c r="AV538" s="77"/>
      <c r="AW538" s="77"/>
      <c r="AX538" s="77"/>
      <c r="AY538" s="77"/>
      <c r="AZ538" s="77"/>
      <c r="BA538" s="77"/>
      <c r="BB538" s="77"/>
      <c r="BC538" s="77"/>
      <c r="BD538" s="77"/>
      <c r="BE538" s="77"/>
      <c r="BF538" s="77"/>
      <c r="BG538" s="77"/>
      <c r="BH538" s="77"/>
      <c r="BI538" s="77"/>
      <c r="BJ538" s="77"/>
      <c r="BK538" s="77"/>
      <c r="BL538" s="77"/>
      <c r="BM538" s="77"/>
      <c r="BN538" s="77"/>
      <c r="BO538" s="77"/>
      <c r="BP538" s="77"/>
      <c r="BQ538" s="77"/>
      <c r="BR538" s="77"/>
      <c r="BS538" s="77"/>
      <c r="BT538" s="77"/>
      <c r="BU538" s="77"/>
      <c r="BV538" s="77"/>
      <c r="BW538" s="77"/>
      <c r="BX538" s="77"/>
      <c r="BY538" s="77"/>
      <c r="BZ538" s="77"/>
      <c r="CA538" s="77"/>
      <c r="CB538" s="77"/>
      <c r="CC538" s="77"/>
      <c r="CD538" s="77"/>
      <c r="CE538" s="77"/>
      <c r="CF538" s="77"/>
      <c r="CG538" s="77"/>
      <c r="CH538" s="77"/>
      <c r="CI538" s="77"/>
      <c r="CJ538" s="77"/>
      <c r="CK538" s="77"/>
      <c r="CL538" s="77"/>
      <c r="CM538" s="77"/>
      <c r="CN538" s="77"/>
      <c r="CO538" s="77"/>
      <c r="CP538" s="77"/>
      <c r="CQ538" s="77"/>
      <c r="CR538" s="77"/>
      <c r="CS538" s="77"/>
      <c r="CT538" s="81"/>
      <c r="CU538" s="77"/>
      <c r="CV538" s="77"/>
      <c r="CW538" s="77"/>
      <c r="CX538" s="77"/>
      <c r="CY538" s="77"/>
      <c r="CZ538" s="77"/>
      <c r="DA538" s="77"/>
      <c r="DB538" s="77"/>
      <c r="DC538" s="77"/>
      <c r="DD538" s="77"/>
      <c r="DE538" s="77"/>
      <c r="DF538" s="77"/>
      <c r="DG538" s="77"/>
      <c r="DH538" s="77"/>
      <c r="DI538" s="77"/>
      <c r="DJ538" s="77"/>
      <c r="DK538" s="77"/>
      <c r="DL538" s="77"/>
      <c r="DM538" s="77"/>
      <c r="DN538" s="77"/>
      <c r="DO538" s="77"/>
      <c r="DP538" s="77"/>
      <c r="DQ538" s="77"/>
      <c r="DR538" s="77"/>
    </row>
    <row r="539" spans="1:122" ht="13.5" customHeight="1">
      <c r="A539" s="77"/>
      <c r="B539" s="86"/>
      <c r="C539" s="86"/>
      <c r="D539" s="86"/>
      <c r="E539" s="86"/>
      <c r="F539" s="86"/>
      <c r="G539" s="86"/>
      <c r="H539" s="86"/>
      <c r="I539" s="86"/>
      <c r="J539" s="86"/>
      <c r="K539" s="88"/>
      <c r="L539" s="77"/>
      <c r="M539" s="77"/>
      <c r="N539" s="77"/>
      <c r="O539" s="77"/>
      <c r="P539" s="77"/>
      <c r="Q539" s="77"/>
      <c r="R539" s="89"/>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c r="AP539" s="77"/>
      <c r="AQ539" s="77"/>
      <c r="AR539" s="77"/>
      <c r="AS539" s="77"/>
      <c r="AT539" s="77"/>
      <c r="AU539" s="77"/>
      <c r="AV539" s="77"/>
      <c r="AW539" s="77"/>
      <c r="AX539" s="77"/>
      <c r="AY539" s="77"/>
      <c r="AZ539" s="77"/>
      <c r="BA539" s="77"/>
      <c r="BB539" s="77"/>
      <c r="BC539" s="77"/>
      <c r="BD539" s="77"/>
      <c r="BE539" s="77"/>
      <c r="BF539" s="77"/>
      <c r="BG539" s="77"/>
      <c r="BH539" s="77"/>
      <c r="BI539" s="77"/>
      <c r="BJ539" s="77"/>
      <c r="BK539" s="77"/>
      <c r="BL539" s="77"/>
      <c r="BM539" s="77"/>
      <c r="BN539" s="77"/>
      <c r="BO539" s="77"/>
      <c r="BP539" s="77"/>
      <c r="BQ539" s="77"/>
      <c r="BR539" s="77"/>
      <c r="BS539" s="77"/>
      <c r="BT539" s="77"/>
      <c r="BU539" s="77"/>
      <c r="BV539" s="77"/>
      <c r="BW539" s="77"/>
      <c r="BX539" s="77"/>
      <c r="BY539" s="77"/>
      <c r="BZ539" s="77"/>
      <c r="CA539" s="77"/>
      <c r="CB539" s="77"/>
      <c r="CC539" s="77"/>
      <c r="CD539" s="77"/>
      <c r="CE539" s="77"/>
      <c r="CF539" s="77"/>
      <c r="CG539" s="77"/>
      <c r="CH539" s="77"/>
      <c r="CI539" s="77"/>
      <c r="CJ539" s="77"/>
      <c r="CK539" s="77"/>
      <c r="CL539" s="77"/>
      <c r="CM539" s="77"/>
      <c r="CN539" s="77"/>
      <c r="CO539" s="77"/>
      <c r="CP539" s="77"/>
      <c r="CQ539" s="77"/>
      <c r="CR539" s="77"/>
      <c r="CS539" s="77"/>
      <c r="CT539" s="81"/>
      <c r="CU539" s="77"/>
      <c r="CV539" s="77"/>
      <c r="CW539" s="77"/>
      <c r="CX539" s="77"/>
      <c r="CY539" s="77"/>
      <c r="CZ539" s="77"/>
      <c r="DA539" s="77"/>
      <c r="DB539" s="77"/>
      <c r="DC539" s="77"/>
      <c r="DD539" s="77"/>
      <c r="DE539" s="77"/>
      <c r="DF539" s="77"/>
      <c r="DG539" s="77"/>
      <c r="DH539" s="77"/>
      <c r="DI539" s="77"/>
      <c r="DJ539" s="77"/>
      <c r="DK539" s="77"/>
      <c r="DL539" s="77"/>
      <c r="DM539" s="77"/>
      <c r="DN539" s="77"/>
      <c r="DO539" s="77"/>
      <c r="DP539" s="77"/>
      <c r="DQ539" s="77"/>
      <c r="DR539" s="77"/>
    </row>
    <row r="540" spans="1:122" ht="13.5" customHeight="1">
      <c r="A540" s="77"/>
      <c r="B540" s="86"/>
      <c r="C540" s="86"/>
      <c r="D540" s="86"/>
      <c r="E540" s="86"/>
      <c r="F540" s="86"/>
      <c r="G540" s="86"/>
      <c r="H540" s="86"/>
      <c r="I540" s="86"/>
      <c r="J540" s="86"/>
      <c r="K540" s="88"/>
      <c r="L540" s="77"/>
      <c r="M540" s="77"/>
      <c r="N540" s="77"/>
      <c r="O540" s="77"/>
      <c r="P540" s="77"/>
      <c r="Q540" s="77"/>
      <c r="R540" s="89"/>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c r="AP540" s="77"/>
      <c r="AQ540" s="77"/>
      <c r="AR540" s="77"/>
      <c r="AS540" s="77"/>
      <c r="AT540" s="77"/>
      <c r="AU540" s="77"/>
      <c r="AV540" s="77"/>
      <c r="AW540" s="77"/>
      <c r="AX540" s="77"/>
      <c r="AY540" s="77"/>
      <c r="AZ540" s="77"/>
      <c r="BA540" s="77"/>
      <c r="BB540" s="77"/>
      <c r="BC540" s="77"/>
      <c r="BD540" s="77"/>
      <c r="BE540" s="77"/>
      <c r="BF540" s="77"/>
      <c r="BG540" s="77"/>
      <c r="BH540" s="77"/>
      <c r="BI540" s="77"/>
      <c r="BJ540" s="77"/>
      <c r="BK540" s="77"/>
      <c r="BL540" s="77"/>
      <c r="BM540" s="77"/>
      <c r="BN540" s="77"/>
      <c r="BO540" s="77"/>
      <c r="BP540" s="77"/>
      <c r="BQ540" s="77"/>
      <c r="BR540" s="77"/>
      <c r="BS540" s="77"/>
      <c r="BT540" s="77"/>
      <c r="BU540" s="77"/>
      <c r="BV540" s="77"/>
      <c r="BW540" s="77"/>
      <c r="BX540" s="77"/>
      <c r="BY540" s="77"/>
      <c r="BZ540" s="77"/>
      <c r="CA540" s="77"/>
      <c r="CB540" s="77"/>
      <c r="CC540" s="77"/>
      <c r="CD540" s="77"/>
      <c r="CE540" s="77"/>
      <c r="CF540" s="77"/>
      <c r="CG540" s="77"/>
      <c r="CH540" s="77"/>
      <c r="CI540" s="77"/>
      <c r="CJ540" s="77"/>
      <c r="CK540" s="77"/>
      <c r="CL540" s="77"/>
      <c r="CM540" s="77"/>
      <c r="CN540" s="77"/>
      <c r="CO540" s="77"/>
      <c r="CP540" s="77"/>
      <c r="CQ540" s="77"/>
      <c r="CR540" s="77"/>
      <c r="CS540" s="77"/>
      <c r="CT540" s="81"/>
      <c r="CU540" s="77"/>
      <c r="CV540" s="77"/>
      <c r="CW540" s="77"/>
      <c r="CX540" s="77"/>
      <c r="CY540" s="77"/>
      <c r="CZ540" s="77"/>
      <c r="DA540" s="77"/>
      <c r="DB540" s="77"/>
      <c r="DC540" s="77"/>
      <c r="DD540" s="77"/>
      <c r="DE540" s="77"/>
      <c r="DF540" s="77"/>
      <c r="DG540" s="77"/>
      <c r="DH540" s="77"/>
      <c r="DI540" s="77"/>
      <c r="DJ540" s="77"/>
      <c r="DK540" s="77"/>
      <c r="DL540" s="77"/>
      <c r="DM540" s="77"/>
      <c r="DN540" s="77"/>
      <c r="DO540" s="77"/>
      <c r="DP540" s="77"/>
      <c r="DQ540" s="77"/>
      <c r="DR540" s="77"/>
    </row>
    <row r="541" spans="1:122" ht="13.5" customHeight="1">
      <c r="A541" s="77"/>
      <c r="B541" s="86"/>
      <c r="C541" s="86"/>
      <c r="D541" s="86"/>
      <c r="E541" s="86"/>
      <c r="F541" s="86"/>
      <c r="G541" s="86"/>
      <c r="H541" s="86"/>
      <c r="I541" s="86"/>
      <c r="J541" s="86"/>
      <c r="K541" s="88"/>
      <c r="L541" s="77"/>
      <c r="M541" s="77"/>
      <c r="N541" s="77"/>
      <c r="O541" s="77"/>
      <c r="P541" s="77"/>
      <c r="Q541" s="77"/>
      <c r="R541" s="89"/>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c r="AP541" s="77"/>
      <c r="AQ541" s="77"/>
      <c r="AR541" s="77"/>
      <c r="AS541" s="77"/>
      <c r="AT541" s="77"/>
      <c r="AU541" s="77"/>
      <c r="AV541" s="77"/>
      <c r="AW541" s="77"/>
      <c r="AX541" s="77"/>
      <c r="AY541" s="77"/>
      <c r="AZ541" s="77"/>
      <c r="BA541" s="77"/>
      <c r="BB541" s="77"/>
      <c r="BC541" s="77"/>
      <c r="BD541" s="77"/>
      <c r="BE541" s="77"/>
      <c r="BF541" s="77"/>
      <c r="BG541" s="77"/>
      <c r="BH541" s="77"/>
      <c r="BI541" s="77"/>
      <c r="BJ541" s="77"/>
      <c r="BK541" s="77"/>
      <c r="BL541" s="77"/>
      <c r="BM541" s="77"/>
      <c r="BN541" s="77"/>
      <c r="BO541" s="77"/>
      <c r="BP541" s="77"/>
      <c r="BQ541" s="77"/>
      <c r="BR541" s="77"/>
      <c r="BS541" s="77"/>
      <c r="BT541" s="77"/>
      <c r="BU541" s="77"/>
      <c r="BV541" s="77"/>
      <c r="BW541" s="77"/>
      <c r="BX541" s="77"/>
      <c r="BY541" s="77"/>
      <c r="BZ541" s="77"/>
      <c r="CA541" s="77"/>
      <c r="CB541" s="77"/>
      <c r="CC541" s="77"/>
      <c r="CD541" s="77"/>
      <c r="CE541" s="77"/>
      <c r="CF541" s="77"/>
      <c r="CG541" s="77"/>
      <c r="CH541" s="77"/>
      <c r="CI541" s="77"/>
      <c r="CJ541" s="77"/>
      <c r="CK541" s="77"/>
      <c r="CL541" s="77"/>
      <c r="CM541" s="77"/>
      <c r="CN541" s="77"/>
      <c r="CO541" s="77"/>
      <c r="CP541" s="77"/>
      <c r="CQ541" s="77"/>
      <c r="CR541" s="77"/>
      <c r="CS541" s="77"/>
      <c r="CT541" s="81"/>
      <c r="CU541" s="77"/>
      <c r="CV541" s="77"/>
      <c r="CW541" s="77"/>
      <c r="CX541" s="77"/>
      <c r="CY541" s="77"/>
      <c r="CZ541" s="77"/>
      <c r="DA541" s="77"/>
      <c r="DB541" s="77"/>
      <c r="DC541" s="77"/>
      <c r="DD541" s="77"/>
      <c r="DE541" s="77"/>
      <c r="DF541" s="77"/>
      <c r="DG541" s="77"/>
      <c r="DH541" s="77"/>
      <c r="DI541" s="77"/>
      <c r="DJ541" s="77"/>
      <c r="DK541" s="77"/>
      <c r="DL541" s="77"/>
      <c r="DM541" s="77"/>
      <c r="DN541" s="77"/>
      <c r="DO541" s="77"/>
      <c r="DP541" s="77"/>
      <c r="DQ541" s="77"/>
      <c r="DR541" s="77"/>
    </row>
    <row r="542" spans="1:122" ht="13.5" customHeight="1">
      <c r="A542" s="77"/>
      <c r="B542" s="86"/>
      <c r="C542" s="86"/>
      <c r="D542" s="86"/>
      <c r="E542" s="86"/>
      <c r="F542" s="86"/>
      <c r="G542" s="86"/>
      <c r="H542" s="86"/>
      <c r="I542" s="86"/>
      <c r="J542" s="86"/>
      <c r="K542" s="88"/>
      <c r="L542" s="77"/>
      <c r="M542" s="77"/>
      <c r="N542" s="77"/>
      <c r="O542" s="77"/>
      <c r="P542" s="77"/>
      <c r="Q542" s="77"/>
      <c r="R542" s="89"/>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c r="AP542" s="77"/>
      <c r="AQ542" s="77"/>
      <c r="AR542" s="77"/>
      <c r="AS542" s="77"/>
      <c r="AT542" s="77"/>
      <c r="AU542" s="77"/>
      <c r="AV542" s="77"/>
      <c r="AW542" s="77"/>
      <c r="AX542" s="77"/>
      <c r="AY542" s="77"/>
      <c r="AZ542" s="77"/>
      <c r="BA542" s="77"/>
      <c r="BB542" s="77"/>
      <c r="BC542" s="77"/>
      <c r="BD542" s="77"/>
      <c r="BE542" s="77"/>
      <c r="BF542" s="77"/>
      <c r="BG542" s="77"/>
      <c r="BH542" s="77"/>
      <c r="BI542" s="77"/>
      <c r="BJ542" s="77"/>
      <c r="BK542" s="77"/>
      <c r="BL542" s="77"/>
      <c r="BM542" s="77"/>
      <c r="BN542" s="77"/>
      <c r="BO542" s="77"/>
      <c r="BP542" s="77"/>
      <c r="BQ542" s="77"/>
      <c r="BR542" s="77"/>
      <c r="BS542" s="77"/>
      <c r="BT542" s="77"/>
      <c r="BU542" s="77"/>
      <c r="BV542" s="77"/>
      <c r="BW542" s="77"/>
      <c r="BX542" s="77"/>
      <c r="BY542" s="77"/>
      <c r="BZ542" s="77"/>
      <c r="CA542" s="77"/>
      <c r="CB542" s="77"/>
      <c r="CC542" s="77"/>
      <c r="CD542" s="77"/>
      <c r="CE542" s="77"/>
      <c r="CF542" s="77"/>
      <c r="CG542" s="77"/>
      <c r="CH542" s="77"/>
      <c r="CI542" s="77"/>
      <c r="CJ542" s="77"/>
      <c r="CK542" s="77"/>
      <c r="CL542" s="77"/>
      <c r="CM542" s="77"/>
      <c r="CN542" s="77"/>
      <c r="CO542" s="77"/>
      <c r="CP542" s="77"/>
      <c r="CQ542" s="77"/>
      <c r="CR542" s="77"/>
      <c r="CS542" s="77"/>
      <c r="CT542" s="81"/>
      <c r="CU542" s="77"/>
      <c r="CV542" s="77"/>
      <c r="CW542" s="77"/>
      <c r="CX542" s="77"/>
      <c r="CY542" s="77"/>
      <c r="CZ542" s="77"/>
      <c r="DA542" s="77"/>
      <c r="DB542" s="77"/>
      <c r="DC542" s="77"/>
      <c r="DD542" s="77"/>
      <c r="DE542" s="77"/>
      <c r="DF542" s="77"/>
      <c r="DG542" s="77"/>
      <c r="DH542" s="77"/>
      <c r="DI542" s="77"/>
      <c r="DJ542" s="77"/>
      <c r="DK542" s="77"/>
      <c r="DL542" s="77"/>
      <c r="DM542" s="77"/>
      <c r="DN542" s="77"/>
      <c r="DO542" s="77"/>
      <c r="DP542" s="77"/>
      <c r="DQ542" s="77"/>
      <c r="DR542" s="77"/>
    </row>
    <row r="543" spans="1:122" ht="13.5" customHeight="1">
      <c r="A543" s="77"/>
      <c r="B543" s="86"/>
      <c r="C543" s="86"/>
      <c r="D543" s="86"/>
      <c r="E543" s="86"/>
      <c r="F543" s="86"/>
      <c r="G543" s="86"/>
      <c r="H543" s="86"/>
      <c r="I543" s="86"/>
      <c r="J543" s="86"/>
      <c r="K543" s="88"/>
      <c r="L543" s="77"/>
      <c r="M543" s="77"/>
      <c r="N543" s="77"/>
      <c r="O543" s="77"/>
      <c r="P543" s="77"/>
      <c r="Q543" s="77"/>
      <c r="R543" s="89"/>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c r="AP543" s="77"/>
      <c r="AQ543" s="77"/>
      <c r="AR543" s="77"/>
      <c r="AS543" s="77"/>
      <c r="AT543" s="77"/>
      <c r="AU543" s="77"/>
      <c r="AV543" s="77"/>
      <c r="AW543" s="77"/>
      <c r="AX543" s="77"/>
      <c r="AY543" s="77"/>
      <c r="AZ543" s="77"/>
      <c r="BA543" s="77"/>
      <c r="BB543" s="77"/>
      <c r="BC543" s="77"/>
      <c r="BD543" s="77"/>
      <c r="BE543" s="77"/>
      <c r="BF543" s="77"/>
      <c r="BG543" s="77"/>
      <c r="BH543" s="77"/>
      <c r="BI543" s="77"/>
      <c r="BJ543" s="77"/>
      <c r="BK543" s="77"/>
      <c r="BL543" s="77"/>
      <c r="BM543" s="77"/>
      <c r="BN543" s="77"/>
      <c r="BO543" s="77"/>
      <c r="BP543" s="77"/>
      <c r="BQ543" s="77"/>
      <c r="BR543" s="77"/>
      <c r="BS543" s="77"/>
      <c r="BT543" s="77"/>
      <c r="BU543" s="77"/>
      <c r="BV543" s="77"/>
      <c r="BW543" s="77"/>
      <c r="BX543" s="77"/>
      <c r="BY543" s="77"/>
      <c r="BZ543" s="77"/>
      <c r="CA543" s="77"/>
      <c r="CB543" s="77"/>
      <c r="CC543" s="77"/>
      <c r="CD543" s="77"/>
      <c r="CE543" s="77"/>
      <c r="CF543" s="77"/>
      <c r="CG543" s="77"/>
      <c r="CH543" s="77"/>
      <c r="CI543" s="77"/>
      <c r="CJ543" s="77"/>
      <c r="CK543" s="77"/>
      <c r="CL543" s="77"/>
      <c r="CM543" s="77"/>
      <c r="CN543" s="77"/>
      <c r="CO543" s="77"/>
      <c r="CP543" s="77"/>
      <c r="CQ543" s="77"/>
      <c r="CR543" s="77"/>
      <c r="CS543" s="77"/>
      <c r="CT543" s="81"/>
      <c r="CU543" s="77"/>
      <c r="CV543" s="77"/>
      <c r="CW543" s="77"/>
      <c r="CX543" s="77"/>
      <c r="CY543" s="77"/>
      <c r="CZ543" s="77"/>
      <c r="DA543" s="77"/>
      <c r="DB543" s="77"/>
      <c r="DC543" s="77"/>
      <c r="DD543" s="77"/>
      <c r="DE543" s="77"/>
      <c r="DF543" s="77"/>
      <c r="DG543" s="77"/>
      <c r="DH543" s="77"/>
      <c r="DI543" s="77"/>
      <c r="DJ543" s="77"/>
      <c r="DK543" s="77"/>
      <c r="DL543" s="77"/>
      <c r="DM543" s="77"/>
      <c r="DN543" s="77"/>
      <c r="DO543" s="77"/>
      <c r="DP543" s="77"/>
      <c r="DQ543" s="77"/>
      <c r="DR543" s="77"/>
    </row>
    <row r="544" spans="1:122" ht="13.5" customHeight="1">
      <c r="A544" s="77"/>
      <c r="B544" s="86"/>
      <c r="C544" s="86"/>
      <c r="D544" s="86"/>
      <c r="E544" s="86"/>
      <c r="F544" s="86"/>
      <c r="G544" s="86"/>
      <c r="H544" s="86"/>
      <c r="I544" s="86"/>
      <c r="J544" s="86"/>
      <c r="K544" s="88"/>
      <c r="L544" s="77"/>
      <c r="M544" s="77"/>
      <c r="N544" s="77"/>
      <c r="O544" s="77"/>
      <c r="P544" s="77"/>
      <c r="Q544" s="77"/>
      <c r="R544" s="89"/>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7"/>
      <c r="BF544" s="77"/>
      <c r="BG544" s="77"/>
      <c r="BH544" s="77"/>
      <c r="BI544" s="77"/>
      <c r="BJ544" s="77"/>
      <c r="BK544" s="77"/>
      <c r="BL544" s="77"/>
      <c r="BM544" s="77"/>
      <c r="BN544" s="77"/>
      <c r="BO544" s="77"/>
      <c r="BP544" s="77"/>
      <c r="BQ544" s="77"/>
      <c r="BR544" s="77"/>
      <c r="BS544" s="77"/>
      <c r="BT544" s="77"/>
      <c r="BU544" s="77"/>
      <c r="BV544" s="77"/>
      <c r="BW544" s="77"/>
      <c r="BX544" s="77"/>
      <c r="BY544" s="77"/>
      <c r="BZ544" s="77"/>
      <c r="CA544" s="77"/>
      <c r="CB544" s="77"/>
      <c r="CC544" s="77"/>
      <c r="CD544" s="77"/>
      <c r="CE544" s="77"/>
      <c r="CF544" s="77"/>
      <c r="CG544" s="77"/>
      <c r="CH544" s="77"/>
      <c r="CI544" s="77"/>
      <c r="CJ544" s="77"/>
      <c r="CK544" s="77"/>
      <c r="CL544" s="77"/>
      <c r="CM544" s="77"/>
      <c r="CN544" s="77"/>
      <c r="CO544" s="77"/>
      <c r="CP544" s="77"/>
      <c r="CQ544" s="77"/>
      <c r="CR544" s="77"/>
      <c r="CS544" s="77"/>
      <c r="CT544" s="81"/>
      <c r="CU544" s="77"/>
      <c r="CV544" s="77"/>
      <c r="CW544" s="77"/>
      <c r="CX544" s="77"/>
      <c r="CY544" s="77"/>
      <c r="CZ544" s="77"/>
      <c r="DA544" s="77"/>
      <c r="DB544" s="77"/>
      <c r="DC544" s="77"/>
      <c r="DD544" s="77"/>
      <c r="DE544" s="77"/>
      <c r="DF544" s="77"/>
      <c r="DG544" s="77"/>
      <c r="DH544" s="77"/>
      <c r="DI544" s="77"/>
      <c r="DJ544" s="77"/>
      <c r="DK544" s="77"/>
      <c r="DL544" s="77"/>
      <c r="DM544" s="77"/>
      <c r="DN544" s="77"/>
      <c r="DO544" s="77"/>
      <c r="DP544" s="77"/>
      <c r="DQ544" s="77"/>
      <c r="DR544" s="77"/>
    </row>
    <row r="545" spans="1:122" ht="13.5" customHeight="1">
      <c r="A545" s="77"/>
      <c r="B545" s="86"/>
      <c r="C545" s="86"/>
      <c r="D545" s="86"/>
      <c r="E545" s="86"/>
      <c r="F545" s="86"/>
      <c r="G545" s="86"/>
      <c r="H545" s="86"/>
      <c r="I545" s="86"/>
      <c r="J545" s="86"/>
      <c r="K545" s="88"/>
      <c r="L545" s="77"/>
      <c r="M545" s="77"/>
      <c r="N545" s="77"/>
      <c r="O545" s="77"/>
      <c r="P545" s="77"/>
      <c r="Q545" s="77"/>
      <c r="R545" s="89"/>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c r="AP545" s="77"/>
      <c r="AQ545" s="77"/>
      <c r="AR545" s="77"/>
      <c r="AS545" s="77"/>
      <c r="AT545" s="77"/>
      <c r="AU545" s="77"/>
      <c r="AV545" s="77"/>
      <c r="AW545" s="77"/>
      <c r="AX545" s="77"/>
      <c r="AY545" s="77"/>
      <c r="AZ545" s="77"/>
      <c r="BA545" s="77"/>
      <c r="BB545" s="77"/>
      <c r="BC545" s="77"/>
      <c r="BD545" s="77"/>
      <c r="BE545" s="77"/>
      <c r="BF545" s="77"/>
      <c r="BG545" s="77"/>
      <c r="BH545" s="77"/>
      <c r="BI545" s="77"/>
      <c r="BJ545" s="77"/>
      <c r="BK545" s="77"/>
      <c r="BL545" s="77"/>
      <c r="BM545" s="77"/>
      <c r="BN545" s="77"/>
      <c r="BO545" s="77"/>
      <c r="BP545" s="77"/>
      <c r="BQ545" s="77"/>
      <c r="BR545" s="77"/>
      <c r="BS545" s="77"/>
      <c r="BT545" s="77"/>
      <c r="BU545" s="77"/>
      <c r="BV545" s="77"/>
      <c r="BW545" s="77"/>
      <c r="BX545" s="77"/>
      <c r="BY545" s="77"/>
      <c r="BZ545" s="77"/>
      <c r="CA545" s="77"/>
      <c r="CB545" s="77"/>
      <c r="CC545" s="77"/>
      <c r="CD545" s="77"/>
      <c r="CE545" s="77"/>
      <c r="CF545" s="77"/>
      <c r="CG545" s="77"/>
      <c r="CH545" s="77"/>
      <c r="CI545" s="77"/>
      <c r="CJ545" s="77"/>
      <c r="CK545" s="77"/>
      <c r="CL545" s="77"/>
      <c r="CM545" s="77"/>
      <c r="CN545" s="77"/>
      <c r="CO545" s="77"/>
      <c r="CP545" s="77"/>
      <c r="CQ545" s="77"/>
      <c r="CR545" s="77"/>
      <c r="CS545" s="77"/>
      <c r="CT545" s="81"/>
      <c r="CU545" s="77"/>
      <c r="CV545" s="77"/>
      <c r="CW545" s="77"/>
      <c r="CX545" s="77"/>
      <c r="CY545" s="77"/>
      <c r="CZ545" s="77"/>
      <c r="DA545" s="77"/>
      <c r="DB545" s="77"/>
      <c r="DC545" s="77"/>
      <c r="DD545" s="77"/>
      <c r="DE545" s="77"/>
      <c r="DF545" s="77"/>
      <c r="DG545" s="77"/>
      <c r="DH545" s="77"/>
      <c r="DI545" s="77"/>
      <c r="DJ545" s="77"/>
      <c r="DK545" s="77"/>
      <c r="DL545" s="77"/>
      <c r="DM545" s="77"/>
      <c r="DN545" s="77"/>
      <c r="DO545" s="77"/>
      <c r="DP545" s="77"/>
      <c r="DQ545" s="77"/>
      <c r="DR545" s="77"/>
    </row>
    <row r="546" spans="1:122" ht="13.5" customHeight="1">
      <c r="A546" s="77"/>
      <c r="B546" s="86"/>
      <c r="C546" s="86"/>
      <c r="D546" s="86"/>
      <c r="E546" s="86"/>
      <c r="F546" s="86"/>
      <c r="G546" s="86"/>
      <c r="H546" s="86"/>
      <c r="I546" s="86"/>
      <c r="J546" s="86"/>
      <c r="K546" s="88"/>
      <c r="L546" s="77"/>
      <c r="M546" s="77"/>
      <c r="N546" s="77"/>
      <c r="O546" s="77"/>
      <c r="P546" s="77"/>
      <c r="Q546" s="77"/>
      <c r="R546" s="89"/>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c r="AP546" s="77"/>
      <c r="AQ546" s="77"/>
      <c r="AR546" s="77"/>
      <c r="AS546" s="77"/>
      <c r="AT546" s="77"/>
      <c r="AU546" s="77"/>
      <c r="AV546" s="77"/>
      <c r="AW546" s="77"/>
      <c r="AX546" s="77"/>
      <c r="AY546" s="77"/>
      <c r="AZ546" s="77"/>
      <c r="BA546" s="77"/>
      <c r="BB546" s="77"/>
      <c r="BC546" s="77"/>
      <c r="BD546" s="77"/>
      <c r="BE546" s="77"/>
      <c r="BF546" s="77"/>
      <c r="BG546" s="77"/>
      <c r="BH546" s="77"/>
      <c r="BI546" s="77"/>
      <c r="BJ546" s="77"/>
      <c r="BK546" s="77"/>
      <c r="BL546" s="77"/>
      <c r="BM546" s="77"/>
      <c r="BN546" s="77"/>
      <c r="BO546" s="77"/>
      <c r="BP546" s="77"/>
      <c r="BQ546" s="77"/>
      <c r="BR546" s="77"/>
      <c r="BS546" s="77"/>
      <c r="BT546" s="77"/>
      <c r="BU546" s="77"/>
      <c r="BV546" s="77"/>
      <c r="BW546" s="77"/>
      <c r="BX546" s="77"/>
      <c r="BY546" s="77"/>
      <c r="BZ546" s="77"/>
      <c r="CA546" s="77"/>
      <c r="CB546" s="77"/>
      <c r="CC546" s="77"/>
      <c r="CD546" s="77"/>
      <c r="CE546" s="77"/>
      <c r="CF546" s="77"/>
      <c r="CG546" s="77"/>
      <c r="CH546" s="77"/>
      <c r="CI546" s="77"/>
      <c r="CJ546" s="77"/>
      <c r="CK546" s="77"/>
      <c r="CL546" s="77"/>
      <c r="CM546" s="77"/>
      <c r="CN546" s="77"/>
      <c r="CO546" s="77"/>
      <c r="CP546" s="77"/>
      <c r="CQ546" s="77"/>
      <c r="CR546" s="77"/>
      <c r="CS546" s="77"/>
      <c r="CT546" s="81"/>
      <c r="CU546" s="77"/>
      <c r="CV546" s="77"/>
      <c r="CW546" s="77"/>
      <c r="CX546" s="77"/>
      <c r="CY546" s="77"/>
      <c r="CZ546" s="77"/>
      <c r="DA546" s="77"/>
      <c r="DB546" s="77"/>
      <c r="DC546" s="77"/>
      <c r="DD546" s="77"/>
      <c r="DE546" s="77"/>
      <c r="DF546" s="77"/>
      <c r="DG546" s="77"/>
      <c r="DH546" s="77"/>
      <c r="DI546" s="77"/>
      <c r="DJ546" s="77"/>
      <c r="DK546" s="77"/>
      <c r="DL546" s="77"/>
      <c r="DM546" s="77"/>
      <c r="DN546" s="77"/>
      <c r="DO546" s="77"/>
      <c r="DP546" s="77"/>
      <c r="DQ546" s="77"/>
      <c r="DR546" s="77"/>
    </row>
    <row r="547" spans="1:122" ht="13.5" customHeight="1">
      <c r="A547" s="77"/>
      <c r="B547" s="86"/>
      <c r="C547" s="86"/>
      <c r="D547" s="86"/>
      <c r="E547" s="86"/>
      <c r="F547" s="86"/>
      <c r="G547" s="86"/>
      <c r="H547" s="86"/>
      <c r="I547" s="86"/>
      <c r="J547" s="86"/>
      <c r="K547" s="88"/>
      <c r="L547" s="77"/>
      <c r="M547" s="77"/>
      <c r="N547" s="77"/>
      <c r="O547" s="77"/>
      <c r="P547" s="77"/>
      <c r="Q547" s="77"/>
      <c r="R547" s="89"/>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c r="AP547" s="77"/>
      <c r="AQ547" s="77"/>
      <c r="AR547" s="77"/>
      <c r="AS547" s="77"/>
      <c r="AT547" s="77"/>
      <c r="AU547" s="77"/>
      <c r="AV547" s="77"/>
      <c r="AW547" s="77"/>
      <c r="AX547" s="77"/>
      <c r="AY547" s="77"/>
      <c r="AZ547" s="77"/>
      <c r="BA547" s="77"/>
      <c r="BB547" s="77"/>
      <c r="BC547" s="77"/>
      <c r="BD547" s="77"/>
      <c r="BE547" s="77"/>
      <c r="BF547" s="77"/>
      <c r="BG547" s="77"/>
      <c r="BH547" s="77"/>
      <c r="BI547" s="77"/>
      <c r="BJ547" s="77"/>
      <c r="BK547" s="77"/>
      <c r="BL547" s="77"/>
      <c r="BM547" s="77"/>
      <c r="BN547" s="77"/>
      <c r="BO547" s="77"/>
      <c r="BP547" s="77"/>
      <c r="BQ547" s="77"/>
      <c r="BR547" s="77"/>
      <c r="BS547" s="77"/>
      <c r="BT547" s="77"/>
      <c r="BU547" s="77"/>
      <c r="BV547" s="77"/>
      <c r="BW547" s="77"/>
      <c r="BX547" s="77"/>
      <c r="BY547" s="77"/>
      <c r="BZ547" s="77"/>
      <c r="CA547" s="77"/>
      <c r="CB547" s="77"/>
      <c r="CC547" s="77"/>
      <c r="CD547" s="77"/>
      <c r="CE547" s="77"/>
      <c r="CF547" s="77"/>
      <c r="CG547" s="77"/>
      <c r="CH547" s="77"/>
      <c r="CI547" s="77"/>
      <c r="CJ547" s="77"/>
      <c r="CK547" s="77"/>
      <c r="CL547" s="77"/>
      <c r="CM547" s="77"/>
      <c r="CN547" s="77"/>
      <c r="CO547" s="77"/>
      <c r="CP547" s="77"/>
      <c r="CQ547" s="77"/>
      <c r="CR547" s="77"/>
      <c r="CS547" s="77"/>
      <c r="CT547" s="81"/>
      <c r="CU547" s="77"/>
      <c r="CV547" s="77"/>
      <c r="CW547" s="77"/>
      <c r="CX547" s="77"/>
      <c r="CY547" s="77"/>
      <c r="CZ547" s="77"/>
      <c r="DA547" s="77"/>
      <c r="DB547" s="77"/>
      <c r="DC547" s="77"/>
      <c r="DD547" s="77"/>
      <c r="DE547" s="77"/>
      <c r="DF547" s="77"/>
      <c r="DG547" s="77"/>
      <c r="DH547" s="77"/>
      <c r="DI547" s="77"/>
      <c r="DJ547" s="77"/>
      <c r="DK547" s="77"/>
      <c r="DL547" s="77"/>
      <c r="DM547" s="77"/>
      <c r="DN547" s="77"/>
      <c r="DO547" s="77"/>
      <c r="DP547" s="77"/>
      <c r="DQ547" s="77"/>
      <c r="DR547" s="77"/>
    </row>
    <row r="548" spans="1:122" ht="13.5" customHeight="1">
      <c r="A548" s="77"/>
      <c r="B548" s="86"/>
      <c r="C548" s="86"/>
      <c r="D548" s="86"/>
      <c r="E548" s="86"/>
      <c r="F548" s="86"/>
      <c r="G548" s="86"/>
      <c r="H548" s="86"/>
      <c r="I548" s="86"/>
      <c r="J548" s="86"/>
      <c r="K548" s="88"/>
      <c r="L548" s="77"/>
      <c r="M548" s="77"/>
      <c r="N548" s="77"/>
      <c r="O548" s="77"/>
      <c r="P548" s="77"/>
      <c r="Q548" s="77"/>
      <c r="R548" s="89"/>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c r="AP548" s="77"/>
      <c r="AQ548" s="77"/>
      <c r="AR548" s="77"/>
      <c r="AS548" s="77"/>
      <c r="AT548" s="77"/>
      <c r="AU548" s="77"/>
      <c r="AV548" s="77"/>
      <c r="AW548" s="77"/>
      <c r="AX548" s="77"/>
      <c r="AY548" s="77"/>
      <c r="AZ548" s="77"/>
      <c r="BA548" s="77"/>
      <c r="BB548" s="77"/>
      <c r="BC548" s="77"/>
      <c r="BD548" s="77"/>
      <c r="BE548" s="77"/>
      <c r="BF548" s="77"/>
      <c r="BG548" s="77"/>
      <c r="BH548" s="77"/>
      <c r="BI548" s="77"/>
      <c r="BJ548" s="77"/>
      <c r="BK548" s="77"/>
      <c r="BL548" s="77"/>
      <c r="BM548" s="77"/>
      <c r="BN548" s="77"/>
      <c r="BO548" s="77"/>
      <c r="BP548" s="77"/>
      <c r="BQ548" s="77"/>
      <c r="BR548" s="77"/>
      <c r="BS548" s="77"/>
      <c r="BT548" s="77"/>
      <c r="BU548" s="77"/>
      <c r="BV548" s="77"/>
      <c r="BW548" s="77"/>
      <c r="BX548" s="77"/>
      <c r="BY548" s="77"/>
      <c r="BZ548" s="77"/>
      <c r="CA548" s="77"/>
      <c r="CB548" s="77"/>
      <c r="CC548" s="77"/>
      <c r="CD548" s="77"/>
      <c r="CE548" s="77"/>
      <c r="CF548" s="77"/>
      <c r="CG548" s="77"/>
      <c r="CH548" s="77"/>
      <c r="CI548" s="77"/>
      <c r="CJ548" s="77"/>
      <c r="CK548" s="77"/>
      <c r="CL548" s="77"/>
      <c r="CM548" s="77"/>
      <c r="CN548" s="77"/>
      <c r="CO548" s="77"/>
      <c r="CP548" s="77"/>
      <c r="CQ548" s="77"/>
      <c r="CR548" s="77"/>
      <c r="CS548" s="77"/>
      <c r="CT548" s="81"/>
      <c r="CU548" s="77"/>
      <c r="CV548" s="77"/>
      <c r="CW548" s="77"/>
      <c r="CX548" s="77"/>
      <c r="CY548" s="77"/>
      <c r="CZ548" s="77"/>
      <c r="DA548" s="77"/>
      <c r="DB548" s="77"/>
      <c r="DC548" s="77"/>
      <c r="DD548" s="77"/>
      <c r="DE548" s="77"/>
      <c r="DF548" s="77"/>
      <c r="DG548" s="77"/>
      <c r="DH548" s="77"/>
      <c r="DI548" s="77"/>
      <c r="DJ548" s="77"/>
      <c r="DK548" s="77"/>
      <c r="DL548" s="77"/>
      <c r="DM548" s="77"/>
      <c r="DN548" s="77"/>
      <c r="DO548" s="77"/>
      <c r="DP548" s="77"/>
      <c r="DQ548" s="77"/>
      <c r="DR548" s="77"/>
    </row>
    <row r="549" spans="1:122" ht="13.5" customHeight="1">
      <c r="A549" s="77"/>
      <c r="B549" s="86"/>
      <c r="C549" s="86"/>
      <c r="D549" s="86"/>
      <c r="E549" s="86"/>
      <c r="F549" s="86"/>
      <c r="G549" s="86"/>
      <c r="H549" s="86"/>
      <c r="I549" s="86"/>
      <c r="J549" s="86"/>
      <c r="K549" s="88"/>
      <c r="L549" s="77"/>
      <c r="M549" s="77"/>
      <c r="N549" s="77"/>
      <c r="O549" s="77"/>
      <c r="P549" s="77"/>
      <c r="Q549" s="77"/>
      <c r="R549" s="89"/>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c r="AP549" s="77"/>
      <c r="AQ549" s="77"/>
      <c r="AR549" s="77"/>
      <c r="AS549" s="77"/>
      <c r="AT549" s="77"/>
      <c r="AU549" s="77"/>
      <c r="AV549" s="77"/>
      <c r="AW549" s="77"/>
      <c r="AX549" s="77"/>
      <c r="AY549" s="77"/>
      <c r="AZ549" s="77"/>
      <c r="BA549" s="77"/>
      <c r="BB549" s="77"/>
      <c r="BC549" s="77"/>
      <c r="BD549" s="77"/>
      <c r="BE549" s="77"/>
      <c r="BF549" s="77"/>
      <c r="BG549" s="77"/>
      <c r="BH549" s="77"/>
      <c r="BI549" s="77"/>
      <c r="BJ549" s="77"/>
      <c r="BK549" s="77"/>
      <c r="BL549" s="77"/>
      <c r="BM549" s="77"/>
      <c r="BN549" s="77"/>
      <c r="BO549" s="77"/>
      <c r="BP549" s="77"/>
      <c r="BQ549" s="77"/>
      <c r="BR549" s="77"/>
      <c r="BS549" s="77"/>
      <c r="BT549" s="77"/>
      <c r="BU549" s="77"/>
      <c r="BV549" s="77"/>
      <c r="BW549" s="77"/>
      <c r="BX549" s="77"/>
      <c r="BY549" s="77"/>
      <c r="BZ549" s="77"/>
      <c r="CA549" s="77"/>
      <c r="CB549" s="77"/>
      <c r="CC549" s="77"/>
      <c r="CD549" s="77"/>
      <c r="CE549" s="77"/>
      <c r="CF549" s="77"/>
      <c r="CG549" s="77"/>
      <c r="CH549" s="77"/>
      <c r="CI549" s="77"/>
      <c r="CJ549" s="77"/>
      <c r="CK549" s="77"/>
      <c r="CL549" s="77"/>
      <c r="CM549" s="77"/>
      <c r="CN549" s="77"/>
      <c r="CO549" s="77"/>
      <c r="CP549" s="77"/>
      <c r="CQ549" s="77"/>
      <c r="CR549" s="77"/>
      <c r="CS549" s="77"/>
      <c r="CT549" s="81"/>
      <c r="CU549" s="77"/>
      <c r="CV549" s="77"/>
      <c r="CW549" s="77"/>
      <c r="CX549" s="77"/>
      <c r="CY549" s="77"/>
      <c r="CZ549" s="77"/>
      <c r="DA549" s="77"/>
      <c r="DB549" s="77"/>
      <c r="DC549" s="77"/>
      <c r="DD549" s="77"/>
      <c r="DE549" s="77"/>
      <c r="DF549" s="77"/>
      <c r="DG549" s="77"/>
      <c r="DH549" s="77"/>
      <c r="DI549" s="77"/>
      <c r="DJ549" s="77"/>
      <c r="DK549" s="77"/>
      <c r="DL549" s="77"/>
      <c r="DM549" s="77"/>
      <c r="DN549" s="77"/>
      <c r="DO549" s="77"/>
      <c r="DP549" s="77"/>
      <c r="DQ549" s="77"/>
      <c r="DR549" s="77"/>
    </row>
    <row r="550" spans="1:122" ht="13.5" customHeight="1">
      <c r="A550" s="77"/>
      <c r="B550" s="86"/>
      <c r="C550" s="86"/>
      <c r="D550" s="86"/>
      <c r="E550" s="86"/>
      <c r="F550" s="86"/>
      <c r="G550" s="86"/>
      <c r="H550" s="86"/>
      <c r="I550" s="86"/>
      <c r="J550" s="86"/>
      <c r="K550" s="88"/>
      <c r="L550" s="77"/>
      <c r="M550" s="77"/>
      <c r="N550" s="77"/>
      <c r="O550" s="77"/>
      <c r="P550" s="77"/>
      <c r="Q550" s="77"/>
      <c r="R550" s="89"/>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c r="AP550" s="77"/>
      <c r="AQ550" s="77"/>
      <c r="AR550" s="77"/>
      <c r="AS550" s="77"/>
      <c r="AT550" s="77"/>
      <c r="AU550" s="77"/>
      <c r="AV550" s="77"/>
      <c r="AW550" s="77"/>
      <c r="AX550" s="77"/>
      <c r="AY550" s="77"/>
      <c r="AZ550" s="77"/>
      <c r="BA550" s="77"/>
      <c r="BB550" s="77"/>
      <c r="BC550" s="77"/>
      <c r="BD550" s="77"/>
      <c r="BE550" s="77"/>
      <c r="BF550" s="77"/>
      <c r="BG550" s="77"/>
      <c r="BH550" s="77"/>
      <c r="BI550" s="77"/>
      <c r="BJ550" s="77"/>
      <c r="BK550" s="77"/>
      <c r="BL550" s="77"/>
      <c r="BM550" s="77"/>
      <c r="BN550" s="77"/>
      <c r="BO550" s="77"/>
      <c r="BP550" s="77"/>
      <c r="BQ550" s="77"/>
      <c r="BR550" s="77"/>
      <c r="BS550" s="77"/>
      <c r="BT550" s="77"/>
      <c r="BU550" s="77"/>
      <c r="BV550" s="77"/>
      <c r="BW550" s="77"/>
      <c r="BX550" s="77"/>
      <c r="BY550" s="77"/>
      <c r="BZ550" s="77"/>
      <c r="CA550" s="77"/>
      <c r="CB550" s="77"/>
      <c r="CC550" s="77"/>
      <c r="CD550" s="77"/>
      <c r="CE550" s="77"/>
      <c r="CF550" s="77"/>
      <c r="CG550" s="77"/>
      <c r="CH550" s="77"/>
      <c r="CI550" s="77"/>
      <c r="CJ550" s="77"/>
      <c r="CK550" s="77"/>
      <c r="CL550" s="77"/>
      <c r="CM550" s="77"/>
      <c r="CN550" s="77"/>
      <c r="CO550" s="77"/>
      <c r="CP550" s="77"/>
      <c r="CQ550" s="77"/>
      <c r="CR550" s="77"/>
      <c r="CS550" s="77"/>
      <c r="CT550" s="81"/>
      <c r="CU550" s="77"/>
      <c r="CV550" s="77"/>
      <c r="CW550" s="77"/>
      <c r="CX550" s="77"/>
      <c r="CY550" s="77"/>
      <c r="CZ550" s="77"/>
      <c r="DA550" s="77"/>
      <c r="DB550" s="77"/>
      <c r="DC550" s="77"/>
      <c r="DD550" s="77"/>
      <c r="DE550" s="77"/>
      <c r="DF550" s="77"/>
      <c r="DG550" s="77"/>
      <c r="DH550" s="77"/>
      <c r="DI550" s="77"/>
      <c r="DJ550" s="77"/>
      <c r="DK550" s="77"/>
      <c r="DL550" s="77"/>
      <c r="DM550" s="77"/>
      <c r="DN550" s="77"/>
      <c r="DO550" s="77"/>
      <c r="DP550" s="77"/>
      <c r="DQ550" s="77"/>
      <c r="DR550" s="77"/>
    </row>
    <row r="551" spans="1:122" ht="13.5" customHeight="1">
      <c r="A551" s="77"/>
      <c r="B551" s="86"/>
      <c r="C551" s="86"/>
      <c r="D551" s="86"/>
      <c r="E551" s="86"/>
      <c r="F551" s="86"/>
      <c r="G551" s="86"/>
      <c r="H551" s="86"/>
      <c r="I551" s="86"/>
      <c r="J551" s="86"/>
      <c r="K551" s="88"/>
      <c r="L551" s="77"/>
      <c r="M551" s="77"/>
      <c r="N551" s="77"/>
      <c r="O551" s="77"/>
      <c r="P551" s="77"/>
      <c r="Q551" s="77"/>
      <c r="R551" s="89"/>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c r="AP551" s="77"/>
      <c r="AQ551" s="77"/>
      <c r="AR551" s="77"/>
      <c r="AS551" s="77"/>
      <c r="AT551" s="77"/>
      <c r="AU551" s="77"/>
      <c r="AV551" s="77"/>
      <c r="AW551" s="77"/>
      <c r="AX551" s="77"/>
      <c r="AY551" s="77"/>
      <c r="AZ551" s="77"/>
      <c r="BA551" s="77"/>
      <c r="BB551" s="77"/>
      <c r="BC551" s="77"/>
      <c r="BD551" s="77"/>
      <c r="BE551" s="77"/>
      <c r="BF551" s="77"/>
      <c r="BG551" s="77"/>
      <c r="BH551" s="77"/>
      <c r="BI551" s="77"/>
      <c r="BJ551" s="77"/>
      <c r="BK551" s="77"/>
      <c r="BL551" s="77"/>
      <c r="BM551" s="77"/>
      <c r="BN551" s="77"/>
      <c r="BO551" s="77"/>
      <c r="BP551" s="77"/>
      <c r="BQ551" s="77"/>
      <c r="BR551" s="77"/>
      <c r="BS551" s="77"/>
      <c r="BT551" s="77"/>
      <c r="BU551" s="77"/>
      <c r="BV551" s="77"/>
      <c r="BW551" s="77"/>
      <c r="BX551" s="77"/>
      <c r="BY551" s="77"/>
      <c r="BZ551" s="77"/>
      <c r="CA551" s="77"/>
      <c r="CB551" s="77"/>
      <c r="CC551" s="77"/>
      <c r="CD551" s="77"/>
      <c r="CE551" s="77"/>
      <c r="CF551" s="77"/>
      <c r="CG551" s="77"/>
      <c r="CH551" s="77"/>
      <c r="CI551" s="77"/>
      <c r="CJ551" s="77"/>
      <c r="CK551" s="77"/>
      <c r="CL551" s="77"/>
      <c r="CM551" s="77"/>
      <c r="CN551" s="77"/>
      <c r="CO551" s="77"/>
      <c r="CP551" s="77"/>
      <c r="CQ551" s="77"/>
      <c r="CR551" s="77"/>
      <c r="CS551" s="77"/>
      <c r="CT551" s="81"/>
      <c r="CU551" s="77"/>
      <c r="CV551" s="77"/>
      <c r="CW551" s="77"/>
      <c r="CX551" s="77"/>
      <c r="CY551" s="77"/>
      <c r="CZ551" s="77"/>
      <c r="DA551" s="77"/>
      <c r="DB551" s="77"/>
      <c r="DC551" s="77"/>
      <c r="DD551" s="77"/>
      <c r="DE551" s="77"/>
      <c r="DF551" s="77"/>
      <c r="DG551" s="77"/>
      <c r="DH551" s="77"/>
      <c r="DI551" s="77"/>
      <c r="DJ551" s="77"/>
      <c r="DK551" s="77"/>
      <c r="DL551" s="77"/>
      <c r="DM551" s="77"/>
      <c r="DN551" s="77"/>
      <c r="DO551" s="77"/>
      <c r="DP551" s="77"/>
      <c r="DQ551" s="77"/>
      <c r="DR551" s="77"/>
    </row>
    <row r="552" spans="1:122" ht="13.5" customHeight="1">
      <c r="A552" s="77"/>
      <c r="B552" s="86"/>
      <c r="C552" s="86"/>
      <c r="D552" s="86"/>
      <c r="E552" s="86"/>
      <c r="F552" s="86"/>
      <c r="G552" s="86"/>
      <c r="H552" s="86"/>
      <c r="I552" s="86"/>
      <c r="J552" s="86"/>
      <c r="K552" s="88"/>
      <c r="L552" s="77"/>
      <c r="M552" s="77"/>
      <c r="N552" s="77"/>
      <c r="O552" s="77"/>
      <c r="P552" s="77"/>
      <c r="Q552" s="77"/>
      <c r="R552" s="89"/>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c r="AP552" s="77"/>
      <c r="AQ552" s="77"/>
      <c r="AR552" s="77"/>
      <c r="AS552" s="77"/>
      <c r="AT552" s="77"/>
      <c r="AU552" s="77"/>
      <c r="AV552" s="77"/>
      <c r="AW552" s="77"/>
      <c r="AX552" s="77"/>
      <c r="AY552" s="77"/>
      <c r="AZ552" s="77"/>
      <c r="BA552" s="77"/>
      <c r="BB552" s="77"/>
      <c r="BC552" s="77"/>
      <c r="BD552" s="77"/>
      <c r="BE552" s="77"/>
      <c r="BF552" s="77"/>
      <c r="BG552" s="77"/>
      <c r="BH552" s="77"/>
      <c r="BI552" s="77"/>
      <c r="BJ552" s="77"/>
      <c r="BK552" s="77"/>
      <c r="BL552" s="77"/>
      <c r="BM552" s="77"/>
      <c r="BN552" s="77"/>
      <c r="BO552" s="77"/>
      <c r="BP552" s="77"/>
      <c r="BQ552" s="77"/>
      <c r="BR552" s="77"/>
      <c r="BS552" s="77"/>
      <c r="BT552" s="77"/>
      <c r="BU552" s="77"/>
      <c r="BV552" s="77"/>
      <c r="BW552" s="77"/>
      <c r="BX552" s="77"/>
      <c r="BY552" s="77"/>
      <c r="BZ552" s="77"/>
      <c r="CA552" s="77"/>
      <c r="CB552" s="77"/>
      <c r="CC552" s="77"/>
      <c r="CD552" s="77"/>
      <c r="CE552" s="77"/>
      <c r="CF552" s="77"/>
      <c r="CG552" s="77"/>
      <c r="CH552" s="77"/>
      <c r="CI552" s="77"/>
      <c r="CJ552" s="77"/>
      <c r="CK552" s="77"/>
      <c r="CL552" s="77"/>
      <c r="CM552" s="77"/>
      <c r="CN552" s="77"/>
      <c r="CO552" s="77"/>
      <c r="CP552" s="77"/>
      <c r="CQ552" s="77"/>
      <c r="CR552" s="77"/>
      <c r="CS552" s="77"/>
      <c r="CT552" s="81"/>
      <c r="CU552" s="77"/>
      <c r="CV552" s="77"/>
      <c r="CW552" s="77"/>
      <c r="CX552" s="77"/>
      <c r="CY552" s="77"/>
      <c r="CZ552" s="77"/>
      <c r="DA552" s="77"/>
      <c r="DB552" s="77"/>
      <c r="DC552" s="77"/>
      <c r="DD552" s="77"/>
      <c r="DE552" s="77"/>
      <c r="DF552" s="77"/>
      <c r="DG552" s="77"/>
      <c r="DH552" s="77"/>
      <c r="DI552" s="77"/>
      <c r="DJ552" s="77"/>
      <c r="DK552" s="77"/>
      <c r="DL552" s="77"/>
      <c r="DM552" s="77"/>
      <c r="DN552" s="77"/>
      <c r="DO552" s="77"/>
      <c r="DP552" s="77"/>
      <c r="DQ552" s="77"/>
      <c r="DR552" s="77"/>
    </row>
    <row r="553" spans="1:122" ht="13.5" customHeight="1">
      <c r="A553" s="77"/>
      <c r="B553" s="86"/>
      <c r="C553" s="86"/>
      <c r="D553" s="86"/>
      <c r="E553" s="86"/>
      <c r="F553" s="86"/>
      <c r="G553" s="86"/>
      <c r="H553" s="86"/>
      <c r="I553" s="86"/>
      <c r="J553" s="86"/>
      <c r="K553" s="88"/>
      <c r="L553" s="77"/>
      <c r="M553" s="77"/>
      <c r="N553" s="77"/>
      <c r="O553" s="77"/>
      <c r="P553" s="77"/>
      <c r="Q553" s="77"/>
      <c r="R553" s="89"/>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c r="AP553" s="77"/>
      <c r="AQ553" s="77"/>
      <c r="AR553" s="77"/>
      <c r="AS553" s="77"/>
      <c r="AT553" s="77"/>
      <c r="AU553" s="77"/>
      <c r="AV553" s="77"/>
      <c r="AW553" s="77"/>
      <c r="AX553" s="77"/>
      <c r="AY553" s="77"/>
      <c r="AZ553" s="77"/>
      <c r="BA553" s="77"/>
      <c r="BB553" s="77"/>
      <c r="BC553" s="77"/>
      <c r="BD553" s="77"/>
      <c r="BE553" s="77"/>
      <c r="BF553" s="77"/>
      <c r="BG553" s="77"/>
      <c r="BH553" s="77"/>
      <c r="BI553" s="77"/>
      <c r="BJ553" s="77"/>
      <c r="BK553" s="77"/>
      <c r="BL553" s="77"/>
      <c r="BM553" s="77"/>
      <c r="BN553" s="77"/>
      <c r="BO553" s="77"/>
      <c r="BP553" s="77"/>
      <c r="BQ553" s="77"/>
      <c r="BR553" s="77"/>
      <c r="BS553" s="77"/>
      <c r="BT553" s="77"/>
      <c r="BU553" s="77"/>
      <c r="BV553" s="77"/>
      <c r="BW553" s="77"/>
      <c r="BX553" s="77"/>
      <c r="BY553" s="77"/>
      <c r="BZ553" s="77"/>
      <c r="CA553" s="77"/>
      <c r="CB553" s="77"/>
      <c r="CC553" s="77"/>
      <c r="CD553" s="77"/>
      <c r="CE553" s="77"/>
      <c r="CF553" s="77"/>
      <c r="CG553" s="77"/>
      <c r="CH553" s="77"/>
      <c r="CI553" s="77"/>
      <c r="CJ553" s="77"/>
      <c r="CK553" s="77"/>
      <c r="CL553" s="77"/>
      <c r="CM553" s="77"/>
      <c r="CN553" s="77"/>
      <c r="CO553" s="77"/>
      <c r="CP553" s="77"/>
      <c r="CQ553" s="77"/>
      <c r="CR553" s="77"/>
      <c r="CS553" s="77"/>
      <c r="CT553" s="81"/>
      <c r="CU553" s="77"/>
      <c r="CV553" s="77"/>
      <c r="CW553" s="77"/>
      <c r="CX553" s="77"/>
      <c r="CY553" s="77"/>
      <c r="CZ553" s="77"/>
      <c r="DA553" s="77"/>
      <c r="DB553" s="77"/>
      <c r="DC553" s="77"/>
      <c r="DD553" s="77"/>
      <c r="DE553" s="77"/>
      <c r="DF553" s="77"/>
      <c r="DG553" s="77"/>
      <c r="DH553" s="77"/>
      <c r="DI553" s="77"/>
      <c r="DJ553" s="77"/>
      <c r="DK553" s="77"/>
      <c r="DL553" s="77"/>
      <c r="DM553" s="77"/>
      <c r="DN553" s="77"/>
      <c r="DO553" s="77"/>
      <c r="DP553" s="77"/>
      <c r="DQ553" s="77"/>
      <c r="DR553" s="77"/>
    </row>
    <row r="554" spans="1:122" ht="13.5" customHeight="1">
      <c r="A554" s="77"/>
      <c r="B554" s="86"/>
      <c r="C554" s="86"/>
      <c r="D554" s="86"/>
      <c r="E554" s="86"/>
      <c r="F554" s="86"/>
      <c r="G554" s="86"/>
      <c r="H554" s="86"/>
      <c r="I554" s="86"/>
      <c r="J554" s="86"/>
      <c r="K554" s="88"/>
      <c r="L554" s="77"/>
      <c r="M554" s="77"/>
      <c r="N554" s="77"/>
      <c r="O554" s="77"/>
      <c r="P554" s="77"/>
      <c r="Q554" s="77"/>
      <c r="R554" s="89"/>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c r="AP554" s="77"/>
      <c r="AQ554" s="77"/>
      <c r="AR554" s="77"/>
      <c r="AS554" s="77"/>
      <c r="AT554" s="77"/>
      <c r="AU554" s="77"/>
      <c r="AV554" s="77"/>
      <c r="AW554" s="77"/>
      <c r="AX554" s="77"/>
      <c r="AY554" s="77"/>
      <c r="AZ554" s="77"/>
      <c r="BA554" s="77"/>
      <c r="BB554" s="77"/>
      <c r="BC554" s="77"/>
      <c r="BD554" s="77"/>
      <c r="BE554" s="77"/>
      <c r="BF554" s="77"/>
      <c r="BG554" s="77"/>
      <c r="BH554" s="77"/>
      <c r="BI554" s="77"/>
      <c r="BJ554" s="77"/>
      <c r="BK554" s="77"/>
      <c r="BL554" s="77"/>
      <c r="BM554" s="77"/>
      <c r="BN554" s="77"/>
      <c r="BO554" s="77"/>
      <c r="BP554" s="77"/>
      <c r="BQ554" s="77"/>
      <c r="BR554" s="77"/>
      <c r="BS554" s="77"/>
      <c r="BT554" s="77"/>
      <c r="BU554" s="77"/>
      <c r="BV554" s="77"/>
      <c r="BW554" s="77"/>
      <c r="BX554" s="77"/>
      <c r="BY554" s="77"/>
      <c r="BZ554" s="77"/>
      <c r="CA554" s="77"/>
      <c r="CB554" s="77"/>
      <c r="CC554" s="77"/>
      <c r="CD554" s="77"/>
      <c r="CE554" s="77"/>
      <c r="CF554" s="77"/>
      <c r="CG554" s="77"/>
      <c r="CH554" s="77"/>
      <c r="CI554" s="77"/>
      <c r="CJ554" s="77"/>
      <c r="CK554" s="77"/>
      <c r="CL554" s="77"/>
      <c r="CM554" s="77"/>
      <c r="CN554" s="77"/>
      <c r="CO554" s="77"/>
      <c r="CP554" s="77"/>
      <c r="CQ554" s="77"/>
      <c r="CR554" s="77"/>
      <c r="CS554" s="77"/>
      <c r="CT554" s="81"/>
      <c r="CU554" s="77"/>
      <c r="CV554" s="77"/>
      <c r="CW554" s="77"/>
      <c r="CX554" s="77"/>
      <c r="CY554" s="77"/>
      <c r="CZ554" s="77"/>
      <c r="DA554" s="77"/>
      <c r="DB554" s="77"/>
      <c r="DC554" s="77"/>
      <c r="DD554" s="77"/>
      <c r="DE554" s="77"/>
      <c r="DF554" s="77"/>
      <c r="DG554" s="77"/>
      <c r="DH554" s="77"/>
      <c r="DI554" s="77"/>
      <c r="DJ554" s="77"/>
      <c r="DK554" s="77"/>
      <c r="DL554" s="77"/>
      <c r="DM554" s="77"/>
      <c r="DN554" s="77"/>
      <c r="DO554" s="77"/>
      <c r="DP554" s="77"/>
      <c r="DQ554" s="77"/>
      <c r="DR554" s="77"/>
    </row>
    <row r="555" spans="1:122" ht="13.5" customHeight="1">
      <c r="A555" s="77"/>
      <c r="B555" s="86"/>
      <c r="C555" s="86"/>
      <c r="D555" s="86"/>
      <c r="E555" s="86"/>
      <c r="F555" s="86"/>
      <c r="G555" s="86"/>
      <c r="H555" s="86"/>
      <c r="I555" s="86"/>
      <c r="J555" s="86"/>
      <c r="K555" s="88"/>
      <c r="L555" s="77"/>
      <c r="M555" s="77"/>
      <c r="N555" s="77"/>
      <c r="O555" s="77"/>
      <c r="P555" s="77"/>
      <c r="Q555" s="77"/>
      <c r="R555" s="89"/>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c r="AP555" s="77"/>
      <c r="AQ555" s="77"/>
      <c r="AR555" s="77"/>
      <c r="AS555" s="77"/>
      <c r="AT555" s="77"/>
      <c r="AU555" s="77"/>
      <c r="AV555" s="77"/>
      <c r="AW555" s="77"/>
      <c r="AX555" s="77"/>
      <c r="AY555" s="77"/>
      <c r="AZ555" s="77"/>
      <c r="BA555" s="77"/>
      <c r="BB555" s="77"/>
      <c r="BC555" s="77"/>
      <c r="BD555" s="77"/>
      <c r="BE555" s="77"/>
      <c r="BF555" s="77"/>
      <c r="BG555" s="77"/>
      <c r="BH555" s="77"/>
      <c r="BI555" s="77"/>
      <c r="BJ555" s="77"/>
      <c r="BK555" s="77"/>
      <c r="BL555" s="77"/>
      <c r="BM555" s="77"/>
      <c r="BN555" s="77"/>
      <c r="BO555" s="77"/>
      <c r="BP555" s="77"/>
      <c r="BQ555" s="77"/>
      <c r="BR555" s="77"/>
      <c r="BS555" s="77"/>
      <c r="BT555" s="77"/>
      <c r="BU555" s="77"/>
      <c r="BV555" s="77"/>
      <c r="BW555" s="77"/>
      <c r="BX555" s="77"/>
      <c r="BY555" s="77"/>
      <c r="BZ555" s="77"/>
      <c r="CA555" s="77"/>
      <c r="CB555" s="77"/>
      <c r="CC555" s="77"/>
      <c r="CD555" s="77"/>
      <c r="CE555" s="77"/>
      <c r="CF555" s="77"/>
      <c r="CG555" s="77"/>
      <c r="CH555" s="77"/>
      <c r="CI555" s="77"/>
      <c r="CJ555" s="77"/>
      <c r="CK555" s="77"/>
      <c r="CL555" s="77"/>
      <c r="CM555" s="77"/>
      <c r="CN555" s="77"/>
      <c r="CO555" s="77"/>
      <c r="CP555" s="77"/>
      <c r="CQ555" s="77"/>
      <c r="CR555" s="77"/>
      <c r="CS555" s="77"/>
      <c r="CT555" s="81"/>
      <c r="CU555" s="77"/>
      <c r="CV555" s="77"/>
      <c r="CW555" s="77"/>
      <c r="CX555" s="77"/>
      <c r="CY555" s="77"/>
      <c r="CZ555" s="77"/>
      <c r="DA555" s="77"/>
      <c r="DB555" s="77"/>
      <c r="DC555" s="77"/>
      <c r="DD555" s="77"/>
      <c r="DE555" s="77"/>
      <c r="DF555" s="77"/>
      <c r="DG555" s="77"/>
      <c r="DH555" s="77"/>
      <c r="DI555" s="77"/>
      <c r="DJ555" s="77"/>
      <c r="DK555" s="77"/>
      <c r="DL555" s="77"/>
      <c r="DM555" s="77"/>
      <c r="DN555" s="77"/>
      <c r="DO555" s="77"/>
      <c r="DP555" s="77"/>
      <c r="DQ555" s="77"/>
      <c r="DR555" s="77"/>
    </row>
    <row r="556" spans="1:122" ht="13.5" customHeight="1">
      <c r="A556" s="77"/>
      <c r="B556" s="86"/>
      <c r="C556" s="86"/>
      <c r="D556" s="86"/>
      <c r="E556" s="86"/>
      <c r="F556" s="86"/>
      <c r="G556" s="86"/>
      <c r="H556" s="86"/>
      <c r="I556" s="86"/>
      <c r="J556" s="86"/>
      <c r="K556" s="88"/>
      <c r="L556" s="77"/>
      <c r="M556" s="77"/>
      <c r="N556" s="77"/>
      <c r="O556" s="77"/>
      <c r="P556" s="77"/>
      <c r="Q556" s="77"/>
      <c r="R556" s="89"/>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c r="AP556" s="77"/>
      <c r="AQ556" s="77"/>
      <c r="AR556" s="77"/>
      <c r="AS556" s="77"/>
      <c r="AT556" s="77"/>
      <c r="AU556" s="77"/>
      <c r="AV556" s="77"/>
      <c r="AW556" s="77"/>
      <c r="AX556" s="77"/>
      <c r="AY556" s="77"/>
      <c r="AZ556" s="77"/>
      <c r="BA556" s="77"/>
      <c r="BB556" s="77"/>
      <c r="BC556" s="77"/>
      <c r="BD556" s="77"/>
      <c r="BE556" s="77"/>
      <c r="BF556" s="77"/>
      <c r="BG556" s="77"/>
      <c r="BH556" s="77"/>
      <c r="BI556" s="77"/>
      <c r="BJ556" s="77"/>
      <c r="BK556" s="77"/>
      <c r="BL556" s="77"/>
      <c r="BM556" s="77"/>
      <c r="BN556" s="77"/>
      <c r="BO556" s="77"/>
      <c r="BP556" s="77"/>
      <c r="BQ556" s="77"/>
      <c r="BR556" s="77"/>
      <c r="BS556" s="77"/>
      <c r="BT556" s="77"/>
      <c r="BU556" s="77"/>
      <c r="BV556" s="77"/>
      <c r="BW556" s="77"/>
      <c r="BX556" s="77"/>
      <c r="BY556" s="77"/>
      <c r="BZ556" s="77"/>
      <c r="CA556" s="77"/>
      <c r="CB556" s="77"/>
      <c r="CC556" s="77"/>
      <c r="CD556" s="77"/>
      <c r="CE556" s="77"/>
      <c r="CF556" s="77"/>
      <c r="CG556" s="77"/>
      <c r="CH556" s="77"/>
      <c r="CI556" s="77"/>
      <c r="CJ556" s="77"/>
      <c r="CK556" s="77"/>
      <c r="CL556" s="77"/>
      <c r="CM556" s="77"/>
      <c r="CN556" s="77"/>
      <c r="CO556" s="77"/>
      <c r="CP556" s="77"/>
      <c r="CQ556" s="77"/>
      <c r="CR556" s="77"/>
      <c r="CS556" s="77"/>
      <c r="CT556" s="81"/>
      <c r="CU556" s="77"/>
      <c r="CV556" s="77"/>
      <c r="CW556" s="77"/>
      <c r="CX556" s="77"/>
      <c r="CY556" s="77"/>
      <c r="CZ556" s="77"/>
      <c r="DA556" s="77"/>
      <c r="DB556" s="77"/>
      <c r="DC556" s="77"/>
      <c r="DD556" s="77"/>
      <c r="DE556" s="77"/>
      <c r="DF556" s="77"/>
      <c r="DG556" s="77"/>
      <c r="DH556" s="77"/>
      <c r="DI556" s="77"/>
      <c r="DJ556" s="77"/>
      <c r="DK556" s="77"/>
      <c r="DL556" s="77"/>
      <c r="DM556" s="77"/>
      <c r="DN556" s="77"/>
      <c r="DO556" s="77"/>
      <c r="DP556" s="77"/>
      <c r="DQ556" s="77"/>
      <c r="DR556" s="77"/>
    </row>
    <row r="557" spans="1:122" ht="13.5" customHeight="1">
      <c r="A557" s="77"/>
      <c r="B557" s="86"/>
      <c r="C557" s="86"/>
      <c r="D557" s="86"/>
      <c r="E557" s="86"/>
      <c r="F557" s="86"/>
      <c r="G557" s="86"/>
      <c r="H557" s="86"/>
      <c r="I557" s="86"/>
      <c r="J557" s="86"/>
      <c r="K557" s="88"/>
      <c r="L557" s="77"/>
      <c r="M557" s="77"/>
      <c r="N557" s="77"/>
      <c r="O557" s="77"/>
      <c r="P557" s="77"/>
      <c r="Q557" s="77"/>
      <c r="R557" s="89"/>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c r="AP557" s="77"/>
      <c r="AQ557" s="77"/>
      <c r="AR557" s="77"/>
      <c r="AS557" s="77"/>
      <c r="AT557" s="77"/>
      <c r="AU557" s="77"/>
      <c r="AV557" s="77"/>
      <c r="AW557" s="77"/>
      <c r="AX557" s="77"/>
      <c r="AY557" s="77"/>
      <c r="AZ557" s="77"/>
      <c r="BA557" s="77"/>
      <c r="BB557" s="77"/>
      <c r="BC557" s="77"/>
      <c r="BD557" s="77"/>
      <c r="BE557" s="77"/>
      <c r="BF557" s="77"/>
      <c r="BG557" s="77"/>
      <c r="BH557" s="77"/>
      <c r="BI557" s="77"/>
      <c r="BJ557" s="77"/>
      <c r="BK557" s="77"/>
      <c r="BL557" s="77"/>
      <c r="BM557" s="77"/>
      <c r="BN557" s="77"/>
      <c r="BO557" s="77"/>
      <c r="BP557" s="77"/>
      <c r="BQ557" s="77"/>
      <c r="BR557" s="77"/>
      <c r="BS557" s="77"/>
      <c r="BT557" s="77"/>
      <c r="BU557" s="77"/>
      <c r="BV557" s="77"/>
      <c r="BW557" s="77"/>
      <c r="BX557" s="77"/>
      <c r="BY557" s="77"/>
      <c r="BZ557" s="77"/>
      <c r="CA557" s="77"/>
      <c r="CB557" s="77"/>
      <c r="CC557" s="77"/>
      <c r="CD557" s="77"/>
      <c r="CE557" s="77"/>
      <c r="CF557" s="77"/>
      <c r="CG557" s="77"/>
      <c r="CH557" s="77"/>
      <c r="CI557" s="77"/>
      <c r="CJ557" s="77"/>
      <c r="CK557" s="77"/>
      <c r="CL557" s="77"/>
      <c r="CM557" s="77"/>
      <c r="CN557" s="77"/>
      <c r="CO557" s="77"/>
      <c r="CP557" s="77"/>
      <c r="CQ557" s="77"/>
      <c r="CR557" s="77"/>
      <c r="CS557" s="77"/>
      <c r="CT557" s="81"/>
      <c r="CU557" s="77"/>
      <c r="CV557" s="77"/>
      <c r="CW557" s="77"/>
      <c r="CX557" s="77"/>
      <c r="CY557" s="77"/>
      <c r="CZ557" s="77"/>
      <c r="DA557" s="77"/>
      <c r="DB557" s="77"/>
      <c r="DC557" s="77"/>
      <c r="DD557" s="77"/>
      <c r="DE557" s="77"/>
      <c r="DF557" s="77"/>
      <c r="DG557" s="77"/>
      <c r="DH557" s="77"/>
      <c r="DI557" s="77"/>
      <c r="DJ557" s="77"/>
      <c r="DK557" s="77"/>
      <c r="DL557" s="77"/>
      <c r="DM557" s="77"/>
      <c r="DN557" s="77"/>
      <c r="DO557" s="77"/>
      <c r="DP557" s="77"/>
      <c r="DQ557" s="77"/>
      <c r="DR557" s="77"/>
    </row>
    <row r="558" spans="1:122" ht="13.5" customHeight="1">
      <c r="A558" s="77"/>
      <c r="B558" s="86"/>
      <c r="C558" s="86"/>
      <c r="D558" s="86"/>
      <c r="E558" s="86"/>
      <c r="F558" s="86"/>
      <c r="G558" s="86"/>
      <c r="H558" s="86"/>
      <c r="I558" s="86"/>
      <c r="J558" s="86"/>
      <c r="K558" s="88"/>
      <c r="L558" s="77"/>
      <c r="M558" s="77"/>
      <c r="N558" s="77"/>
      <c r="O558" s="77"/>
      <c r="P558" s="77"/>
      <c r="Q558" s="77"/>
      <c r="R558" s="89"/>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c r="AP558" s="77"/>
      <c r="AQ558" s="77"/>
      <c r="AR558" s="77"/>
      <c r="AS558" s="77"/>
      <c r="AT558" s="77"/>
      <c r="AU558" s="77"/>
      <c r="AV558" s="77"/>
      <c r="AW558" s="77"/>
      <c r="AX558" s="77"/>
      <c r="AY558" s="77"/>
      <c r="AZ558" s="77"/>
      <c r="BA558" s="77"/>
      <c r="BB558" s="77"/>
      <c r="BC558" s="77"/>
      <c r="BD558" s="77"/>
      <c r="BE558" s="77"/>
      <c r="BF558" s="77"/>
      <c r="BG558" s="77"/>
      <c r="BH558" s="77"/>
      <c r="BI558" s="77"/>
      <c r="BJ558" s="77"/>
      <c r="BK558" s="77"/>
      <c r="BL558" s="77"/>
      <c r="BM558" s="77"/>
      <c r="BN558" s="77"/>
      <c r="BO558" s="77"/>
      <c r="BP558" s="77"/>
      <c r="BQ558" s="77"/>
      <c r="BR558" s="77"/>
      <c r="BS558" s="77"/>
      <c r="BT558" s="77"/>
      <c r="BU558" s="77"/>
      <c r="BV558" s="77"/>
      <c r="BW558" s="77"/>
      <c r="BX558" s="77"/>
      <c r="BY558" s="77"/>
      <c r="BZ558" s="77"/>
      <c r="CA558" s="77"/>
      <c r="CB558" s="77"/>
      <c r="CC558" s="77"/>
      <c r="CD558" s="77"/>
      <c r="CE558" s="77"/>
      <c r="CF558" s="77"/>
      <c r="CG558" s="77"/>
      <c r="CH558" s="77"/>
      <c r="CI558" s="77"/>
      <c r="CJ558" s="77"/>
      <c r="CK558" s="77"/>
      <c r="CL558" s="77"/>
      <c r="CM558" s="77"/>
      <c r="CN558" s="77"/>
      <c r="CO558" s="77"/>
      <c r="CP558" s="77"/>
      <c r="CQ558" s="77"/>
      <c r="CR558" s="77"/>
      <c r="CS558" s="77"/>
      <c r="CT558" s="81"/>
      <c r="CU558" s="77"/>
      <c r="CV558" s="77"/>
      <c r="CW558" s="77"/>
      <c r="CX558" s="77"/>
      <c r="CY558" s="77"/>
      <c r="CZ558" s="77"/>
      <c r="DA558" s="77"/>
      <c r="DB558" s="77"/>
      <c r="DC558" s="77"/>
      <c r="DD558" s="77"/>
      <c r="DE558" s="77"/>
      <c r="DF558" s="77"/>
      <c r="DG558" s="77"/>
      <c r="DH558" s="77"/>
      <c r="DI558" s="77"/>
      <c r="DJ558" s="77"/>
      <c r="DK558" s="77"/>
      <c r="DL558" s="77"/>
      <c r="DM558" s="77"/>
      <c r="DN558" s="77"/>
      <c r="DO558" s="77"/>
      <c r="DP558" s="77"/>
      <c r="DQ558" s="77"/>
      <c r="DR558" s="77"/>
    </row>
    <row r="559" spans="1:122" ht="13.5" customHeight="1">
      <c r="A559" s="77"/>
      <c r="B559" s="86"/>
      <c r="C559" s="86"/>
      <c r="D559" s="86"/>
      <c r="E559" s="86"/>
      <c r="F559" s="86"/>
      <c r="G559" s="86"/>
      <c r="H559" s="86"/>
      <c r="I559" s="86"/>
      <c r="J559" s="86"/>
      <c r="K559" s="88"/>
      <c r="L559" s="77"/>
      <c r="M559" s="77"/>
      <c r="N559" s="77"/>
      <c r="O559" s="77"/>
      <c r="P559" s="77"/>
      <c r="Q559" s="77"/>
      <c r="R559" s="89"/>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c r="AP559" s="77"/>
      <c r="AQ559" s="77"/>
      <c r="AR559" s="77"/>
      <c r="AS559" s="77"/>
      <c r="AT559" s="77"/>
      <c r="AU559" s="77"/>
      <c r="AV559" s="77"/>
      <c r="AW559" s="77"/>
      <c r="AX559" s="77"/>
      <c r="AY559" s="77"/>
      <c r="AZ559" s="77"/>
      <c r="BA559" s="77"/>
      <c r="BB559" s="77"/>
      <c r="BC559" s="77"/>
      <c r="BD559" s="77"/>
      <c r="BE559" s="77"/>
      <c r="BF559" s="77"/>
      <c r="BG559" s="77"/>
      <c r="BH559" s="77"/>
      <c r="BI559" s="77"/>
      <c r="BJ559" s="77"/>
      <c r="BK559" s="77"/>
      <c r="BL559" s="77"/>
      <c r="BM559" s="77"/>
      <c r="BN559" s="77"/>
      <c r="BO559" s="77"/>
      <c r="BP559" s="77"/>
      <c r="BQ559" s="77"/>
      <c r="BR559" s="77"/>
      <c r="BS559" s="77"/>
      <c r="BT559" s="77"/>
      <c r="BU559" s="77"/>
      <c r="BV559" s="77"/>
      <c r="BW559" s="77"/>
      <c r="BX559" s="77"/>
      <c r="BY559" s="77"/>
      <c r="BZ559" s="77"/>
      <c r="CA559" s="77"/>
      <c r="CB559" s="77"/>
      <c r="CC559" s="77"/>
      <c r="CD559" s="77"/>
      <c r="CE559" s="77"/>
      <c r="CF559" s="77"/>
      <c r="CG559" s="77"/>
      <c r="CH559" s="77"/>
      <c r="CI559" s="77"/>
      <c r="CJ559" s="77"/>
      <c r="CK559" s="77"/>
      <c r="CL559" s="77"/>
      <c r="CM559" s="77"/>
      <c r="CN559" s="77"/>
      <c r="CO559" s="77"/>
      <c r="CP559" s="77"/>
      <c r="CQ559" s="77"/>
      <c r="CR559" s="77"/>
      <c r="CS559" s="77"/>
      <c r="CT559" s="81"/>
      <c r="CU559" s="77"/>
      <c r="CV559" s="77"/>
      <c r="CW559" s="77"/>
      <c r="CX559" s="77"/>
      <c r="CY559" s="77"/>
      <c r="CZ559" s="77"/>
      <c r="DA559" s="77"/>
      <c r="DB559" s="77"/>
      <c r="DC559" s="77"/>
      <c r="DD559" s="77"/>
      <c r="DE559" s="77"/>
      <c r="DF559" s="77"/>
      <c r="DG559" s="77"/>
      <c r="DH559" s="77"/>
      <c r="DI559" s="77"/>
      <c r="DJ559" s="77"/>
      <c r="DK559" s="77"/>
      <c r="DL559" s="77"/>
      <c r="DM559" s="77"/>
      <c r="DN559" s="77"/>
      <c r="DO559" s="77"/>
      <c r="DP559" s="77"/>
      <c r="DQ559" s="77"/>
      <c r="DR559" s="77"/>
    </row>
    <row r="560" spans="1:122" ht="13.5" customHeight="1">
      <c r="A560" s="77"/>
      <c r="B560" s="86"/>
      <c r="C560" s="86"/>
      <c r="D560" s="86"/>
      <c r="E560" s="86"/>
      <c r="F560" s="86"/>
      <c r="G560" s="86"/>
      <c r="H560" s="86"/>
      <c r="I560" s="86"/>
      <c r="J560" s="86"/>
      <c r="K560" s="88"/>
      <c r="L560" s="77"/>
      <c r="M560" s="77"/>
      <c r="N560" s="77"/>
      <c r="O560" s="77"/>
      <c r="P560" s="77"/>
      <c r="Q560" s="77"/>
      <c r="R560" s="89"/>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77"/>
      <c r="CD560" s="77"/>
      <c r="CE560" s="77"/>
      <c r="CF560" s="77"/>
      <c r="CG560" s="77"/>
      <c r="CH560" s="77"/>
      <c r="CI560" s="77"/>
      <c r="CJ560" s="77"/>
      <c r="CK560" s="77"/>
      <c r="CL560" s="77"/>
      <c r="CM560" s="77"/>
      <c r="CN560" s="77"/>
      <c r="CO560" s="77"/>
      <c r="CP560" s="77"/>
      <c r="CQ560" s="77"/>
      <c r="CR560" s="77"/>
      <c r="CS560" s="77"/>
      <c r="CT560" s="81"/>
      <c r="CU560" s="77"/>
      <c r="CV560" s="77"/>
      <c r="CW560" s="77"/>
      <c r="CX560" s="77"/>
      <c r="CY560" s="77"/>
      <c r="CZ560" s="77"/>
      <c r="DA560" s="77"/>
      <c r="DB560" s="77"/>
      <c r="DC560" s="77"/>
      <c r="DD560" s="77"/>
      <c r="DE560" s="77"/>
      <c r="DF560" s="77"/>
      <c r="DG560" s="77"/>
      <c r="DH560" s="77"/>
      <c r="DI560" s="77"/>
      <c r="DJ560" s="77"/>
      <c r="DK560" s="77"/>
      <c r="DL560" s="77"/>
      <c r="DM560" s="77"/>
      <c r="DN560" s="77"/>
      <c r="DO560" s="77"/>
      <c r="DP560" s="77"/>
      <c r="DQ560" s="77"/>
      <c r="DR560" s="77"/>
    </row>
    <row r="561" spans="1:122" ht="13.5" customHeight="1">
      <c r="A561" s="77"/>
      <c r="B561" s="86"/>
      <c r="C561" s="86"/>
      <c r="D561" s="86"/>
      <c r="E561" s="86"/>
      <c r="F561" s="86"/>
      <c r="G561" s="86"/>
      <c r="H561" s="86"/>
      <c r="I561" s="86"/>
      <c r="J561" s="86"/>
      <c r="K561" s="88"/>
      <c r="L561" s="77"/>
      <c r="M561" s="77"/>
      <c r="N561" s="77"/>
      <c r="O561" s="77"/>
      <c r="P561" s="77"/>
      <c r="Q561" s="77"/>
      <c r="R561" s="89"/>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c r="AP561" s="77"/>
      <c r="AQ561" s="77"/>
      <c r="AR561" s="77"/>
      <c r="AS561" s="77"/>
      <c r="AT561" s="77"/>
      <c r="AU561" s="77"/>
      <c r="AV561" s="77"/>
      <c r="AW561" s="77"/>
      <c r="AX561" s="77"/>
      <c r="AY561" s="77"/>
      <c r="AZ561" s="77"/>
      <c r="BA561" s="77"/>
      <c r="BB561" s="77"/>
      <c r="BC561" s="77"/>
      <c r="BD561" s="77"/>
      <c r="BE561" s="77"/>
      <c r="BF561" s="77"/>
      <c r="BG561" s="77"/>
      <c r="BH561" s="77"/>
      <c r="BI561" s="77"/>
      <c r="BJ561" s="77"/>
      <c r="BK561" s="77"/>
      <c r="BL561" s="77"/>
      <c r="BM561" s="77"/>
      <c r="BN561" s="77"/>
      <c r="BO561" s="77"/>
      <c r="BP561" s="77"/>
      <c r="BQ561" s="77"/>
      <c r="BR561" s="77"/>
      <c r="BS561" s="77"/>
      <c r="BT561" s="77"/>
      <c r="BU561" s="77"/>
      <c r="BV561" s="77"/>
      <c r="BW561" s="77"/>
      <c r="BX561" s="77"/>
      <c r="BY561" s="77"/>
      <c r="BZ561" s="77"/>
      <c r="CA561" s="77"/>
      <c r="CB561" s="77"/>
      <c r="CC561" s="77"/>
      <c r="CD561" s="77"/>
      <c r="CE561" s="77"/>
      <c r="CF561" s="77"/>
      <c r="CG561" s="77"/>
      <c r="CH561" s="77"/>
      <c r="CI561" s="77"/>
      <c r="CJ561" s="77"/>
      <c r="CK561" s="77"/>
      <c r="CL561" s="77"/>
      <c r="CM561" s="77"/>
      <c r="CN561" s="77"/>
      <c r="CO561" s="77"/>
      <c r="CP561" s="77"/>
      <c r="CQ561" s="77"/>
      <c r="CR561" s="77"/>
      <c r="CS561" s="77"/>
      <c r="CT561" s="81"/>
      <c r="CU561" s="77"/>
      <c r="CV561" s="77"/>
      <c r="CW561" s="77"/>
      <c r="CX561" s="77"/>
      <c r="CY561" s="77"/>
      <c r="CZ561" s="77"/>
      <c r="DA561" s="77"/>
      <c r="DB561" s="77"/>
      <c r="DC561" s="77"/>
      <c r="DD561" s="77"/>
      <c r="DE561" s="77"/>
      <c r="DF561" s="77"/>
      <c r="DG561" s="77"/>
      <c r="DH561" s="77"/>
      <c r="DI561" s="77"/>
      <c r="DJ561" s="77"/>
      <c r="DK561" s="77"/>
      <c r="DL561" s="77"/>
      <c r="DM561" s="77"/>
      <c r="DN561" s="77"/>
      <c r="DO561" s="77"/>
      <c r="DP561" s="77"/>
      <c r="DQ561" s="77"/>
      <c r="DR561" s="77"/>
    </row>
    <row r="562" spans="1:122" ht="13.5" customHeight="1">
      <c r="A562" s="77"/>
      <c r="B562" s="86"/>
      <c r="C562" s="86"/>
      <c r="D562" s="86"/>
      <c r="E562" s="86"/>
      <c r="F562" s="86"/>
      <c r="G562" s="86"/>
      <c r="H562" s="86"/>
      <c r="I562" s="86"/>
      <c r="J562" s="86"/>
      <c r="K562" s="88"/>
      <c r="L562" s="77"/>
      <c r="M562" s="77"/>
      <c r="N562" s="77"/>
      <c r="O562" s="77"/>
      <c r="P562" s="77"/>
      <c r="Q562" s="77"/>
      <c r="R562" s="89"/>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c r="AP562" s="77"/>
      <c r="AQ562" s="77"/>
      <c r="AR562" s="77"/>
      <c r="AS562" s="77"/>
      <c r="AT562" s="77"/>
      <c r="AU562" s="77"/>
      <c r="AV562" s="77"/>
      <c r="AW562" s="77"/>
      <c r="AX562" s="77"/>
      <c r="AY562" s="77"/>
      <c r="AZ562" s="77"/>
      <c r="BA562" s="77"/>
      <c r="BB562" s="77"/>
      <c r="BC562" s="77"/>
      <c r="BD562" s="77"/>
      <c r="BE562" s="77"/>
      <c r="BF562" s="77"/>
      <c r="BG562" s="77"/>
      <c r="BH562" s="77"/>
      <c r="BI562" s="77"/>
      <c r="BJ562" s="77"/>
      <c r="BK562" s="77"/>
      <c r="BL562" s="77"/>
      <c r="BM562" s="77"/>
      <c r="BN562" s="77"/>
      <c r="BO562" s="77"/>
      <c r="BP562" s="77"/>
      <c r="BQ562" s="77"/>
      <c r="BR562" s="77"/>
      <c r="BS562" s="77"/>
      <c r="BT562" s="77"/>
      <c r="BU562" s="77"/>
      <c r="BV562" s="77"/>
      <c r="BW562" s="77"/>
      <c r="BX562" s="77"/>
      <c r="BY562" s="77"/>
      <c r="BZ562" s="77"/>
      <c r="CA562" s="77"/>
      <c r="CB562" s="77"/>
      <c r="CC562" s="77"/>
      <c r="CD562" s="77"/>
      <c r="CE562" s="77"/>
      <c r="CF562" s="77"/>
      <c r="CG562" s="77"/>
      <c r="CH562" s="77"/>
      <c r="CI562" s="77"/>
      <c r="CJ562" s="77"/>
      <c r="CK562" s="77"/>
      <c r="CL562" s="77"/>
      <c r="CM562" s="77"/>
      <c r="CN562" s="77"/>
      <c r="CO562" s="77"/>
      <c r="CP562" s="77"/>
      <c r="CQ562" s="77"/>
      <c r="CR562" s="77"/>
      <c r="CS562" s="77"/>
      <c r="CT562" s="81"/>
      <c r="CU562" s="77"/>
      <c r="CV562" s="77"/>
      <c r="CW562" s="77"/>
      <c r="CX562" s="77"/>
      <c r="CY562" s="77"/>
      <c r="CZ562" s="77"/>
      <c r="DA562" s="77"/>
      <c r="DB562" s="77"/>
      <c r="DC562" s="77"/>
      <c r="DD562" s="77"/>
      <c r="DE562" s="77"/>
      <c r="DF562" s="77"/>
      <c r="DG562" s="77"/>
      <c r="DH562" s="77"/>
      <c r="DI562" s="77"/>
      <c r="DJ562" s="77"/>
      <c r="DK562" s="77"/>
      <c r="DL562" s="77"/>
      <c r="DM562" s="77"/>
      <c r="DN562" s="77"/>
      <c r="DO562" s="77"/>
      <c r="DP562" s="77"/>
      <c r="DQ562" s="77"/>
      <c r="DR562" s="77"/>
    </row>
    <row r="563" spans="1:122" ht="13.5" customHeight="1">
      <c r="A563" s="77"/>
      <c r="B563" s="86"/>
      <c r="C563" s="86"/>
      <c r="D563" s="86"/>
      <c r="E563" s="86"/>
      <c r="F563" s="86"/>
      <c r="G563" s="86"/>
      <c r="H563" s="86"/>
      <c r="I563" s="86"/>
      <c r="J563" s="86"/>
      <c r="K563" s="88"/>
      <c r="L563" s="77"/>
      <c r="M563" s="77"/>
      <c r="N563" s="77"/>
      <c r="O563" s="77"/>
      <c r="P563" s="77"/>
      <c r="Q563" s="77"/>
      <c r="R563" s="89"/>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c r="AP563" s="77"/>
      <c r="AQ563" s="77"/>
      <c r="AR563" s="77"/>
      <c r="AS563" s="77"/>
      <c r="AT563" s="77"/>
      <c r="AU563" s="77"/>
      <c r="AV563" s="77"/>
      <c r="AW563" s="77"/>
      <c r="AX563" s="77"/>
      <c r="AY563" s="77"/>
      <c r="AZ563" s="77"/>
      <c r="BA563" s="77"/>
      <c r="BB563" s="77"/>
      <c r="BC563" s="77"/>
      <c r="BD563" s="77"/>
      <c r="BE563" s="77"/>
      <c r="BF563" s="77"/>
      <c r="BG563" s="77"/>
      <c r="BH563" s="77"/>
      <c r="BI563" s="77"/>
      <c r="BJ563" s="77"/>
      <c r="BK563" s="77"/>
      <c r="BL563" s="77"/>
      <c r="BM563" s="77"/>
      <c r="BN563" s="77"/>
      <c r="BO563" s="77"/>
      <c r="BP563" s="77"/>
      <c r="BQ563" s="77"/>
      <c r="BR563" s="77"/>
      <c r="BS563" s="77"/>
      <c r="BT563" s="77"/>
      <c r="BU563" s="77"/>
      <c r="BV563" s="77"/>
      <c r="BW563" s="77"/>
      <c r="BX563" s="77"/>
      <c r="BY563" s="77"/>
      <c r="BZ563" s="77"/>
      <c r="CA563" s="77"/>
      <c r="CB563" s="77"/>
      <c r="CC563" s="77"/>
      <c r="CD563" s="77"/>
      <c r="CE563" s="77"/>
      <c r="CF563" s="77"/>
      <c r="CG563" s="77"/>
      <c r="CH563" s="77"/>
      <c r="CI563" s="77"/>
      <c r="CJ563" s="77"/>
      <c r="CK563" s="77"/>
      <c r="CL563" s="77"/>
      <c r="CM563" s="77"/>
      <c r="CN563" s="77"/>
      <c r="CO563" s="77"/>
      <c r="CP563" s="77"/>
      <c r="CQ563" s="77"/>
      <c r="CR563" s="77"/>
      <c r="CS563" s="77"/>
      <c r="CT563" s="81"/>
      <c r="CU563" s="77"/>
      <c r="CV563" s="77"/>
      <c r="CW563" s="77"/>
      <c r="CX563" s="77"/>
      <c r="CY563" s="77"/>
      <c r="CZ563" s="77"/>
      <c r="DA563" s="77"/>
      <c r="DB563" s="77"/>
      <c r="DC563" s="77"/>
      <c r="DD563" s="77"/>
      <c r="DE563" s="77"/>
      <c r="DF563" s="77"/>
      <c r="DG563" s="77"/>
      <c r="DH563" s="77"/>
      <c r="DI563" s="77"/>
      <c r="DJ563" s="77"/>
      <c r="DK563" s="77"/>
      <c r="DL563" s="77"/>
      <c r="DM563" s="77"/>
      <c r="DN563" s="77"/>
      <c r="DO563" s="77"/>
      <c r="DP563" s="77"/>
      <c r="DQ563" s="77"/>
      <c r="DR563" s="77"/>
    </row>
    <row r="564" spans="1:122" ht="13.5" customHeight="1">
      <c r="A564" s="77"/>
      <c r="B564" s="86"/>
      <c r="C564" s="86"/>
      <c r="D564" s="86"/>
      <c r="E564" s="86"/>
      <c r="F564" s="86"/>
      <c r="G564" s="86"/>
      <c r="H564" s="86"/>
      <c r="I564" s="86"/>
      <c r="J564" s="86"/>
      <c r="K564" s="88"/>
      <c r="L564" s="77"/>
      <c r="M564" s="77"/>
      <c r="N564" s="77"/>
      <c r="O564" s="77"/>
      <c r="P564" s="77"/>
      <c r="Q564" s="77"/>
      <c r="R564" s="89"/>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c r="AP564" s="77"/>
      <c r="AQ564" s="77"/>
      <c r="AR564" s="77"/>
      <c r="AS564" s="77"/>
      <c r="AT564" s="77"/>
      <c r="AU564" s="77"/>
      <c r="AV564" s="77"/>
      <c r="AW564" s="77"/>
      <c r="AX564" s="77"/>
      <c r="AY564" s="77"/>
      <c r="AZ564" s="77"/>
      <c r="BA564" s="77"/>
      <c r="BB564" s="77"/>
      <c r="BC564" s="77"/>
      <c r="BD564" s="77"/>
      <c r="BE564" s="77"/>
      <c r="BF564" s="77"/>
      <c r="BG564" s="77"/>
      <c r="BH564" s="77"/>
      <c r="BI564" s="77"/>
      <c r="BJ564" s="77"/>
      <c r="BK564" s="77"/>
      <c r="BL564" s="77"/>
      <c r="BM564" s="77"/>
      <c r="BN564" s="77"/>
      <c r="BO564" s="77"/>
      <c r="BP564" s="77"/>
      <c r="BQ564" s="77"/>
      <c r="BR564" s="77"/>
      <c r="BS564" s="77"/>
      <c r="BT564" s="77"/>
      <c r="BU564" s="77"/>
      <c r="BV564" s="77"/>
      <c r="BW564" s="77"/>
      <c r="BX564" s="77"/>
      <c r="BY564" s="77"/>
      <c r="BZ564" s="77"/>
      <c r="CA564" s="77"/>
      <c r="CB564" s="77"/>
      <c r="CC564" s="77"/>
      <c r="CD564" s="77"/>
      <c r="CE564" s="77"/>
      <c r="CF564" s="77"/>
      <c r="CG564" s="77"/>
      <c r="CH564" s="77"/>
      <c r="CI564" s="77"/>
      <c r="CJ564" s="77"/>
      <c r="CK564" s="77"/>
      <c r="CL564" s="77"/>
      <c r="CM564" s="77"/>
      <c r="CN564" s="77"/>
      <c r="CO564" s="77"/>
      <c r="CP564" s="77"/>
      <c r="CQ564" s="77"/>
      <c r="CR564" s="77"/>
      <c r="CS564" s="77"/>
      <c r="CT564" s="81"/>
      <c r="CU564" s="77"/>
      <c r="CV564" s="77"/>
      <c r="CW564" s="77"/>
      <c r="CX564" s="77"/>
      <c r="CY564" s="77"/>
      <c r="CZ564" s="77"/>
      <c r="DA564" s="77"/>
      <c r="DB564" s="77"/>
      <c r="DC564" s="77"/>
      <c r="DD564" s="77"/>
      <c r="DE564" s="77"/>
      <c r="DF564" s="77"/>
      <c r="DG564" s="77"/>
      <c r="DH564" s="77"/>
      <c r="DI564" s="77"/>
      <c r="DJ564" s="77"/>
      <c r="DK564" s="77"/>
      <c r="DL564" s="77"/>
      <c r="DM564" s="77"/>
      <c r="DN564" s="77"/>
      <c r="DO564" s="77"/>
      <c r="DP564" s="77"/>
      <c r="DQ564" s="77"/>
      <c r="DR564" s="77"/>
    </row>
    <row r="565" spans="1:122" ht="13.5" customHeight="1">
      <c r="A565" s="77"/>
      <c r="B565" s="86"/>
      <c r="C565" s="86"/>
      <c r="D565" s="86"/>
      <c r="E565" s="86"/>
      <c r="F565" s="86"/>
      <c r="G565" s="86"/>
      <c r="H565" s="86"/>
      <c r="I565" s="86"/>
      <c r="J565" s="86"/>
      <c r="K565" s="88"/>
      <c r="L565" s="77"/>
      <c r="M565" s="77"/>
      <c r="N565" s="77"/>
      <c r="O565" s="77"/>
      <c r="P565" s="77"/>
      <c r="Q565" s="77"/>
      <c r="R565" s="89"/>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c r="AP565" s="77"/>
      <c r="AQ565" s="77"/>
      <c r="AR565" s="77"/>
      <c r="AS565" s="77"/>
      <c r="AT565" s="77"/>
      <c r="AU565" s="77"/>
      <c r="AV565" s="77"/>
      <c r="AW565" s="77"/>
      <c r="AX565" s="77"/>
      <c r="AY565" s="77"/>
      <c r="AZ565" s="77"/>
      <c r="BA565" s="77"/>
      <c r="BB565" s="77"/>
      <c r="BC565" s="77"/>
      <c r="BD565" s="77"/>
      <c r="BE565" s="77"/>
      <c r="BF565" s="77"/>
      <c r="BG565" s="77"/>
      <c r="BH565" s="77"/>
      <c r="BI565" s="77"/>
      <c r="BJ565" s="77"/>
      <c r="BK565" s="77"/>
      <c r="BL565" s="77"/>
      <c r="BM565" s="77"/>
      <c r="BN565" s="77"/>
      <c r="BO565" s="77"/>
      <c r="BP565" s="77"/>
      <c r="BQ565" s="77"/>
      <c r="BR565" s="77"/>
      <c r="BS565" s="77"/>
      <c r="BT565" s="77"/>
      <c r="BU565" s="77"/>
      <c r="BV565" s="77"/>
      <c r="BW565" s="77"/>
      <c r="BX565" s="77"/>
      <c r="BY565" s="77"/>
      <c r="BZ565" s="77"/>
      <c r="CA565" s="77"/>
      <c r="CB565" s="77"/>
      <c r="CC565" s="77"/>
      <c r="CD565" s="77"/>
      <c r="CE565" s="77"/>
      <c r="CF565" s="77"/>
      <c r="CG565" s="77"/>
      <c r="CH565" s="77"/>
      <c r="CI565" s="77"/>
      <c r="CJ565" s="77"/>
      <c r="CK565" s="77"/>
      <c r="CL565" s="77"/>
      <c r="CM565" s="77"/>
      <c r="CN565" s="77"/>
      <c r="CO565" s="77"/>
      <c r="CP565" s="77"/>
      <c r="CQ565" s="77"/>
      <c r="CR565" s="77"/>
      <c r="CS565" s="77"/>
      <c r="CT565" s="81"/>
      <c r="CU565" s="77"/>
      <c r="CV565" s="77"/>
      <c r="CW565" s="77"/>
      <c r="CX565" s="77"/>
      <c r="CY565" s="77"/>
      <c r="CZ565" s="77"/>
      <c r="DA565" s="77"/>
      <c r="DB565" s="77"/>
      <c r="DC565" s="77"/>
      <c r="DD565" s="77"/>
      <c r="DE565" s="77"/>
      <c r="DF565" s="77"/>
      <c r="DG565" s="77"/>
      <c r="DH565" s="77"/>
      <c r="DI565" s="77"/>
      <c r="DJ565" s="77"/>
      <c r="DK565" s="77"/>
      <c r="DL565" s="77"/>
      <c r="DM565" s="77"/>
      <c r="DN565" s="77"/>
      <c r="DO565" s="77"/>
      <c r="DP565" s="77"/>
      <c r="DQ565" s="77"/>
      <c r="DR565" s="77"/>
    </row>
    <row r="566" spans="1:122" ht="13.5" customHeight="1">
      <c r="A566" s="77"/>
      <c r="B566" s="86"/>
      <c r="C566" s="86"/>
      <c r="D566" s="86"/>
      <c r="E566" s="86"/>
      <c r="F566" s="86"/>
      <c r="G566" s="86"/>
      <c r="H566" s="86"/>
      <c r="I566" s="86"/>
      <c r="J566" s="86"/>
      <c r="K566" s="88"/>
      <c r="L566" s="77"/>
      <c r="M566" s="77"/>
      <c r="N566" s="77"/>
      <c r="O566" s="77"/>
      <c r="P566" s="77"/>
      <c r="Q566" s="77"/>
      <c r="R566" s="89"/>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c r="AP566" s="77"/>
      <c r="AQ566" s="77"/>
      <c r="AR566" s="77"/>
      <c r="AS566" s="77"/>
      <c r="AT566" s="77"/>
      <c r="AU566" s="77"/>
      <c r="AV566" s="77"/>
      <c r="AW566" s="77"/>
      <c r="AX566" s="77"/>
      <c r="AY566" s="77"/>
      <c r="AZ566" s="77"/>
      <c r="BA566" s="77"/>
      <c r="BB566" s="77"/>
      <c r="BC566" s="77"/>
      <c r="BD566" s="77"/>
      <c r="BE566" s="77"/>
      <c r="BF566" s="77"/>
      <c r="BG566" s="77"/>
      <c r="BH566" s="77"/>
      <c r="BI566" s="77"/>
      <c r="BJ566" s="77"/>
      <c r="BK566" s="77"/>
      <c r="BL566" s="77"/>
      <c r="BM566" s="77"/>
      <c r="BN566" s="77"/>
      <c r="BO566" s="77"/>
      <c r="BP566" s="77"/>
      <c r="BQ566" s="77"/>
      <c r="BR566" s="77"/>
      <c r="BS566" s="77"/>
      <c r="BT566" s="77"/>
      <c r="BU566" s="77"/>
      <c r="BV566" s="77"/>
      <c r="BW566" s="77"/>
      <c r="BX566" s="77"/>
      <c r="BY566" s="77"/>
      <c r="BZ566" s="77"/>
      <c r="CA566" s="77"/>
      <c r="CB566" s="77"/>
      <c r="CC566" s="77"/>
      <c r="CD566" s="77"/>
      <c r="CE566" s="77"/>
      <c r="CF566" s="77"/>
      <c r="CG566" s="77"/>
      <c r="CH566" s="77"/>
      <c r="CI566" s="77"/>
      <c r="CJ566" s="77"/>
      <c r="CK566" s="77"/>
      <c r="CL566" s="77"/>
      <c r="CM566" s="77"/>
      <c r="CN566" s="77"/>
      <c r="CO566" s="77"/>
      <c r="CP566" s="77"/>
      <c r="CQ566" s="77"/>
      <c r="CR566" s="77"/>
      <c r="CS566" s="77"/>
      <c r="CT566" s="81"/>
      <c r="CU566" s="77"/>
      <c r="CV566" s="77"/>
      <c r="CW566" s="77"/>
      <c r="CX566" s="77"/>
      <c r="CY566" s="77"/>
      <c r="CZ566" s="77"/>
      <c r="DA566" s="77"/>
      <c r="DB566" s="77"/>
      <c r="DC566" s="77"/>
      <c r="DD566" s="77"/>
      <c r="DE566" s="77"/>
      <c r="DF566" s="77"/>
      <c r="DG566" s="77"/>
      <c r="DH566" s="77"/>
      <c r="DI566" s="77"/>
      <c r="DJ566" s="77"/>
      <c r="DK566" s="77"/>
      <c r="DL566" s="77"/>
      <c r="DM566" s="77"/>
      <c r="DN566" s="77"/>
      <c r="DO566" s="77"/>
      <c r="DP566" s="77"/>
      <c r="DQ566" s="77"/>
      <c r="DR566" s="77"/>
    </row>
    <row r="567" spans="1:122" ht="13.5" customHeight="1">
      <c r="A567" s="77"/>
      <c r="B567" s="86"/>
      <c r="C567" s="86"/>
      <c r="D567" s="86"/>
      <c r="E567" s="86"/>
      <c r="F567" s="86"/>
      <c r="G567" s="86"/>
      <c r="H567" s="86"/>
      <c r="I567" s="86"/>
      <c r="J567" s="86"/>
      <c r="K567" s="88"/>
      <c r="L567" s="77"/>
      <c r="M567" s="77"/>
      <c r="N567" s="77"/>
      <c r="O567" s="77"/>
      <c r="P567" s="77"/>
      <c r="Q567" s="77"/>
      <c r="R567" s="89"/>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c r="AP567" s="77"/>
      <c r="AQ567" s="77"/>
      <c r="AR567" s="77"/>
      <c r="AS567" s="77"/>
      <c r="AT567" s="77"/>
      <c r="AU567" s="77"/>
      <c r="AV567" s="77"/>
      <c r="AW567" s="77"/>
      <c r="AX567" s="77"/>
      <c r="AY567" s="77"/>
      <c r="AZ567" s="77"/>
      <c r="BA567" s="77"/>
      <c r="BB567" s="77"/>
      <c r="BC567" s="77"/>
      <c r="BD567" s="77"/>
      <c r="BE567" s="77"/>
      <c r="BF567" s="77"/>
      <c r="BG567" s="77"/>
      <c r="BH567" s="77"/>
      <c r="BI567" s="77"/>
      <c r="BJ567" s="77"/>
      <c r="BK567" s="77"/>
      <c r="BL567" s="77"/>
      <c r="BM567" s="77"/>
      <c r="BN567" s="77"/>
      <c r="BO567" s="77"/>
      <c r="BP567" s="77"/>
      <c r="BQ567" s="77"/>
      <c r="BR567" s="77"/>
      <c r="BS567" s="77"/>
      <c r="BT567" s="77"/>
      <c r="BU567" s="77"/>
      <c r="BV567" s="77"/>
      <c r="BW567" s="77"/>
      <c r="BX567" s="77"/>
      <c r="BY567" s="77"/>
      <c r="BZ567" s="77"/>
      <c r="CA567" s="77"/>
      <c r="CB567" s="77"/>
      <c r="CC567" s="77"/>
      <c r="CD567" s="77"/>
      <c r="CE567" s="77"/>
      <c r="CF567" s="77"/>
      <c r="CG567" s="77"/>
      <c r="CH567" s="77"/>
      <c r="CI567" s="77"/>
      <c r="CJ567" s="77"/>
      <c r="CK567" s="77"/>
      <c r="CL567" s="77"/>
      <c r="CM567" s="77"/>
      <c r="CN567" s="77"/>
      <c r="CO567" s="77"/>
      <c r="CP567" s="77"/>
      <c r="CQ567" s="77"/>
      <c r="CR567" s="77"/>
      <c r="CS567" s="77"/>
      <c r="CT567" s="81"/>
      <c r="CU567" s="77"/>
      <c r="CV567" s="77"/>
      <c r="CW567" s="77"/>
      <c r="CX567" s="77"/>
      <c r="CY567" s="77"/>
      <c r="CZ567" s="77"/>
      <c r="DA567" s="77"/>
      <c r="DB567" s="77"/>
      <c r="DC567" s="77"/>
      <c r="DD567" s="77"/>
      <c r="DE567" s="77"/>
      <c r="DF567" s="77"/>
      <c r="DG567" s="77"/>
      <c r="DH567" s="77"/>
      <c r="DI567" s="77"/>
      <c r="DJ567" s="77"/>
      <c r="DK567" s="77"/>
      <c r="DL567" s="77"/>
      <c r="DM567" s="77"/>
      <c r="DN567" s="77"/>
      <c r="DO567" s="77"/>
      <c r="DP567" s="77"/>
      <c r="DQ567" s="77"/>
      <c r="DR567" s="77"/>
    </row>
    <row r="568" spans="1:122" ht="13.5" customHeight="1">
      <c r="A568" s="77"/>
      <c r="B568" s="86"/>
      <c r="C568" s="86"/>
      <c r="D568" s="86"/>
      <c r="E568" s="86"/>
      <c r="F568" s="86"/>
      <c r="G568" s="86"/>
      <c r="H568" s="86"/>
      <c r="I568" s="86"/>
      <c r="J568" s="86"/>
      <c r="K568" s="88"/>
      <c r="L568" s="77"/>
      <c r="M568" s="77"/>
      <c r="N568" s="77"/>
      <c r="O568" s="77"/>
      <c r="P568" s="77"/>
      <c r="Q568" s="77"/>
      <c r="R568" s="89"/>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c r="AP568" s="77"/>
      <c r="AQ568" s="77"/>
      <c r="AR568" s="77"/>
      <c r="AS568" s="77"/>
      <c r="AT568" s="77"/>
      <c r="AU568" s="77"/>
      <c r="AV568" s="77"/>
      <c r="AW568" s="77"/>
      <c r="AX568" s="77"/>
      <c r="AY568" s="77"/>
      <c r="AZ568" s="77"/>
      <c r="BA568" s="77"/>
      <c r="BB568" s="77"/>
      <c r="BC568" s="77"/>
      <c r="BD568" s="77"/>
      <c r="BE568" s="77"/>
      <c r="BF568" s="77"/>
      <c r="BG568" s="77"/>
      <c r="BH568" s="77"/>
      <c r="BI568" s="77"/>
      <c r="BJ568" s="77"/>
      <c r="BK568" s="77"/>
      <c r="BL568" s="77"/>
      <c r="BM568" s="77"/>
      <c r="BN568" s="77"/>
      <c r="BO568" s="77"/>
      <c r="BP568" s="77"/>
      <c r="BQ568" s="77"/>
      <c r="BR568" s="77"/>
      <c r="BS568" s="77"/>
      <c r="BT568" s="77"/>
      <c r="BU568" s="77"/>
      <c r="BV568" s="77"/>
      <c r="BW568" s="77"/>
      <c r="BX568" s="77"/>
      <c r="BY568" s="77"/>
      <c r="BZ568" s="77"/>
      <c r="CA568" s="77"/>
      <c r="CB568" s="77"/>
      <c r="CC568" s="77"/>
      <c r="CD568" s="77"/>
      <c r="CE568" s="77"/>
      <c r="CF568" s="77"/>
      <c r="CG568" s="77"/>
      <c r="CH568" s="77"/>
      <c r="CI568" s="77"/>
      <c r="CJ568" s="77"/>
      <c r="CK568" s="77"/>
      <c r="CL568" s="77"/>
      <c r="CM568" s="77"/>
      <c r="CN568" s="77"/>
      <c r="CO568" s="77"/>
      <c r="CP568" s="77"/>
      <c r="CQ568" s="77"/>
      <c r="CR568" s="77"/>
      <c r="CS568" s="77"/>
      <c r="CT568" s="81"/>
      <c r="CU568" s="77"/>
      <c r="CV568" s="77"/>
      <c r="CW568" s="77"/>
      <c r="CX568" s="77"/>
      <c r="CY568" s="77"/>
      <c r="CZ568" s="77"/>
      <c r="DA568" s="77"/>
      <c r="DB568" s="77"/>
      <c r="DC568" s="77"/>
      <c r="DD568" s="77"/>
      <c r="DE568" s="77"/>
      <c r="DF568" s="77"/>
      <c r="DG568" s="77"/>
      <c r="DH568" s="77"/>
      <c r="DI568" s="77"/>
      <c r="DJ568" s="77"/>
      <c r="DK568" s="77"/>
      <c r="DL568" s="77"/>
      <c r="DM568" s="77"/>
      <c r="DN568" s="77"/>
      <c r="DO568" s="77"/>
      <c r="DP568" s="77"/>
      <c r="DQ568" s="77"/>
      <c r="DR568" s="77"/>
    </row>
    <row r="569" spans="1:122" ht="13.5" customHeight="1">
      <c r="A569" s="77"/>
      <c r="B569" s="86"/>
      <c r="C569" s="86"/>
      <c r="D569" s="86"/>
      <c r="E569" s="86"/>
      <c r="F569" s="86"/>
      <c r="G569" s="86"/>
      <c r="H569" s="86"/>
      <c r="I569" s="86"/>
      <c r="J569" s="86"/>
      <c r="K569" s="88"/>
      <c r="L569" s="77"/>
      <c r="M569" s="77"/>
      <c r="N569" s="77"/>
      <c r="O569" s="77"/>
      <c r="P569" s="77"/>
      <c r="Q569" s="77"/>
      <c r="R569" s="89"/>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c r="AP569" s="77"/>
      <c r="AQ569" s="77"/>
      <c r="AR569" s="77"/>
      <c r="AS569" s="77"/>
      <c r="AT569" s="77"/>
      <c r="AU569" s="77"/>
      <c r="AV569" s="77"/>
      <c r="AW569" s="77"/>
      <c r="AX569" s="77"/>
      <c r="AY569" s="77"/>
      <c r="AZ569" s="77"/>
      <c r="BA569" s="77"/>
      <c r="BB569" s="77"/>
      <c r="BC569" s="77"/>
      <c r="BD569" s="77"/>
      <c r="BE569" s="77"/>
      <c r="BF569" s="77"/>
      <c r="BG569" s="77"/>
      <c r="BH569" s="77"/>
      <c r="BI569" s="77"/>
      <c r="BJ569" s="77"/>
      <c r="BK569" s="77"/>
      <c r="BL569" s="77"/>
      <c r="BM569" s="77"/>
      <c r="BN569" s="77"/>
      <c r="BO569" s="77"/>
      <c r="BP569" s="77"/>
      <c r="BQ569" s="77"/>
      <c r="BR569" s="77"/>
      <c r="BS569" s="77"/>
      <c r="BT569" s="77"/>
      <c r="BU569" s="77"/>
      <c r="BV569" s="77"/>
      <c r="BW569" s="77"/>
      <c r="BX569" s="77"/>
      <c r="BY569" s="77"/>
      <c r="BZ569" s="77"/>
      <c r="CA569" s="77"/>
      <c r="CB569" s="77"/>
      <c r="CC569" s="77"/>
      <c r="CD569" s="77"/>
      <c r="CE569" s="77"/>
      <c r="CF569" s="77"/>
      <c r="CG569" s="77"/>
      <c r="CH569" s="77"/>
      <c r="CI569" s="77"/>
      <c r="CJ569" s="77"/>
      <c r="CK569" s="77"/>
      <c r="CL569" s="77"/>
      <c r="CM569" s="77"/>
      <c r="CN569" s="77"/>
      <c r="CO569" s="77"/>
      <c r="CP569" s="77"/>
      <c r="CQ569" s="77"/>
      <c r="CR569" s="77"/>
      <c r="CS569" s="77"/>
      <c r="CT569" s="81"/>
      <c r="CU569" s="77"/>
      <c r="CV569" s="77"/>
      <c r="CW569" s="77"/>
      <c r="CX569" s="77"/>
      <c r="CY569" s="77"/>
      <c r="CZ569" s="77"/>
      <c r="DA569" s="77"/>
      <c r="DB569" s="77"/>
      <c r="DC569" s="77"/>
      <c r="DD569" s="77"/>
      <c r="DE569" s="77"/>
      <c r="DF569" s="77"/>
      <c r="DG569" s="77"/>
      <c r="DH569" s="77"/>
      <c r="DI569" s="77"/>
      <c r="DJ569" s="77"/>
      <c r="DK569" s="77"/>
      <c r="DL569" s="77"/>
      <c r="DM569" s="77"/>
      <c r="DN569" s="77"/>
      <c r="DO569" s="77"/>
      <c r="DP569" s="77"/>
      <c r="DQ569" s="77"/>
      <c r="DR569" s="77"/>
    </row>
    <row r="570" spans="1:122" ht="13.5" customHeight="1">
      <c r="A570" s="77"/>
      <c r="B570" s="86"/>
      <c r="C570" s="86"/>
      <c r="D570" s="86"/>
      <c r="E570" s="86"/>
      <c r="F570" s="86"/>
      <c r="G570" s="86"/>
      <c r="H570" s="86"/>
      <c r="I570" s="86"/>
      <c r="J570" s="86"/>
      <c r="K570" s="88"/>
      <c r="L570" s="77"/>
      <c r="M570" s="77"/>
      <c r="N570" s="77"/>
      <c r="O570" s="77"/>
      <c r="P570" s="77"/>
      <c r="Q570" s="77"/>
      <c r="R570" s="89"/>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c r="AP570" s="77"/>
      <c r="AQ570" s="77"/>
      <c r="AR570" s="77"/>
      <c r="AS570" s="77"/>
      <c r="AT570" s="77"/>
      <c r="AU570" s="77"/>
      <c r="AV570" s="77"/>
      <c r="AW570" s="77"/>
      <c r="AX570" s="77"/>
      <c r="AY570" s="77"/>
      <c r="AZ570" s="77"/>
      <c r="BA570" s="77"/>
      <c r="BB570" s="77"/>
      <c r="BC570" s="77"/>
      <c r="BD570" s="77"/>
      <c r="BE570" s="77"/>
      <c r="BF570" s="77"/>
      <c r="BG570" s="77"/>
      <c r="BH570" s="77"/>
      <c r="BI570" s="77"/>
      <c r="BJ570" s="77"/>
      <c r="BK570" s="77"/>
      <c r="BL570" s="77"/>
      <c r="BM570" s="77"/>
      <c r="BN570" s="77"/>
      <c r="BO570" s="77"/>
      <c r="BP570" s="77"/>
      <c r="BQ570" s="77"/>
      <c r="BR570" s="77"/>
      <c r="BS570" s="77"/>
      <c r="BT570" s="77"/>
      <c r="BU570" s="77"/>
      <c r="BV570" s="77"/>
      <c r="BW570" s="77"/>
      <c r="BX570" s="77"/>
      <c r="BY570" s="77"/>
      <c r="BZ570" s="77"/>
      <c r="CA570" s="77"/>
      <c r="CB570" s="77"/>
      <c r="CC570" s="77"/>
      <c r="CD570" s="77"/>
      <c r="CE570" s="77"/>
      <c r="CF570" s="77"/>
      <c r="CG570" s="77"/>
      <c r="CH570" s="77"/>
      <c r="CI570" s="77"/>
      <c r="CJ570" s="77"/>
      <c r="CK570" s="77"/>
      <c r="CL570" s="77"/>
      <c r="CM570" s="77"/>
      <c r="CN570" s="77"/>
      <c r="CO570" s="77"/>
      <c r="CP570" s="77"/>
      <c r="CQ570" s="77"/>
      <c r="CR570" s="77"/>
      <c r="CS570" s="77"/>
      <c r="CT570" s="81"/>
      <c r="CU570" s="77"/>
      <c r="CV570" s="77"/>
      <c r="CW570" s="77"/>
      <c r="CX570" s="77"/>
      <c r="CY570" s="77"/>
      <c r="CZ570" s="77"/>
      <c r="DA570" s="77"/>
      <c r="DB570" s="77"/>
      <c r="DC570" s="77"/>
      <c r="DD570" s="77"/>
      <c r="DE570" s="77"/>
      <c r="DF570" s="77"/>
      <c r="DG570" s="77"/>
      <c r="DH570" s="77"/>
      <c r="DI570" s="77"/>
      <c r="DJ570" s="77"/>
      <c r="DK570" s="77"/>
      <c r="DL570" s="77"/>
      <c r="DM570" s="77"/>
      <c r="DN570" s="77"/>
      <c r="DO570" s="77"/>
      <c r="DP570" s="77"/>
      <c r="DQ570" s="77"/>
      <c r="DR570" s="77"/>
    </row>
    <row r="571" spans="1:122" ht="13.5" customHeight="1">
      <c r="A571" s="77"/>
      <c r="B571" s="86"/>
      <c r="C571" s="86"/>
      <c r="D571" s="86"/>
      <c r="E571" s="86"/>
      <c r="F571" s="86"/>
      <c r="G571" s="86"/>
      <c r="H571" s="86"/>
      <c r="I571" s="86"/>
      <c r="J571" s="86"/>
      <c r="K571" s="88"/>
      <c r="L571" s="77"/>
      <c r="M571" s="77"/>
      <c r="N571" s="77"/>
      <c r="O571" s="77"/>
      <c r="P571" s="77"/>
      <c r="Q571" s="77"/>
      <c r="R571" s="89"/>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c r="AP571" s="77"/>
      <c r="AQ571" s="77"/>
      <c r="AR571" s="77"/>
      <c r="AS571" s="77"/>
      <c r="AT571" s="77"/>
      <c r="AU571" s="77"/>
      <c r="AV571" s="77"/>
      <c r="AW571" s="77"/>
      <c r="AX571" s="77"/>
      <c r="AY571" s="77"/>
      <c r="AZ571" s="77"/>
      <c r="BA571" s="77"/>
      <c r="BB571" s="77"/>
      <c r="BC571" s="77"/>
      <c r="BD571" s="77"/>
      <c r="BE571" s="77"/>
      <c r="BF571" s="77"/>
      <c r="BG571" s="77"/>
      <c r="BH571" s="77"/>
      <c r="BI571" s="77"/>
      <c r="BJ571" s="77"/>
      <c r="BK571" s="77"/>
      <c r="BL571" s="77"/>
      <c r="BM571" s="77"/>
      <c r="BN571" s="77"/>
      <c r="BO571" s="77"/>
      <c r="BP571" s="77"/>
      <c r="BQ571" s="77"/>
      <c r="BR571" s="77"/>
      <c r="BS571" s="77"/>
      <c r="BT571" s="77"/>
      <c r="BU571" s="77"/>
      <c r="BV571" s="77"/>
      <c r="BW571" s="77"/>
      <c r="BX571" s="77"/>
      <c r="BY571" s="77"/>
      <c r="BZ571" s="77"/>
      <c r="CA571" s="77"/>
      <c r="CB571" s="77"/>
      <c r="CC571" s="77"/>
      <c r="CD571" s="77"/>
      <c r="CE571" s="77"/>
      <c r="CF571" s="77"/>
      <c r="CG571" s="77"/>
      <c r="CH571" s="77"/>
      <c r="CI571" s="77"/>
      <c r="CJ571" s="77"/>
      <c r="CK571" s="77"/>
      <c r="CL571" s="77"/>
      <c r="CM571" s="77"/>
      <c r="CN571" s="77"/>
      <c r="CO571" s="77"/>
      <c r="CP571" s="77"/>
      <c r="CQ571" s="77"/>
      <c r="CR571" s="77"/>
      <c r="CS571" s="77"/>
      <c r="CT571" s="81"/>
      <c r="CU571" s="77"/>
      <c r="CV571" s="77"/>
      <c r="CW571" s="77"/>
      <c r="CX571" s="77"/>
      <c r="CY571" s="77"/>
      <c r="CZ571" s="77"/>
      <c r="DA571" s="77"/>
      <c r="DB571" s="77"/>
      <c r="DC571" s="77"/>
      <c r="DD571" s="77"/>
      <c r="DE571" s="77"/>
      <c r="DF571" s="77"/>
      <c r="DG571" s="77"/>
      <c r="DH571" s="77"/>
      <c r="DI571" s="77"/>
      <c r="DJ571" s="77"/>
      <c r="DK571" s="77"/>
      <c r="DL571" s="77"/>
      <c r="DM571" s="77"/>
      <c r="DN571" s="77"/>
      <c r="DO571" s="77"/>
      <c r="DP571" s="77"/>
      <c r="DQ571" s="77"/>
      <c r="DR571" s="77"/>
    </row>
    <row r="572" spans="1:122" ht="13.5" customHeight="1">
      <c r="A572" s="77"/>
      <c r="B572" s="86"/>
      <c r="C572" s="86"/>
      <c r="D572" s="86"/>
      <c r="E572" s="86"/>
      <c r="F572" s="86"/>
      <c r="G572" s="86"/>
      <c r="H572" s="86"/>
      <c r="I572" s="86"/>
      <c r="J572" s="86"/>
      <c r="K572" s="88"/>
      <c r="L572" s="77"/>
      <c r="M572" s="77"/>
      <c r="N572" s="77"/>
      <c r="O572" s="77"/>
      <c r="P572" s="77"/>
      <c r="Q572" s="77"/>
      <c r="R572" s="89"/>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c r="AP572" s="77"/>
      <c r="AQ572" s="77"/>
      <c r="AR572" s="77"/>
      <c r="AS572" s="77"/>
      <c r="AT572" s="77"/>
      <c r="AU572" s="77"/>
      <c r="AV572" s="77"/>
      <c r="AW572" s="77"/>
      <c r="AX572" s="77"/>
      <c r="AY572" s="77"/>
      <c r="AZ572" s="77"/>
      <c r="BA572" s="77"/>
      <c r="BB572" s="77"/>
      <c r="BC572" s="77"/>
      <c r="BD572" s="77"/>
      <c r="BE572" s="77"/>
      <c r="BF572" s="77"/>
      <c r="BG572" s="77"/>
      <c r="BH572" s="77"/>
      <c r="BI572" s="77"/>
      <c r="BJ572" s="77"/>
      <c r="BK572" s="77"/>
      <c r="BL572" s="77"/>
      <c r="BM572" s="77"/>
      <c r="BN572" s="77"/>
      <c r="BO572" s="77"/>
      <c r="BP572" s="77"/>
      <c r="BQ572" s="77"/>
      <c r="BR572" s="77"/>
      <c r="BS572" s="77"/>
      <c r="BT572" s="77"/>
      <c r="BU572" s="77"/>
      <c r="BV572" s="77"/>
      <c r="BW572" s="77"/>
      <c r="BX572" s="77"/>
      <c r="BY572" s="77"/>
      <c r="BZ572" s="77"/>
      <c r="CA572" s="77"/>
      <c r="CB572" s="77"/>
      <c r="CC572" s="77"/>
      <c r="CD572" s="77"/>
      <c r="CE572" s="77"/>
      <c r="CF572" s="77"/>
      <c r="CG572" s="77"/>
      <c r="CH572" s="77"/>
      <c r="CI572" s="77"/>
      <c r="CJ572" s="77"/>
      <c r="CK572" s="77"/>
      <c r="CL572" s="77"/>
      <c r="CM572" s="77"/>
      <c r="CN572" s="77"/>
      <c r="CO572" s="77"/>
      <c r="CP572" s="77"/>
      <c r="CQ572" s="77"/>
      <c r="CR572" s="77"/>
      <c r="CS572" s="77"/>
      <c r="CT572" s="81"/>
      <c r="CU572" s="77"/>
      <c r="CV572" s="77"/>
      <c r="CW572" s="77"/>
      <c r="CX572" s="77"/>
      <c r="CY572" s="77"/>
      <c r="CZ572" s="77"/>
      <c r="DA572" s="77"/>
      <c r="DB572" s="77"/>
      <c r="DC572" s="77"/>
      <c r="DD572" s="77"/>
      <c r="DE572" s="77"/>
      <c r="DF572" s="77"/>
      <c r="DG572" s="77"/>
      <c r="DH572" s="77"/>
      <c r="DI572" s="77"/>
      <c r="DJ572" s="77"/>
      <c r="DK572" s="77"/>
      <c r="DL572" s="77"/>
      <c r="DM572" s="77"/>
      <c r="DN572" s="77"/>
      <c r="DO572" s="77"/>
      <c r="DP572" s="77"/>
      <c r="DQ572" s="77"/>
      <c r="DR572" s="77"/>
    </row>
    <row r="573" spans="1:122" ht="13.5" customHeight="1">
      <c r="A573" s="77"/>
      <c r="B573" s="86"/>
      <c r="C573" s="86"/>
      <c r="D573" s="86"/>
      <c r="E573" s="86"/>
      <c r="F573" s="86"/>
      <c r="G573" s="86"/>
      <c r="H573" s="86"/>
      <c r="I573" s="86"/>
      <c r="J573" s="86"/>
      <c r="K573" s="88"/>
      <c r="L573" s="77"/>
      <c r="M573" s="77"/>
      <c r="N573" s="77"/>
      <c r="O573" s="77"/>
      <c r="P573" s="77"/>
      <c r="Q573" s="77"/>
      <c r="R573" s="89"/>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c r="AP573" s="77"/>
      <c r="AQ573" s="77"/>
      <c r="AR573" s="77"/>
      <c r="AS573" s="77"/>
      <c r="AT573" s="77"/>
      <c r="AU573" s="77"/>
      <c r="AV573" s="77"/>
      <c r="AW573" s="77"/>
      <c r="AX573" s="77"/>
      <c r="AY573" s="77"/>
      <c r="AZ573" s="77"/>
      <c r="BA573" s="77"/>
      <c r="BB573" s="77"/>
      <c r="BC573" s="77"/>
      <c r="BD573" s="77"/>
      <c r="BE573" s="77"/>
      <c r="BF573" s="77"/>
      <c r="BG573" s="77"/>
      <c r="BH573" s="77"/>
      <c r="BI573" s="77"/>
      <c r="BJ573" s="77"/>
      <c r="BK573" s="77"/>
      <c r="BL573" s="77"/>
      <c r="BM573" s="77"/>
      <c r="BN573" s="77"/>
      <c r="BO573" s="77"/>
      <c r="BP573" s="77"/>
      <c r="BQ573" s="77"/>
      <c r="BR573" s="77"/>
      <c r="BS573" s="77"/>
      <c r="BT573" s="77"/>
      <c r="BU573" s="77"/>
      <c r="BV573" s="77"/>
      <c r="BW573" s="77"/>
      <c r="BX573" s="77"/>
      <c r="BY573" s="77"/>
      <c r="BZ573" s="77"/>
      <c r="CA573" s="77"/>
      <c r="CB573" s="77"/>
      <c r="CC573" s="77"/>
      <c r="CD573" s="77"/>
      <c r="CE573" s="77"/>
      <c r="CF573" s="77"/>
      <c r="CG573" s="77"/>
      <c r="CH573" s="77"/>
      <c r="CI573" s="77"/>
      <c r="CJ573" s="77"/>
      <c r="CK573" s="77"/>
      <c r="CL573" s="77"/>
      <c r="CM573" s="77"/>
      <c r="CN573" s="77"/>
      <c r="CO573" s="77"/>
      <c r="CP573" s="77"/>
      <c r="CQ573" s="77"/>
      <c r="CR573" s="77"/>
      <c r="CS573" s="77"/>
      <c r="CT573" s="81"/>
      <c r="CU573" s="77"/>
      <c r="CV573" s="77"/>
      <c r="CW573" s="77"/>
      <c r="CX573" s="77"/>
      <c r="CY573" s="77"/>
      <c r="CZ573" s="77"/>
      <c r="DA573" s="77"/>
      <c r="DB573" s="77"/>
      <c r="DC573" s="77"/>
      <c r="DD573" s="77"/>
      <c r="DE573" s="77"/>
      <c r="DF573" s="77"/>
      <c r="DG573" s="77"/>
      <c r="DH573" s="77"/>
      <c r="DI573" s="77"/>
      <c r="DJ573" s="77"/>
      <c r="DK573" s="77"/>
      <c r="DL573" s="77"/>
      <c r="DM573" s="77"/>
      <c r="DN573" s="77"/>
      <c r="DO573" s="77"/>
      <c r="DP573" s="77"/>
      <c r="DQ573" s="77"/>
      <c r="DR573" s="77"/>
    </row>
    <row r="574" spans="1:122" ht="13.5" customHeight="1">
      <c r="A574" s="77"/>
      <c r="B574" s="86"/>
      <c r="C574" s="86"/>
      <c r="D574" s="86"/>
      <c r="E574" s="86"/>
      <c r="F574" s="86"/>
      <c r="G574" s="86"/>
      <c r="H574" s="86"/>
      <c r="I574" s="86"/>
      <c r="J574" s="86"/>
      <c r="K574" s="88"/>
      <c r="L574" s="77"/>
      <c r="M574" s="77"/>
      <c r="N574" s="77"/>
      <c r="O574" s="77"/>
      <c r="P574" s="77"/>
      <c r="Q574" s="77"/>
      <c r="R574" s="89"/>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c r="AP574" s="77"/>
      <c r="AQ574" s="77"/>
      <c r="AR574" s="77"/>
      <c r="AS574" s="77"/>
      <c r="AT574" s="77"/>
      <c r="AU574" s="77"/>
      <c r="AV574" s="77"/>
      <c r="AW574" s="77"/>
      <c r="AX574" s="77"/>
      <c r="AY574" s="77"/>
      <c r="AZ574" s="77"/>
      <c r="BA574" s="77"/>
      <c r="BB574" s="77"/>
      <c r="BC574" s="77"/>
      <c r="BD574" s="77"/>
      <c r="BE574" s="77"/>
      <c r="BF574" s="77"/>
      <c r="BG574" s="77"/>
      <c r="BH574" s="77"/>
      <c r="BI574" s="77"/>
      <c r="BJ574" s="77"/>
      <c r="BK574" s="77"/>
      <c r="BL574" s="77"/>
      <c r="BM574" s="77"/>
      <c r="BN574" s="77"/>
      <c r="BO574" s="77"/>
      <c r="BP574" s="77"/>
      <c r="BQ574" s="77"/>
      <c r="BR574" s="77"/>
      <c r="BS574" s="77"/>
      <c r="BT574" s="77"/>
      <c r="BU574" s="77"/>
      <c r="BV574" s="77"/>
      <c r="BW574" s="77"/>
      <c r="BX574" s="77"/>
      <c r="BY574" s="77"/>
      <c r="BZ574" s="77"/>
      <c r="CA574" s="77"/>
      <c r="CB574" s="77"/>
      <c r="CC574" s="77"/>
      <c r="CD574" s="77"/>
      <c r="CE574" s="77"/>
      <c r="CF574" s="77"/>
      <c r="CG574" s="77"/>
      <c r="CH574" s="77"/>
      <c r="CI574" s="77"/>
      <c r="CJ574" s="77"/>
      <c r="CK574" s="77"/>
      <c r="CL574" s="77"/>
      <c r="CM574" s="77"/>
      <c r="CN574" s="77"/>
      <c r="CO574" s="77"/>
      <c r="CP574" s="77"/>
      <c r="CQ574" s="77"/>
      <c r="CR574" s="77"/>
      <c r="CS574" s="77"/>
      <c r="CT574" s="81"/>
      <c r="CU574" s="77"/>
      <c r="CV574" s="77"/>
      <c r="CW574" s="77"/>
      <c r="CX574" s="77"/>
      <c r="CY574" s="77"/>
      <c r="CZ574" s="77"/>
      <c r="DA574" s="77"/>
      <c r="DB574" s="77"/>
      <c r="DC574" s="77"/>
      <c r="DD574" s="77"/>
      <c r="DE574" s="77"/>
      <c r="DF574" s="77"/>
      <c r="DG574" s="77"/>
      <c r="DH574" s="77"/>
      <c r="DI574" s="77"/>
      <c r="DJ574" s="77"/>
      <c r="DK574" s="77"/>
      <c r="DL574" s="77"/>
      <c r="DM574" s="77"/>
      <c r="DN574" s="77"/>
      <c r="DO574" s="77"/>
      <c r="DP574" s="77"/>
      <c r="DQ574" s="77"/>
      <c r="DR574" s="77"/>
    </row>
    <row r="575" spans="1:122" ht="13.5" customHeight="1">
      <c r="A575" s="77"/>
      <c r="B575" s="86"/>
      <c r="C575" s="86"/>
      <c r="D575" s="86"/>
      <c r="E575" s="86"/>
      <c r="F575" s="86"/>
      <c r="G575" s="86"/>
      <c r="H575" s="86"/>
      <c r="I575" s="86"/>
      <c r="J575" s="86"/>
      <c r="K575" s="88"/>
      <c r="L575" s="77"/>
      <c r="M575" s="77"/>
      <c r="N575" s="77"/>
      <c r="O575" s="77"/>
      <c r="P575" s="77"/>
      <c r="Q575" s="77"/>
      <c r="R575" s="89"/>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c r="AP575" s="77"/>
      <c r="AQ575" s="77"/>
      <c r="AR575" s="77"/>
      <c r="AS575" s="77"/>
      <c r="AT575" s="77"/>
      <c r="AU575" s="77"/>
      <c r="AV575" s="77"/>
      <c r="AW575" s="77"/>
      <c r="AX575" s="77"/>
      <c r="AY575" s="77"/>
      <c r="AZ575" s="77"/>
      <c r="BA575" s="77"/>
      <c r="BB575" s="77"/>
      <c r="BC575" s="77"/>
      <c r="BD575" s="77"/>
      <c r="BE575" s="77"/>
      <c r="BF575" s="77"/>
      <c r="BG575" s="77"/>
      <c r="BH575" s="77"/>
      <c r="BI575" s="77"/>
      <c r="BJ575" s="77"/>
      <c r="BK575" s="77"/>
      <c r="BL575" s="77"/>
      <c r="BM575" s="77"/>
      <c r="BN575" s="77"/>
      <c r="BO575" s="77"/>
      <c r="BP575" s="77"/>
      <c r="BQ575" s="77"/>
      <c r="BR575" s="77"/>
      <c r="BS575" s="77"/>
      <c r="BT575" s="77"/>
      <c r="BU575" s="77"/>
      <c r="BV575" s="77"/>
      <c r="BW575" s="77"/>
      <c r="BX575" s="77"/>
      <c r="BY575" s="77"/>
      <c r="BZ575" s="77"/>
      <c r="CA575" s="77"/>
      <c r="CB575" s="77"/>
      <c r="CC575" s="77"/>
      <c r="CD575" s="77"/>
      <c r="CE575" s="77"/>
      <c r="CF575" s="77"/>
      <c r="CG575" s="77"/>
      <c r="CH575" s="77"/>
      <c r="CI575" s="77"/>
      <c r="CJ575" s="77"/>
      <c r="CK575" s="77"/>
      <c r="CL575" s="77"/>
      <c r="CM575" s="77"/>
      <c r="CN575" s="77"/>
      <c r="CO575" s="77"/>
      <c r="CP575" s="77"/>
      <c r="CQ575" s="77"/>
      <c r="CR575" s="77"/>
      <c r="CS575" s="77"/>
      <c r="CT575" s="81"/>
      <c r="CU575" s="77"/>
      <c r="CV575" s="77"/>
      <c r="CW575" s="77"/>
      <c r="CX575" s="77"/>
      <c r="CY575" s="77"/>
      <c r="CZ575" s="77"/>
      <c r="DA575" s="77"/>
      <c r="DB575" s="77"/>
      <c r="DC575" s="77"/>
      <c r="DD575" s="77"/>
      <c r="DE575" s="77"/>
      <c r="DF575" s="77"/>
      <c r="DG575" s="77"/>
      <c r="DH575" s="77"/>
      <c r="DI575" s="77"/>
      <c r="DJ575" s="77"/>
      <c r="DK575" s="77"/>
      <c r="DL575" s="77"/>
      <c r="DM575" s="77"/>
      <c r="DN575" s="77"/>
      <c r="DO575" s="77"/>
      <c r="DP575" s="77"/>
      <c r="DQ575" s="77"/>
      <c r="DR575" s="77"/>
    </row>
    <row r="576" spans="1:122" ht="13.5" customHeight="1">
      <c r="A576" s="77"/>
      <c r="B576" s="86"/>
      <c r="C576" s="86"/>
      <c r="D576" s="86"/>
      <c r="E576" s="86"/>
      <c r="F576" s="86"/>
      <c r="G576" s="86"/>
      <c r="H576" s="86"/>
      <c r="I576" s="86"/>
      <c r="J576" s="86"/>
      <c r="K576" s="88"/>
      <c r="L576" s="77"/>
      <c r="M576" s="77"/>
      <c r="N576" s="77"/>
      <c r="O576" s="77"/>
      <c r="P576" s="77"/>
      <c r="Q576" s="77"/>
      <c r="R576" s="89"/>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c r="AP576" s="77"/>
      <c r="AQ576" s="77"/>
      <c r="AR576" s="77"/>
      <c r="AS576" s="77"/>
      <c r="AT576" s="77"/>
      <c r="AU576" s="77"/>
      <c r="AV576" s="77"/>
      <c r="AW576" s="77"/>
      <c r="AX576" s="77"/>
      <c r="AY576" s="77"/>
      <c r="AZ576" s="77"/>
      <c r="BA576" s="77"/>
      <c r="BB576" s="77"/>
      <c r="BC576" s="77"/>
      <c r="BD576" s="77"/>
      <c r="BE576" s="77"/>
      <c r="BF576" s="77"/>
      <c r="BG576" s="77"/>
      <c r="BH576" s="77"/>
      <c r="BI576" s="77"/>
      <c r="BJ576" s="77"/>
      <c r="BK576" s="77"/>
      <c r="BL576" s="77"/>
      <c r="BM576" s="77"/>
      <c r="BN576" s="77"/>
      <c r="BO576" s="77"/>
      <c r="BP576" s="77"/>
      <c r="BQ576" s="77"/>
      <c r="BR576" s="77"/>
      <c r="BS576" s="77"/>
      <c r="BT576" s="77"/>
      <c r="BU576" s="77"/>
      <c r="BV576" s="77"/>
      <c r="BW576" s="77"/>
      <c r="BX576" s="77"/>
      <c r="BY576" s="77"/>
      <c r="BZ576" s="77"/>
      <c r="CA576" s="77"/>
      <c r="CB576" s="77"/>
      <c r="CC576" s="77"/>
      <c r="CD576" s="77"/>
      <c r="CE576" s="77"/>
      <c r="CF576" s="77"/>
      <c r="CG576" s="77"/>
      <c r="CH576" s="77"/>
      <c r="CI576" s="77"/>
      <c r="CJ576" s="77"/>
      <c r="CK576" s="77"/>
      <c r="CL576" s="77"/>
      <c r="CM576" s="77"/>
      <c r="CN576" s="77"/>
      <c r="CO576" s="77"/>
      <c r="CP576" s="77"/>
      <c r="CQ576" s="77"/>
      <c r="CR576" s="77"/>
      <c r="CS576" s="77"/>
      <c r="CT576" s="81"/>
      <c r="CU576" s="77"/>
      <c r="CV576" s="77"/>
      <c r="CW576" s="77"/>
      <c r="CX576" s="77"/>
      <c r="CY576" s="77"/>
      <c r="CZ576" s="77"/>
      <c r="DA576" s="77"/>
      <c r="DB576" s="77"/>
      <c r="DC576" s="77"/>
      <c r="DD576" s="77"/>
      <c r="DE576" s="77"/>
      <c r="DF576" s="77"/>
      <c r="DG576" s="77"/>
      <c r="DH576" s="77"/>
      <c r="DI576" s="77"/>
      <c r="DJ576" s="77"/>
      <c r="DK576" s="77"/>
      <c r="DL576" s="77"/>
      <c r="DM576" s="77"/>
      <c r="DN576" s="77"/>
      <c r="DO576" s="77"/>
      <c r="DP576" s="77"/>
      <c r="DQ576" s="77"/>
      <c r="DR576" s="77"/>
    </row>
    <row r="577" spans="1:122" ht="13.5" customHeight="1">
      <c r="A577" s="77"/>
      <c r="B577" s="86"/>
      <c r="C577" s="86"/>
      <c r="D577" s="86"/>
      <c r="E577" s="86"/>
      <c r="F577" s="86"/>
      <c r="G577" s="86"/>
      <c r="H577" s="86"/>
      <c r="I577" s="86"/>
      <c r="J577" s="86"/>
      <c r="K577" s="88"/>
      <c r="L577" s="77"/>
      <c r="M577" s="77"/>
      <c r="N577" s="77"/>
      <c r="O577" s="77"/>
      <c r="P577" s="77"/>
      <c r="Q577" s="77"/>
      <c r="R577" s="89"/>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c r="AP577" s="77"/>
      <c r="AQ577" s="77"/>
      <c r="AR577" s="77"/>
      <c r="AS577" s="77"/>
      <c r="AT577" s="77"/>
      <c r="AU577" s="77"/>
      <c r="AV577" s="77"/>
      <c r="AW577" s="77"/>
      <c r="AX577" s="77"/>
      <c r="AY577" s="77"/>
      <c r="AZ577" s="77"/>
      <c r="BA577" s="77"/>
      <c r="BB577" s="77"/>
      <c r="BC577" s="77"/>
      <c r="BD577" s="77"/>
      <c r="BE577" s="77"/>
      <c r="BF577" s="77"/>
      <c r="BG577" s="77"/>
      <c r="BH577" s="77"/>
      <c r="BI577" s="77"/>
      <c r="BJ577" s="77"/>
      <c r="BK577" s="77"/>
      <c r="BL577" s="77"/>
      <c r="BM577" s="77"/>
      <c r="BN577" s="77"/>
      <c r="BO577" s="77"/>
      <c r="BP577" s="77"/>
      <c r="BQ577" s="77"/>
      <c r="BR577" s="77"/>
      <c r="BS577" s="77"/>
      <c r="BT577" s="77"/>
      <c r="BU577" s="77"/>
      <c r="BV577" s="77"/>
      <c r="BW577" s="77"/>
      <c r="BX577" s="77"/>
      <c r="BY577" s="77"/>
      <c r="BZ577" s="77"/>
      <c r="CA577" s="77"/>
      <c r="CB577" s="77"/>
      <c r="CC577" s="77"/>
      <c r="CD577" s="77"/>
      <c r="CE577" s="77"/>
      <c r="CF577" s="77"/>
      <c r="CG577" s="77"/>
      <c r="CH577" s="77"/>
      <c r="CI577" s="77"/>
      <c r="CJ577" s="77"/>
      <c r="CK577" s="77"/>
      <c r="CL577" s="77"/>
      <c r="CM577" s="77"/>
      <c r="CN577" s="77"/>
      <c r="CO577" s="77"/>
      <c r="CP577" s="77"/>
      <c r="CQ577" s="77"/>
      <c r="CR577" s="77"/>
      <c r="CS577" s="77"/>
      <c r="CT577" s="81"/>
      <c r="CU577" s="77"/>
      <c r="CV577" s="77"/>
      <c r="CW577" s="77"/>
      <c r="CX577" s="77"/>
      <c r="CY577" s="77"/>
      <c r="CZ577" s="77"/>
      <c r="DA577" s="77"/>
      <c r="DB577" s="77"/>
      <c r="DC577" s="77"/>
      <c r="DD577" s="77"/>
      <c r="DE577" s="77"/>
      <c r="DF577" s="77"/>
      <c r="DG577" s="77"/>
      <c r="DH577" s="77"/>
      <c r="DI577" s="77"/>
      <c r="DJ577" s="77"/>
      <c r="DK577" s="77"/>
      <c r="DL577" s="77"/>
      <c r="DM577" s="77"/>
      <c r="DN577" s="77"/>
      <c r="DO577" s="77"/>
      <c r="DP577" s="77"/>
      <c r="DQ577" s="77"/>
      <c r="DR577" s="77"/>
    </row>
    <row r="578" spans="1:122" ht="13.5" customHeight="1">
      <c r="A578" s="77"/>
      <c r="B578" s="86"/>
      <c r="C578" s="86"/>
      <c r="D578" s="86"/>
      <c r="E578" s="86"/>
      <c r="F578" s="86"/>
      <c r="G578" s="86"/>
      <c r="H578" s="86"/>
      <c r="I578" s="86"/>
      <c r="J578" s="86"/>
      <c r="K578" s="88"/>
      <c r="L578" s="77"/>
      <c r="M578" s="77"/>
      <c r="N578" s="77"/>
      <c r="O578" s="77"/>
      <c r="P578" s="77"/>
      <c r="Q578" s="77"/>
      <c r="R578" s="89"/>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c r="AP578" s="77"/>
      <c r="AQ578" s="77"/>
      <c r="AR578" s="77"/>
      <c r="AS578" s="77"/>
      <c r="AT578" s="77"/>
      <c r="AU578" s="77"/>
      <c r="AV578" s="77"/>
      <c r="AW578" s="77"/>
      <c r="AX578" s="77"/>
      <c r="AY578" s="77"/>
      <c r="AZ578" s="77"/>
      <c r="BA578" s="77"/>
      <c r="BB578" s="77"/>
      <c r="BC578" s="77"/>
      <c r="BD578" s="77"/>
      <c r="BE578" s="77"/>
      <c r="BF578" s="77"/>
      <c r="BG578" s="77"/>
      <c r="BH578" s="77"/>
      <c r="BI578" s="77"/>
      <c r="BJ578" s="77"/>
      <c r="BK578" s="77"/>
      <c r="BL578" s="77"/>
      <c r="BM578" s="77"/>
      <c r="BN578" s="77"/>
      <c r="BO578" s="77"/>
      <c r="BP578" s="77"/>
      <c r="BQ578" s="77"/>
      <c r="BR578" s="77"/>
      <c r="BS578" s="77"/>
      <c r="BT578" s="77"/>
      <c r="BU578" s="77"/>
      <c r="BV578" s="77"/>
      <c r="BW578" s="77"/>
      <c r="BX578" s="77"/>
      <c r="BY578" s="77"/>
      <c r="BZ578" s="77"/>
      <c r="CA578" s="77"/>
      <c r="CB578" s="77"/>
      <c r="CC578" s="77"/>
      <c r="CD578" s="77"/>
      <c r="CE578" s="77"/>
      <c r="CF578" s="77"/>
      <c r="CG578" s="77"/>
      <c r="CH578" s="77"/>
      <c r="CI578" s="77"/>
      <c r="CJ578" s="77"/>
      <c r="CK578" s="77"/>
      <c r="CL578" s="77"/>
      <c r="CM578" s="77"/>
      <c r="CN578" s="77"/>
      <c r="CO578" s="77"/>
      <c r="CP578" s="77"/>
      <c r="CQ578" s="77"/>
      <c r="CR578" s="77"/>
      <c r="CS578" s="77"/>
      <c r="CT578" s="81"/>
      <c r="CU578" s="77"/>
      <c r="CV578" s="77"/>
      <c r="CW578" s="77"/>
      <c r="CX578" s="77"/>
      <c r="CY578" s="77"/>
      <c r="CZ578" s="77"/>
      <c r="DA578" s="77"/>
      <c r="DB578" s="77"/>
      <c r="DC578" s="77"/>
      <c r="DD578" s="77"/>
      <c r="DE578" s="77"/>
      <c r="DF578" s="77"/>
      <c r="DG578" s="77"/>
      <c r="DH578" s="77"/>
      <c r="DI578" s="77"/>
      <c r="DJ578" s="77"/>
      <c r="DK578" s="77"/>
      <c r="DL578" s="77"/>
      <c r="DM578" s="77"/>
      <c r="DN578" s="77"/>
      <c r="DO578" s="77"/>
      <c r="DP578" s="77"/>
      <c r="DQ578" s="77"/>
      <c r="DR578" s="77"/>
    </row>
    <row r="579" spans="1:122" ht="13.5" customHeight="1">
      <c r="A579" s="77"/>
      <c r="B579" s="86"/>
      <c r="C579" s="86"/>
      <c r="D579" s="86"/>
      <c r="E579" s="86"/>
      <c r="F579" s="86"/>
      <c r="G579" s="86"/>
      <c r="H579" s="86"/>
      <c r="I579" s="86"/>
      <c r="J579" s="86"/>
      <c r="K579" s="88"/>
      <c r="L579" s="77"/>
      <c r="M579" s="77"/>
      <c r="N579" s="77"/>
      <c r="O579" s="77"/>
      <c r="P579" s="77"/>
      <c r="Q579" s="77"/>
      <c r="R579" s="89"/>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c r="AP579" s="77"/>
      <c r="AQ579" s="77"/>
      <c r="AR579" s="77"/>
      <c r="AS579" s="77"/>
      <c r="AT579" s="77"/>
      <c r="AU579" s="77"/>
      <c r="AV579" s="77"/>
      <c r="AW579" s="77"/>
      <c r="AX579" s="77"/>
      <c r="AY579" s="77"/>
      <c r="AZ579" s="77"/>
      <c r="BA579" s="77"/>
      <c r="BB579" s="77"/>
      <c r="BC579" s="77"/>
      <c r="BD579" s="77"/>
      <c r="BE579" s="77"/>
      <c r="BF579" s="77"/>
      <c r="BG579" s="77"/>
      <c r="BH579" s="77"/>
      <c r="BI579" s="77"/>
      <c r="BJ579" s="77"/>
      <c r="BK579" s="77"/>
      <c r="BL579" s="77"/>
      <c r="BM579" s="77"/>
      <c r="BN579" s="77"/>
      <c r="BO579" s="77"/>
      <c r="BP579" s="77"/>
      <c r="BQ579" s="77"/>
      <c r="BR579" s="77"/>
      <c r="BS579" s="77"/>
      <c r="BT579" s="77"/>
      <c r="BU579" s="77"/>
      <c r="BV579" s="77"/>
      <c r="BW579" s="77"/>
      <c r="BX579" s="77"/>
      <c r="BY579" s="77"/>
      <c r="BZ579" s="77"/>
      <c r="CA579" s="77"/>
      <c r="CB579" s="77"/>
      <c r="CC579" s="77"/>
      <c r="CD579" s="77"/>
      <c r="CE579" s="77"/>
      <c r="CF579" s="77"/>
      <c r="CG579" s="77"/>
      <c r="CH579" s="77"/>
      <c r="CI579" s="77"/>
      <c r="CJ579" s="77"/>
      <c r="CK579" s="77"/>
      <c r="CL579" s="77"/>
      <c r="CM579" s="77"/>
      <c r="CN579" s="77"/>
      <c r="CO579" s="77"/>
      <c r="CP579" s="77"/>
      <c r="CQ579" s="77"/>
      <c r="CR579" s="77"/>
      <c r="CS579" s="77"/>
      <c r="CT579" s="81"/>
      <c r="CU579" s="77"/>
      <c r="CV579" s="77"/>
      <c r="CW579" s="77"/>
      <c r="CX579" s="77"/>
      <c r="CY579" s="77"/>
      <c r="CZ579" s="77"/>
      <c r="DA579" s="77"/>
      <c r="DB579" s="77"/>
      <c r="DC579" s="77"/>
      <c r="DD579" s="77"/>
      <c r="DE579" s="77"/>
      <c r="DF579" s="77"/>
      <c r="DG579" s="77"/>
      <c r="DH579" s="77"/>
      <c r="DI579" s="77"/>
      <c r="DJ579" s="77"/>
      <c r="DK579" s="77"/>
      <c r="DL579" s="77"/>
      <c r="DM579" s="77"/>
      <c r="DN579" s="77"/>
      <c r="DO579" s="77"/>
      <c r="DP579" s="77"/>
      <c r="DQ579" s="77"/>
      <c r="DR579" s="77"/>
    </row>
    <row r="580" spans="1:122" ht="13.5" customHeight="1">
      <c r="A580" s="77"/>
      <c r="B580" s="86"/>
      <c r="C580" s="86"/>
      <c r="D580" s="86"/>
      <c r="E580" s="86"/>
      <c r="F580" s="86"/>
      <c r="G580" s="86"/>
      <c r="H580" s="86"/>
      <c r="I580" s="86"/>
      <c r="J580" s="86"/>
      <c r="K580" s="88"/>
      <c r="L580" s="77"/>
      <c r="M580" s="77"/>
      <c r="N580" s="77"/>
      <c r="O580" s="77"/>
      <c r="P580" s="77"/>
      <c r="Q580" s="77"/>
      <c r="R580" s="89"/>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c r="AP580" s="77"/>
      <c r="AQ580" s="77"/>
      <c r="AR580" s="77"/>
      <c r="AS580" s="77"/>
      <c r="AT580" s="77"/>
      <c r="AU580" s="77"/>
      <c r="AV580" s="77"/>
      <c r="AW580" s="77"/>
      <c r="AX580" s="77"/>
      <c r="AY580" s="77"/>
      <c r="AZ580" s="77"/>
      <c r="BA580" s="77"/>
      <c r="BB580" s="77"/>
      <c r="BC580" s="77"/>
      <c r="BD580" s="77"/>
      <c r="BE580" s="77"/>
      <c r="BF580" s="77"/>
      <c r="BG580" s="77"/>
      <c r="BH580" s="77"/>
      <c r="BI580" s="77"/>
      <c r="BJ580" s="77"/>
      <c r="BK580" s="77"/>
      <c r="BL580" s="77"/>
      <c r="BM580" s="77"/>
      <c r="BN580" s="77"/>
      <c r="BO580" s="77"/>
      <c r="BP580" s="77"/>
      <c r="BQ580" s="77"/>
      <c r="BR580" s="77"/>
      <c r="BS580" s="77"/>
      <c r="BT580" s="77"/>
      <c r="BU580" s="77"/>
      <c r="BV580" s="77"/>
      <c r="BW580" s="77"/>
      <c r="BX580" s="77"/>
      <c r="BY580" s="77"/>
      <c r="BZ580" s="77"/>
      <c r="CA580" s="77"/>
      <c r="CB580" s="77"/>
      <c r="CC580" s="77"/>
      <c r="CD580" s="77"/>
      <c r="CE580" s="77"/>
      <c r="CF580" s="77"/>
      <c r="CG580" s="77"/>
      <c r="CH580" s="77"/>
      <c r="CI580" s="77"/>
      <c r="CJ580" s="77"/>
      <c r="CK580" s="77"/>
      <c r="CL580" s="77"/>
      <c r="CM580" s="77"/>
      <c r="CN580" s="77"/>
      <c r="CO580" s="77"/>
      <c r="CP580" s="77"/>
      <c r="CQ580" s="77"/>
      <c r="CR580" s="77"/>
      <c r="CS580" s="77"/>
      <c r="CT580" s="81"/>
      <c r="CU580" s="77"/>
      <c r="CV580" s="77"/>
      <c r="CW580" s="77"/>
      <c r="CX580" s="77"/>
      <c r="CY580" s="77"/>
      <c r="CZ580" s="77"/>
      <c r="DA580" s="77"/>
      <c r="DB580" s="77"/>
      <c r="DC580" s="77"/>
      <c r="DD580" s="77"/>
      <c r="DE580" s="77"/>
      <c r="DF580" s="77"/>
      <c r="DG580" s="77"/>
      <c r="DH580" s="77"/>
      <c r="DI580" s="77"/>
      <c r="DJ580" s="77"/>
      <c r="DK580" s="77"/>
      <c r="DL580" s="77"/>
      <c r="DM580" s="77"/>
      <c r="DN580" s="77"/>
      <c r="DO580" s="77"/>
      <c r="DP580" s="77"/>
      <c r="DQ580" s="77"/>
      <c r="DR580" s="77"/>
    </row>
    <row r="581" spans="1:122" ht="13.5" customHeight="1">
      <c r="A581" s="77"/>
      <c r="B581" s="86"/>
      <c r="C581" s="86"/>
      <c r="D581" s="86"/>
      <c r="E581" s="86"/>
      <c r="F581" s="86"/>
      <c r="G581" s="86"/>
      <c r="H581" s="86"/>
      <c r="I581" s="86"/>
      <c r="J581" s="86"/>
      <c r="K581" s="88"/>
      <c r="L581" s="77"/>
      <c r="M581" s="77"/>
      <c r="N581" s="77"/>
      <c r="O581" s="77"/>
      <c r="P581" s="77"/>
      <c r="Q581" s="77"/>
      <c r="R581" s="89"/>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c r="AP581" s="77"/>
      <c r="AQ581" s="77"/>
      <c r="AR581" s="77"/>
      <c r="AS581" s="77"/>
      <c r="AT581" s="77"/>
      <c r="AU581" s="77"/>
      <c r="AV581" s="77"/>
      <c r="AW581" s="77"/>
      <c r="AX581" s="77"/>
      <c r="AY581" s="77"/>
      <c r="AZ581" s="77"/>
      <c r="BA581" s="77"/>
      <c r="BB581" s="77"/>
      <c r="BC581" s="77"/>
      <c r="BD581" s="77"/>
      <c r="BE581" s="77"/>
      <c r="BF581" s="77"/>
      <c r="BG581" s="77"/>
      <c r="BH581" s="77"/>
      <c r="BI581" s="77"/>
      <c r="BJ581" s="77"/>
      <c r="BK581" s="77"/>
      <c r="BL581" s="77"/>
      <c r="BM581" s="77"/>
      <c r="BN581" s="77"/>
      <c r="BO581" s="77"/>
      <c r="BP581" s="77"/>
      <c r="BQ581" s="77"/>
      <c r="BR581" s="77"/>
      <c r="BS581" s="77"/>
      <c r="BT581" s="77"/>
      <c r="BU581" s="77"/>
      <c r="BV581" s="77"/>
      <c r="BW581" s="77"/>
      <c r="BX581" s="77"/>
      <c r="BY581" s="77"/>
      <c r="BZ581" s="77"/>
      <c r="CA581" s="77"/>
      <c r="CB581" s="77"/>
      <c r="CC581" s="77"/>
      <c r="CD581" s="77"/>
      <c r="CE581" s="77"/>
      <c r="CF581" s="77"/>
      <c r="CG581" s="77"/>
      <c r="CH581" s="77"/>
      <c r="CI581" s="77"/>
      <c r="CJ581" s="77"/>
      <c r="CK581" s="77"/>
      <c r="CL581" s="77"/>
      <c r="CM581" s="77"/>
      <c r="CN581" s="77"/>
      <c r="CO581" s="77"/>
      <c r="CP581" s="77"/>
      <c r="CQ581" s="77"/>
      <c r="CR581" s="77"/>
      <c r="CS581" s="77"/>
      <c r="CT581" s="81"/>
      <c r="CU581" s="77"/>
      <c r="CV581" s="77"/>
      <c r="CW581" s="77"/>
      <c r="CX581" s="77"/>
      <c r="CY581" s="77"/>
      <c r="CZ581" s="77"/>
      <c r="DA581" s="77"/>
      <c r="DB581" s="77"/>
      <c r="DC581" s="77"/>
      <c r="DD581" s="77"/>
      <c r="DE581" s="77"/>
      <c r="DF581" s="77"/>
      <c r="DG581" s="77"/>
      <c r="DH581" s="77"/>
      <c r="DI581" s="77"/>
      <c r="DJ581" s="77"/>
      <c r="DK581" s="77"/>
      <c r="DL581" s="77"/>
      <c r="DM581" s="77"/>
      <c r="DN581" s="77"/>
      <c r="DO581" s="77"/>
      <c r="DP581" s="77"/>
      <c r="DQ581" s="77"/>
      <c r="DR581" s="77"/>
    </row>
    <row r="582" spans="1:122" ht="13.5" customHeight="1">
      <c r="A582" s="77"/>
      <c r="B582" s="86"/>
      <c r="C582" s="86"/>
      <c r="D582" s="86"/>
      <c r="E582" s="86"/>
      <c r="F582" s="86"/>
      <c r="G582" s="86"/>
      <c r="H582" s="86"/>
      <c r="I582" s="86"/>
      <c r="J582" s="86"/>
      <c r="K582" s="88"/>
      <c r="L582" s="77"/>
      <c r="M582" s="77"/>
      <c r="N582" s="77"/>
      <c r="O582" s="77"/>
      <c r="P582" s="77"/>
      <c r="Q582" s="77"/>
      <c r="R582" s="89"/>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c r="AP582" s="77"/>
      <c r="AQ582" s="77"/>
      <c r="AR582" s="77"/>
      <c r="AS582" s="77"/>
      <c r="AT582" s="77"/>
      <c r="AU582" s="77"/>
      <c r="AV582" s="77"/>
      <c r="AW582" s="77"/>
      <c r="AX582" s="77"/>
      <c r="AY582" s="77"/>
      <c r="AZ582" s="77"/>
      <c r="BA582" s="77"/>
      <c r="BB582" s="77"/>
      <c r="BC582" s="77"/>
      <c r="BD582" s="77"/>
      <c r="BE582" s="77"/>
      <c r="BF582" s="77"/>
      <c r="BG582" s="77"/>
      <c r="BH582" s="77"/>
      <c r="BI582" s="77"/>
      <c r="BJ582" s="77"/>
      <c r="BK582" s="77"/>
      <c r="BL582" s="77"/>
      <c r="BM582" s="77"/>
      <c r="BN582" s="77"/>
      <c r="BO582" s="77"/>
      <c r="BP582" s="77"/>
      <c r="BQ582" s="77"/>
      <c r="BR582" s="77"/>
      <c r="BS582" s="77"/>
      <c r="BT582" s="77"/>
      <c r="BU582" s="77"/>
      <c r="BV582" s="77"/>
      <c r="BW582" s="77"/>
      <c r="BX582" s="77"/>
      <c r="BY582" s="77"/>
      <c r="BZ582" s="77"/>
      <c r="CA582" s="77"/>
      <c r="CB582" s="77"/>
      <c r="CC582" s="77"/>
      <c r="CD582" s="77"/>
      <c r="CE582" s="77"/>
      <c r="CF582" s="77"/>
      <c r="CG582" s="77"/>
      <c r="CH582" s="77"/>
      <c r="CI582" s="77"/>
      <c r="CJ582" s="77"/>
      <c r="CK582" s="77"/>
      <c r="CL582" s="77"/>
      <c r="CM582" s="77"/>
      <c r="CN582" s="77"/>
      <c r="CO582" s="77"/>
      <c r="CP582" s="77"/>
      <c r="CQ582" s="77"/>
      <c r="CR582" s="77"/>
      <c r="CS582" s="77"/>
      <c r="CT582" s="81"/>
      <c r="CU582" s="77"/>
      <c r="CV582" s="77"/>
      <c r="CW582" s="77"/>
      <c r="CX582" s="77"/>
      <c r="CY582" s="77"/>
      <c r="CZ582" s="77"/>
      <c r="DA582" s="77"/>
      <c r="DB582" s="77"/>
      <c r="DC582" s="77"/>
      <c r="DD582" s="77"/>
      <c r="DE582" s="77"/>
      <c r="DF582" s="77"/>
      <c r="DG582" s="77"/>
      <c r="DH582" s="77"/>
      <c r="DI582" s="77"/>
      <c r="DJ582" s="77"/>
      <c r="DK582" s="77"/>
      <c r="DL582" s="77"/>
      <c r="DM582" s="77"/>
      <c r="DN582" s="77"/>
      <c r="DO582" s="77"/>
      <c r="DP582" s="77"/>
      <c r="DQ582" s="77"/>
      <c r="DR582" s="77"/>
    </row>
    <row r="583" spans="1:122" ht="13.5" customHeight="1">
      <c r="A583" s="77"/>
      <c r="B583" s="86"/>
      <c r="C583" s="86"/>
      <c r="D583" s="86"/>
      <c r="E583" s="86"/>
      <c r="F583" s="86"/>
      <c r="G583" s="86"/>
      <c r="H583" s="86"/>
      <c r="I583" s="86"/>
      <c r="J583" s="86"/>
      <c r="K583" s="88"/>
      <c r="L583" s="77"/>
      <c r="M583" s="77"/>
      <c r="N583" s="77"/>
      <c r="O583" s="77"/>
      <c r="P583" s="77"/>
      <c r="Q583" s="77"/>
      <c r="R583" s="89"/>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7"/>
      <c r="BF583" s="77"/>
      <c r="BG583" s="77"/>
      <c r="BH583" s="77"/>
      <c r="BI583" s="77"/>
      <c r="BJ583" s="77"/>
      <c r="BK583" s="77"/>
      <c r="BL583" s="77"/>
      <c r="BM583" s="77"/>
      <c r="BN583" s="77"/>
      <c r="BO583" s="77"/>
      <c r="BP583" s="77"/>
      <c r="BQ583" s="77"/>
      <c r="BR583" s="77"/>
      <c r="BS583" s="77"/>
      <c r="BT583" s="77"/>
      <c r="BU583" s="77"/>
      <c r="BV583" s="77"/>
      <c r="BW583" s="77"/>
      <c r="BX583" s="77"/>
      <c r="BY583" s="77"/>
      <c r="BZ583" s="77"/>
      <c r="CA583" s="77"/>
      <c r="CB583" s="77"/>
      <c r="CC583" s="77"/>
      <c r="CD583" s="77"/>
      <c r="CE583" s="77"/>
      <c r="CF583" s="77"/>
      <c r="CG583" s="77"/>
      <c r="CH583" s="77"/>
      <c r="CI583" s="77"/>
      <c r="CJ583" s="77"/>
      <c r="CK583" s="77"/>
      <c r="CL583" s="77"/>
      <c r="CM583" s="77"/>
      <c r="CN583" s="77"/>
      <c r="CO583" s="77"/>
      <c r="CP583" s="77"/>
      <c r="CQ583" s="77"/>
      <c r="CR583" s="77"/>
      <c r="CS583" s="77"/>
      <c r="CT583" s="81"/>
      <c r="CU583" s="77"/>
      <c r="CV583" s="77"/>
      <c r="CW583" s="77"/>
      <c r="CX583" s="77"/>
      <c r="CY583" s="77"/>
      <c r="CZ583" s="77"/>
      <c r="DA583" s="77"/>
      <c r="DB583" s="77"/>
      <c r="DC583" s="77"/>
      <c r="DD583" s="77"/>
      <c r="DE583" s="77"/>
      <c r="DF583" s="77"/>
      <c r="DG583" s="77"/>
      <c r="DH583" s="77"/>
      <c r="DI583" s="77"/>
      <c r="DJ583" s="77"/>
      <c r="DK583" s="77"/>
      <c r="DL583" s="77"/>
      <c r="DM583" s="77"/>
      <c r="DN583" s="77"/>
      <c r="DO583" s="77"/>
      <c r="DP583" s="77"/>
      <c r="DQ583" s="77"/>
      <c r="DR583" s="77"/>
    </row>
    <row r="584" spans="1:122" ht="13.5" customHeight="1">
      <c r="A584" s="77"/>
      <c r="B584" s="86"/>
      <c r="C584" s="86"/>
      <c r="D584" s="86"/>
      <c r="E584" s="86"/>
      <c r="F584" s="86"/>
      <c r="G584" s="86"/>
      <c r="H584" s="86"/>
      <c r="I584" s="86"/>
      <c r="J584" s="86"/>
      <c r="K584" s="88"/>
      <c r="L584" s="77"/>
      <c r="M584" s="77"/>
      <c r="N584" s="77"/>
      <c r="O584" s="77"/>
      <c r="P584" s="77"/>
      <c r="Q584" s="77"/>
      <c r="R584" s="89"/>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c r="AP584" s="77"/>
      <c r="AQ584" s="77"/>
      <c r="AR584" s="77"/>
      <c r="AS584" s="77"/>
      <c r="AT584" s="77"/>
      <c r="AU584" s="77"/>
      <c r="AV584" s="77"/>
      <c r="AW584" s="77"/>
      <c r="AX584" s="77"/>
      <c r="AY584" s="77"/>
      <c r="AZ584" s="77"/>
      <c r="BA584" s="77"/>
      <c r="BB584" s="77"/>
      <c r="BC584" s="77"/>
      <c r="BD584" s="77"/>
      <c r="BE584" s="77"/>
      <c r="BF584" s="77"/>
      <c r="BG584" s="77"/>
      <c r="BH584" s="77"/>
      <c r="BI584" s="77"/>
      <c r="BJ584" s="77"/>
      <c r="BK584" s="77"/>
      <c r="BL584" s="77"/>
      <c r="BM584" s="77"/>
      <c r="BN584" s="77"/>
      <c r="BO584" s="77"/>
      <c r="BP584" s="77"/>
      <c r="BQ584" s="77"/>
      <c r="BR584" s="77"/>
      <c r="BS584" s="77"/>
      <c r="BT584" s="77"/>
      <c r="BU584" s="77"/>
      <c r="BV584" s="77"/>
      <c r="BW584" s="77"/>
      <c r="BX584" s="77"/>
      <c r="BY584" s="77"/>
      <c r="BZ584" s="77"/>
      <c r="CA584" s="77"/>
      <c r="CB584" s="77"/>
      <c r="CC584" s="77"/>
      <c r="CD584" s="77"/>
      <c r="CE584" s="77"/>
      <c r="CF584" s="77"/>
      <c r="CG584" s="77"/>
      <c r="CH584" s="77"/>
      <c r="CI584" s="77"/>
      <c r="CJ584" s="77"/>
      <c r="CK584" s="77"/>
      <c r="CL584" s="77"/>
      <c r="CM584" s="77"/>
      <c r="CN584" s="77"/>
      <c r="CO584" s="77"/>
      <c r="CP584" s="77"/>
      <c r="CQ584" s="77"/>
      <c r="CR584" s="77"/>
      <c r="CS584" s="77"/>
      <c r="CT584" s="81"/>
      <c r="CU584" s="77"/>
      <c r="CV584" s="77"/>
      <c r="CW584" s="77"/>
      <c r="CX584" s="77"/>
      <c r="CY584" s="77"/>
      <c r="CZ584" s="77"/>
      <c r="DA584" s="77"/>
      <c r="DB584" s="77"/>
      <c r="DC584" s="77"/>
      <c r="DD584" s="77"/>
      <c r="DE584" s="77"/>
      <c r="DF584" s="77"/>
      <c r="DG584" s="77"/>
      <c r="DH584" s="77"/>
      <c r="DI584" s="77"/>
      <c r="DJ584" s="77"/>
      <c r="DK584" s="77"/>
      <c r="DL584" s="77"/>
      <c r="DM584" s="77"/>
      <c r="DN584" s="77"/>
      <c r="DO584" s="77"/>
      <c r="DP584" s="77"/>
      <c r="DQ584" s="77"/>
      <c r="DR584" s="77"/>
    </row>
    <row r="585" spans="1:122" ht="13.5" customHeight="1">
      <c r="A585" s="77"/>
      <c r="B585" s="86"/>
      <c r="C585" s="86"/>
      <c r="D585" s="86"/>
      <c r="E585" s="86"/>
      <c r="F585" s="86"/>
      <c r="G585" s="86"/>
      <c r="H585" s="86"/>
      <c r="I585" s="86"/>
      <c r="J585" s="86"/>
      <c r="K585" s="88"/>
      <c r="L585" s="77"/>
      <c r="M585" s="77"/>
      <c r="N585" s="77"/>
      <c r="O585" s="77"/>
      <c r="P585" s="77"/>
      <c r="Q585" s="77"/>
      <c r="R585" s="89"/>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c r="AP585" s="77"/>
      <c r="AQ585" s="77"/>
      <c r="AR585" s="77"/>
      <c r="AS585" s="77"/>
      <c r="AT585" s="77"/>
      <c r="AU585" s="77"/>
      <c r="AV585" s="77"/>
      <c r="AW585" s="77"/>
      <c r="AX585" s="77"/>
      <c r="AY585" s="77"/>
      <c r="AZ585" s="77"/>
      <c r="BA585" s="77"/>
      <c r="BB585" s="77"/>
      <c r="BC585" s="77"/>
      <c r="BD585" s="77"/>
      <c r="BE585" s="77"/>
      <c r="BF585" s="77"/>
      <c r="BG585" s="77"/>
      <c r="BH585" s="77"/>
      <c r="BI585" s="77"/>
      <c r="BJ585" s="77"/>
      <c r="BK585" s="77"/>
      <c r="BL585" s="77"/>
      <c r="BM585" s="77"/>
      <c r="BN585" s="77"/>
      <c r="BO585" s="77"/>
      <c r="BP585" s="77"/>
      <c r="BQ585" s="77"/>
      <c r="BR585" s="77"/>
      <c r="BS585" s="77"/>
      <c r="BT585" s="77"/>
      <c r="BU585" s="77"/>
      <c r="BV585" s="77"/>
      <c r="BW585" s="77"/>
      <c r="BX585" s="77"/>
      <c r="BY585" s="77"/>
      <c r="BZ585" s="77"/>
      <c r="CA585" s="77"/>
      <c r="CB585" s="77"/>
      <c r="CC585" s="77"/>
      <c r="CD585" s="77"/>
      <c r="CE585" s="77"/>
      <c r="CF585" s="77"/>
      <c r="CG585" s="77"/>
      <c r="CH585" s="77"/>
      <c r="CI585" s="77"/>
      <c r="CJ585" s="77"/>
      <c r="CK585" s="77"/>
      <c r="CL585" s="77"/>
      <c r="CM585" s="77"/>
      <c r="CN585" s="77"/>
      <c r="CO585" s="77"/>
      <c r="CP585" s="77"/>
      <c r="CQ585" s="77"/>
      <c r="CR585" s="77"/>
      <c r="CS585" s="77"/>
      <c r="CT585" s="81"/>
      <c r="CU585" s="77"/>
      <c r="CV585" s="77"/>
      <c r="CW585" s="77"/>
      <c r="CX585" s="77"/>
      <c r="CY585" s="77"/>
      <c r="CZ585" s="77"/>
      <c r="DA585" s="77"/>
      <c r="DB585" s="77"/>
      <c r="DC585" s="77"/>
      <c r="DD585" s="77"/>
      <c r="DE585" s="77"/>
      <c r="DF585" s="77"/>
      <c r="DG585" s="77"/>
      <c r="DH585" s="77"/>
      <c r="DI585" s="77"/>
      <c r="DJ585" s="77"/>
      <c r="DK585" s="77"/>
      <c r="DL585" s="77"/>
      <c r="DM585" s="77"/>
      <c r="DN585" s="77"/>
      <c r="DO585" s="77"/>
      <c r="DP585" s="77"/>
      <c r="DQ585" s="77"/>
      <c r="DR585" s="77"/>
    </row>
    <row r="586" spans="1:122" ht="13.5" customHeight="1">
      <c r="A586" s="77"/>
      <c r="B586" s="86"/>
      <c r="C586" s="86"/>
      <c r="D586" s="86"/>
      <c r="E586" s="86"/>
      <c r="F586" s="86"/>
      <c r="G586" s="86"/>
      <c r="H586" s="86"/>
      <c r="I586" s="86"/>
      <c r="J586" s="86"/>
      <c r="K586" s="88"/>
      <c r="L586" s="77"/>
      <c r="M586" s="77"/>
      <c r="N586" s="77"/>
      <c r="O586" s="77"/>
      <c r="P586" s="77"/>
      <c r="Q586" s="77"/>
      <c r="R586" s="89"/>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c r="AP586" s="77"/>
      <c r="AQ586" s="77"/>
      <c r="AR586" s="77"/>
      <c r="AS586" s="77"/>
      <c r="AT586" s="77"/>
      <c r="AU586" s="77"/>
      <c r="AV586" s="77"/>
      <c r="AW586" s="77"/>
      <c r="AX586" s="77"/>
      <c r="AY586" s="77"/>
      <c r="AZ586" s="77"/>
      <c r="BA586" s="77"/>
      <c r="BB586" s="77"/>
      <c r="BC586" s="77"/>
      <c r="BD586" s="77"/>
      <c r="BE586" s="77"/>
      <c r="BF586" s="77"/>
      <c r="BG586" s="77"/>
      <c r="BH586" s="77"/>
      <c r="BI586" s="77"/>
      <c r="BJ586" s="77"/>
      <c r="BK586" s="77"/>
      <c r="BL586" s="77"/>
      <c r="BM586" s="77"/>
      <c r="BN586" s="77"/>
      <c r="BO586" s="77"/>
      <c r="BP586" s="77"/>
      <c r="BQ586" s="77"/>
      <c r="BR586" s="77"/>
      <c r="BS586" s="77"/>
      <c r="BT586" s="77"/>
      <c r="BU586" s="77"/>
      <c r="BV586" s="77"/>
      <c r="BW586" s="77"/>
      <c r="BX586" s="77"/>
      <c r="BY586" s="77"/>
      <c r="BZ586" s="77"/>
      <c r="CA586" s="77"/>
      <c r="CB586" s="77"/>
      <c r="CC586" s="77"/>
      <c r="CD586" s="77"/>
      <c r="CE586" s="77"/>
      <c r="CF586" s="77"/>
      <c r="CG586" s="77"/>
      <c r="CH586" s="77"/>
      <c r="CI586" s="77"/>
      <c r="CJ586" s="77"/>
      <c r="CK586" s="77"/>
      <c r="CL586" s="77"/>
      <c r="CM586" s="77"/>
      <c r="CN586" s="77"/>
      <c r="CO586" s="77"/>
      <c r="CP586" s="77"/>
      <c r="CQ586" s="77"/>
      <c r="CR586" s="77"/>
      <c r="CS586" s="77"/>
      <c r="CT586" s="81"/>
      <c r="CU586" s="77"/>
      <c r="CV586" s="77"/>
      <c r="CW586" s="77"/>
      <c r="CX586" s="77"/>
      <c r="CY586" s="77"/>
      <c r="CZ586" s="77"/>
      <c r="DA586" s="77"/>
      <c r="DB586" s="77"/>
      <c r="DC586" s="77"/>
      <c r="DD586" s="77"/>
      <c r="DE586" s="77"/>
      <c r="DF586" s="77"/>
      <c r="DG586" s="77"/>
      <c r="DH586" s="77"/>
      <c r="DI586" s="77"/>
      <c r="DJ586" s="77"/>
      <c r="DK586" s="77"/>
      <c r="DL586" s="77"/>
      <c r="DM586" s="77"/>
      <c r="DN586" s="77"/>
      <c r="DO586" s="77"/>
      <c r="DP586" s="77"/>
      <c r="DQ586" s="77"/>
      <c r="DR586" s="77"/>
    </row>
    <row r="587" spans="1:122" ht="13.5" customHeight="1">
      <c r="A587" s="77"/>
      <c r="B587" s="86"/>
      <c r="C587" s="86"/>
      <c r="D587" s="86"/>
      <c r="E587" s="86"/>
      <c r="F587" s="86"/>
      <c r="G587" s="86"/>
      <c r="H587" s="86"/>
      <c r="I587" s="86"/>
      <c r="J587" s="86"/>
      <c r="K587" s="88"/>
      <c r="L587" s="77"/>
      <c r="M587" s="77"/>
      <c r="N587" s="77"/>
      <c r="O587" s="77"/>
      <c r="P587" s="77"/>
      <c r="Q587" s="77"/>
      <c r="R587" s="89"/>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c r="AP587" s="77"/>
      <c r="AQ587" s="77"/>
      <c r="AR587" s="77"/>
      <c r="AS587" s="77"/>
      <c r="AT587" s="77"/>
      <c r="AU587" s="77"/>
      <c r="AV587" s="77"/>
      <c r="AW587" s="77"/>
      <c r="AX587" s="77"/>
      <c r="AY587" s="77"/>
      <c r="AZ587" s="77"/>
      <c r="BA587" s="77"/>
      <c r="BB587" s="77"/>
      <c r="BC587" s="77"/>
      <c r="BD587" s="77"/>
      <c r="BE587" s="77"/>
      <c r="BF587" s="77"/>
      <c r="BG587" s="77"/>
      <c r="BH587" s="77"/>
      <c r="BI587" s="77"/>
      <c r="BJ587" s="77"/>
      <c r="BK587" s="77"/>
      <c r="BL587" s="77"/>
      <c r="BM587" s="77"/>
      <c r="BN587" s="77"/>
      <c r="BO587" s="77"/>
      <c r="BP587" s="77"/>
      <c r="BQ587" s="77"/>
      <c r="BR587" s="77"/>
      <c r="BS587" s="77"/>
      <c r="BT587" s="77"/>
      <c r="BU587" s="77"/>
      <c r="BV587" s="77"/>
      <c r="BW587" s="77"/>
      <c r="BX587" s="77"/>
      <c r="BY587" s="77"/>
      <c r="BZ587" s="77"/>
      <c r="CA587" s="77"/>
      <c r="CB587" s="77"/>
      <c r="CC587" s="77"/>
      <c r="CD587" s="77"/>
      <c r="CE587" s="77"/>
      <c r="CF587" s="77"/>
      <c r="CG587" s="77"/>
      <c r="CH587" s="77"/>
      <c r="CI587" s="77"/>
      <c r="CJ587" s="77"/>
      <c r="CK587" s="77"/>
      <c r="CL587" s="77"/>
      <c r="CM587" s="77"/>
      <c r="CN587" s="77"/>
      <c r="CO587" s="77"/>
      <c r="CP587" s="77"/>
      <c r="CQ587" s="77"/>
      <c r="CR587" s="77"/>
      <c r="CS587" s="77"/>
      <c r="CT587" s="81"/>
      <c r="CU587" s="77"/>
      <c r="CV587" s="77"/>
      <c r="CW587" s="77"/>
      <c r="CX587" s="77"/>
      <c r="CY587" s="77"/>
      <c r="CZ587" s="77"/>
      <c r="DA587" s="77"/>
      <c r="DB587" s="77"/>
      <c r="DC587" s="77"/>
      <c r="DD587" s="77"/>
      <c r="DE587" s="77"/>
      <c r="DF587" s="77"/>
      <c r="DG587" s="77"/>
      <c r="DH587" s="77"/>
      <c r="DI587" s="77"/>
      <c r="DJ587" s="77"/>
      <c r="DK587" s="77"/>
      <c r="DL587" s="77"/>
      <c r="DM587" s="77"/>
      <c r="DN587" s="77"/>
      <c r="DO587" s="77"/>
      <c r="DP587" s="77"/>
      <c r="DQ587" s="77"/>
      <c r="DR587" s="77"/>
    </row>
    <row r="588" spans="1:122" ht="13.5" customHeight="1">
      <c r="A588" s="77"/>
      <c r="B588" s="86"/>
      <c r="C588" s="86"/>
      <c r="D588" s="86"/>
      <c r="E588" s="86"/>
      <c r="F588" s="86"/>
      <c r="G588" s="86"/>
      <c r="H588" s="86"/>
      <c r="I588" s="86"/>
      <c r="J588" s="86"/>
      <c r="K588" s="88"/>
      <c r="L588" s="77"/>
      <c r="M588" s="77"/>
      <c r="N588" s="77"/>
      <c r="O588" s="77"/>
      <c r="P588" s="77"/>
      <c r="Q588" s="77"/>
      <c r="R588" s="89"/>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c r="AP588" s="77"/>
      <c r="AQ588" s="77"/>
      <c r="AR588" s="77"/>
      <c r="AS588" s="77"/>
      <c r="AT588" s="77"/>
      <c r="AU588" s="77"/>
      <c r="AV588" s="77"/>
      <c r="AW588" s="77"/>
      <c r="AX588" s="77"/>
      <c r="AY588" s="77"/>
      <c r="AZ588" s="77"/>
      <c r="BA588" s="77"/>
      <c r="BB588" s="77"/>
      <c r="BC588" s="77"/>
      <c r="BD588" s="77"/>
      <c r="BE588" s="77"/>
      <c r="BF588" s="77"/>
      <c r="BG588" s="77"/>
      <c r="BH588" s="77"/>
      <c r="BI588" s="77"/>
      <c r="BJ588" s="77"/>
      <c r="BK588" s="77"/>
      <c r="BL588" s="77"/>
      <c r="BM588" s="77"/>
      <c r="BN588" s="77"/>
      <c r="BO588" s="77"/>
      <c r="BP588" s="77"/>
      <c r="BQ588" s="77"/>
      <c r="BR588" s="77"/>
      <c r="BS588" s="77"/>
      <c r="BT588" s="77"/>
      <c r="BU588" s="77"/>
      <c r="BV588" s="77"/>
      <c r="BW588" s="77"/>
      <c r="BX588" s="77"/>
      <c r="BY588" s="77"/>
      <c r="BZ588" s="77"/>
      <c r="CA588" s="77"/>
      <c r="CB588" s="77"/>
      <c r="CC588" s="77"/>
      <c r="CD588" s="77"/>
      <c r="CE588" s="77"/>
      <c r="CF588" s="77"/>
      <c r="CG588" s="77"/>
      <c r="CH588" s="77"/>
      <c r="CI588" s="77"/>
      <c r="CJ588" s="77"/>
      <c r="CK588" s="77"/>
      <c r="CL588" s="77"/>
      <c r="CM588" s="77"/>
      <c r="CN588" s="77"/>
      <c r="CO588" s="77"/>
      <c r="CP588" s="77"/>
      <c r="CQ588" s="77"/>
      <c r="CR588" s="77"/>
      <c r="CS588" s="77"/>
      <c r="CT588" s="81"/>
      <c r="CU588" s="77"/>
      <c r="CV588" s="77"/>
      <c r="CW588" s="77"/>
      <c r="CX588" s="77"/>
      <c r="CY588" s="77"/>
      <c r="CZ588" s="77"/>
      <c r="DA588" s="77"/>
      <c r="DB588" s="77"/>
      <c r="DC588" s="77"/>
      <c r="DD588" s="77"/>
      <c r="DE588" s="77"/>
      <c r="DF588" s="77"/>
      <c r="DG588" s="77"/>
      <c r="DH588" s="77"/>
      <c r="DI588" s="77"/>
      <c r="DJ588" s="77"/>
      <c r="DK588" s="77"/>
      <c r="DL588" s="77"/>
      <c r="DM588" s="77"/>
      <c r="DN588" s="77"/>
      <c r="DO588" s="77"/>
      <c r="DP588" s="77"/>
      <c r="DQ588" s="77"/>
      <c r="DR588" s="77"/>
    </row>
    <row r="589" spans="1:122" ht="13.5" customHeight="1">
      <c r="A589" s="77"/>
      <c r="B589" s="86"/>
      <c r="C589" s="86"/>
      <c r="D589" s="86"/>
      <c r="E589" s="86"/>
      <c r="F589" s="86"/>
      <c r="G589" s="86"/>
      <c r="H589" s="86"/>
      <c r="I589" s="86"/>
      <c r="J589" s="86"/>
      <c r="K589" s="88"/>
      <c r="L589" s="77"/>
      <c r="M589" s="77"/>
      <c r="N589" s="77"/>
      <c r="O589" s="77"/>
      <c r="P589" s="77"/>
      <c r="Q589" s="77"/>
      <c r="R589" s="89"/>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c r="AP589" s="77"/>
      <c r="AQ589" s="77"/>
      <c r="AR589" s="77"/>
      <c r="AS589" s="77"/>
      <c r="AT589" s="77"/>
      <c r="AU589" s="77"/>
      <c r="AV589" s="77"/>
      <c r="AW589" s="77"/>
      <c r="AX589" s="77"/>
      <c r="AY589" s="77"/>
      <c r="AZ589" s="77"/>
      <c r="BA589" s="77"/>
      <c r="BB589" s="77"/>
      <c r="BC589" s="77"/>
      <c r="BD589" s="77"/>
      <c r="BE589" s="77"/>
      <c r="BF589" s="77"/>
      <c r="BG589" s="77"/>
      <c r="BH589" s="77"/>
      <c r="BI589" s="77"/>
      <c r="BJ589" s="77"/>
      <c r="BK589" s="77"/>
      <c r="BL589" s="77"/>
      <c r="BM589" s="77"/>
      <c r="BN589" s="77"/>
      <c r="BO589" s="77"/>
      <c r="BP589" s="77"/>
      <c r="BQ589" s="77"/>
      <c r="BR589" s="77"/>
      <c r="BS589" s="77"/>
      <c r="BT589" s="77"/>
      <c r="BU589" s="77"/>
      <c r="BV589" s="77"/>
      <c r="BW589" s="77"/>
      <c r="BX589" s="77"/>
      <c r="BY589" s="77"/>
      <c r="BZ589" s="77"/>
      <c r="CA589" s="77"/>
      <c r="CB589" s="77"/>
      <c r="CC589" s="77"/>
      <c r="CD589" s="77"/>
      <c r="CE589" s="77"/>
      <c r="CF589" s="77"/>
      <c r="CG589" s="77"/>
      <c r="CH589" s="77"/>
      <c r="CI589" s="77"/>
      <c r="CJ589" s="77"/>
      <c r="CK589" s="77"/>
      <c r="CL589" s="77"/>
      <c r="CM589" s="77"/>
      <c r="CN589" s="77"/>
      <c r="CO589" s="77"/>
      <c r="CP589" s="77"/>
      <c r="CQ589" s="77"/>
      <c r="CR589" s="77"/>
      <c r="CS589" s="77"/>
      <c r="CT589" s="81"/>
      <c r="CU589" s="77"/>
      <c r="CV589" s="77"/>
      <c r="CW589" s="77"/>
      <c r="CX589" s="77"/>
      <c r="CY589" s="77"/>
      <c r="CZ589" s="77"/>
      <c r="DA589" s="77"/>
      <c r="DB589" s="77"/>
      <c r="DC589" s="77"/>
      <c r="DD589" s="77"/>
      <c r="DE589" s="77"/>
      <c r="DF589" s="77"/>
      <c r="DG589" s="77"/>
      <c r="DH589" s="77"/>
      <c r="DI589" s="77"/>
      <c r="DJ589" s="77"/>
      <c r="DK589" s="77"/>
      <c r="DL589" s="77"/>
      <c r="DM589" s="77"/>
      <c r="DN589" s="77"/>
      <c r="DO589" s="77"/>
      <c r="DP589" s="77"/>
      <c r="DQ589" s="77"/>
      <c r="DR589" s="77"/>
    </row>
    <row r="590" spans="1:122" ht="13.5" customHeight="1">
      <c r="A590" s="77"/>
      <c r="B590" s="86"/>
      <c r="C590" s="86"/>
      <c r="D590" s="86"/>
      <c r="E590" s="86"/>
      <c r="F590" s="86"/>
      <c r="G590" s="86"/>
      <c r="H590" s="86"/>
      <c r="I590" s="86"/>
      <c r="J590" s="86"/>
      <c r="K590" s="88"/>
      <c r="L590" s="77"/>
      <c r="M590" s="77"/>
      <c r="N590" s="77"/>
      <c r="O590" s="77"/>
      <c r="P590" s="77"/>
      <c r="Q590" s="77"/>
      <c r="R590" s="89"/>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c r="AP590" s="77"/>
      <c r="AQ590" s="77"/>
      <c r="AR590" s="77"/>
      <c r="AS590" s="77"/>
      <c r="AT590" s="77"/>
      <c r="AU590" s="77"/>
      <c r="AV590" s="77"/>
      <c r="AW590" s="77"/>
      <c r="AX590" s="77"/>
      <c r="AY590" s="77"/>
      <c r="AZ590" s="77"/>
      <c r="BA590" s="77"/>
      <c r="BB590" s="77"/>
      <c r="BC590" s="77"/>
      <c r="BD590" s="77"/>
      <c r="BE590" s="77"/>
      <c r="BF590" s="77"/>
      <c r="BG590" s="77"/>
      <c r="BH590" s="77"/>
      <c r="BI590" s="77"/>
      <c r="BJ590" s="77"/>
      <c r="BK590" s="77"/>
      <c r="BL590" s="77"/>
      <c r="BM590" s="77"/>
      <c r="BN590" s="77"/>
      <c r="BO590" s="77"/>
      <c r="BP590" s="77"/>
      <c r="BQ590" s="77"/>
      <c r="BR590" s="77"/>
      <c r="BS590" s="77"/>
      <c r="BT590" s="77"/>
      <c r="BU590" s="77"/>
      <c r="BV590" s="77"/>
      <c r="BW590" s="77"/>
      <c r="BX590" s="77"/>
      <c r="BY590" s="77"/>
      <c r="BZ590" s="77"/>
      <c r="CA590" s="77"/>
      <c r="CB590" s="77"/>
      <c r="CC590" s="77"/>
      <c r="CD590" s="77"/>
      <c r="CE590" s="77"/>
      <c r="CF590" s="77"/>
      <c r="CG590" s="77"/>
      <c r="CH590" s="77"/>
      <c r="CI590" s="77"/>
      <c r="CJ590" s="77"/>
      <c r="CK590" s="77"/>
      <c r="CL590" s="77"/>
      <c r="CM590" s="77"/>
      <c r="CN590" s="77"/>
      <c r="CO590" s="77"/>
      <c r="CP590" s="77"/>
      <c r="CQ590" s="77"/>
      <c r="CR590" s="77"/>
      <c r="CS590" s="77"/>
      <c r="CT590" s="81"/>
      <c r="CU590" s="77"/>
      <c r="CV590" s="77"/>
      <c r="CW590" s="77"/>
      <c r="CX590" s="77"/>
      <c r="CY590" s="77"/>
      <c r="CZ590" s="77"/>
      <c r="DA590" s="77"/>
      <c r="DB590" s="77"/>
      <c r="DC590" s="77"/>
      <c r="DD590" s="77"/>
      <c r="DE590" s="77"/>
      <c r="DF590" s="77"/>
      <c r="DG590" s="77"/>
      <c r="DH590" s="77"/>
      <c r="DI590" s="77"/>
      <c r="DJ590" s="77"/>
      <c r="DK590" s="77"/>
      <c r="DL590" s="77"/>
      <c r="DM590" s="77"/>
      <c r="DN590" s="77"/>
      <c r="DO590" s="77"/>
      <c r="DP590" s="77"/>
      <c r="DQ590" s="77"/>
      <c r="DR590" s="77"/>
    </row>
    <row r="591" spans="1:122" ht="13.5" customHeight="1">
      <c r="A591" s="77"/>
      <c r="B591" s="86"/>
      <c r="C591" s="86"/>
      <c r="D591" s="86"/>
      <c r="E591" s="86"/>
      <c r="F591" s="86"/>
      <c r="G591" s="86"/>
      <c r="H591" s="86"/>
      <c r="I591" s="86"/>
      <c r="J591" s="86"/>
      <c r="K591" s="88"/>
      <c r="L591" s="77"/>
      <c r="M591" s="77"/>
      <c r="N591" s="77"/>
      <c r="O591" s="77"/>
      <c r="P591" s="77"/>
      <c r="Q591" s="77"/>
      <c r="R591" s="89"/>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c r="AP591" s="77"/>
      <c r="AQ591" s="77"/>
      <c r="AR591" s="77"/>
      <c r="AS591" s="77"/>
      <c r="AT591" s="77"/>
      <c r="AU591" s="77"/>
      <c r="AV591" s="77"/>
      <c r="AW591" s="77"/>
      <c r="AX591" s="77"/>
      <c r="AY591" s="77"/>
      <c r="AZ591" s="77"/>
      <c r="BA591" s="77"/>
      <c r="BB591" s="77"/>
      <c r="BC591" s="77"/>
      <c r="BD591" s="77"/>
      <c r="BE591" s="77"/>
      <c r="BF591" s="77"/>
      <c r="BG591" s="77"/>
      <c r="BH591" s="77"/>
      <c r="BI591" s="77"/>
      <c r="BJ591" s="77"/>
      <c r="BK591" s="77"/>
      <c r="BL591" s="77"/>
      <c r="BM591" s="77"/>
      <c r="BN591" s="77"/>
      <c r="BO591" s="77"/>
      <c r="BP591" s="77"/>
      <c r="BQ591" s="77"/>
      <c r="BR591" s="77"/>
      <c r="BS591" s="77"/>
      <c r="BT591" s="77"/>
      <c r="BU591" s="77"/>
      <c r="BV591" s="77"/>
      <c r="BW591" s="77"/>
      <c r="BX591" s="77"/>
      <c r="BY591" s="77"/>
      <c r="BZ591" s="77"/>
      <c r="CA591" s="77"/>
      <c r="CB591" s="77"/>
      <c r="CC591" s="77"/>
      <c r="CD591" s="77"/>
      <c r="CE591" s="77"/>
      <c r="CF591" s="77"/>
      <c r="CG591" s="77"/>
      <c r="CH591" s="77"/>
      <c r="CI591" s="77"/>
      <c r="CJ591" s="77"/>
      <c r="CK591" s="77"/>
      <c r="CL591" s="77"/>
      <c r="CM591" s="77"/>
      <c r="CN591" s="77"/>
      <c r="CO591" s="77"/>
      <c r="CP591" s="77"/>
      <c r="CQ591" s="77"/>
      <c r="CR591" s="77"/>
      <c r="CS591" s="77"/>
      <c r="CT591" s="81"/>
      <c r="CU591" s="77"/>
      <c r="CV591" s="77"/>
      <c r="CW591" s="77"/>
      <c r="CX591" s="77"/>
      <c r="CY591" s="77"/>
      <c r="CZ591" s="77"/>
      <c r="DA591" s="77"/>
      <c r="DB591" s="77"/>
      <c r="DC591" s="77"/>
      <c r="DD591" s="77"/>
      <c r="DE591" s="77"/>
      <c r="DF591" s="77"/>
      <c r="DG591" s="77"/>
      <c r="DH591" s="77"/>
      <c r="DI591" s="77"/>
      <c r="DJ591" s="77"/>
      <c r="DK591" s="77"/>
      <c r="DL591" s="77"/>
      <c r="DM591" s="77"/>
      <c r="DN591" s="77"/>
      <c r="DO591" s="77"/>
      <c r="DP591" s="77"/>
      <c r="DQ591" s="77"/>
      <c r="DR591" s="77"/>
    </row>
    <row r="592" spans="1:122" ht="13.5" customHeight="1">
      <c r="A592" s="77"/>
      <c r="B592" s="86"/>
      <c r="C592" s="86"/>
      <c r="D592" s="86"/>
      <c r="E592" s="86"/>
      <c r="F592" s="86"/>
      <c r="G592" s="86"/>
      <c r="H592" s="86"/>
      <c r="I592" s="86"/>
      <c r="J592" s="86"/>
      <c r="K592" s="88"/>
      <c r="L592" s="77"/>
      <c r="M592" s="77"/>
      <c r="N592" s="77"/>
      <c r="O592" s="77"/>
      <c r="P592" s="77"/>
      <c r="Q592" s="77"/>
      <c r="R592" s="89"/>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c r="AP592" s="77"/>
      <c r="AQ592" s="77"/>
      <c r="AR592" s="77"/>
      <c r="AS592" s="77"/>
      <c r="AT592" s="77"/>
      <c r="AU592" s="77"/>
      <c r="AV592" s="77"/>
      <c r="AW592" s="77"/>
      <c r="AX592" s="77"/>
      <c r="AY592" s="77"/>
      <c r="AZ592" s="77"/>
      <c r="BA592" s="77"/>
      <c r="BB592" s="77"/>
      <c r="BC592" s="77"/>
      <c r="BD592" s="77"/>
      <c r="BE592" s="77"/>
      <c r="BF592" s="77"/>
      <c r="BG592" s="77"/>
      <c r="BH592" s="77"/>
      <c r="BI592" s="77"/>
      <c r="BJ592" s="77"/>
      <c r="BK592" s="77"/>
      <c r="BL592" s="77"/>
      <c r="BM592" s="77"/>
      <c r="BN592" s="77"/>
      <c r="BO592" s="77"/>
      <c r="BP592" s="77"/>
      <c r="BQ592" s="77"/>
      <c r="BR592" s="77"/>
      <c r="BS592" s="77"/>
      <c r="BT592" s="77"/>
      <c r="BU592" s="77"/>
      <c r="BV592" s="77"/>
      <c r="BW592" s="77"/>
      <c r="BX592" s="77"/>
      <c r="BY592" s="77"/>
      <c r="BZ592" s="77"/>
      <c r="CA592" s="77"/>
      <c r="CB592" s="77"/>
      <c r="CC592" s="77"/>
      <c r="CD592" s="77"/>
      <c r="CE592" s="77"/>
      <c r="CF592" s="77"/>
      <c r="CG592" s="77"/>
      <c r="CH592" s="77"/>
      <c r="CI592" s="77"/>
      <c r="CJ592" s="77"/>
      <c r="CK592" s="77"/>
      <c r="CL592" s="77"/>
      <c r="CM592" s="77"/>
      <c r="CN592" s="77"/>
      <c r="CO592" s="77"/>
      <c r="CP592" s="77"/>
      <c r="CQ592" s="77"/>
      <c r="CR592" s="77"/>
      <c r="CS592" s="77"/>
      <c r="CT592" s="81"/>
      <c r="CU592" s="77"/>
      <c r="CV592" s="77"/>
      <c r="CW592" s="77"/>
      <c r="CX592" s="77"/>
      <c r="CY592" s="77"/>
      <c r="CZ592" s="77"/>
      <c r="DA592" s="77"/>
      <c r="DB592" s="77"/>
      <c r="DC592" s="77"/>
      <c r="DD592" s="77"/>
      <c r="DE592" s="77"/>
      <c r="DF592" s="77"/>
      <c r="DG592" s="77"/>
      <c r="DH592" s="77"/>
      <c r="DI592" s="77"/>
      <c r="DJ592" s="77"/>
      <c r="DK592" s="77"/>
      <c r="DL592" s="77"/>
      <c r="DM592" s="77"/>
      <c r="DN592" s="77"/>
      <c r="DO592" s="77"/>
      <c r="DP592" s="77"/>
      <c r="DQ592" s="77"/>
      <c r="DR592" s="77"/>
    </row>
    <row r="593" spans="1:122" ht="13.5" customHeight="1">
      <c r="A593" s="77"/>
      <c r="B593" s="86"/>
      <c r="C593" s="86"/>
      <c r="D593" s="86"/>
      <c r="E593" s="86"/>
      <c r="F593" s="86"/>
      <c r="G593" s="86"/>
      <c r="H593" s="86"/>
      <c r="I593" s="86"/>
      <c r="J593" s="86"/>
      <c r="K593" s="88"/>
      <c r="L593" s="77"/>
      <c r="M593" s="77"/>
      <c r="N593" s="77"/>
      <c r="O593" s="77"/>
      <c r="P593" s="77"/>
      <c r="Q593" s="77"/>
      <c r="R593" s="89"/>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c r="AP593" s="77"/>
      <c r="AQ593" s="77"/>
      <c r="AR593" s="77"/>
      <c r="AS593" s="77"/>
      <c r="AT593" s="77"/>
      <c r="AU593" s="77"/>
      <c r="AV593" s="77"/>
      <c r="AW593" s="77"/>
      <c r="AX593" s="77"/>
      <c r="AY593" s="77"/>
      <c r="AZ593" s="77"/>
      <c r="BA593" s="77"/>
      <c r="BB593" s="77"/>
      <c r="BC593" s="77"/>
      <c r="BD593" s="77"/>
      <c r="BE593" s="77"/>
      <c r="BF593" s="77"/>
      <c r="BG593" s="77"/>
      <c r="BH593" s="77"/>
      <c r="BI593" s="77"/>
      <c r="BJ593" s="77"/>
      <c r="BK593" s="77"/>
      <c r="BL593" s="77"/>
      <c r="BM593" s="77"/>
      <c r="BN593" s="77"/>
      <c r="BO593" s="77"/>
      <c r="BP593" s="77"/>
      <c r="BQ593" s="77"/>
      <c r="BR593" s="77"/>
      <c r="BS593" s="77"/>
      <c r="BT593" s="77"/>
      <c r="BU593" s="77"/>
      <c r="BV593" s="77"/>
      <c r="BW593" s="77"/>
      <c r="BX593" s="77"/>
      <c r="BY593" s="77"/>
      <c r="BZ593" s="77"/>
      <c r="CA593" s="77"/>
      <c r="CB593" s="77"/>
      <c r="CC593" s="77"/>
      <c r="CD593" s="77"/>
      <c r="CE593" s="77"/>
      <c r="CF593" s="77"/>
      <c r="CG593" s="77"/>
      <c r="CH593" s="77"/>
      <c r="CI593" s="77"/>
      <c r="CJ593" s="77"/>
      <c r="CK593" s="77"/>
      <c r="CL593" s="77"/>
      <c r="CM593" s="77"/>
      <c r="CN593" s="77"/>
      <c r="CO593" s="77"/>
      <c r="CP593" s="77"/>
      <c r="CQ593" s="77"/>
      <c r="CR593" s="77"/>
      <c r="CS593" s="77"/>
      <c r="CT593" s="81"/>
      <c r="CU593" s="77"/>
      <c r="CV593" s="77"/>
      <c r="CW593" s="77"/>
      <c r="CX593" s="77"/>
      <c r="CY593" s="77"/>
      <c r="CZ593" s="77"/>
      <c r="DA593" s="77"/>
      <c r="DB593" s="77"/>
      <c r="DC593" s="77"/>
      <c r="DD593" s="77"/>
      <c r="DE593" s="77"/>
      <c r="DF593" s="77"/>
      <c r="DG593" s="77"/>
      <c r="DH593" s="77"/>
      <c r="DI593" s="77"/>
      <c r="DJ593" s="77"/>
      <c r="DK593" s="77"/>
      <c r="DL593" s="77"/>
      <c r="DM593" s="77"/>
      <c r="DN593" s="77"/>
      <c r="DO593" s="77"/>
      <c r="DP593" s="77"/>
      <c r="DQ593" s="77"/>
      <c r="DR593" s="77"/>
    </row>
    <row r="594" spans="1:122" ht="13.5" customHeight="1">
      <c r="A594" s="77"/>
      <c r="B594" s="86"/>
      <c r="C594" s="86"/>
      <c r="D594" s="86"/>
      <c r="E594" s="86"/>
      <c r="F594" s="86"/>
      <c r="G594" s="86"/>
      <c r="H594" s="86"/>
      <c r="I594" s="86"/>
      <c r="J594" s="86"/>
      <c r="K594" s="88"/>
      <c r="L594" s="77"/>
      <c r="M594" s="77"/>
      <c r="N594" s="77"/>
      <c r="O594" s="77"/>
      <c r="P594" s="77"/>
      <c r="Q594" s="77"/>
      <c r="R594" s="89"/>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c r="AP594" s="77"/>
      <c r="AQ594" s="77"/>
      <c r="AR594" s="77"/>
      <c r="AS594" s="77"/>
      <c r="AT594" s="77"/>
      <c r="AU594" s="77"/>
      <c r="AV594" s="77"/>
      <c r="AW594" s="77"/>
      <c r="AX594" s="77"/>
      <c r="AY594" s="77"/>
      <c r="AZ594" s="77"/>
      <c r="BA594" s="77"/>
      <c r="BB594" s="77"/>
      <c r="BC594" s="77"/>
      <c r="BD594" s="77"/>
      <c r="BE594" s="77"/>
      <c r="BF594" s="77"/>
      <c r="BG594" s="77"/>
      <c r="BH594" s="77"/>
      <c r="BI594" s="77"/>
      <c r="BJ594" s="77"/>
      <c r="BK594" s="77"/>
      <c r="BL594" s="77"/>
      <c r="BM594" s="77"/>
      <c r="BN594" s="77"/>
      <c r="BO594" s="77"/>
      <c r="BP594" s="77"/>
      <c r="BQ594" s="77"/>
      <c r="BR594" s="77"/>
      <c r="BS594" s="77"/>
      <c r="BT594" s="77"/>
      <c r="BU594" s="77"/>
      <c r="BV594" s="77"/>
      <c r="BW594" s="77"/>
      <c r="BX594" s="77"/>
      <c r="BY594" s="77"/>
      <c r="BZ594" s="77"/>
      <c r="CA594" s="77"/>
      <c r="CB594" s="77"/>
      <c r="CC594" s="77"/>
      <c r="CD594" s="77"/>
      <c r="CE594" s="77"/>
      <c r="CF594" s="77"/>
      <c r="CG594" s="77"/>
      <c r="CH594" s="77"/>
      <c r="CI594" s="77"/>
      <c r="CJ594" s="77"/>
      <c r="CK594" s="77"/>
      <c r="CL594" s="77"/>
      <c r="CM594" s="77"/>
      <c r="CN594" s="77"/>
      <c r="CO594" s="77"/>
      <c r="CP594" s="77"/>
      <c r="CQ594" s="77"/>
      <c r="CR594" s="77"/>
      <c r="CS594" s="77"/>
      <c r="CT594" s="81"/>
      <c r="CU594" s="77"/>
      <c r="CV594" s="77"/>
      <c r="CW594" s="77"/>
      <c r="CX594" s="77"/>
      <c r="CY594" s="77"/>
      <c r="CZ594" s="77"/>
      <c r="DA594" s="77"/>
      <c r="DB594" s="77"/>
      <c r="DC594" s="77"/>
      <c r="DD594" s="77"/>
      <c r="DE594" s="77"/>
      <c r="DF594" s="77"/>
      <c r="DG594" s="77"/>
      <c r="DH594" s="77"/>
      <c r="DI594" s="77"/>
      <c r="DJ594" s="77"/>
      <c r="DK594" s="77"/>
      <c r="DL594" s="77"/>
      <c r="DM594" s="77"/>
      <c r="DN594" s="77"/>
      <c r="DO594" s="77"/>
      <c r="DP594" s="77"/>
      <c r="DQ594" s="77"/>
      <c r="DR594" s="77"/>
    </row>
    <row r="595" spans="1:122" ht="13.5" customHeight="1">
      <c r="A595" s="77"/>
      <c r="B595" s="86"/>
      <c r="C595" s="86"/>
      <c r="D595" s="86"/>
      <c r="E595" s="86"/>
      <c r="F595" s="86"/>
      <c r="G595" s="86"/>
      <c r="H595" s="86"/>
      <c r="I595" s="86"/>
      <c r="J595" s="86"/>
      <c r="K595" s="88"/>
      <c r="L595" s="77"/>
      <c r="M595" s="77"/>
      <c r="N595" s="77"/>
      <c r="O595" s="77"/>
      <c r="P595" s="77"/>
      <c r="Q595" s="77"/>
      <c r="R595" s="89"/>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c r="AP595" s="77"/>
      <c r="AQ595" s="77"/>
      <c r="AR595" s="77"/>
      <c r="AS595" s="77"/>
      <c r="AT595" s="77"/>
      <c r="AU595" s="77"/>
      <c r="AV595" s="77"/>
      <c r="AW595" s="77"/>
      <c r="AX595" s="77"/>
      <c r="AY595" s="77"/>
      <c r="AZ595" s="77"/>
      <c r="BA595" s="77"/>
      <c r="BB595" s="77"/>
      <c r="BC595" s="77"/>
      <c r="BD595" s="77"/>
      <c r="BE595" s="77"/>
      <c r="BF595" s="77"/>
      <c r="BG595" s="77"/>
      <c r="BH595" s="77"/>
      <c r="BI595" s="77"/>
      <c r="BJ595" s="77"/>
      <c r="BK595" s="77"/>
      <c r="BL595" s="77"/>
      <c r="BM595" s="77"/>
      <c r="BN595" s="77"/>
      <c r="BO595" s="77"/>
      <c r="BP595" s="77"/>
      <c r="BQ595" s="77"/>
      <c r="BR595" s="77"/>
      <c r="BS595" s="77"/>
      <c r="BT595" s="77"/>
      <c r="BU595" s="77"/>
      <c r="BV595" s="77"/>
      <c r="BW595" s="77"/>
      <c r="BX595" s="77"/>
      <c r="BY595" s="77"/>
      <c r="BZ595" s="77"/>
      <c r="CA595" s="77"/>
      <c r="CB595" s="77"/>
      <c r="CC595" s="77"/>
      <c r="CD595" s="77"/>
      <c r="CE595" s="77"/>
      <c r="CF595" s="77"/>
      <c r="CG595" s="77"/>
      <c r="CH595" s="77"/>
      <c r="CI595" s="77"/>
      <c r="CJ595" s="77"/>
      <c r="CK595" s="77"/>
      <c r="CL595" s="77"/>
      <c r="CM595" s="77"/>
      <c r="CN595" s="77"/>
      <c r="CO595" s="77"/>
      <c r="CP595" s="77"/>
      <c r="CQ595" s="77"/>
      <c r="CR595" s="77"/>
      <c r="CS595" s="77"/>
      <c r="CT595" s="81"/>
      <c r="CU595" s="77"/>
      <c r="CV595" s="77"/>
      <c r="CW595" s="77"/>
      <c r="CX595" s="77"/>
      <c r="CY595" s="77"/>
      <c r="CZ595" s="77"/>
      <c r="DA595" s="77"/>
      <c r="DB595" s="77"/>
      <c r="DC595" s="77"/>
      <c r="DD595" s="77"/>
      <c r="DE595" s="77"/>
      <c r="DF595" s="77"/>
      <c r="DG595" s="77"/>
      <c r="DH595" s="77"/>
      <c r="DI595" s="77"/>
      <c r="DJ595" s="77"/>
      <c r="DK595" s="77"/>
      <c r="DL595" s="77"/>
      <c r="DM595" s="77"/>
      <c r="DN595" s="77"/>
      <c r="DO595" s="77"/>
      <c r="DP595" s="77"/>
      <c r="DQ595" s="77"/>
      <c r="DR595" s="77"/>
    </row>
    <row r="596" spans="1:122" ht="13.5" customHeight="1">
      <c r="A596" s="77"/>
      <c r="B596" s="86"/>
      <c r="C596" s="86"/>
      <c r="D596" s="86"/>
      <c r="E596" s="86"/>
      <c r="F596" s="86"/>
      <c r="G596" s="86"/>
      <c r="H596" s="86"/>
      <c r="I596" s="86"/>
      <c r="J596" s="86"/>
      <c r="K596" s="88"/>
      <c r="L596" s="77"/>
      <c r="M596" s="77"/>
      <c r="N596" s="77"/>
      <c r="O596" s="77"/>
      <c r="P596" s="77"/>
      <c r="Q596" s="77"/>
      <c r="R596" s="89"/>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c r="AP596" s="77"/>
      <c r="AQ596" s="77"/>
      <c r="AR596" s="77"/>
      <c r="AS596" s="77"/>
      <c r="AT596" s="77"/>
      <c r="AU596" s="77"/>
      <c r="AV596" s="77"/>
      <c r="AW596" s="77"/>
      <c r="AX596" s="77"/>
      <c r="AY596" s="77"/>
      <c r="AZ596" s="77"/>
      <c r="BA596" s="77"/>
      <c r="BB596" s="77"/>
      <c r="BC596" s="77"/>
      <c r="BD596" s="77"/>
      <c r="BE596" s="77"/>
      <c r="BF596" s="77"/>
      <c r="BG596" s="77"/>
      <c r="BH596" s="77"/>
      <c r="BI596" s="77"/>
      <c r="BJ596" s="77"/>
      <c r="BK596" s="77"/>
      <c r="BL596" s="77"/>
      <c r="BM596" s="77"/>
      <c r="BN596" s="77"/>
      <c r="BO596" s="77"/>
      <c r="BP596" s="77"/>
      <c r="BQ596" s="77"/>
      <c r="BR596" s="77"/>
      <c r="BS596" s="77"/>
      <c r="BT596" s="77"/>
      <c r="BU596" s="77"/>
      <c r="BV596" s="77"/>
      <c r="BW596" s="77"/>
      <c r="BX596" s="77"/>
      <c r="BY596" s="77"/>
      <c r="BZ596" s="77"/>
      <c r="CA596" s="77"/>
      <c r="CB596" s="77"/>
      <c r="CC596" s="77"/>
      <c r="CD596" s="77"/>
      <c r="CE596" s="77"/>
      <c r="CF596" s="77"/>
      <c r="CG596" s="77"/>
      <c r="CH596" s="77"/>
      <c r="CI596" s="77"/>
      <c r="CJ596" s="77"/>
      <c r="CK596" s="77"/>
      <c r="CL596" s="77"/>
      <c r="CM596" s="77"/>
      <c r="CN596" s="77"/>
      <c r="CO596" s="77"/>
      <c r="CP596" s="77"/>
      <c r="CQ596" s="77"/>
      <c r="CR596" s="77"/>
      <c r="CS596" s="77"/>
      <c r="CT596" s="81"/>
      <c r="CU596" s="77"/>
      <c r="CV596" s="77"/>
      <c r="CW596" s="77"/>
      <c r="CX596" s="77"/>
      <c r="CY596" s="77"/>
      <c r="CZ596" s="77"/>
      <c r="DA596" s="77"/>
      <c r="DB596" s="77"/>
      <c r="DC596" s="77"/>
      <c r="DD596" s="77"/>
      <c r="DE596" s="77"/>
      <c r="DF596" s="77"/>
      <c r="DG596" s="77"/>
      <c r="DH596" s="77"/>
      <c r="DI596" s="77"/>
      <c r="DJ596" s="77"/>
      <c r="DK596" s="77"/>
      <c r="DL596" s="77"/>
      <c r="DM596" s="77"/>
      <c r="DN596" s="77"/>
      <c r="DO596" s="77"/>
      <c r="DP596" s="77"/>
      <c r="DQ596" s="77"/>
      <c r="DR596" s="77"/>
    </row>
    <row r="597" spans="1:122" ht="13.5" customHeight="1">
      <c r="A597" s="77"/>
      <c r="B597" s="86"/>
      <c r="C597" s="86"/>
      <c r="D597" s="86"/>
      <c r="E597" s="86"/>
      <c r="F597" s="86"/>
      <c r="G597" s="86"/>
      <c r="H597" s="86"/>
      <c r="I597" s="86"/>
      <c r="J597" s="86"/>
      <c r="K597" s="88"/>
      <c r="L597" s="77"/>
      <c r="M597" s="77"/>
      <c r="N597" s="77"/>
      <c r="O597" s="77"/>
      <c r="P597" s="77"/>
      <c r="Q597" s="77"/>
      <c r="R597" s="89"/>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c r="AP597" s="77"/>
      <c r="AQ597" s="77"/>
      <c r="AR597" s="77"/>
      <c r="AS597" s="77"/>
      <c r="AT597" s="77"/>
      <c r="AU597" s="77"/>
      <c r="AV597" s="77"/>
      <c r="AW597" s="77"/>
      <c r="AX597" s="77"/>
      <c r="AY597" s="77"/>
      <c r="AZ597" s="77"/>
      <c r="BA597" s="77"/>
      <c r="BB597" s="77"/>
      <c r="BC597" s="77"/>
      <c r="BD597" s="77"/>
      <c r="BE597" s="77"/>
      <c r="BF597" s="77"/>
      <c r="BG597" s="77"/>
      <c r="BH597" s="77"/>
      <c r="BI597" s="77"/>
      <c r="BJ597" s="77"/>
      <c r="BK597" s="77"/>
      <c r="BL597" s="77"/>
      <c r="BM597" s="77"/>
      <c r="BN597" s="77"/>
      <c r="BO597" s="77"/>
      <c r="BP597" s="77"/>
      <c r="BQ597" s="77"/>
      <c r="BR597" s="77"/>
      <c r="BS597" s="77"/>
      <c r="BT597" s="77"/>
      <c r="BU597" s="77"/>
      <c r="BV597" s="77"/>
      <c r="BW597" s="77"/>
      <c r="BX597" s="77"/>
      <c r="BY597" s="77"/>
      <c r="BZ597" s="77"/>
      <c r="CA597" s="77"/>
      <c r="CB597" s="77"/>
      <c r="CC597" s="77"/>
      <c r="CD597" s="77"/>
      <c r="CE597" s="77"/>
      <c r="CF597" s="77"/>
      <c r="CG597" s="77"/>
      <c r="CH597" s="77"/>
      <c r="CI597" s="77"/>
      <c r="CJ597" s="77"/>
      <c r="CK597" s="77"/>
      <c r="CL597" s="77"/>
      <c r="CM597" s="77"/>
      <c r="CN597" s="77"/>
      <c r="CO597" s="77"/>
      <c r="CP597" s="77"/>
      <c r="CQ597" s="77"/>
      <c r="CR597" s="77"/>
      <c r="CS597" s="77"/>
      <c r="CT597" s="81"/>
      <c r="CU597" s="77"/>
      <c r="CV597" s="77"/>
      <c r="CW597" s="77"/>
      <c r="CX597" s="77"/>
      <c r="CY597" s="77"/>
      <c r="CZ597" s="77"/>
      <c r="DA597" s="77"/>
      <c r="DB597" s="77"/>
      <c r="DC597" s="77"/>
      <c r="DD597" s="77"/>
      <c r="DE597" s="77"/>
      <c r="DF597" s="77"/>
      <c r="DG597" s="77"/>
      <c r="DH597" s="77"/>
      <c r="DI597" s="77"/>
      <c r="DJ597" s="77"/>
      <c r="DK597" s="77"/>
      <c r="DL597" s="77"/>
      <c r="DM597" s="77"/>
      <c r="DN597" s="77"/>
      <c r="DO597" s="77"/>
      <c r="DP597" s="77"/>
      <c r="DQ597" s="77"/>
      <c r="DR597" s="77"/>
    </row>
    <row r="598" spans="1:122" ht="13.5" customHeight="1">
      <c r="A598" s="77"/>
      <c r="B598" s="86"/>
      <c r="C598" s="86"/>
      <c r="D598" s="86"/>
      <c r="E598" s="86"/>
      <c r="F598" s="86"/>
      <c r="G598" s="86"/>
      <c r="H598" s="86"/>
      <c r="I598" s="86"/>
      <c r="J598" s="86"/>
      <c r="K598" s="88"/>
      <c r="L598" s="77"/>
      <c r="M598" s="77"/>
      <c r="N598" s="77"/>
      <c r="O598" s="77"/>
      <c r="P598" s="77"/>
      <c r="Q598" s="77"/>
      <c r="R598" s="89"/>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c r="AP598" s="77"/>
      <c r="AQ598" s="77"/>
      <c r="AR598" s="77"/>
      <c r="AS598" s="77"/>
      <c r="AT598" s="77"/>
      <c r="AU598" s="77"/>
      <c r="AV598" s="77"/>
      <c r="AW598" s="77"/>
      <c r="AX598" s="77"/>
      <c r="AY598" s="77"/>
      <c r="AZ598" s="77"/>
      <c r="BA598" s="77"/>
      <c r="BB598" s="77"/>
      <c r="BC598" s="77"/>
      <c r="BD598" s="77"/>
      <c r="BE598" s="77"/>
      <c r="BF598" s="77"/>
      <c r="BG598" s="77"/>
      <c r="BH598" s="77"/>
      <c r="BI598" s="77"/>
      <c r="BJ598" s="77"/>
      <c r="BK598" s="77"/>
      <c r="BL598" s="77"/>
      <c r="BM598" s="77"/>
      <c r="BN598" s="77"/>
      <c r="BO598" s="77"/>
      <c r="BP598" s="77"/>
      <c r="BQ598" s="77"/>
      <c r="BR598" s="77"/>
      <c r="BS598" s="77"/>
      <c r="BT598" s="77"/>
      <c r="BU598" s="77"/>
      <c r="BV598" s="77"/>
      <c r="BW598" s="77"/>
      <c r="BX598" s="77"/>
      <c r="BY598" s="77"/>
      <c r="BZ598" s="77"/>
      <c r="CA598" s="77"/>
      <c r="CB598" s="77"/>
      <c r="CC598" s="77"/>
      <c r="CD598" s="77"/>
      <c r="CE598" s="77"/>
      <c r="CF598" s="77"/>
      <c r="CG598" s="77"/>
      <c r="CH598" s="77"/>
      <c r="CI598" s="77"/>
      <c r="CJ598" s="77"/>
      <c r="CK598" s="77"/>
      <c r="CL598" s="77"/>
      <c r="CM598" s="77"/>
      <c r="CN598" s="77"/>
      <c r="CO598" s="77"/>
      <c r="CP598" s="77"/>
      <c r="CQ598" s="77"/>
      <c r="CR598" s="77"/>
      <c r="CS598" s="77"/>
      <c r="CT598" s="81"/>
      <c r="CU598" s="77"/>
      <c r="CV598" s="77"/>
      <c r="CW598" s="77"/>
      <c r="CX598" s="77"/>
      <c r="CY598" s="77"/>
      <c r="CZ598" s="77"/>
      <c r="DA598" s="77"/>
      <c r="DB598" s="77"/>
      <c r="DC598" s="77"/>
      <c r="DD598" s="77"/>
      <c r="DE598" s="77"/>
      <c r="DF598" s="77"/>
      <c r="DG598" s="77"/>
      <c r="DH598" s="77"/>
      <c r="DI598" s="77"/>
      <c r="DJ598" s="77"/>
      <c r="DK598" s="77"/>
      <c r="DL598" s="77"/>
      <c r="DM598" s="77"/>
      <c r="DN598" s="77"/>
      <c r="DO598" s="77"/>
      <c r="DP598" s="77"/>
      <c r="DQ598" s="77"/>
      <c r="DR598" s="77"/>
    </row>
    <row r="599" spans="1:122" ht="13.5" customHeight="1">
      <c r="A599" s="77"/>
      <c r="B599" s="86"/>
      <c r="C599" s="86"/>
      <c r="D599" s="86"/>
      <c r="E599" s="86"/>
      <c r="F599" s="86"/>
      <c r="G599" s="86"/>
      <c r="H599" s="86"/>
      <c r="I599" s="86"/>
      <c r="J599" s="86"/>
      <c r="K599" s="88"/>
      <c r="L599" s="77"/>
      <c r="M599" s="77"/>
      <c r="N599" s="77"/>
      <c r="O599" s="77"/>
      <c r="P599" s="77"/>
      <c r="Q599" s="77"/>
      <c r="R599" s="89"/>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c r="AP599" s="77"/>
      <c r="AQ599" s="77"/>
      <c r="AR599" s="77"/>
      <c r="AS599" s="77"/>
      <c r="AT599" s="77"/>
      <c r="AU599" s="77"/>
      <c r="AV599" s="77"/>
      <c r="AW599" s="77"/>
      <c r="AX599" s="77"/>
      <c r="AY599" s="77"/>
      <c r="AZ599" s="77"/>
      <c r="BA599" s="77"/>
      <c r="BB599" s="77"/>
      <c r="BC599" s="77"/>
      <c r="BD599" s="77"/>
      <c r="BE599" s="77"/>
      <c r="BF599" s="77"/>
      <c r="BG599" s="77"/>
      <c r="BH599" s="77"/>
      <c r="BI599" s="77"/>
      <c r="BJ599" s="77"/>
      <c r="BK599" s="77"/>
      <c r="BL599" s="77"/>
      <c r="BM599" s="77"/>
      <c r="BN599" s="77"/>
      <c r="BO599" s="77"/>
      <c r="BP599" s="77"/>
      <c r="BQ599" s="77"/>
      <c r="BR599" s="77"/>
      <c r="BS599" s="77"/>
      <c r="BT599" s="77"/>
      <c r="BU599" s="77"/>
      <c r="BV599" s="77"/>
      <c r="BW599" s="77"/>
      <c r="BX599" s="77"/>
      <c r="BY599" s="77"/>
      <c r="BZ599" s="77"/>
      <c r="CA599" s="77"/>
      <c r="CB599" s="77"/>
      <c r="CC599" s="77"/>
      <c r="CD599" s="77"/>
      <c r="CE599" s="77"/>
      <c r="CF599" s="77"/>
      <c r="CG599" s="77"/>
      <c r="CH599" s="77"/>
      <c r="CI599" s="77"/>
      <c r="CJ599" s="77"/>
      <c r="CK599" s="77"/>
      <c r="CL599" s="77"/>
      <c r="CM599" s="77"/>
      <c r="CN599" s="77"/>
      <c r="CO599" s="77"/>
      <c r="CP599" s="77"/>
      <c r="CQ599" s="77"/>
      <c r="CR599" s="77"/>
      <c r="CS599" s="77"/>
      <c r="CT599" s="81"/>
      <c r="CU599" s="77"/>
      <c r="CV599" s="77"/>
      <c r="CW599" s="77"/>
      <c r="CX599" s="77"/>
      <c r="CY599" s="77"/>
      <c r="CZ599" s="77"/>
      <c r="DA599" s="77"/>
      <c r="DB599" s="77"/>
      <c r="DC599" s="77"/>
      <c r="DD599" s="77"/>
      <c r="DE599" s="77"/>
      <c r="DF599" s="77"/>
      <c r="DG599" s="77"/>
      <c r="DH599" s="77"/>
      <c r="DI599" s="77"/>
      <c r="DJ599" s="77"/>
      <c r="DK599" s="77"/>
      <c r="DL599" s="77"/>
      <c r="DM599" s="77"/>
      <c r="DN599" s="77"/>
      <c r="DO599" s="77"/>
      <c r="DP599" s="77"/>
      <c r="DQ599" s="77"/>
      <c r="DR599" s="77"/>
    </row>
    <row r="600" spans="1:122" ht="13.5" customHeight="1">
      <c r="A600" s="77"/>
      <c r="B600" s="86"/>
      <c r="C600" s="86"/>
      <c r="D600" s="86"/>
      <c r="E600" s="86"/>
      <c r="F600" s="86"/>
      <c r="G600" s="86"/>
      <c r="H600" s="86"/>
      <c r="I600" s="86"/>
      <c r="J600" s="86"/>
      <c r="K600" s="88"/>
      <c r="L600" s="77"/>
      <c r="M600" s="77"/>
      <c r="N600" s="77"/>
      <c r="O600" s="77"/>
      <c r="P600" s="77"/>
      <c r="Q600" s="77"/>
      <c r="R600" s="89"/>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c r="AP600" s="77"/>
      <c r="AQ600" s="77"/>
      <c r="AR600" s="77"/>
      <c r="AS600" s="77"/>
      <c r="AT600" s="77"/>
      <c r="AU600" s="77"/>
      <c r="AV600" s="77"/>
      <c r="AW600" s="77"/>
      <c r="AX600" s="77"/>
      <c r="AY600" s="77"/>
      <c r="AZ600" s="77"/>
      <c r="BA600" s="77"/>
      <c r="BB600" s="77"/>
      <c r="BC600" s="77"/>
      <c r="BD600" s="77"/>
      <c r="BE600" s="77"/>
      <c r="BF600" s="77"/>
      <c r="BG600" s="77"/>
      <c r="BH600" s="77"/>
      <c r="BI600" s="77"/>
      <c r="BJ600" s="77"/>
      <c r="BK600" s="77"/>
      <c r="BL600" s="77"/>
      <c r="BM600" s="77"/>
      <c r="BN600" s="77"/>
      <c r="BO600" s="77"/>
      <c r="BP600" s="77"/>
      <c r="BQ600" s="77"/>
      <c r="BR600" s="77"/>
      <c r="BS600" s="77"/>
      <c r="BT600" s="77"/>
      <c r="BU600" s="77"/>
      <c r="BV600" s="77"/>
      <c r="BW600" s="77"/>
      <c r="BX600" s="77"/>
      <c r="BY600" s="77"/>
      <c r="BZ600" s="77"/>
      <c r="CA600" s="77"/>
      <c r="CB600" s="77"/>
      <c r="CC600" s="77"/>
      <c r="CD600" s="77"/>
      <c r="CE600" s="77"/>
      <c r="CF600" s="77"/>
      <c r="CG600" s="77"/>
      <c r="CH600" s="77"/>
      <c r="CI600" s="77"/>
      <c r="CJ600" s="77"/>
      <c r="CK600" s="77"/>
      <c r="CL600" s="77"/>
      <c r="CM600" s="77"/>
      <c r="CN600" s="77"/>
      <c r="CO600" s="77"/>
      <c r="CP600" s="77"/>
      <c r="CQ600" s="77"/>
      <c r="CR600" s="77"/>
      <c r="CS600" s="77"/>
      <c r="CT600" s="81"/>
      <c r="CU600" s="77"/>
      <c r="CV600" s="77"/>
      <c r="CW600" s="77"/>
      <c r="CX600" s="77"/>
      <c r="CY600" s="77"/>
      <c r="CZ600" s="77"/>
      <c r="DA600" s="77"/>
      <c r="DB600" s="77"/>
      <c r="DC600" s="77"/>
      <c r="DD600" s="77"/>
      <c r="DE600" s="77"/>
      <c r="DF600" s="77"/>
      <c r="DG600" s="77"/>
      <c r="DH600" s="77"/>
      <c r="DI600" s="77"/>
      <c r="DJ600" s="77"/>
      <c r="DK600" s="77"/>
      <c r="DL600" s="77"/>
      <c r="DM600" s="77"/>
      <c r="DN600" s="77"/>
      <c r="DO600" s="77"/>
      <c r="DP600" s="77"/>
      <c r="DQ600" s="77"/>
      <c r="DR600" s="77"/>
    </row>
    <row r="601" spans="1:122" ht="13.5" customHeight="1">
      <c r="A601" s="77"/>
      <c r="B601" s="86"/>
      <c r="C601" s="86"/>
      <c r="D601" s="86"/>
      <c r="E601" s="86"/>
      <c r="F601" s="86"/>
      <c r="G601" s="86"/>
      <c r="H601" s="86"/>
      <c r="I601" s="86"/>
      <c r="J601" s="86"/>
      <c r="K601" s="88"/>
      <c r="L601" s="77"/>
      <c r="M601" s="77"/>
      <c r="N601" s="77"/>
      <c r="O601" s="77"/>
      <c r="P601" s="77"/>
      <c r="Q601" s="77"/>
      <c r="R601" s="89"/>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c r="AP601" s="77"/>
      <c r="AQ601" s="77"/>
      <c r="AR601" s="77"/>
      <c r="AS601" s="77"/>
      <c r="AT601" s="77"/>
      <c r="AU601" s="77"/>
      <c r="AV601" s="77"/>
      <c r="AW601" s="77"/>
      <c r="AX601" s="77"/>
      <c r="AY601" s="77"/>
      <c r="AZ601" s="77"/>
      <c r="BA601" s="77"/>
      <c r="BB601" s="77"/>
      <c r="BC601" s="77"/>
      <c r="BD601" s="77"/>
      <c r="BE601" s="77"/>
      <c r="BF601" s="77"/>
      <c r="BG601" s="77"/>
      <c r="BH601" s="77"/>
      <c r="BI601" s="77"/>
      <c r="BJ601" s="77"/>
      <c r="BK601" s="77"/>
      <c r="BL601" s="77"/>
      <c r="BM601" s="77"/>
      <c r="BN601" s="77"/>
      <c r="BO601" s="77"/>
      <c r="BP601" s="77"/>
      <c r="BQ601" s="77"/>
      <c r="BR601" s="77"/>
      <c r="BS601" s="77"/>
      <c r="BT601" s="77"/>
      <c r="BU601" s="77"/>
      <c r="BV601" s="77"/>
      <c r="BW601" s="77"/>
      <c r="BX601" s="77"/>
      <c r="BY601" s="77"/>
      <c r="BZ601" s="77"/>
      <c r="CA601" s="77"/>
      <c r="CB601" s="77"/>
      <c r="CC601" s="77"/>
      <c r="CD601" s="77"/>
      <c r="CE601" s="77"/>
      <c r="CF601" s="77"/>
      <c r="CG601" s="77"/>
      <c r="CH601" s="77"/>
      <c r="CI601" s="77"/>
      <c r="CJ601" s="77"/>
      <c r="CK601" s="77"/>
      <c r="CL601" s="77"/>
      <c r="CM601" s="77"/>
      <c r="CN601" s="77"/>
      <c r="CO601" s="77"/>
      <c r="CP601" s="77"/>
      <c r="CQ601" s="77"/>
      <c r="CR601" s="77"/>
      <c r="CS601" s="77"/>
      <c r="CT601" s="81"/>
      <c r="CU601" s="77"/>
      <c r="CV601" s="77"/>
      <c r="CW601" s="77"/>
      <c r="CX601" s="77"/>
      <c r="CY601" s="77"/>
      <c r="CZ601" s="77"/>
      <c r="DA601" s="77"/>
      <c r="DB601" s="77"/>
      <c r="DC601" s="77"/>
      <c r="DD601" s="77"/>
      <c r="DE601" s="77"/>
      <c r="DF601" s="77"/>
      <c r="DG601" s="77"/>
      <c r="DH601" s="77"/>
      <c r="DI601" s="77"/>
      <c r="DJ601" s="77"/>
      <c r="DK601" s="77"/>
      <c r="DL601" s="77"/>
      <c r="DM601" s="77"/>
      <c r="DN601" s="77"/>
      <c r="DO601" s="77"/>
      <c r="DP601" s="77"/>
      <c r="DQ601" s="77"/>
      <c r="DR601" s="77"/>
    </row>
    <row r="602" spans="1:122" ht="13.5" customHeight="1">
      <c r="A602" s="77"/>
      <c r="B602" s="86"/>
      <c r="C602" s="86"/>
      <c r="D602" s="86"/>
      <c r="E602" s="86"/>
      <c r="F602" s="86"/>
      <c r="G602" s="86"/>
      <c r="H602" s="86"/>
      <c r="I602" s="86"/>
      <c r="J602" s="86"/>
      <c r="K602" s="88"/>
      <c r="L602" s="77"/>
      <c r="M602" s="77"/>
      <c r="N602" s="77"/>
      <c r="O602" s="77"/>
      <c r="P602" s="77"/>
      <c r="Q602" s="77"/>
      <c r="R602" s="89"/>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c r="AP602" s="77"/>
      <c r="AQ602" s="77"/>
      <c r="AR602" s="77"/>
      <c r="AS602" s="77"/>
      <c r="AT602" s="77"/>
      <c r="AU602" s="77"/>
      <c r="AV602" s="77"/>
      <c r="AW602" s="77"/>
      <c r="AX602" s="77"/>
      <c r="AY602" s="77"/>
      <c r="AZ602" s="77"/>
      <c r="BA602" s="77"/>
      <c r="BB602" s="77"/>
      <c r="BC602" s="77"/>
      <c r="BD602" s="77"/>
      <c r="BE602" s="77"/>
      <c r="BF602" s="77"/>
      <c r="BG602" s="77"/>
      <c r="BH602" s="77"/>
      <c r="BI602" s="77"/>
      <c r="BJ602" s="77"/>
      <c r="BK602" s="77"/>
      <c r="BL602" s="77"/>
      <c r="BM602" s="77"/>
      <c r="BN602" s="77"/>
      <c r="BO602" s="77"/>
      <c r="BP602" s="77"/>
      <c r="BQ602" s="77"/>
      <c r="BR602" s="77"/>
      <c r="BS602" s="77"/>
      <c r="BT602" s="77"/>
      <c r="BU602" s="77"/>
      <c r="BV602" s="77"/>
      <c r="BW602" s="77"/>
      <c r="BX602" s="77"/>
      <c r="BY602" s="77"/>
      <c r="BZ602" s="77"/>
      <c r="CA602" s="77"/>
      <c r="CB602" s="77"/>
      <c r="CC602" s="77"/>
      <c r="CD602" s="77"/>
      <c r="CE602" s="77"/>
      <c r="CF602" s="77"/>
      <c r="CG602" s="77"/>
      <c r="CH602" s="77"/>
      <c r="CI602" s="77"/>
      <c r="CJ602" s="77"/>
      <c r="CK602" s="77"/>
      <c r="CL602" s="77"/>
      <c r="CM602" s="77"/>
      <c r="CN602" s="77"/>
      <c r="CO602" s="77"/>
      <c r="CP602" s="77"/>
      <c r="CQ602" s="77"/>
      <c r="CR602" s="77"/>
      <c r="CS602" s="77"/>
      <c r="CT602" s="81"/>
      <c r="CU602" s="77"/>
      <c r="CV602" s="77"/>
      <c r="CW602" s="77"/>
      <c r="CX602" s="77"/>
      <c r="CY602" s="77"/>
      <c r="CZ602" s="77"/>
      <c r="DA602" s="77"/>
      <c r="DB602" s="77"/>
      <c r="DC602" s="77"/>
      <c r="DD602" s="77"/>
      <c r="DE602" s="77"/>
      <c r="DF602" s="77"/>
      <c r="DG602" s="77"/>
      <c r="DH602" s="77"/>
      <c r="DI602" s="77"/>
      <c r="DJ602" s="77"/>
      <c r="DK602" s="77"/>
      <c r="DL602" s="77"/>
      <c r="DM602" s="77"/>
      <c r="DN602" s="77"/>
      <c r="DO602" s="77"/>
      <c r="DP602" s="77"/>
      <c r="DQ602" s="77"/>
      <c r="DR602" s="77"/>
    </row>
    <row r="603" spans="1:122" ht="13.5" customHeight="1">
      <c r="A603" s="77"/>
      <c r="B603" s="86"/>
      <c r="C603" s="86"/>
      <c r="D603" s="86"/>
      <c r="E603" s="86"/>
      <c r="F603" s="86"/>
      <c r="G603" s="86"/>
      <c r="H603" s="86"/>
      <c r="I603" s="86"/>
      <c r="J603" s="86"/>
      <c r="K603" s="88"/>
      <c r="L603" s="77"/>
      <c r="M603" s="77"/>
      <c r="N603" s="77"/>
      <c r="O603" s="77"/>
      <c r="P603" s="77"/>
      <c r="Q603" s="77"/>
      <c r="R603" s="89"/>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c r="AP603" s="77"/>
      <c r="AQ603" s="77"/>
      <c r="AR603" s="77"/>
      <c r="AS603" s="77"/>
      <c r="AT603" s="77"/>
      <c r="AU603" s="77"/>
      <c r="AV603" s="77"/>
      <c r="AW603" s="77"/>
      <c r="AX603" s="77"/>
      <c r="AY603" s="77"/>
      <c r="AZ603" s="77"/>
      <c r="BA603" s="77"/>
      <c r="BB603" s="77"/>
      <c r="BC603" s="77"/>
      <c r="BD603" s="77"/>
      <c r="BE603" s="77"/>
      <c r="BF603" s="77"/>
      <c r="BG603" s="77"/>
      <c r="BH603" s="77"/>
      <c r="BI603" s="77"/>
      <c r="BJ603" s="77"/>
      <c r="BK603" s="77"/>
      <c r="BL603" s="77"/>
      <c r="BM603" s="77"/>
      <c r="BN603" s="77"/>
      <c r="BO603" s="77"/>
      <c r="BP603" s="77"/>
      <c r="BQ603" s="77"/>
      <c r="BR603" s="77"/>
      <c r="BS603" s="77"/>
      <c r="BT603" s="77"/>
      <c r="BU603" s="77"/>
      <c r="BV603" s="77"/>
      <c r="BW603" s="77"/>
      <c r="BX603" s="77"/>
      <c r="BY603" s="77"/>
      <c r="BZ603" s="77"/>
      <c r="CA603" s="77"/>
      <c r="CB603" s="77"/>
      <c r="CC603" s="77"/>
      <c r="CD603" s="77"/>
      <c r="CE603" s="77"/>
      <c r="CF603" s="77"/>
      <c r="CG603" s="77"/>
      <c r="CH603" s="77"/>
      <c r="CI603" s="77"/>
      <c r="CJ603" s="77"/>
      <c r="CK603" s="77"/>
      <c r="CL603" s="77"/>
      <c r="CM603" s="77"/>
      <c r="CN603" s="77"/>
      <c r="CO603" s="77"/>
      <c r="CP603" s="77"/>
      <c r="CQ603" s="77"/>
      <c r="CR603" s="77"/>
      <c r="CS603" s="77"/>
      <c r="CT603" s="81"/>
      <c r="CU603" s="77"/>
      <c r="CV603" s="77"/>
      <c r="CW603" s="77"/>
      <c r="CX603" s="77"/>
      <c r="CY603" s="77"/>
      <c r="CZ603" s="77"/>
      <c r="DA603" s="77"/>
      <c r="DB603" s="77"/>
      <c r="DC603" s="77"/>
      <c r="DD603" s="77"/>
      <c r="DE603" s="77"/>
      <c r="DF603" s="77"/>
      <c r="DG603" s="77"/>
      <c r="DH603" s="77"/>
      <c r="DI603" s="77"/>
      <c r="DJ603" s="77"/>
      <c r="DK603" s="77"/>
      <c r="DL603" s="77"/>
      <c r="DM603" s="77"/>
      <c r="DN603" s="77"/>
      <c r="DO603" s="77"/>
      <c r="DP603" s="77"/>
      <c r="DQ603" s="77"/>
      <c r="DR603" s="77"/>
    </row>
    <row r="604" spans="1:122" ht="13.5" customHeight="1">
      <c r="A604" s="77"/>
      <c r="B604" s="86"/>
      <c r="C604" s="86"/>
      <c r="D604" s="86"/>
      <c r="E604" s="86"/>
      <c r="F604" s="86"/>
      <c r="G604" s="86"/>
      <c r="H604" s="86"/>
      <c r="I604" s="86"/>
      <c r="J604" s="86"/>
      <c r="K604" s="88"/>
      <c r="L604" s="77"/>
      <c r="M604" s="77"/>
      <c r="N604" s="77"/>
      <c r="O604" s="77"/>
      <c r="P604" s="77"/>
      <c r="Q604" s="77"/>
      <c r="R604" s="89"/>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77"/>
      <c r="CD604" s="77"/>
      <c r="CE604" s="77"/>
      <c r="CF604" s="77"/>
      <c r="CG604" s="77"/>
      <c r="CH604" s="77"/>
      <c r="CI604" s="77"/>
      <c r="CJ604" s="77"/>
      <c r="CK604" s="77"/>
      <c r="CL604" s="77"/>
      <c r="CM604" s="77"/>
      <c r="CN604" s="77"/>
      <c r="CO604" s="77"/>
      <c r="CP604" s="77"/>
      <c r="CQ604" s="77"/>
      <c r="CR604" s="77"/>
      <c r="CS604" s="77"/>
      <c r="CT604" s="81"/>
      <c r="CU604" s="77"/>
      <c r="CV604" s="77"/>
      <c r="CW604" s="77"/>
      <c r="CX604" s="77"/>
      <c r="CY604" s="77"/>
      <c r="CZ604" s="77"/>
      <c r="DA604" s="77"/>
      <c r="DB604" s="77"/>
      <c r="DC604" s="77"/>
      <c r="DD604" s="77"/>
      <c r="DE604" s="77"/>
      <c r="DF604" s="77"/>
      <c r="DG604" s="77"/>
      <c r="DH604" s="77"/>
      <c r="DI604" s="77"/>
      <c r="DJ604" s="77"/>
      <c r="DK604" s="77"/>
      <c r="DL604" s="77"/>
      <c r="DM604" s="77"/>
      <c r="DN604" s="77"/>
      <c r="DO604" s="77"/>
      <c r="DP604" s="77"/>
      <c r="DQ604" s="77"/>
      <c r="DR604" s="77"/>
    </row>
    <row r="605" spans="1:122" ht="13.5" customHeight="1">
      <c r="A605" s="77"/>
      <c r="B605" s="86"/>
      <c r="C605" s="86"/>
      <c r="D605" s="86"/>
      <c r="E605" s="86"/>
      <c r="F605" s="86"/>
      <c r="G605" s="86"/>
      <c r="H605" s="86"/>
      <c r="I605" s="86"/>
      <c r="J605" s="86"/>
      <c r="K605" s="88"/>
      <c r="L605" s="77"/>
      <c r="M605" s="77"/>
      <c r="N605" s="77"/>
      <c r="O605" s="77"/>
      <c r="P605" s="77"/>
      <c r="Q605" s="77"/>
      <c r="R605" s="89"/>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c r="AP605" s="77"/>
      <c r="AQ605" s="77"/>
      <c r="AR605" s="77"/>
      <c r="AS605" s="77"/>
      <c r="AT605" s="77"/>
      <c r="AU605" s="77"/>
      <c r="AV605" s="77"/>
      <c r="AW605" s="77"/>
      <c r="AX605" s="77"/>
      <c r="AY605" s="77"/>
      <c r="AZ605" s="77"/>
      <c r="BA605" s="77"/>
      <c r="BB605" s="77"/>
      <c r="BC605" s="77"/>
      <c r="BD605" s="77"/>
      <c r="BE605" s="77"/>
      <c r="BF605" s="77"/>
      <c r="BG605" s="77"/>
      <c r="BH605" s="77"/>
      <c r="BI605" s="77"/>
      <c r="BJ605" s="77"/>
      <c r="BK605" s="77"/>
      <c r="BL605" s="77"/>
      <c r="BM605" s="77"/>
      <c r="BN605" s="77"/>
      <c r="BO605" s="77"/>
      <c r="BP605" s="77"/>
      <c r="BQ605" s="77"/>
      <c r="BR605" s="77"/>
      <c r="BS605" s="77"/>
      <c r="BT605" s="77"/>
      <c r="BU605" s="77"/>
      <c r="BV605" s="77"/>
      <c r="BW605" s="77"/>
      <c r="BX605" s="77"/>
      <c r="BY605" s="77"/>
      <c r="BZ605" s="77"/>
      <c r="CA605" s="77"/>
      <c r="CB605" s="77"/>
      <c r="CC605" s="77"/>
      <c r="CD605" s="77"/>
      <c r="CE605" s="77"/>
      <c r="CF605" s="77"/>
      <c r="CG605" s="77"/>
      <c r="CH605" s="77"/>
      <c r="CI605" s="77"/>
      <c r="CJ605" s="77"/>
      <c r="CK605" s="77"/>
      <c r="CL605" s="77"/>
      <c r="CM605" s="77"/>
      <c r="CN605" s="77"/>
      <c r="CO605" s="77"/>
      <c r="CP605" s="77"/>
      <c r="CQ605" s="77"/>
      <c r="CR605" s="77"/>
      <c r="CS605" s="77"/>
      <c r="CT605" s="81"/>
      <c r="CU605" s="77"/>
      <c r="CV605" s="77"/>
      <c r="CW605" s="77"/>
      <c r="CX605" s="77"/>
      <c r="CY605" s="77"/>
      <c r="CZ605" s="77"/>
      <c r="DA605" s="77"/>
      <c r="DB605" s="77"/>
      <c r="DC605" s="77"/>
      <c r="DD605" s="77"/>
      <c r="DE605" s="77"/>
      <c r="DF605" s="77"/>
      <c r="DG605" s="77"/>
      <c r="DH605" s="77"/>
      <c r="DI605" s="77"/>
      <c r="DJ605" s="77"/>
      <c r="DK605" s="77"/>
      <c r="DL605" s="77"/>
      <c r="DM605" s="77"/>
      <c r="DN605" s="77"/>
      <c r="DO605" s="77"/>
      <c r="DP605" s="77"/>
      <c r="DQ605" s="77"/>
      <c r="DR605" s="77"/>
    </row>
    <row r="606" spans="1:122" ht="13.5" customHeight="1">
      <c r="A606" s="77"/>
      <c r="B606" s="86"/>
      <c r="C606" s="86"/>
      <c r="D606" s="86"/>
      <c r="E606" s="86"/>
      <c r="F606" s="86"/>
      <c r="G606" s="86"/>
      <c r="H606" s="86"/>
      <c r="I606" s="86"/>
      <c r="J606" s="86"/>
      <c r="K606" s="88"/>
      <c r="L606" s="77"/>
      <c r="M606" s="77"/>
      <c r="N606" s="77"/>
      <c r="O606" s="77"/>
      <c r="P606" s="77"/>
      <c r="Q606" s="77"/>
      <c r="R606" s="89"/>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c r="AP606" s="77"/>
      <c r="AQ606" s="77"/>
      <c r="AR606" s="77"/>
      <c r="AS606" s="77"/>
      <c r="AT606" s="77"/>
      <c r="AU606" s="77"/>
      <c r="AV606" s="77"/>
      <c r="AW606" s="77"/>
      <c r="AX606" s="77"/>
      <c r="AY606" s="77"/>
      <c r="AZ606" s="77"/>
      <c r="BA606" s="77"/>
      <c r="BB606" s="77"/>
      <c r="BC606" s="77"/>
      <c r="BD606" s="77"/>
      <c r="BE606" s="77"/>
      <c r="BF606" s="77"/>
      <c r="BG606" s="77"/>
      <c r="BH606" s="77"/>
      <c r="BI606" s="77"/>
      <c r="BJ606" s="77"/>
      <c r="BK606" s="77"/>
      <c r="BL606" s="77"/>
      <c r="BM606" s="77"/>
      <c r="BN606" s="77"/>
      <c r="BO606" s="77"/>
      <c r="BP606" s="77"/>
      <c r="BQ606" s="77"/>
      <c r="BR606" s="77"/>
      <c r="BS606" s="77"/>
      <c r="BT606" s="77"/>
      <c r="BU606" s="77"/>
      <c r="BV606" s="77"/>
      <c r="BW606" s="77"/>
      <c r="BX606" s="77"/>
      <c r="BY606" s="77"/>
      <c r="BZ606" s="77"/>
      <c r="CA606" s="77"/>
      <c r="CB606" s="77"/>
      <c r="CC606" s="77"/>
      <c r="CD606" s="77"/>
      <c r="CE606" s="77"/>
      <c r="CF606" s="77"/>
      <c r="CG606" s="77"/>
      <c r="CH606" s="77"/>
      <c r="CI606" s="77"/>
      <c r="CJ606" s="77"/>
      <c r="CK606" s="77"/>
      <c r="CL606" s="77"/>
      <c r="CM606" s="77"/>
      <c r="CN606" s="77"/>
      <c r="CO606" s="77"/>
      <c r="CP606" s="77"/>
      <c r="CQ606" s="77"/>
      <c r="CR606" s="77"/>
      <c r="CS606" s="77"/>
      <c r="CT606" s="81"/>
      <c r="CU606" s="77"/>
      <c r="CV606" s="77"/>
      <c r="CW606" s="77"/>
      <c r="CX606" s="77"/>
      <c r="CY606" s="77"/>
      <c r="CZ606" s="77"/>
      <c r="DA606" s="77"/>
      <c r="DB606" s="77"/>
      <c r="DC606" s="77"/>
      <c r="DD606" s="77"/>
      <c r="DE606" s="77"/>
      <c r="DF606" s="77"/>
      <c r="DG606" s="77"/>
      <c r="DH606" s="77"/>
      <c r="DI606" s="77"/>
      <c r="DJ606" s="77"/>
      <c r="DK606" s="77"/>
      <c r="DL606" s="77"/>
      <c r="DM606" s="77"/>
      <c r="DN606" s="77"/>
      <c r="DO606" s="77"/>
      <c r="DP606" s="77"/>
      <c r="DQ606" s="77"/>
      <c r="DR606" s="77"/>
    </row>
    <row r="607" spans="1:122" ht="13.5" customHeight="1">
      <c r="A607" s="77"/>
      <c r="B607" s="86"/>
      <c r="C607" s="86"/>
      <c r="D607" s="86"/>
      <c r="E607" s="86"/>
      <c r="F607" s="86"/>
      <c r="G607" s="86"/>
      <c r="H607" s="86"/>
      <c r="I607" s="86"/>
      <c r="J607" s="86"/>
      <c r="K607" s="88"/>
      <c r="L607" s="77"/>
      <c r="M607" s="77"/>
      <c r="N607" s="77"/>
      <c r="O607" s="77"/>
      <c r="P607" s="77"/>
      <c r="Q607" s="77"/>
      <c r="R607" s="89"/>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c r="AP607" s="77"/>
      <c r="AQ607" s="77"/>
      <c r="AR607" s="77"/>
      <c r="AS607" s="77"/>
      <c r="AT607" s="77"/>
      <c r="AU607" s="77"/>
      <c r="AV607" s="77"/>
      <c r="AW607" s="77"/>
      <c r="AX607" s="77"/>
      <c r="AY607" s="77"/>
      <c r="AZ607" s="77"/>
      <c r="BA607" s="77"/>
      <c r="BB607" s="77"/>
      <c r="BC607" s="77"/>
      <c r="BD607" s="77"/>
      <c r="BE607" s="77"/>
      <c r="BF607" s="77"/>
      <c r="BG607" s="77"/>
      <c r="BH607" s="77"/>
      <c r="BI607" s="77"/>
      <c r="BJ607" s="77"/>
      <c r="BK607" s="77"/>
      <c r="BL607" s="77"/>
      <c r="BM607" s="77"/>
      <c r="BN607" s="77"/>
      <c r="BO607" s="77"/>
      <c r="BP607" s="77"/>
      <c r="BQ607" s="77"/>
      <c r="BR607" s="77"/>
      <c r="BS607" s="77"/>
      <c r="BT607" s="77"/>
      <c r="BU607" s="77"/>
      <c r="BV607" s="77"/>
      <c r="BW607" s="77"/>
      <c r="BX607" s="77"/>
      <c r="BY607" s="77"/>
      <c r="BZ607" s="77"/>
      <c r="CA607" s="77"/>
      <c r="CB607" s="77"/>
      <c r="CC607" s="77"/>
      <c r="CD607" s="77"/>
      <c r="CE607" s="77"/>
      <c r="CF607" s="77"/>
      <c r="CG607" s="77"/>
      <c r="CH607" s="77"/>
      <c r="CI607" s="77"/>
      <c r="CJ607" s="77"/>
      <c r="CK607" s="77"/>
      <c r="CL607" s="77"/>
      <c r="CM607" s="77"/>
      <c r="CN607" s="77"/>
      <c r="CO607" s="77"/>
      <c r="CP607" s="77"/>
      <c r="CQ607" s="77"/>
      <c r="CR607" s="77"/>
      <c r="CS607" s="77"/>
      <c r="CT607" s="81"/>
      <c r="CU607" s="77"/>
      <c r="CV607" s="77"/>
      <c r="CW607" s="77"/>
      <c r="CX607" s="77"/>
      <c r="CY607" s="77"/>
      <c r="CZ607" s="77"/>
      <c r="DA607" s="77"/>
      <c r="DB607" s="77"/>
      <c r="DC607" s="77"/>
      <c r="DD607" s="77"/>
      <c r="DE607" s="77"/>
      <c r="DF607" s="77"/>
      <c r="DG607" s="77"/>
      <c r="DH607" s="77"/>
      <c r="DI607" s="77"/>
      <c r="DJ607" s="77"/>
      <c r="DK607" s="77"/>
      <c r="DL607" s="77"/>
      <c r="DM607" s="77"/>
      <c r="DN607" s="77"/>
      <c r="DO607" s="77"/>
      <c r="DP607" s="77"/>
      <c r="DQ607" s="77"/>
      <c r="DR607" s="77"/>
    </row>
    <row r="608" spans="1:122" ht="13.5" customHeight="1">
      <c r="A608" s="77"/>
      <c r="B608" s="86"/>
      <c r="C608" s="86"/>
      <c r="D608" s="86"/>
      <c r="E608" s="86"/>
      <c r="F608" s="86"/>
      <c r="G608" s="86"/>
      <c r="H608" s="86"/>
      <c r="I608" s="86"/>
      <c r="J608" s="86"/>
      <c r="K608" s="88"/>
      <c r="L608" s="77"/>
      <c r="M608" s="77"/>
      <c r="N608" s="77"/>
      <c r="O608" s="77"/>
      <c r="P608" s="77"/>
      <c r="Q608" s="77"/>
      <c r="R608" s="89"/>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c r="AP608" s="77"/>
      <c r="AQ608" s="77"/>
      <c r="AR608" s="77"/>
      <c r="AS608" s="77"/>
      <c r="AT608" s="77"/>
      <c r="AU608" s="77"/>
      <c r="AV608" s="77"/>
      <c r="AW608" s="77"/>
      <c r="AX608" s="77"/>
      <c r="AY608" s="77"/>
      <c r="AZ608" s="77"/>
      <c r="BA608" s="77"/>
      <c r="BB608" s="77"/>
      <c r="BC608" s="77"/>
      <c r="BD608" s="77"/>
      <c r="BE608" s="77"/>
      <c r="BF608" s="77"/>
      <c r="BG608" s="77"/>
      <c r="BH608" s="77"/>
      <c r="BI608" s="77"/>
      <c r="BJ608" s="77"/>
      <c r="BK608" s="77"/>
      <c r="BL608" s="77"/>
      <c r="BM608" s="77"/>
      <c r="BN608" s="77"/>
      <c r="BO608" s="77"/>
      <c r="BP608" s="77"/>
      <c r="BQ608" s="77"/>
      <c r="BR608" s="77"/>
      <c r="BS608" s="77"/>
      <c r="BT608" s="77"/>
      <c r="BU608" s="77"/>
      <c r="BV608" s="77"/>
      <c r="BW608" s="77"/>
      <c r="BX608" s="77"/>
      <c r="BY608" s="77"/>
      <c r="BZ608" s="77"/>
      <c r="CA608" s="77"/>
      <c r="CB608" s="77"/>
      <c r="CC608" s="77"/>
      <c r="CD608" s="77"/>
      <c r="CE608" s="77"/>
      <c r="CF608" s="77"/>
      <c r="CG608" s="77"/>
      <c r="CH608" s="77"/>
      <c r="CI608" s="77"/>
      <c r="CJ608" s="77"/>
      <c r="CK608" s="77"/>
      <c r="CL608" s="77"/>
      <c r="CM608" s="77"/>
      <c r="CN608" s="77"/>
      <c r="CO608" s="77"/>
      <c r="CP608" s="77"/>
      <c r="CQ608" s="77"/>
      <c r="CR608" s="77"/>
      <c r="CS608" s="77"/>
      <c r="CT608" s="81"/>
      <c r="CU608" s="77"/>
      <c r="CV608" s="77"/>
      <c r="CW608" s="77"/>
      <c r="CX608" s="77"/>
      <c r="CY608" s="77"/>
      <c r="CZ608" s="77"/>
      <c r="DA608" s="77"/>
      <c r="DB608" s="77"/>
      <c r="DC608" s="77"/>
      <c r="DD608" s="77"/>
      <c r="DE608" s="77"/>
      <c r="DF608" s="77"/>
      <c r="DG608" s="77"/>
      <c r="DH608" s="77"/>
      <c r="DI608" s="77"/>
      <c r="DJ608" s="77"/>
      <c r="DK608" s="77"/>
      <c r="DL608" s="77"/>
      <c r="DM608" s="77"/>
      <c r="DN608" s="77"/>
      <c r="DO608" s="77"/>
      <c r="DP608" s="77"/>
      <c r="DQ608" s="77"/>
      <c r="DR608" s="77"/>
    </row>
    <row r="609" spans="1:122" ht="13.5" customHeight="1">
      <c r="A609" s="77"/>
      <c r="B609" s="86"/>
      <c r="C609" s="86"/>
      <c r="D609" s="86"/>
      <c r="E609" s="86"/>
      <c r="F609" s="86"/>
      <c r="G609" s="86"/>
      <c r="H609" s="86"/>
      <c r="I609" s="86"/>
      <c r="J609" s="86"/>
      <c r="K609" s="88"/>
      <c r="L609" s="77"/>
      <c r="M609" s="77"/>
      <c r="N609" s="77"/>
      <c r="O609" s="77"/>
      <c r="P609" s="77"/>
      <c r="Q609" s="77"/>
      <c r="R609" s="89"/>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c r="AP609" s="77"/>
      <c r="AQ609" s="77"/>
      <c r="AR609" s="77"/>
      <c r="AS609" s="77"/>
      <c r="AT609" s="77"/>
      <c r="AU609" s="77"/>
      <c r="AV609" s="77"/>
      <c r="AW609" s="77"/>
      <c r="AX609" s="77"/>
      <c r="AY609" s="77"/>
      <c r="AZ609" s="77"/>
      <c r="BA609" s="77"/>
      <c r="BB609" s="77"/>
      <c r="BC609" s="77"/>
      <c r="BD609" s="77"/>
      <c r="BE609" s="77"/>
      <c r="BF609" s="77"/>
      <c r="BG609" s="77"/>
      <c r="BH609" s="77"/>
      <c r="BI609" s="77"/>
      <c r="BJ609" s="77"/>
      <c r="BK609" s="77"/>
      <c r="BL609" s="77"/>
      <c r="BM609" s="77"/>
      <c r="BN609" s="77"/>
      <c r="BO609" s="77"/>
      <c r="BP609" s="77"/>
      <c r="BQ609" s="77"/>
      <c r="BR609" s="77"/>
      <c r="BS609" s="77"/>
      <c r="BT609" s="77"/>
      <c r="BU609" s="77"/>
      <c r="BV609" s="77"/>
      <c r="BW609" s="77"/>
      <c r="BX609" s="77"/>
      <c r="BY609" s="77"/>
      <c r="BZ609" s="77"/>
      <c r="CA609" s="77"/>
      <c r="CB609" s="77"/>
      <c r="CC609" s="77"/>
      <c r="CD609" s="77"/>
      <c r="CE609" s="77"/>
      <c r="CF609" s="77"/>
      <c r="CG609" s="77"/>
      <c r="CH609" s="77"/>
      <c r="CI609" s="77"/>
      <c r="CJ609" s="77"/>
      <c r="CK609" s="77"/>
      <c r="CL609" s="77"/>
      <c r="CM609" s="77"/>
      <c r="CN609" s="77"/>
      <c r="CO609" s="77"/>
      <c r="CP609" s="77"/>
      <c r="CQ609" s="77"/>
      <c r="CR609" s="77"/>
      <c r="CS609" s="77"/>
      <c r="CT609" s="81"/>
      <c r="CU609" s="77"/>
      <c r="CV609" s="77"/>
      <c r="CW609" s="77"/>
      <c r="CX609" s="77"/>
      <c r="CY609" s="77"/>
      <c r="CZ609" s="77"/>
      <c r="DA609" s="77"/>
      <c r="DB609" s="77"/>
      <c r="DC609" s="77"/>
      <c r="DD609" s="77"/>
      <c r="DE609" s="77"/>
      <c r="DF609" s="77"/>
      <c r="DG609" s="77"/>
      <c r="DH609" s="77"/>
      <c r="DI609" s="77"/>
      <c r="DJ609" s="77"/>
      <c r="DK609" s="77"/>
      <c r="DL609" s="77"/>
      <c r="DM609" s="77"/>
      <c r="DN609" s="77"/>
      <c r="DO609" s="77"/>
      <c r="DP609" s="77"/>
      <c r="DQ609" s="77"/>
      <c r="DR609" s="77"/>
    </row>
    <row r="610" spans="1:122" ht="13.5" customHeight="1">
      <c r="A610" s="77"/>
      <c r="B610" s="86"/>
      <c r="C610" s="86"/>
      <c r="D610" s="86"/>
      <c r="E610" s="86"/>
      <c r="F610" s="86"/>
      <c r="G610" s="86"/>
      <c r="H610" s="86"/>
      <c r="I610" s="86"/>
      <c r="J610" s="86"/>
      <c r="K610" s="88"/>
      <c r="L610" s="77"/>
      <c r="M610" s="77"/>
      <c r="N610" s="77"/>
      <c r="O610" s="77"/>
      <c r="P610" s="77"/>
      <c r="Q610" s="77"/>
      <c r="R610" s="89"/>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c r="AP610" s="77"/>
      <c r="AQ610" s="77"/>
      <c r="AR610" s="77"/>
      <c r="AS610" s="77"/>
      <c r="AT610" s="77"/>
      <c r="AU610" s="77"/>
      <c r="AV610" s="77"/>
      <c r="AW610" s="77"/>
      <c r="AX610" s="77"/>
      <c r="AY610" s="77"/>
      <c r="AZ610" s="77"/>
      <c r="BA610" s="77"/>
      <c r="BB610" s="77"/>
      <c r="BC610" s="77"/>
      <c r="BD610" s="77"/>
      <c r="BE610" s="77"/>
      <c r="BF610" s="77"/>
      <c r="BG610" s="77"/>
      <c r="BH610" s="77"/>
      <c r="BI610" s="77"/>
      <c r="BJ610" s="77"/>
      <c r="BK610" s="77"/>
      <c r="BL610" s="77"/>
      <c r="BM610" s="77"/>
      <c r="BN610" s="77"/>
      <c r="BO610" s="77"/>
      <c r="BP610" s="77"/>
      <c r="BQ610" s="77"/>
      <c r="BR610" s="77"/>
      <c r="BS610" s="77"/>
      <c r="BT610" s="77"/>
      <c r="BU610" s="77"/>
      <c r="BV610" s="77"/>
      <c r="BW610" s="77"/>
      <c r="BX610" s="77"/>
      <c r="BY610" s="77"/>
      <c r="BZ610" s="77"/>
      <c r="CA610" s="77"/>
      <c r="CB610" s="77"/>
      <c r="CC610" s="77"/>
      <c r="CD610" s="77"/>
      <c r="CE610" s="77"/>
      <c r="CF610" s="77"/>
      <c r="CG610" s="77"/>
      <c r="CH610" s="77"/>
      <c r="CI610" s="77"/>
      <c r="CJ610" s="77"/>
      <c r="CK610" s="77"/>
      <c r="CL610" s="77"/>
      <c r="CM610" s="77"/>
      <c r="CN610" s="77"/>
      <c r="CO610" s="77"/>
      <c r="CP610" s="77"/>
      <c r="CQ610" s="77"/>
      <c r="CR610" s="77"/>
      <c r="CS610" s="77"/>
      <c r="CT610" s="81"/>
      <c r="CU610" s="77"/>
      <c r="CV610" s="77"/>
      <c r="CW610" s="77"/>
      <c r="CX610" s="77"/>
      <c r="CY610" s="77"/>
      <c r="CZ610" s="77"/>
      <c r="DA610" s="77"/>
      <c r="DB610" s="77"/>
      <c r="DC610" s="77"/>
      <c r="DD610" s="77"/>
      <c r="DE610" s="77"/>
      <c r="DF610" s="77"/>
      <c r="DG610" s="77"/>
      <c r="DH610" s="77"/>
      <c r="DI610" s="77"/>
      <c r="DJ610" s="77"/>
      <c r="DK610" s="77"/>
      <c r="DL610" s="77"/>
      <c r="DM610" s="77"/>
      <c r="DN610" s="77"/>
      <c r="DO610" s="77"/>
      <c r="DP610" s="77"/>
      <c r="DQ610" s="77"/>
      <c r="DR610" s="77"/>
    </row>
    <row r="611" spans="1:122" ht="13.5" customHeight="1">
      <c r="A611" s="77"/>
      <c r="B611" s="86"/>
      <c r="C611" s="86"/>
      <c r="D611" s="86"/>
      <c r="E611" s="86"/>
      <c r="F611" s="86"/>
      <c r="G611" s="86"/>
      <c r="H611" s="86"/>
      <c r="I611" s="86"/>
      <c r="J611" s="86"/>
      <c r="K611" s="88"/>
      <c r="L611" s="77"/>
      <c r="M611" s="77"/>
      <c r="N611" s="77"/>
      <c r="O611" s="77"/>
      <c r="P611" s="77"/>
      <c r="Q611" s="77"/>
      <c r="R611" s="89"/>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c r="AP611" s="77"/>
      <c r="AQ611" s="77"/>
      <c r="AR611" s="77"/>
      <c r="AS611" s="77"/>
      <c r="AT611" s="77"/>
      <c r="AU611" s="77"/>
      <c r="AV611" s="77"/>
      <c r="AW611" s="77"/>
      <c r="AX611" s="77"/>
      <c r="AY611" s="77"/>
      <c r="AZ611" s="77"/>
      <c r="BA611" s="77"/>
      <c r="BB611" s="77"/>
      <c r="BC611" s="77"/>
      <c r="BD611" s="77"/>
      <c r="BE611" s="77"/>
      <c r="BF611" s="77"/>
      <c r="BG611" s="77"/>
      <c r="BH611" s="77"/>
      <c r="BI611" s="77"/>
      <c r="BJ611" s="77"/>
      <c r="BK611" s="77"/>
      <c r="BL611" s="77"/>
      <c r="BM611" s="77"/>
      <c r="BN611" s="77"/>
      <c r="BO611" s="77"/>
      <c r="BP611" s="77"/>
      <c r="BQ611" s="77"/>
      <c r="BR611" s="77"/>
      <c r="BS611" s="77"/>
      <c r="BT611" s="77"/>
      <c r="BU611" s="77"/>
      <c r="BV611" s="77"/>
      <c r="BW611" s="77"/>
      <c r="BX611" s="77"/>
      <c r="BY611" s="77"/>
      <c r="BZ611" s="77"/>
      <c r="CA611" s="77"/>
      <c r="CB611" s="77"/>
      <c r="CC611" s="77"/>
      <c r="CD611" s="77"/>
      <c r="CE611" s="77"/>
      <c r="CF611" s="77"/>
      <c r="CG611" s="77"/>
      <c r="CH611" s="77"/>
      <c r="CI611" s="77"/>
      <c r="CJ611" s="77"/>
      <c r="CK611" s="77"/>
      <c r="CL611" s="77"/>
      <c r="CM611" s="77"/>
      <c r="CN611" s="77"/>
      <c r="CO611" s="77"/>
      <c r="CP611" s="77"/>
      <c r="CQ611" s="77"/>
      <c r="CR611" s="77"/>
      <c r="CS611" s="77"/>
      <c r="CT611" s="81"/>
      <c r="CU611" s="77"/>
      <c r="CV611" s="77"/>
      <c r="CW611" s="77"/>
      <c r="CX611" s="77"/>
      <c r="CY611" s="77"/>
      <c r="CZ611" s="77"/>
      <c r="DA611" s="77"/>
      <c r="DB611" s="77"/>
      <c r="DC611" s="77"/>
      <c r="DD611" s="77"/>
      <c r="DE611" s="77"/>
      <c r="DF611" s="77"/>
      <c r="DG611" s="77"/>
      <c r="DH611" s="77"/>
      <c r="DI611" s="77"/>
      <c r="DJ611" s="77"/>
      <c r="DK611" s="77"/>
      <c r="DL611" s="77"/>
      <c r="DM611" s="77"/>
      <c r="DN611" s="77"/>
      <c r="DO611" s="77"/>
      <c r="DP611" s="77"/>
      <c r="DQ611" s="77"/>
      <c r="DR611" s="77"/>
    </row>
    <row r="612" spans="1:122" ht="13.5" customHeight="1">
      <c r="A612" s="77"/>
      <c r="B612" s="86"/>
      <c r="C612" s="86"/>
      <c r="D612" s="86"/>
      <c r="E612" s="86"/>
      <c r="F612" s="86"/>
      <c r="G612" s="86"/>
      <c r="H612" s="86"/>
      <c r="I612" s="86"/>
      <c r="J612" s="86"/>
      <c r="K612" s="88"/>
      <c r="L612" s="77"/>
      <c r="M612" s="77"/>
      <c r="N612" s="77"/>
      <c r="O612" s="77"/>
      <c r="P612" s="77"/>
      <c r="Q612" s="77"/>
      <c r="R612" s="89"/>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c r="AP612" s="77"/>
      <c r="AQ612" s="77"/>
      <c r="AR612" s="77"/>
      <c r="AS612" s="77"/>
      <c r="AT612" s="77"/>
      <c r="AU612" s="77"/>
      <c r="AV612" s="77"/>
      <c r="AW612" s="77"/>
      <c r="AX612" s="77"/>
      <c r="AY612" s="77"/>
      <c r="AZ612" s="77"/>
      <c r="BA612" s="77"/>
      <c r="BB612" s="77"/>
      <c r="BC612" s="77"/>
      <c r="BD612" s="77"/>
      <c r="BE612" s="77"/>
      <c r="BF612" s="77"/>
      <c r="BG612" s="77"/>
      <c r="BH612" s="77"/>
      <c r="BI612" s="77"/>
      <c r="BJ612" s="77"/>
      <c r="BK612" s="77"/>
      <c r="BL612" s="77"/>
      <c r="BM612" s="77"/>
      <c r="BN612" s="77"/>
      <c r="BO612" s="77"/>
      <c r="BP612" s="77"/>
      <c r="BQ612" s="77"/>
      <c r="BR612" s="77"/>
      <c r="BS612" s="77"/>
      <c r="BT612" s="77"/>
      <c r="BU612" s="77"/>
      <c r="BV612" s="77"/>
      <c r="BW612" s="77"/>
      <c r="BX612" s="77"/>
      <c r="BY612" s="77"/>
      <c r="BZ612" s="77"/>
      <c r="CA612" s="77"/>
      <c r="CB612" s="77"/>
      <c r="CC612" s="77"/>
      <c r="CD612" s="77"/>
      <c r="CE612" s="77"/>
      <c r="CF612" s="77"/>
      <c r="CG612" s="77"/>
      <c r="CH612" s="77"/>
      <c r="CI612" s="77"/>
      <c r="CJ612" s="77"/>
      <c r="CK612" s="77"/>
      <c r="CL612" s="77"/>
      <c r="CM612" s="77"/>
      <c r="CN612" s="77"/>
      <c r="CO612" s="77"/>
      <c r="CP612" s="77"/>
      <c r="CQ612" s="77"/>
      <c r="CR612" s="77"/>
      <c r="CS612" s="77"/>
      <c r="CT612" s="81"/>
      <c r="CU612" s="77"/>
      <c r="CV612" s="77"/>
      <c r="CW612" s="77"/>
      <c r="CX612" s="77"/>
      <c r="CY612" s="77"/>
      <c r="CZ612" s="77"/>
      <c r="DA612" s="77"/>
      <c r="DB612" s="77"/>
      <c r="DC612" s="77"/>
      <c r="DD612" s="77"/>
      <c r="DE612" s="77"/>
      <c r="DF612" s="77"/>
      <c r="DG612" s="77"/>
      <c r="DH612" s="77"/>
      <c r="DI612" s="77"/>
      <c r="DJ612" s="77"/>
      <c r="DK612" s="77"/>
      <c r="DL612" s="77"/>
      <c r="DM612" s="77"/>
      <c r="DN612" s="77"/>
      <c r="DO612" s="77"/>
      <c r="DP612" s="77"/>
      <c r="DQ612" s="77"/>
      <c r="DR612" s="77"/>
    </row>
    <row r="613" spans="1:122" ht="13.5" customHeight="1">
      <c r="A613" s="77"/>
      <c r="B613" s="86"/>
      <c r="C613" s="86"/>
      <c r="D613" s="86"/>
      <c r="E613" s="86"/>
      <c r="F613" s="86"/>
      <c r="G613" s="86"/>
      <c r="H613" s="86"/>
      <c r="I613" s="86"/>
      <c r="J613" s="86"/>
      <c r="K613" s="88"/>
      <c r="L613" s="77"/>
      <c r="M613" s="77"/>
      <c r="N613" s="77"/>
      <c r="O613" s="77"/>
      <c r="P613" s="77"/>
      <c r="Q613" s="77"/>
      <c r="R613" s="89"/>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c r="AP613" s="77"/>
      <c r="AQ613" s="77"/>
      <c r="AR613" s="77"/>
      <c r="AS613" s="77"/>
      <c r="AT613" s="77"/>
      <c r="AU613" s="77"/>
      <c r="AV613" s="77"/>
      <c r="AW613" s="77"/>
      <c r="AX613" s="77"/>
      <c r="AY613" s="77"/>
      <c r="AZ613" s="77"/>
      <c r="BA613" s="77"/>
      <c r="BB613" s="77"/>
      <c r="BC613" s="77"/>
      <c r="BD613" s="77"/>
      <c r="BE613" s="77"/>
      <c r="BF613" s="77"/>
      <c r="BG613" s="77"/>
      <c r="BH613" s="77"/>
      <c r="BI613" s="77"/>
      <c r="BJ613" s="77"/>
      <c r="BK613" s="77"/>
      <c r="BL613" s="77"/>
      <c r="BM613" s="77"/>
      <c r="BN613" s="77"/>
      <c r="BO613" s="77"/>
      <c r="BP613" s="77"/>
      <c r="BQ613" s="77"/>
      <c r="BR613" s="77"/>
      <c r="BS613" s="77"/>
      <c r="BT613" s="77"/>
      <c r="BU613" s="77"/>
      <c r="BV613" s="77"/>
      <c r="BW613" s="77"/>
      <c r="BX613" s="77"/>
      <c r="BY613" s="77"/>
      <c r="BZ613" s="77"/>
      <c r="CA613" s="77"/>
      <c r="CB613" s="77"/>
      <c r="CC613" s="77"/>
      <c r="CD613" s="77"/>
      <c r="CE613" s="77"/>
      <c r="CF613" s="77"/>
      <c r="CG613" s="77"/>
      <c r="CH613" s="77"/>
      <c r="CI613" s="77"/>
      <c r="CJ613" s="77"/>
      <c r="CK613" s="77"/>
      <c r="CL613" s="77"/>
      <c r="CM613" s="77"/>
      <c r="CN613" s="77"/>
      <c r="CO613" s="77"/>
      <c r="CP613" s="77"/>
      <c r="CQ613" s="77"/>
      <c r="CR613" s="77"/>
      <c r="CS613" s="77"/>
      <c r="CT613" s="81"/>
      <c r="CU613" s="77"/>
      <c r="CV613" s="77"/>
      <c r="CW613" s="77"/>
      <c r="CX613" s="77"/>
      <c r="CY613" s="77"/>
      <c r="CZ613" s="77"/>
      <c r="DA613" s="77"/>
      <c r="DB613" s="77"/>
      <c r="DC613" s="77"/>
      <c r="DD613" s="77"/>
      <c r="DE613" s="77"/>
      <c r="DF613" s="77"/>
      <c r="DG613" s="77"/>
      <c r="DH613" s="77"/>
      <c r="DI613" s="77"/>
      <c r="DJ613" s="77"/>
      <c r="DK613" s="77"/>
      <c r="DL613" s="77"/>
      <c r="DM613" s="77"/>
      <c r="DN613" s="77"/>
      <c r="DO613" s="77"/>
      <c r="DP613" s="77"/>
      <c r="DQ613" s="77"/>
      <c r="DR613" s="77"/>
    </row>
    <row r="614" spans="1:122" ht="13.5" customHeight="1">
      <c r="A614" s="77"/>
      <c r="B614" s="86"/>
      <c r="C614" s="86"/>
      <c r="D614" s="86"/>
      <c r="E614" s="86"/>
      <c r="F614" s="86"/>
      <c r="G614" s="86"/>
      <c r="H614" s="86"/>
      <c r="I614" s="86"/>
      <c r="J614" s="86"/>
      <c r="K614" s="88"/>
      <c r="L614" s="77"/>
      <c r="M614" s="77"/>
      <c r="N614" s="77"/>
      <c r="O614" s="77"/>
      <c r="P614" s="77"/>
      <c r="Q614" s="77"/>
      <c r="R614" s="89"/>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c r="AP614" s="77"/>
      <c r="AQ614" s="77"/>
      <c r="AR614" s="77"/>
      <c r="AS614" s="77"/>
      <c r="AT614" s="77"/>
      <c r="AU614" s="77"/>
      <c r="AV614" s="77"/>
      <c r="AW614" s="77"/>
      <c r="AX614" s="77"/>
      <c r="AY614" s="77"/>
      <c r="AZ614" s="77"/>
      <c r="BA614" s="77"/>
      <c r="BB614" s="77"/>
      <c r="BC614" s="77"/>
      <c r="BD614" s="77"/>
      <c r="BE614" s="77"/>
      <c r="BF614" s="77"/>
      <c r="BG614" s="77"/>
      <c r="BH614" s="77"/>
      <c r="BI614" s="77"/>
      <c r="BJ614" s="77"/>
      <c r="BK614" s="77"/>
      <c r="BL614" s="77"/>
      <c r="BM614" s="77"/>
      <c r="BN614" s="77"/>
      <c r="BO614" s="77"/>
      <c r="BP614" s="77"/>
      <c r="BQ614" s="77"/>
      <c r="BR614" s="77"/>
      <c r="BS614" s="77"/>
      <c r="BT614" s="77"/>
      <c r="BU614" s="77"/>
      <c r="BV614" s="77"/>
      <c r="BW614" s="77"/>
      <c r="BX614" s="77"/>
      <c r="BY614" s="77"/>
      <c r="BZ614" s="77"/>
      <c r="CA614" s="77"/>
      <c r="CB614" s="77"/>
      <c r="CC614" s="77"/>
      <c r="CD614" s="77"/>
      <c r="CE614" s="77"/>
      <c r="CF614" s="77"/>
      <c r="CG614" s="77"/>
      <c r="CH614" s="77"/>
      <c r="CI614" s="77"/>
      <c r="CJ614" s="77"/>
      <c r="CK614" s="77"/>
      <c r="CL614" s="77"/>
      <c r="CM614" s="77"/>
      <c r="CN614" s="77"/>
      <c r="CO614" s="77"/>
      <c r="CP614" s="77"/>
      <c r="CQ614" s="77"/>
      <c r="CR614" s="77"/>
      <c r="CS614" s="77"/>
      <c r="CT614" s="81"/>
      <c r="CU614" s="77"/>
      <c r="CV614" s="77"/>
      <c r="CW614" s="77"/>
      <c r="CX614" s="77"/>
      <c r="CY614" s="77"/>
      <c r="CZ614" s="77"/>
      <c r="DA614" s="77"/>
      <c r="DB614" s="77"/>
      <c r="DC614" s="77"/>
      <c r="DD614" s="77"/>
      <c r="DE614" s="77"/>
      <c r="DF614" s="77"/>
      <c r="DG614" s="77"/>
      <c r="DH614" s="77"/>
      <c r="DI614" s="77"/>
      <c r="DJ614" s="77"/>
      <c r="DK614" s="77"/>
      <c r="DL614" s="77"/>
      <c r="DM614" s="77"/>
      <c r="DN614" s="77"/>
      <c r="DO614" s="77"/>
      <c r="DP614" s="77"/>
      <c r="DQ614" s="77"/>
      <c r="DR614" s="77"/>
    </row>
    <row r="615" spans="1:122" ht="13.5" customHeight="1">
      <c r="A615" s="77"/>
      <c r="B615" s="86"/>
      <c r="C615" s="86"/>
      <c r="D615" s="86"/>
      <c r="E615" s="86"/>
      <c r="F615" s="86"/>
      <c r="G615" s="86"/>
      <c r="H615" s="86"/>
      <c r="I615" s="86"/>
      <c r="J615" s="86"/>
      <c r="K615" s="88"/>
      <c r="L615" s="77"/>
      <c r="M615" s="77"/>
      <c r="N615" s="77"/>
      <c r="O615" s="77"/>
      <c r="P615" s="77"/>
      <c r="Q615" s="77"/>
      <c r="R615" s="89"/>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c r="AP615" s="77"/>
      <c r="AQ615" s="77"/>
      <c r="AR615" s="77"/>
      <c r="AS615" s="77"/>
      <c r="AT615" s="77"/>
      <c r="AU615" s="77"/>
      <c r="AV615" s="77"/>
      <c r="AW615" s="77"/>
      <c r="AX615" s="77"/>
      <c r="AY615" s="77"/>
      <c r="AZ615" s="77"/>
      <c r="BA615" s="77"/>
      <c r="BB615" s="77"/>
      <c r="BC615" s="77"/>
      <c r="BD615" s="77"/>
      <c r="BE615" s="77"/>
      <c r="BF615" s="77"/>
      <c r="BG615" s="77"/>
      <c r="BH615" s="77"/>
      <c r="BI615" s="77"/>
      <c r="BJ615" s="77"/>
      <c r="BK615" s="77"/>
      <c r="BL615" s="77"/>
      <c r="BM615" s="77"/>
      <c r="BN615" s="77"/>
      <c r="BO615" s="77"/>
      <c r="BP615" s="77"/>
      <c r="BQ615" s="77"/>
      <c r="BR615" s="77"/>
      <c r="BS615" s="77"/>
      <c r="BT615" s="77"/>
      <c r="BU615" s="77"/>
      <c r="BV615" s="77"/>
      <c r="BW615" s="77"/>
      <c r="BX615" s="77"/>
      <c r="BY615" s="77"/>
      <c r="BZ615" s="77"/>
      <c r="CA615" s="77"/>
      <c r="CB615" s="77"/>
      <c r="CC615" s="77"/>
      <c r="CD615" s="77"/>
      <c r="CE615" s="77"/>
      <c r="CF615" s="77"/>
      <c r="CG615" s="77"/>
      <c r="CH615" s="77"/>
      <c r="CI615" s="77"/>
      <c r="CJ615" s="77"/>
      <c r="CK615" s="77"/>
      <c r="CL615" s="77"/>
      <c r="CM615" s="77"/>
      <c r="CN615" s="77"/>
      <c r="CO615" s="77"/>
      <c r="CP615" s="77"/>
      <c r="CQ615" s="77"/>
      <c r="CR615" s="77"/>
      <c r="CS615" s="77"/>
      <c r="CT615" s="81"/>
      <c r="CU615" s="77"/>
      <c r="CV615" s="77"/>
      <c r="CW615" s="77"/>
      <c r="CX615" s="77"/>
      <c r="CY615" s="77"/>
      <c r="CZ615" s="77"/>
      <c r="DA615" s="77"/>
      <c r="DB615" s="77"/>
      <c r="DC615" s="77"/>
      <c r="DD615" s="77"/>
      <c r="DE615" s="77"/>
      <c r="DF615" s="77"/>
      <c r="DG615" s="77"/>
      <c r="DH615" s="77"/>
      <c r="DI615" s="77"/>
      <c r="DJ615" s="77"/>
      <c r="DK615" s="77"/>
      <c r="DL615" s="77"/>
      <c r="DM615" s="77"/>
      <c r="DN615" s="77"/>
      <c r="DO615" s="77"/>
      <c r="DP615" s="77"/>
      <c r="DQ615" s="77"/>
      <c r="DR615" s="77"/>
    </row>
    <row r="616" spans="1:122" ht="13.5" customHeight="1">
      <c r="A616" s="77"/>
      <c r="B616" s="86"/>
      <c r="C616" s="86"/>
      <c r="D616" s="86"/>
      <c r="E616" s="86"/>
      <c r="F616" s="86"/>
      <c r="G616" s="86"/>
      <c r="H616" s="86"/>
      <c r="I616" s="86"/>
      <c r="J616" s="86"/>
      <c r="K616" s="88"/>
      <c r="L616" s="77"/>
      <c r="M616" s="77"/>
      <c r="N616" s="77"/>
      <c r="O616" s="77"/>
      <c r="P616" s="77"/>
      <c r="Q616" s="77"/>
      <c r="R616" s="89"/>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c r="AP616" s="77"/>
      <c r="AQ616" s="77"/>
      <c r="AR616" s="77"/>
      <c r="AS616" s="77"/>
      <c r="AT616" s="77"/>
      <c r="AU616" s="77"/>
      <c r="AV616" s="77"/>
      <c r="AW616" s="77"/>
      <c r="AX616" s="77"/>
      <c r="AY616" s="77"/>
      <c r="AZ616" s="77"/>
      <c r="BA616" s="77"/>
      <c r="BB616" s="77"/>
      <c r="BC616" s="77"/>
      <c r="BD616" s="77"/>
      <c r="BE616" s="77"/>
      <c r="BF616" s="77"/>
      <c r="BG616" s="77"/>
      <c r="BH616" s="77"/>
      <c r="BI616" s="77"/>
      <c r="BJ616" s="77"/>
      <c r="BK616" s="77"/>
      <c r="BL616" s="77"/>
      <c r="BM616" s="77"/>
      <c r="BN616" s="77"/>
      <c r="BO616" s="77"/>
      <c r="BP616" s="77"/>
      <c r="BQ616" s="77"/>
      <c r="BR616" s="77"/>
      <c r="BS616" s="77"/>
      <c r="BT616" s="77"/>
      <c r="BU616" s="77"/>
      <c r="BV616" s="77"/>
      <c r="BW616" s="77"/>
      <c r="BX616" s="77"/>
      <c r="BY616" s="77"/>
      <c r="BZ616" s="77"/>
      <c r="CA616" s="77"/>
      <c r="CB616" s="77"/>
      <c r="CC616" s="77"/>
      <c r="CD616" s="77"/>
      <c r="CE616" s="77"/>
      <c r="CF616" s="77"/>
      <c r="CG616" s="77"/>
      <c r="CH616" s="77"/>
      <c r="CI616" s="77"/>
      <c r="CJ616" s="77"/>
      <c r="CK616" s="77"/>
      <c r="CL616" s="77"/>
      <c r="CM616" s="77"/>
      <c r="CN616" s="77"/>
      <c r="CO616" s="77"/>
      <c r="CP616" s="77"/>
      <c r="CQ616" s="77"/>
      <c r="CR616" s="77"/>
      <c r="CS616" s="77"/>
      <c r="CT616" s="81"/>
      <c r="CU616" s="77"/>
      <c r="CV616" s="77"/>
      <c r="CW616" s="77"/>
      <c r="CX616" s="77"/>
      <c r="CY616" s="77"/>
      <c r="CZ616" s="77"/>
      <c r="DA616" s="77"/>
      <c r="DB616" s="77"/>
      <c r="DC616" s="77"/>
      <c r="DD616" s="77"/>
      <c r="DE616" s="77"/>
      <c r="DF616" s="77"/>
      <c r="DG616" s="77"/>
      <c r="DH616" s="77"/>
      <c r="DI616" s="77"/>
      <c r="DJ616" s="77"/>
      <c r="DK616" s="77"/>
      <c r="DL616" s="77"/>
      <c r="DM616" s="77"/>
      <c r="DN616" s="77"/>
      <c r="DO616" s="77"/>
      <c r="DP616" s="77"/>
      <c r="DQ616" s="77"/>
      <c r="DR616" s="77"/>
    </row>
    <row r="617" spans="1:122" ht="13.5" customHeight="1">
      <c r="A617" s="77"/>
      <c r="B617" s="86"/>
      <c r="C617" s="86"/>
      <c r="D617" s="86"/>
      <c r="E617" s="86"/>
      <c r="F617" s="86"/>
      <c r="G617" s="86"/>
      <c r="H617" s="86"/>
      <c r="I617" s="86"/>
      <c r="J617" s="86"/>
      <c r="K617" s="88"/>
      <c r="L617" s="77"/>
      <c r="M617" s="77"/>
      <c r="N617" s="77"/>
      <c r="O617" s="77"/>
      <c r="P617" s="77"/>
      <c r="Q617" s="77"/>
      <c r="R617" s="89"/>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c r="AP617" s="77"/>
      <c r="AQ617" s="77"/>
      <c r="AR617" s="77"/>
      <c r="AS617" s="77"/>
      <c r="AT617" s="77"/>
      <c r="AU617" s="77"/>
      <c r="AV617" s="77"/>
      <c r="AW617" s="77"/>
      <c r="AX617" s="77"/>
      <c r="AY617" s="77"/>
      <c r="AZ617" s="77"/>
      <c r="BA617" s="77"/>
      <c r="BB617" s="77"/>
      <c r="BC617" s="77"/>
      <c r="BD617" s="77"/>
      <c r="BE617" s="77"/>
      <c r="BF617" s="77"/>
      <c r="BG617" s="77"/>
      <c r="BH617" s="77"/>
      <c r="BI617" s="77"/>
      <c r="BJ617" s="77"/>
      <c r="BK617" s="77"/>
      <c r="BL617" s="77"/>
      <c r="BM617" s="77"/>
      <c r="BN617" s="77"/>
      <c r="BO617" s="77"/>
      <c r="BP617" s="77"/>
      <c r="BQ617" s="77"/>
      <c r="BR617" s="77"/>
      <c r="BS617" s="77"/>
      <c r="BT617" s="77"/>
      <c r="BU617" s="77"/>
      <c r="BV617" s="77"/>
      <c r="BW617" s="77"/>
      <c r="BX617" s="77"/>
      <c r="BY617" s="77"/>
      <c r="BZ617" s="77"/>
      <c r="CA617" s="77"/>
      <c r="CB617" s="77"/>
      <c r="CC617" s="77"/>
      <c r="CD617" s="77"/>
      <c r="CE617" s="77"/>
      <c r="CF617" s="77"/>
      <c r="CG617" s="77"/>
      <c r="CH617" s="77"/>
      <c r="CI617" s="77"/>
      <c r="CJ617" s="77"/>
      <c r="CK617" s="77"/>
      <c r="CL617" s="77"/>
      <c r="CM617" s="77"/>
      <c r="CN617" s="77"/>
      <c r="CO617" s="77"/>
      <c r="CP617" s="77"/>
      <c r="CQ617" s="77"/>
      <c r="CR617" s="77"/>
      <c r="CS617" s="77"/>
      <c r="CT617" s="81"/>
      <c r="CU617" s="77"/>
      <c r="CV617" s="77"/>
      <c r="CW617" s="77"/>
      <c r="CX617" s="77"/>
      <c r="CY617" s="77"/>
      <c r="CZ617" s="77"/>
      <c r="DA617" s="77"/>
      <c r="DB617" s="77"/>
      <c r="DC617" s="77"/>
      <c r="DD617" s="77"/>
      <c r="DE617" s="77"/>
      <c r="DF617" s="77"/>
      <c r="DG617" s="77"/>
      <c r="DH617" s="77"/>
      <c r="DI617" s="77"/>
      <c r="DJ617" s="77"/>
      <c r="DK617" s="77"/>
      <c r="DL617" s="77"/>
      <c r="DM617" s="77"/>
      <c r="DN617" s="77"/>
      <c r="DO617" s="77"/>
      <c r="DP617" s="77"/>
      <c r="DQ617" s="77"/>
      <c r="DR617" s="77"/>
    </row>
    <row r="618" spans="1:122" ht="13.5" customHeight="1">
      <c r="A618" s="77"/>
      <c r="B618" s="86"/>
      <c r="C618" s="86"/>
      <c r="D618" s="86"/>
      <c r="E618" s="86"/>
      <c r="F618" s="86"/>
      <c r="G618" s="86"/>
      <c r="H618" s="86"/>
      <c r="I618" s="86"/>
      <c r="J618" s="86"/>
      <c r="K618" s="88"/>
      <c r="L618" s="77"/>
      <c r="M618" s="77"/>
      <c r="N618" s="77"/>
      <c r="O618" s="77"/>
      <c r="P618" s="77"/>
      <c r="Q618" s="77"/>
      <c r="R618" s="89"/>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c r="AP618" s="77"/>
      <c r="AQ618" s="77"/>
      <c r="AR618" s="77"/>
      <c r="AS618" s="77"/>
      <c r="AT618" s="77"/>
      <c r="AU618" s="77"/>
      <c r="AV618" s="77"/>
      <c r="AW618" s="77"/>
      <c r="AX618" s="77"/>
      <c r="AY618" s="77"/>
      <c r="AZ618" s="77"/>
      <c r="BA618" s="77"/>
      <c r="BB618" s="77"/>
      <c r="BC618" s="77"/>
      <c r="BD618" s="77"/>
      <c r="BE618" s="77"/>
      <c r="BF618" s="77"/>
      <c r="BG618" s="77"/>
      <c r="BH618" s="77"/>
      <c r="BI618" s="77"/>
      <c r="BJ618" s="77"/>
      <c r="BK618" s="77"/>
      <c r="BL618" s="77"/>
      <c r="BM618" s="77"/>
      <c r="BN618" s="77"/>
      <c r="BO618" s="77"/>
      <c r="BP618" s="77"/>
      <c r="BQ618" s="77"/>
      <c r="BR618" s="77"/>
      <c r="BS618" s="77"/>
      <c r="BT618" s="77"/>
      <c r="BU618" s="77"/>
      <c r="BV618" s="77"/>
      <c r="BW618" s="77"/>
      <c r="BX618" s="77"/>
      <c r="BY618" s="77"/>
      <c r="BZ618" s="77"/>
      <c r="CA618" s="77"/>
      <c r="CB618" s="77"/>
      <c r="CC618" s="77"/>
      <c r="CD618" s="77"/>
      <c r="CE618" s="77"/>
      <c r="CF618" s="77"/>
      <c r="CG618" s="77"/>
      <c r="CH618" s="77"/>
      <c r="CI618" s="77"/>
      <c r="CJ618" s="77"/>
      <c r="CK618" s="77"/>
      <c r="CL618" s="77"/>
      <c r="CM618" s="77"/>
      <c r="CN618" s="77"/>
      <c r="CO618" s="77"/>
      <c r="CP618" s="77"/>
      <c r="CQ618" s="77"/>
      <c r="CR618" s="77"/>
      <c r="CS618" s="77"/>
      <c r="CT618" s="81"/>
      <c r="CU618" s="77"/>
      <c r="CV618" s="77"/>
      <c r="CW618" s="77"/>
      <c r="CX618" s="77"/>
      <c r="CY618" s="77"/>
      <c r="CZ618" s="77"/>
      <c r="DA618" s="77"/>
      <c r="DB618" s="77"/>
      <c r="DC618" s="77"/>
      <c r="DD618" s="77"/>
      <c r="DE618" s="77"/>
      <c r="DF618" s="77"/>
      <c r="DG618" s="77"/>
      <c r="DH618" s="77"/>
      <c r="DI618" s="77"/>
      <c r="DJ618" s="77"/>
      <c r="DK618" s="77"/>
      <c r="DL618" s="77"/>
      <c r="DM618" s="77"/>
      <c r="DN618" s="77"/>
      <c r="DO618" s="77"/>
      <c r="DP618" s="77"/>
      <c r="DQ618" s="77"/>
      <c r="DR618" s="77"/>
    </row>
    <row r="619" spans="1:122" ht="13.5" customHeight="1">
      <c r="A619" s="77"/>
      <c r="B619" s="86"/>
      <c r="C619" s="86"/>
      <c r="D619" s="86"/>
      <c r="E619" s="86"/>
      <c r="F619" s="86"/>
      <c r="G619" s="86"/>
      <c r="H619" s="86"/>
      <c r="I619" s="86"/>
      <c r="J619" s="86"/>
      <c r="K619" s="88"/>
      <c r="L619" s="77"/>
      <c r="M619" s="77"/>
      <c r="N619" s="77"/>
      <c r="O619" s="77"/>
      <c r="P619" s="77"/>
      <c r="Q619" s="77"/>
      <c r="R619" s="89"/>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c r="AP619" s="77"/>
      <c r="AQ619" s="77"/>
      <c r="AR619" s="77"/>
      <c r="AS619" s="77"/>
      <c r="AT619" s="77"/>
      <c r="AU619" s="77"/>
      <c r="AV619" s="77"/>
      <c r="AW619" s="77"/>
      <c r="AX619" s="77"/>
      <c r="AY619" s="77"/>
      <c r="AZ619" s="77"/>
      <c r="BA619" s="77"/>
      <c r="BB619" s="77"/>
      <c r="BC619" s="77"/>
      <c r="BD619" s="77"/>
      <c r="BE619" s="77"/>
      <c r="BF619" s="77"/>
      <c r="BG619" s="77"/>
      <c r="BH619" s="77"/>
      <c r="BI619" s="77"/>
      <c r="BJ619" s="77"/>
      <c r="BK619" s="77"/>
      <c r="BL619" s="77"/>
      <c r="BM619" s="77"/>
      <c r="BN619" s="77"/>
      <c r="BO619" s="77"/>
      <c r="BP619" s="77"/>
      <c r="BQ619" s="77"/>
      <c r="BR619" s="77"/>
      <c r="BS619" s="77"/>
      <c r="BT619" s="77"/>
      <c r="BU619" s="77"/>
      <c r="BV619" s="77"/>
      <c r="BW619" s="77"/>
      <c r="BX619" s="77"/>
      <c r="BY619" s="77"/>
      <c r="BZ619" s="77"/>
      <c r="CA619" s="77"/>
      <c r="CB619" s="77"/>
      <c r="CC619" s="77"/>
      <c r="CD619" s="77"/>
      <c r="CE619" s="77"/>
      <c r="CF619" s="77"/>
      <c r="CG619" s="77"/>
      <c r="CH619" s="77"/>
      <c r="CI619" s="77"/>
      <c r="CJ619" s="77"/>
      <c r="CK619" s="77"/>
      <c r="CL619" s="77"/>
      <c r="CM619" s="77"/>
      <c r="CN619" s="77"/>
      <c r="CO619" s="77"/>
      <c r="CP619" s="77"/>
      <c r="CQ619" s="77"/>
      <c r="CR619" s="77"/>
      <c r="CS619" s="77"/>
      <c r="CT619" s="81"/>
      <c r="CU619" s="77"/>
      <c r="CV619" s="77"/>
      <c r="CW619" s="77"/>
      <c r="CX619" s="77"/>
      <c r="CY619" s="77"/>
      <c r="CZ619" s="77"/>
      <c r="DA619" s="77"/>
      <c r="DB619" s="77"/>
      <c r="DC619" s="77"/>
      <c r="DD619" s="77"/>
      <c r="DE619" s="77"/>
      <c r="DF619" s="77"/>
      <c r="DG619" s="77"/>
      <c r="DH619" s="77"/>
      <c r="DI619" s="77"/>
      <c r="DJ619" s="77"/>
      <c r="DK619" s="77"/>
      <c r="DL619" s="77"/>
      <c r="DM619" s="77"/>
      <c r="DN619" s="77"/>
      <c r="DO619" s="77"/>
      <c r="DP619" s="77"/>
      <c r="DQ619" s="77"/>
      <c r="DR619" s="77"/>
    </row>
    <row r="620" spans="1:122" ht="13.5" customHeight="1">
      <c r="A620" s="77"/>
      <c r="B620" s="86"/>
      <c r="C620" s="86"/>
      <c r="D620" s="86"/>
      <c r="E620" s="86"/>
      <c r="F620" s="86"/>
      <c r="G620" s="86"/>
      <c r="H620" s="86"/>
      <c r="I620" s="86"/>
      <c r="J620" s="86"/>
      <c r="K620" s="88"/>
      <c r="L620" s="77"/>
      <c r="M620" s="77"/>
      <c r="N620" s="77"/>
      <c r="O620" s="77"/>
      <c r="P620" s="77"/>
      <c r="Q620" s="77"/>
      <c r="R620" s="89"/>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c r="AP620" s="77"/>
      <c r="AQ620" s="77"/>
      <c r="AR620" s="77"/>
      <c r="AS620" s="77"/>
      <c r="AT620" s="77"/>
      <c r="AU620" s="77"/>
      <c r="AV620" s="77"/>
      <c r="AW620" s="77"/>
      <c r="AX620" s="77"/>
      <c r="AY620" s="77"/>
      <c r="AZ620" s="77"/>
      <c r="BA620" s="77"/>
      <c r="BB620" s="77"/>
      <c r="BC620" s="77"/>
      <c r="BD620" s="77"/>
      <c r="BE620" s="77"/>
      <c r="BF620" s="77"/>
      <c r="BG620" s="77"/>
      <c r="BH620" s="77"/>
      <c r="BI620" s="77"/>
      <c r="BJ620" s="77"/>
      <c r="BK620" s="77"/>
      <c r="BL620" s="77"/>
      <c r="BM620" s="77"/>
      <c r="BN620" s="77"/>
      <c r="BO620" s="77"/>
      <c r="BP620" s="77"/>
      <c r="BQ620" s="77"/>
      <c r="BR620" s="77"/>
      <c r="BS620" s="77"/>
      <c r="BT620" s="77"/>
      <c r="BU620" s="77"/>
      <c r="BV620" s="77"/>
      <c r="BW620" s="77"/>
      <c r="BX620" s="77"/>
      <c r="BY620" s="77"/>
      <c r="BZ620" s="77"/>
      <c r="CA620" s="77"/>
      <c r="CB620" s="77"/>
      <c r="CC620" s="77"/>
      <c r="CD620" s="77"/>
      <c r="CE620" s="77"/>
      <c r="CF620" s="77"/>
      <c r="CG620" s="77"/>
      <c r="CH620" s="77"/>
      <c r="CI620" s="77"/>
      <c r="CJ620" s="77"/>
      <c r="CK620" s="77"/>
      <c r="CL620" s="77"/>
      <c r="CM620" s="77"/>
      <c r="CN620" s="77"/>
      <c r="CO620" s="77"/>
      <c r="CP620" s="77"/>
      <c r="CQ620" s="77"/>
      <c r="CR620" s="77"/>
      <c r="CS620" s="77"/>
      <c r="CT620" s="81"/>
      <c r="CU620" s="77"/>
      <c r="CV620" s="77"/>
      <c r="CW620" s="77"/>
      <c r="CX620" s="77"/>
      <c r="CY620" s="77"/>
      <c r="CZ620" s="77"/>
      <c r="DA620" s="77"/>
      <c r="DB620" s="77"/>
      <c r="DC620" s="77"/>
      <c r="DD620" s="77"/>
      <c r="DE620" s="77"/>
      <c r="DF620" s="77"/>
      <c r="DG620" s="77"/>
      <c r="DH620" s="77"/>
      <c r="DI620" s="77"/>
      <c r="DJ620" s="77"/>
      <c r="DK620" s="77"/>
      <c r="DL620" s="77"/>
      <c r="DM620" s="77"/>
      <c r="DN620" s="77"/>
      <c r="DO620" s="77"/>
      <c r="DP620" s="77"/>
      <c r="DQ620" s="77"/>
      <c r="DR620" s="77"/>
    </row>
    <row r="621" spans="1:122" ht="13.5" customHeight="1">
      <c r="A621" s="77"/>
      <c r="B621" s="86"/>
      <c r="C621" s="86"/>
      <c r="D621" s="86"/>
      <c r="E621" s="86"/>
      <c r="F621" s="86"/>
      <c r="G621" s="86"/>
      <c r="H621" s="86"/>
      <c r="I621" s="86"/>
      <c r="J621" s="86"/>
      <c r="K621" s="88"/>
      <c r="L621" s="77"/>
      <c r="M621" s="77"/>
      <c r="N621" s="77"/>
      <c r="O621" s="77"/>
      <c r="P621" s="77"/>
      <c r="Q621" s="77"/>
      <c r="R621" s="89"/>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c r="AP621" s="77"/>
      <c r="AQ621" s="77"/>
      <c r="AR621" s="77"/>
      <c r="AS621" s="77"/>
      <c r="AT621" s="77"/>
      <c r="AU621" s="77"/>
      <c r="AV621" s="77"/>
      <c r="AW621" s="77"/>
      <c r="AX621" s="77"/>
      <c r="AY621" s="77"/>
      <c r="AZ621" s="77"/>
      <c r="BA621" s="77"/>
      <c r="BB621" s="77"/>
      <c r="BC621" s="77"/>
      <c r="BD621" s="77"/>
      <c r="BE621" s="77"/>
      <c r="BF621" s="77"/>
      <c r="BG621" s="77"/>
      <c r="BH621" s="77"/>
      <c r="BI621" s="77"/>
      <c r="BJ621" s="77"/>
      <c r="BK621" s="77"/>
      <c r="BL621" s="77"/>
      <c r="BM621" s="77"/>
      <c r="BN621" s="77"/>
      <c r="BO621" s="77"/>
      <c r="BP621" s="77"/>
      <c r="BQ621" s="77"/>
      <c r="BR621" s="77"/>
      <c r="BS621" s="77"/>
      <c r="BT621" s="77"/>
      <c r="BU621" s="77"/>
      <c r="BV621" s="77"/>
      <c r="BW621" s="77"/>
      <c r="BX621" s="77"/>
      <c r="BY621" s="77"/>
      <c r="BZ621" s="77"/>
      <c r="CA621" s="77"/>
      <c r="CB621" s="77"/>
      <c r="CC621" s="77"/>
      <c r="CD621" s="77"/>
      <c r="CE621" s="77"/>
      <c r="CF621" s="77"/>
      <c r="CG621" s="77"/>
      <c r="CH621" s="77"/>
      <c r="CI621" s="77"/>
      <c r="CJ621" s="77"/>
      <c r="CK621" s="77"/>
      <c r="CL621" s="77"/>
      <c r="CM621" s="77"/>
      <c r="CN621" s="77"/>
      <c r="CO621" s="77"/>
      <c r="CP621" s="77"/>
      <c r="CQ621" s="77"/>
      <c r="CR621" s="77"/>
      <c r="CS621" s="77"/>
      <c r="CT621" s="81"/>
      <c r="CU621" s="77"/>
      <c r="CV621" s="77"/>
      <c r="CW621" s="77"/>
      <c r="CX621" s="77"/>
      <c r="CY621" s="77"/>
      <c r="CZ621" s="77"/>
      <c r="DA621" s="77"/>
      <c r="DB621" s="77"/>
      <c r="DC621" s="77"/>
      <c r="DD621" s="77"/>
      <c r="DE621" s="77"/>
      <c r="DF621" s="77"/>
      <c r="DG621" s="77"/>
      <c r="DH621" s="77"/>
      <c r="DI621" s="77"/>
      <c r="DJ621" s="77"/>
      <c r="DK621" s="77"/>
      <c r="DL621" s="77"/>
      <c r="DM621" s="77"/>
      <c r="DN621" s="77"/>
      <c r="DO621" s="77"/>
      <c r="DP621" s="77"/>
      <c r="DQ621" s="77"/>
      <c r="DR621" s="77"/>
    </row>
    <row r="622" spans="1:122" ht="13.5" customHeight="1">
      <c r="A622" s="77"/>
      <c r="B622" s="86"/>
      <c r="C622" s="86"/>
      <c r="D622" s="86"/>
      <c r="E622" s="86"/>
      <c r="F622" s="86"/>
      <c r="G622" s="86"/>
      <c r="H622" s="86"/>
      <c r="I622" s="86"/>
      <c r="J622" s="86"/>
      <c r="K622" s="88"/>
      <c r="L622" s="77"/>
      <c r="M622" s="77"/>
      <c r="N622" s="77"/>
      <c r="O622" s="77"/>
      <c r="P622" s="77"/>
      <c r="Q622" s="77"/>
      <c r="R622" s="89"/>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7"/>
      <c r="BF622" s="77"/>
      <c r="BG622" s="77"/>
      <c r="BH622" s="77"/>
      <c r="BI622" s="77"/>
      <c r="BJ622" s="77"/>
      <c r="BK622" s="77"/>
      <c r="BL622" s="77"/>
      <c r="BM622" s="77"/>
      <c r="BN622" s="77"/>
      <c r="BO622" s="77"/>
      <c r="BP622" s="77"/>
      <c r="BQ622" s="77"/>
      <c r="BR622" s="77"/>
      <c r="BS622" s="77"/>
      <c r="BT622" s="77"/>
      <c r="BU622" s="77"/>
      <c r="BV622" s="77"/>
      <c r="BW622" s="77"/>
      <c r="BX622" s="77"/>
      <c r="BY622" s="77"/>
      <c r="BZ622" s="77"/>
      <c r="CA622" s="77"/>
      <c r="CB622" s="77"/>
      <c r="CC622" s="77"/>
      <c r="CD622" s="77"/>
      <c r="CE622" s="77"/>
      <c r="CF622" s="77"/>
      <c r="CG622" s="77"/>
      <c r="CH622" s="77"/>
      <c r="CI622" s="77"/>
      <c r="CJ622" s="77"/>
      <c r="CK622" s="77"/>
      <c r="CL622" s="77"/>
      <c r="CM622" s="77"/>
      <c r="CN622" s="77"/>
      <c r="CO622" s="77"/>
      <c r="CP622" s="77"/>
      <c r="CQ622" s="77"/>
      <c r="CR622" s="77"/>
      <c r="CS622" s="77"/>
      <c r="CT622" s="81"/>
      <c r="CU622" s="77"/>
      <c r="CV622" s="77"/>
      <c r="CW622" s="77"/>
      <c r="CX622" s="77"/>
      <c r="CY622" s="77"/>
      <c r="CZ622" s="77"/>
      <c r="DA622" s="77"/>
      <c r="DB622" s="77"/>
      <c r="DC622" s="77"/>
      <c r="DD622" s="77"/>
      <c r="DE622" s="77"/>
      <c r="DF622" s="77"/>
      <c r="DG622" s="77"/>
      <c r="DH622" s="77"/>
      <c r="DI622" s="77"/>
      <c r="DJ622" s="77"/>
      <c r="DK622" s="77"/>
      <c r="DL622" s="77"/>
      <c r="DM622" s="77"/>
      <c r="DN622" s="77"/>
      <c r="DO622" s="77"/>
      <c r="DP622" s="77"/>
      <c r="DQ622" s="77"/>
      <c r="DR622" s="77"/>
    </row>
    <row r="623" spans="1:122" ht="13.5" customHeight="1">
      <c r="A623" s="77"/>
      <c r="B623" s="86"/>
      <c r="C623" s="86"/>
      <c r="D623" s="86"/>
      <c r="E623" s="86"/>
      <c r="F623" s="86"/>
      <c r="G623" s="86"/>
      <c r="H623" s="86"/>
      <c r="I623" s="86"/>
      <c r="J623" s="86"/>
      <c r="K623" s="88"/>
      <c r="L623" s="77"/>
      <c r="M623" s="77"/>
      <c r="N623" s="77"/>
      <c r="O623" s="77"/>
      <c r="P623" s="77"/>
      <c r="Q623" s="77"/>
      <c r="R623" s="89"/>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c r="AP623" s="77"/>
      <c r="AQ623" s="77"/>
      <c r="AR623" s="77"/>
      <c r="AS623" s="77"/>
      <c r="AT623" s="77"/>
      <c r="AU623" s="77"/>
      <c r="AV623" s="77"/>
      <c r="AW623" s="77"/>
      <c r="AX623" s="77"/>
      <c r="AY623" s="77"/>
      <c r="AZ623" s="77"/>
      <c r="BA623" s="77"/>
      <c r="BB623" s="77"/>
      <c r="BC623" s="77"/>
      <c r="BD623" s="77"/>
      <c r="BE623" s="77"/>
      <c r="BF623" s="77"/>
      <c r="BG623" s="77"/>
      <c r="BH623" s="77"/>
      <c r="BI623" s="77"/>
      <c r="BJ623" s="77"/>
      <c r="BK623" s="77"/>
      <c r="BL623" s="77"/>
      <c r="BM623" s="77"/>
      <c r="BN623" s="77"/>
      <c r="BO623" s="77"/>
      <c r="BP623" s="77"/>
      <c r="BQ623" s="77"/>
      <c r="BR623" s="77"/>
      <c r="BS623" s="77"/>
      <c r="BT623" s="77"/>
      <c r="BU623" s="77"/>
      <c r="BV623" s="77"/>
      <c r="BW623" s="77"/>
      <c r="BX623" s="77"/>
      <c r="BY623" s="77"/>
      <c r="BZ623" s="77"/>
      <c r="CA623" s="77"/>
      <c r="CB623" s="77"/>
      <c r="CC623" s="77"/>
      <c r="CD623" s="77"/>
      <c r="CE623" s="77"/>
      <c r="CF623" s="77"/>
      <c r="CG623" s="77"/>
      <c r="CH623" s="77"/>
      <c r="CI623" s="77"/>
      <c r="CJ623" s="77"/>
      <c r="CK623" s="77"/>
      <c r="CL623" s="77"/>
      <c r="CM623" s="77"/>
      <c r="CN623" s="77"/>
      <c r="CO623" s="77"/>
      <c r="CP623" s="77"/>
      <c r="CQ623" s="77"/>
      <c r="CR623" s="77"/>
      <c r="CS623" s="77"/>
      <c r="CT623" s="81"/>
      <c r="CU623" s="77"/>
      <c r="CV623" s="77"/>
      <c r="CW623" s="77"/>
      <c r="CX623" s="77"/>
      <c r="CY623" s="77"/>
      <c r="CZ623" s="77"/>
      <c r="DA623" s="77"/>
      <c r="DB623" s="77"/>
      <c r="DC623" s="77"/>
      <c r="DD623" s="77"/>
      <c r="DE623" s="77"/>
      <c r="DF623" s="77"/>
      <c r="DG623" s="77"/>
      <c r="DH623" s="77"/>
      <c r="DI623" s="77"/>
      <c r="DJ623" s="77"/>
      <c r="DK623" s="77"/>
      <c r="DL623" s="77"/>
      <c r="DM623" s="77"/>
      <c r="DN623" s="77"/>
      <c r="DO623" s="77"/>
      <c r="DP623" s="77"/>
      <c r="DQ623" s="77"/>
      <c r="DR623" s="77"/>
    </row>
    <row r="624" spans="1:122" ht="13.5" customHeight="1">
      <c r="A624" s="77"/>
      <c r="B624" s="86"/>
      <c r="C624" s="86"/>
      <c r="D624" s="86"/>
      <c r="E624" s="86"/>
      <c r="F624" s="86"/>
      <c r="G624" s="86"/>
      <c r="H624" s="86"/>
      <c r="I624" s="86"/>
      <c r="J624" s="86"/>
      <c r="K624" s="88"/>
      <c r="L624" s="77"/>
      <c r="M624" s="77"/>
      <c r="N624" s="77"/>
      <c r="O624" s="77"/>
      <c r="P624" s="77"/>
      <c r="Q624" s="77"/>
      <c r="R624" s="89"/>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c r="AP624" s="77"/>
      <c r="AQ624" s="77"/>
      <c r="AR624" s="77"/>
      <c r="AS624" s="77"/>
      <c r="AT624" s="77"/>
      <c r="AU624" s="77"/>
      <c r="AV624" s="77"/>
      <c r="AW624" s="77"/>
      <c r="AX624" s="77"/>
      <c r="AY624" s="77"/>
      <c r="AZ624" s="77"/>
      <c r="BA624" s="77"/>
      <c r="BB624" s="77"/>
      <c r="BC624" s="77"/>
      <c r="BD624" s="77"/>
      <c r="BE624" s="77"/>
      <c r="BF624" s="77"/>
      <c r="BG624" s="77"/>
      <c r="BH624" s="77"/>
      <c r="BI624" s="77"/>
      <c r="BJ624" s="77"/>
      <c r="BK624" s="77"/>
      <c r="BL624" s="77"/>
      <c r="BM624" s="77"/>
      <c r="BN624" s="77"/>
      <c r="BO624" s="77"/>
      <c r="BP624" s="77"/>
      <c r="BQ624" s="77"/>
      <c r="BR624" s="77"/>
      <c r="BS624" s="77"/>
      <c r="BT624" s="77"/>
      <c r="BU624" s="77"/>
      <c r="BV624" s="77"/>
      <c r="BW624" s="77"/>
      <c r="BX624" s="77"/>
      <c r="BY624" s="77"/>
      <c r="BZ624" s="77"/>
      <c r="CA624" s="77"/>
      <c r="CB624" s="77"/>
      <c r="CC624" s="77"/>
      <c r="CD624" s="77"/>
      <c r="CE624" s="77"/>
      <c r="CF624" s="77"/>
      <c r="CG624" s="77"/>
      <c r="CH624" s="77"/>
      <c r="CI624" s="77"/>
      <c r="CJ624" s="77"/>
      <c r="CK624" s="77"/>
      <c r="CL624" s="77"/>
      <c r="CM624" s="77"/>
      <c r="CN624" s="77"/>
      <c r="CO624" s="77"/>
      <c r="CP624" s="77"/>
      <c r="CQ624" s="77"/>
      <c r="CR624" s="77"/>
      <c r="CS624" s="77"/>
      <c r="CT624" s="81"/>
      <c r="CU624" s="77"/>
      <c r="CV624" s="77"/>
      <c r="CW624" s="77"/>
      <c r="CX624" s="77"/>
      <c r="CY624" s="77"/>
      <c r="CZ624" s="77"/>
      <c r="DA624" s="77"/>
      <c r="DB624" s="77"/>
      <c r="DC624" s="77"/>
      <c r="DD624" s="77"/>
      <c r="DE624" s="77"/>
      <c r="DF624" s="77"/>
      <c r="DG624" s="77"/>
      <c r="DH624" s="77"/>
      <c r="DI624" s="77"/>
      <c r="DJ624" s="77"/>
      <c r="DK624" s="77"/>
      <c r="DL624" s="77"/>
      <c r="DM624" s="77"/>
      <c r="DN624" s="77"/>
      <c r="DO624" s="77"/>
      <c r="DP624" s="77"/>
      <c r="DQ624" s="77"/>
      <c r="DR624" s="77"/>
    </row>
    <row r="625" spans="1:122" ht="13.5" customHeight="1">
      <c r="A625" s="77"/>
      <c r="B625" s="86"/>
      <c r="C625" s="86"/>
      <c r="D625" s="86"/>
      <c r="E625" s="86"/>
      <c r="F625" s="86"/>
      <c r="G625" s="86"/>
      <c r="H625" s="86"/>
      <c r="I625" s="86"/>
      <c r="J625" s="86"/>
      <c r="K625" s="88"/>
      <c r="L625" s="77"/>
      <c r="M625" s="77"/>
      <c r="N625" s="77"/>
      <c r="O625" s="77"/>
      <c r="P625" s="77"/>
      <c r="Q625" s="77"/>
      <c r="R625" s="89"/>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c r="AP625" s="77"/>
      <c r="AQ625" s="77"/>
      <c r="AR625" s="77"/>
      <c r="AS625" s="77"/>
      <c r="AT625" s="77"/>
      <c r="AU625" s="77"/>
      <c r="AV625" s="77"/>
      <c r="AW625" s="77"/>
      <c r="AX625" s="77"/>
      <c r="AY625" s="77"/>
      <c r="AZ625" s="77"/>
      <c r="BA625" s="77"/>
      <c r="BB625" s="77"/>
      <c r="BC625" s="77"/>
      <c r="BD625" s="77"/>
      <c r="BE625" s="77"/>
      <c r="BF625" s="77"/>
      <c r="BG625" s="77"/>
      <c r="BH625" s="77"/>
      <c r="BI625" s="77"/>
      <c r="BJ625" s="77"/>
      <c r="BK625" s="77"/>
      <c r="BL625" s="77"/>
      <c r="BM625" s="77"/>
      <c r="BN625" s="77"/>
      <c r="BO625" s="77"/>
      <c r="BP625" s="77"/>
      <c r="BQ625" s="77"/>
      <c r="BR625" s="77"/>
      <c r="BS625" s="77"/>
      <c r="BT625" s="77"/>
      <c r="BU625" s="77"/>
      <c r="BV625" s="77"/>
      <c r="BW625" s="77"/>
      <c r="BX625" s="77"/>
      <c r="BY625" s="77"/>
      <c r="BZ625" s="77"/>
      <c r="CA625" s="77"/>
      <c r="CB625" s="77"/>
      <c r="CC625" s="77"/>
      <c r="CD625" s="77"/>
      <c r="CE625" s="77"/>
      <c r="CF625" s="77"/>
      <c r="CG625" s="77"/>
      <c r="CH625" s="77"/>
      <c r="CI625" s="77"/>
      <c r="CJ625" s="77"/>
      <c r="CK625" s="77"/>
      <c r="CL625" s="77"/>
      <c r="CM625" s="77"/>
      <c r="CN625" s="77"/>
      <c r="CO625" s="77"/>
      <c r="CP625" s="77"/>
      <c r="CQ625" s="77"/>
      <c r="CR625" s="77"/>
      <c r="CS625" s="77"/>
      <c r="CT625" s="81"/>
      <c r="CU625" s="77"/>
      <c r="CV625" s="77"/>
      <c r="CW625" s="77"/>
      <c r="CX625" s="77"/>
      <c r="CY625" s="77"/>
      <c r="CZ625" s="77"/>
      <c r="DA625" s="77"/>
      <c r="DB625" s="77"/>
      <c r="DC625" s="77"/>
      <c r="DD625" s="77"/>
      <c r="DE625" s="77"/>
      <c r="DF625" s="77"/>
      <c r="DG625" s="77"/>
      <c r="DH625" s="77"/>
      <c r="DI625" s="77"/>
      <c r="DJ625" s="77"/>
      <c r="DK625" s="77"/>
      <c r="DL625" s="77"/>
      <c r="DM625" s="77"/>
      <c r="DN625" s="77"/>
      <c r="DO625" s="77"/>
      <c r="DP625" s="77"/>
      <c r="DQ625" s="77"/>
      <c r="DR625" s="77"/>
    </row>
    <row r="626" spans="1:122" ht="13.5" customHeight="1">
      <c r="A626" s="77"/>
      <c r="B626" s="86"/>
      <c r="C626" s="86"/>
      <c r="D626" s="86"/>
      <c r="E626" s="86"/>
      <c r="F626" s="86"/>
      <c r="G626" s="86"/>
      <c r="H626" s="86"/>
      <c r="I626" s="86"/>
      <c r="J626" s="86"/>
      <c r="K626" s="88"/>
      <c r="L626" s="77"/>
      <c r="M626" s="77"/>
      <c r="N626" s="77"/>
      <c r="O626" s="77"/>
      <c r="P626" s="77"/>
      <c r="Q626" s="77"/>
      <c r="R626" s="89"/>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c r="AP626" s="77"/>
      <c r="AQ626" s="77"/>
      <c r="AR626" s="77"/>
      <c r="AS626" s="77"/>
      <c r="AT626" s="77"/>
      <c r="AU626" s="77"/>
      <c r="AV626" s="77"/>
      <c r="AW626" s="77"/>
      <c r="AX626" s="77"/>
      <c r="AY626" s="77"/>
      <c r="AZ626" s="77"/>
      <c r="BA626" s="77"/>
      <c r="BB626" s="77"/>
      <c r="BC626" s="77"/>
      <c r="BD626" s="77"/>
      <c r="BE626" s="77"/>
      <c r="BF626" s="77"/>
      <c r="BG626" s="77"/>
      <c r="BH626" s="77"/>
      <c r="BI626" s="77"/>
      <c r="BJ626" s="77"/>
      <c r="BK626" s="77"/>
      <c r="BL626" s="77"/>
      <c r="BM626" s="77"/>
      <c r="BN626" s="77"/>
      <c r="BO626" s="77"/>
      <c r="BP626" s="77"/>
      <c r="BQ626" s="77"/>
      <c r="BR626" s="77"/>
      <c r="BS626" s="77"/>
      <c r="BT626" s="77"/>
      <c r="BU626" s="77"/>
      <c r="BV626" s="77"/>
      <c r="BW626" s="77"/>
      <c r="BX626" s="77"/>
      <c r="BY626" s="77"/>
      <c r="BZ626" s="77"/>
      <c r="CA626" s="77"/>
      <c r="CB626" s="77"/>
      <c r="CC626" s="77"/>
      <c r="CD626" s="77"/>
      <c r="CE626" s="77"/>
      <c r="CF626" s="77"/>
      <c r="CG626" s="77"/>
      <c r="CH626" s="77"/>
      <c r="CI626" s="77"/>
      <c r="CJ626" s="77"/>
      <c r="CK626" s="77"/>
      <c r="CL626" s="77"/>
      <c r="CM626" s="77"/>
      <c r="CN626" s="77"/>
      <c r="CO626" s="77"/>
      <c r="CP626" s="77"/>
      <c r="CQ626" s="77"/>
      <c r="CR626" s="77"/>
      <c r="CS626" s="77"/>
      <c r="CT626" s="81"/>
      <c r="CU626" s="77"/>
      <c r="CV626" s="77"/>
      <c r="CW626" s="77"/>
      <c r="CX626" s="77"/>
      <c r="CY626" s="77"/>
      <c r="CZ626" s="77"/>
      <c r="DA626" s="77"/>
      <c r="DB626" s="77"/>
      <c r="DC626" s="77"/>
      <c r="DD626" s="77"/>
      <c r="DE626" s="77"/>
      <c r="DF626" s="77"/>
      <c r="DG626" s="77"/>
      <c r="DH626" s="77"/>
      <c r="DI626" s="77"/>
      <c r="DJ626" s="77"/>
      <c r="DK626" s="77"/>
      <c r="DL626" s="77"/>
      <c r="DM626" s="77"/>
      <c r="DN626" s="77"/>
      <c r="DO626" s="77"/>
      <c r="DP626" s="77"/>
      <c r="DQ626" s="77"/>
      <c r="DR626" s="77"/>
    </row>
    <row r="627" spans="1:122" ht="13.5" customHeight="1">
      <c r="A627" s="77"/>
      <c r="B627" s="86"/>
      <c r="C627" s="86"/>
      <c r="D627" s="86"/>
      <c r="E627" s="86"/>
      <c r="F627" s="86"/>
      <c r="G627" s="86"/>
      <c r="H627" s="86"/>
      <c r="I627" s="86"/>
      <c r="J627" s="86"/>
      <c r="K627" s="88"/>
      <c r="L627" s="77"/>
      <c r="M627" s="77"/>
      <c r="N627" s="77"/>
      <c r="O627" s="77"/>
      <c r="P627" s="77"/>
      <c r="Q627" s="77"/>
      <c r="R627" s="89"/>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c r="AP627" s="77"/>
      <c r="AQ627" s="77"/>
      <c r="AR627" s="77"/>
      <c r="AS627" s="77"/>
      <c r="AT627" s="77"/>
      <c r="AU627" s="77"/>
      <c r="AV627" s="77"/>
      <c r="AW627" s="77"/>
      <c r="AX627" s="77"/>
      <c r="AY627" s="77"/>
      <c r="AZ627" s="77"/>
      <c r="BA627" s="77"/>
      <c r="BB627" s="77"/>
      <c r="BC627" s="77"/>
      <c r="BD627" s="77"/>
      <c r="BE627" s="77"/>
      <c r="BF627" s="77"/>
      <c r="BG627" s="77"/>
      <c r="BH627" s="77"/>
      <c r="BI627" s="77"/>
      <c r="BJ627" s="77"/>
      <c r="BK627" s="77"/>
      <c r="BL627" s="77"/>
      <c r="BM627" s="77"/>
      <c r="BN627" s="77"/>
      <c r="BO627" s="77"/>
      <c r="BP627" s="77"/>
      <c r="BQ627" s="77"/>
      <c r="BR627" s="77"/>
      <c r="BS627" s="77"/>
      <c r="BT627" s="77"/>
      <c r="BU627" s="77"/>
      <c r="BV627" s="77"/>
      <c r="BW627" s="77"/>
      <c r="BX627" s="77"/>
      <c r="BY627" s="77"/>
      <c r="BZ627" s="77"/>
      <c r="CA627" s="77"/>
      <c r="CB627" s="77"/>
      <c r="CC627" s="77"/>
      <c r="CD627" s="77"/>
      <c r="CE627" s="77"/>
      <c r="CF627" s="77"/>
      <c r="CG627" s="77"/>
      <c r="CH627" s="77"/>
      <c r="CI627" s="77"/>
      <c r="CJ627" s="77"/>
      <c r="CK627" s="77"/>
      <c r="CL627" s="77"/>
      <c r="CM627" s="77"/>
      <c r="CN627" s="77"/>
      <c r="CO627" s="77"/>
      <c r="CP627" s="77"/>
      <c r="CQ627" s="77"/>
      <c r="CR627" s="77"/>
      <c r="CS627" s="77"/>
      <c r="CT627" s="81"/>
      <c r="CU627" s="77"/>
      <c r="CV627" s="77"/>
      <c r="CW627" s="77"/>
      <c r="CX627" s="77"/>
      <c r="CY627" s="77"/>
      <c r="CZ627" s="77"/>
      <c r="DA627" s="77"/>
      <c r="DB627" s="77"/>
      <c r="DC627" s="77"/>
      <c r="DD627" s="77"/>
      <c r="DE627" s="77"/>
      <c r="DF627" s="77"/>
      <c r="DG627" s="77"/>
      <c r="DH627" s="77"/>
      <c r="DI627" s="77"/>
      <c r="DJ627" s="77"/>
      <c r="DK627" s="77"/>
      <c r="DL627" s="77"/>
      <c r="DM627" s="77"/>
      <c r="DN627" s="77"/>
      <c r="DO627" s="77"/>
      <c r="DP627" s="77"/>
      <c r="DQ627" s="77"/>
      <c r="DR627" s="77"/>
    </row>
    <row r="628" spans="1:122" ht="13.5" customHeight="1">
      <c r="A628" s="77"/>
      <c r="B628" s="86"/>
      <c r="C628" s="86"/>
      <c r="D628" s="86"/>
      <c r="E628" s="86"/>
      <c r="F628" s="86"/>
      <c r="G628" s="86"/>
      <c r="H628" s="86"/>
      <c r="I628" s="86"/>
      <c r="J628" s="86"/>
      <c r="K628" s="88"/>
      <c r="L628" s="77"/>
      <c r="M628" s="77"/>
      <c r="N628" s="77"/>
      <c r="O628" s="77"/>
      <c r="P628" s="77"/>
      <c r="Q628" s="77"/>
      <c r="R628" s="89"/>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c r="AP628" s="77"/>
      <c r="AQ628" s="77"/>
      <c r="AR628" s="77"/>
      <c r="AS628" s="77"/>
      <c r="AT628" s="77"/>
      <c r="AU628" s="77"/>
      <c r="AV628" s="77"/>
      <c r="AW628" s="77"/>
      <c r="AX628" s="77"/>
      <c r="AY628" s="77"/>
      <c r="AZ628" s="77"/>
      <c r="BA628" s="77"/>
      <c r="BB628" s="77"/>
      <c r="BC628" s="77"/>
      <c r="BD628" s="77"/>
      <c r="BE628" s="77"/>
      <c r="BF628" s="77"/>
      <c r="BG628" s="77"/>
      <c r="BH628" s="77"/>
      <c r="BI628" s="77"/>
      <c r="BJ628" s="77"/>
      <c r="BK628" s="77"/>
      <c r="BL628" s="77"/>
      <c r="BM628" s="77"/>
      <c r="BN628" s="77"/>
      <c r="BO628" s="77"/>
      <c r="BP628" s="77"/>
      <c r="BQ628" s="77"/>
      <c r="BR628" s="77"/>
      <c r="BS628" s="77"/>
      <c r="BT628" s="77"/>
      <c r="BU628" s="77"/>
      <c r="BV628" s="77"/>
      <c r="BW628" s="77"/>
      <c r="BX628" s="77"/>
      <c r="BY628" s="77"/>
      <c r="BZ628" s="77"/>
      <c r="CA628" s="77"/>
      <c r="CB628" s="77"/>
      <c r="CC628" s="77"/>
      <c r="CD628" s="77"/>
      <c r="CE628" s="77"/>
      <c r="CF628" s="77"/>
      <c r="CG628" s="77"/>
      <c r="CH628" s="77"/>
      <c r="CI628" s="77"/>
      <c r="CJ628" s="77"/>
      <c r="CK628" s="77"/>
      <c r="CL628" s="77"/>
      <c r="CM628" s="77"/>
      <c r="CN628" s="77"/>
      <c r="CO628" s="77"/>
      <c r="CP628" s="77"/>
      <c r="CQ628" s="77"/>
      <c r="CR628" s="77"/>
      <c r="CS628" s="77"/>
      <c r="CT628" s="81"/>
      <c r="CU628" s="77"/>
      <c r="CV628" s="77"/>
      <c r="CW628" s="77"/>
      <c r="CX628" s="77"/>
      <c r="CY628" s="77"/>
      <c r="CZ628" s="77"/>
      <c r="DA628" s="77"/>
      <c r="DB628" s="77"/>
      <c r="DC628" s="77"/>
      <c r="DD628" s="77"/>
      <c r="DE628" s="77"/>
      <c r="DF628" s="77"/>
      <c r="DG628" s="77"/>
      <c r="DH628" s="77"/>
      <c r="DI628" s="77"/>
      <c r="DJ628" s="77"/>
      <c r="DK628" s="77"/>
      <c r="DL628" s="77"/>
      <c r="DM628" s="77"/>
      <c r="DN628" s="77"/>
      <c r="DO628" s="77"/>
      <c r="DP628" s="77"/>
      <c r="DQ628" s="77"/>
      <c r="DR628" s="77"/>
    </row>
    <row r="629" spans="1:122" ht="13.5" customHeight="1">
      <c r="A629" s="77"/>
      <c r="B629" s="86"/>
      <c r="C629" s="86"/>
      <c r="D629" s="86"/>
      <c r="E629" s="86"/>
      <c r="F629" s="86"/>
      <c r="G629" s="86"/>
      <c r="H629" s="86"/>
      <c r="I629" s="86"/>
      <c r="J629" s="86"/>
      <c r="K629" s="88"/>
      <c r="L629" s="77"/>
      <c r="M629" s="77"/>
      <c r="N629" s="77"/>
      <c r="O629" s="77"/>
      <c r="P629" s="77"/>
      <c r="Q629" s="77"/>
      <c r="R629" s="89"/>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c r="AP629" s="77"/>
      <c r="AQ629" s="77"/>
      <c r="AR629" s="77"/>
      <c r="AS629" s="77"/>
      <c r="AT629" s="77"/>
      <c r="AU629" s="77"/>
      <c r="AV629" s="77"/>
      <c r="AW629" s="77"/>
      <c r="AX629" s="77"/>
      <c r="AY629" s="77"/>
      <c r="AZ629" s="77"/>
      <c r="BA629" s="77"/>
      <c r="BB629" s="77"/>
      <c r="BC629" s="77"/>
      <c r="BD629" s="77"/>
      <c r="BE629" s="77"/>
      <c r="BF629" s="77"/>
      <c r="BG629" s="77"/>
      <c r="BH629" s="77"/>
      <c r="BI629" s="77"/>
      <c r="BJ629" s="77"/>
      <c r="BK629" s="77"/>
      <c r="BL629" s="77"/>
      <c r="BM629" s="77"/>
      <c r="BN629" s="77"/>
      <c r="BO629" s="77"/>
      <c r="BP629" s="77"/>
      <c r="BQ629" s="77"/>
      <c r="BR629" s="77"/>
      <c r="BS629" s="77"/>
      <c r="BT629" s="77"/>
      <c r="BU629" s="77"/>
      <c r="BV629" s="77"/>
      <c r="BW629" s="77"/>
      <c r="BX629" s="77"/>
      <c r="BY629" s="77"/>
      <c r="BZ629" s="77"/>
      <c r="CA629" s="77"/>
      <c r="CB629" s="77"/>
      <c r="CC629" s="77"/>
      <c r="CD629" s="77"/>
      <c r="CE629" s="77"/>
      <c r="CF629" s="77"/>
      <c r="CG629" s="77"/>
      <c r="CH629" s="77"/>
      <c r="CI629" s="77"/>
      <c r="CJ629" s="77"/>
      <c r="CK629" s="77"/>
      <c r="CL629" s="77"/>
      <c r="CM629" s="77"/>
      <c r="CN629" s="77"/>
      <c r="CO629" s="77"/>
      <c r="CP629" s="77"/>
      <c r="CQ629" s="77"/>
      <c r="CR629" s="77"/>
      <c r="CS629" s="77"/>
      <c r="CT629" s="81"/>
      <c r="CU629" s="77"/>
      <c r="CV629" s="77"/>
      <c r="CW629" s="77"/>
      <c r="CX629" s="77"/>
      <c r="CY629" s="77"/>
      <c r="CZ629" s="77"/>
      <c r="DA629" s="77"/>
      <c r="DB629" s="77"/>
      <c r="DC629" s="77"/>
      <c r="DD629" s="77"/>
      <c r="DE629" s="77"/>
      <c r="DF629" s="77"/>
      <c r="DG629" s="77"/>
      <c r="DH629" s="77"/>
      <c r="DI629" s="77"/>
      <c r="DJ629" s="77"/>
      <c r="DK629" s="77"/>
      <c r="DL629" s="77"/>
      <c r="DM629" s="77"/>
      <c r="DN629" s="77"/>
      <c r="DO629" s="77"/>
      <c r="DP629" s="77"/>
      <c r="DQ629" s="77"/>
      <c r="DR629" s="77"/>
    </row>
    <row r="630" spans="1:122" ht="13.5" customHeight="1">
      <c r="A630" s="77"/>
      <c r="B630" s="86"/>
      <c r="C630" s="86"/>
      <c r="D630" s="86"/>
      <c r="E630" s="86"/>
      <c r="F630" s="86"/>
      <c r="G630" s="86"/>
      <c r="H630" s="86"/>
      <c r="I630" s="86"/>
      <c r="J630" s="86"/>
      <c r="K630" s="88"/>
      <c r="L630" s="77"/>
      <c r="M630" s="77"/>
      <c r="N630" s="77"/>
      <c r="O630" s="77"/>
      <c r="P630" s="77"/>
      <c r="Q630" s="77"/>
      <c r="R630" s="89"/>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c r="AP630" s="77"/>
      <c r="AQ630" s="77"/>
      <c r="AR630" s="77"/>
      <c r="AS630" s="77"/>
      <c r="AT630" s="77"/>
      <c r="AU630" s="77"/>
      <c r="AV630" s="77"/>
      <c r="AW630" s="77"/>
      <c r="AX630" s="77"/>
      <c r="AY630" s="77"/>
      <c r="AZ630" s="77"/>
      <c r="BA630" s="77"/>
      <c r="BB630" s="77"/>
      <c r="BC630" s="77"/>
      <c r="BD630" s="77"/>
      <c r="BE630" s="77"/>
      <c r="BF630" s="77"/>
      <c r="BG630" s="77"/>
      <c r="BH630" s="77"/>
      <c r="BI630" s="77"/>
      <c r="BJ630" s="77"/>
      <c r="BK630" s="77"/>
      <c r="BL630" s="77"/>
      <c r="BM630" s="77"/>
      <c r="BN630" s="77"/>
      <c r="BO630" s="77"/>
      <c r="BP630" s="77"/>
      <c r="BQ630" s="77"/>
      <c r="BR630" s="77"/>
      <c r="BS630" s="77"/>
      <c r="BT630" s="77"/>
      <c r="BU630" s="77"/>
      <c r="BV630" s="77"/>
      <c r="BW630" s="77"/>
      <c r="BX630" s="77"/>
      <c r="BY630" s="77"/>
      <c r="BZ630" s="77"/>
      <c r="CA630" s="77"/>
      <c r="CB630" s="77"/>
      <c r="CC630" s="77"/>
      <c r="CD630" s="77"/>
      <c r="CE630" s="77"/>
      <c r="CF630" s="77"/>
      <c r="CG630" s="77"/>
      <c r="CH630" s="77"/>
      <c r="CI630" s="77"/>
      <c r="CJ630" s="77"/>
      <c r="CK630" s="77"/>
      <c r="CL630" s="77"/>
      <c r="CM630" s="77"/>
      <c r="CN630" s="77"/>
      <c r="CO630" s="77"/>
      <c r="CP630" s="77"/>
      <c r="CQ630" s="77"/>
      <c r="CR630" s="77"/>
      <c r="CS630" s="77"/>
      <c r="CT630" s="81"/>
      <c r="CU630" s="77"/>
      <c r="CV630" s="77"/>
      <c r="CW630" s="77"/>
      <c r="CX630" s="77"/>
      <c r="CY630" s="77"/>
      <c r="CZ630" s="77"/>
      <c r="DA630" s="77"/>
      <c r="DB630" s="77"/>
      <c r="DC630" s="77"/>
      <c r="DD630" s="77"/>
      <c r="DE630" s="77"/>
      <c r="DF630" s="77"/>
      <c r="DG630" s="77"/>
      <c r="DH630" s="77"/>
      <c r="DI630" s="77"/>
      <c r="DJ630" s="77"/>
      <c r="DK630" s="77"/>
      <c r="DL630" s="77"/>
      <c r="DM630" s="77"/>
      <c r="DN630" s="77"/>
      <c r="DO630" s="77"/>
      <c r="DP630" s="77"/>
      <c r="DQ630" s="77"/>
      <c r="DR630" s="77"/>
    </row>
    <row r="631" spans="1:122" ht="13.5" customHeight="1">
      <c r="A631" s="77"/>
      <c r="B631" s="86"/>
      <c r="C631" s="86"/>
      <c r="D631" s="86"/>
      <c r="E631" s="86"/>
      <c r="F631" s="86"/>
      <c r="G631" s="86"/>
      <c r="H631" s="86"/>
      <c r="I631" s="86"/>
      <c r="J631" s="86"/>
      <c r="K631" s="88"/>
      <c r="L631" s="77"/>
      <c r="M631" s="77"/>
      <c r="N631" s="77"/>
      <c r="O631" s="77"/>
      <c r="P631" s="77"/>
      <c r="Q631" s="77"/>
      <c r="R631" s="89"/>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c r="AP631" s="77"/>
      <c r="AQ631" s="77"/>
      <c r="AR631" s="77"/>
      <c r="AS631" s="77"/>
      <c r="AT631" s="77"/>
      <c r="AU631" s="77"/>
      <c r="AV631" s="77"/>
      <c r="AW631" s="77"/>
      <c r="AX631" s="77"/>
      <c r="AY631" s="77"/>
      <c r="AZ631" s="77"/>
      <c r="BA631" s="77"/>
      <c r="BB631" s="77"/>
      <c r="BC631" s="77"/>
      <c r="BD631" s="77"/>
      <c r="BE631" s="77"/>
      <c r="BF631" s="77"/>
      <c r="BG631" s="77"/>
      <c r="BH631" s="77"/>
      <c r="BI631" s="77"/>
      <c r="BJ631" s="77"/>
      <c r="BK631" s="77"/>
      <c r="BL631" s="77"/>
      <c r="BM631" s="77"/>
      <c r="BN631" s="77"/>
      <c r="BO631" s="77"/>
      <c r="BP631" s="77"/>
      <c r="BQ631" s="77"/>
      <c r="BR631" s="77"/>
      <c r="BS631" s="77"/>
      <c r="BT631" s="77"/>
      <c r="BU631" s="77"/>
      <c r="BV631" s="77"/>
      <c r="BW631" s="77"/>
      <c r="BX631" s="77"/>
      <c r="BY631" s="77"/>
      <c r="BZ631" s="77"/>
      <c r="CA631" s="77"/>
      <c r="CB631" s="77"/>
      <c r="CC631" s="77"/>
      <c r="CD631" s="77"/>
      <c r="CE631" s="77"/>
      <c r="CF631" s="77"/>
      <c r="CG631" s="77"/>
      <c r="CH631" s="77"/>
      <c r="CI631" s="77"/>
      <c r="CJ631" s="77"/>
      <c r="CK631" s="77"/>
      <c r="CL631" s="77"/>
      <c r="CM631" s="77"/>
      <c r="CN631" s="77"/>
      <c r="CO631" s="77"/>
      <c r="CP631" s="77"/>
      <c r="CQ631" s="77"/>
      <c r="CR631" s="77"/>
      <c r="CS631" s="77"/>
      <c r="CT631" s="81"/>
      <c r="CU631" s="77"/>
      <c r="CV631" s="77"/>
      <c r="CW631" s="77"/>
      <c r="CX631" s="77"/>
      <c r="CY631" s="77"/>
      <c r="CZ631" s="77"/>
      <c r="DA631" s="77"/>
      <c r="DB631" s="77"/>
      <c r="DC631" s="77"/>
      <c r="DD631" s="77"/>
      <c r="DE631" s="77"/>
      <c r="DF631" s="77"/>
      <c r="DG631" s="77"/>
      <c r="DH631" s="77"/>
      <c r="DI631" s="77"/>
      <c r="DJ631" s="77"/>
      <c r="DK631" s="77"/>
      <c r="DL631" s="77"/>
      <c r="DM631" s="77"/>
      <c r="DN631" s="77"/>
      <c r="DO631" s="77"/>
      <c r="DP631" s="77"/>
      <c r="DQ631" s="77"/>
      <c r="DR631" s="77"/>
    </row>
    <row r="632" spans="1:122" ht="13.5" customHeight="1">
      <c r="A632" s="77"/>
      <c r="B632" s="86"/>
      <c r="C632" s="86"/>
      <c r="D632" s="86"/>
      <c r="E632" s="86"/>
      <c r="F632" s="86"/>
      <c r="G632" s="86"/>
      <c r="H632" s="86"/>
      <c r="I632" s="86"/>
      <c r="J632" s="86"/>
      <c r="K632" s="88"/>
      <c r="L632" s="77"/>
      <c r="M632" s="77"/>
      <c r="N632" s="77"/>
      <c r="O632" s="77"/>
      <c r="P632" s="77"/>
      <c r="Q632" s="77"/>
      <c r="R632" s="89"/>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c r="AP632" s="77"/>
      <c r="AQ632" s="77"/>
      <c r="AR632" s="77"/>
      <c r="AS632" s="77"/>
      <c r="AT632" s="77"/>
      <c r="AU632" s="77"/>
      <c r="AV632" s="77"/>
      <c r="AW632" s="77"/>
      <c r="AX632" s="77"/>
      <c r="AY632" s="77"/>
      <c r="AZ632" s="77"/>
      <c r="BA632" s="77"/>
      <c r="BB632" s="77"/>
      <c r="BC632" s="77"/>
      <c r="BD632" s="77"/>
      <c r="BE632" s="77"/>
      <c r="BF632" s="77"/>
      <c r="BG632" s="77"/>
      <c r="BH632" s="77"/>
      <c r="BI632" s="77"/>
      <c r="BJ632" s="77"/>
      <c r="BK632" s="77"/>
      <c r="BL632" s="77"/>
      <c r="BM632" s="77"/>
      <c r="BN632" s="77"/>
      <c r="BO632" s="77"/>
      <c r="BP632" s="77"/>
      <c r="BQ632" s="77"/>
      <c r="BR632" s="77"/>
      <c r="BS632" s="77"/>
      <c r="BT632" s="77"/>
      <c r="BU632" s="77"/>
      <c r="BV632" s="77"/>
      <c r="BW632" s="77"/>
      <c r="BX632" s="77"/>
      <c r="BY632" s="77"/>
      <c r="BZ632" s="77"/>
      <c r="CA632" s="77"/>
      <c r="CB632" s="77"/>
      <c r="CC632" s="77"/>
      <c r="CD632" s="77"/>
      <c r="CE632" s="77"/>
      <c r="CF632" s="77"/>
      <c r="CG632" s="77"/>
      <c r="CH632" s="77"/>
      <c r="CI632" s="77"/>
      <c r="CJ632" s="77"/>
      <c r="CK632" s="77"/>
      <c r="CL632" s="77"/>
      <c r="CM632" s="77"/>
      <c r="CN632" s="77"/>
      <c r="CO632" s="77"/>
      <c r="CP632" s="77"/>
      <c r="CQ632" s="77"/>
      <c r="CR632" s="77"/>
      <c r="CS632" s="77"/>
      <c r="CT632" s="81"/>
      <c r="CU632" s="77"/>
      <c r="CV632" s="77"/>
      <c r="CW632" s="77"/>
      <c r="CX632" s="77"/>
      <c r="CY632" s="77"/>
      <c r="CZ632" s="77"/>
      <c r="DA632" s="77"/>
      <c r="DB632" s="77"/>
      <c r="DC632" s="77"/>
      <c r="DD632" s="77"/>
      <c r="DE632" s="77"/>
      <c r="DF632" s="77"/>
      <c r="DG632" s="77"/>
      <c r="DH632" s="77"/>
      <c r="DI632" s="77"/>
      <c r="DJ632" s="77"/>
      <c r="DK632" s="77"/>
      <c r="DL632" s="77"/>
      <c r="DM632" s="77"/>
      <c r="DN632" s="77"/>
      <c r="DO632" s="77"/>
      <c r="DP632" s="77"/>
      <c r="DQ632" s="77"/>
      <c r="DR632" s="77"/>
    </row>
    <row r="633" spans="1:122" ht="13.5" customHeight="1">
      <c r="A633" s="77"/>
      <c r="B633" s="86"/>
      <c r="C633" s="86"/>
      <c r="D633" s="86"/>
      <c r="E633" s="86"/>
      <c r="F633" s="86"/>
      <c r="G633" s="86"/>
      <c r="H633" s="86"/>
      <c r="I633" s="86"/>
      <c r="J633" s="86"/>
      <c r="K633" s="88"/>
      <c r="L633" s="77"/>
      <c r="M633" s="77"/>
      <c r="N633" s="77"/>
      <c r="O633" s="77"/>
      <c r="P633" s="77"/>
      <c r="Q633" s="77"/>
      <c r="R633" s="89"/>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c r="AP633" s="77"/>
      <c r="AQ633" s="77"/>
      <c r="AR633" s="77"/>
      <c r="AS633" s="77"/>
      <c r="AT633" s="77"/>
      <c r="AU633" s="77"/>
      <c r="AV633" s="77"/>
      <c r="AW633" s="77"/>
      <c r="AX633" s="77"/>
      <c r="AY633" s="77"/>
      <c r="AZ633" s="77"/>
      <c r="BA633" s="77"/>
      <c r="BB633" s="77"/>
      <c r="BC633" s="77"/>
      <c r="BD633" s="77"/>
      <c r="BE633" s="77"/>
      <c r="BF633" s="77"/>
      <c r="BG633" s="77"/>
      <c r="BH633" s="77"/>
      <c r="BI633" s="77"/>
      <c r="BJ633" s="77"/>
      <c r="BK633" s="77"/>
      <c r="BL633" s="77"/>
      <c r="BM633" s="77"/>
      <c r="BN633" s="77"/>
      <c r="BO633" s="77"/>
      <c r="BP633" s="77"/>
      <c r="BQ633" s="77"/>
      <c r="BR633" s="77"/>
      <c r="BS633" s="77"/>
      <c r="BT633" s="77"/>
      <c r="BU633" s="77"/>
      <c r="BV633" s="77"/>
      <c r="BW633" s="77"/>
      <c r="BX633" s="77"/>
      <c r="BY633" s="77"/>
      <c r="BZ633" s="77"/>
      <c r="CA633" s="77"/>
      <c r="CB633" s="77"/>
      <c r="CC633" s="77"/>
      <c r="CD633" s="77"/>
      <c r="CE633" s="77"/>
      <c r="CF633" s="77"/>
      <c r="CG633" s="77"/>
      <c r="CH633" s="77"/>
      <c r="CI633" s="77"/>
      <c r="CJ633" s="77"/>
      <c r="CK633" s="77"/>
      <c r="CL633" s="77"/>
      <c r="CM633" s="77"/>
      <c r="CN633" s="77"/>
      <c r="CO633" s="77"/>
      <c r="CP633" s="77"/>
      <c r="CQ633" s="77"/>
      <c r="CR633" s="77"/>
      <c r="CS633" s="77"/>
      <c r="CT633" s="81"/>
      <c r="CU633" s="77"/>
      <c r="CV633" s="77"/>
      <c r="CW633" s="77"/>
      <c r="CX633" s="77"/>
      <c r="CY633" s="77"/>
      <c r="CZ633" s="77"/>
      <c r="DA633" s="77"/>
      <c r="DB633" s="77"/>
      <c r="DC633" s="77"/>
      <c r="DD633" s="77"/>
      <c r="DE633" s="77"/>
      <c r="DF633" s="77"/>
      <c r="DG633" s="77"/>
      <c r="DH633" s="77"/>
      <c r="DI633" s="77"/>
      <c r="DJ633" s="77"/>
      <c r="DK633" s="77"/>
      <c r="DL633" s="77"/>
      <c r="DM633" s="77"/>
      <c r="DN633" s="77"/>
      <c r="DO633" s="77"/>
      <c r="DP633" s="77"/>
      <c r="DQ633" s="77"/>
      <c r="DR633" s="77"/>
    </row>
    <row r="634" spans="1:122" ht="13.5" customHeight="1">
      <c r="A634" s="77"/>
      <c r="B634" s="86"/>
      <c r="C634" s="86"/>
      <c r="D634" s="86"/>
      <c r="E634" s="86"/>
      <c r="F634" s="86"/>
      <c r="G634" s="86"/>
      <c r="H634" s="86"/>
      <c r="I634" s="86"/>
      <c r="J634" s="86"/>
      <c r="K634" s="88"/>
      <c r="L634" s="77"/>
      <c r="M634" s="77"/>
      <c r="N634" s="77"/>
      <c r="O634" s="77"/>
      <c r="P634" s="77"/>
      <c r="Q634" s="77"/>
      <c r="R634" s="89"/>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c r="AP634" s="77"/>
      <c r="AQ634" s="77"/>
      <c r="AR634" s="77"/>
      <c r="AS634" s="77"/>
      <c r="AT634" s="77"/>
      <c r="AU634" s="77"/>
      <c r="AV634" s="77"/>
      <c r="AW634" s="77"/>
      <c r="AX634" s="77"/>
      <c r="AY634" s="77"/>
      <c r="AZ634" s="77"/>
      <c r="BA634" s="77"/>
      <c r="BB634" s="77"/>
      <c r="BC634" s="77"/>
      <c r="BD634" s="77"/>
      <c r="BE634" s="77"/>
      <c r="BF634" s="77"/>
      <c r="BG634" s="77"/>
      <c r="BH634" s="77"/>
      <c r="BI634" s="77"/>
      <c r="BJ634" s="77"/>
      <c r="BK634" s="77"/>
      <c r="BL634" s="77"/>
      <c r="BM634" s="77"/>
      <c r="BN634" s="77"/>
      <c r="BO634" s="77"/>
      <c r="BP634" s="77"/>
      <c r="BQ634" s="77"/>
      <c r="BR634" s="77"/>
      <c r="BS634" s="77"/>
      <c r="BT634" s="77"/>
      <c r="BU634" s="77"/>
      <c r="BV634" s="77"/>
      <c r="BW634" s="77"/>
      <c r="BX634" s="77"/>
      <c r="BY634" s="77"/>
      <c r="BZ634" s="77"/>
      <c r="CA634" s="77"/>
      <c r="CB634" s="77"/>
      <c r="CC634" s="77"/>
      <c r="CD634" s="77"/>
      <c r="CE634" s="77"/>
      <c r="CF634" s="77"/>
      <c r="CG634" s="77"/>
      <c r="CH634" s="77"/>
      <c r="CI634" s="77"/>
      <c r="CJ634" s="77"/>
      <c r="CK634" s="77"/>
      <c r="CL634" s="77"/>
      <c r="CM634" s="77"/>
      <c r="CN634" s="77"/>
      <c r="CO634" s="77"/>
      <c r="CP634" s="77"/>
      <c r="CQ634" s="77"/>
      <c r="CR634" s="77"/>
      <c r="CS634" s="77"/>
      <c r="CT634" s="81"/>
      <c r="CU634" s="77"/>
      <c r="CV634" s="77"/>
      <c r="CW634" s="77"/>
      <c r="CX634" s="77"/>
      <c r="CY634" s="77"/>
      <c r="CZ634" s="77"/>
      <c r="DA634" s="77"/>
      <c r="DB634" s="77"/>
      <c r="DC634" s="77"/>
      <c r="DD634" s="77"/>
      <c r="DE634" s="77"/>
      <c r="DF634" s="77"/>
      <c r="DG634" s="77"/>
      <c r="DH634" s="77"/>
      <c r="DI634" s="77"/>
      <c r="DJ634" s="77"/>
      <c r="DK634" s="77"/>
      <c r="DL634" s="77"/>
      <c r="DM634" s="77"/>
      <c r="DN634" s="77"/>
      <c r="DO634" s="77"/>
      <c r="DP634" s="77"/>
      <c r="DQ634" s="77"/>
      <c r="DR634" s="77"/>
    </row>
    <row r="635" spans="1:122" ht="13.5" customHeight="1">
      <c r="A635" s="77"/>
      <c r="B635" s="86"/>
      <c r="C635" s="86"/>
      <c r="D635" s="86"/>
      <c r="E635" s="86"/>
      <c r="F635" s="86"/>
      <c r="G635" s="86"/>
      <c r="H635" s="86"/>
      <c r="I635" s="86"/>
      <c r="J635" s="86"/>
      <c r="K635" s="88"/>
      <c r="L635" s="77"/>
      <c r="M635" s="77"/>
      <c r="N635" s="77"/>
      <c r="O635" s="77"/>
      <c r="P635" s="77"/>
      <c r="Q635" s="77"/>
      <c r="R635" s="89"/>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c r="AP635" s="77"/>
      <c r="AQ635" s="77"/>
      <c r="AR635" s="77"/>
      <c r="AS635" s="77"/>
      <c r="AT635" s="77"/>
      <c r="AU635" s="77"/>
      <c r="AV635" s="77"/>
      <c r="AW635" s="77"/>
      <c r="AX635" s="77"/>
      <c r="AY635" s="77"/>
      <c r="AZ635" s="77"/>
      <c r="BA635" s="77"/>
      <c r="BB635" s="77"/>
      <c r="BC635" s="77"/>
      <c r="BD635" s="77"/>
      <c r="BE635" s="77"/>
      <c r="BF635" s="77"/>
      <c r="BG635" s="77"/>
      <c r="BH635" s="77"/>
      <c r="BI635" s="77"/>
      <c r="BJ635" s="77"/>
      <c r="BK635" s="77"/>
      <c r="BL635" s="77"/>
      <c r="BM635" s="77"/>
      <c r="BN635" s="77"/>
      <c r="BO635" s="77"/>
      <c r="BP635" s="77"/>
      <c r="BQ635" s="77"/>
      <c r="BR635" s="77"/>
      <c r="BS635" s="77"/>
      <c r="BT635" s="77"/>
      <c r="BU635" s="77"/>
      <c r="BV635" s="77"/>
      <c r="BW635" s="77"/>
      <c r="BX635" s="77"/>
      <c r="BY635" s="77"/>
      <c r="BZ635" s="77"/>
      <c r="CA635" s="77"/>
      <c r="CB635" s="77"/>
      <c r="CC635" s="77"/>
      <c r="CD635" s="77"/>
      <c r="CE635" s="77"/>
      <c r="CF635" s="77"/>
      <c r="CG635" s="77"/>
      <c r="CH635" s="77"/>
      <c r="CI635" s="77"/>
      <c r="CJ635" s="77"/>
      <c r="CK635" s="77"/>
      <c r="CL635" s="77"/>
      <c r="CM635" s="77"/>
      <c r="CN635" s="77"/>
      <c r="CO635" s="77"/>
      <c r="CP635" s="77"/>
      <c r="CQ635" s="77"/>
      <c r="CR635" s="77"/>
      <c r="CS635" s="77"/>
      <c r="CT635" s="81"/>
      <c r="CU635" s="77"/>
      <c r="CV635" s="77"/>
      <c r="CW635" s="77"/>
      <c r="CX635" s="77"/>
      <c r="CY635" s="77"/>
      <c r="CZ635" s="77"/>
      <c r="DA635" s="77"/>
      <c r="DB635" s="77"/>
      <c r="DC635" s="77"/>
      <c r="DD635" s="77"/>
      <c r="DE635" s="77"/>
      <c r="DF635" s="77"/>
      <c r="DG635" s="77"/>
      <c r="DH635" s="77"/>
      <c r="DI635" s="77"/>
      <c r="DJ635" s="77"/>
      <c r="DK635" s="77"/>
      <c r="DL635" s="77"/>
      <c r="DM635" s="77"/>
      <c r="DN635" s="77"/>
      <c r="DO635" s="77"/>
      <c r="DP635" s="77"/>
      <c r="DQ635" s="77"/>
      <c r="DR635" s="77"/>
    </row>
    <row r="636" spans="1:122" ht="13.5" customHeight="1">
      <c r="A636" s="77"/>
      <c r="B636" s="86"/>
      <c r="C636" s="86"/>
      <c r="D636" s="86"/>
      <c r="E636" s="86"/>
      <c r="F636" s="86"/>
      <c r="G636" s="86"/>
      <c r="H636" s="86"/>
      <c r="I636" s="86"/>
      <c r="J636" s="86"/>
      <c r="K636" s="88"/>
      <c r="L636" s="77"/>
      <c r="M636" s="77"/>
      <c r="N636" s="77"/>
      <c r="O636" s="77"/>
      <c r="P636" s="77"/>
      <c r="Q636" s="77"/>
      <c r="R636" s="89"/>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c r="AP636" s="77"/>
      <c r="AQ636" s="77"/>
      <c r="AR636" s="77"/>
      <c r="AS636" s="77"/>
      <c r="AT636" s="77"/>
      <c r="AU636" s="77"/>
      <c r="AV636" s="77"/>
      <c r="AW636" s="77"/>
      <c r="AX636" s="77"/>
      <c r="AY636" s="77"/>
      <c r="AZ636" s="77"/>
      <c r="BA636" s="77"/>
      <c r="BB636" s="77"/>
      <c r="BC636" s="77"/>
      <c r="BD636" s="77"/>
      <c r="BE636" s="77"/>
      <c r="BF636" s="77"/>
      <c r="BG636" s="77"/>
      <c r="BH636" s="77"/>
      <c r="BI636" s="77"/>
      <c r="BJ636" s="77"/>
      <c r="BK636" s="77"/>
      <c r="BL636" s="77"/>
      <c r="BM636" s="77"/>
      <c r="BN636" s="77"/>
      <c r="BO636" s="77"/>
      <c r="BP636" s="77"/>
      <c r="BQ636" s="77"/>
      <c r="BR636" s="77"/>
      <c r="BS636" s="77"/>
      <c r="BT636" s="77"/>
      <c r="BU636" s="77"/>
      <c r="BV636" s="77"/>
      <c r="BW636" s="77"/>
      <c r="BX636" s="77"/>
      <c r="BY636" s="77"/>
      <c r="BZ636" s="77"/>
      <c r="CA636" s="77"/>
      <c r="CB636" s="77"/>
      <c r="CC636" s="77"/>
      <c r="CD636" s="77"/>
      <c r="CE636" s="77"/>
      <c r="CF636" s="77"/>
      <c r="CG636" s="77"/>
      <c r="CH636" s="77"/>
      <c r="CI636" s="77"/>
      <c r="CJ636" s="77"/>
      <c r="CK636" s="77"/>
      <c r="CL636" s="77"/>
      <c r="CM636" s="77"/>
      <c r="CN636" s="77"/>
      <c r="CO636" s="77"/>
      <c r="CP636" s="77"/>
      <c r="CQ636" s="77"/>
      <c r="CR636" s="77"/>
      <c r="CS636" s="77"/>
      <c r="CT636" s="81"/>
      <c r="CU636" s="77"/>
      <c r="CV636" s="77"/>
      <c r="CW636" s="77"/>
      <c r="CX636" s="77"/>
      <c r="CY636" s="77"/>
      <c r="CZ636" s="77"/>
      <c r="DA636" s="77"/>
      <c r="DB636" s="77"/>
      <c r="DC636" s="77"/>
      <c r="DD636" s="77"/>
      <c r="DE636" s="77"/>
      <c r="DF636" s="77"/>
      <c r="DG636" s="77"/>
      <c r="DH636" s="77"/>
      <c r="DI636" s="77"/>
      <c r="DJ636" s="77"/>
      <c r="DK636" s="77"/>
      <c r="DL636" s="77"/>
      <c r="DM636" s="77"/>
      <c r="DN636" s="77"/>
      <c r="DO636" s="77"/>
      <c r="DP636" s="77"/>
      <c r="DQ636" s="77"/>
      <c r="DR636" s="77"/>
    </row>
    <row r="637" spans="1:122" ht="13.5" customHeight="1">
      <c r="A637" s="77"/>
      <c r="B637" s="86"/>
      <c r="C637" s="86"/>
      <c r="D637" s="86"/>
      <c r="E637" s="86"/>
      <c r="F637" s="86"/>
      <c r="G637" s="86"/>
      <c r="H637" s="86"/>
      <c r="I637" s="86"/>
      <c r="J637" s="86"/>
      <c r="K637" s="88"/>
      <c r="L637" s="77"/>
      <c r="M637" s="77"/>
      <c r="N637" s="77"/>
      <c r="O637" s="77"/>
      <c r="P637" s="77"/>
      <c r="Q637" s="77"/>
      <c r="R637" s="89"/>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c r="AP637" s="77"/>
      <c r="AQ637" s="77"/>
      <c r="AR637" s="77"/>
      <c r="AS637" s="77"/>
      <c r="AT637" s="77"/>
      <c r="AU637" s="77"/>
      <c r="AV637" s="77"/>
      <c r="AW637" s="77"/>
      <c r="AX637" s="77"/>
      <c r="AY637" s="77"/>
      <c r="AZ637" s="77"/>
      <c r="BA637" s="77"/>
      <c r="BB637" s="77"/>
      <c r="BC637" s="77"/>
      <c r="BD637" s="77"/>
      <c r="BE637" s="77"/>
      <c r="BF637" s="77"/>
      <c r="BG637" s="77"/>
      <c r="BH637" s="77"/>
      <c r="BI637" s="77"/>
      <c r="BJ637" s="77"/>
      <c r="BK637" s="77"/>
      <c r="BL637" s="77"/>
      <c r="BM637" s="77"/>
      <c r="BN637" s="77"/>
      <c r="BO637" s="77"/>
      <c r="BP637" s="77"/>
      <c r="BQ637" s="77"/>
      <c r="BR637" s="77"/>
      <c r="BS637" s="77"/>
      <c r="BT637" s="77"/>
      <c r="BU637" s="77"/>
      <c r="BV637" s="77"/>
      <c r="BW637" s="77"/>
      <c r="BX637" s="77"/>
      <c r="BY637" s="77"/>
      <c r="BZ637" s="77"/>
      <c r="CA637" s="77"/>
      <c r="CB637" s="77"/>
      <c r="CC637" s="77"/>
      <c r="CD637" s="77"/>
      <c r="CE637" s="77"/>
      <c r="CF637" s="77"/>
      <c r="CG637" s="77"/>
      <c r="CH637" s="77"/>
      <c r="CI637" s="77"/>
      <c r="CJ637" s="77"/>
      <c r="CK637" s="77"/>
      <c r="CL637" s="77"/>
      <c r="CM637" s="77"/>
      <c r="CN637" s="77"/>
      <c r="CO637" s="77"/>
      <c r="CP637" s="77"/>
      <c r="CQ637" s="77"/>
      <c r="CR637" s="77"/>
      <c r="CS637" s="77"/>
      <c r="CT637" s="81"/>
      <c r="CU637" s="77"/>
      <c r="CV637" s="77"/>
      <c r="CW637" s="77"/>
      <c r="CX637" s="77"/>
      <c r="CY637" s="77"/>
      <c r="CZ637" s="77"/>
      <c r="DA637" s="77"/>
      <c r="DB637" s="77"/>
      <c r="DC637" s="77"/>
      <c r="DD637" s="77"/>
      <c r="DE637" s="77"/>
      <c r="DF637" s="77"/>
      <c r="DG637" s="77"/>
      <c r="DH637" s="77"/>
      <c r="DI637" s="77"/>
      <c r="DJ637" s="77"/>
      <c r="DK637" s="77"/>
      <c r="DL637" s="77"/>
      <c r="DM637" s="77"/>
      <c r="DN637" s="77"/>
      <c r="DO637" s="77"/>
      <c r="DP637" s="77"/>
      <c r="DQ637" s="77"/>
      <c r="DR637" s="77"/>
    </row>
    <row r="638" spans="1:122" ht="13.5" customHeight="1">
      <c r="A638" s="77"/>
      <c r="B638" s="86"/>
      <c r="C638" s="86"/>
      <c r="D638" s="86"/>
      <c r="E638" s="86"/>
      <c r="F638" s="86"/>
      <c r="G638" s="86"/>
      <c r="H638" s="86"/>
      <c r="I638" s="86"/>
      <c r="J638" s="86"/>
      <c r="K638" s="88"/>
      <c r="L638" s="77"/>
      <c r="M638" s="77"/>
      <c r="N638" s="77"/>
      <c r="O638" s="77"/>
      <c r="P638" s="77"/>
      <c r="Q638" s="77"/>
      <c r="R638" s="89"/>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c r="AP638" s="77"/>
      <c r="AQ638" s="77"/>
      <c r="AR638" s="77"/>
      <c r="AS638" s="77"/>
      <c r="AT638" s="77"/>
      <c r="AU638" s="77"/>
      <c r="AV638" s="77"/>
      <c r="AW638" s="77"/>
      <c r="AX638" s="77"/>
      <c r="AY638" s="77"/>
      <c r="AZ638" s="77"/>
      <c r="BA638" s="77"/>
      <c r="BB638" s="77"/>
      <c r="BC638" s="77"/>
      <c r="BD638" s="77"/>
      <c r="BE638" s="77"/>
      <c r="BF638" s="77"/>
      <c r="BG638" s="77"/>
      <c r="BH638" s="77"/>
      <c r="BI638" s="77"/>
      <c r="BJ638" s="77"/>
      <c r="BK638" s="77"/>
      <c r="BL638" s="77"/>
      <c r="BM638" s="77"/>
      <c r="BN638" s="77"/>
      <c r="BO638" s="77"/>
      <c r="BP638" s="77"/>
      <c r="BQ638" s="77"/>
      <c r="BR638" s="77"/>
      <c r="BS638" s="77"/>
      <c r="BT638" s="77"/>
      <c r="BU638" s="77"/>
      <c r="BV638" s="77"/>
      <c r="BW638" s="77"/>
      <c r="BX638" s="77"/>
      <c r="BY638" s="77"/>
      <c r="BZ638" s="77"/>
      <c r="CA638" s="77"/>
      <c r="CB638" s="77"/>
      <c r="CC638" s="77"/>
      <c r="CD638" s="77"/>
      <c r="CE638" s="77"/>
      <c r="CF638" s="77"/>
      <c r="CG638" s="77"/>
      <c r="CH638" s="77"/>
      <c r="CI638" s="77"/>
      <c r="CJ638" s="77"/>
      <c r="CK638" s="77"/>
      <c r="CL638" s="77"/>
      <c r="CM638" s="77"/>
      <c r="CN638" s="77"/>
      <c r="CO638" s="77"/>
      <c r="CP638" s="77"/>
      <c r="CQ638" s="77"/>
      <c r="CR638" s="77"/>
      <c r="CS638" s="77"/>
      <c r="CT638" s="81"/>
      <c r="CU638" s="77"/>
      <c r="CV638" s="77"/>
      <c r="CW638" s="77"/>
      <c r="CX638" s="77"/>
      <c r="CY638" s="77"/>
      <c r="CZ638" s="77"/>
      <c r="DA638" s="77"/>
      <c r="DB638" s="77"/>
      <c r="DC638" s="77"/>
      <c r="DD638" s="77"/>
      <c r="DE638" s="77"/>
      <c r="DF638" s="77"/>
      <c r="DG638" s="77"/>
      <c r="DH638" s="77"/>
      <c r="DI638" s="77"/>
      <c r="DJ638" s="77"/>
      <c r="DK638" s="77"/>
      <c r="DL638" s="77"/>
      <c r="DM638" s="77"/>
      <c r="DN638" s="77"/>
      <c r="DO638" s="77"/>
      <c r="DP638" s="77"/>
      <c r="DQ638" s="77"/>
      <c r="DR638" s="77"/>
    </row>
    <row r="639" spans="1:122" ht="13.5" customHeight="1">
      <c r="A639" s="77"/>
      <c r="B639" s="86"/>
      <c r="C639" s="86"/>
      <c r="D639" s="86"/>
      <c r="E639" s="86"/>
      <c r="F639" s="86"/>
      <c r="G639" s="86"/>
      <c r="H639" s="86"/>
      <c r="I639" s="86"/>
      <c r="J639" s="86"/>
      <c r="K639" s="88"/>
      <c r="L639" s="77"/>
      <c r="M639" s="77"/>
      <c r="N639" s="77"/>
      <c r="O639" s="77"/>
      <c r="P639" s="77"/>
      <c r="Q639" s="77"/>
      <c r="R639" s="89"/>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c r="AP639" s="77"/>
      <c r="AQ639" s="77"/>
      <c r="AR639" s="77"/>
      <c r="AS639" s="77"/>
      <c r="AT639" s="77"/>
      <c r="AU639" s="77"/>
      <c r="AV639" s="77"/>
      <c r="AW639" s="77"/>
      <c r="AX639" s="77"/>
      <c r="AY639" s="77"/>
      <c r="AZ639" s="77"/>
      <c r="BA639" s="77"/>
      <c r="BB639" s="77"/>
      <c r="BC639" s="77"/>
      <c r="BD639" s="77"/>
      <c r="BE639" s="77"/>
      <c r="BF639" s="77"/>
      <c r="BG639" s="77"/>
      <c r="BH639" s="77"/>
      <c r="BI639" s="77"/>
      <c r="BJ639" s="77"/>
      <c r="BK639" s="77"/>
      <c r="BL639" s="77"/>
      <c r="BM639" s="77"/>
      <c r="BN639" s="77"/>
      <c r="BO639" s="77"/>
      <c r="BP639" s="77"/>
      <c r="BQ639" s="77"/>
      <c r="BR639" s="77"/>
      <c r="BS639" s="77"/>
      <c r="BT639" s="77"/>
      <c r="BU639" s="77"/>
      <c r="BV639" s="77"/>
      <c r="BW639" s="77"/>
      <c r="BX639" s="77"/>
      <c r="BY639" s="77"/>
      <c r="BZ639" s="77"/>
      <c r="CA639" s="77"/>
      <c r="CB639" s="77"/>
      <c r="CC639" s="77"/>
      <c r="CD639" s="77"/>
      <c r="CE639" s="77"/>
      <c r="CF639" s="77"/>
      <c r="CG639" s="77"/>
      <c r="CH639" s="77"/>
      <c r="CI639" s="77"/>
      <c r="CJ639" s="77"/>
      <c r="CK639" s="77"/>
      <c r="CL639" s="77"/>
      <c r="CM639" s="77"/>
      <c r="CN639" s="77"/>
      <c r="CO639" s="77"/>
      <c r="CP639" s="77"/>
      <c r="CQ639" s="77"/>
      <c r="CR639" s="77"/>
      <c r="CS639" s="77"/>
      <c r="CT639" s="81"/>
      <c r="CU639" s="77"/>
      <c r="CV639" s="77"/>
      <c r="CW639" s="77"/>
      <c r="CX639" s="77"/>
      <c r="CY639" s="77"/>
      <c r="CZ639" s="77"/>
      <c r="DA639" s="77"/>
      <c r="DB639" s="77"/>
      <c r="DC639" s="77"/>
      <c r="DD639" s="77"/>
      <c r="DE639" s="77"/>
      <c r="DF639" s="77"/>
      <c r="DG639" s="77"/>
      <c r="DH639" s="77"/>
      <c r="DI639" s="77"/>
      <c r="DJ639" s="77"/>
      <c r="DK639" s="77"/>
      <c r="DL639" s="77"/>
      <c r="DM639" s="77"/>
      <c r="DN639" s="77"/>
      <c r="DO639" s="77"/>
      <c r="DP639" s="77"/>
      <c r="DQ639" s="77"/>
      <c r="DR639" s="77"/>
    </row>
    <row r="640" spans="1:122" ht="13.5" customHeight="1">
      <c r="A640" s="77"/>
      <c r="B640" s="86"/>
      <c r="C640" s="86"/>
      <c r="D640" s="86"/>
      <c r="E640" s="86"/>
      <c r="F640" s="86"/>
      <c r="G640" s="86"/>
      <c r="H640" s="86"/>
      <c r="I640" s="86"/>
      <c r="J640" s="86"/>
      <c r="K640" s="88"/>
      <c r="L640" s="77"/>
      <c r="M640" s="77"/>
      <c r="N640" s="77"/>
      <c r="O640" s="77"/>
      <c r="P640" s="77"/>
      <c r="Q640" s="77"/>
      <c r="R640" s="89"/>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c r="AP640" s="77"/>
      <c r="AQ640" s="77"/>
      <c r="AR640" s="77"/>
      <c r="AS640" s="77"/>
      <c r="AT640" s="77"/>
      <c r="AU640" s="77"/>
      <c r="AV640" s="77"/>
      <c r="AW640" s="77"/>
      <c r="AX640" s="77"/>
      <c r="AY640" s="77"/>
      <c r="AZ640" s="77"/>
      <c r="BA640" s="77"/>
      <c r="BB640" s="77"/>
      <c r="BC640" s="77"/>
      <c r="BD640" s="77"/>
      <c r="BE640" s="77"/>
      <c r="BF640" s="77"/>
      <c r="BG640" s="77"/>
      <c r="BH640" s="77"/>
      <c r="BI640" s="77"/>
      <c r="BJ640" s="77"/>
      <c r="BK640" s="77"/>
      <c r="BL640" s="77"/>
      <c r="BM640" s="77"/>
      <c r="BN640" s="77"/>
      <c r="BO640" s="77"/>
      <c r="BP640" s="77"/>
      <c r="BQ640" s="77"/>
      <c r="BR640" s="77"/>
      <c r="BS640" s="77"/>
      <c r="BT640" s="77"/>
      <c r="BU640" s="77"/>
      <c r="BV640" s="77"/>
      <c r="BW640" s="77"/>
      <c r="BX640" s="77"/>
      <c r="BY640" s="77"/>
      <c r="BZ640" s="77"/>
      <c r="CA640" s="77"/>
      <c r="CB640" s="77"/>
      <c r="CC640" s="77"/>
      <c r="CD640" s="77"/>
      <c r="CE640" s="77"/>
      <c r="CF640" s="77"/>
      <c r="CG640" s="77"/>
      <c r="CH640" s="77"/>
      <c r="CI640" s="77"/>
      <c r="CJ640" s="77"/>
      <c r="CK640" s="77"/>
      <c r="CL640" s="77"/>
      <c r="CM640" s="77"/>
      <c r="CN640" s="77"/>
      <c r="CO640" s="77"/>
      <c r="CP640" s="77"/>
      <c r="CQ640" s="77"/>
      <c r="CR640" s="77"/>
      <c r="CS640" s="77"/>
      <c r="CT640" s="81"/>
      <c r="CU640" s="77"/>
      <c r="CV640" s="77"/>
      <c r="CW640" s="77"/>
      <c r="CX640" s="77"/>
      <c r="CY640" s="77"/>
      <c r="CZ640" s="77"/>
      <c r="DA640" s="77"/>
      <c r="DB640" s="77"/>
      <c r="DC640" s="77"/>
      <c r="DD640" s="77"/>
      <c r="DE640" s="77"/>
      <c r="DF640" s="77"/>
      <c r="DG640" s="77"/>
      <c r="DH640" s="77"/>
      <c r="DI640" s="77"/>
      <c r="DJ640" s="77"/>
      <c r="DK640" s="77"/>
      <c r="DL640" s="77"/>
      <c r="DM640" s="77"/>
      <c r="DN640" s="77"/>
      <c r="DO640" s="77"/>
      <c r="DP640" s="77"/>
      <c r="DQ640" s="77"/>
      <c r="DR640" s="77"/>
    </row>
    <row r="641" spans="1:122" ht="13.5" customHeight="1">
      <c r="A641" s="77"/>
      <c r="B641" s="86"/>
      <c r="C641" s="86"/>
      <c r="D641" s="86"/>
      <c r="E641" s="86"/>
      <c r="F641" s="86"/>
      <c r="G641" s="86"/>
      <c r="H641" s="86"/>
      <c r="I641" s="86"/>
      <c r="J641" s="86"/>
      <c r="K641" s="88"/>
      <c r="L641" s="77"/>
      <c r="M641" s="77"/>
      <c r="N641" s="77"/>
      <c r="O641" s="77"/>
      <c r="P641" s="77"/>
      <c r="Q641" s="77"/>
      <c r="R641" s="89"/>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c r="AP641" s="77"/>
      <c r="AQ641" s="77"/>
      <c r="AR641" s="77"/>
      <c r="AS641" s="77"/>
      <c r="AT641" s="77"/>
      <c r="AU641" s="77"/>
      <c r="AV641" s="77"/>
      <c r="AW641" s="77"/>
      <c r="AX641" s="77"/>
      <c r="AY641" s="77"/>
      <c r="AZ641" s="77"/>
      <c r="BA641" s="77"/>
      <c r="BB641" s="77"/>
      <c r="BC641" s="77"/>
      <c r="BD641" s="77"/>
      <c r="BE641" s="77"/>
      <c r="BF641" s="77"/>
      <c r="BG641" s="77"/>
      <c r="BH641" s="77"/>
      <c r="BI641" s="77"/>
      <c r="BJ641" s="77"/>
      <c r="BK641" s="77"/>
      <c r="BL641" s="77"/>
      <c r="BM641" s="77"/>
      <c r="BN641" s="77"/>
      <c r="BO641" s="77"/>
      <c r="BP641" s="77"/>
      <c r="BQ641" s="77"/>
      <c r="BR641" s="77"/>
      <c r="BS641" s="77"/>
      <c r="BT641" s="77"/>
      <c r="BU641" s="77"/>
      <c r="BV641" s="77"/>
      <c r="BW641" s="77"/>
      <c r="BX641" s="77"/>
      <c r="BY641" s="77"/>
      <c r="BZ641" s="77"/>
      <c r="CA641" s="77"/>
      <c r="CB641" s="77"/>
      <c r="CC641" s="77"/>
      <c r="CD641" s="77"/>
      <c r="CE641" s="77"/>
      <c r="CF641" s="77"/>
      <c r="CG641" s="77"/>
      <c r="CH641" s="77"/>
      <c r="CI641" s="77"/>
      <c r="CJ641" s="77"/>
      <c r="CK641" s="77"/>
      <c r="CL641" s="77"/>
      <c r="CM641" s="77"/>
      <c r="CN641" s="77"/>
      <c r="CO641" s="77"/>
      <c r="CP641" s="77"/>
      <c r="CQ641" s="77"/>
      <c r="CR641" s="77"/>
      <c r="CS641" s="77"/>
      <c r="CT641" s="81"/>
      <c r="CU641" s="77"/>
      <c r="CV641" s="77"/>
      <c r="CW641" s="77"/>
      <c r="CX641" s="77"/>
      <c r="CY641" s="77"/>
      <c r="CZ641" s="77"/>
      <c r="DA641" s="77"/>
      <c r="DB641" s="77"/>
      <c r="DC641" s="77"/>
      <c r="DD641" s="77"/>
      <c r="DE641" s="77"/>
      <c r="DF641" s="77"/>
      <c r="DG641" s="77"/>
      <c r="DH641" s="77"/>
      <c r="DI641" s="77"/>
      <c r="DJ641" s="77"/>
      <c r="DK641" s="77"/>
      <c r="DL641" s="77"/>
      <c r="DM641" s="77"/>
      <c r="DN641" s="77"/>
      <c r="DO641" s="77"/>
      <c r="DP641" s="77"/>
      <c r="DQ641" s="77"/>
      <c r="DR641" s="77"/>
    </row>
    <row r="642" spans="1:122" ht="13.5" customHeight="1">
      <c r="A642" s="77"/>
      <c r="B642" s="86"/>
      <c r="C642" s="86"/>
      <c r="D642" s="86"/>
      <c r="E642" s="86"/>
      <c r="F642" s="86"/>
      <c r="G642" s="86"/>
      <c r="H642" s="86"/>
      <c r="I642" s="86"/>
      <c r="J642" s="86"/>
      <c r="K642" s="88"/>
      <c r="L642" s="77"/>
      <c r="M642" s="77"/>
      <c r="N642" s="77"/>
      <c r="O642" s="77"/>
      <c r="P642" s="77"/>
      <c r="Q642" s="77"/>
      <c r="R642" s="89"/>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c r="AP642" s="77"/>
      <c r="AQ642" s="77"/>
      <c r="AR642" s="77"/>
      <c r="AS642" s="77"/>
      <c r="AT642" s="77"/>
      <c r="AU642" s="77"/>
      <c r="AV642" s="77"/>
      <c r="AW642" s="77"/>
      <c r="AX642" s="77"/>
      <c r="AY642" s="77"/>
      <c r="AZ642" s="77"/>
      <c r="BA642" s="77"/>
      <c r="BB642" s="77"/>
      <c r="BC642" s="77"/>
      <c r="BD642" s="77"/>
      <c r="BE642" s="77"/>
      <c r="BF642" s="77"/>
      <c r="BG642" s="77"/>
      <c r="BH642" s="77"/>
      <c r="BI642" s="77"/>
      <c r="BJ642" s="77"/>
      <c r="BK642" s="77"/>
      <c r="BL642" s="77"/>
      <c r="BM642" s="77"/>
      <c r="BN642" s="77"/>
      <c r="BO642" s="77"/>
      <c r="BP642" s="77"/>
      <c r="BQ642" s="77"/>
      <c r="BR642" s="77"/>
      <c r="BS642" s="77"/>
      <c r="BT642" s="77"/>
      <c r="BU642" s="77"/>
      <c r="BV642" s="77"/>
      <c r="BW642" s="77"/>
      <c r="BX642" s="77"/>
      <c r="BY642" s="77"/>
      <c r="BZ642" s="77"/>
      <c r="CA642" s="77"/>
      <c r="CB642" s="77"/>
      <c r="CC642" s="77"/>
      <c r="CD642" s="77"/>
      <c r="CE642" s="77"/>
      <c r="CF642" s="77"/>
      <c r="CG642" s="77"/>
      <c r="CH642" s="77"/>
      <c r="CI642" s="77"/>
      <c r="CJ642" s="77"/>
      <c r="CK642" s="77"/>
      <c r="CL642" s="77"/>
      <c r="CM642" s="77"/>
      <c r="CN642" s="77"/>
      <c r="CO642" s="77"/>
      <c r="CP642" s="77"/>
      <c r="CQ642" s="77"/>
      <c r="CR642" s="77"/>
      <c r="CS642" s="77"/>
      <c r="CT642" s="81"/>
      <c r="CU642" s="77"/>
      <c r="CV642" s="77"/>
      <c r="CW642" s="77"/>
      <c r="CX642" s="77"/>
      <c r="CY642" s="77"/>
      <c r="CZ642" s="77"/>
      <c r="DA642" s="77"/>
      <c r="DB642" s="77"/>
      <c r="DC642" s="77"/>
      <c r="DD642" s="77"/>
      <c r="DE642" s="77"/>
      <c r="DF642" s="77"/>
      <c r="DG642" s="77"/>
      <c r="DH642" s="77"/>
      <c r="DI642" s="77"/>
      <c r="DJ642" s="77"/>
      <c r="DK642" s="77"/>
      <c r="DL642" s="77"/>
      <c r="DM642" s="77"/>
      <c r="DN642" s="77"/>
      <c r="DO642" s="77"/>
      <c r="DP642" s="77"/>
      <c r="DQ642" s="77"/>
      <c r="DR642" s="77"/>
    </row>
    <row r="643" spans="1:122" ht="13.5" customHeight="1">
      <c r="A643" s="77"/>
      <c r="B643" s="86"/>
      <c r="C643" s="86"/>
      <c r="D643" s="86"/>
      <c r="E643" s="86"/>
      <c r="F643" s="86"/>
      <c r="G643" s="86"/>
      <c r="H643" s="86"/>
      <c r="I643" s="86"/>
      <c r="J643" s="86"/>
      <c r="K643" s="88"/>
      <c r="L643" s="77"/>
      <c r="M643" s="77"/>
      <c r="N643" s="77"/>
      <c r="O643" s="77"/>
      <c r="P643" s="77"/>
      <c r="Q643" s="77"/>
      <c r="R643" s="89"/>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c r="AP643" s="77"/>
      <c r="AQ643" s="77"/>
      <c r="AR643" s="77"/>
      <c r="AS643" s="77"/>
      <c r="AT643" s="77"/>
      <c r="AU643" s="77"/>
      <c r="AV643" s="77"/>
      <c r="AW643" s="77"/>
      <c r="AX643" s="77"/>
      <c r="AY643" s="77"/>
      <c r="AZ643" s="77"/>
      <c r="BA643" s="77"/>
      <c r="BB643" s="77"/>
      <c r="BC643" s="77"/>
      <c r="BD643" s="77"/>
      <c r="BE643" s="77"/>
      <c r="BF643" s="77"/>
      <c r="BG643" s="77"/>
      <c r="BH643" s="77"/>
      <c r="BI643" s="77"/>
      <c r="BJ643" s="77"/>
      <c r="BK643" s="77"/>
      <c r="BL643" s="77"/>
      <c r="BM643" s="77"/>
      <c r="BN643" s="77"/>
      <c r="BO643" s="77"/>
      <c r="BP643" s="77"/>
      <c r="BQ643" s="77"/>
      <c r="BR643" s="77"/>
      <c r="BS643" s="77"/>
      <c r="BT643" s="77"/>
      <c r="BU643" s="77"/>
      <c r="BV643" s="77"/>
      <c r="BW643" s="77"/>
      <c r="BX643" s="77"/>
      <c r="BY643" s="77"/>
      <c r="BZ643" s="77"/>
      <c r="CA643" s="77"/>
      <c r="CB643" s="77"/>
      <c r="CC643" s="77"/>
      <c r="CD643" s="77"/>
      <c r="CE643" s="77"/>
      <c r="CF643" s="77"/>
      <c r="CG643" s="77"/>
      <c r="CH643" s="77"/>
      <c r="CI643" s="77"/>
      <c r="CJ643" s="77"/>
      <c r="CK643" s="77"/>
      <c r="CL643" s="77"/>
      <c r="CM643" s="77"/>
      <c r="CN643" s="77"/>
      <c r="CO643" s="77"/>
      <c r="CP643" s="77"/>
      <c r="CQ643" s="77"/>
      <c r="CR643" s="77"/>
      <c r="CS643" s="77"/>
      <c r="CT643" s="81"/>
      <c r="CU643" s="77"/>
      <c r="CV643" s="77"/>
      <c r="CW643" s="77"/>
      <c r="CX643" s="77"/>
      <c r="CY643" s="77"/>
      <c r="CZ643" s="77"/>
      <c r="DA643" s="77"/>
      <c r="DB643" s="77"/>
      <c r="DC643" s="77"/>
      <c r="DD643" s="77"/>
      <c r="DE643" s="77"/>
      <c r="DF643" s="77"/>
      <c r="DG643" s="77"/>
      <c r="DH643" s="77"/>
      <c r="DI643" s="77"/>
      <c r="DJ643" s="77"/>
      <c r="DK643" s="77"/>
      <c r="DL643" s="77"/>
      <c r="DM643" s="77"/>
      <c r="DN643" s="77"/>
      <c r="DO643" s="77"/>
      <c r="DP643" s="77"/>
      <c r="DQ643" s="77"/>
      <c r="DR643" s="77"/>
    </row>
    <row r="644" spans="1:122" ht="13.5" customHeight="1">
      <c r="A644" s="77"/>
      <c r="B644" s="86"/>
      <c r="C644" s="86"/>
      <c r="D644" s="86"/>
      <c r="E644" s="86"/>
      <c r="F644" s="86"/>
      <c r="G644" s="86"/>
      <c r="H644" s="86"/>
      <c r="I644" s="86"/>
      <c r="J644" s="86"/>
      <c r="K644" s="88"/>
      <c r="L644" s="77"/>
      <c r="M644" s="77"/>
      <c r="N644" s="77"/>
      <c r="O644" s="77"/>
      <c r="P644" s="77"/>
      <c r="Q644" s="77"/>
      <c r="R644" s="89"/>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c r="AP644" s="77"/>
      <c r="AQ644" s="77"/>
      <c r="AR644" s="77"/>
      <c r="AS644" s="77"/>
      <c r="AT644" s="77"/>
      <c r="AU644" s="77"/>
      <c r="AV644" s="77"/>
      <c r="AW644" s="77"/>
      <c r="AX644" s="77"/>
      <c r="AY644" s="77"/>
      <c r="AZ644" s="77"/>
      <c r="BA644" s="77"/>
      <c r="BB644" s="77"/>
      <c r="BC644" s="77"/>
      <c r="BD644" s="77"/>
      <c r="BE644" s="77"/>
      <c r="BF644" s="77"/>
      <c r="BG644" s="77"/>
      <c r="BH644" s="77"/>
      <c r="BI644" s="77"/>
      <c r="BJ644" s="77"/>
      <c r="BK644" s="77"/>
      <c r="BL644" s="77"/>
      <c r="BM644" s="77"/>
      <c r="BN644" s="77"/>
      <c r="BO644" s="77"/>
      <c r="BP644" s="77"/>
      <c r="BQ644" s="77"/>
      <c r="BR644" s="77"/>
      <c r="BS644" s="77"/>
      <c r="BT644" s="77"/>
      <c r="BU644" s="77"/>
      <c r="BV644" s="77"/>
      <c r="BW644" s="77"/>
      <c r="BX644" s="77"/>
      <c r="BY644" s="77"/>
      <c r="BZ644" s="77"/>
      <c r="CA644" s="77"/>
      <c r="CB644" s="77"/>
      <c r="CC644" s="77"/>
      <c r="CD644" s="77"/>
      <c r="CE644" s="77"/>
      <c r="CF644" s="77"/>
      <c r="CG644" s="77"/>
      <c r="CH644" s="77"/>
      <c r="CI644" s="77"/>
      <c r="CJ644" s="77"/>
      <c r="CK644" s="77"/>
      <c r="CL644" s="77"/>
      <c r="CM644" s="77"/>
      <c r="CN644" s="77"/>
      <c r="CO644" s="77"/>
      <c r="CP644" s="77"/>
      <c r="CQ644" s="77"/>
      <c r="CR644" s="77"/>
      <c r="CS644" s="77"/>
      <c r="CT644" s="81"/>
      <c r="CU644" s="77"/>
      <c r="CV644" s="77"/>
      <c r="CW644" s="77"/>
      <c r="CX644" s="77"/>
      <c r="CY644" s="77"/>
      <c r="CZ644" s="77"/>
      <c r="DA644" s="77"/>
      <c r="DB644" s="77"/>
      <c r="DC644" s="77"/>
      <c r="DD644" s="77"/>
      <c r="DE644" s="77"/>
      <c r="DF644" s="77"/>
      <c r="DG644" s="77"/>
      <c r="DH644" s="77"/>
      <c r="DI644" s="77"/>
      <c r="DJ644" s="77"/>
      <c r="DK644" s="77"/>
      <c r="DL644" s="77"/>
      <c r="DM644" s="77"/>
      <c r="DN644" s="77"/>
      <c r="DO644" s="77"/>
      <c r="DP644" s="77"/>
      <c r="DQ644" s="77"/>
      <c r="DR644" s="77"/>
    </row>
    <row r="645" spans="1:122" ht="13.5" customHeight="1">
      <c r="A645" s="77"/>
      <c r="B645" s="86"/>
      <c r="C645" s="86"/>
      <c r="D645" s="86"/>
      <c r="E645" s="86"/>
      <c r="F645" s="86"/>
      <c r="G645" s="86"/>
      <c r="H645" s="86"/>
      <c r="I645" s="86"/>
      <c r="J645" s="86"/>
      <c r="K645" s="88"/>
      <c r="L645" s="77"/>
      <c r="M645" s="77"/>
      <c r="N645" s="77"/>
      <c r="O645" s="77"/>
      <c r="P645" s="77"/>
      <c r="Q645" s="77"/>
      <c r="R645" s="89"/>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c r="AP645" s="77"/>
      <c r="AQ645" s="77"/>
      <c r="AR645" s="77"/>
      <c r="AS645" s="77"/>
      <c r="AT645" s="77"/>
      <c r="AU645" s="77"/>
      <c r="AV645" s="77"/>
      <c r="AW645" s="77"/>
      <c r="AX645" s="77"/>
      <c r="AY645" s="77"/>
      <c r="AZ645" s="77"/>
      <c r="BA645" s="77"/>
      <c r="BB645" s="77"/>
      <c r="BC645" s="77"/>
      <c r="BD645" s="77"/>
      <c r="BE645" s="77"/>
      <c r="BF645" s="77"/>
      <c r="BG645" s="77"/>
      <c r="BH645" s="77"/>
      <c r="BI645" s="77"/>
      <c r="BJ645" s="77"/>
      <c r="BK645" s="77"/>
      <c r="BL645" s="77"/>
      <c r="BM645" s="77"/>
      <c r="BN645" s="77"/>
      <c r="BO645" s="77"/>
      <c r="BP645" s="77"/>
      <c r="BQ645" s="77"/>
      <c r="BR645" s="77"/>
      <c r="BS645" s="77"/>
      <c r="BT645" s="77"/>
      <c r="BU645" s="77"/>
      <c r="BV645" s="77"/>
      <c r="BW645" s="77"/>
      <c r="BX645" s="77"/>
      <c r="BY645" s="77"/>
      <c r="BZ645" s="77"/>
      <c r="CA645" s="77"/>
      <c r="CB645" s="77"/>
      <c r="CC645" s="77"/>
      <c r="CD645" s="77"/>
      <c r="CE645" s="77"/>
      <c r="CF645" s="77"/>
      <c r="CG645" s="77"/>
      <c r="CH645" s="77"/>
      <c r="CI645" s="77"/>
      <c r="CJ645" s="77"/>
      <c r="CK645" s="77"/>
      <c r="CL645" s="77"/>
      <c r="CM645" s="77"/>
      <c r="CN645" s="77"/>
      <c r="CO645" s="77"/>
      <c r="CP645" s="77"/>
      <c r="CQ645" s="77"/>
      <c r="CR645" s="77"/>
      <c r="CS645" s="77"/>
      <c r="CT645" s="81"/>
      <c r="CU645" s="77"/>
      <c r="CV645" s="77"/>
      <c r="CW645" s="77"/>
      <c r="CX645" s="77"/>
      <c r="CY645" s="77"/>
      <c r="CZ645" s="77"/>
      <c r="DA645" s="77"/>
      <c r="DB645" s="77"/>
      <c r="DC645" s="77"/>
      <c r="DD645" s="77"/>
      <c r="DE645" s="77"/>
      <c r="DF645" s="77"/>
      <c r="DG645" s="77"/>
      <c r="DH645" s="77"/>
      <c r="DI645" s="77"/>
      <c r="DJ645" s="77"/>
      <c r="DK645" s="77"/>
      <c r="DL645" s="77"/>
      <c r="DM645" s="77"/>
      <c r="DN645" s="77"/>
      <c r="DO645" s="77"/>
      <c r="DP645" s="77"/>
      <c r="DQ645" s="77"/>
      <c r="DR645" s="77"/>
    </row>
    <row r="646" spans="1:122" ht="13.5" customHeight="1">
      <c r="A646" s="77"/>
      <c r="B646" s="86"/>
      <c r="C646" s="86"/>
      <c r="D646" s="86"/>
      <c r="E646" s="86"/>
      <c r="F646" s="86"/>
      <c r="G646" s="86"/>
      <c r="H646" s="86"/>
      <c r="I646" s="86"/>
      <c r="J646" s="86"/>
      <c r="K646" s="88"/>
      <c r="L646" s="77"/>
      <c r="M646" s="77"/>
      <c r="N646" s="77"/>
      <c r="O646" s="77"/>
      <c r="P646" s="77"/>
      <c r="Q646" s="77"/>
      <c r="R646" s="89"/>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c r="AP646" s="77"/>
      <c r="AQ646" s="77"/>
      <c r="AR646" s="77"/>
      <c r="AS646" s="77"/>
      <c r="AT646" s="77"/>
      <c r="AU646" s="77"/>
      <c r="AV646" s="77"/>
      <c r="AW646" s="77"/>
      <c r="AX646" s="77"/>
      <c r="AY646" s="77"/>
      <c r="AZ646" s="77"/>
      <c r="BA646" s="77"/>
      <c r="BB646" s="77"/>
      <c r="BC646" s="77"/>
      <c r="BD646" s="77"/>
      <c r="BE646" s="77"/>
      <c r="BF646" s="77"/>
      <c r="BG646" s="77"/>
      <c r="BH646" s="77"/>
      <c r="BI646" s="77"/>
      <c r="BJ646" s="77"/>
      <c r="BK646" s="77"/>
      <c r="BL646" s="77"/>
      <c r="BM646" s="77"/>
      <c r="BN646" s="77"/>
      <c r="BO646" s="77"/>
      <c r="BP646" s="77"/>
      <c r="BQ646" s="77"/>
      <c r="BR646" s="77"/>
      <c r="BS646" s="77"/>
      <c r="BT646" s="77"/>
      <c r="BU646" s="77"/>
      <c r="BV646" s="77"/>
      <c r="BW646" s="77"/>
      <c r="BX646" s="77"/>
      <c r="BY646" s="77"/>
      <c r="BZ646" s="77"/>
      <c r="CA646" s="77"/>
      <c r="CB646" s="77"/>
      <c r="CC646" s="77"/>
      <c r="CD646" s="77"/>
      <c r="CE646" s="77"/>
      <c r="CF646" s="77"/>
      <c r="CG646" s="77"/>
      <c r="CH646" s="77"/>
      <c r="CI646" s="77"/>
      <c r="CJ646" s="77"/>
      <c r="CK646" s="77"/>
      <c r="CL646" s="77"/>
      <c r="CM646" s="77"/>
      <c r="CN646" s="77"/>
      <c r="CO646" s="77"/>
      <c r="CP646" s="77"/>
      <c r="CQ646" s="77"/>
      <c r="CR646" s="77"/>
      <c r="CS646" s="77"/>
      <c r="CT646" s="81"/>
      <c r="CU646" s="77"/>
      <c r="CV646" s="77"/>
      <c r="CW646" s="77"/>
      <c r="CX646" s="77"/>
      <c r="CY646" s="77"/>
      <c r="CZ646" s="77"/>
      <c r="DA646" s="77"/>
      <c r="DB646" s="77"/>
      <c r="DC646" s="77"/>
      <c r="DD646" s="77"/>
      <c r="DE646" s="77"/>
      <c r="DF646" s="77"/>
      <c r="DG646" s="77"/>
      <c r="DH646" s="77"/>
      <c r="DI646" s="77"/>
      <c r="DJ646" s="77"/>
      <c r="DK646" s="77"/>
      <c r="DL646" s="77"/>
      <c r="DM646" s="77"/>
      <c r="DN646" s="77"/>
      <c r="DO646" s="77"/>
      <c r="DP646" s="77"/>
      <c r="DQ646" s="77"/>
      <c r="DR646" s="77"/>
    </row>
    <row r="647" spans="1:122" ht="13.5" customHeight="1">
      <c r="A647" s="77"/>
      <c r="B647" s="86"/>
      <c r="C647" s="86"/>
      <c r="D647" s="86"/>
      <c r="E647" s="86"/>
      <c r="F647" s="86"/>
      <c r="G647" s="86"/>
      <c r="H647" s="86"/>
      <c r="I647" s="86"/>
      <c r="J647" s="86"/>
      <c r="K647" s="88"/>
      <c r="L647" s="77"/>
      <c r="M647" s="77"/>
      <c r="N647" s="77"/>
      <c r="O647" s="77"/>
      <c r="P647" s="77"/>
      <c r="Q647" s="77"/>
      <c r="R647" s="89"/>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c r="AP647" s="77"/>
      <c r="AQ647" s="77"/>
      <c r="AR647" s="77"/>
      <c r="AS647" s="77"/>
      <c r="AT647" s="77"/>
      <c r="AU647" s="77"/>
      <c r="AV647" s="77"/>
      <c r="AW647" s="77"/>
      <c r="AX647" s="77"/>
      <c r="AY647" s="77"/>
      <c r="AZ647" s="77"/>
      <c r="BA647" s="77"/>
      <c r="BB647" s="77"/>
      <c r="BC647" s="77"/>
      <c r="BD647" s="77"/>
      <c r="BE647" s="77"/>
      <c r="BF647" s="77"/>
      <c r="BG647" s="77"/>
      <c r="BH647" s="77"/>
      <c r="BI647" s="77"/>
      <c r="BJ647" s="77"/>
      <c r="BK647" s="77"/>
      <c r="BL647" s="77"/>
      <c r="BM647" s="77"/>
      <c r="BN647" s="77"/>
      <c r="BO647" s="77"/>
      <c r="BP647" s="77"/>
      <c r="BQ647" s="77"/>
      <c r="BR647" s="77"/>
      <c r="BS647" s="77"/>
      <c r="BT647" s="77"/>
      <c r="BU647" s="77"/>
      <c r="BV647" s="77"/>
      <c r="BW647" s="77"/>
      <c r="BX647" s="77"/>
      <c r="BY647" s="77"/>
      <c r="BZ647" s="77"/>
      <c r="CA647" s="77"/>
      <c r="CB647" s="77"/>
      <c r="CC647" s="77"/>
      <c r="CD647" s="77"/>
      <c r="CE647" s="77"/>
      <c r="CF647" s="77"/>
      <c r="CG647" s="77"/>
      <c r="CH647" s="77"/>
      <c r="CI647" s="77"/>
      <c r="CJ647" s="77"/>
      <c r="CK647" s="77"/>
      <c r="CL647" s="77"/>
      <c r="CM647" s="77"/>
      <c r="CN647" s="77"/>
      <c r="CO647" s="77"/>
      <c r="CP647" s="77"/>
      <c r="CQ647" s="77"/>
      <c r="CR647" s="77"/>
      <c r="CS647" s="77"/>
      <c r="CT647" s="81"/>
      <c r="CU647" s="77"/>
      <c r="CV647" s="77"/>
      <c r="CW647" s="77"/>
      <c r="CX647" s="77"/>
      <c r="CY647" s="77"/>
      <c r="CZ647" s="77"/>
      <c r="DA647" s="77"/>
      <c r="DB647" s="77"/>
      <c r="DC647" s="77"/>
      <c r="DD647" s="77"/>
      <c r="DE647" s="77"/>
      <c r="DF647" s="77"/>
      <c r="DG647" s="77"/>
      <c r="DH647" s="77"/>
      <c r="DI647" s="77"/>
      <c r="DJ647" s="77"/>
      <c r="DK647" s="77"/>
      <c r="DL647" s="77"/>
      <c r="DM647" s="77"/>
      <c r="DN647" s="77"/>
      <c r="DO647" s="77"/>
      <c r="DP647" s="77"/>
      <c r="DQ647" s="77"/>
      <c r="DR647" s="77"/>
    </row>
    <row r="648" spans="1:122" ht="13.5" customHeight="1">
      <c r="A648" s="77"/>
      <c r="B648" s="86"/>
      <c r="C648" s="86"/>
      <c r="D648" s="86"/>
      <c r="E648" s="86"/>
      <c r="F648" s="86"/>
      <c r="G648" s="86"/>
      <c r="H648" s="86"/>
      <c r="I648" s="86"/>
      <c r="J648" s="86"/>
      <c r="K648" s="88"/>
      <c r="L648" s="77"/>
      <c r="M648" s="77"/>
      <c r="N648" s="77"/>
      <c r="O648" s="77"/>
      <c r="P648" s="77"/>
      <c r="Q648" s="77"/>
      <c r="R648" s="89"/>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c r="AP648" s="77"/>
      <c r="AQ648" s="77"/>
      <c r="AR648" s="77"/>
      <c r="AS648" s="77"/>
      <c r="AT648" s="77"/>
      <c r="AU648" s="77"/>
      <c r="AV648" s="77"/>
      <c r="AW648" s="77"/>
      <c r="AX648" s="77"/>
      <c r="AY648" s="77"/>
      <c r="AZ648" s="77"/>
      <c r="BA648" s="77"/>
      <c r="BB648" s="77"/>
      <c r="BC648" s="77"/>
      <c r="BD648" s="77"/>
      <c r="BE648" s="77"/>
      <c r="BF648" s="77"/>
      <c r="BG648" s="77"/>
      <c r="BH648" s="77"/>
      <c r="BI648" s="77"/>
      <c r="BJ648" s="77"/>
      <c r="BK648" s="77"/>
      <c r="BL648" s="77"/>
      <c r="BM648" s="77"/>
      <c r="BN648" s="77"/>
      <c r="BO648" s="77"/>
      <c r="BP648" s="77"/>
      <c r="BQ648" s="77"/>
      <c r="BR648" s="77"/>
      <c r="BS648" s="77"/>
      <c r="BT648" s="77"/>
      <c r="BU648" s="77"/>
      <c r="BV648" s="77"/>
      <c r="BW648" s="77"/>
      <c r="BX648" s="77"/>
      <c r="BY648" s="77"/>
      <c r="BZ648" s="77"/>
      <c r="CA648" s="77"/>
      <c r="CB648" s="77"/>
      <c r="CC648" s="77"/>
      <c r="CD648" s="77"/>
      <c r="CE648" s="77"/>
      <c r="CF648" s="77"/>
      <c r="CG648" s="77"/>
      <c r="CH648" s="77"/>
      <c r="CI648" s="77"/>
      <c r="CJ648" s="77"/>
      <c r="CK648" s="77"/>
      <c r="CL648" s="77"/>
      <c r="CM648" s="77"/>
      <c r="CN648" s="77"/>
      <c r="CO648" s="77"/>
      <c r="CP648" s="77"/>
      <c r="CQ648" s="77"/>
      <c r="CR648" s="77"/>
      <c r="CS648" s="77"/>
      <c r="CT648" s="81"/>
      <c r="CU648" s="77"/>
      <c r="CV648" s="77"/>
      <c r="CW648" s="77"/>
      <c r="CX648" s="77"/>
      <c r="CY648" s="77"/>
      <c r="CZ648" s="77"/>
      <c r="DA648" s="77"/>
      <c r="DB648" s="77"/>
      <c r="DC648" s="77"/>
      <c r="DD648" s="77"/>
      <c r="DE648" s="77"/>
      <c r="DF648" s="77"/>
      <c r="DG648" s="77"/>
      <c r="DH648" s="77"/>
      <c r="DI648" s="77"/>
      <c r="DJ648" s="77"/>
      <c r="DK648" s="77"/>
      <c r="DL648" s="77"/>
      <c r="DM648" s="77"/>
      <c r="DN648" s="77"/>
      <c r="DO648" s="77"/>
      <c r="DP648" s="77"/>
      <c r="DQ648" s="77"/>
      <c r="DR648" s="77"/>
    </row>
    <row r="649" spans="1:122" ht="13.5" customHeight="1">
      <c r="A649" s="77"/>
      <c r="B649" s="86"/>
      <c r="C649" s="86"/>
      <c r="D649" s="86"/>
      <c r="E649" s="86"/>
      <c r="F649" s="86"/>
      <c r="G649" s="86"/>
      <c r="H649" s="86"/>
      <c r="I649" s="86"/>
      <c r="J649" s="86"/>
      <c r="K649" s="88"/>
      <c r="L649" s="77"/>
      <c r="M649" s="77"/>
      <c r="N649" s="77"/>
      <c r="O649" s="77"/>
      <c r="P649" s="77"/>
      <c r="Q649" s="77"/>
      <c r="R649" s="89"/>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c r="AP649" s="77"/>
      <c r="AQ649" s="77"/>
      <c r="AR649" s="77"/>
      <c r="AS649" s="77"/>
      <c r="AT649" s="77"/>
      <c r="AU649" s="77"/>
      <c r="AV649" s="77"/>
      <c r="AW649" s="77"/>
      <c r="AX649" s="77"/>
      <c r="AY649" s="77"/>
      <c r="AZ649" s="77"/>
      <c r="BA649" s="77"/>
      <c r="BB649" s="77"/>
      <c r="BC649" s="77"/>
      <c r="BD649" s="77"/>
      <c r="BE649" s="77"/>
      <c r="BF649" s="77"/>
      <c r="BG649" s="77"/>
      <c r="BH649" s="77"/>
      <c r="BI649" s="77"/>
      <c r="BJ649" s="77"/>
      <c r="BK649" s="77"/>
      <c r="BL649" s="77"/>
      <c r="BM649" s="77"/>
      <c r="BN649" s="77"/>
      <c r="BO649" s="77"/>
      <c r="BP649" s="77"/>
      <c r="BQ649" s="77"/>
      <c r="BR649" s="77"/>
      <c r="BS649" s="77"/>
      <c r="BT649" s="77"/>
      <c r="BU649" s="77"/>
      <c r="BV649" s="77"/>
      <c r="BW649" s="77"/>
      <c r="BX649" s="77"/>
      <c r="BY649" s="77"/>
      <c r="BZ649" s="77"/>
      <c r="CA649" s="77"/>
      <c r="CB649" s="77"/>
      <c r="CC649" s="77"/>
      <c r="CD649" s="77"/>
      <c r="CE649" s="77"/>
      <c r="CF649" s="77"/>
      <c r="CG649" s="77"/>
      <c r="CH649" s="77"/>
      <c r="CI649" s="77"/>
      <c r="CJ649" s="77"/>
      <c r="CK649" s="77"/>
      <c r="CL649" s="77"/>
      <c r="CM649" s="77"/>
      <c r="CN649" s="77"/>
      <c r="CO649" s="77"/>
      <c r="CP649" s="77"/>
      <c r="CQ649" s="77"/>
      <c r="CR649" s="77"/>
      <c r="CS649" s="77"/>
      <c r="CT649" s="81"/>
      <c r="CU649" s="77"/>
      <c r="CV649" s="77"/>
      <c r="CW649" s="77"/>
      <c r="CX649" s="77"/>
      <c r="CY649" s="77"/>
      <c r="CZ649" s="77"/>
      <c r="DA649" s="77"/>
      <c r="DB649" s="77"/>
      <c r="DC649" s="77"/>
      <c r="DD649" s="77"/>
      <c r="DE649" s="77"/>
      <c r="DF649" s="77"/>
      <c r="DG649" s="77"/>
      <c r="DH649" s="77"/>
      <c r="DI649" s="77"/>
      <c r="DJ649" s="77"/>
      <c r="DK649" s="77"/>
      <c r="DL649" s="77"/>
      <c r="DM649" s="77"/>
      <c r="DN649" s="77"/>
      <c r="DO649" s="77"/>
      <c r="DP649" s="77"/>
      <c r="DQ649" s="77"/>
      <c r="DR649" s="77"/>
    </row>
    <row r="650" spans="1:122" ht="13.5" customHeight="1">
      <c r="A650" s="77"/>
      <c r="B650" s="86"/>
      <c r="C650" s="86"/>
      <c r="D650" s="86"/>
      <c r="E650" s="86"/>
      <c r="F650" s="86"/>
      <c r="G650" s="86"/>
      <c r="H650" s="86"/>
      <c r="I650" s="86"/>
      <c r="J650" s="86"/>
      <c r="K650" s="88"/>
      <c r="L650" s="77"/>
      <c r="M650" s="77"/>
      <c r="N650" s="77"/>
      <c r="O650" s="77"/>
      <c r="P650" s="77"/>
      <c r="Q650" s="77"/>
      <c r="R650" s="89"/>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c r="AP650" s="77"/>
      <c r="AQ650" s="77"/>
      <c r="AR650" s="77"/>
      <c r="AS650" s="77"/>
      <c r="AT650" s="77"/>
      <c r="AU650" s="77"/>
      <c r="AV650" s="77"/>
      <c r="AW650" s="77"/>
      <c r="AX650" s="77"/>
      <c r="AY650" s="77"/>
      <c r="AZ650" s="77"/>
      <c r="BA650" s="77"/>
      <c r="BB650" s="77"/>
      <c r="BC650" s="77"/>
      <c r="BD650" s="77"/>
      <c r="BE650" s="77"/>
      <c r="BF650" s="77"/>
      <c r="BG650" s="77"/>
      <c r="BH650" s="77"/>
      <c r="BI650" s="77"/>
      <c r="BJ650" s="77"/>
      <c r="BK650" s="77"/>
      <c r="BL650" s="77"/>
      <c r="BM650" s="77"/>
      <c r="BN650" s="77"/>
      <c r="BO650" s="77"/>
      <c r="BP650" s="77"/>
      <c r="BQ650" s="77"/>
      <c r="BR650" s="77"/>
      <c r="BS650" s="77"/>
      <c r="BT650" s="77"/>
      <c r="BU650" s="77"/>
      <c r="BV650" s="77"/>
      <c r="BW650" s="77"/>
      <c r="BX650" s="77"/>
      <c r="BY650" s="77"/>
      <c r="BZ650" s="77"/>
      <c r="CA650" s="77"/>
      <c r="CB650" s="77"/>
      <c r="CC650" s="77"/>
      <c r="CD650" s="77"/>
      <c r="CE650" s="77"/>
      <c r="CF650" s="77"/>
      <c r="CG650" s="77"/>
      <c r="CH650" s="77"/>
      <c r="CI650" s="77"/>
      <c r="CJ650" s="77"/>
      <c r="CK650" s="77"/>
      <c r="CL650" s="77"/>
      <c r="CM650" s="77"/>
      <c r="CN650" s="77"/>
      <c r="CO650" s="77"/>
      <c r="CP650" s="77"/>
      <c r="CQ650" s="77"/>
      <c r="CR650" s="77"/>
      <c r="CS650" s="77"/>
      <c r="CT650" s="81"/>
      <c r="CU650" s="77"/>
      <c r="CV650" s="77"/>
      <c r="CW650" s="77"/>
      <c r="CX650" s="77"/>
      <c r="CY650" s="77"/>
      <c r="CZ650" s="77"/>
      <c r="DA650" s="77"/>
      <c r="DB650" s="77"/>
      <c r="DC650" s="77"/>
      <c r="DD650" s="77"/>
      <c r="DE650" s="77"/>
      <c r="DF650" s="77"/>
      <c r="DG650" s="77"/>
      <c r="DH650" s="77"/>
      <c r="DI650" s="77"/>
      <c r="DJ650" s="77"/>
      <c r="DK650" s="77"/>
      <c r="DL650" s="77"/>
      <c r="DM650" s="77"/>
      <c r="DN650" s="77"/>
      <c r="DO650" s="77"/>
      <c r="DP650" s="77"/>
      <c r="DQ650" s="77"/>
      <c r="DR650" s="77"/>
    </row>
    <row r="651" spans="1:122" ht="13.5" customHeight="1">
      <c r="A651" s="77"/>
      <c r="B651" s="86"/>
      <c r="C651" s="86"/>
      <c r="D651" s="86"/>
      <c r="E651" s="86"/>
      <c r="F651" s="86"/>
      <c r="G651" s="86"/>
      <c r="H651" s="86"/>
      <c r="I651" s="86"/>
      <c r="J651" s="86"/>
      <c r="K651" s="88"/>
      <c r="L651" s="77"/>
      <c r="M651" s="77"/>
      <c r="N651" s="77"/>
      <c r="O651" s="77"/>
      <c r="P651" s="77"/>
      <c r="Q651" s="77"/>
      <c r="R651" s="89"/>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c r="AP651" s="77"/>
      <c r="AQ651" s="77"/>
      <c r="AR651" s="77"/>
      <c r="AS651" s="77"/>
      <c r="AT651" s="77"/>
      <c r="AU651" s="77"/>
      <c r="AV651" s="77"/>
      <c r="AW651" s="77"/>
      <c r="AX651" s="77"/>
      <c r="AY651" s="77"/>
      <c r="AZ651" s="77"/>
      <c r="BA651" s="77"/>
      <c r="BB651" s="77"/>
      <c r="BC651" s="77"/>
      <c r="BD651" s="77"/>
      <c r="BE651" s="77"/>
      <c r="BF651" s="77"/>
      <c r="BG651" s="77"/>
      <c r="BH651" s="77"/>
      <c r="BI651" s="77"/>
      <c r="BJ651" s="77"/>
      <c r="BK651" s="77"/>
      <c r="BL651" s="77"/>
      <c r="BM651" s="77"/>
      <c r="BN651" s="77"/>
      <c r="BO651" s="77"/>
      <c r="BP651" s="77"/>
      <c r="BQ651" s="77"/>
      <c r="BR651" s="77"/>
      <c r="BS651" s="77"/>
      <c r="BT651" s="77"/>
      <c r="BU651" s="77"/>
      <c r="BV651" s="77"/>
      <c r="BW651" s="77"/>
      <c r="BX651" s="77"/>
      <c r="BY651" s="77"/>
      <c r="BZ651" s="77"/>
      <c r="CA651" s="77"/>
      <c r="CB651" s="77"/>
      <c r="CC651" s="77"/>
      <c r="CD651" s="77"/>
      <c r="CE651" s="77"/>
      <c r="CF651" s="77"/>
      <c r="CG651" s="77"/>
      <c r="CH651" s="77"/>
      <c r="CI651" s="77"/>
      <c r="CJ651" s="77"/>
      <c r="CK651" s="77"/>
      <c r="CL651" s="77"/>
      <c r="CM651" s="77"/>
      <c r="CN651" s="77"/>
      <c r="CO651" s="77"/>
      <c r="CP651" s="77"/>
      <c r="CQ651" s="77"/>
      <c r="CR651" s="77"/>
      <c r="CS651" s="77"/>
      <c r="CT651" s="81"/>
      <c r="CU651" s="77"/>
      <c r="CV651" s="77"/>
      <c r="CW651" s="77"/>
      <c r="CX651" s="77"/>
      <c r="CY651" s="77"/>
      <c r="CZ651" s="77"/>
      <c r="DA651" s="77"/>
      <c r="DB651" s="77"/>
      <c r="DC651" s="77"/>
      <c r="DD651" s="77"/>
      <c r="DE651" s="77"/>
      <c r="DF651" s="77"/>
      <c r="DG651" s="77"/>
      <c r="DH651" s="77"/>
      <c r="DI651" s="77"/>
      <c r="DJ651" s="77"/>
      <c r="DK651" s="77"/>
      <c r="DL651" s="77"/>
      <c r="DM651" s="77"/>
      <c r="DN651" s="77"/>
      <c r="DO651" s="77"/>
      <c r="DP651" s="77"/>
      <c r="DQ651" s="77"/>
      <c r="DR651" s="77"/>
    </row>
    <row r="652" spans="1:122" ht="13.5" customHeight="1">
      <c r="A652" s="77"/>
      <c r="B652" s="86"/>
      <c r="C652" s="86"/>
      <c r="D652" s="86"/>
      <c r="E652" s="86"/>
      <c r="F652" s="86"/>
      <c r="G652" s="86"/>
      <c r="H652" s="86"/>
      <c r="I652" s="86"/>
      <c r="J652" s="86"/>
      <c r="K652" s="88"/>
      <c r="L652" s="77"/>
      <c r="M652" s="77"/>
      <c r="N652" s="77"/>
      <c r="O652" s="77"/>
      <c r="P652" s="77"/>
      <c r="Q652" s="77"/>
      <c r="R652" s="89"/>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c r="AP652" s="77"/>
      <c r="AQ652" s="77"/>
      <c r="AR652" s="77"/>
      <c r="AS652" s="77"/>
      <c r="AT652" s="77"/>
      <c r="AU652" s="77"/>
      <c r="AV652" s="77"/>
      <c r="AW652" s="77"/>
      <c r="AX652" s="77"/>
      <c r="AY652" s="77"/>
      <c r="AZ652" s="77"/>
      <c r="BA652" s="77"/>
      <c r="BB652" s="77"/>
      <c r="BC652" s="77"/>
      <c r="BD652" s="77"/>
      <c r="BE652" s="77"/>
      <c r="BF652" s="77"/>
      <c r="BG652" s="77"/>
      <c r="BH652" s="77"/>
      <c r="BI652" s="77"/>
      <c r="BJ652" s="77"/>
      <c r="BK652" s="77"/>
      <c r="BL652" s="77"/>
      <c r="BM652" s="77"/>
      <c r="BN652" s="77"/>
      <c r="BO652" s="77"/>
      <c r="BP652" s="77"/>
      <c r="BQ652" s="77"/>
      <c r="BR652" s="77"/>
      <c r="BS652" s="77"/>
      <c r="BT652" s="77"/>
      <c r="BU652" s="77"/>
      <c r="BV652" s="77"/>
      <c r="BW652" s="77"/>
      <c r="BX652" s="77"/>
      <c r="BY652" s="77"/>
      <c r="BZ652" s="77"/>
      <c r="CA652" s="77"/>
      <c r="CB652" s="77"/>
      <c r="CC652" s="77"/>
      <c r="CD652" s="77"/>
      <c r="CE652" s="77"/>
      <c r="CF652" s="77"/>
      <c r="CG652" s="77"/>
      <c r="CH652" s="77"/>
      <c r="CI652" s="77"/>
      <c r="CJ652" s="77"/>
      <c r="CK652" s="77"/>
      <c r="CL652" s="77"/>
      <c r="CM652" s="77"/>
      <c r="CN652" s="77"/>
      <c r="CO652" s="77"/>
      <c r="CP652" s="77"/>
      <c r="CQ652" s="77"/>
      <c r="CR652" s="77"/>
      <c r="CS652" s="77"/>
      <c r="CT652" s="81"/>
      <c r="CU652" s="77"/>
      <c r="CV652" s="77"/>
      <c r="CW652" s="77"/>
      <c r="CX652" s="77"/>
      <c r="CY652" s="77"/>
      <c r="CZ652" s="77"/>
      <c r="DA652" s="77"/>
      <c r="DB652" s="77"/>
      <c r="DC652" s="77"/>
      <c r="DD652" s="77"/>
      <c r="DE652" s="77"/>
      <c r="DF652" s="77"/>
      <c r="DG652" s="77"/>
      <c r="DH652" s="77"/>
      <c r="DI652" s="77"/>
      <c r="DJ652" s="77"/>
      <c r="DK652" s="77"/>
      <c r="DL652" s="77"/>
      <c r="DM652" s="77"/>
      <c r="DN652" s="77"/>
      <c r="DO652" s="77"/>
      <c r="DP652" s="77"/>
      <c r="DQ652" s="77"/>
      <c r="DR652" s="77"/>
    </row>
    <row r="653" spans="1:122" ht="13.5" customHeight="1">
      <c r="A653" s="77"/>
      <c r="B653" s="86"/>
      <c r="C653" s="86"/>
      <c r="D653" s="86"/>
      <c r="E653" s="86"/>
      <c r="F653" s="86"/>
      <c r="G653" s="86"/>
      <c r="H653" s="86"/>
      <c r="I653" s="86"/>
      <c r="J653" s="86"/>
      <c r="K653" s="88"/>
      <c r="L653" s="77"/>
      <c r="M653" s="77"/>
      <c r="N653" s="77"/>
      <c r="O653" s="77"/>
      <c r="P653" s="77"/>
      <c r="Q653" s="77"/>
      <c r="R653" s="89"/>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c r="AP653" s="77"/>
      <c r="AQ653" s="77"/>
      <c r="AR653" s="77"/>
      <c r="AS653" s="77"/>
      <c r="AT653" s="77"/>
      <c r="AU653" s="77"/>
      <c r="AV653" s="77"/>
      <c r="AW653" s="77"/>
      <c r="AX653" s="77"/>
      <c r="AY653" s="77"/>
      <c r="AZ653" s="77"/>
      <c r="BA653" s="77"/>
      <c r="BB653" s="77"/>
      <c r="BC653" s="77"/>
      <c r="BD653" s="77"/>
      <c r="BE653" s="77"/>
      <c r="BF653" s="77"/>
      <c r="BG653" s="77"/>
      <c r="BH653" s="77"/>
      <c r="BI653" s="77"/>
      <c r="BJ653" s="77"/>
      <c r="BK653" s="77"/>
      <c r="BL653" s="77"/>
      <c r="BM653" s="77"/>
      <c r="BN653" s="77"/>
      <c r="BO653" s="77"/>
      <c r="BP653" s="77"/>
      <c r="BQ653" s="77"/>
      <c r="BR653" s="77"/>
      <c r="BS653" s="77"/>
      <c r="BT653" s="77"/>
      <c r="BU653" s="77"/>
      <c r="BV653" s="77"/>
      <c r="BW653" s="77"/>
      <c r="BX653" s="77"/>
      <c r="BY653" s="77"/>
      <c r="BZ653" s="77"/>
      <c r="CA653" s="77"/>
      <c r="CB653" s="77"/>
      <c r="CC653" s="77"/>
      <c r="CD653" s="77"/>
      <c r="CE653" s="77"/>
      <c r="CF653" s="77"/>
      <c r="CG653" s="77"/>
      <c r="CH653" s="77"/>
      <c r="CI653" s="77"/>
      <c r="CJ653" s="77"/>
      <c r="CK653" s="77"/>
      <c r="CL653" s="77"/>
      <c r="CM653" s="77"/>
      <c r="CN653" s="77"/>
      <c r="CO653" s="77"/>
      <c r="CP653" s="77"/>
      <c r="CQ653" s="77"/>
      <c r="CR653" s="77"/>
      <c r="CS653" s="77"/>
      <c r="CT653" s="81"/>
      <c r="CU653" s="77"/>
      <c r="CV653" s="77"/>
      <c r="CW653" s="77"/>
      <c r="CX653" s="77"/>
      <c r="CY653" s="77"/>
      <c r="CZ653" s="77"/>
      <c r="DA653" s="77"/>
      <c r="DB653" s="77"/>
      <c r="DC653" s="77"/>
      <c r="DD653" s="77"/>
      <c r="DE653" s="77"/>
      <c r="DF653" s="77"/>
      <c r="DG653" s="77"/>
      <c r="DH653" s="77"/>
      <c r="DI653" s="77"/>
      <c r="DJ653" s="77"/>
      <c r="DK653" s="77"/>
      <c r="DL653" s="77"/>
      <c r="DM653" s="77"/>
      <c r="DN653" s="77"/>
      <c r="DO653" s="77"/>
      <c r="DP653" s="77"/>
      <c r="DQ653" s="77"/>
      <c r="DR653" s="77"/>
    </row>
    <row r="654" spans="1:122" ht="13.5" customHeight="1">
      <c r="A654" s="77"/>
      <c r="B654" s="86"/>
      <c r="C654" s="86"/>
      <c r="D654" s="86"/>
      <c r="E654" s="86"/>
      <c r="F654" s="86"/>
      <c r="G654" s="86"/>
      <c r="H654" s="86"/>
      <c r="I654" s="86"/>
      <c r="J654" s="86"/>
      <c r="K654" s="88"/>
      <c r="L654" s="77"/>
      <c r="M654" s="77"/>
      <c r="N654" s="77"/>
      <c r="O654" s="77"/>
      <c r="P654" s="77"/>
      <c r="Q654" s="77"/>
      <c r="R654" s="89"/>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c r="AP654" s="77"/>
      <c r="AQ654" s="77"/>
      <c r="AR654" s="77"/>
      <c r="AS654" s="77"/>
      <c r="AT654" s="77"/>
      <c r="AU654" s="77"/>
      <c r="AV654" s="77"/>
      <c r="AW654" s="77"/>
      <c r="AX654" s="77"/>
      <c r="AY654" s="77"/>
      <c r="AZ654" s="77"/>
      <c r="BA654" s="77"/>
      <c r="BB654" s="77"/>
      <c r="BC654" s="77"/>
      <c r="BD654" s="77"/>
      <c r="BE654" s="77"/>
      <c r="BF654" s="77"/>
      <c r="BG654" s="77"/>
      <c r="BH654" s="77"/>
      <c r="BI654" s="77"/>
      <c r="BJ654" s="77"/>
      <c r="BK654" s="77"/>
      <c r="BL654" s="77"/>
      <c r="BM654" s="77"/>
      <c r="BN654" s="77"/>
      <c r="BO654" s="77"/>
      <c r="BP654" s="77"/>
      <c r="BQ654" s="77"/>
      <c r="BR654" s="77"/>
      <c r="BS654" s="77"/>
      <c r="BT654" s="77"/>
      <c r="BU654" s="77"/>
      <c r="BV654" s="77"/>
      <c r="BW654" s="77"/>
      <c r="BX654" s="77"/>
      <c r="BY654" s="77"/>
      <c r="BZ654" s="77"/>
      <c r="CA654" s="77"/>
      <c r="CB654" s="77"/>
      <c r="CC654" s="77"/>
      <c r="CD654" s="77"/>
      <c r="CE654" s="77"/>
      <c r="CF654" s="77"/>
      <c r="CG654" s="77"/>
      <c r="CH654" s="77"/>
      <c r="CI654" s="77"/>
      <c r="CJ654" s="77"/>
      <c r="CK654" s="77"/>
      <c r="CL654" s="77"/>
      <c r="CM654" s="77"/>
      <c r="CN654" s="77"/>
      <c r="CO654" s="77"/>
      <c r="CP654" s="77"/>
      <c r="CQ654" s="77"/>
      <c r="CR654" s="77"/>
      <c r="CS654" s="77"/>
      <c r="CT654" s="81"/>
      <c r="CU654" s="77"/>
      <c r="CV654" s="77"/>
      <c r="CW654" s="77"/>
      <c r="CX654" s="77"/>
      <c r="CY654" s="77"/>
      <c r="CZ654" s="77"/>
      <c r="DA654" s="77"/>
      <c r="DB654" s="77"/>
      <c r="DC654" s="77"/>
      <c r="DD654" s="77"/>
      <c r="DE654" s="77"/>
      <c r="DF654" s="77"/>
      <c r="DG654" s="77"/>
      <c r="DH654" s="77"/>
      <c r="DI654" s="77"/>
      <c r="DJ654" s="77"/>
      <c r="DK654" s="77"/>
      <c r="DL654" s="77"/>
      <c r="DM654" s="77"/>
      <c r="DN654" s="77"/>
      <c r="DO654" s="77"/>
      <c r="DP654" s="77"/>
      <c r="DQ654" s="77"/>
      <c r="DR654" s="77"/>
    </row>
    <row r="655" spans="1:122" ht="13.5" customHeight="1">
      <c r="A655" s="77"/>
      <c r="B655" s="86"/>
      <c r="C655" s="86"/>
      <c r="D655" s="86"/>
      <c r="E655" s="86"/>
      <c r="F655" s="86"/>
      <c r="G655" s="86"/>
      <c r="H655" s="86"/>
      <c r="I655" s="86"/>
      <c r="J655" s="86"/>
      <c r="K655" s="88"/>
      <c r="L655" s="77"/>
      <c r="M655" s="77"/>
      <c r="N655" s="77"/>
      <c r="O655" s="77"/>
      <c r="P655" s="77"/>
      <c r="Q655" s="77"/>
      <c r="R655" s="89"/>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c r="AP655" s="77"/>
      <c r="AQ655" s="77"/>
      <c r="AR655" s="77"/>
      <c r="AS655" s="77"/>
      <c r="AT655" s="77"/>
      <c r="AU655" s="77"/>
      <c r="AV655" s="77"/>
      <c r="AW655" s="77"/>
      <c r="AX655" s="77"/>
      <c r="AY655" s="77"/>
      <c r="AZ655" s="77"/>
      <c r="BA655" s="77"/>
      <c r="BB655" s="77"/>
      <c r="BC655" s="77"/>
      <c r="BD655" s="77"/>
      <c r="BE655" s="77"/>
      <c r="BF655" s="77"/>
      <c r="BG655" s="77"/>
      <c r="BH655" s="77"/>
      <c r="BI655" s="77"/>
      <c r="BJ655" s="77"/>
      <c r="BK655" s="77"/>
      <c r="BL655" s="77"/>
      <c r="BM655" s="77"/>
      <c r="BN655" s="77"/>
      <c r="BO655" s="77"/>
      <c r="BP655" s="77"/>
      <c r="BQ655" s="77"/>
      <c r="BR655" s="77"/>
      <c r="BS655" s="77"/>
      <c r="BT655" s="77"/>
      <c r="BU655" s="77"/>
      <c r="BV655" s="77"/>
      <c r="BW655" s="77"/>
      <c r="BX655" s="77"/>
      <c r="BY655" s="77"/>
      <c r="BZ655" s="77"/>
      <c r="CA655" s="77"/>
      <c r="CB655" s="77"/>
      <c r="CC655" s="77"/>
      <c r="CD655" s="77"/>
      <c r="CE655" s="77"/>
      <c r="CF655" s="77"/>
      <c r="CG655" s="77"/>
      <c r="CH655" s="77"/>
      <c r="CI655" s="77"/>
      <c r="CJ655" s="77"/>
      <c r="CK655" s="77"/>
      <c r="CL655" s="77"/>
      <c r="CM655" s="77"/>
      <c r="CN655" s="77"/>
      <c r="CO655" s="77"/>
      <c r="CP655" s="77"/>
      <c r="CQ655" s="77"/>
      <c r="CR655" s="77"/>
      <c r="CS655" s="77"/>
      <c r="CT655" s="81"/>
      <c r="CU655" s="77"/>
      <c r="CV655" s="77"/>
      <c r="CW655" s="77"/>
      <c r="CX655" s="77"/>
      <c r="CY655" s="77"/>
      <c r="CZ655" s="77"/>
      <c r="DA655" s="77"/>
      <c r="DB655" s="77"/>
      <c r="DC655" s="77"/>
      <c r="DD655" s="77"/>
      <c r="DE655" s="77"/>
      <c r="DF655" s="77"/>
      <c r="DG655" s="77"/>
      <c r="DH655" s="77"/>
      <c r="DI655" s="77"/>
      <c r="DJ655" s="77"/>
      <c r="DK655" s="77"/>
      <c r="DL655" s="77"/>
      <c r="DM655" s="77"/>
      <c r="DN655" s="77"/>
      <c r="DO655" s="77"/>
      <c r="DP655" s="77"/>
      <c r="DQ655" s="77"/>
      <c r="DR655" s="77"/>
    </row>
    <row r="656" spans="1:122" ht="13.5" customHeight="1">
      <c r="A656" s="77"/>
      <c r="B656" s="86"/>
      <c r="C656" s="86"/>
      <c r="D656" s="86"/>
      <c r="E656" s="86"/>
      <c r="F656" s="86"/>
      <c r="G656" s="86"/>
      <c r="H656" s="86"/>
      <c r="I656" s="86"/>
      <c r="J656" s="86"/>
      <c r="K656" s="88"/>
      <c r="L656" s="77"/>
      <c r="M656" s="77"/>
      <c r="N656" s="77"/>
      <c r="O656" s="77"/>
      <c r="P656" s="77"/>
      <c r="Q656" s="77"/>
      <c r="R656" s="89"/>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c r="AP656" s="77"/>
      <c r="AQ656" s="77"/>
      <c r="AR656" s="77"/>
      <c r="AS656" s="77"/>
      <c r="AT656" s="77"/>
      <c r="AU656" s="77"/>
      <c r="AV656" s="77"/>
      <c r="AW656" s="77"/>
      <c r="AX656" s="77"/>
      <c r="AY656" s="77"/>
      <c r="AZ656" s="77"/>
      <c r="BA656" s="77"/>
      <c r="BB656" s="77"/>
      <c r="BC656" s="77"/>
      <c r="BD656" s="77"/>
      <c r="BE656" s="77"/>
      <c r="BF656" s="77"/>
      <c r="BG656" s="77"/>
      <c r="BH656" s="77"/>
      <c r="BI656" s="77"/>
      <c r="BJ656" s="77"/>
      <c r="BK656" s="77"/>
      <c r="BL656" s="77"/>
      <c r="BM656" s="77"/>
      <c r="BN656" s="77"/>
      <c r="BO656" s="77"/>
      <c r="BP656" s="77"/>
      <c r="BQ656" s="77"/>
      <c r="BR656" s="77"/>
      <c r="BS656" s="77"/>
      <c r="BT656" s="77"/>
      <c r="BU656" s="77"/>
      <c r="BV656" s="77"/>
      <c r="BW656" s="77"/>
      <c r="BX656" s="77"/>
      <c r="BY656" s="77"/>
      <c r="BZ656" s="77"/>
      <c r="CA656" s="77"/>
      <c r="CB656" s="77"/>
      <c r="CC656" s="77"/>
      <c r="CD656" s="77"/>
      <c r="CE656" s="77"/>
      <c r="CF656" s="77"/>
      <c r="CG656" s="77"/>
      <c r="CH656" s="77"/>
      <c r="CI656" s="77"/>
      <c r="CJ656" s="77"/>
      <c r="CK656" s="77"/>
      <c r="CL656" s="77"/>
      <c r="CM656" s="77"/>
      <c r="CN656" s="77"/>
      <c r="CO656" s="77"/>
      <c r="CP656" s="77"/>
      <c r="CQ656" s="77"/>
      <c r="CR656" s="77"/>
      <c r="CS656" s="77"/>
      <c r="CT656" s="81"/>
      <c r="CU656" s="77"/>
      <c r="CV656" s="77"/>
      <c r="CW656" s="77"/>
      <c r="CX656" s="77"/>
      <c r="CY656" s="77"/>
      <c r="CZ656" s="77"/>
      <c r="DA656" s="77"/>
      <c r="DB656" s="77"/>
      <c r="DC656" s="77"/>
      <c r="DD656" s="77"/>
      <c r="DE656" s="77"/>
      <c r="DF656" s="77"/>
      <c r="DG656" s="77"/>
      <c r="DH656" s="77"/>
      <c r="DI656" s="77"/>
      <c r="DJ656" s="77"/>
      <c r="DK656" s="77"/>
      <c r="DL656" s="77"/>
      <c r="DM656" s="77"/>
      <c r="DN656" s="77"/>
      <c r="DO656" s="77"/>
      <c r="DP656" s="77"/>
      <c r="DQ656" s="77"/>
      <c r="DR656" s="77"/>
    </row>
    <row r="657" spans="1:122" ht="13.5" customHeight="1">
      <c r="A657" s="77"/>
      <c r="B657" s="86"/>
      <c r="C657" s="86"/>
      <c r="D657" s="86"/>
      <c r="E657" s="86"/>
      <c r="F657" s="86"/>
      <c r="G657" s="86"/>
      <c r="H657" s="86"/>
      <c r="I657" s="86"/>
      <c r="J657" s="86"/>
      <c r="K657" s="88"/>
      <c r="L657" s="77"/>
      <c r="M657" s="77"/>
      <c r="N657" s="77"/>
      <c r="O657" s="77"/>
      <c r="P657" s="77"/>
      <c r="Q657" s="77"/>
      <c r="R657" s="89"/>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c r="AP657" s="77"/>
      <c r="AQ657" s="77"/>
      <c r="AR657" s="77"/>
      <c r="AS657" s="77"/>
      <c r="AT657" s="77"/>
      <c r="AU657" s="77"/>
      <c r="AV657" s="77"/>
      <c r="AW657" s="77"/>
      <c r="AX657" s="77"/>
      <c r="AY657" s="77"/>
      <c r="AZ657" s="77"/>
      <c r="BA657" s="77"/>
      <c r="BB657" s="77"/>
      <c r="BC657" s="77"/>
      <c r="BD657" s="77"/>
      <c r="BE657" s="77"/>
      <c r="BF657" s="77"/>
      <c r="BG657" s="77"/>
      <c r="BH657" s="77"/>
      <c r="BI657" s="77"/>
      <c r="BJ657" s="77"/>
      <c r="BK657" s="77"/>
      <c r="BL657" s="77"/>
      <c r="BM657" s="77"/>
      <c r="BN657" s="77"/>
      <c r="BO657" s="77"/>
      <c r="BP657" s="77"/>
      <c r="BQ657" s="77"/>
      <c r="BR657" s="77"/>
      <c r="BS657" s="77"/>
      <c r="BT657" s="77"/>
      <c r="BU657" s="77"/>
      <c r="BV657" s="77"/>
      <c r="BW657" s="77"/>
      <c r="BX657" s="77"/>
      <c r="BY657" s="77"/>
      <c r="BZ657" s="77"/>
      <c r="CA657" s="77"/>
      <c r="CB657" s="77"/>
      <c r="CC657" s="77"/>
      <c r="CD657" s="77"/>
      <c r="CE657" s="77"/>
      <c r="CF657" s="77"/>
      <c r="CG657" s="77"/>
      <c r="CH657" s="77"/>
      <c r="CI657" s="77"/>
      <c r="CJ657" s="77"/>
      <c r="CK657" s="77"/>
      <c r="CL657" s="77"/>
      <c r="CM657" s="77"/>
      <c r="CN657" s="77"/>
      <c r="CO657" s="77"/>
      <c r="CP657" s="77"/>
      <c r="CQ657" s="77"/>
      <c r="CR657" s="77"/>
      <c r="CS657" s="77"/>
      <c r="CT657" s="81"/>
      <c r="CU657" s="77"/>
      <c r="CV657" s="77"/>
      <c r="CW657" s="77"/>
      <c r="CX657" s="77"/>
      <c r="CY657" s="77"/>
      <c r="CZ657" s="77"/>
      <c r="DA657" s="77"/>
      <c r="DB657" s="77"/>
      <c r="DC657" s="77"/>
      <c r="DD657" s="77"/>
      <c r="DE657" s="77"/>
      <c r="DF657" s="77"/>
      <c r="DG657" s="77"/>
      <c r="DH657" s="77"/>
      <c r="DI657" s="77"/>
      <c r="DJ657" s="77"/>
      <c r="DK657" s="77"/>
      <c r="DL657" s="77"/>
      <c r="DM657" s="77"/>
      <c r="DN657" s="77"/>
      <c r="DO657" s="77"/>
      <c r="DP657" s="77"/>
      <c r="DQ657" s="77"/>
      <c r="DR657" s="77"/>
    </row>
    <row r="658" spans="1:122" ht="13.5" customHeight="1">
      <c r="A658" s="77"/>
      <c r="B658" s="86"/>
      <c r="C658" s="86"/>
      <c r="D658" s="86"/>
      <c r="E658" s="86"/>
      <c r="F658" s="86"/>
      <c r="G658" s="86"/>
      <c r="H658" s="86"/>
      <c r="I658" s="86"/>
      <c r="J658" s="86"/>
      <c r="K658" s="88"/>
      <c r="L658" s="77"/>
      <c r="M658" s="77"/>
      <c r="N658" s="77"/>
      <c r="O658" s="77"/>
      <c r="P658" s="77"/>
      <c r="Q658" s="77"/>
      <c r="R658" s="89"/>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c r="AP658" s="77"/>
      <c r="AQ658" s="77"/>
      <c r="AR658" s="77"/>
      <c r="AS658" s="77"/>
      <c r="AT658" s="77"/>
      <c r="AU658" s="77"/>
      <c r="AV658" s="77"/>
      <c r="AW658" s="77"/>
      <c r="AX658" s="77"/>
      <c r="AY658" s="77"/>
      <c r="AZ658" s="77"/>
      <c r="BA658" s="77"/>
      <c r="BB658" s="77"/>
      <c r="BC658" s="77"/>
      <c r="BD658" s="77"/>
      <c r="BE658" s="77"/>
      <c r="BF658" s="77"/>
      <c r="BG658" s="77"/>
      <c r="BH658" s="77"/>
      <c r="BI658" s="77"/>
      <c r="BJ658" s="77"/>
      <c r="BK658" s="77"/>
      <c r="BL658" s="77"/>
      <c r="BM658" s="77"/>
      <c r="BN658" s="77"/>
      <c r="BO658" s="77"/>
      <c r="BP658" s="77"/>
      <c r="BQ658" s="77"/>
      <c r="BR658" s="77"/>
      <c r="BS658" s="77"/>
      <c r="BT658" s="77"/>
      <c r="BU658" s="77"/>
      <c r="BV658" s="77"/>
      <c r="BW658" s="77"/>
      <c r="BX658" s="77"/>
      <c r="BY658" s="77"/>
      <c r="BZ658" s="77"/>
      <c r="CA658" s="77"/>
      <c r="CB658" s="77"/>
      <c r="CC658" s="77"/>
      <c r="CD658" s="77"/>
      <c r="CE658" s="77"/>
      <c r="CF658" s="77"/>
      <c r="CG658" s="77"/>
      <c r="CH658" s="77"/>
      <c r="CI658" s="77"/>
      <c r="CJ658" s="77"/>
      <c r="CK658" s="77"/>
      <c r="CL658" s="77"/>
      <c r="CM658" s="77"/>
      <c r="CN658" s="77"/>
      <c r="CO658" s="77"/>
      <c r="CP658" s="77"/>
      <c r="CQ658" s="77"/>
      <c r="CR658" s="77"/>
      <c r="CS658" s="77"/>
      <c r="CT658" s="81"/>
      <c r="CU658" s="77"/>
      <c r="CV658" s="77"/>
      <c r="CW658" s="77"/>
      <c r="CX658" s="77"/>
      <c r="CY658" s="77"/>
      <c r="CZ658" s="77"/>
      <c r="DA658" s="77"/>
      <c r="DB658" s="77"/>
      <c r="DC658" s="77"/>
      <c r="DD658" s="77"/>
      <c r="DE658" s="77"/>
      <c r="DF658" s="77"/>
      <c r="DG658" s="77"/>
      <c r="DH658" s="77"/>
      <c r="DI658" s="77"/>
      <c r="DJ658" s="77"/>
      <c r="DK658" s="77"/>
      <c r="DL658" s="77"/>
      <c r="DM658" s="77"/>
      <c r="DN658" s="77"/>
      <c r="DO658" s="77"/>
      <c r="DP658" s="77"/>
      <c r="DQ658" s="77"/>
      <c r="DR658" s="77"/>
    </row>
    <row r="659" spans="1:122" ht="13.5" customHeight="1">
      <c r="A659" s="77"/>
      <c r="B659" s="86"/>
      <c r="C659" s="86"/>
      <c r="D659" s="86"/>
      <c r="E659" s="86"/>
      <c r="F659" s="86"/>
      <c r="G659" s="86"/>
      <c r="H659" s="86"/>
      <c r="I659" s="86"/>
      <c r="J659" s="86"/>
      <c r="K659" s="88"/>
      <c r="L659" s="77"/>
      <c r="M659" s="77"/>
      <c r="N659" s="77"/>
      <c r="O659" s="77"/>
      <c r="P659" s="77"/>
      <c r="Q659" s="77"/>
      <c r="R659" s="89"/>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c r="AP659" s="77"/>
      <c r="AQ659" s="77"/>
      <c r="AR659" s="77"/>
      <c r="AS659" s="77"/>
      <c r="AT659" s="77"/>
      <c r="AU659" s="77"/>
      <c r="AV659" s="77"/>
      <c r="AW659" s="77"/>
      <c r="AX659" s="77"/>
      <c r="AY659" s="77"/>
      <c r="AZ659" s="77"/>
      <c r="BA659" s="77"/>
      <c r="BB659" s="77"/>
      <c r="BC659" s="77"/>
      <c r="BD659" s="77"/>
      <c r="BE659" s="77"/>
      <c r="BF659" s="77"/>
      <c r="BG659" s="77"/>
      <c r="BH659" s="77"/>
      <c r="BI659" s="77"/>
      <c r="BJ659" s="77"/>
      <c r="BK659" s="77"/>
      <c r="BL659" s="77"/>
      <c r="BM659" s="77"/>
      <c r="BN659" s="77"/>
      <c r="BO659" s="77"/>
      <c r="BP659" s="77"/>
      <c r="BQ659" s="77"/>
      <c r="BR659" s="77"/>
      <c r="BS659" s="77"/>
      <c r="BT659" s="77"/>
      <c r="BU659" s="77"/>
      <c r="BV659" s="77"/>
      <c r="BW659" s="77"/>
      <c r="BX659" s="77"/>
      <c r="BY659" s="77"/>
      <c r="BZ659" s="77"/>
      <c r="CA659" s="77"/>
      <c r="CB659" s="77"/>
      <c r="CC659" s="77"/>
      <c r="CD659" s="77"/>
      <c r="CE659" s="77"/>
      <c r="CF659" s="77"/>
      <c r="CG659" s="77"/>
      <c r="CH659" s="77"/>
      <c r="CI659" s="77"/>
      <c r="CJ659" s="77"/>
      <c r="CK659" s="77"/>
      <c r="CL659" s="77"/>
      <c r="CM659" s="77"/>
      <c r="CN659" s="77"/>
      <c r="CO659" s="77"/>
      <c r="CP659" s="77"/>
      <c r="CQ659" s="77"/>
      <c r="CR659" s="77"/>
      <c r="CS659" s="77"/>
      <c r="CT659" s="81"/>
      <c r="CU659" s="77"/>
      <c r="CV659" s="77"/>
      <c r="CW659" s="77"/>
      <c r="CX659" s="77"/>
      <c r="CY659" s="77"/>
      <c r="CZ659" s="77"/>
      <c r="DA659" s="77"/>
      <c r="DB659" s="77"/>
      <c r="DC659" s="77"/>
      <c r="DD659" s="77"/>
      <c r="DE659" s="77"/>
      <c r="DF659" s="77"/>
      <c r="DG659" s="77"/>
      <c r="DH659" s="77"/>
      <c r="DI659" s="77"/>
      <c r="DJ659" s="77"/>
      <c r="DK659" s="77"/>
      <c r="DL659" s="77"/>
      <c r="DM659" s="77"/>
      <c r="DN659" s="77"/>
      <c r="DO659" s="77"/>
      <c r="DP659" s="77"/>
      <c r="DQ659" s="77"/>
      <c r="DR659" s="77"/>
    </row>
    <row r="660" spans="1:122" ht="13.5" customHeight="1">
      <c r="A660" s="77"/>
      <c r="B660" s="86"/>
      <c r="C660" s="86"/>
      <c r="D660" s="86"/>
      <c r="E660" s="86"/>
      <c r="F660" s="86"/>
      <c r="G660" s="86"/>
      <c r="H660" s="86"/>
      <c r="I660" s="86"/>
      <c r="J660" s="86"/>
      <c r="K660" s="88"/>
      <c r="L660" s="77"/>
      <c r="M660" s="77"/>
      <c r="N660" s="77"/>
      <c r="O660" s="77"/>
      <c r="P660" s="77"/>
      <c r="Q660" s="77"/>
      <c r="R660" s="89"/>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c r="AP660" s="77"/>
      <c r="AQ660" s="77"/>
      <c r="AR660" s="77"/>
      <c r="AS660" s="77"/>
      <c r="AT660" s="77"/>
      <c r="AU660" s="77"/>
      <c r="AV660" s="77"/>
      <c r="AW660" s="77"/>
      <c r="AX660" s="77"/>
      <c r="AY660" s="77"/>
      <c r="AZ660" s="77"/>
      <c r="BA660" s="77"/>
      <c r="BB660" s="77"/>
      <c r="BC660" s="77"/>
      <c r="BD660" s="77"/>
      <c r="BE660" s="77"/>
      <c r="BF660" s="77"/>
      <c r="BG660" s="77"/>
      <c r="BH660" s="77"/>
      <c r="BI660" s="77"/>
      <c r="BJ660" s="77"/>
      <c r="BK660" s="77"/>
      <c r="BL660" s="77"/>
      <c r="BM660" s="77"/>
      <c r="BN660" s="77"/>
      <c r="BO660" s="77"/>
      <c r="BP660" s="77"/>
      <c r="BQ660" s="77"/>
      <c r="BR660" s="77"/>
      <c r="BS660" s="77"/>
      <c r="BT660" s="77"/>
      <c r="BU660" s="77"/>
      <c r="BV660" s="77"/>
      <c r="BW660" s="77"/>
      <c r="BX660" s="77"/>
      <c r="BY660" s="77"/>
      <c r="BZ660" s="77"/>
      <c r="CA660" s="77"/>
      <c r="CB660" s="77"/>
      <c r="CC660" s="77"/>
      <c r="CD660" s="77"/>
      <c r="CE660" s="77"/>
      <c r="CF660" s="77"/>
      <c r="CG660" s="77"/>
      <c r="CH660" s="77"/>
      <c r="CI660" s="77"/>
      <c r="CJ660" s="77"/>
      <c r="CK660" s="77"/>
      <c r="CL660" s="77"/>
      <c r="CM660" s="77"/>
      <c r="CN660" s="77"/>
      <c r="CO660" s="77"/>
      <c r="CP660" s="77"/>
      <c r="CQ660" s="77"/>
      <c r="CR660" s="77"/>
      <c r="CS660" s="77"/>
      <c r="CT660" s="81"/>
      <c r="CU660" s="77"/>
      <c r="CV660" s="77"/>
      <c r="CW660" s="77"/>
      <c r="CX660" s="77"/>
      <c r="CY660" s="77"/>
      <c r="CZ660" s="77"/>
      <c r="DA660" s="77"/>
      <c r="DB660" s="77"/>
      <c r="DC660" s="77"/>
      <c r="DD660" s="77"/>
      <c r="DE660" s="77"/>
      <c r="DF660" s="77"/>
      <c r="DG660" s="77"/>
      <c r="DH660" s="77"/>
      <c r="DI660" s="77"/>
      <c r="DJ660" s="77"/>
      <c r="DK660" s="77"/>
      <c r="DL660" s="77"/>
      <c r="DM660" s="77"/>
      <c r="DN660" s="77"/>
      <c r="DO660" s="77"/>
      <c r="DP660" s="77"/>
      <c r="DQ660" s="77"/>
      <c r="DR660" s="77"/>
    </row>
    <row r="661" spans="1:122" ht="13.5" customHeight="1">
      <c r="A661" s="77"/>
      <c r="B661" s="86"/>
      <c r="C661" s="86"/>
      <c r="D661" s="86"/>
      <c r="E661" s="86"/>
      <c r="F661" s="86"/>
      <c r="G661" s="86"/>
      <c r="H661" s="86"/>
      <c r="I661" s="86"/>
      <c r="J661" s="86"/>
      <c r="K661" s="88"/>
      <c r="L661" s="77"/>
      <c r="M661" s="77"/>
      <c r="N661" s="77"/>
      <c r="O661" s="77"/>
      <c r="P661" s="77"/>
      <c r="Q661" s="77"/>
      <c r="R661" s="89"/>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7"/>
      <c r="BF661" s="77"/>
      <c r="BG661" s="77"/>
      <c r="BH661" s="77"/>
      <c r="BI661" s="77"/>
      <c r="BJ661" s="77"/>
      <c r="BK661" s="77"/>
      <c r="BL661" s="77"/>
      <c r="BM661" s="77"/>
      <c r="BN661" s="77"/>
      <c r="BO661" s="77"/>
      <c r="BP661" s="77"/>
      <c r="BQ661" s="77"/>
      <c r="BR661" s="77"/>
      <c r="BS661" s="77"/>
      <c r="BT661" s="77"/>
      <c r="BU661" s="77"/>
      <c r="BV661" s="77"/>
      <c r="BW661" s="77"/>
      <c r="BX661" s="77"/>
      <c r="BY661" s="77"/>
      <c r="BZ661" s="77"/>
      <c r="CA661" s="77"/>
      <c r="CB661" s="77"/>
      <c r="CC661" s="77"/>
      <c r="CD661" s="77"/>
      <c r="CE661" s="77"/>
      <c r="CF661" s="77"/>
      <c r="CG661" s="77"/>
      <c r="CH661" s="77"/>
      <c r="CI661" s="77"/>
      <c r="CJ661" s="77"/>
      <c r="CK661" s="77"/>
      <c r="CL661" s="77"/>
      <c r="CM661" s="77"/>
      <c r="CN661" s="77"/>
      <c r="CO661" s="77"/>
      <c r="CP661" s="77"/>
      <c r="CQ661" s="77"/>
      <c r="CR661" s="77"/>
      <c r="CS661" s="77"/>
      <c r="CT661" s="81"/>
      <c r="CU661" s="77"/>
      <c r="CV661" s="77"/>
      <c r="CW661" s="77"/>
      <c r="CX661" s="77"/>
      <c r="CY661" s="77"/>
      <c r="CZ661" s="77"/>
      <c r="DA661" s="77"/>
      <c r="DB661" s="77"/>
      <c r="DC661" s="77"/>
      <c r="DD661" s="77"/>
      <c r="DE661" s="77"/>
      <c r="DF661" s="77"/>
      <c r="DG661" s="77"/>
      <c r="DH661" s="77"/>
      <c r="DI661" s="77"/>
      <c r="DJ661" s="77"/>
      <c r="DK661" s="77"/>
      <c r="DL661" s="77"/>
      <c r="DM661" s="77"/>
      <c r="DN661" s="77"/>
      <c r="DO661" s="77"/>
      <c r="DP661" s="77"/>
      <c r="DQ661" s="77"/>
      <c r="DR661" s="77"/>
    </row>
    <row r="662" spans="1:122" ht="13.5" customHeight="1">
      <c r="A662" s="77"/>
      <c r="B662" s="86"/>
      <c r="C662" s="86"/>
      <c r="D662" s="86"/>
      <c r="E662" s="86"/>
      <c r="F662" s="86"/>
      <c r="G662" s="86"/>
      <c r="H662" s="86"/>
      <c r="I662" s="86"/>
      <c r="J662" s="86"/>
      <c r="K662" s="88"/>
      <c r="L662" s="77"/>
      <c r="M662" s="77"/>
      <c r="N662" s="77"/>
      <c r="O662" s="77"/>
      <c r="P662" s="77"/>
      <c r="Q662" s="77"/>
      <c r="R662" s="89"/>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c r="AP662" s="77"/>
      <c r="AQ662" s="77"/>
      <c r="AR662" s="77"/>
      <c r="AS662" s="77"/>
      <c r="AT662" s="77"/>
      <c r="AU662" s="77"/>
      <c r="AV662" s="77"/>
      <c r="AW662" s="77"/>
      <c r="AX662" s="77"/>
      <c r="AY662" s="77"/>
      <c r="AZ662" s="77"/>
      <c r="BA662" s="77"/>
      <c r="BB662" s="77"/>
      <c r="BC662" s="77"/>
      <c r="BD662" s="77"/>
      <c r="BE662" s="77"/>
      <c r="BF662" s="77"/>
      <c r="BG662" s="77"/>
      <c r="BH662" s="77"/>
      <c r="BI662" s="77"/>
      <c r="BJ662" s="77"/>
      <c r="BK662" s="77"/>
      <c r="BL662" s="77"/>
      <c r="BM662" s="77"/>
      <c r="BN662" s="77"/>
      <c r="BO662" s="77"/>
      <c r="BP662" s="77"/>
      <c r="BQ662" s="77"/>
      <c r="BR662" s="77"/>
      <c r="BS662" s="77"/>
      <c r="BT662" s="77"/>
      <c r="BU662" s="77"/>
      <c r="BV662" s="77"/>
      <c r="BW662" s="77"/>
      <c r="BX662" s="77"/>
      <c r="BY662" s="77"/>
      <c r="BZ662" s="77"/>
      <c r="CA662" s="77"/>
      <c r="CB662" s="77"/>
      <c r="CC662" s="77"/>
      <c r="CD662" s="77"/>
      <c r="CE662" s="77"/>
      <c r="CF662" s="77"/>
      <c r="CG662" s="77"/>
      <c r="CH662" s="77"/>
      <c r="CI662" s="77"/>
      <c r="CJ662" s="77"/>
      <c r="CK662" s="77"/>
      <c r="CL662" s="77"/>
      <c r="CM662" s="77"/>
      <c r="CN662" s="77"/>
      <c r="CO662" s="77"/>
      <c r="CP662" s="77"/>
      <c r="CQ662" s="77"/>
      <c r="CR662" s="77"/>
      <c r="CS662" s="77"/>
      <c r="CT662" s="81"/>
      <c r="CU662" s="77"/>
      <c r="CV662" s="77"/>
      <c r="CW662" s="77"/>
      <c r="CX662" s="77"/>
      <c r="CY662" s="77"/>
      <c r="CZ662" s="77"/>
      <c r="DA662" s="77"/>
      <c r="DB662" s="77"/>
      <c r="DC662" s="77"/>
      <c r="DD662" s="77"/>
      <c r="DE662" s="77"/>
      <c r="DF662" s="77"/>
      <c r="DG662" s="77"/>
      <c r="DH662" s="77"/>
      <c r="DI662" s="77"/>
      <c r="DJ662" s="77"/>
      <c r="DK662" s="77"/>
      <c r="DL662" s="77"/>
      <c r="DM662" s="77"/>
      <c r="DN662" s="77"/>
      <c r="DO662" s="77"/>
      <c r="DP662" s="77"/>
      <c r="DQ662" s="77"/>
      <c r="DR662" s="77"/>
    </row>
    <row r="663" spans="1:122" ht="13.5" customHeight="1">
      <c r="A663" s="77"/>
      <c r="B663" s="86"/>
      <c r="C663" s="86"/>
      <c r="D663" s="86"/>
      <c r="E663" s="86"/>
      <c r="F663" s="86"/>
      <c r="G663" s="86"/>
      <c r="H663" s="86"/>
      <c r="I663" s="86"/>
      <c r="J663" s="86"/>
      <c r="K663" s="88"/>
      <c r="L663" s="77"/>
      <c r="M663" s="77"/>
      <c r="N663" s="77"/>
      <c r="O663" s="77"/>
      <c r="P663" s="77"/>
      <c r="Q663" s="77"/>
      <c r="R663" s="89"/>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c r="AP663" s="77"/>
      <c r="AQ663" s="77"/>
      <c r="AR663" s="77"/>
      <c r="AS663" s="77"/>
      <c r="AT663" s="77"/>
      <c r="AU663" s="77"/>
      <c r="AV663" s="77"/>
      <c r="AW663" s="77"/>
      <c r="AX663" s="77"/>
      <c r="AY663" s="77"/>
      <c r="AZ663" s="77"/>
      <c r="BA663" s="77"/>
      <c r="BB663" s="77"/>
      <c r="BC663" s="77"/>
      <c r="BD663" s="77"/>
      <c r="BE663" s="77"/>
      <c r="BF663" s="77"/>
      <c r="BG663" s="77"/>
      <c r="BH663" s="77"/>
      <c r="BI663" s="77"/>
      <c r="BJ663" s="77"/>
      <c r="BK663" s="77"/>
      <c r="BL663" s="77"/>
      <c r="BM663" s="77"/>
      <c r="BN663" s="77"/>
      <c r="BO663" s="77"/>
      <c r="BP663" s="77"/>
      <c r="BQ663" s="77"/>
      <c r="BR663" s="77"/>
      <c r="BS663" s="77"/>
      <c r="BT663" s="77"/>
      <c r="BU663" s="77"/>
      <c r="BV663" s="77"/>
      <c r="BW663" s="77"/>
      <c r="BX663" s="77"/>
      <c r="BY663" s="77"/>
      <c r="BZ663" s="77"/>
      <c r="CA663" s="77"/>
      <c r="CB663" s="77"/>
      <c r="CC663" s="77"/>
      <c r="CD663" s="77"/>
      <c r="CE663" s="77"/>
      <c r="CF663" s="77"/>
      <c r="CG663" s="77"/>
      <c r="CH663" s="77"/>
      <c r="CI663" s="77"/>
      <c r="CJ663" s="77"/>
      <c r="CK663" s="77"/>
      <c r="CL663" s="77"/>
      <c r="CM663" s="77"/>
      <c r="CN663" s="77"/>
      <c r="CO663" s="77"/>
      <c r="CP663" s="77"/>
      <c r="CQ663" s="77"/>
      <c r="CR663" s="77"/>
      <c r="CS663" s="77"/>
      <c r="CT663" s="81"/>
      <c r="CU663" s="77"/>
      <c r="CV663" s="77"/>
      <c r="CW663" s="77"/>
      <c r="CX663" s="77"/>
      <c r="CY663" s="77"/>
      <c r="CZ663" s="77"/>
      <c r="DA663" s="77"/>
      <c r="DB663" s="77"/>
      <c r="DC663" s="77"/>
      <c r="DD663" s="77"/>
      <c r="DE663" s="77"/>
      <c r="DF663" s="77"/>
      <c r="DG663" s="77"/>
      <c r="DH663" s="77"/>
      <c r="DI663" s="77"/>
      <c r="DJ663" s="77"/>
      <c r="DK663" s="77"/>
      <c r="DL663" s="77"/>
      <c r="DM663" s="77"/>
      <c r="DN663" s="77"/>
      <c r="DO663" s="77"/>
      <c r="DP663" s="77"/>
      <c r="DQ663" s="77"/>
      <c r="DR663" s="77"/>
    </row>
    <row r="664" spans="1:122" ht="13.5" customHeight="1">
      <c r="A664" s="77"/>
      <c r="B664" s="86"/>
      <c r="C664" s="86"/>
      <c r="D664" s="86"/>
      <c r="E664" s="86"/>
      <c r="F664" s="86"/>
      <c r="G664" s="86"/>
      <c r="H664" s="86"/>
      <c r="I664" s="86"/>
      <c r="J664" s="86"/>
      <c r="K664" s="88"/>
      <c r="L664" s="77"/>
      <c r="M664" s="77"/>
      <c r="N664" s="77"/>
      <c r="O664" s="77"/>
      <c r="P664" s="77"/>
      <c r="Q664" s="77"/>
      <c r="R664" s="89"/>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c r="AP664" s="77"/>
      <c r="AQ664" s="77"/>
      <c r="AR664" s="77"/>
      <c r="AS664" s="77"/>
      <c r="AT664" s="77"/>
      <c r="AU664" s="77"/>
      <c r="AV664" s="77"/>
      <c r="AW664" s="77"/>
      <c r="AX664" s="77"/>
      <c r="AY664" s="77"/>
      <c r="AZ664" s="77"/>
      <c r="BA664" s="77"/>
      <c r="BB664" s="77"/>
      <c r="BC664" s="77"/>
      <c r="BD664" s="77"/>
      <c r="BE664" s="77"/>
      <c r="BF664" s="77"/>
      <c r="BG664" s="77"/>
      <c r="BH664" s="77"/>
      <c r="BI664" s="77"/>
      <c r="BJ664" s="77"/>
      <c r="BK664" s="77"/>
      <c r="BL664" s="77"/>
      <c r="BM664" s="77"/>
      <c r="BN664" s="77"/>
      <c r="BO664" s="77"/>
      <c r="BP664" s="77"/>
      <c r="BQ664" s="77"/>
      <c r="BR664" s="77"/>
      <c r="BS664" s="77"/>
      <c r="BT664" s="77"/>
      <c r="BU664" s="77"/>
      <c r="BV664" s="77"/>
      <c r="BW664" s="77"/>
      <c r="BX664" s="77"/>
      <c r="BY664" s="77"/>
      <c r="BZ664" s="77"/>
      <c r="CA664" s="77"/>
      <c r="CB664" s="77"/>
      <c r="CC664" s="77"/>
      <c r="CD664" s="77"/>
      <c r="CE664" s="77"/>
      <c r="CF664" s="77"/>
      <c r="CG664" s="77"/>
      <c r="CH664" s="77"/>
      <c r="CI664" s="77"/>
      <c r="CJ664" s="77"/>
      <c r="CK664" s="77"/>
      <c r="CL664" s="77"/>
      <c r="CM664" s="77"/>
      <c r="CN664" s="77"/>
      <c r="CO664" s="77"/>
      <c r="CP664" s="77"/>
      <c r="CQ664" s="77"/>
      <c r="CR664" s="77"/>
      <c r="CS664" s="77"/>
      <c r="CT664" s="81"/>
      <c r="CU664" s="77"/>
      <c r="CV664" s="77"/>
      <c r="CW664" s="77"/>
      <c r="CX664" s="77"/>
      <c r="CY664" s="77"/>
      <c r="CZ664" s="77"/>
      <c r="DA664" s="77"/>
      <c r="DB664" s="77"/>
      <c r="DC664" s="77"/>
      <c r="DD664" s="77"/>
      <c r="DE664" s="77"/>
      <c r="DF664" s="77"/>
      <c r="DG664" s="77"/>
      <c r="DH664" s="77"/>
      <c r="DI664" s="77"/>
      <c r="DJ664" s="77"/>
      <c r="DK664" s="77"/>
      <c r="DL664" s="77"/>
      <c r="DM664" s="77"/>
      <c r="DN664" s="77"/>
      <c r="DO664" s="77"/>
      <c r="DP664" s="77"/>
      <c r="DQ664" s="77"/>
      <c r="DR664" s="77"/>
    </row>
    <row r="665" spans="1:122" ht="13.5" customHeight="1">
      <c r="A665" s="77"/>
      <c r="B665" s="86"/>
      <c r="C665" s="86"/>
      <c r="D665" s="86"/>
      <c r="E665" s="86"/>
      <c r="F665" s="86"/>
      <c r="G665" s="86"/>
      <c r="H665" s="86"/>
      <c r="I665" s="86"/>
      <c r="J665" s="86"/>
      <c r="K665" s="88"/>
      <c r="L665" s="77"/>
      <c r="M665" s="77"/>
      <c r="N665" s="77"/>
      <c r="O665" s="77"/>
      <c r="P665" s="77"/>
      <c r="Q665" s="77"/>
      <c r="R665" s="89"/>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c r="AP665" s="77"/>
      <c r="AQ665" s="77"/>
      <c r="AR665" s="77"/>
      <c r="AS665" s="77"/>
      <c r="AT665" s="77"/>
      <c r="AU665" s="77"/>
      <c r="AV665" s="77"/>
      <c r="AW665" s="77"/>
      <c r="AX665" s="77"/>
      <c r="AY665" s="77"/>
      <c r="AZ665" s="77"/>
      <c r="BA665" s="77"/>
      <c r="BB665" s="77"/>
      <c r="BC665" s="77"/>
      <c r="BD665" s="77"/>
      <c r="BE665" s="77"/>
      <c r="BF665" s="77"/>
      <c r="BG665" s="77"/>
      <c r="BH665" s="77"/>
      <c r="BI665" s="77"/>
      <c r="BJ665" s="77"/>
      <c r="BK665" s="77"/>
      <c r="BL665" s="77"/>
      <c r="BM665" s="77"/>
      <c r="BN665" s="77"/>
      <c r="BO665" s="77"/>
      <c r="BP665" s="77"/>
      <c r="BQ665" s="77"/>
      <c r="BR665" s="77"/>
      <c r="BS665" s="77"/>
      <c r="BT665" s="77"/>
      <c r="BU665" s="77"/>
      <c r="BV665" s="77"/>
      <c r="BW665" s="77"/>
      <c r="BX665" s="77"/>
      <c r="BY665" s="77"/>
      <c r="BZ665" s="77"/>
      <c r="CA665" s="77"/>
      <c r="CB665" s="77"/>
      <c r="CC665" s="77"/>
      <c r="CD665" s="77"/>
      <c r="CE665" s="77"/>
      <c r="CF665" s="77"/>
      <c r="CG665" s="77"/>
      <c r="CH665" s="77"/>
      <c r="CI665" s="77"/>
      <c r="CJ665" s="77"/>
      <c r="CK665" s="77"/>
      <c r="CL665" s="77"/>
      <c r="CM665" s="77"/>
      <c r="CN665" s="77"/>
      <c r="CO665" s="77"/>
      <c r="CP665" s="77"/>
      <c r="CQ665" s="77"/>
      <c r="CR665" s="77"/>
      <c r="CS665" s="77"/>
      <c r="CT665" s="81"/>
      <c r="CU665" s="77"/>
      <c r="CV665" s="77"/>
      <c r="CW665" s="77"/>
      <c r="CX665" s="77"/>
      <c r="CY665" s="77"/>
      <c r="CZ665" s="77"/>
      <c r="DA665" s="77"/>
      <c r="DB665" s="77"/>
      <c r="DC665" s="77"/>
      <c r="DD665" s="77"/>
      <c r="DE665" s="77"/>
      <c r="DF665" s="77"/>
      <c r="DG665" s="77"/>
      <c r="DH665" s="77"/>
      <c r="DI665" s="77"/>
      <c r="DJ665" s="77"/>
      <c r="DK665" s="77"/>
      <c r="DL665" s="77"/>
      <c r="DM665" s="77"/>
      <c r="DN665" s="77"/>
      <c r="DO665" s="77"/>
      <c r="DP665" s="77"/>
      <c r="DQ665" s="77"/>
      <c r="DR665" s="77"/>
    </row>
    <row r="666" spans="1:122" ht="13.5" customHeight="1">
      <c r="A666" s="77"/>
      <c r="B666" s="86"/>
      <c r="C666" s="86"/>
      <c r="D666" s="86"/>
      <c r="E666" s="86"/>
      <c r="F666" s="86"/>
      <c r="G666" s="86"/>
      <c r="H666" s="86"/>
      <c r="I666" s="86"/>
      <c r="J666" s="86"/>
      <c r="K666" s="88"/>
      <c r="L666" s="77"/>
      <c r="M666" s="77"/>
      <c r="N666" s="77"/>
      <c r="O666" s="77"/>
      <c r="P666" s="77"/>
      <c r="Q666" s="77"/>
      <c r="R666" s="89"/>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c r="AP666" s="77"/>
      <c r="AQ666" s="77"/>
      <c r="AR666" s="77"/>
      <c r="AS666" s="77"/>
      <c r="AT666" s="77"/>
      <c r="AU666" s="77"/>
      <c r="AV666" s="77"/>
      <c r="AW666" s="77"/>
      <c r="AX666" s="77"/>
      <c r="AY666" s="77"/>
      <c r="AZ666" s="77"/>
      <c r="BA666" s="77"/>
      <c r="BB666" s="77"/>
      <c r="BC666" s="77"/>
      <c r="BD666" s="77"/>
      <c r="BE666" s="77"/>
      <c r="BF666" s="77"/>
      <c r="BG666" s="77"/>
      <c r="BH666" s="77"/>
      <c r="BI666" s="77"/>
      <c r="BJ666" s="77"/>
      <c r="BK666" s="77"/>
      <c r="BL666" s="77"/>
      <c r="BM666" s="77"/>
      <c r="BN666" s="77"/>
      <c r="BO666" s="77"/>
      <c r="BP666" s="77"/>
      <c r="BQ666" s="77"/>
      <c r="BR666" s="77"/>
      <c r="BS666" s="77"/>
      <c r="BT666" s="77"/>
      <c r="BU666" s="77"/>
      <c r="BV666" s="77"/>
      <c r="BW666" s="77"/>
      <c r="BX666" s="77"/>
      <c r="BY666" s="77"/>
      <c r="BZ666" s="77"/>
      <c r="CA666" s="77"/>
      <c r="CB666" s="77"/>
      <c r="CC666" s="77"/>
      <c r="CD666" s="77"/>
      <c r="CE666" s="77"/>
      <c r="CF666" s="77"/>
      <c r="CG666" s="77"/>
      <c r="CH666" s="77"/>
      <c r="CI666" s="77"/>
      <c r="CJ666" s="77"/>
      <c r="CK666" s="77"/>
      <c r="CL666" s="77"/>
      <c r="CM666" s="77"/>
      <c r="CN666" s="77"/>
      <c r="CO666" s="77"/>
      <c r="CP666" s="77"/>
      <c r="CQ666" s="77"/>
      <c r="CR666" s="77"/>
      <c r="CS666" s="77"/>
      <c r="CT666" s="81"/>
      <c r="CU666" s="77"/>
      <c r="CV666" s="77"/>
      <c r="CW666" s="77"/>
      <c r="CX666" s="77"/>
      <c r="CY666" s="77"/>
      <c r="CZ666" s="77"/>
      <c r="DA666" s="77"/>
      <c r="DB666" s="77"/>
      <c r="DC666" s="77"/>
      <c r="DD666" s="77"/>
      <c r="DE666" s="77"/>
      <c r="DF666" s="77"/>
      <c r="DG666" s="77"/>
      <c r="DH666" s="77"/>
      <c r="DI666" s="77"/>
      <c r="DJ666" s="77"/>
      <c r="DK666" s="77"/>
      <c r="DL666" s="77"/>
      <c r="DM666" s="77"/>
      <c r="DN666" s="77"/>
      <c r="DO666" s="77"/>
      <c r="DP666" s="77"/>
      <c r="DQ666" s="77"/>
      <c r="DR666" s="77"/>
    </row>
    <row r="667" spans="1:122" ht="13.5" customHeight="1">
      <c r="A667" s="77"/>
      <c r="B667" s="86"/>
      <c r="C667" s="86"/>
      <c r="D667" s="86"/>
      <c r="E667" s="86"/>
      <c r="F667" s="86"/>
      <c r="G667" s="86"/>
      <c r="H667" s="86"/>
      <c r="I667" s="86"/>
      <c r="J667" s="86"/>
      <c r="K667" s="88"/>
      <c r="L667" s="77"/>
      <c r="M667" s="77"/>
      <c r="N667" s="77"/>
      <c r="O667" s="77"/>
      <c r="P667" s="77"/>
      <c r="Q667" s="77"/>
      <c r="R667" s="89"/>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c r="AP667" s="77"/>
      <c r="AQ667" s="77"/>
      <c r="AR667" s="77"/>
      <c r="AS667" s="77"/>
      <c r="AT667" s="77"/>
      <c r="AU667" s="77"/>
      <c r="AV667" s="77"/>
      <c r="AW667" s="77"/>
      <c r="AX667" s="77"/>
      <c r="AY667" s="77"/>
      <c r="AZ667" s="77"/>
      <c r="BA667" s="77"/>
      <c r="BB667" s="77"/>
      <c r="BC667" s="77"/>
      <c r="BD667" s="77"/>
      <c r="BE667" s="77"/>
      <c r="BF667" s="77"/>
      <c r="BG667" s="77"/>
      <c r="BH667" s="77"/>
      <c r="BI667" s="77"/>
      <c r="BJ667" s="77"/>
      <c r="BK667" s="77"/>
      <c r="BL667" s="77"/>
      <c r="BM667" s="77"/>
      <c r="BN667" s="77"/>
      <c r="BO667" s="77"/>
      <c r="BP667" s="77"/>
      <c r="BQ667" s="77"/>
      <c r="BR667" s="77"/>
      <c r="BS667" s="77"/>
      <c r="BT667" s="77"/>
      <c r="BU667" s="77"/>
      <c r="BV667" s="77"/>
      <c r="BW667" s="77"/>
      <c r="BX667" s="77"/>
      <c r="BY667" s="77"/>
      <c r="BZ667" s="77"/>
      <c r="CA667" s="77"/>
      <c r="CB667" s="77"/>
      <c r="CC667" s="77"/>
      <c r="CD667" s="77"/>
      <c r="CE667" s="77"/>
      <c r="CF667" s="77"/>
      <c r="CG667" s="77"/>
      <c r="CH667" s="77"/>
      <c r="CI667" s="77"/>
      <c r="CJ667" s="77"/>
      <c r="CK667" s="77"/>
      <c r="CL667" s="77"/>
      <c r="CM667" s="77"/>
      <c r="CN667" s="77"/>
      <c r="CO667" s="77"/>
      <c r="CP667" s="77"/>
      <c r="CQ667" s="77"/>
      <c r="CR667" s="77"/>
      <c r="CS667" s="77"/>
      <c r="CT667" s="81"/>
      <c r="CU667" s="77"/>
      <c r="CV667" s="77"/>
      <c r="CW667" s="77"/>
      <c r="CX667" s="77"/>
      <c r="CY667" s="77"/>
      <c r="CZ667" s="77"/>
      <c r="DA667" s="77"/>
      <c r="DB667" s="77"/>
      <c r="DC667" s="77"/>
      <c r="DD667" s="77"/>
      <c r="DE667" s="77"/>
      <c r="DF667" s="77"/>
      <c r="DG667" s="77"/>
      <c r="DH667" s="77"/>
      <c r="DI667" s="77"/>
      <c r="DJ667" s="77"/>
      <c r="DK667" s="77"/>
      <c r="DL667" s="77"/>
      <c r="DM667" s="77"/>
      <c r="DN667" s="77"/>
      <c r="DO667" s="77"/>
      <c r="DP667" s="77"/>
      <c r="DQ667" s="77"/>
      <c r="DR667" s="77"/>
    </row>
    <row r="668" spans="1:122" ht="13.5" customHeight="1">
      <c r="A668" s="77"/>
      <c r="B668" s="86"/>
      <c r="C668" s="86"/>
      <c r="D668" s="86"/>
      <c r="E668" s="86"/>
      <c r="F668" s="86"/>
      <c r="G668" s="86"/>
      <c r="H668" s="86"/>
      <c r="I668" s="86"/>
      <c r="J668" s="86"/>
      <c r="K668" s="88"/>
      <c r="L668" s="77"/>
      <c r="M668" s="77"/>
      <c r="N668" s="77"/>
      <c r="O668" s="77"/>
      <c r="P668" s="77"/>
      <c r="Q668" s="77"/>
      <c r="R668" s="89"/>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c r="AP668" s="77"/>
      <c r="AQ668" s="77"/>
      <c r="AR668" s="77"/>
      <c r="AS668" s="77"/>
      <c r="AT668" s="77"/>
      <c r="AU668" s="77"/>
      <c r="AV668" s="77"/>
      <c r="AW668" s="77"/>
      <c r="AX668" s="77"/>
      <c r="AY668" s="77"/>
      <c r="AZ668" s="77"/>
      <c r="BA668" s="77"/>
      <c r="BB668" s="77"/>
      <c r="BC668" s="77"/>
      <c r="BD668" s="77"/>
      <c r="BE668" s="77"/>
      <c r="BF668" s="77"/>
      <c r="BG668" s="77"/>
      <c r="BH668" s="77"/>
      <c r="BI668" s="77"/>
      <c r="BJ668" s="77"/>
      <c r="BK668" s="77"/>
      <c r="BL668" s="77"/>
      <c r="BM668" s="77"/>
      <c r="BN668" s="77"/>
      <c r="BO668" s="77"/>
      <c r="BP668" s="77"/>
      <c r="BQ668" s="77"/>
      <c r="BR668" s="77"/>
      <c r="BS668" s="77"/>
      <c r="BT668" s="77"/>
      <c r="BU668" s="77"/>
      <c r="BV668" s="77"/>
      <c r="BW668" s="77"/>
      <c r="BX668" s="77"/>
      <c r="BY668" s="77"/>
      <c r="BZ668" s="77"/>
      <c r="CA668" s="77"/>
      <c r="CB668" s="77"/>
      <c r="CC668" s="77"/>
      <c r="CD668" s="77"/>
      <c r="CE668" s="77"/>
      <c r="CF668" s="77"/>
      <c r="CG668" s="77"/>
      <c r="CH668" s="77"/>
      <c r="CI668" s="77"/>
      <c r="CJ668" s="77"/>
      <c r="CK668" s="77"/>
      <c r="CL668" s="77"/>
      <c r="CM668" s="77"/>
      <c r="CN668" s="77"/>
      <c r="CO668" s="77"/>
      <c r="CP668" s="77"/>
      <c r="CQ668" s="77"/>
      <c r="CR668" s="77"/>
      <c r="CS668" s="77"/>
      <c r="CT668" s="81"/>
      <c r="CU668" s="77"/>
      <c r="CV668" s="77"/>
      <c r="CW668" s="77"/>
      <c r="CX668" s="77"/>
      <c r="CY668" s="77"/>
      <c r="CZ668" s="77"/>
      <c r="DA668" s="77"/>
      <c r="DB668" s="77"/>
      <c r="DC668" s="77"/>
      <c r="DD668" s="77"/>
      <c r="DE668" s="77"/>
      <c r="DF668" s="77"/>
      <c r="DG668" s="77"/>
      <c r="DH668" s="77"/>
      <c r="DI668" s="77"/>
      <c r="DJ668" s="77"/>
      <c r="DK668" s="77"/>
      <c r="DL668" s="77"/>
      <c r="DM668" s="77"/>
      <c r="DN668" s="77"/>
      <c r="DO668" s="77"/>
      <c r="DP668" s="77"/>
      <c r="DQ668" s="77"/>
      <c r="DR668" s="77"/>
    </row>
    <row r="669" spans="1:122" ht="13.5" customHeight="1">
      <c r="A669" s="77"/>
      <c r="B669" s="86"/>
      <c r="C669" s="86"/>
      <c r="D669" s="86"/>
      <c r="E669" s="86"/>
      <c r="F669" s="86"/>
      <c r="G669" s="86"/>
      <c r="H669" s="86"/>
      <c r="I669" s="86"/>
      <c r="J669" s="86"/>
      <c r="K669" s="88"/>
      <c r="L669" s="77"/>
      <c r="M669" s="77"/>
      <c r="N669" s="77"/>
      <c r="O669" s="77"/>
      <c r="P669" s="77"/>
      <c r="Q669" s="77"/>
      <c r="R669" s="89"/>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c r="AP669" s="77"/>
      <c r="AQ669" s="77"/>
      <c r="AR669" s="77"/>
      <c r="AS669" s="77"/>
      <c r="AT669" s="77"/>
      <c r="AU669" s="77"/>
      <c r="AV669" s="77"/>
      <c r="AW669" s="77"/>
      <c r="AX669" s="77"/>
      <c r="AY669" s="77"/>
      <c r="AZ669" s="77"/>
      <c r="BA669" s="77"/>
      <c r="BB669" s="77"/>
      <c r="BC669" s="77"/>
      <c r="BD669" s="77"/>
      <c r="BE669" s="77"/>
      <c r="BF669" s="77"/>
      <c r="BG669" s="77"/>
      <c r="BH669" s="77"/>
      <c r="BI669" s="77"/>
      <c r="BJ669" s="77"/>
      <c r="BK669" s="77"/>
      <c r="BL669" s="77"/>
      <c r="BM669" s="77"/>
      <c r="BN669" s="77"/>
      <c r="BO669" s="77"/>
      <c r="BP669" s="77"/>
      <c r="BQ669" s="77"/>
      <c r="BR669" s="77"/>
      <c r="BS669" s="77"/>
      <c r="BT669" s="77"/>
      <c r="BU669" s="77"/>
      <c r="BV669" s="77"/>
      <c r="BW669" s="77"/>
      <c r="BX669" s="77"/>
      <c r="BY669" s="77"/>
      <c r="BZ669" s="77"/>
      <c r="CA669" s="77"/>
      <c r="CB669" s="77"/>
      <c r="CC669" s="77"/>
      <c r="CD669" s="77"/>
      <c r="CE669" s="77"/>
      <c r="CF669" s="77"/>
      <c r="CG669" s="77"/>
      <c r="CH669" s="77"/>
      <c r="CI669" s="77"/>
      <c r="CJ669" s="77"/>
      <c r="CK669" s="77"/>
      <c r="CL669" s="77"/>
      <c r="CM669" s="77"/>
      <c r="CN669" s="77"/>
      <c r="CO669" s="77"/>
      <c r="CP669" s="77"/>
      <c r="CQ669" s="77"/>
      <c r="CR669" s="77"/>
      <c r="CS669" s="77"/>
      <c r="CT669" s="81"/>
      <c r="CU669" s="77"/>
      <c r="CV669" s="77"/>
      <c r="CW669" s="77"/>
      <c r="CX669" s="77"/>
      <c r="CY669" s="77"/>
      <c r="CZ669" s="77"/>
      <c r="DA669" s="77"/>
      <c r="DB669" s="77"/>
      <c r="DC669" s="77"/>
      <c r="DD669" s="77"/>
      <c r="DE669" s="77"/>
      <c r="DF669" s="77"/>
      <c r="DG669" s="77"/>
      <c r="DH669" s="77"/>
      <c r="DI669" s="77"/>
      <c r="DJ669" s="77"/>
      <c r="DK669" s="77"/>
      <c r="DL669" s="77"/>
      <c r="DM669" s="77"/>
      <c r="DN669" s="77"/>
      <c r="DO669" s="77"/>
      <c r="DP669" s="77"/>
      <c r="DQ669" s="77"/>
      <c r="DR669" s="77"/>
    </row>
    <row r="670" spans="1:122" ht="13.5" customHeight="1">
      <c r="A670" s="77"/>
      <c r="B670" s="86"/>
      <c r="C670" s="86"/>
      <c r="D670" s="86"/>
      <c r="E670" s="86"/>
      <c r="F670" s="86"/>
      <c r="G670" s="86"/>
      <c r="H670" s="86"/>
      <c r="I670" s="86"/>
      <c r="J670" s="86"/>
      <c r="K670" s="88"/>
      <c r="L670" s="77"/>
      <c r="M670" s="77"/>
      <c r="N670" s="77"/>
      <c r="O670" s="77"/>
      <c r="P670" s="77"/>
      <c r="Q670" s="77"/>
      <c r="R670" s="89"/>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c r="AP670" s="77"/>
      <c r="AQ670" s="77"/>
      <c r="AR670" s="77"/>
      <c r="AS670" s="77"/>
      <c r="AT670" s="77"/>
      <c r="AU670" s="77"/>
      <c r="AV670" s="77"/>
      <c r="AW670" s="77"/>
      <c r="AX670" s="77"/>
      <c r="AY670" s="77"/>
      <c r="AZ670" s="77"/>
      <c r="BA670" s="77"/>
      <c r="BB670" s="77"/>
      <c r="BC670" s="77"/>
      <c r="BD670" s="77"/>
      <c r="BE670" s="77"/>
      <c r="BF670" s="77"/>
      <c r="BG670" s="77"/>
      <c r="BH670" s="77"/>
      <c r="BI670" s="77"/>
      <c r="BJ670" s="77"/>
      <c r="BK670" s="77"/>
      <c r="BL670" s="77"/>
      <c r="BM670" s="77"/>
      <c r="BN670" s="77"/>
      <c r="BO670" s="77"/>
      <c r="BP670" s="77"/>
      <c r="BQ670" s="77"/>
      <c r="BR670" s="77"/>
      <c r="BS670" s="77"/>
      <c r="BT670" s="77"/>
      <c r="BU670" s="77"/>
      <c r="BV670" s="77"/>
      <c r="BW670" s="77"/>
      <c r="BX670" s="77"/>
      <c r="BY670" s="77"/>
      <c r="BZ670" s="77"/>
      <c r="CA670" s="77"/>
      <c r="CB670" s="77"/>
      <c r="CC670" s="77"/>
      <c r="CD670" s="77"/>
      <c r="CE670" s="77"/>
      <c r="CF670" s="77"/>
      <c r="CG670" s="77"/>
      <c r="CH670" s="77"/>
      <c r="CI670" s="77"/>
      <c r="CJ670" s="77"/>
      <c r="CK670" s="77"/>
      <c r="CL670" s="77"/>
      <c r="CM670" s="77"/>
      <c r="CN670" s="77"/>
      <c r="CO670" s="77"/>
      <c r="CP670" s="77"/>
      <c r="CQ670" s="77"/>
      <c r="CR670" s="77"/>
      <c r="CS670" s="77"/>
      <c r="CT670" s="81"/>
      <c r="CU670" s="77"/>
      <c r="CV670" s="77"/>
      <c r="CW670" s="77"/>
      <c r="CX670" s="77"/>
      <c r="CY670" s="77"/>
      <c r="CZ670" s="77"/>
      <c r="DA670" s="77"/>
      <c r="DB670" s="77"/>
      <c r="DC670" s="77"/>
      <c r="DD670" s="77"/>
      <c r="DE670" s="77"/>
      <c r="DF670" s="77"/>
      <c r="DG670" s="77"/>
      <c r="DH670" s="77"/>
      <c r="DI670" s="77"/>
      <c r="DJ670" s="77"/>
      <c r="DK670" s="77"/>
      <c r="DL670" s="77"/>
      <c r="DM670" s="77"/>
      <c r="DN670" s="77"/>
      <c r="DO670" s="77"/>
      <c r="DP670" s="77"/>
      <c r="DQ670" s="77"/>
      <c r="DR670" s="77"/>
    </row>
    <row r="671" spans="1:122" ht="13.5" customHeight="1">
      <c r="A671" s="77"/>
      <c r="B671" s="86"/>
      <c r="C671" s="86"/>
      <c r="D671" s="86"/>
      <c r="E671" s="86"/>
      <c r="F671" s="86"/>
      <c r="G671" s="86"/>
      <c r="H671" s="86"/>
      <c r="I671" s="86"/>
      <c r="J671" s="86"/>
      <c r="K671" s="88"/>
      <c r="L671" s="77"/>
      <c r="M671" s="77"/>
      <c r="N671" s="77"/>
      <c r="O671" s="77"/>
      <c r="P671" s="77"/>
      <c r="Q671" s="77"/>
      <c r="R671" s="89"/>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c r="AP671" s="77"/>
      <c r="AQ671" s="77"/>
      <c r="AR671" s="77"/>
      <c r="AS671" s="77"/>
      <c r="AT671" s="77"/>
      <c r="AU671" s="77"/>
      <c r="AV671" s="77"/>
      <c r="AW671" s="77"/>
      <c r="AX671" s="77"/>
      <c r="AY671" s="77"/>
      <c r="AZ671" s="77"/>
      <c r="BA671" s="77"/>
      <c r="BB671" s="77"/>
      <c r="BC671" s="77"/>
      <c r="BD671" s="77"/>
      <c r="BE671" s="77"/>
      <c r="BF671" s="77"/>
      <c r="BG671" s="77"/>
      <c r="BH671" s="77"/>
      <c r="BI671" s="77"/>
      <c r="BJ671" s="77"/>
      <c r="BK671" s="77"/>
      <c r="BL671" s="77"/>
      <c r="BM671" s="77"/>
      <c r="BN671" s="77"/>
      <c r="BO671" s="77"/>
      <c r="BP671" s="77"/>
      <c r="BQ671" s="77"/>
      <c r="BR671" s="77"/>
      <c r="BS671" s="77"/>
      <c r="BT671" s="77"/>
      <c r="BU671" s="77"/>
      <c r="BV671" s="77"/>
      <c r="BW671" s="77"/>
      <c r="BX671" s="77"/>
      <c r="BY671" s="77"/>
      <c r="BZ671" s="77"/>
      <c r="CA671" s="77"/>
      <c r="CB671" s="77"/>
      <c r="CC671" s="77"/>
      <c r="CD671" s="77"/>
      <c r="CE671" s="77"/>
      <c r="CF671" s="77"/>
      <c r="CG671" s="77"/>
      <c r="CH671" s="77"/>
      <c r="CI671" s="77"/>
      <c r="CJ671" s="77"/>
      <c r="CK671" s="77"/>
      <c r="CL671" s="77"/>
      <c r="CM671" s="77"/>
      <c r="CN671" s="77"/>
      <c r="CO671" s="77"/>
      <c r="CP671" s="77"/>
      <c r="CQ671" s="77"/>
      <c r="CR671" s="77"/>
      <c r="CS671" s="77"/>
      <c r="CT671" s="81"/>
      <c r="CU671" s="77"/>
      <c r="CV671" s="77"/>
      <c r="CW671" s="77"/>
      <c r="CX671" s="77"/>
      <c r="CY671" s="77"/>
      <c r="CZ671" s="77"/>
      <c r="DA671" s="77"/>
      <c r="DB671" s="77"/>
      <c r="DC671" s="77"/>
      <c r="DD671" s="77"/>
      <c r="DE671" s="77"/>
      <c r="DF671" s="77"/>
      <c r="DG671" s="77"/>
      <c r="DH671" s="77"/>
      <c r="DI671" s="77"/>
      <c r="DJ671" s="77"/>
      <c r="DK671" s="77"/>
      <c r="DL671" s="77"/>
      <c r="DM671" s="77"/>
      <c r="DN671" s="77"/>
      <c r="DO671" s="77"/>
      <c r="DP671" s="77"/>
      <c r="DQ671" s="77"/>
      <c r="DR671" s="77"/>
    </row>
    <row r="672" spans="1:122" ht="13.5" customHeight="1">
      <c r="A672" s="77"/>
      <c r="B672" s="86"/>
      <c r="C672" s="86"/>
      <c r="D672" s="86"/>
      <c r="E672" s="86"/>
      <c r="F672" s="86"/>
      <c r="G672" s="86"/>
      <c r="H672" s="86"/>
      <c r="I672" s="86"/>
      <c r="J672" s="86"/>
      <c r="K672" s="88"/>
      <c r="L672" s="77"/>
      <c r="M672" s="77"/>
      <c r="N672" s="77"/>
      <c r="O672" s="77"/>
      <c r="P672" s="77"/>
      <c r="Q672" s="77"/>
      <c r="R672" s="89"/>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c r="AP672" s="77"/>
      <c r="AQ672" s="77"/>
      <c r="AR672" s="77"/>
      <c r="AS672" s="77"/>
      <c r="AT672" s="77"/>
      <c r="AU672" s="77"/>
      <c r="AV672" s="77"/>
      <c r="AW672" s="77"/>
      <c r="AX672" s="77"/>
      <c r="AY672" s="77"/>
      <c r="AZ672" s="77"/>
      <c r="BA672" s="77"/>
      <c r="BB672" s="77"/>
      <c r="BC672" s="77"/>
      <c r="BD672" s="77"/>
      <c r="BE672" s="77"/>
      <c r="BF672" s="77"/>
      <c r="BG672" s="77"/>
      <c r="BH672" s="77"/>
      <c r="BI672" s="77"/>
      <c r="BJ672" s="77"/>
      <c r="BK672" s="77"/>
      <c r="BL672" s="77"/>
      <c r="BM672" s="77"/>
      <c r="BN672" s="77"/>
      <c r="BO672" s="77"/>
      <c r="BP672" s="77"/>
      <c r="BQ672" s="77"/>
      <c r="BR672" s="77"/>
      <c r="BS672" s="77"/>
      <c r="BT672" s="77"/>
      <c r="BU672" s="77"/>
      <c r="BV672" s="77"/>
      <c r="BW672" s="77"/>
      <c r="BX672" s="77"/>
      <c r="BY672" s="77"/>
      <c r="BZ672" s="77"/>
      <c r="CA672" s="77"/>
      <c r="CB672" s="77"/>
      <c r="CC672" s="77"/>
      <c r="CD672" s="77"/>
      <c r="CE672" s="77"/>
      <c r="CF672" s="77"/>
      <c r="CG672" s="77"/>
      <c r="CH672" s="77"/>
      <c r="CI672" s="77"/>
      <c r="CJ672" s="77"/>
      <c r="CK672" s="77"/>
      <c r="CL672" s="77"/>
      <c r="CM672" s="77"/>
      <c r="CN672" s="77"/>
      <c r="CO672" s="77"/>
      <c r="CP672" s="77"/>
      <c r="CQ672" s="77"/>
      <c r="CR672" s="77"/>
      <c r="CS672" s="77"/>
      <c r="CT672" s="81"/>
      <c r="CU672" s="77"/>
      <c r="CV672" s="77"/>
      <c r="CW672" s="77"/>
      <c r="CX672" s="77"/>
      <c r="CY672" s="77"/>
      <c r="CZ672" s="77"/>
      <c r="DA672" s="77"/>
      <c r="DB672" s="77"/>
      <c r="DC672" s="77"/>
      <c r="DD672" s="77"/>
      <c r="DE672" s="77"/>
      <c r="DF672" s="77"/>
      <c r="DG672" s="77"/>
      <c r="DH672" s="77"/>
      <c r="DI672" s="77"/>
      <c r="DJ672" s="77"/>
      <c r="DK672" s="77"/>
      <c r="DL672" s="77"/>
      <c r="DM672" s="77"/>
      <c r="DN672" s="77"/>
      <c r="DO672" s="77"/>
      <c r="DP672" s="77"/>
      <c r="DQ672" s="77"/>
      <c r="DR672" s="77"/>
    </row>
    <row r="673" spans="1:122" ht="13.5" customHeight="1">
      <c r="A673" s="77"/>
      <c r="B673" s="86"/>
      <c r="C673" s="86"/>
      <c r="D673" s="86"/>
      <c r="E673" s="86"/>
      <c r="F673" s="86"/>
      <c r="G673" s="86"/>
      <c r="H673" s="86"/>
      <c r="I673" s="86"/>
      <c r="J673" s="86"/>
      <c r="K673" s="88"/>
      <c r="L673" s="77"/>
      <c r="M673" s="77"/>
      <c r="N673" s="77"/>
      <c r="O673" s="77"/>
      <c r="P673" s="77"/>
      <c r="Q673" s="77"/>
      <c r="R673" s="89"/>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c r="AP673" s="77"/>
      <c r="AQ673" s="77"/>
      <c r="AR673" s="77"/>
      <c r="AS673" s="77"/>
      <c r="AT673" s="77"/>
      <c r="AU673" s="77"/>
      <c r="AV673" s="77"/>
      <c r="AW673" s="77"/>
      <c r="AX673" s="77"/>
      <c r="AY673" s="77"/>
      <c r="AZ673" s="77"/>
      <c r="BA673" s="77"/>
      <c r="BB673" s="77"/>
      <c r="BC673" s="77"/>
      <c r="BD673" s="77"/>
      <c r="BE673" s="77"/>
      <c r="BF673" s="77"/>
      <c r="BG673" s="77"/>
      <c r="BH673" s="77"/>
      <c r="BI673" s="77"/>
      <c r="BJ673" s="77"/>
      <c r="BK673" s="77"/>
      <c r="BL673" s="77"/>
      <c r="BM673" s="77"/>
      <c r="BN673" s="77"/>
      <c r="BO673" s="77"/>
      <c r="BP673" s="77"/>
      <c r="BQ673" s="77"/>
      <c r="BR673" s="77"/>
      <c r="BS673" s="77"/>
      <c r="BT673" s="77"/>
      <c r="BU673" s="77"/>
      <c r="BV673" s="77"/>
      <c r="BW673" s="77"/>
      <c r="BX673" s="77"/>
      <c r="BY673" s="77"/>
      <c r="BZ673" s="77"/>
      <c r="CA673" s="77"/>
      <c r="CB673" s="77"/>
      <c r="CC673" s="77"/>
      <c r="CD673" s="77"/>
      <c r="CE673" s="77"/>
      <c r="CF673" s="77"/>
      <c r="CG673" s="77"/>
      <c r="CH673" s="77"/>
      <c r="CI673" s="77"/>
      <c r="CJ673" s="77"/>
      <c r="CK673" s="77"/>
      <c r="CL673" s="77"/>
      <c r="CM673" s="77"/>
      <c r="CN673" s="77"/>
      <c r="CO673" s="77"/>
      <c r="CP673" s="77"/>
      <c r="CQ673" s="77"/>
      <c r="CR673" s="77"/>
      <c r="CS673" s="77"/>
      <c r="CT673" s="81"/>
      <c r="CU673" s="77"/>
      <c r="CV673" s="77"/>
      <c r="CW673" s="77"/>
      <c r="CX673" s="77"/>
      <c r="CY673" s="77"/>
      <c r="CZ673" s="77"/>
      <c r="DA673" s="77"/>
      <c r="DB673" s="77"/>
      <c r="DC673" s="77"/>
      <c r="DD673" s="77"/>
      <c r="DE673" s="77"/>
      <c r="DF673" s="77"/>
      <c r="DG673" s="77"/>
      <c r="DH673" s="77"/>
      <c r="DI673" s="77"/>
      <c r="DJ673" s="77"/>
      <c r="DK673" s="77"/>
      <c r="DL673" s="77"/>
      <c r="DM673" s="77"/>
      <c r="DN673" s="77"/>
      <c r="DO673" s="77"/>
      <c r="DP673" s="77"/>
      <c r="DQ673" s="77"/>
      <c r="DR673" s="77"/>
    </row>
    <row r="674" spans="1:122" ht="13.5" customHeight="1">
      <c r="A674" s="77"/>
      <c r="B674" s="86"/>
      <c r="C674" s="86"/>
      <c r="D674" s="86"/>
      <c r="E674" s="86"/>
      <c r="F674" s="86"/>
      <c r="G674" s="86"/>
      <c r="H674" s="86"/>
      <c r="I674" s="86"/>
      <c r="J674" s="86"/>
      <c r="K674" s="88"/>
      <c r="L674" s="77"/>
      <c r="M674" s="77"/>
      <c r="N674" s="77"/>
      <c r="O674" s="77"/>
      <c r="P674" s="77"/>
      <c r="Q674" s="77"/>
      <c r="R674" s="89"/>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c r="AP674" s="77"/>
      <c r="AQ674" s="77"/>
      <c r="AR674" s="77"/>
      <c r="AS674" s="77"/>
      <c r="AT674" s="77"/>
      <c r="AU674" s="77"/>
      <c r="AV674" s="77"/>
      <c r="AW674" s="77"/>
      <c r="AX674" s="77"/>
      <c r="AY674" s="77"/>
      <c r="AZ674" s="77"/>
      <c r="BA674" s="77"/>
      <c r="BB674" s="77"/>
      <c r="BC674" s="77"/>
      <c r="BD674" s="77"/>
      <c r="BE674" s="77"/>
      <c r="BF674" s="77"/>
      <c r="BG674" s="77"/>
      <c r="BH674" s="77"/>
      <c r="BI674" s="77"/>
      <c r="BJ674" s="77"/>
      <c r="BK674" s="77"/>
      <c r="BL674" s="77"/>
      <c r="BM674" s="77"/>
      <c r="BN674" s="77"/>
      <c r="BO674" s="77"/>
      <c r="BP674" s="77"/>
      <c r="BQ674" s="77"/>
      <c r="BR674" s="77"/>
      <c r="BS674" s="77"/>
      <c r="BT674" s="77"/>
      <c r="BU674" s="77"/>
      <c r="BV674" s="77"/>
      <c r="BW674" s="77"/>
      <c r="BX674" s="77"/>
      <c r="BY674" s="77"/>
      <c r="BZ674" s="77"/>
      <c r="CA674" s="77"/>
      <c r="CB674" s="77"/>
      <c r="CC674" s="77"/>
      <c r="CD674" s="77"/>
      <c r="CE674" s="77"/>
      <c r="CF674" s="77"/>
      <c r="CG674" s="77"/>
      <c r="CH674" s="77"/>
      <c r="CI674" s="77"/>
      <c r="CJ674" s="77"/>
      <c r="CK674" s="77"/>
      <c r="CL674" s="77"/>
      <c r="CM674" s="77"/>
      <c r="CN674" s="77"/>
      <c r="CO674" s="77"/>
      <c r="CP674" s="77"/>
      <c r="CQ674" s="77"/>
      <c r="CR674" s="77"/>
      <c r="CS674" s="77"/>
      <c r="CT674" s="81"/>
      <c r="CU674" s="77"/>
      <c r="CV674" s="77"/>
      <c r="CW674" s="77"/>
      <c r="CX674" s="77"/>
      <c r="CY674" s="77"/>
      <c r="CZ674" s="77"/>
      <c r="DA674" s="77"/>
      <c r="DB674" s="77"/>
      <c r="DC674" s="77"/>
      <c r="DD674" s="77"/>
      <c r="DE674" s="77"/>
      <c r="DF674" s="77"/>
      <c r="DG674" s="77"/>
      <c r="DH674" s="77"/>
      <c r="DI674" s="77"/>
      <c r="DJ674" s="77"/>
      <c r="DK674" s="77"/>
      <c r="DL674" s="77"/>
      <c r="DM674" s="77"/>
      <c r="DN674" s="77"/>
      <c r="DO674" s="77"/>
      <c r="DP674" s="77"/>
      <c r="DQ674" s="77"/>
      <c r="DR674" s="77"/>
    </row>
    <row r="675" spans="1:122" ht="13.5" customHeight="1">
      <c r="A675" s="77"/>
      <c r="B675" s="86"/>
      <c r="C675" s="86"/>
      <c r="D675" s="86"/>
      <c r="E675" s="86"/>
      <c r="F675" s="86"/>
      <c r="G675" s="86"/>
      <c r="H675" s="86"/>
      <c r="I675" s="86"/>
      <c r="J675" s="86"/>
      <c r="K675" s="88"/>
      <c r="L675" s="77"/>
      <c r="M675" s="77"/>
      <c r="N675" s="77"/>
      <c r="O675" s="77"/>
      <c r="P675" s="77"/>
      <c r="Q675" s="77"/>
      <c r="R675" s="89"/>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c r="AP675" s="77"/>
      <c r="AQ675" s="77"/>
      <c r="AR675" s="77"/>
      <c r="AS675" s="77"/>
      <c r="AT675" s="77"/>
      <c r="AU675" s="77"/>
      <c r="AV675" s="77"/>
      <c r="AW675" s="77"/>
      <c r="AX675" s="77"/>
      <c r="AY675" s="77"/>
      <c r="AZ675" s="77"/>
      <c r="BA675" s="77"/>
      <c r="BB675" s="77"/>
      <c r="BC675" s="77"/>
      <c r="BD675" s="77"/>
      <c r="BE675" s="77"/>
      <c r="BF675" s="77"/>
      <c r="BG675" s="77"/>
      <c r="BH675" s="77"/>
      <c r="BI675" s="77"/>
      <c r="BJ675" s="77"/>
      <c r="BK675" s="77"/>
      <c r="BL675" s="77"/>
      <c r="BM675" s="77"/>
      <c r="BN675" s="77"/>
      <c r="BO675" s="77"/>
      <c r="BP675" s="77"/>
      <c r="BQ675" s="77"/>
      <c r="BR675" s="77"/>
      <c r="BS675" s="77"/>
      <c r="BT675" s="77"/>
      <c r="BU675" s="77"/>
      <c r="BV675" s="77"/>
      <c r="BW675" s="77"/>
      <c r="BX675" s="77"/>
      <c r="BY675" s="77"/>
      <c r="BZ675" s="77"/>
      <c r="CA675" s="77"/>
      <c r="CB675" s="77"/>
      <c r="CC675" s="77"/>
      <c r="CD675" s="77"/>
      <c r="CE675" s="77"/>
      <c r="CF675" s="77"/>
      <c r="CG675" s="77"/>
      <c r="CH675" s="77"/>
      <c r="CI675" s="77"/>
      <c r="CJ675" s="77"/>
      <c r="CK675" s="77"/>
      <c r="CL675" s="77"/>
      <c r="CM675" s="77"/>
      <c r="CN675" s="77"/>
      <c r="CO675" s="77"/>
      <c r="CP675" s="77"/>
      <c r="CQ675" s="77"/>
      <c r="CR675" s="77"/>
      <c r="CS675" s="77"/>
      <c r="CT675" s="81"/>
      <c r="CU675" s="77"/>
      <c r="CV675" s="77"/>
      <c r="CW675" s="77"/>
      <c r="CX675" s="77"/>
      <c r="CY675" s="77"/>
      <c r="CZ675" s="77"/>
      <c r="DA675" s="77"/>
      <c r="DB675" s="77"/>
      <c r="DC675" s="77"/>
      <c r="DD675" s="77"/>
      <c r="DE675" s="77"/>
      <c r="DF675" s="77"/>
      <c r="DG675" s="77"/>
      <c r="DH675" s="77"/>
      <c r="DI675" s="77"/>
      <c r="DJ675" s="77"/>
      <c r="DK675" s="77"/>
      <c r="DL675" s="77"/>
      <c r="DM675" s="77"/>
      <c r="DN675" s="77"/>
      <c r="DO675" s="77"/>
      <c r="DP675" s="77"/>
      <c r="DQ675" s="77"/>
      <c r="DR675" s="77"/>
    </row>
    <row r="676" spans="1:122" ht="13.5" customHeight="1">
      <c r="A676" s="77"/>
      <c r="B676" s="86"/>
      <c r="C676" s="86"/>
      <c r="D676" s="86"/>
      <c r="E676" s="86"/>
      <c r="F676" s="86"/>
      <c r="G676" s="86"/>
      <c r="H676" s="86"/>
      <c r="I676" s="86"/>
      <c r="J676" s="86"/>
      <c r="K676" s="88"/>
      <c r="L676" s="77"/>
      <c r="M676" s="77"/>
      <c r="N676" s="77"/>
      <c r="O676" s="77"/>
      <c r="P676" s="77"/>
      <c r="Q676" s="77"/>
      <c r="R676" s="89"/>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c r="AP676" s="77"/>
      <c r="AQ676" s="77"/>
      <c r="AR676" s="77"/>
      <c r="AS676" s="77"/>
      <c r="AT676" s="77"/>
      <c r="AU676" s="77"/>
      <c r="AV676" s="77"/>
      <c r="AW676" s="77"/>
      <c r="AX676" s="77"/>
      <c r="AY676" s="77"/>
      <c r="AZ676" s="77"/>
      <c r="BA676" s="77"/>
      <c r="BB676" s="77"/>
      <c r="BC676" s="77"/>
      <c r="BD676" s="77"/>
      <c r="BE676" s="77"/>
      <c r="BF676" s="77"/>
      <c r="BG676" s="77"/>
      <c r="BH676" s="77"/>
      <c r="BI676" s="77"/>
      <c r="BJ676" s="77"/>
      <c r="BK676" s="77"/>
      <c r="BL676" s="77"/>
      <c r="BM676" s="77"/>
      <c r="BN676" s="77"/>
      <c r="BO676" s="77"/>
      <c r="BP676" s="77"/>
      <c r="BQ676" s="77"/>
      <c r="BR676" s="77"/>
      <c r="BS676" s="77"/>
      <c r="BT676" s="77"/>
      <c r="BU676" s="77"/>
      <c r="BV676" s="77"/>
      <c r="BW676" s="77"/>
      <c r="BX676" s="77"/>
      <c r="BY676" s="77"/>
      <c r="BZ676" s="77"/>
      <c r="CA676" s="77"/>
      <c r="CB676" s="77"/>
      <c r="CC676" s="77"/>
      <c r="CD676" s="77"/>
      <c r="CE676" s="77"/>
      <c r="CF676" s="77"/>
      <c r="CG676" s="77"/>
      <c r="CH676" s="77"/>
      <c r="CI676" s="77"/>
      <c r="CJ676" s="77"/>
      <c r="CK676" s="77"/>
      <c r="CL676" s="77"/>
      <c r="CM676" s="77"/>
      <c r="CN676" s="77"/>
      <c r="CO676" s="77"/>
      <c r="CP676" s="77"/>
      <c r="CQ676" s="77"/>
      <c r="CR676" s="77"/>
      <c r="CS676" s="77"/>
      <c r="CT676" s="81"/>
      <c r="CU676" s="77"/>
      <c r="CV676" s="77"/>
      <c r="CW676" s="77"/>
      <c r="CX676" s="77"/>
      <c r="CY676" s="77"/>
      <c r="CZ676" s="77"/>
      <c r="DA676" s="77"/>
      <c r="DB676" s="77"/>
      <c r="DC676" s="77"/>
      <c r="DD676" s="77"/>
      <c r="DE676" s="77"/>
      <c r="DF676" s="77"/>
      <c r="DG676" s="77"/>
      <c r="DH676" s="77"/>
      <c r="DI676" s="77"/>
      <c r="DJ676" s="77"/>
      <c r="DK676" s="77"/>
      <c r="DL676" s="77"/>
      <c r="DM676" s="77"/>
      <c r="DN676" s="77"/>
      <c r="DO676" s="77"/>
      <c r="DP676" s="77"/>
      <c r="DQ676" s="77"/>
      <c r="DR676" s="77"/>
    </row>
    <row r="677" spans="1:122" ht="13.5" customHeight="1">
      <c r="A677" s="77"/>
      <c r="B677" s="86"/>
      <c r="C677" s="86"/>
      <c r="D677" s="86"/>
      <c r="E677" s="86"/>
      <c r="F677" s="86"/>
      <c r="G677" s="86"/>
      <c r="H677" s="86"/>
      <c r="I677" s="86"/>
      <c r="J677" s="86"/>
      <c r="K677" s="88"/>
      <c r="L677" s="77"/>
      <c r="M677" s="77"/>
      <c r="N677" s="77"/>
      <c r="O677" s="77"/>
      <c r="P677" s="77"/>
      <c r="Q677" s="77"/>
      <c r="R677" s="89"/>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c r="AP677" s="77"/>
      <c r="AQ677" s="77"/>
      <c r="AR677" s="77"/>
      <c r="AS677" s="77"/>
      <c r="AT677" s="77"/>
      <c r="AU677" s="77"/>
      <c r="AV677" s="77"/>
      <c r="AW677" s="77"/>
      <c r="AX677" s="77"/>
      <c r="AY677" s="77"/>
      <c r="AZ677" s="77"/>
      <c r="BA677" s="77"/>
      <c r="BB677" s="77"/>
      <c r="BC677" s="77"/>
      <c r="BD677" s="77"/>
      <c r="BE677" s="77"/>
      <c r="BF677" s="77"/>
      <c r="BG677" s="77"/>
      <c r="BH677" s="77"/>
      <c r="BI677" s="77"/>
      <c r="BJ677" s="77"/>
      <c r="BK677" s="77"/>
      <c r="BL677" s="77"/>
      <c r="BM677" s="77"/>
      <c r="BN677" s="77"/>
      <c r="BO677" s="77"/>
      <c r="BP677" s="77"/>
      <c r="BQ677" s="77"/>
      <c r="BR677" s="77"/>
      <c r="BS677" s="77"/>
      <c r="BT677" s="77"/>
      <c r="BU677" s="77"/>
      <c r="BV677" s="77"/>
      <c r="BW677" s="77"/>
      <c r="BX677" s="77"/>
      <c r="BY677" s="77"/>
      <c r="BZ677" s="77"/>
      <c r="CA677" s="77"/>
      <c r="CB677" s="77"/>
      <c r="CC677" s="77"/>
      <c r="CD677" s="77"/>
      <c r="CE677" s="77"/>
      <c r="CF677" s="77"/>
      <c r="CG677" s="77"/>
      <c r="CH677" s="77"/>
      <c r="CI677" s="77"/>
      <c r="CJ677" s="77"/>
      <c r="CK677" s="77"/>
      <c r="CL677" s="77"/>
      <c r="CM677" s="77"/>
      <c r="CN677" s="77"/>
      <c r="CO677" s="77"/>
      <c r="CP677" s="77"/>
      <c r="CQ677" s="77"/>
      <c r="CR677" s="77"/>
      <c r="CS677" s="77"/>
      <c r="CT677" s="81"/>
      <c r="CU677" s="77"/>
      <c r="CV677" s="77"/>
      <c r="CW677" s="77"/>
      <c r="CX677" s="77"/>
      <c r="CY677" s="77"/>
      <c r="CZ677" s="77"/>
      <c r="DA677" s="77"/>
      <c r="DB677" s="77"/>
      <c r="DC677" s="77"/>
      <c r="DD677" s="77"/>
      <c r="DE677" s="77"/>
      <c r="DF677" s="77"/>
      <c r="DG677" s="77"/>
      <c r="DH677" s="77"/>
      <c r="DI677" s="77"/>
      <c r="DJ677" s="77"/>
      <c r="DK677" s="77"/>
      <c r="DL677" s="77"/>
      <c r="DM677" s="77"/>
      <c r="DN677" s="77"/>
      <c r="DO677" s="77"/>
      <c r="DP677" s="77"/>
      <c r="DQ677" s="77"/>
      <c r="DR677" s="77"/>
    </row>
    <row r="678" spans="1:122" ht="13.5" customHeight="1">
      <c r="A678" s="77"/>
      <c r="B678" s="86"/>
      <c r="C678" s="86"/>
      <c r="D678" s="86"/>
      <c r="E678" s="86"/>
      <c r="F678" s="86"/>
      <c r="G678" s="86"/>
      <c r="H678" s="86"/>
      <c r="I678" s="86"/>
      <c r="J678" s="86"/>
      <c r="K678" s="88"/>
      <c r="L678" s="77"/>
      <c r="M678" s="77"/>
      <c r="N678" s="77"/>
      <c r="O678" s="77"/>
      <c r="P678" s="77"/>
      <c r="Q678" s="77"/>
      <c r="R678" s="89"/>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c r="AP678" s="77"/>
      <c r="AQ678" s="77"/>
      <c r="AR678" s="77"/>
      <c r="AS678" s="77"/>
      <c r="AT678" s="77"/>
      <c r="AU678" s="77"/>
      <c r="AV678" s="77"/>
      <c r="AW678" s="77"/>
      <c r="AX678" s="77"/>
      <c r="AY678" s="77"/>
      <c r="AZ678" s="77"/>
      <c r="BA678" s="77"/>
      <c r="BB678" s="77"/>
      <c r="BC678" s="77"/>
      <c r="BD678" s="77"/>
      <c r="BE678" s="77"/>
      <c r="BF678" s="77"/>
      <c r="BG678" s="77"/>
      <c r="BH678" s="77"/>
      <c r="BI678" s="77"/>
      <c r="BJ678" s="77"/>
      <c r="BK678" s="77"/>
      <c r="BL678" s="77"/>
      <c r="BM678" s="77"/>
      <c r="BN678" s="77"/>
      <c r="BO678" s="77"/>
      <c r="BP678" s="77"/>
      <c r="BQ678" s="77"/>
      <c r="BR678" s="77"/>
      <c r="BS678" s="77"/>
      <c r="BT678" s="77"/>
      <c r="BU678" s="77"/>
      <c r="BV678" s="77"/>
      <c r="BW678" s="77"/>
      <c r="BX678" s="77"/>
      <c r="BY678" s="77"/>
      <c r="BZ678" s="77"/>
      <c r="CA678" s="77"/>
      <c r="CB678" s="77"/>
      <c r="CC678" s="77"/>
      <c r="CD678" s="77"/>
      <c r="CE678" s="77"/>
      <c r="CF678" s="77"/>
      <c r="CG678" s="77"/>
      <c r="CH678" s="77"/>
      <c r="CI678" s="77"/>
      <c r="CJ678" s="77"/>
      <c r="CK678" s="77"/>
      <c r="CL678" s="77"/>
      <c r="CM678" s="77"/>
      <c r="CN678" s="77"/>
      <c r="CO678" s="77"/>
      <c r="CP678" s="77"/>
      <c r="CQ678" s="77"/>
      <c r="CR678" s="77"/>
      <c r="CS678" s="77"/>
      <c r="CT678" s="81"/>
      <c r="CU678" s="77"/>
      <c r="CV678" s="77"/>
      <c r="CW678" s="77"/>
      <c r="CX678" s="77"/>
      <c r="CY678" s="77"/>
      <c r="CZ678" s="77"/>
      <c r="DA678" s="77"/>
      <c r="DB678" s="77"/>
      <c r="DC678" s="77"/>
      <c r="DD678" s="77"/>
      <c r="DE678" s="77"/>
      <c r="DF678" s="77"/>
      <c r="DG678" s="77"/>
      <c r="DH678" s="77"/>
      <c r="DI678" s="77"/>
      <c r="DJ678" s="77"/>
      <c r="DK678" s="77"/>
      <c r="DL678" s="77"/>
      <c r="DM678" s="77"/>
      <c r="DN678" s="77"/>
      <c r="DO678" s="77"/>
      <c r="DP678" s="77"/>
      <c r="DQ678" s="77"/>
      <c r="DR678" s="77"/>
    </row>
    <row r="679" spans="1:122" ht="13.5" customHeight="1">
      <c r="A679" s="77"/>
      <c r="B679" s="86"/>
      <c r="C679" s="86"/>
      <c r="D679" s="86"/>
      <c r="E679" s="86"/>
      <c r="F679" s="86"/>
      <c r="G679" s="86"/>
      <c r="H679" s="86"/>
      <c r="I679" s="86"/>
      <c r="J679" s="86"/>
      <c r="K679" s="88"/>
      <c r="L679" s="77"/>
      <c r="M679" s="77"/>
      <c r="N679" s="77"/>
      <c r="O679" s="77"/>
      <c r="P679" s="77"/>
      <c r="Q679" s="77"/>
      <c r="R679" s="89"/>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c r="AP679" s="77"/>
      <c r="AQ679" s="77"/>
      <c r="AR679" s="77"/>
      <c r="AS679" s="77"/>
      <c r="AT679" s="77"/>
      <c r="AU679" s="77"/>
      <c r="AV679" s="77"/>
      <c r="AW679" s="77"/>
      <c r="AX679" s="77"/>
      <c r="AY679" s="77"/>
      <c r="AZ679" s="77"/>
      <c r="BA679" s="77"/>
      <c r="BB679" s="77"/>
      <c r="BC679" s="77"/>
      <c r="BD679" s="77"/>
      <c r="BE679" s="77"/>
      <c r="BF679" s="77"/>
      <c r="BG679" s="77"/>
      <c r="BH679" s="77"/>
      <c r="BI679" s="77"/>
      <c r="BJ679" s="77"/>
      <c r="BK679" s="77"/>
      <c r="BL679" s="77"/>
      <c r="BM679" s="77"/>
      <c r="BN679" s="77"/>
      <c r="BO679" s="77"/>
      <c r="BP679" s="77"/>
      <c r="BQ679" s="77"/>
      <c r="BR679" s="77"/>
      <c r="BS679" s="77"/>
      <c r="BT679" s="77"/>
      <c r="BU679" s="77"/>
      <c r="BV679" s="77"/>
      <c r="BW679" s="77"/>
      <c r="BX679" s="77"/>
      <c r="BY679" s="77"/>
      <c r="BZ679" s="77"/>
      <c r="CA679" s="77"/>
      <c r="CB679" s="77"/>
      <c r="CC679" s="77"/>
      <c r="CD679" s="77"/>
      <c r="CE679" s="77"/>
      <c r="CF679" s="77"/>
      <c r="CG679" s="77"/>
      <c r="CH679" s="77"/>
      <c r="CI679" s="77"/>
      <c r="CJ679" s="77"/>
      <c r="CK679" s="77"/>
      <c r="CL679" s="77"/>
      <c r="CM679" s="77"/>
      <c r="CN679" s="77"/>
      <c r="CO679" s="77"/>
      <c r="CP679" s="77"/>
      <c r="CQ679" s="77"/>
      <c r="CR679" s="77"/>
      <c r="CS679" s="77"/>
      <c r="CT679" s="81"/>
      <c r="CU679" s="77"/>
      <c r="CV679" s="77"/>
      <c r="CW679" s="77"/>
      <c r="CX679" s="77"/>
      <c r="CY679" s="77"/>
      <c r="CZ679" s="77"/>
      <c r="DA679" s="77"/>
      <c r="DB679" s="77"/>
      <c r="DC679" s="77"/>
      <c r="DD679" s="77"/>
      <c r="DE679" s="77"/>
      <c r="DF679" s="77"/>
      <c r="DG679" s="77"/>
      <c r="DH679" s="77"/>
      <c r="DI679" s="77"/>
      <c r="DJ679" s="77"/>
      <c r="DK679" s="77"/>
      <c r="DL679" s="77"/>
      <c r="DM679" s="77"/>
      <c r="DN679" s="77"/>
      <c r="DO679" s="77"/>
      <c r="DP679" s="77"/>
      <c r="DQ679" s="77"/>
      <c r="DR679" s="77"/>
    </row>
    <row r="680" spans="1:122" ht="13.5" customHeight="1">
      <c r="A680" s="77"/>
      <c r="B680" s="86"/>
      <c r="C680" s="86"/>
      <c r="D680" s="86"/>
      <c r="E680" s="86"/>
      <c r="F680" s="86"/>
      <c r="G680" s="86"/>
      <c r="H680" s="86"/>
      <c r="I680" s="86"/>
      <c r="J680" s="86"/>
      <c r="K680" s="88"/>
      <c r="L680" s="77"/>
      <c r="M680" s="77"/>
      <c r="N680" s="77"/>
      <c r="O680" s="77"/>
      <c r="P680" s="77"/>
      <c r="Q680" s="77"/>
      <c r="R680" s="89"/>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c r="AP680" s="77"/>
      <c r="AQ680" s="77"/>
      <c r="AR680" s="77"/>
      <c r="AS680" s="77"/>
      <c r="AT680" s="77"/>
      <c r="AU680" s="77"/>
      <c r="AV680" s="77"/>
      <c r="AW680" s="77"/>
      <c r="AX680" s="77"/>
      <c r="AY680" s="77"/>
      <c r="AZ680" s="77"/>
      <c r="BA680" s="77"/>
      <c r="BB680" s="77"/>
      <c r="BC680" s="77"/>
      <c r="BD680" s="77"/>
      <c r="BE680" s="77"/>
      <c r="BF680" s="77"/>
      <c r="BG680" s="77"/>
      <c r="BH680" s="77"/>
      <c r="BI680" s="77"/>
      <c r="BJ680" s="77"/>
      <c r="BK680" s="77"/>
      <c r="BL680" s="77"/>
      <c r="BM680" s="77"/>
      <c r="BN680" s="77"/>
      <c r="BO680" s="77"/>
      <c r="BP680" s="77"/>
      <c r="BQ680" s="77"/>
      <c r="BR680" s="77"/>
      <c r="BS680" s="77"/>
      <c r="BT680" s="77"/>
      <c r="BU680" s="77"/>
      <c r="BV680" s="77"/>
      <c r="BW680" s="77"/>
      <c r="BX680" s="77"/>
      <c r="BY680" s="77"/>
      <c r="BZ680" s="77"/>
      <c r="CA680" s="77"/>
      <c r="CB680" s="77"/>
      <c r="CC680" s="77"/>
      <c r="CD680" s="77"/>
      <c r="CE680" s="77"/>
      <c r="CF680" s="77"/>
      <c r="CG680" s="77"/>
      <c r="CH680" s="77"/>
      <c r="CI680" s="77"/>
      <c r="CJ680" s="77"/>
      <c r="CK680" s="77"/>
      <c r="CL680" s="77"/>
      <c r="CM680" s="77"/>
      <c r="CN680" s="77"/>
      <c r="CO680" s="77"/>
      <c r="CP680" s="77"/>
      <c r="CQ680" s="77"/>
      <c r="CR680" s="77"/>
      <c r="CS680" s="77"/>
      <c r="CT680" s="81"/>
      <c r="CU680" s="77"/>
      <c r="CV680" s="77"/>
      <c r="CW680" s="77"/>
      <c r="CX680" s="77"/>
      <c r="CY680" s="77"/>
      <c r="CZ680" s="77"/>
      <c r="DA680" s="77"/>
      <c r="DB680" s="77"/>
      <c r="DC680" s="77"/>
      <c r="DD680" s="77"/>
      <c r="DE680" s="77"/>
      <c r="DF680" s="77"/>
      <c r="DG680" s="77"/>
      <c r="DH680" s="77"/>
      <c r="DI680" s="77"/>
      <c r="DJ680" s="77"/>
      <c r="DK680" s="77"/>
      <c r="DL680" s="77"/>
      <c r="DM680" s="77"/>
      <c r="DN680" s="77"/>
      <c r="DO680" s="77"/>
      <c r="DP680" s="77"/>
      <c r="DQ680" s="77"/>
      <c r="DR680" s="77"/>
    </row>
    <row r="681" spans="1:122" ht="13.5" customHeight="1">
      <c r="A681" s="77"/>
      <c r="B681" s="86"/>
      <c r="C681" s="86"/>
      <c r="D681" s="86"/>
      <c r="E681" s="86"/>
      <c r="F681" s="86"/>
      <c r="G681" s="86"/>
      <c r="H681" s="86"/>
      <c r="I681" s="86"/>
      <c r="J681" s="86"/>
      <c r="K681" s="88"/>
      <c r="L681" s="77"/>
      <c r="M681" s="77"/>
      <c r="N681" s="77"/>
      <c r="O681" s="77"/>
      <c r="P681" s="77"/>
      <c r="Q681" s="77"/>
      <c r="R681" s="89"/>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c r="AP681" s="77"/>
      <c r="AQ681" s="77"/>
      <c r="AR681" s="77"/>
      <c r="AS681" s="77"/>
      <c r="AT681" s="77"/>
      <c r="AU681" s="77"/>
      <c r="AV681" s="77"/>
      <c r="AW681" s="77"/>
      <c r="AX681" s="77"/>
      <c r="AY681" s="77"/>
      <c r="AZ681" s="77"/>
      <c r="BA681" s="77"/>
      <c r="BB681" s="77"/>
      <c r="BC681" s="77"/>
      <c r="BD681" s="77"/>
      <c r="BE681" s="77"/>
      <c r="BF681" s="77"/>
      <c r="BG681" s="77"/>
      <c r="BH681" s="77"/>
      <c r="BI681" s="77"/>
      <c r="BJ681" s="77"/>
      <c r="BK681" s="77"/>
      <c r="BL681" s="77"/>
      <c r="BM681" s="77"/>
      <c r="BN681" s="77"/>
      <c r="BO681" s="77"/>
      <c r="BP681" s="77"/>
      <c r="BQ681" s="77"/>
      <c r="BR681" s="77"/>
      <c r="BS681" s="77"/>
      <c r="BT681" s="77"/>
      <c r="BU681" s="77"/>
      <c r="BV681" s="77"/>
      <c r="BW681" s="77"/>
      <c r="BX681" s="77"/>
      <c r="BY681" s="77"/>
      <c r="BZ681" s="77"/>
      <c r="CA681" s="77"/>
      <c r="CB681" s="77"/>
      <c r="CC681" s="77"/>
      <c r="CD681" s="77"/>
      <c r="CE681" s="77"/>
      <c r="CF681" s="77"/>
      <c r="CG681" s="77"/>
      <c r="CH681" s="77"/>
      <c r="CI681" s="77"/>
      <c r="CJ681" s="77"/>
      <c r="CK681" s="77"/>
      <c r="CL681" s="77"/>
      <c r="CM681" s="77"/>
      <c r="CN681" s="77"/>
      <c r="CO681" s="77"/>
      <c r="CP681" s="77"/>
      <c r="CQ681" s="77"/>
      <c r="CR681" s="77"/>
      <c r="CS681" s="77"/>
      <c r="CT681" s="81"/>
      <c r="CU681" s="77"/>
      <c r="CV681" s="77"/>
      <c r="CW681" s="77"/>
      <c r="CX681" s="77"/>
      <c r="CY681" s="77"/>
      <c r="CZ681" s="77"/>
      <c r="DA681" s="77"/>
      <c r="DB681" s="77"/>
      <c r="DC681" s="77"/>
      <c r="DD681" s="77"/>
      <c r="DE681" s="77"/>
      <c r="DF681" s="77"/>
      <c r="DG681" s="77"/>
      <c r="DH681" s="77"/>
      <c r="DI681" s="77"/>
      <c r="DJ681" s="77"/>
      <c r="DK681" s="77"/>
      <c r="DL681" s="77"/>
      <c r="DM681" s="77"/>
      <c r="DN681" s="77"/>
      <c r="DO681" s="77"/>
      <c r="DP681" s="77"/>
      <c r="DQ681" s="77"/>
      <c r="DR681" s="77"/>
    </row>
    <row r="682" spans="1:122" ht="13.5" customHeight="1">
      <c r="A682" s="77"/>
      <c r="B682" s="86"/>
      <c r="C682" s="86"/>
      <c r="D682" s="86"/>
      <c r="E682" s="86"/>
      <c r="F682" s="86"/>
      <c r="G682" s="86"/>
      <c r="H682" s="86"/>
      <c r="I682" s="86"/>
      <c r="J682" s="86"/>
      <c r="K682" s="88"/>
      <c r="L682" s="77"/>
      <c r="M682" s="77"/>
      <c r="N682" s="77"/>
      <c r="O682" s="77"/>
      <c r="P682" s="77"/>
      <c r="Q682" s="77"/>
      <c r="R682" s="89"/>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c r="AP682" s="77"/>
      <c r="AQ682" s="77"/>
      <c r="AR682" s="77"/>
      <c r="AS682" s="77"/>
      <c r="AT682" s="77"/>
      <c r="AU682" s="77"/>
      <c r="AV682" s="77"/>
      <c r="AW682" s="77"/>
      <c r="AX682" s="77"/>
      <c r="AY682" s="77"/>
      <c r="AZ682" s="77"/>
      <c r="BA682" s="77"/>
      <c r="BB682" s="77"/>
      <c r="BC682" s="77"/>
      <c r="BD682" s="77"/>
      <c r="BE682" s="77"/>
      <c r="BF682" s="77"/>
      <c r="BG682" s="77"/>
      <c r="BH682" s="77"/>
      <c r="BI682" s="77"/>
      <c r="BJ682" s="77"/>
      <c r="BK682" s="77"/>
      <c r="BL682" s="77"/>
      <c r="BM682" s="77"/>
      <c r="BN682" s="77"/>
      <c r="BO682" s="77"/>
      <c r="BP682" s="77"/>
      <c r="BQ682" s="77"/>
      <c r="BR682" s="77"/>
      <c r="BS682" s="77"/>
      <c r="BT682" s="77"/>
      <c r="BU682" s="77"/>
      <c r="BV682" s="77"/>
      <c r="BW682" s="77"/>
      <c r="BX682" s="77"/>
      <c r="BY682" s="77"/>
      <c r="BZ682" s="77"/>
      <c r="CA682" s="77"/>
      <c r="CB682" s="77"/>
      <c r="CC682" s="77"/>
      <c r="CD682" s="77"/>
      <c r="CE682" s="77"/>
      <c r="CF682" s="77"/>
      <c r="CG682" s="77"/>
      <c r="CH682" s="77"/>
      <c r="CI682" s="77"/>
      <c r="CJ682" s="77"/>
      <c r="CK682" s="77"/>
      <c r="CL682" s="77"/>
      <c r="CM682" s="77"/>
      <c r="CN682" s="77"/>
      <c r="CO682" s="77"/>
      <c r="CP682" s="77"/>
      <c r="CQ682" s="77"/>
      <c r="CR682" s="77"/>
      <c r="CS682" s="77"/>
      <c r="CT682" s="81"/>
      <c r="CU682" s="77"/>
      <c r="CV682" s="77"/>
      <c r="CW682" s="77"/>
      <c r="CX682" s="77"/>
      <c r="CY682" s="77"/>
      <c r="CZ682" s="77"/>
      <c r="DA682" s="77"/>
      <c r="DB682" s="77"/>
      <c r="DC682" s="77"/>
      <c r="DD682" s="77"/>
      <c r="DE682" s="77"/>
      <c r="DF682" s="77"/>
      <c r="DG682" s="77"/>
      <c r="DH682" s="77"/>
      <c r="DI682" s="77"/>
      <c r="DJ682" s="77"/>
      <c r="DK682" s="77"/>
      <c r="DL682" s="77"/>
      <c r="DM682" s="77"/>
      <c r="DN682" s="77"/>
      <c r="DO682" s="77"/>
      <c r="DP682" s="77"/>
      <c r="DQ682" s="77"/>
      <c r="DR682" s="77"/>
    </row>
    <row r="683" spans="1:122" ht="13.5" customHeight="1">
      <c r="A683" s="77"/>
      <c r="B683" s="86"/>
      <c r="C683" s="86"/>
      <c r="D683" s="86"/>
      <c r="E683" s="86"/>
      <c r="F683" s="86"/>
      <c r="G683" s="86"/>
      <c r="H683" s="86"/>
      <c r="I683" s="86"/>
      <c r="J683" s="86"/>
      <c r="K683" s="88"/>
      <c r="L683" s="77"/>
      <c r="M683" s="77"/>
      <c r="N683" s="77"/>
      <c r="O683" s="77"/>
      <c r="P683" s="77"/>
      <c r="Q683" s="77"/>
      <c r="R683" s="89"/>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c r="AP683" s="77"/>
      <c r="AQ683" s="77"/>
      <c r="AR683" s="77"/>
      <c r="AS683" s="77"/>
      <c r="AT683" s="77"/>
      <c r="AU683" s="77"/>
      <c r="AV683" s="77"/>
      <c r="AW683" s="77"/>
      <c r="AX683" s="77"/>
      <c r="AY683" s="77"/>
      <c r="AZ683" s="77"/>
      <c r="BA683" s="77"/>
      <c r="BB683" s="77"/>
      <c r="BC683" s="77"/>
      <c r="BD683" s="77"/>
      <c r="BE683" s="77"/>
      <c r="BF683" s="77"/>
      <c r="BG683" s="77"/>
      <c r="BH683" s="77"/>
      <c r="BI683" s="77"/>
      <c r="BJ683" s="77"/>
      <c r="BK683" s="77"/>
      <c r="BL683" s="77"/>
      <c r="BM683" s="77"/>
      <c r="BN683" s="77"/>
      <c r="BO683" s="77"/>
      <c r="BP683" s="77"/>
      <c r="BQ683" s="77"/>
      <c r="BR683" s="77"/>
      <c r="BS683" s="77"/>
      <c r="BT683" s="77"/>
      <c r="BU683" s="77"/>
      <c r="BV683" s="77"/>
      <c r="BW683" s="77"/>
      <c r="BX683" s="77"/>
      <c r="BY683" s="77"/>
      <c r="BZ683" s="77"/>
      <c r="CA683" s="77"/>
      <c r="CB683" s="77"/>
      <c r="CC683" s="77"/>
      <c r="CD683" s="77"/>
      <c r="CE683" s="77"/>
      <c r="CF683" s="77"/>
      <c r="CG683" s="77"/>
      <c r="CH683" s="77"/>
      <c r="CI683" s="77"/>
      <c r="CJ683" s="77"/>
      <c r="CK683" s="77"/>
      <c r="CL683" s="77"/>
      <c r="CM683" s="77"/>
      <c r="CN683" s="77"/>
      <c r="CO683" s="77"/>
      <c r="CP683" s="77"/>
      <c r="CQ683" s="77"/>
      <c r="CR683" s="77"/>
      <c r="CS683" s="77"/>
      <c r="CT683" s="81"/>
      <c r="CU683" s="77"/>
      <c r="CV683" s="77"/>
      <c r="CW683" s="77"/>
      <c r="CX683" s="77"/>
      <c r="CY683" s="77"/>
      <c r="CZ683" s="77"/>
      <c r="DA683" s="77"/>
      <c r="DB683" s="77"/>
      <c r="DC683" s="77"/>
      <c r="DD683" s="77"/>
      <c r="DE683" s="77"/>
      <c r="DF683" s="77"/>
      <c r="DG683" s="77"/>
      <c r="DH683" s="77"/>
      <c r="DI683" s="77"/>
      <c r="DJ683" s="77"/>
      <c r="DK683" s="77"/>
      <c r="DL683" s="77"/>
      <c r="DM683" s="77"/>
      <c r="DN683" s="77"/>
      <c r="DO683" s="77"/>
      <c r="DP683" s="77"/>
      <c r="DQ683" s="77"/>
      <c r="DR683" s="77"/>
    </row>
    <row r="684" spans="1:122" ht="13.5" customHeight="1">
      <c r="A684" s="77"/>
      <c r="B684" s="86"/>
      <c r="C684" s="86"/>
      <c r="D684" s="86"/>
      <c r="E684" s="86"/>
      <c r="F684" s="86"/>
      <c r="G684" s="86"/>
      <c r="H684" s="86"/>
      <c r="I684" s="86"/>
      <c r="J684" s="86"/>
      <c r="K684" s="88"/>
      <c r="L684" s="77"/>
      <c r="M684" s="77"/>
      <c r="N684" s="77"/>
      <c r="O684" s="77"/>
      <c r="P684" s="77"/>
      <c r="Q684" s="77"/>
      <c r="R684" s="89"/>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c r="AP684" s="77"/>
      <c r="AQ684" s="77"/>
      <c r="AR684" s="77"/>
      <c r="AS684" s="77"/>
      <c r="AT684" s="77"/>
      <c r="AU684" s="77"/>
      <c r="AV684" s="77"/>
      <c r="AW684" s="77"/>
      <c r="AX684" s="77"/>
      <c r="AY684" s="77"/>
      <c r="AZ684" s="77"/>
      <c r="BA684" s="77"/>
      <c r="BB684" s="77"/>
      <c r="BC684" s="77"/>
      <c r="BD684" s="77"/>
      <c r="BE684" s="77"/>
      <c r="BF684" s="77"/>
      <c r="BG684" s="77"/>
      <c r="BH684" s="77"/>
      <c r="BI684" s="77"/>
      <c r="BJ684" s="77"/>
      <c r="BK684" s="77"/>
      <c r="BL684" s="77"/>
      <c r="BM684" s="77"/>
      <c r="BN684" s="77"/>
      <c r="BO684" s="77"/>
      <c r="BP684" s="77"/>
      <c r="BQ684" s="77"/>
      <c r="BR684" s="77"/>
      <c r="BS684" s="77"/>
      <c r="BT684" s="77"/>
      <c r="BU684" s="77"/>
      <c r="BV684" s="77"/>
      <c r="BW684" s="77"/>
      <c r="BX684" s="77"/>
      <c r="BY684" s="77"/>
      <c r="BZ684" s="77"/>
      <c r="CA684" s="77"/>
      <c r="CB684" s="77"/>
      <c r="CC684" s="77"/>
      <c r="CD684" s="77"/>
      <c r="CE684" s="77"/>
      <c r="CF684" s="77"/>
      <c r="CG684" s="77"/>
      <c r="CH684" s="77"/>
      <c r="CI684" s="77"/>
      <c r="CJ684" s="77"/>
      <c r="CK684" s="77"/>
      <c r="CL684" s="77"/>
      <c r="CM684" s="77"/>
      <c r="CN684" s="77"/>
      <c r="CO684" s="77"/>
      <c r="CP684" s="77"/>
      <c r="CQ684" s="77"/>
      <c r="CR684" s="77"/>
      <c r="CS684" s="77"/>
      <c r="CT684" s="81"/>
      <c r="CU684" s="77"/>
      <c r="CV684" s="77"/>
      <c r="CW684" s="77"/>
      <c r="CX684" s="77"/>
      <c r="CY684" s="77"/>
      <c r="CZ684" s="77"/>
      <c r="DA684" s="77"/>
      <c r="DB684" s="77"/>
      <c r="DC684" s="77"/>
      <c r="DD684" s="77"/>
      <c r="DE684" s="77"/>
      <c r="DF684" s="77"/>
      <c r="DG684" s="77"/>
      <c r="DH684" s="77"/>
      <c r="DI684" s="77"/>
      <c r="DJ684" s="77"/>
      <c r="DK684" s="77"/>
      <c r="DL684" s="77"/>
      <c r="DM684" s="77"/>
      <c r="DN684" s="77"/>
      <c r="DO684" s="77"/>
      <c r="DP684" s="77"/>
      <c r="DQ684" s="77"/>
      <c r="DR684" s="77"/>
    </row>
    <row r="685" spans="1:122" ht="13.5" customHeight="1">
      <c r="A685" s="77"/>
      <c r="B685" s="86"/>
      <c r="C685" s="86"/>
      <c r="D685" s="86"/>
      <c r="E685" s="86"/>
      <c r="F685" s="86"/>
      <c r="G685" s="86"/>
      <c r="H685" s="86"/>
      <c r="I685" s="86"/>
      <c r="J685" s="86"/>
      <c r="K685" s="88"/>
      <c r="L685" s="77"/>
      <c r="M685" s="77"/>
      <c r="N685" s="77"/>
      <c r="O685" s="77"/>
      <c r="P685" s="77"/>
      <c r="Q685" s="77"/>
      <c r="R685" s="89"/>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c r="AP685" s="77"/>
      <c r="AQ685" s="77"/>
      <c r="AR685" s="77"/>
      <c r="AS685" s="77"/>
      <c r="AT685" s="77"/>
      <c r="AU685" s="77"/>
      <c r="AV685" s="77"/>
      <c r="AW685" s="77"/>
      <c r="AX685" s="77"/>
      <c r="AY685" s="77"/>
      <c r="AZ685" s="77"/>
      <c r="BA685" s="77"/>
      <c r="BB685" s="77"/>
      <c r="BC685" s="77"/>
      <c r="BD685" s="77"/>
      <c r="BE685" s="77"/>
      <c r="BF685" s="77"/>
      <c r="BG685" s="77"/>
      <c r="BH685" s="77"/>
      <c r="BI685" s="77"/>
      <c r="BJ685" s="77"/>
      <c r="BK685" s="77"/>
      <c r="BL685" s="77"/>
      <c r="BM685" s="77"/>
      <c r="BN685" s="77"/>
      <c r="BO685" s="77"/>
      <c r="BP685" s="77"/>
      <c r="BQ685" s="77"/>
      <c r="BR685" s="77"/>
      <c r="BS685" s="77"/>
      <c r="BT685" s="77"/>
      <c r="BU685" s="77"/>
      <c r="BV685" s="77"/>
      <c r="BW685" s="77"/>
      <c r="BX685" s="77"/>
      <c r="BY685" s="77"/>
      <c r="BZ685" s="77"/>
      <c r="CA685" s="77"/>
      <c r="CB685" s="77"/>
      <c r="CC685" s="77"/>
      <c r="CD685" s="77"/>
      <c r="CE685" s="77"/>
      <c r="CF685" s="77"/>
      <c r="CG685" s="77"/>
      <c r="CH685" s="77"/>
      <c r="CI685" s="77"/>
      <c r="CJ685" s="77"/>
      <c r="CK685" s="77"/>
      <c r="CL685" s="77"/>
      <c r="CM685" s="77"/>
      <c r="CN685" s="77"/>
      <c r="CO685" s="77"/>
      <c r="CP685" s="77"/>
      <c r="CQ685" s="77"/>
      <c r="CR685" s="77"/>
      <c r="CS685" s="77"/>
      <c r="CT685" s="81"/>
      <c r="CU685" s="77"/>
      <c r="CV685" s="77"/>
      <c r="CW685" s="77"/>
      <c r="CX685" s="77"/>
      <c r="CY685" s="77"/>
      <c r="CZ685" s="77"/>
      <c r="DA685" s="77"/>
      <c r="DB685" s="77"/>
      <c r="DC685" s="77"/>
      <c r="DD685" s="77"/>
      <c r="DE685" s="77"/>
      <c r="DF685" s="77"/>
      <c r="DG685" s="77"/>
      <c r="DH685" s="77"/>
      <c r="DI685" s="77"/>
      <c r="DJ685" s="77"/>
      <c r="DK685" s="77"/>
      <c r="DL685" s="77"/>
      <c r="DM685" s="77"/>
      <c r="DN685" s="77"/>
      <c r="DO685" s="77"/>
      <c r="DP685" s="77"/>
      <c r="DQ685" s="77"/>
      <c r="DR685" s="77"/>
    </row>
    <row r="686" spans="1:122" ht="13.5" customHeight="1">
      <c r="A686" s="77"/>
      <c r="B686" s="86"/>
      <c r="C686" s="86"/>
      <c r="D686" s="86"/>
      <c r="E686" s="86"/>
      <c r="F686" s="86"/>
      <c r="G686" s="86"/>
      <c r="H686" s="86"/>
      <c r="I686" s="86"/>
      <c r="J686" s="86"/>
      <c r="K686" s="88"/>
      <c r="L686" s="77"/>
      <c r="M686" s="77"/>
      <c r="N686" s="77"/>
      <c r="O686" s="77"/>
      <c r="P686" s="77"/>
      <c r="Q686" s="77"/>
      <c r="R686" s="89"/>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c r="AP686" s="77"/>
      <c r="AQ686" s="77"/>
      <c r="AR686" s="77"/>
      <c r="AS686" s="77"/>
      <c r="AT686" s="77"/>
      <c r="AU686" s="77"/>
      <c r="AV686" s="77"/>
      <c r="AW686" s="77"/>
      <c r="AX686" s="77"/>
      <c r="AY686" s="77"/>
      <c r="AZ686" s="77"/>
      <c r="BA686" s="77"/>
      <c r="BB686" s="77"/>
      <c r="BC686" s="77"/>
      <c r="BD686" s="77"/>
      <c r="BE686" s="77"/>
      <c r="BF686" s="77"/>
      <c r="BG686" s="77"/>
      <c r="BH686" s="77"/>
      <c r="BI686" s="77"/>
      <c r="BJ686" s="77"/>
      <c r="BK686" s="77"/>
      <c r="BL686" s="77"/>
      <c r="BM686" s="77"/>
      <c r="BN686" s="77"/>
      <c r="BO686" s="77"/>
      <c r="BP686" s="77"/>
      <c r="BQ686" s="77"/>
      <c r="BR686" s="77"/>
      <c r="BS686" s="77"/>
      <c r="BT686" s="77"/>
      <c r="BU686" s="77"/>
      <c r="BV686" s="77"/>
      <c r="BW686" s="77"/>
      <c r="BX686" s="77"/>
      <c r="BY686" s="77"/>
      <c r="BZ686" s="77"/>
      <c r="CA686" s="77"/>
      <c r="CB686" s="77"/>
      <c r="CC686" s="77"/>
      <c r="CD686" s="77"/>
      <c r="CE686" s="77"/>
      <c r="CF686" s="77"/>
      <c r="CG686" s="77"/>
      <c r="CH686" s="77"/>
      <c r="CI686" s="77"/>
      <c r="CJ686" s="77"/>
      <c r="CK686" s="77"/>
      <c r="CL686" s="77"/>
      <c r="CM686" s="77"/>
      <c r="CN686" s="77"/>
      <c r="CO686" s="77"/>
      <c r="CP686" s="77"/>
      <c r="CQ686" s="77"/>
      <c r="CR686" s="77"/>
      <c r="CS686" s="77"/>
      <c r="CT686" s="81"/>
      <c r="CU686" s="77"/>
      <c r="CV686" s="77"/>
      <c r="CW686" s="77"/>
      <c r="CX686" s="77"/>
      <c r="CY686" s="77"/>
      <c r="CZ686" s="77"/>
      <c r="DA686" s="77"/>
      <c r="DB686" s="77"/>
      <c r="DC686" s="77"/>
      <c r="DD686" s="77"/>
      <c r="DE686" s="77"/>
      <c r="DF686" s="77"/>
      <c r="DG686" s="77"/>
      <c r="DH686" s="77"/>
      <c r="DI686" s="77"/>
      <c r="DJ686" s="77"/>
      <c r="DK686" s="77"/>
      <c r="DL686" s="77"/>
      <c r="DM686" s="77"/>
      <c r="DN686" s="77"/>
      <c r="DO686" s="77"/>
      <c r="DP686" s="77"/>
      <c r="DQ686" s="77"/>
      <c r="DR686" s="77"/>
    </row>
    <row r="687" spans="1:122" ht="13.5" customHeight="1">
      <c r="A687" s="77"/>
      <c r="B687" s="86"/>
      <c r="C687" s="86"/>
      <c r="D687" s="86"/>
      <c r="E687" s="86"/>
      <c r="F687" s="86"/>
      <c r="G687" s="86"/>
      <c r="H687" s="86"/>
      <c r="I687" s="86"/>
      <c r="J687" s="86"/>
      <c r="K687" s="88"/>
      <c r="L687" s="77"/>
      <c r="M687" s="77"/>
      <c r="N687" s="77"/>
      <c r="O687" s="77"/>
      <c r="P687" s="77"/>
      <c r="Q687" s="77"/>
      <c r="R687" s="89"/>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c r="AP687" s="77"/>
      <c r="AQ687" s="77"/>
      <c r="AR687" s="77"/>
      <c r="AS687" s="77"/>
      <c r="AT687" s="77"/>
      <c r="AU687" s="77"/>
      <c r="AV687" s="77"/>
      <c r="AW687" s="77"/>
      <c r="AX687" s="77"/>
      <c r="AY687" s="77"/>
      <c r="AZ687" s="77"/>
      <c r="BA687" s="77"/>
      <c r="BB687" s="77"/>
      <c r="BC687" s="77"/>
      <c r="BD687" s="77"/>
      <c r="BE687" s="77"/>
      <c r="BF687" s="77"/>
      <c r="BG687" s="77"/>
      <c r="BH687" s="77"/>
      <c r="BI687" s="77"/>
      <c r="BJ687" s="77"/>
      <c r="BK687" s="77"/>
      <c r="BL687" s="77"/>
      <c r="BM687" s="77"/>
      <c r="BN687" s="77"/>
      <c r="BO687" s="77"/>
      <c r="BP687" s="77"/>
      <c r="BQ687" s="77"/>
      <c r="BR687" s="77"/>
      <c r="BS687" s="77"/>
      <c r="BT687" s="77"/>
      <c r="BU687" s="77"/>
      <c r="BV687" s="77"/>
      <c r="BW687" s="77"/>
      <c r="BX687" s="77"/>
      <c r="BY687" s="77"/>
      <c r="BZ687" s="77"/>
      <c r="CA687" s="77"/>
      <c r="CB687" s="77"/>
      <c r="CC687" s="77"/>
      <c r="CD687" s="77"/>
      <c r="CE687" s="77"/>
      <c r="CF687" s="77"/>
      <c r="CG687" s="77"/>
      <c r="CH687" s="77"/>
      <c r="CI687" s="77"/>
      <c r="CJ687" s="77"/>
      <c r="CK687" s="77"/>
      <c r="CL687" s="77"/>
      <c r="CM687" s="77"/>
      <c r="CN687" s="77"/>
      <c r="CO687" s="77"/>
      <c r="CP687" s="77"/>
      <c r="CQ687" s="77"/>
      <c r="CR687" s="77"/>
      <c r="CS687" s="77"/>
      <c r="CT687" s="81"/>
      <c r="CU687" s="77"/>
      <c r="CV687" s="77"/>
      <c r="CW687" s="77"/>
      <c r="CX687" s="77"/>
      <c r="CY687" s="77"/>
      <c r="CZ687" s="77"/>
      <c r="DA687" s="77"/>
      <c r="DB687" s="77"/>
      <c r="DC687" s="77"/>
      <c r="DD687" s="77"/>
      <c r="DE687" s="77"/>
      <c r="DF687" s="77"/>
      <c r="DG687" s="77"/>
      <c r="DH687" s="77"/>
      <c r="DI687" s="77"/>
      <c r="DJ687" s="77"/>
      <c r="DK687" s="77"/>
      <c r="DL687" s="77"/>
      <c r="DM687" s="77"/>
      <c r="DN687" s="77"/>
      <c r="DO687" s="77"/>
      <c r="DP687" s="77"/>
      <c r="DQ687" s="77"/>
      <c r="DR687" s="77"/>
    </row>
    <row r="688" spans="1:122" ht="13.5" customHeight="1">
      <c r="A688" s="77"/>
      <c r="B688" s="86"/>
      <c r="C688" s="86"/>
      <c r="D688" s="86"/>
      <c r="E688" s="86"/>
      <c r="F688" s="86"/>
      <c r="G688" s="86"/>
      <c r="H688" s="86"/>
      <c r="I688" s="86"/>
      <c r="J688" s="86"/>
      <c r="K688" s="88"/>
      <c r="L688" s="77"/>
      <c r="M688" s="77"/>
      <c r="N688" s="77"/>
      <c r="O688" s="77"/>
      <c r="P688" s="77"/>
      <c r="Q688" s="77"/>
      <c r="R688" s="89"/>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c r="AP688" s="77"/>
      <c r="AQ688" s="77"/>
      <c r="AR688" s="77"/>
      <c r="AS688" s="77"/>
      <c r="AT688" s="77"/>
      <c r="AU688" s="77"/>
      <c r="AV688" s="77"/>
      <c r="AW688" s="77"/>
      <c r="AX688" s="77"/>
      <c r="AY688" s="77"/>
      <c r="AZ688" s="77"/>
      <c r="BA688" s="77"/>
      <c r="BB688" s="77"/>
      <c r="BC688" s="77"/>
      <c r="BD688" s="77"/>
      <c r="BE688" s="77"/>
      <c r="BF688" s="77"/>
      <c r="BG688" s="77"/>
      <c r="BH688" s="77"/>
      <c r="BI688" s="77"/>
      <c r="BJ688" s="77"/>
      <c r="BK688" s="77"/>
      <c r="BL688" s="77"/>
      <c r="BM688" s="77"/>
      <c r="BN688" s="77"/>
      <c r="BO688" s="77"/>
      <c r="BP688" s="77"/>
      <c r="BQ688" s="77"/>
      <c r="BR688" s="77"/>
      <c r="BS688" s="77"/>
      <c r="BT688" s="77"/>
      <c r="BU688" s="77"/>
      <c r="BV688" s="77"/>
      <c r="BW688" s="77"/>
      <c r="BX688" s="77"/>
      <c r="BY688" s="77"/>
      <c r="BZ688" s="77"/>
      <c r="CA688" s="77"/>
      <c r="CB688" s="77"/>
      <c r="CC688" s="77"/>
      <c r="CD688" s="77"/>
      <c r="CE688" s="77"/>
      <c r="CF688" s="77"/>
      <c r="CG688" s="77"/>
      <c r="CH688" s="77"/>
      <c r="CI688" s="77"/>
      <c r="CJ688" s="77"/>
      <c r="CK688" s="77"/>
      <c r="CL688" s="77"/>
      <c r="CM688" s="77"/>
      <c r="CN688" s="77"/>
      <c r="CO688" s="77"/>
      <c r="CP688" s="77"/>
      <c r="CQ688" s="77"/>
      <c r="CR688" s="77"/>
      <c r="CS688" s="77"/>
      <c r="CT688" s="81"/>
      <c r="CU688" s="77"/>
      <c r="CV688" s="77"/>
      <c r="CW688" s="77"/>
      <c r="CX688" s="77"/>
      <c r="CY688" s="77"/>
      <c r="CZ688" s="77"/>
      <c r="DA688" s="77"/>
      <c r="DB688" s="77"/>
      <c r="DC688" s="77"/>
      <c r="DD688" s="77"/>
      <c r="DE688" s="77"/>
      <c r="DF688" s="77"/>
      <c r="DG688" s="77"/>
      <c r="DH688" s="77"/>
      <c r="DI688" s="77"/>
      <c r="DJ688" s="77"/>
      <c r="DK688" s="77"/>
      <c r="DL688" s="77"/>
      <c r="DM688" s="77"/>
      <c r="DN688" s="77"/>
      <c r="DO688" s="77"/>
      <c r="DP688" s="77"/>
      <c r="DQ688" s="77"/>
      <c r="DR688" s="77"/>
    </row>
    <row r="689" spans="1:122" ht="13.5" customHeight="1">
      <c r="A689" s="77"/>
      <c r="B689" s="86"/>
      <c r="C689" s="86"/>
      <c r="D689" s="86"/>
      <c r="E689" s="86"/>
      <c r="F689" s="86"/>
      <c r="G689" s="86"/>
      <c r="H689" s="86"/>
      <c r="I689" s="86"/>
      <c r="J689" s="86"/>
      <c r="K689" s="88"/>
      <c r="L689" s="77"/>
      <c r="M689" s="77"/>
      <c r="N689" s="77"/>
      <c r="O689" s="77"/>
      <c r="P689" s="77"/>
      <c r="Q689" s="77"/>
      <c r="R689" s="89"/>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c r="AP689" s="77"/>
      <c r="AQ689" s="77"/>
      <c r="AR689" s="77"/>
      <c r="AS689" s="77"/>
      <c r="AT689" s="77"/>
      <c r="AU689" s="77"/>
      <c r="AV689" s="77"/>
      <c r="AW689" s="77"/>
      <c r="AX689" s="77"/>
      <c r="AY689" s="77"/>
      <c r="AZ689" s="77"/>
      <c r="BA689" s="77"/>
      <c r="BB689" s="77"/>
      <c r="BC689" s="77"/>
      <c r="BD689" s="77"/>
      <c r="BE689" s="77"/>
      <c r="BF689" s="77"/>
      <c r="BG689" s="77"/>
      <c r="BH689" s="77"/>
      <c r="BI689" s="77"/>
      <c r="BJ689" s="77"/>
      <c r="BK689" s="77"/>
      <c r="BL689" s="77"/>
      <c r="BM689" s="77"/>
      <c r="BN689" s="77"/>
      <c r="BO689" s="77"/>
      <c r="BP689" s="77"/>
      <c r="BQ689" s="77"/>
      <c r="BR689" s="77"/>
      <c r="BS689" s="77"/>
      <c r="BT689" s="77"/>
      <c r="BU689" s="77"/>
      <c r="BV689" s="77"/>
      <c r="BW689" s="77"/>
      <c r="BX689" s="77"/>
      <c r="BY689" s="77"/>
      <c r="BZ689" s="77"/>
      <c r="CA689" s="77"/>
      <c r="CB689" s="77"/>
      <c r="CC689" s="77"/>
      <c r="CD689" s="77"/>
      <c r="CE689" s="77"/>
      <c r="CF689" s="77"/>
      <c r="CG689" s="77"/>
      <c r="CH689" s="77"/>
      <c r="CI689" s="77"/>
      <c r="CJ689" s="77"/>
      <c r="CK689" s="77"/>
      <c r="CL689" s="77"/>
      <c r="CM689" s="77"/>
      <c r="CN689" s="77"/>
      <c r="CO689" s="77"/>
      <c r="CP689" s="77"/>
      <c r="CQ689" s="77"/>
      <c r="CR689" s="77"/>
      <c r="CS689" s="77"/>
      <c r="CT689" s="81"/>
      <c r="CU689" s="77"/>
      <c r="CV689" s="77"/>
      <c r="CW689" s="77"/>
      <c r="CX689" s="77"/>
      <c r="CY689" s="77"/>
      <c r="CZ689" s="77"/>
      <c r="DA689" s="77"/>
      <c r="DB689" s="77"/>
      <c r="DC689" s="77"/>
      <c r="DD689" s="77"/>
      <c r="DE689" s="77"/>
      <c r="DF689" s="77"/>
      <c r="DG689" s="77"/>
      <c r="DH689" s="77"/>
      <c r="DI689" s="77"/>
      <c r="DJ689" s="77"/>
      <c r="DK689" s="77"/>
      <c r="DL689" s="77"/>
      <c r="DM689" s="77"/>
      <c r="DN689" s="77"/>
      <c r="DO689" s="77"/>
      <c r="DP689" s="77"/>
      <c r="DQ689" s="77"/>
      <c r="DR689" s="77"/>
    </row>
    <row r="690" spans="1:122" ht="13.5" customHeight="1">
      <c r="A690" s="77"/>
      <c r="B690" s="86"/>
      <c r="C690" s="86"/>
      <c r="D690" s="86"/>
      <c r="E690" s="86"/>
      <c r="F690" s="86"/>
      <c r="G690" s="86"/>
      <c r="H690" s="86"/>
      <c r="I690" s="86"/>
      <c r="J690" s="86"/>
      <c r="K690" s="88"/>
      <c r="L690" s="77"/>
      <c r="M690" s="77"/>
      <c r="N690" s="77"/>
      <c r="O690" s="77"/>
      <c r="P690" s="77"/>
      <c r="Q690" s="77"/>
      <c r="R690" s="89"/>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c r="AP690" s="77"/>
      <c r="AQ690" s="77"/>
      <c r="AR690" s="77"/>
      <c r="AS690" s="77"/>
      <c r="AT690" s="77"/>
      <c r="AU690" s="77"/>
      <c r="AV690" s="77"/>
      <c r="AW690" s="77"/>
      <c r="AX690" s="77"/>
      <c r="AY690" s="77"/>
      <c r="AZ690" s="77"/>
      <c r="BA690" s="77"/>
      <c r="BB690" s="77"/>
      <c r="BC690" s="77"/>
      <c r="BD690" s="77"/>
      <c r="BE690" s="77"/>
      <c r="BF690" s="77"/>
      <c r="BG690" s="77"/>
      <c r="BH690" s="77"/>
      <c r="BI690" s="77"/>
      <c r="BJ690" s="77"/>
      <c r="BK690" s="77"/>
      <c r="BL690" s="77"/>
      <c r="BM690" s="77"/>
      <c r="BN690" s="77"/>
      <c r="BO690" s="77"/>
      <c r="BP690" s="77"/>
      <c r="BQ690" s="77"/>
      <c r="BR690" s="77"/>
      <c r="BS690" s="77"/>
      <c r="BT690" s="77"/>
      <c r="BU690" s="77"/>
      <c r="BV690" s="77"/>
      <c r="BW690" s="77"/>
      <c r="BX690" s="77"/>
      <c r="BY690" s="77"/>
      <c r="BZ690" s="77"/>
      <c r="CA690" s="77"/>
      <c r="CB690" s="77"/>
      <c r="CC690" s="77"/>
      <c r="CD690" s="77"/>
      <c r="CE690" s="77"/>
      <c r="CF690" s="77"/>
      <c r="CG690" s="77"/>
      <c r="CH690" s="77"/>
      <c r="CI690" s="77"/>
      <c r="CJ690" s="77"/>
      <c r="CK690" s="77"/>
      <c r="CL690" s="77"/>
      <c r="CM690" s="77"/>
      <c r="CN690" s="77"/>
      <c r="CO690" s="77"/>
      <c r="CP690" s="77"/>
      <c r="CQ690" s="77"/>
      <c r="CR690" s="77"/>
      <c r="CS690" s="77"/>
      <c r="CT690" s="81"/>
      <c r="CU690" s="77"/>
      <c r="CV690" s="77"/>
      <c r="CW690" s="77"/>
      <c r="CX690" s="77"/>
      <c r="CY690" s="77"/>
      <c r="CZ690" s="77"/>
      <c r="DA690" s="77"/>
      <c r="DB690" s="77"/>
      <c r="DC690" s="77"/>
      <c r="DD690" s="77"/>
      <c r="DE690" s="77"/>
      <c r="DF690" s="77"/>
      <c r="DG690" s="77"/>
      <c r="DH690" s="77"/>
      <c r="DI690" s="77"/>
      <c r="DJ690" s="77"/>
      <c r="DK690" s="77"/>
      <c r="DL690" s="77"/>
      <c r="DM690" s="77"/>
      <c r="DN690" s="77"/>
      <c r="DO690" s="77"/>
      <c r="DP690" s="77"/>
      <c r="DQ690" s="77"/>
      <c r="DR690" s="77"/>
    </row>
    <row r="691" spans="1:122" ht="13.5" customHeight="1">
      <c r="A691" s="77"/>
      <c r="B691" s="86"/>
      <c r="C691" s="86"/>
      <c r="D691" s="86"/>
      <c r="E691" s="86"/>
      <c r="F691" s="86"/>
      <c r="G691" s="86"/>
      <c r="H691" s="86"/>
      <c r="I691" s="86"/>
      <c r="J691" s="86"/>
      <c r="K691" s="88"/>
      <c r="L691" s="77"/>
      <c r="M691" s="77"/>
      <c r="N691" s="77"/>
      <c r="O691" s="77"/>
      <c r="P691" s="77"/>
      <c r="Q691" s="77"/>
      <c r="R691" s="89"/>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c r="AP691" s="77"/>
      <c r="AQ691" s="77"/>
      <c r="AR691" s="77"/>
      <c r="AS691" s="77"/>
      <c r="AT691" s="77"/>
      <c r="AU691" s="77"/>
      <c r="AV691" s="77"/>
      <c r="AW691" s="77"/>
      <c r="AX691" s="77"/>
      <c r="AY691" s="77"/>
      <c r="AZ691" s="77"/>
      <c r="BA691" s="77"/>
      <c r="BB691" s="77"/>
      <c r="BC691" s="77"/>
      <c r="BD691" s="77"/>
      <c r="BE691" s="77"/>
      <c r="BF691" s="77"/>
      <c r="BG691" s="77"/>
      <c r="BH691" s="77"/>
      <c r="BI691" s="77"/>
      <c r="BJ691" s="77"/>
      <c r="BK691" s="77"/>
      <c r="BL691" s="77"/>
      <c r="BM691" s="77"/>
      <c r="BN691" s="77"/>
      <c r="BO691" s="77"/>
      <c r="BP691" s="77"/>
      <c r="BQ691" s="77"/>
      <c r="BR691" s="77"/>
      <c r="BS691" s="77"/>
      <c r="BT691" s="77"/>
      <c r="BU691" s="77"/>
      <c r="BV691" s="77"/>
      <c r="BW691" s="77"/>
      <c r="BX691" s="77"/>
      <c r="BY691" s="77"/>
      <c r="BZ691" s="77"/>
      <c r="CA691" s="77"/>
      <c r="CB691" s="77"/>
      <c r="CC691" s="77"/>
      <c r="CD691" s="77"/>
      <c r="CE691" s="77"/>
      <c r="CF691" s="77"/>
      <c r="CG691" s="77"/>
      <c r="CH691" s="77"/>
      <c r="CI691" s="77"/>
      <c r="CJ691" s="77"/>
      <c r="CK691" s="77"/>
      <c r="CL691" s="77"/>
      <c r="CM691" s="77"/>
      <c r="CN691" s="77"/>
      <c r="CO691" s="77"/>
      <c r="CP691" s="77"/>
      <c r="CQ691" s="77"/>
      <c r="CR691" s="77"/>
      <c r="CS691" s="77"/>
      <c r="CT691" s="81"/>
      <c r="CU691" s="77"/>
      <c r="CV691" s="77"/>
      <c r="CW691" s="77"/>
      <c r="CX691" s="77"/>
      <c r="CY691" s="77"/>
      <c r="CZ691" s="77"/>
      <c r="DA691" s="77"/>
      <c r="DB691" s="77"/>
      <c r="DC691" s="77"/>
      <c r="DD691" s="77"/>
      <c r="DE691" s="77"/>
      <c r="DF691" s="77"/>
      <c r="DG691" s="77"/>
      <c r="DH691" s="77"/>
      <c r="DI691" s="77"/>
      <c r="DJ691" s="77"/>
      <c r="DK691" s="77"/>
      <c r="DL691" s="77"/>
      <c r="DM691" s="77"/>
      <c r="DN691" s="77"/>
      <c r="DO691" s="77"/>
      <c r="DP691" s="77"/>
      <c r="DQ691" s="77"/>
      <c r="DR691" s="77"/>
    </row>
    <row r="692" spans="1:122" ht="13.5" customHeight="1">
      <c r="A692" s="77"/>
      <c r="B692" s="86"/>
      <c r="C692" s="86"/>
      <c r="D692" s="86"/>
      <c r="E692" s="86"/>
      <c r="F692" s="86"/>
      <c r="G692" s="86"/>
      <c r="H692" s="86"/>
      <c r="I692" s="86"/>
      <c r="J692" s="86"/>
      <c r="K692" s="88"/>
      <c r="L692" s="77"/>
      <c r="M692" s="77"/>
      <c r="N692" s="77"/>
      <c r="O692" s="77"/>
      <c r="P692" s="77"/>
      <c r="Q692" s="77"/>
      <c r="R692" s="89"/>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c r="AP692" s="77"/>
      <c r="AQ692" s="77"/>
      <c r="AR692" s="77"/>
      <c r="AS692" s="77"/>
      <c r="AT692" s="77"/>
      <c r="AU692" s="77"/>
      <c r="AV692" s="77"/>
      <c r="AW692" s="77"/>
      <c r="AX692" s="77"/>
      <c r="AY692" s="77"/>
      <c r="AZ692" s="77"/>
      <c r="BA692" s="77"/>
      <c r="BB692" s="77"/>
      <c r="BC692" s="77"/>
      <c r="BD692" s="77"/>
      <c r="BE692" s="77"/>
      <c r="BF692" s="77"/>
      <c r="BG692" s="77"/>
      <c r="BH692" s="77"/>
      <c r="BI692" s="77"/>
      <c r="BJ692" s="77"/>
      <c r="BK692" s="77"/>
      <c r="BL692" s="77"/>
      <c r="BM692" s="77"/>
      <c r="BN692" s="77"/>
      <c r="BO692" s="77"/>
      <c r="BP692" s="77"/>
      <c r="BQ692" s="77"/>
      <c r="BR692" s="77"/>
      <c r="BS692" s="77"/>
      <c r="BT692" s="77"/>
      <c r="BU692" s="77"/>
      <c r="BV692" s="77"/>
      <c r="BW692" s="77"/>
      <c r="BX692" s="77"/>
      <c r="BY692" s="77"/>
      <c r="BZ692" s="77"/>
      <c r="CA692" s="77"/>
      <c r="CB692" s="77"/>
      <c r="CC692" s="77"/>
      <c r="CD692" s="77"/>
      <c r="CE692" s="77"/>
      <c r="CF692" s="77"/>
      <c r="CG692" s="77"/>
      <c r="CH692" s="77"/>
      <c r="CI692" s="77"/>
      <c r="CJ692" s="77"/>
      <c r="CK692" s="77"/>
      <c r="CL692" s="77"/>
      <c r="CM692" s="77"/>
      <c r="CN692" s="77"/>
      <c r="CO692" s="77"/>
      <c r="CP692" s="77"/>
      <c r="CQ692" s="77"/>
      <c r="CR692" s="77"/>
      <c r="CS692" s="77"/>
      <c r="CT692" s="81"/>
      <c r="CU692" s="77"/>
      <c r="CV692" s="77"/>
      <c r="CW692" s="77"/>
      <c r="CX692" s="77"/>
      <c r="CY692" s="77"/>
      <c r="CZ692" s="77"/>
      <c r="DA692" s="77"/>
      <c r="DB692" s="77"/>
      <c r="DC692" s="77"/>
      <c r="DD692" s="77"/>
      <c r="DE692" s="77"/>
      <c r="DF692" s="77"/>
      <c r="DG692" s="77"/>
      <c r="DH692" s="77"/>
      <c r="DI692" s="77"/>
      <c r="DJ692" s="77"/>
      <c r="DK692" s="77"/>
      <c r="DL692" s="77"/>
      <c r="DM692" s="77"/>
      <c r="DN692" s="77"/>
      <c r="DO692" s="77"/>
      <c r="DP692" s="77"/>
      <c r="DQ692" s="77"/>
      <c r="DR692" s="77"/>
    </row>
    <row r="693" spans="1:122" ht="13.5" customHeight="1">
      <c r="A693" s="77"/>
      <c r="B693" s="86"/>
      <c r="C693" s="86"/>
      <c r="D693" s="86"/>
      <c r="E693" s="86"/>
      <c r="F693" s="86"/>
      <c r="G693" s="86"/>
      <c r="H693" s="86"/>
      <c r="I693" s="86"/>
      <c r="J693" s="86"/>
      <c r="K693" s="88"/>
      <c r="L693" s="77"/>
      <c r="M693" s="77"/>
      <c r="N693" s="77"/>
      <c r="O693" s="77"/>
      <c r="P693" s="77"/>
      <c r="Q693" s="77"/>
      <c r="R693" s="89"/>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c r="AP693" s="77"/>
      <c r="AQ693" s="77"/>
      <c r="AR693" s="77"/>
      <c r="AS693" s="77"/>
      <c r="AT693" s="77"/>
      <c r="AU693" s="77"/>
      <c r="AV693" s="77"/>
      <c r="AW693" s="77"/>
      <c r="AX693" s="77"/>
      <c r="AY693" s="77"/>
      <c r="AZ693" s="77"/>
      <c r="BA693" s="77"/>
      <c r="BB693" s="77"/>
      <c r="BC693" s="77"/>
      <c r="BD693" s="77"/>
      <c r="BE693" s="77"/>
      <c r="BF693" s="77"/>
      <c r="BG693" s="77"/>
      <c r="BH693" s="77"/>
      <c r="BI693" s="77"/>
      <c r="BJ693" s="77"/>
      <c r="BK693" s="77"/>
      <c r="BL693" s="77"/>
      <c r="BM693" s="77"/>
      <c r="BN693" s="77"/>
      <c r="BO693" s="77"/>
      <c r="BP693" s="77"/>
      <c r="BQ693" s="77"/>
      <c r="BR693" s="77"/>
      <c r="BS693" s="77"/>
      <c r="BT693" s="77"/>
      <c r="BU693" s="77"/>
      <c r="BV693" s="77"/>
      <c r="BW693" s="77"/>
      <c r="BX693" s="77"/>
      <c r="BY693" s="77"/>
      <c r="BZ693" s="77"/>
      <c r="CA693" s="77"/>
      <c r="CB693" s="77"/>
      <c r="CC693" s="77"/>
      <c r="CD693" s="77"/>
      <c r="CE693" s="77"/>
      <c r="CF693" s="77"/>
      <c r="CG693" s="77"/>
      <c r="CH693" s="77"/>
      <c r="CI693" s="77"/>
      <c r="CJ693" s="77"/>
      <c r="CK693" s="77"/>
      <c r="CL693" s="77"/>
      <c r="CM693" s="77"/>
      <c r="CN693" s="77"/>
      <c r="CO693" s="77"/>
      <c r="CP693" s="77"/>
      <c r="CQ693" s="77"/>
      <c r="CR693" s="77"/>
      <c r="CS693" s="77"/>
      <c r="CT693" s="81"/>
      <c r="CU693" s="77"/>
      <c r="CV693" s="77"/>
      <c r="CW693" s="77"/>
      <c r="CX693" s="77"/>
      <c r="CY693" s="77"/>
      <c r="CZ693" s="77"/>
      <c r="DA693" s="77"/>
      <c r="DB693" s="77"/>
      <c r="DC693" s="77"/>
      <c r="DD693" s="77"/>
      <c r="DE693" s="77"/>
      <c r="DF693" s="77"/>
      <c r="DG693" s="77"/>
      <c r="DH693" s="77"/>
      <c r="DI693" s="77"/>
      <c r="DJ693" s="77"/>
      <c r="DK693" s="77"/>
      <c r="DL693" s="77"/>
      <c r="DM693" s="77"/>
      <c r="DN693" s="77"/>
      <c r="DO693" s="77"/>
      <c r="DP693" s="77"/>
      <c r="DQ693" s="77"/>
      <c r="DR693" s="77"/>
    </row>
    <row r="694" spans="1:122" ht="13.5" customHeight="1">
      <c r="A694" s="77"/>
      <c r="B694" s="86"/>
      <c r="C694" s="86"/>
      <c r="D694" s="86"/>
      <c r="E694" s="86"/>
      <c r="F694" s="86"/>
      <c r="G694" s="86"/>
      <c r="H694" s="86"/>
      <c r="I694" s="86"/>
      <c r="J694" s="86"/>
      <c r="K694" s="88"/>
      <c r="L694" s="77"/>
      <c r="M694" s="77"/>
      <c r="N694" s="77"/>
      <c r="O694" s="77"/>
      <c r="P694" s="77"/>
      <c r="Q694" s="77"/>
      <c r="R694" s="89"/>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c r="AP694" s="77"/>
      <c r="AQ694" s="77"/>
      <c r="AR694" s="77"/>
      <c r="AS694" s="77"/>
      <c r="AT694" s="77"/>
      <c r="AU694" s="77"/>
      <c r="AV694" s="77"/>
      <c r="AW694" s="77"/>
      <c r="AX694" s="77"/>
      <c r="AY694" s="77"/>
      <c r="AZ694" s="77"/>
      <c r="BA694" s="77"/>
      <c r="BB694" s="77"/>
      <c r="BC694" s="77"/>
      <c r="BD694" s="77"/>
      <c r="BE694" s="77"/>
      <c r="BF694" s="77"/>
      <c r="BG694" s="77"/>
      <c r="BH694" s="77"/>
      <c r="BI694" s="77"/>
      <c r="BJ694" s="77"/>
      <c r="BK694" s="77"/>
      <c r="BL694" s="77"/>
      <c r="BM694" s="77"/>
      <c r="BN694" s="77"/>
      <c r="BO694" s="77"/>
      <c r="BP694" s="77"/>
      <c r="BQ694" s="77"/>
      <c r="BR694" s="77"/>
      <c r="BS694" s="77"/>
      <c r="BT694" s="77"/>
      <c r="BU694" s="77"/>
      <c r="BV694" s="77"/>
      <c r="BW694" s="77"/>
      <c r="BX694" s="77"/>
      <c r="BY694" s="77"/>
      <c r="BZ694" s="77"/>
      <c r="CA694" s="77"/>
      <c r="CB694" s="77"/>
      <c r="CC694" s="77"/>
      <c r="CD694" s="77"/>
      <c r="CE694" s="77"/>
      <c r="CF694" s="77"/>
      <c r="CG694" s="77"/>
      <c r="CH694" s="77"/>
      <c r="CI694" s="77"/>
      <c r="CJ694" s="77"/>
      <c r="CK694" s="77"/>
      <c r="CL694" s="77"/>
      <c r="CM694" s="77"/>
      <c r="CN694" s="77"/>
      <c r="CO694" s="77"/>
      <c r="CP694" s="77"/>
      <c r="CQ694" s="77"/>
      <c r="CR694" s="77"/>
      <c r="CS694" s="77"/>
      <c r="CT694" s="81"/>
      <c r="CU694" s="77"/>
      <c r="CV694" s="77"/>
      <c r="CW694" s="77"/>
      <c r="CX694" s="77"/>
      <c r="CY694" s="77"/>
      <c r="CZ694" s="77"/>
      <c r="DA694" s="77"/>
      <c r="DB694" s="77"/>
      <c r="DC694" s="77"/>
      <c r="DD694" s="77"/>
      <c r="DE694" s="77"/>
      <c r="DF694" s="77"/>
      <c r="DG694" s="77"/>
      <c r="DH694" s="77"/>
      <c r="DI694" s="77"/>
      <c r="DJ694" s="77"/>
      <c r="DK694" s="77"/>
      <c r="DL694" s="77"/>
      <c r="DM694" s="77"/>
      <c r="DN694" s="77"/>
      <c r="DO694" s="77"/>
      <c r="DP694" s="77"/>
      <c r="DQ694" s="77"/>
      <c r="DR694" s="77"/>
    </row>
    <row r="695" spans="1:122" ht="13.5" customHeight="1">
      <c r="A695" s="77"/>
      <c r="B695" s="86"/>
      <c r="C695" s="86"/>
      <c r="D695" s="86"/>
      <c r="E695" s="86"/>
      <c r="F695" s="86"/>
      <c r="G695" s="86"/>
      <c r="H695" s="86"/>
      <c r="I695" s="86"/>
      <c r="J695" s="86"/>
      <c r="K695" s="88"/>
      <c r="L695" s="77"/>
      <c r="M695" s="77"/>
      <c r="N695" s="77"/>
      <c r="O695" s="77"/>
      <c r="P695" s="77"/>
      <c r="Q695" s="77"/>
      <c r="R695" s="89"/>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c r="AP695" s="77"/>
      <c r="AQ695" s="77"/>
      <c r="AR695" s="77"/>
      <c r="AS695" s="77"/>
      <c r="AT695" s="77"/>
      <c r="AU695" s="77"/>
      <c r="AV695" s="77"/>
      <c r="AW695" s="77"/>
      <c r="AX695" s="77"/>
      <c r="AY695" s="77"/>
      <c r="AZ695" s="77"/>
      <c r="BA695" s="77"/>
      <c r="BB695" s="77"/>
      <c r="BC695" s="77"/>
      <c r="BD695" s="77"/>
      <c r="BE695" s="77"/>
      <c r="BF695" s="77"/>
      <c r="BG695" s="77"/>
      <c r="BH695" s="77"/>
      <c r="BI695" s="77"/>
      <c r="BJ695" s="77"/>
      <c r="BK695" s="77"/>
      <c r="BL695" s="77"/>
      <c r="BM695" s="77"/>
      <c r="BN695" s="77"/>
      <c r="BO695" s="77"/>
      <c r="BP695" s="77"/>
      <c r="BQ695" s="77"/>
      <c r="BR695" s="77"/>
      <c r="BS695" s="77"/>
      <c r="BT695" s="77"/>
      <c r="BU695" s="77"/>
      <c r="BV695" s="77"/>
      <c r="BW695" s="77"/>
      <c r="BX695" s="77"/>
      <c r="BY695" s="77"/>
      <c r="BZ695" s="77"/>
      <c r="CA695" s="77"/>
      <c r="CB695" s="77"/>
      <c r="CC695" s="77"/>
      <c r="CD695" s="77"/>
      <c r="CE695" s="77"/>
      <c r="CF695" s="77"/>
      <c r="CG695" s="77"/>
      <c r="CH695" s="77"/>
      <c r="CI695" s="77"/>
      <c r="CJ695" s="77"/>
      <c r="CK695" s="77"/>
      <c r="CL695" s="77"/>
      <c r="CM695" s="77"/>
      <c r="CN695" s="77"/>
      <c r="CO695" s="77"/>
      <c r="CP695" s="77"/>
      <c r="CQ695" s="77"/>
      <c r="CR695" s="77"/>
      <c r="CS695" s="77"/>
      <c r="CT695" s="81"/>
      <c r="CU695" s="77"/>
      <c r="CV695" s="77"/>
      <c r="CW695" s="77"/>
      <c r="CX695" s="77"/>
      <c r="CY695" s="77"/>
      <c r="CZ695" s="77"/>
      <c r="DA695" s="77"/>
      <c r="DB695" s="77"/>
      <c r="DC695" s="77"/>
      <c r="DD695" s="77"/>
      <c r="DE695" s="77"/>
      <c r="DF695" s="77"/>
      <c r="DG695" s="77"/>
      <c r="DH695" s="77"/>
      <c r="DI695" s="77"/>
      <c r="DJ695" s="77"/>
      <c r="DK695" s="77"/>
      <c r="DL695" s="77"/>
      <c r="DM695" s="77"/>
      <c r="DN695" s="77"/>
      <c r="DO695" s="77"/>
      <c r="DP695" s="77"/>
      <c r="DQ695" s="77"/>
      <c r="DR695" s="77"/>
    </row>
    <row r="696" spans="1:122" ht="13.5" customHeight="1">
      <c r="A696" s="77"/>
      <c r="B696" s="86"/>
      <c r="C696" s="86"/>
      <c r="D696" s="86"/>
      <c r="E696" s="86"/>
      <c r="F696" s="86"/>
      <c r="G696" s="86"/>
      <c r="H696" s="86"/>
      <c r="I696" s="86"/>
      <c r="J696" s="86"/>
      <c r="K696" s="88"/>
      <c r="L696" s="77"/>
      <c r="M696" s="77"/>
      <c r="N696" s="77"/>
      <c r="O696" s="77"/>
      <c r="P696" s="77"/>
      <c r="Q696" s="77"/>
      <c r="R696" s="89"/>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c r="AP696" s="77"/>
      <c r="AQ696" s="77"/>
      <c r="AR696" s="77"/>
      <c r="AS696" s="77"/>
      <c r="AT696" s="77"/>
      <c r="AU696" s="77"/>
      <c r="AV696" s="77"/>
      <c r="AW696" s="77"/>
      <c r="AX696" s="77"/>
      <c r="AY696" s="77"/>
      <c r="AZ696" s="77"/>
      <c r="BA696" s="77"/>
      <c r="BB696" s="77"/>
      <c r="BC696" s="77"/>
      <c r="BD696" s="77"/>
      <c r="BE696" s="77"/>
      <c r="BF696" s="77"/>
      <c r="BG696" s="77"/>
      <c r="BH696" s="77"/>
      <c r="BI696" s="77"/>
      <c r="BJ696" s="77"/>
      <c r="BK696" s="77"/>
      <c r="BL696" s="77"/>
      <c r="BM696" s="77"/>
      <c r="BN696" s="77"/>
      <c r="BO696" s="77"/>
      <c r="BP696" s="77"/>
      <c r="BQ696" s="77"/>
      <c r="BR696" s="77"/>
      <c r="BS696" s="77"/>
      <c r="BT696" s="77"/>
      <c r="BU696" s="77"/>
      <c r="BV696" s="77"/>
      <c r="BW696" s="77"/>
      <c r="BX696" s="77"/>
      <c r="BY696" s="77"/>
      <c r="BZ696" s="77"/>
      <c r="CA696" s="77"/>
      <c r="CB696" s="77"/>
      <c r="CC696" s="77"/>
      <c r="CD696" s="77"/>
      <c r="CE696" s="77"/>
      <c r="CF696" s="77"/>
      <c r="CG696" s="77"/>
      <c r="CH696" s="77"/>
      <c r="CI696" s="77"/>
      <c r="CJ696" s="77"/>
      <c r="CK696" s="77"/>
      <c r="CL696" s="77"/>
      <c r="CM696" s="77"/>
      <c r="CN696" s="77"/>
      <c r="CO696" s="77"/>
      <c r="CP696" s="77"/>
      <c r="CQ696" s="77"/>
      <c r="CR696" s="77"/>
      <c r="CS696" s="77"/>
      <c r="CT696" s="81"/>
      <c r="CU696" s="77"/>
      <c r="CV696" s="77"/>
      <c r="CW696" s="77"/>
      <c r="CX696" s="77"/>
      <c r="CY696" s="77"/>
      <c r="CZ696" s="77"/>
      <c r="DA696" s="77"/>
      <c r="DB696" s="77"/>
      <c r="DC696" s="77"/>
      <c r="DD696" s="77"/>
      <c r="DE696" s="77"/>
      <c r="DF696" s="77"/>
      <c r="DG696" s="77"/>
      <c r="DH696" s="77"/>
      <c r="DI696" s="77"/>
      <c r="DJ696" s="77"/>
      <c r="DK696" s="77"/>
      <c r="DL696" s="77"/>
      <c r="DM696" s="77"/>
      <c r="DN696" s="77"/>
      <c r="DO696" s="77"/>
      <c r="DP696" s="77"/>
      <c r="DQ696" s="77"/>
      <c r="DR696" s="77"/>
    </row>
    <row r="697" spans="1:122" ht="13.5" customHeight="1">
      <c r="A697" s="77"/>
      <c r="B697" s="86"/>
      <c r="C697" s="86"/>
      <c r="D697" s="86"/>
      <c r="E697" s="86"/>
      <c r="F697" s="86"/>
      <c r="G697" s="86"/>
      <c r="H697" s="86"/>
      <c r="I697" s="86"/>
      <c r="J697" s="86"/>
      <c r="K697" s="88"/>
      <c r="L697" s="77"/>
      <c r="M697" s="77"/>
      <c r="N697" s="77"/>
      <c r="O697" s="77"/>
      <c r="P697" s="77"/>
      <c r="Q697" s="77"/>
      <c r="R697" s="89"/>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c r="AP697" s="77"/>
      <c r="AQ697" s="77"/>
      <c r="AR697" s="77"/>
      <c r="AS697" s="77"/>
      <c r="AT697" s="77"/>
      <c r="AU697" s="77"/>
      <c r="AV697" s="77"/>
      <c r="AW697" s="77"/>
      <c r="AX697" s="77"/>
      <c r="AY697" s="77"/>
      <c r="AZ697" s="77"/>
      <c r="BA697" s="77"/>
      <c r="BB697" s="77"/>
      <c r="BC697" s="77"/>
      <c r="BD697" s="77"/>
      <c r="BE697" s="77"/>
      <c r="BF697" s="77"/>
      <c r="BG697" s="77"/>
      <c r="BH697" s="77"/>
      <c r="BI697" s="77"/>
      <c r="BJ697" s="77"/>
      <c r="BK697" s="77"/>
      <c r="BL697" s="77"/>
      <c r="BM697" s="77"/>
      <c r="BN697" s="77"/>
      <c r="BO697" s="77"/>
      <c r="BP697" s="77"/>
      <c r="BQ697" s="77"/>
      <c r="BR697" s="77"/>
      <c r="BS697" s="77"/>
      <c r="BT697" s="77"/>
      <c r="BU697" s="77"/>
      <c r="BV697" s="77"/>
      <c r="BW697" s="77"/>
      <c r="BX697" s="77"/>
      <c r="BY697" s="77"/>
      <c r="BZ697" s="77"/>
      <c r="CA697" s="77"/>
      <c r="CB697" s="77"/>
      <c r="CC697" s="77"/>
      <c r="CD697" s="77"/>
      <c r="CE697" s="77"/>
      <c r="CF697" s="77"/>
      <c r="CG697" s="77"/>
      <c r="CH697" s="77"/>
      <c r="CI697" s="77"/>
      <c r="CJ697" s="77"/>
      <c r="CK697" s="77"/>
      <c r="CL697" s="77"/>
      <c r="CM697" s="77"/>
      <c r="CN697" s="77"/>
      <c r="CO697" s="77"/>
      <c r="CP697" s="77"/>
      <c r="CQ697" s="77"/>
      <c r="CR697" s="77"/>
      <c r="CS697" s="77"/>
      <c r="CT697" s="81"/>
      <c r="CU697" s="77"/>
      <c r="CV697" s="77"/>
      <c r="CW697" s="77"/>
      <c r="CX697" s="77"/>
      <c r="CY697" s="77"/>
      <c r="CZ697" s="77"/>
      <c r="DA697" s="77"/>
      <c r="DB697" s="77"/>
      <c r="DC697" s="77"/>
      <c r="DD697" s="77"/>
      <c r="DE697" s="77"/>
      <c r="DF697" s="77"/>
      <c r="DG697" s="77"/>
      <c r="DH697" s="77"/>
      <c r="DI697" s="77"/>
      <c r="DJ697" s="77"/>
      <c r="DK697" s="77"/>
      <c r="DL697" s="77"/>
      <c r="DM697" s="77"/>
      <c r="DN697" s="77"/>
      <c r="DO697" s="77"/>
      <c r="DP697" s="77"/>
      <c r="DQ697" s="77"/>
      <c r="DR697" s="77"/>
    </row>
    <row r="698" spans="1:122" ht="13.5" customHeight="1">
      <c r="A698" s="77"/>
      <c r="B698" s="86"/>
      <c r="C698" s="86"/>
      <c r="D698" s="86"/>
      <c r="E698" s="86"/>
      <c r="F698" s="86"/>
      <c r="G698" s="86"/>
      <c r="H698" s="86"/>
      <c r="I698" s="86"/>
      <c r="J698" s="86"/>
      <c r="K698" s="88"/>
      <c r="L698" s="77"/>
      <c r="M698" s="77"/>
      <c r="N698" s="77"/>
      <c r="O698" s="77"/>
      <c r="P698" s="77"/>
      <c r="Q698" s="77"/>
      <c r="R698" s="89"/>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c r="AP698" s="77"/>
      <c r="AQ698" s="77"/>
      <c r="AR698" s="77"/>
      <c r="AS698" s="77"/>
      <c r="AT698" s="77"/>
      <c r="AU698" s="77"/>
      <c r="AV698" s="77"/>
      <c r="AW698" s="77"/>
      <c r="AX698" s="77"/>
      <c r="AY698" s="77"/>
      <c r="AZ698" s="77"/>
      <c r="BA698" s="77"/>
      <c r="BB698" s="77"/>
      <c r="BC698" s="77"/>
      <c r="BD698" s="77"/>
      <c r="BE698" s="77"/>
      <c r="BF698" s="77"/>
      <c r="BG698" s="77"/>
      <c r="BH698" s="77"/>
      <c r="BI698" s="77"/>
      <c r="BJ698" s="77"/>
      <c r="BK698" s="77"/>
      <c r="BL698" s="77"/>
      <c r="BM698" s="77"/>
      <c r="BN698" s="77"/>
      <c r="BO698" s="77"/>
      <c r="BP698" s="77"/>
      <c r="BQ698" s="77"/>
      <c r="BR698" s="77"/>
      <c r="BS698" s="77"/>
      <c r="BT698" s="77"/>
      <c r="BU698" s="77"/>
      <c r="BV698" s="77"/>
      <c r="BW698" s="77"/>
      <c r="BX698" s="77"/>
      <c r="BY698" s="77"/>
      <c r="BZ698" s="77"/>
      <c r="CA698" s="77"/>
      <c r="CB698" s="77"/>
      <c r="CC698" s="77"/>
      <c r="CD698" s="77"/>
      <c r="CE698" s="77"/>
      <c r="CF698" s="77"/>
      <c r="CG698" s="77"/>
      <c r="CH698" s="77"/>
      <c r="CI698" s="77"/>
      <c r="CJ698" s="77"/>
      <c r="CK698" s="77"/>
      <c r="CL698" s="77"/>
      <c r="CM698" s="77"/>
      <c r="CN698" s="77"/>
      <c r="CO698" s="77"/>
      <c r="CP698" s="77"/>
      <c r="CQ698" s="77"/>
      <c r="CR698" s="77"/>
      <c r="CS698" s="77"/>
      <c r="CT698" s="81"/>
      <c r="CU698" s="77"/>
      <c r="CV698" s="77"/>
      <c r="CW698" s="77"/>
      <c r="CX698" s="77"/>
      <c r="CY698" s="77"/>
      <c r="CZ698" s="77"/>
      <c r="DA698" s="77"/>
      <c r="DB698" s="77"/>
      <c r="DC698" s="77"/>
      <c r="DD698" s="77"/>
      <c r="DE698" s="77"/>
      <c r="DF698" s="77"/>
      <c r="DG698" s="77"/>
      <c r="DH698" s="77"/>
      <c r="DI698" s="77"/>
      <c r="DJ698" s="77"/>
      <c r="DK698" s="77"/>
      <c r="DL698" s="77"/>
      <c r="DM698" s="77"/>
      <c r="DN698" s="77"/>
      <c r="DO698" s="77"/>
      <c r="DP698" s="77"/>
      <c r="DQ698" s="77"/>
      <c r="DR698" s="77"/>
    </row>
    <row r="699" spans="1:122" ht="13.5" customHeight="1">
      <c r="A699" s="77"/>
      <c r="B699" s="86"/>
      <c r="C699" s="86"/>
      <c r="D699" s="86"/>
      <c r="E699" s="86"/>
      <c r="F699" s="86"/>
      <c r="G699" s="86"/>
      <c r="H699" s="86"/>
      <c r="I699" s="86"/>
      <c r="J699" s="86"/>
      <c r="K699" s="88"/>
      <c r="L699" s="77"/>
      <c r="M699" s="77"/>
      <c r="N699" s="77"/>
      <c r="O699" s="77"/>
      <c r="P699" s="77"/>
      <c r="Q699" s="77"/>
      <c r="R699" s="89"/>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c r="AP699" s="77"/>
      <c r="AQ699" s="77"/>
      <c r="AR699" s="77"/>
      <c r="AS699" s="77"/>
      <c r="AT699" s="77"/>
      <c r="AU699" s="77"/>
      <c r="AV699" s="77"/>
      <c r="AW699" s="77"/>
      <c r="AX699" s="77"/>
      <c r="AY699" s="77"/>
      <c r="AZ699" s="77"/>
      <c r="BA699" s="77"/>
      <c r="BB699" s="77"/>
      <c r="BC699" s="77"/>
      <c r="BD699" s="77"/>
      <c r="BE699" s="77"/>
      <c r="BF699" s="77"/>
      <c r="BG699" s="77"/>
      <c r="BH699" s="77"/>
      <c r="BI699" s="77"/>
      <c r="BJ699" s="77"/>
      <c r="BK699" s="77"/>
      <c r="BL699" s="77"/>
      <c r="BM699" s="77"/>
      <c r="BN699" s="77"/>
      <c r="BO699" s="77"/>
      <c r="BP699" s="77"/>
      <c r="BQ699" s="77"/>
      <c r="BR699" s="77"/>
      <c r="BS699" s="77"/>
      <c r="BT699" s="77"/>
      <c r="BU699" s="77"/>
      <c r="BV699" s="77"/>
      <c r="BW699" s="77"/>
      <c r="BX699" s="77"/>
      <c r="BY699" s="77"/>
      <c r="BZ699" s="77"/>
      <c r="CA699" s="77"/>
      <c r="CB699" s="77"/>
      <c r="CC699" s="77"/>
      <c r="CD699" s="77"/>
      <c r="CE699" s="77"/>
      <c r="CF699" s="77"/>
      <c r="CG699" s="77"/>
      <c r="CH699" s="77"/>
      <c r="CI699" s="77"/>
      <c r="CJ699" s="77"/>
      <c r="CK699" s="77"/>
      <c r="CL699" s="77"/>
      <c r="CM699" s="77"/>
      <c r="CN699" s="77"/>
      <c r="CO699" s="77"/>
      <c r="CP699" s="77"/>
      <c r="CQ699" s="77"/>
      <c r="CR699" s="77"/>
      <c r="CS699" s="77"/>
      <c r="CT699" s="81"/>
      <c r="CU699" s="77"/>
      <c r="CV699" s="77"/>
      <c r="CW699" s="77"/>
      <c r="CX699" s="77"/>
      <c r="CY699" s="77"/>
      <c r="CZ699" s="77"/>
      <c r="DA699" s="77"/>
      <c r="DB699" s="77"/>
      <c r="DC699" s="77"/>
      <c r="DD699" s="77"/>
      <c r="DE699" s="77"/>
      <c r="DF699" s="77"/>
      <c r="DG699" s="77"/>
      <c r="DH699" s="77"/>
      <c r="DI699" s="77"/>
      <c r="DJ699" s="77"/>
      <c r="DK699" s="77"/>
      <c r="DL699" s="77"/>
      <c r="DM699" s="77"/>
      <c r="DN699" s="77"/>
      <c r="DO699" s="77"/>
      <c r="DP699" s="77"/>
      <c r="DQ699" s="77"/>
      <c r="DR699" s="77"/>
    </row>
    <row r="700" spans="1:122" ht="13.5" customHeight="1">
      <c r="A700" s="77"/>
      <c r="B700" s="86"/>
      <c r="C700" s="86"/>
      <c r="D700" s="86"/>
      <c r="E700" s="86"/>
      <c r="F700" s="86"/>
      <c r="G700" s="86"/>
      <c r="H700" s="86"/>
      <c r="I700" s="86"/>
      <c r="J700" s="86"/>
      <c r="K700" s="88"/>
      <c r="L700" s="77"/>
      <c r="M700" s="77"/>
      <c r="N700" s="77"/>
      <c r="O700" s="77"/>
      <c r="P700" s="77"/>
      <c r="Q700" s="77"/>
      <c r="R700" s="89"/>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7"/>
      <c r="BF700" s="77"/>
      <c r="BG700" s="77"/>
      <c r="BH700" s="77"/>
      <c r="BI700" s="77"/>
      <c r="BJ700" s="77"/>
      <c r="BK700" s="77"/>
      <c r="BL700" s="77"/>
      <c r="BM700" s="77"/>
      <c r="BN700" s="77"/>
      <c r="BO700" s="77"/>
      <c r="BP700" s="77"/>
      <c r="BQ700" s="77"/>
      <c r="BR700" s="77"/>
      <c r="BS700" s="77"/>
      <c r="BT700" s="77"/>
      <c r="BU700" s="77"/>
      <c r="BV700" s="77"/>
      <c r="BW700" s="77"/>
      <c r="BX700" s="77"/>
      <c r="BY700" s="77"/>
      <c r="BZ700" s="77"/>
      <c r="CA700" s="77"/>
      <c r="CB700" s="77"/>
      <c r="CC700" s="77"/>
      <c r="CD700" s="77"/>
      <c r="CE700" s="77"/>
      <c r="CF700" s="77"/>
      <c r="CG700" s="77"/>
      <c r="CH700" s="77"/>
      <c r="CI700" s="77"/>
      <c r="CJ700" s="77"/>
      <c r="CK700" s="77"/>
      <c r="CL700" s="77"/>
      <c r="CM700" s="77"/>
      <c r="CN700" s="77"/>
      <c r="CO700" s="77"/>
      <c r="CP700" s="77"/>
      <c r="CQ700" s="77"/>
      <c r="CR700" s="77"/>
      <c r="CS700" s="77"/>
      <c r="CT700" s="81"/>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row>
    <row r="701" spans="1:122" ht="13.5" customHeight="1">
      <c r="A701" s="77"/>
      <c r="B701" s="86"/>
      <c r="C701" s="86"/>
      <c r="D701" s="86"/>
      <c r="E701" s="86"/>
      <c r="F701" s="86"/>
      <c r="G701" s="86"/>
      <c r="H701" s="86"/>
      <c r="I701" s="86"/>
      <c r="J701" s="86"/>
      <c r="K701" s="88"/>
      <c r="L701" s="77"/>
      <c r="M701" s="77"/>
      <c r="N701" s="77"/>
      <c r="O701" s="77"/>
      <c r="P701" s="77"/>
      <c r="Q701" s="77"/>
      <c r="R701" s="89"/>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c r="AP701" s="77"/>
      <c r="AQ701" s="77"/>
      <c r="AR701" s="77"/>
      <c r="AS701" s="77"/>
      <c r="AT701" s="77"/>
      <c r="AU701" s="77"/>
      <c r="AV701" s="77"/>
      <c r="AW701" s="77"/>
      <c r="AX701" s="77"/>
      <c r="AY701" s="77"/>
      <c r="AZ701" s="77"/>
      <c r="BA701" s="77"/>
      <c r="BB701" s="77"/>
      <c r="BC701" s="77"/>
      <c r="BD701" s="77"/>
      <c r="BE701" s="77"/>
      <c r="BF701" s="77"/>
      <c r="BG701" s="77"/>
      <c r="BH701" s="77"/>
      <c r="BI701" s="77"/>
      <c r="BJ701" s="77"/>
      <c r="BK701" s="77"/>
      <c r="BL701" s="77"/>
      <c r="BM701" s="77"/>
      <c r="BN701" s="77"/>
      <c r="BO701" s="77"/>
      <c r="BP701" s="77"/>
      <c r="BQ701" s="77"/>
      <c r="BR701" s="77"/>
      <c r="BS701" s="77"/>
      <c r="BT701" s="77"/>
      <c r="BU701" s="77"/>
      <c r="BV701" s="77"/>
      <c r="BW701" s="77"/>
      <c r="BX701" s="77"/>
      <c r="BY701" s="77"/>
      <c r="BZ701" s="77"/>
      <c r="CA701" s="77"/>
      <c r="CB701" s="77"/>
      <c r="CC701" s="77"/>
      <c r="CD701" s="77"/>
      <c r="CE701" s="77"/>
      <c r="CF701" s="77"/>
      <c r="CG701" s="77"/>
      <c r="CH701" s="77"/>
      <c r="CI701" s="77"/>
      <c r="CJ701" s="77"/>
      <c r="CK701" s="77"/>
      <c r="CL701" s="77"/>
      <c r="CM701" s="77"/>
      <c r="CN701" s="77"/>
      <c r="CO701" s="77"/>
      <c r="CP701" s="77"/>
      <c r="CQ701" s="77"/>
      <c r="CR701" s="77"/>
      <c r="CS701" s="77"/>
      <c r="CT701" s="81"/>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row>
    <row r="702" spans="1:122" ht="13.5" customHeight="1">
      <c r="A702" s="77"/>
      <c r="B702" s="86"/>
      <c r="C702" s="86"/>
      <c r="D702" s="86"/>
      <c r="E702" s="86"/>
      <c r="F702" s="86"/>
      <c r="G702" s="86"/>
      <c r="H702" s="86"/>
      <c r="I702" s="86"/>
      <c r="J702" s="86"/>
      <c r="K702" s="88"/>
      <c r="L702" s="77"/>
      <c r="M702" s="77"/>
      <c r="N702" s="77"/>
      <c r="O702" s="77"/>
      <c r="P702" s="77"/>
      <c r="Q702" s="77"/>
      <c r="R702" s="89"/>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c r="AP702" s="77"/>
      <c r="AQ702" s="77"/>
      <c r="AR702" s="77"/>
      <c r="AS702" s="77"/>
      <c r="AT702" s="77"/>
      <c r="AU702" s="77"/>
      <c r="AV702" s="77"/>
      <c r="AW702" s="77"/>
      <c r="AX702" s="77"/>
      <c r="AY702" s="77"/>
      <c r="AZ702" s="77"/>
      <c r="BA702" s="77"/>
      <c r="BB702" s="77"/>
      <c r="BC702" s="77"/>
      <c r="BD702" s="77"/>
      <c r="BE702" s="77"/>
      <c r="BF702" s="77"/>
      <c r="BG702" s="77"/>
      <c r="BH702" s="77"/>
      <c r="BI702" s="77"/>
      <c r="BJ702" s="77"/>
      <c r="BK702" s="77"/>
      <c r="BL702" s="77"/>
      <c r="BM702" s="77"/>
      <c r="BN702" s="77"/>
      <c r="BO702" s="77"/>
      <c r="BP702" s="77"/>
      <c r="BQ702" s="77"/>
      <c r="BR702" s="77"/>
      <c r="BS702" s="77"/>
      <c r="BT702" s="77"/>
      <c r="BU702" s="77"/>
      <c r="BV702" s="77"/>
      <c r="BW702" s="77"/>
      <c r="BX702" s="77"/>
      <c r="BY702" s="77"/>
      <c r="BZ702" s="77"/>
      <c r="CA702" s="77"/>
      <c r="CB702" s="77"/>
      <c r="CC702" s="77"/>
      <c r="CD702" s="77"/>
      <c r="CE702" s="77"/>
      <c r="CF702" s="77"/>
      <c r="CG702" s="77"/>
      <c r="CH702" s="77"/>
      <c r="CI702" s="77"/>
      <c r="CJ702" s="77"/>
      <c r="CK702" s="77"/>
      <c r="CL702" s="77"/>
      <c r="CM702" s="77"/>
      <c r="CN702" s="77"/>
      <c r="CO702" s="77"/>
      <c r="CP702" s="77"/>
      <c r="CQ702" s="77"/>
      <c r="CR702" s="77"/>
      <c r="CS702" s="77"/>
      <c r="CT702" s="81"/>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row>
    <row r="703" spans="1:122" ht="13.5" customHeight="1">
      <c r="A703" s="77"/>
      <c r="B703" s="86"/>
      <c r="C703" s="86"/>
      <c r="D703" s="86"/>
      <c r="E703" s="86"/>
      <c r="F703" s="86"/>
      <c r="G703" s="86"/>
      <c r="H703" s="86"/>
      <c r="I703" s="86"/>
      <c r="J703" s="86"/>
      <c r="K703" s="88"/>
      <c r="L703" s="77"/>
      <c r="M703" s="77"/>
      <c r="N703" s="77"/>
      <c r="O703" s="77"/>
      <c r="P703" s="77"/>
      <c r="Q703" s="77"/>
      <c r="R703" s="89"/>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c r="AP703" s="77"/>
      <c r="AQ703" s="77"/>
      <c r="AR703" s="77"/>
      <c r="AS703" s="77"/>
      <c r="AT703" s="77"/>
      <c r="AU703" s="77"/>
      <c r="AV703" s="77"/>
      <c r="AW703" s="77"/>
      <c r="AX703" s="77"/>
      <c r="AY703" s="77"/>
      <c r="AZ703" s="77"/>
      <c r="BA703" s="77"/>
      <c r="BB703" s="77"/>
      <c r="BC703" s="77"/>
      <c r="BD703" s="77"/>
      <c r="BE703" s="77"/>
      <c r="BF703" s="77"/>
      <c r="BG703" s="77"/>
      <c r="BH703" s="77"/>
      <c r="BI703" s="77"/>
      <c r="BJ703" s="77"/>
      <c r="BK703" s="77"/>
      <c r="BL703" s="77"/>
      <c r="BM703" s="77"/>
      <c r="BN703" s="77"/>
      <c r="BO703" s="77"/>
      <c r="BP703" s="77"/>
      <c r="BQ703" s="77"/>
      <c r="BR703" s="77"/>
      <c r="BS703" s="77"/>
      <c r="BT703" s="77"/>
      <c r="BU703" s="77"/>
      <c r="BV703" s="77"/>
      <c r="BW703" s="77"/>
      <c r="BX703" s="77"/>
      <c r="BY703" s="77"/>
      <c r="BZ703" s="77"/>
      <c r="CA703" s="77"/>
      <c r="CB703" s="77"/>
      <c r="CC703" s="77"/>
      <c r="CD703" s="77"/>
      <c r="CE703" s="77"/>
      <c r="CF703" s="77"/>
      <c r="CG703" s="77"/>
      <c r="CH703" s="77"/>
      <c r="CI703" s="77"/>
      <c r="CJ703" s="77"/>
      <c r="CK703" s="77"/>
      <c r="CL703" s="77"/>
      <c r="CM703" s="77"/>
      <c r="CN703" s="77"/>
      <c r="CO703" s="77"/>
      <c r="CP703" s="77"/>
      <c r="CQ703" s="77"/>
      <c r="CR703" s="77"/>
      <c r="CS703" s="77"/>
      <c r="CT703" s="81"/>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row>
    <row r="704" spans="1:122" ht="13.5" customHeight="1">
      <c r="A704" s="77"/>
      <c r="B704" s="86"/>
      <c r="C704" s="86"/>
      <c r="D704" s="86"/>
      <c r="E704" s="86"/>
      <c r="F704" s="86"/>
      <c r="G704" s="86"/>
      <c r="H704" s="86"/>
      <c r="I704" s="86"/>
      <c r="J704" s="86"/>
      <c r="K704" s="88"/>
      <c r="L704" s="77"/>
      <c r="M704" s="77"/>
      <c r="N704" s="77"/>
      <c r="O704" s="77"/>
      <c r="P704" s="77"/>
      <c r="Q704" s="77"/>
      <c r="R704" s="89"/>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c r="AP704" s="77"/>
      <c r="AQ704" s="77"/>
      <c r="AR704" s="77"/>
      <c r="AS704" s="77"/>
      <c r="AT704" s="77"/>
      <c r="AU704" s="77"/>
      <c r="AV704" s="77"/>
      <c r="AW704" s="77"/>
      <c r="AX704" s="77"/>
      <c r="AY704" s="77"/>
      <c r="AZ704" s="77"/>
      <c r="BA704" s="77"/>
      <c r="BB704" s="77"/>
      <c r="BC704" s="77"/>
      <c r="BD704" s="77"/>
      <c r="BE704" s="77"/>
      <c r="BF704" s="77"/>
      <c r="BG704" s="77"/>
      <c r="BH704" s="77"/>
      <c r="BI704" s="77"/>
      <c r="BJ704" s="77"/>
      <c r="BK704" s="77"/>
      <c r="BL704" s="77"/>
      <c r="BM704" s="77"/>
      <c r="BN704" s="77"/>
      <c r="BO704" s="77"/>
      <c r="BP704" s="77"/>
      <c r="BQ704" s="77"/>
      <c r="BR704" s="77"/>
      <c r="BS704" s="77"/>
      <c r="BT704" s="77"/>
      <c r="BU704" s="77"/>
      <c r="BV704" s="77"/>
      <c r="BW704" s="77"/>
      <c r="BX704" s="77"/>
      <c r="BY704" s="77"/>
      <c r="BZ704" s="77"/>
      <c r="CA704" s="77"/>
      <c r="CB704" s="77"/>
      <c r="CC704" s="77"/>
      <c r="CD704" s="77"/>
      <c r="CE704" s="77"/>
      <c r="CF704" s="77"/>
      <c r="CG704" s="77"/>
      <c r="CH704" s="77"/>
      <c r="CI704" s="77"/>
      <c r="CJ704" s="77"/>
      <c r="CK704" s="77"/>
      <c r="CL704" s="77"/>
      <c r="CM704" s="77"/>
      <c r="CN704" s="77"/>
      <c r="CO704" s="77"/>
      <c r="CP704" s="77"/>
      <c r="CQ704" s="77"/>
      <c r="CR704" s="77"/>
      <c r="CS704" s="77"/>
      <c r="CT704" s="81"/>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row>
    <row r="705" spans="1:122" ht="13.5" customHeight="1">
      <c r="A705" s="77"/>
      <c r="B705" s="86"/>
      <c r="C705" s="86"/>
      <c r="D705" s="86"/>
      <c r="E705" s="86"/>
      <c r="F705" s="86"/>
      <c r="G705" s="86"/>
      <c r="H705" s="86"/>
      <c r="I705" s="86"/>
      <c r="J705" s="86"/>
      <c r="K705" s="88"/>
      <c r="L705" s="77"/>
      <c r="M705" s="77"/>
      <c r="N705" s="77"/>
      <c r="O705" s="77"/>
      <c r="P705" s="77"/>
      <c r="Q705" s="77"/>
      <c r="R705" s="89"/>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c r="AP705" s="77"/>
      <c r="AQ705" s="77"/>
      <c r="AR705" s="77"/>
      <c r="AS705" s="77"/>
      <c r="AT705" s="77"/>
      <c r="AU705" s="77"/>
      <c r="AV705" s="77"/>
      <c r="AW705" s="77"/>
      <c r="AX705" s="77"/>
      <c r="AY705" s="77"/>
      <c r="AZ705" s="77"/>
      <c r="BA705" s="77"/>
      <c r="BB705" s="77"/>
      <c r="BC705" s="77"/>
      <c r="BD705" s="77"/>
      <c r="BE705" s="77"/>
      <c r="BF705" s="77"/>
      <c r="BG705" s="77"/>
      <c r="BH705" s="77"/>
      <c r="BI705" s="77"/>
      <c r="BJ705" s="77"/>
      <c r="BK705" s="77"/>
      <c r="BL705" s="77"/>
      <c r="BM705" s="77"/>
      <c r="BN705" s="77"/>
      <c r="BO705" s="77"/>
      <c r="BP705" s="77"/>
      <c r="BQ705" s="77"/>
      <c r="BR705" s="77"/>
      <c r="BS705" s="77"/>
      <c r="BT705" s="77"/>
      <c r="BU705" s="77"/>
      <c r="BV705" s="77"/>
      <c r="BW705" s="77"/>
      <c r="BX705" s="77"/>
      <c r="BY705" s="77"/>
      <c r="BZ705" s="77"/>
      <c r="CA705" s="77"/>
      <c r="CB705" s="77"/>
      <c r="CC705" s="77"/>
      <c r="CD705" s="77"/>
      <c r="CE705" s="77"/>
      <c r="CF705" s="77"/>
      <c r="CG705" s="77"/>
      <c r="CH705" s="77"/>
      <c r="CI705" s="77"/>
      <c r="CJ705" s="77"/>
      <c r="CK705" s="77"/>
      <c r="CL705" s="77"/>
      <c r="CM705" s="77"/>
      <c r="CN705" s="77"/>
      <c r="CO705" s="77"/>
      <c r="CP705" s="77"/>
      <c r="CQ705" s="77"/>
      <c r="CR705" s="77"/>
      <c r="CS705" s="77"/>
      <c r="CT705" s="81"/>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row>
    <row r="706" spans="1:122" ht="13.5" customHeight="1">
      <c r="A706" s="77"/>
      <c r="B706" s="86"/>
      <c r="C706" s="86"/>
      <c r="D706" s="86"/>
      <c r="E706" s="86"/>
      <c r="F706" s="86"/>
      <c r="G706" s="86"/>
      <c r="H706" s="86"/>
      <c r="I706" s="86"/>
      <c r="J706" s="86"/>
      <c r="K706" s="88"/>
      <c r="L706" s="77"/>
      <c r="M706" s="77"/>
      <c r="N706" s="77"/>
      <c r="O706" s="77"/>
      <c r="P706" s="77"/>
      <c r="Q706" s="77"/>
      <c r="R706" s="89"/>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c r="AP706" s="77"/>
      <c r="AQ706" s="77"/>
      <c r="AR706" s="77"/>
      <c r="AS706" s="77"/>
      <c r="AT706" s="77"/>
      <c r="AU706" s="77"/>
      <c r="AV706" s="77"/>
      <c r="AW706" s="77"/>
      <c r="AX706" s="77"/>
      <c r="AY706" s="77"/>
      <c r="AZ706" s="77"/>
      <c r="BA706" s="77"/>
      <c r="BB706" s="77"/>
      <c r="BC706" s="77"/>
      <c r="BD706" s="77"/>
      <c r="BE706" s="77"/>
      <c r="BF706" s="77"/>
      <c r="BG706" s="77"/>
      <c r="BH706" s="77"/>
      <c r="BI706" s="77"/>
      <c r="BJ706" s="77"/>
      <c r="BK706" s="77"/>
      <c r="BL706" s="77"/>
      <c r="BM706" s="77"/>
      <c r="BN706" s="77"/>
      <c r="BO706" s="77"/>
      <c r="BP706" s="77"/>
      <c r="BQ706" s="77"/>
      <c r="BR706" s="77"/>
      <c r="BS706" s="77"/>
      <c r="BT706" s="77"/>
      <c r="BU706" s="77"/>
      <c r="BV706" s="77"/>
      <c r="BW706" s="77"/>
      <c r="BX706" s="77"/>
      <c r="BY706" s="77"/>
      <c r="BZ706" s="77"/>
      <c r="CA706" s="77"/>
      <c r="CB706" s="77"/>
      <c r="CC706" s="77"/>
      <c r="CD706" s="77"/>
      <c r="CE706" s="77"/>
      <c r="CF706" s="77"/>
      <c r="CG706" s="77"/>
      <c r="CH706" s="77"/>
      <c r="CI706" s="77"/>
      <c r="CJ706" s="77"/>
      <c r="CK706" s="77"/>
      <c r="CL706" s="77"/>
      <c r="CM706" s="77"/>
      <c r="CN706" s="77"/>
      <c r="CO706" s="77"/>
      <c r="CP706" s="77"/>
      <c r="CQ706" s="77"/>
      <c r="CR706" s="77"/>
      <c r="CS706" s="77"/>
      <c r="CT706" s="81"/>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row>
    <row r="707" spans="1:122" ht="13.5" customHeight="1">
      <c r="A707" s="77"/>
      <c r="B707" s="86"/>
      <c r="C707" s="86"/>
      <c r="D707" s="86"/>
      <c r="E707" s="86"/>
      <c r="F707" s="86"/>
      <c r="G707" s="86"/>
      <c r="H707" s="86"/>
      <c r="I707" s="86"/>
      <c r="J707" s="86"/>
      <c r="K707" s="88"/>
      <c r="L707" s="77"/>
      <c r="M707" s="77"/>
      <c r="N707" s="77"/>
      <c r="O707" s="77"/>
      <c r="P707" s="77"/>
      <c r="Q707" s="77"/>
      <c r="R707" s="89"/>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c r="AP707" s="77"/>
      <c r="AQ707" s="77"/>
      <c r="AR707" s="77"/>
      <c r="AS707" s="77"/>
      <c r="AT707" s="77"/>
      <c r="AU707" s="77"/>
      <c r="AV707" s="77"/>
      <c r="AW707" s="77"/>
      <c r="AX707" s="77"/>
      <c r="AY707" s="77"/>
      <c r="AZ707" s="77"/>
      <c r="BA707" s="77"/>
      <c r="BB707" s="77"/>
      <c r="BC707" s="77"/>
      <c r="BD707" s="77"/>
      <c r="BE707" s="77"/>
      <c r="BF707" s="77"/>
      <c r="BG707" s="77"/>
      <c r="BH707" s="77"/>
      <c r="BI707" s="77"/>
      <c r="BJ707" s="77"/>
      <c r="BK707" s="77"/>
      <c r="BL707" s="77"/>
      <c r="BM707" s="77"/>
      <c r="BN707" s="77"/>
      <c r="BO707" s="77"/>
      <c r="BP707" s="77"/>
      <c r="BQ707" s="77"/>
      <c r="BR707" s="77"/>
      <c r="BS707" s="77"/>
      <c r="BT707" s="77"/>
      <c r="BU707" s="77"/>
      <c r="BV707" s="77"/>
      <c r="BW707" s="77"/>
      <c r="BX707" s="77"/>
      <c r="BY707" s="77"/>
      <c r="BZ707" s="77"/>
      <c r="CA707" s="77"/>
      <c r="CB707" s="77"/>
      <c r="CC707" s="77"/>
      <c r="CD707" s="77"/>
      <c r="CE707" s="77"/>
      <c r="CF707" s="77"/>
      <c r="CG707" s="77"/>
      <c r="CH707" s="77"/>
      <c r="CI707" s="77"/>
      <c r="CJ707" s="77"/>
      <c r="CK707" s="77"/>
      <c r="CL707" s="77"/>
      <c r="CM707" s="77"/>
      <c r="CN707" s="77"/>
      <c r="CO707" s="77"/>
      <c r="CP707" s="77"/>
      <c r="CQ707" s="77"/>
      <c r="CR707" s="77"/>
      <c r="CS707" s="77"/>
      <c r="CT707" s="81"/>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row>
    <row r="708" spans="1:122" ht="13.5" customHeight="1">
      <c r="A708" s="77"/>
      <c r="B708" s="86"/>
      <c r="C708" s="86"/>
      <c r="D708" s="86"/>
      <c r="E708" s="86"/>
      <c r="F708" s="86"/>
      <c r="G708" s="86"/>
      <c r="H708" s="86"/>
      <c r="I708" s="86"/>
      <c r="J708" s="86"/>
      <c r="K708" s="88"/>
      <c r="L708" s="77"/>
      <c r="M708" s="77"/>
      <c r="N708" s="77"/>
      <c r="O708" s="77"/>
      <c r="P708" s="77"/>
      <c r="Q708" s="77"/>
      <c r="R708" s="89"/>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c r="AP708" s="77"/>
      <c r="AQ708" s="77"/>
      <c r="AR708" s="77"/>
      <c r="AS708" s="77"/>
      <c r="AT708" s="77"/>
      <c r="AU708" s="77"/>
      <c r="AV708" s="77"/>
      <c r="AW708" s="77"/>
      <c r="AX708" s="77"/>
      <c r="AY708" s="77"/>
      <c r="AZ708" s="77"/>
      <c r="BA708" s="77"/>
      <c r="BB708" s="77"/>
      <c r="BC708" s="77"/>
      <c r="BD708" s="77"/>
      <c r="BE708" s="77"/>
      <c r="BF708" s="77"/>
      <c r="BG708" s="77"/>
      <c r="BH708" s="77"/>
      <c r="BI708" s="77"/>
      <c r="BJ708" s="77"/>
      <c r="BK708" s="77"/>
      <c r="BL708" s="77"/>
      <c r="BM708" s="77"/>
      <c r="BN708" s="77"/>
      <c r="BO708" s="77"/>
      <c r="BP708" s="77"/>
      <c r="BQ708" s="77"/>
      <c r="BR708" s="77"/>
      <c r="BS708" s="77"/>
      <c r="BT708" s="77"/>
      <c r="BU708" s="77"/>
      <c r="BV708" s="77"/>
      <c r="BW708" s="77"/>
      <c r="BX708" s="77"/>
      <c r="BY708" s="77"/>
      <c r="BZ708" s="77"/>
      <c r="CA708" s="77"/>
      <c r="CB708" s="77"/>
      <c r="CC708" s="77"/>
      <c r="CD708" s="77"/>
      <c r="CE708" s="77"/>
      <c r="CF708" s="77"/>
      <c r="CG708" s="77"/>
      <c r="CH708" s="77"/>
      <c r="CI708" s="77"/>
      <c r="CJ708" s="77"/>
      <c r="CK708" s="77"/>
      <c r="CL708" s="77"/>
      <c r="CM708" s="77"/>
      <c r="CN708" s="77"/>
      <c r="CO708" s="77"/>
      <c r="CP708" s="77"/>
      <c r="CQ708" s="77"/>
      <c r="CR708" s="77"/>
      <c r="CS708" s="77"/>
      <c r="CT708" s="81"/>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row>
    <row r="709" spans="1:122" ht="13.5" customHeight="1">
      <c r="A709" s="77"/>
      <c r="B709" s="86"/>
      <c r="C709" s="86"/>
      <c r="D709" s="86"/>
      <c r="E709" s="86"/>
      <c r="F709" s="86"/>
      <c r="G709" s="86"/>
      <c r="H709" s="86"/>
      <c r="I709" s="86"/>
      <c r="J709" s="86"/>
      <c r="K709" s="88"/>
      <c r="L709" s="77"/>
      <c r="M709" s="77"/>
      <c r="N709" s="77"/>
      <c r="O709" s="77"/>
      <c r="P709" s="77"/>
      <c r="Q709" s="77"/>
      <c r="R709" s="89"/>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c r="AP709" s="77"/>
      <c r="AQ709" s="77"/>
      <c r="AR709" s="77"/>
      <c r="AS709" s="77"/>
      <c r="AT709" s="77"/>
      <c r="AU709" s="77"/>
      <c r="AV709" s="77"/>
      <c r="AW709" s="77"/>
      <c r="AX709" s="77"/>
      <c r="AY709" s="77"/>
      <c r="AZ709" s="77"/>
      <c r="BA709" s="77"/>
      <c r="BB709" s="77"/>
      <c r="BC709" s="77"/>
      <c r="BD709" s="77"/>
      <c r="BE709" s="77"/>
      <c r="BF709" s="77"/>
      <c r="BG709" s="77"/>
      <c r="BH709" s="77"/>
      <c r="BI709" s="77"/>
      <c r="BJ709" s="77"/>
      <c r="BK709" s="77"/>
      <c r="BL709" s="77"/>
      <c r="BM709" s="77"/>
      <c r="BN709" s="77"/>
      <c r="BO709" s="77"/>
      <c r="BP709" s="77"/>
      <c r="BQ709" s="77"/>
      <c r="BR709" s="77"/>
      <c r="BS709" s="77"/>
      <c r="BT709" s="77"/>
      <c r="BU709" s="77"/>
      <c r="BV709" s="77"/>
      <c r="BW709" s="77"/>
      <c r="BX709" s="77"/>
      <c r="BY709" s="77"/>
      <c r="BZ709" s="77"/>
      <c r="CA709" s="77"/>
      <c r="CB709" s="77"/>
      <c r="CC709" s="77"/>
      <c r="CD709" s="77"/>
      <c r="CE709" s="77"/>
      <c r="CF709" s="77"/>
      <c r="CG709" s="77"/>
      <c r="CH709" s="77"/>
      <c r="CI709" s="77"/>
      <c r="CJ709" s="77"/>
      <c r="CK709" s="77"/>
      <c r="CL709" s="77"/>
      <c r="CM709" s="77"/>
      <c r="CN709" s="77"/>
      <c r="CO709" s="77"/>
      <c r="CP709" s="77"/>
      <c r="CQ709" s="77"/>
      <c r="CR709" s="77"/>
      <c r="CS709" s="77"/>
      <c r="CT709" s="81"/>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row>
    <row r="710" spans="1:122" ht="13.5" customHeight="1">
      <c r="A710" s="77"/>
      <c r="B710" s="86"/>
      <c r="C710" s="86"/>
      <c r="D710" s="86"/>
      <c r="E710" s="86"/>
      <c r="F710" s="86"/>
      <c r="G710" s="86"/>
      <c r="H710" s="86"/>
      <c r="I710" s="86"/>
      <c r="J710" s="86"/>
      <c r="K710" s="88"/>
      <c r="L710" s="77"/>
      <c r="M710" s="77"/>
      <c r="N710" s="77"/>
      <c r="O710" s="77"/>
      <c r="P710" s="77"/>
      <c r="Q710" s="77"/>
      <c r="R710" s="89"/>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c r="AP710" s="77"/>
      <c r="AQ710" s="77"/>
      <c r="AR710" s="77"/>
      <c r="AS710" s="77"/>
      <c r="AT710" s="77"/>
      <c r="AU710" s="77"/>
      <c r="AV710" s="77"/>
      <c r="AW710" s="77"/>
      <c r="AX710" s="77"/>
      <c r="AY710" s="77"/>
      <c r="AZ710" s="77"/>
      <c r="BA710" s="77"/>
      <c r="BB710" s="77"/>
      <c r="BC710" s="77"/>
      <c r="BD710" s="77"/>
      <c r="BE710" s="77"/>
      <c r="BF710" s="77"/>
      <c r="BG710" s="77"/>
      <c r="BH710" s="77"/>
      <c r="BI710" s="77"/>
      <c r="BJ710" s="77"/>
      <c r="BK710" s="77"/>
      <c r="BL710" s="77"/>
      <c r="BM710" s="77"/>
      <c r="BN710" s="77"/>
      <c r="BO710" s="77"/>
      <c r="BP710" s="77"/>
      <c r="BQ710" s="77"/>
      <c r="BR710" s="77"/>
      <c r="BS710" s="77"/>
      <c r="BT710" s="77"/>
      <c r="BU710" s="77"/>
      <c r="BV710" s="77"/>
      <c r="BW710" s="77"/>
      <c r="BX710" s="77"/>
      <c r="BY710" s="77"/>
      <c r="BZ710" s="77"/>
      <c r="CA710" s="77"/>
      <c r="CB710" s="77"/>
      <c r="CC710" s="77"/>
      <c r="CD710" s="77"/>
      <c r="CE710" s="77"/>
      <c r="CF710" s="77"/>
      <c r="CG710" s="77"/>
      <c r="CH710" s="77"/>
      <c r="CI710" s="77"/>
      <c r="CJ710" s="77"/>
      <c r="CK710" s="77"/>
      <c r="CL710" s="77"/>
      <c r="CM710" s="77"/>
      <c r="CN710" s="77"/>
      <c r="CO710" s="77"/>
      <c r="CP710" s="77"/>
      <c r="CQ710" s="77"/>
      <c r="CR710" s="77"/>
      <c r="CS710" s="77"/>
      <c r="CT710" s="81"/>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row>
    <row r="711" spans="1:122" ht="13.5" customHeight="1">
      <c r="A711" s="77"/>
      <c r="B711" s="86"/>
      <c r="C711" s="86"/>
      <c r="D711" s="86"/>
      <c r="E711" s="86"/>
      <c r="F711" s="86"/>
      <c r="G711" s="86"/>
      <c r="H711" s="86"/>
      <c r="I711" s="86"/>
      <c r="J711" s="86"/>
      <c r="K711" s="88"/>
      <c r="L711" s="77"/>
      <c r="M711" s="77"/>
      <c r="N711" s="77"/>
      <c r="O711" s="77"/>
      <c r="P711" s="77"/>
      <c r="Q711" s="77"/>
      <c r="R711" s="89"/>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c r="AP711" s="77"/>
      <c r="AQ711" s="77"/>
      <c r="AR711" s="77"/>
      <c r="AS711" s="77"/>
      <c r="AT711" s="77"/>
      <c r="AU711" s="77"/>
      <c r="AV711" s="77"/>
      <c r="AW711" s="77"/>
      <c r="AX711" s="77"/>
      <c r="AY711" s="77"/>
      <c r="AZ711" s="77"/>
      <c r="BA711" s="77"/>
      <c r="BB711" s="77"/>
      <c r="BC711" s="77"/>
      <c r="BD711" s="77"/>
      <c r="BE711" s="77"/>
      <c r="BF711" s="77"/>
      <c r="BG711" s="77"/>
      <c r="BH711" s="77"/>
      <c r="BI711" s="77"/>
      <c r="BJ711" s="77"/>
      <c r="BK711" s="77"/>
      <c r="BL711" s="77"/>
      <c r="BM711" s="77"/>
      <c r="BN711" s="77"/>
      <c r="BO711" s="77"/>
      <c r="BP711" s="77"/>
      <c r="BQ711" s="77"/>
      <c r="BR711" s="77"/>
      <c r="BS711" s="77"/>
      <c r="BT711" s="77"/>
      <c r="BU711" s="77"/>
      <c r="BV711" s="77"/>
      <c r="BW711" s="77"/>
      <c r="BX711" s="77"/>
      <c r="BY711" s="77"/>
      <c r="BZ711" s="77"/>
      <c r="CA711" s="77"/>
      <c r="CB711" s="77"/>
      <c r="CC711" s="77"/>
      <c r="CD711" s="77"/>
      <c r="CE711" s="77"/>
      <c r="CF711" s="77"/>
      <c r="CG711" s="77"/>
      <c r="CH711" s="77"/>
      <c r="CI711" s="77"/>
      <c r="CJ711" s="77"/>
      <c r="CK711" s="77"/>
      <c r="CL711" s="77"/>
      <c r="CM711" s="77"/>
      <c r="CN711" s="77"/>
      <c r="CO711" s="77"/>
      <c r="CP711" s="77"/>
      <c r="CQ711" s="77"/>
      <c r="CR711" s="77"/>
      <c r="CS711" s="77"/>
      <c r="CT711" s="81"/>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row>
    <row r="712" spans="1:122" ht="13.5" customHeight="1">
      <c r="A712" s="77"/>
      <c r="B712" s="86"/>
      <c r="C712" s="86"/>
      <c r="D712" s="86"/>
      <c r="E712" s="86"/>
      <c r="F712" s="86"/>
      <c r="G712" s="86"/>
      <c r="H712" s="86"/>
      <c r="I712" s="86"/>
      <c r="J712" s="86"/>
      <c r="K712" s="88"/>
      <c r="L712" s="77"/>
      <c r="M712" s="77"/>
      <c r="N712" s="77"/>
      <c r="O712" s="77"/>
      <c r="P712" s="77"/>
      <c r="Q712" s="77"/>
      <c r="R712" s="89"/>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c r="AP712" s="77"/>
      <c r="AQ712" s="77"/>
      <c r="AR712" s="77"/>
      <c r="AS712" s="77"/>
      <c r="AT712" s="77"/>
      <c r="AU712" s="77"/>
      <c r="AV712" s="77"/>
      <c r="AW712" s="77"/>
      <c r="AX712" s="77"/>
      <c r="AY712" s="77"/>
      <c r="AZ712" s="77"/>
      <c r="BA712" s="77"/>
      <c r="BB712" s="77"/>
      <c r="BC712" s="77"/>
      <c r="BD712" s="77"/>
      <c r="BE712" s="77"/>
      <c r="BF712" s="77"/>
      <c r="BG712" s="77"/>
      <c r="BH712" s="77"/>
      <c r="BI712" s="77"/>
      <c r="BJ712" s="77"/>
      <c r="BK712" s="77"/>
      <c r="BL712" s="77"/>
      <c r="BM712" s="77"/>
      <c r="BN712" s="77"/>
      <c r="BO712" s="77"/>
      <c r="BP712" s="77"/>
      <c r="BQ712" s="77"/>
      <c r="BR712" s="77"/>
      <c r="BS712" s="77"/>
      <c r="BT712" s="77"/>
      <c r="BU712" s="77"/>
      <c r="BV712" s="77"/>
      <c r="BW712" s="77"/>
      <c r="BX712" s="77"/>
      <c r="BY712" s="77"/>
      <c r="BZ712" s="77"/>
      <c r="CA712" s="77"/>
      <c r="CB712" s="77"/>
      <c r="CC712" s="77"/>
      <c r="CD712" s="77"/>
      <c r="CE712" s="77"/>
      <c r="CF712" s="77"/>
      <c r="CG712" s="77"/>
      <c r="CH712" s="77"/>
      <c r="CI712" s="77"/>
      <c r="CJ712" s="77"/>
      <c r="CK712" s="77"/>
      <c r="CL712" s="77"/>
      <c r="CM712" s="77"/>
      <c r="CN712" s="77"/>
      <c r="CO712" s="77"/>
      <c r="CP712" s="77"/>
      <c r="CQ712" s="77"/>
      <c r="CR712" s="77"/>
      <c r="CS712" s="77"/>
      <c r="CT712" s="81"/>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row>
    <row r="713" spans="1:122" ht="13.5" customHeight="1">
      <c r="A713" s="77"/>
      <c r="B713" s="86"/>
      <c r="C713" s="86"/>
      <c r="D713" s="86"/>
      <c r="E713" s="86"/>
      <c r="F713" s="86"/>
      <c r="G713" s="86"/>
      <c r="H713" s="86"/>
      <c r="I713" s="86"/>
      <c r="J713" s="86"/>
      <c r="K713" s="88"/>
      <c r="L713" s="77"/>
      <c r="M713" s="77"/>
      <c r="N713" s="77"/>
      <c r="O713" s="77"/>
      <c r="P713" s="77"/>
      <c r="Q713" s="77"/>
      <c r="R713" s="89"/>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c r="AP713" s="77"/>
      <c r="AQ713" s="77"/>
      <c r="AR713" s="77"/>
      <c r="AS713" s="77"/>
      <c r="AT713" s="77"/>
      <c r="AU713" s="77"/>
      <c r="AV713" s="77"/>
      <c r="AW713" s="77"/>
      <c r="AX713" s="77"/>
      <c r="AY713" s="77"/>
      <c r="AZ713" s="77"/>
      <c r="BA713" s="77"/>
      <c r="BB713" s="77"/>
      <c r="BC713" s="77"/>
      <c r="BD713" s="77"/>
      <c r="BE713" s="77"/>
      <c r="BF713" s="77"/>
      <c r="BG713" s="77"/>
      <c r="BH713" s="77"/>
      <c r="BI713" s="77"/>
      <c r="BJ713" s="77"/>
      <c r="BK713" s="77"/>
      <c r="BL713" s="77"/>
      <c r="BM713" s="77"/>
      <c r="BN713" s="77"/>
      <c r="BO713" s="77"/>
      <c r="BP713" s="77"/>
      <c r="BQ713" s="77"/>
      <c r="BR713" s="77"/>
      <c r="BS713" s="77"/>
      <c r="BT713" s="77"/>
      <c r="BU713" s="77"/>
      <c r="BV713" s="77"/>
      <c r="BW713" s="77"/>
      <c r="BX713" s="77"/>
      <c r="BY713" s="77"/>
      <c r="BZ713" s="77"/>
      <c r="CA713" s="77"/>
      <c r="CB713" s="77"/>
      <c r="CC713" s="77"/>
      <c r="CD713" s="77"/>
      <c r="CE713" s="77"/>
      <c r="CF713" s="77"/>
      <c r="CG713" s="77"/>
      <c r="CH713" s="77"/>
      <c r="CI713" s="77"/>
      <c r="CJ713" s="77"/>
      <c r="CK713" s="77"/>
      <c r="CL713" s="77"/>
      <c r="CM713" s="77"/>
      <c r="CN713" s="77"/>
      <c r="CO713" s="77"/>
      <c r="CP713" s="77"/>
      <c r="CQ713" s="77"/>
      <c r="CR713" s="77"/>
      <c r="CS713" s="77"/>
      <c r="CT713" s="81"/>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row>
    <row r="714" spans="1:122" ht="13.5" customHeight="1">
      <c r="A714" s="77"/>
      <c r="B714" s="86"/>
      <c r="C714" s="86"/>
      <c r="D714" s="86"/>
      <c r="E714" s="86"/>
      <c r="F714" s="86"/>
      <c r="G714" s="86"/>
      <c r="H714" s="86"/>
      <c r="I714" s="86"/>
      <c r="J714" s="86"/>
      <c r="K714" s="88"/>
      <c r="L714" s="77"/>
      <c r="M714" s="77"/>
      <c r="N714" s="77"/>
      <c r="O714" s="77"/>
      <c r="P714" s="77"/>
      <c r="Q714" s="77"/>
      <c r="R714" s="89"/>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c r="AP714" s="77"/>
      <c r="AQ714" s="77"/>
      <c r="AR714" s="77"/>
      <c r="AS714" s="77"/>
      <c r="AT714" s="77"/>
      <c r="AU714" s="77"/>
      <c r="AV714" s="77"/>
      <c r="AW714" s="77"/>
      <c r="AX714" s="77"/>
      <c r="AY714" s="77"/>
      <c r="AZ714" s="77"/>
      <c r="BA714" s="77"/>
      <c r="BB714" s="77"/>
      <c r="BC714" s="77"/>
      <c r="BD714" s="77"/>
      <c r="BE714" s="77"/>
      <c r="BF714" s="77"/>
      <c r="BG714" s="77"/>
      <c r="BH714" s="77"/>
      <c r="BI714" s="77"/>
      <c r="BJ714" s="77"/>
      <c r="BK714" s="77"/>
      <c r="BL714" s="77"/>
      <c r="BM714" s="77"/>
      <c r="BN714" s="77"/>
      <c r="BO714" s="77"/>
      <c r="BP714" s="77"/>
      <c r="BQ714" s="77"/>
      <c r="BR714" s="77"/>
      <c r="BS714" s="77"/>
      <c r="BT714" s="77"/>
      <c r="BU714" s="77"/>
      <c r="BV714" s="77"/>
      <c r="BW714" s="77"/>
      <c r="BX714" s="77"/>
      <c r="BY714" s="77"/>
      <c r="BZ714" s="77"/>
      <c r="CA714" s="77"/>
      <c r="CB714" s="77"/>
      <c r="CC714" s="77"/>
      <c r="CD714" s="77"/>
      <c r="CE714" s="77"/>
      <c r="CF714" s="77"/>
      <c r="CG714" s="77"/>
      <c r="CH714" s="77"/>
      <c r="CI714" s="77"/>
      <c r="CJ714" s="77"/>
      <c r="CK714" s="77"/>
      <c r="CL714" s="77"/>
      <c r="CM714" s="77"/>
      <c r="CN714" s="77"/>
      <c r="CO714" s="77"/>
      <c r="CP714" s="77"/>
      <c r="CQ714" s="77"/>
      <c r="CR714" s="77"/>
      <c r="CS714" s="77"/>
      <c r="CT714" s="81"/>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row>
    <row r="715" spans="1:122" ht="13.5" customHeight="1">
      <c r="A715" s="77"/>
      <c r="B715" s="86"/>
      <c r="C715" s="86"/>
      <c r="D715" s="86"/>
      <c r="E715" s="86"/>
      <c r="F715" s="86"/>
      <c r="G715" s="86"/>
      <c r="H715" s="86"/>
      <c r="I715" s="86"/>
      <c r="J715" s="86"/>
      <c r="K715" s="88"/>
      <c r="L715" s="77"/>
      <c r="M715" s="77"/>
      <c r="N715" s="77"/>
      <c r="O715" s="77"/>
      <c r="P715" s="77"/>
      <c r="Q715" s="77"/>
      <c r="R715" s="89"/>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c r="AP715" s="77"/>
      <c r="AQ715" s="77"/>
      <c r="AR715" s="77"/>
      <c r="AS715" s="77"/>
      <c r="AT715" s="77"/>
      <c r="AU715" s="77"/>
      <c r="AV715" s="77"/>
      <c r="AW715" s="77"/>
      <c r="AX715" s="77"/>
      <c r="AY715" s="77"/>
      <c r="AZ715" s="77"/>
      <c r="BA715" s="77"/>
      <c r="BB715" s="77"/>
      <c r="BC715" s="77"/>
      <c r="BD715" s="77"/>
      <c r="BE715" s="77"/>
      <c r="BF715" s="77"/>
      <c r="BG715" s="77"/>
      <c r="BH715" s="77"/>
      <c r="BI715" s="77"/>
      <c r="BJ715" s="77"/>
      <c r="BK715" s="77"/>
      <c r="BL715" s="77"/>
      <c r="BM715" s="77"/>
      <c r="BN715" s="77"/>
      <c r="BO715" s="77"/>
      <c r="BP715" s="77"/>
      <c r="BQ715" s="77"/>
      <c r="BR715" s="77"/>
      <c r="BS715" s="77"/>
      <c r="BT715" s="77"/>
      <c r="BU715" s="77"/>
      <c r="BV715" s="77"/>
      <c r="BW715" s="77"/>
      <c r="BX715" s="77"/>
      <c r="BY715" s="77"/>
      <c r="BZ715" s="77"/>
      <c r="CA715" s="77"/>
      <c r="CB715" s="77"/>
      <c r="CC715" s="77"/>
      <c r="CD715" s="77"/>
      <c r="CE715" s="77"/>
      <c r="CF715" s="77"/>
      <c r="CG715" s="77"/>
      <c r="CH715" s="77"/>
      <c r="CI715" s="77"/>
      <c r="CJ715" s="77"/>
      <c r="CK715" s="77"/>
      <c r="CL715" s="77"/>
      <c r="CM715" s="77"/>
      <c r="CN715" s="77"/>
      <c r="CO715" s="77"/>
      <c r="CP715" s="77"/>
      <c r="CQ715" s="77"/>
      <c r="CR715" s="77"/>
      <c r="CS715" s="77"/>
      <c r="CT715" s="81"/>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row>
    <row r="716" spans="1:122" ht="13.5" customHeight="1">
      <c r="A716" s="77"/>
      <c r="B716" s="86"/>
      <c r="C716" s="86"/>
      <c r="D716" s="86"/>
      <c r="E716" s="86"/>
      <c r="F716" s="86"/>
      <c r="G716" s="86"/>
      <c r="H716" s="86"/>
      <c r="I716" s="86"/>
      <c r="J716" s="86"/>
      <c r="K716" s="88"/>
      <c r="L716" s="77"/>
      <c r="M716" s="77"/>
      <c r="N716" s="77"/>
      <c r="O716" s="77"/>
      <c r="P716" s="77"/>
      <c r="Q716" s="77"/>
      <c r="R716" s="89"/>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c r="AP716" s="77"/>
      <c r="AQ716" s="77"/>
      <c r="AR716" s="77"/>
      <c r="AS716" s="77"/>
      <c r="AT716" s="77"/>
      <c r="AU716" s="77"/>
      <c r="AV716" s="77"/>
      <c r="AW716" s="77"/>
      <c r="AX716" s="77"/>
      <c r="AY716" s="77"/>
      <c r="AZ716" s="77"/>
      <c r="BA716" s="77"/>
      <c r="BB716" s="77"/>
      <c r="BC716" s="77"/>
      <c r="BD716" s="77"/>
      <c r="BE716" s="77"/>
      <c r="BF716" s="77"/>
      <c r="BG716" s="77"/>
      <c r="BH716" s="77"/>
      <c r="BI716" s="77"/>
      <c r="BJ716" s="77"/>
      <c r="BK716" s="77"/>
      <c r="BL716" s="77"/>
      <c r="BM716" s="77"/>
      <c r="BN716" s="77"/>
      <c r="BO716" s="77"/>
      <c r="BP716" s="77"/>
      <c r="BQ716" s="77"/>
      <c r="BR716" s="77"/>
      <c r="BS716" s="77"/>
      <c r="BT716" s="77"/>
      <c r="BU716" s="77"/>
      <c r="BV716" s="77"/>
      <c r="BW716" s="77"/>
      <c r="BX716" s="77"/>
      <c r="BY716" s="77"/>
      <c r="BZ716" s="77"/>
      <c r="CA716" s="77"/>
      <c r="CB716" s="77"/>
      <c r="CC716" s="77"/>
      <c r="CD716" s="77"/>
      <c r="CE716" s="77"/>
      <c r="CF716" s="77"/>
      <c r="CG716" s="77"/>
      <c r="CH716" s="77"/>
      <c r="CI716" s="77"/>
      <c r="CJ716" s="77"/>
      <c r="CK716" s="77"/>
      <c r="CL716" s="77"/>
      <c r="CM716" s="77"/>
      <c r="CN716" s="77"/>
      <c r="CO716" s="77"/>
      <c r="CP716" s="77"/>
      <c r="CQ716" s="77"/>
      <c r="CR716" s="77"/>
      <c r="CS716" s="77"/>
      <c r="CT716" s="81"/>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row>
    <row r="717" spans="1:122" ht="13.5" customHeight="1">
      <c r="A717" s="77"/>
      <c r="B717" s="86"/>
      <c r="C717" s="86"/>
      <c r="D717" s="86"/>
      <c r="E717" s="86"/>
      <c r="F717" s="86"/>
      <c r="G717" s="86"/>
      <c r="H717" s="86"/>
      <c r="I717" s="86"/>
      <c r="J717" s="86"/>
      <c r="K717" s="88"/>
      <c r="L717" s="77"/>
      <c r="M717" s="77"/>
      <c r="N717" s="77"/>
      <c r="O717" s="77"/>
      <c r="P717" s="77"/>
      <c r="Q717" s="77"/>
      <c r="R717" s="89"/>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c r="AP717" s="77"/>
      <c r="AQ717" s="77"/>
      <c r="AR717" s="77"/>
      <c r="AS717" s="77"/>
      <c r="AT717" s="77"/>
      <c r="AU717" s="77"/>
      <c r="AV717" s="77"/>
      <c r="AW717" s="77"/>
      <c r="AX717" s="77"/>
      <c r="AY717" s="77"/>
      <c r="AZ717" s="77"/>
      <c r="BA717" s="77"/>
      <c r="BB717" s="77"/>
      <c r="BC717" s="77"/>
      <c r="BD717" s="77"/>
      <c r="BE717" s="77"/>
      <c r="BF717" s="77"/>
      <c r="BG717" s="77"/>
      <c r="BH717" s="77"/>
      <c r="BI717" s="77"/>
      <c r="BJ717" s="77"/>
      <c r="BK717" s="77"/>
      <c r="BL717" s="77"/>
      <c r="BM717" s="77"/>
      <c r="BN717" s="77"/>
      <c r="BO717" s="77"/>
      <c r="BP717" s="77"/>
      <c r="BQ717" s="77"/>
      <c r="BR717" s="77"/>
      <c r="BS717" s="77"/>
      <c r="BT717" s="77"/>
      <c r="BU717" s="77"/>
      <c r="BV717" s="77"/>
      <c r="BW717" s="77"/>
      <c r="BX717" s="77"/>
      <c r="BY717" s="77"/>
      <c r="BZ717" s="77"/>
      <c r="CA717" s="77"/>
      <c r="CB717" s="77"/>
      <c r="CC717" s="77"/>
      <c r="CD717" s="77"/>
      <c r="CE717" s="77"/>
      <c r="CF717" s="77"/>
      <c r="CG717" s="77"/>
      <c r="CH717" s="77"/>
      <c r="CI717" s="77"/>
      <c r="CJ717" s="77"/>
      <c r="CK717" s="77"/>
      <c r="CL717" s="77"/>
      <c r="CM717" s="77"/>
      <c r="CN717" s="77"/>
      <c r="CO717" s="77"/>
      <c r="CP717" s="77"/>
      <c r="CQ717" s="77"/>
      <c r="CR717" s="77"/>
      <c r="CS717" s="77"/>
      <c r="CT717" s="81"/>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row>
    <row r="718" spans="1:122" ht="13.5" customHeight="1">
      <c r="A718" s="77"/>
      <c r="B718" s="86"/>
      <c r="C718" s="86"/>
      <c r="D718" s="86"/>
      <c r="E718" s="86"/>
      <c r="F718" s="86"/>
      <c r="G718" s="86"/>
      <c r="H718" s="86"/>
      <c r="I718" s="86"/>
      <c r="J718" s="86"/>
      <c r="K718" s="88"/>
      <c r="L718" s="77"/>
      <c r="M718" s="77"/>
      <c r="N718" s="77"/>
      <c r="O718" s="77"/>
      <c r="P718" s="77"/>
      <c r="Q718" s="77"/>
      <c r="R718" s="89"/>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c r="AP718" s="77"/>
      <c r="AQ718" s="77"/>
      <c r="AR718" s="77"/>
      <c r="AS718" s="77"/>
      <c r="AT718" s="77"/>
      <c r="AU718" s="77"/>
      <c r="AV718" s="77"/>
      <c r="AW718" s="77"/>
      <c r="AX718" s="77"/>
      <c r="AY718" s="77"/>
      <c r="AZ718" s="77"/>
      <c r="BA718" s="77"/>
      <c r="BB718" s="77"/>
      <c r="BC718" s="77"/>
      <c r="BD718" s="77"/>
      <c r="BE718" s="77"/>
      <c r="BF718" s="77"/>
      <c r="BG718" s="77"/>
      <c r="BH718" s="77"/>
      <c r="BI718" s="77"/>
      <c r="BJ718" s="77"/>
      <c r="BK718" s="77"/>
      <c r="BL718" s="77"/>
      <c r="BM718" s="77"/>
      <c r="BN718" s="77"/>
      <c r="BO718" s="77"/>
      <c r="BP718" s="77"/>
      <c r="BQ718" s="77"/>
      <c r="BR718" s="77"/>
      <c r="BS718" s="77"/>
      <c r="BT718" s="77"/>
      <c r="BU718" s="77"/>
      <c r="BV718" s="77"/>
      <c r="BW718" s="77"/>
      <c r="BX718" s="77"/>
      <c r="BY718" s="77"/>
      <c r="BZ718" s="77"/>
      <c r="CA718" s="77"/>
      <c r="CB718" s="77"/>
      <c r="CC718" s="77"/>
      <c r="CD718" s="77"/>
      <c r="CE718" s="77"/>
      <c r="CF718" s="77"/>
      <c r="CG718" s="77"/>
      <c r="CH718" s="77"/>
      <c r="CI718" s="77"/>
      <c r="CJ718" s="77"/>
      <c r="CK718" s="77"/>
      <c r="CL718" s="77"/>
      <c r="CM718" s="77"/>
      <c r="CN718" s="77"/>
      <c r="CO718" s="77"/>
      <c r="CP718" s="77"/>
      <c r="CQ718" s="77"/>
      <c r="CR718" s="77"/>
      <c r="CS718" s="77"/>
      <c r="CT718" s="81"/>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row>
    <row r="719" spans="1:122" ht="13.5" customHeight="1">
      <c r="A719" s="77"/>
      <c r="B719" s="86"/>
      <c r="C719" s="86"/>
      <c r="D719" s="86"/>
      <c r="E719" s="86"/>
      <c r="F719" s="86"/>
      <c r="G719" s="86"/>
      <c r="H719" s="86"/>
      <c r="I719" s="86"/>
      <c r="J719" s="86"/>
      <c r="K719" s="88"/>
      <c r="L719" s="77"/>
      <c r="M719" s="77"/>
      <c r="N719" s="77"/>
      <c r="O719" s="77"/>
      <c r="P719" s="77"/>
      <c r="Q719" s="77"/>
      <c r="R719" s="89"/>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c r="AP719" s="77"/>
      <c r="AQ719" s="77"/>
      <c r="AR719" s="77"/>
      <c r="AS719" s="77"/>
      <c r="AT719" s="77"/>
      <c r="AU719" s="77"/>
      <c r="AV719" s="77"/>
      <c r="AW719" s="77"/>
      <c r="AX719" s="77"/>
      <c r="AY719" s="77"/>
      <c r="AZ719" s="77"/>
      <c r="BA719" s="77"/>
      <c r="BB719" s="77"/>
      <c r="BC719" s="77"/>
      <c r="BD719" s="77"/>
      <c r="BE719" s="77"/>
      <c r="BF719" s="77"/>
      <c r="BG719" s="77"/>
      <c r="BH719" s="77"/>
      <c r="BI719" s="77"/>
      <c r="BJ719" s="77"/>
      <c r="BK719" s="77"/>
      <c r="BL719" s="77"/>
      <c r="BM719" s="77"/>
      <c r="BN719" s="77"/>
      <c r="BO719" s="77"/>
      <c r="BP719" s="77"/>
      <c r="BQ719" s="77"/>
      <c r="BR719" s="77"/>
      <c r="BS719" s="77"/>
      <c r="BT719" s="77"/>
      <c r="BU719" s="77"/>
      <c r="BV719" s="77"/>
      <c r="BW719" s="77"/>
      <c r="BX719" s="77"/>
      <c r="BY719" s="77"/>
      <c r="BZ719" s="77"/>
      <c r="CA719" s="77"/>
      <c r="CB719" s="77"/>
      <c r="CC719" s="77"/>
      <c r="CD719" s="77"/>
      <c r="CE719" s="77"/>
      <c r="CF719" s="77"/>
      <c r="CG719" s="77"/>
      <c r="CH719" s="77"/>
      <c r="CI719" s="77"/>
      <c r="CJ719" s="77"/>
      <c r="CK719" s="77"/>
      <c r="CL719" s="77"/>
      <c r="CM719" s="77"/>
      <c r="CN719" s="77"/>
      <c r="CO719" s="77"/>
      <c r="CP719" s="77"/>
      <c r="CQ719" s="77"/>
      <c r="CR719" s="77"/>
      <c r="CS719" s="77"/>
      <c r="CT719" s="81"/>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row>
    <row r="720" spans="1:122" ht="13.5" customHeight="1">
      <c r="A720" s="77"/>
      <c r="B720" s="86"/>
      <c r="C720" s="86"/>
      <c r="D720" s="86"/>
      <c r="E720" s="86"/>
      <c r="F720" s="86"/>
      <c r="G720" s="86"/>
      <c r="H720" s="86"/>
      <c r="I720" s="86"/>
      <c r="J720" s="86"/>
      <c r="K720" s="88"/>
      <c r="L720" s="77"/>
      <c r="M720" s="77"/>
      <c r="N720" s="77"/>
      <c r="O720" s="77"/>
      <c r="P720" s="77"/>
      <c r="Q720" s="77"/>
      <c r="R720" s="89"/>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c r="AP720" s="77"/>
      <c r="AQ720" s="77"/>
      <c r="AR720" s="77"/>
      <c r="AS720" s="77"/>
      <c r="AT720" s="77"/>
      <c r="AU720" s="77"/>
      <c r="AV720" s="77"/>
      <c r="AW720" s="77"/>
      <c r="AX720" s="77"/>
      <c r="AY720" s="77"/>
      <c r="AZ720" s="77"/>
      <c r="BA720" s="77"/>
      <c r="BB720" s="77"/>
      <c r="BC720" s="77"/>
      <c r="BD720" s="77"/>
      <c r="BE720" s="77"/>
      <c r="BF720" s="77"/>
      <c r="BG720" s="77"/>
      <c r="BH720" s="77"/>
      <c r="BI720" s="77"/>
      <c r="BJ720" s="77"/>
      <c r="BK720" s="77"/>
      <c r="BL720" s="77"/>
      <c r="BM720" s="77"/>
      <c r="BN720" s="77"/>
      <c r="BO720" s="77"/>
      <c r="BP720" s="77"/>
      <c r="BQ720" s="77"/>
      <c r="BR720" s="77"/>
      <c r="BS720" s="77"/>
      <c r="BT720" s="77"/>
      <c r="BU720" s="77"/>
      <c r="BV720" s="77"/>
      <c r="BW720" s="77"/>
      <c r="BX720" s="77"/>
      <c r="BY720" s="77"/>
      <c r="BZ720" s="77"/>
      <c r="CA720" s="77"/>
      <c r="CB720" s="77"/>
      <c r="CC720" s="77"/>
      <c r="CD720" s="77"/>
      <c r="CE720" s="77"/>
      <c r="CF720" s="77"/>
      <c r="CG720" s="77"/>
      <c r="CH720" s="77"/>
      <c r="CI720" s="77"/>
      <c r="CJ720" s="77"/>
      <c r="CK720" s="77"/>
      <c r="CL720" s="77"/>
      <c r="CM720" s="77"/>
      <c r="CN720" s="77"/>
      <c r="CO720" s="77"/>
      <c r="CP720" s="77"/>
      <c r="CQ720" s="77"/>
      <c r="CR720" s="77"/>
      <c r="CS720" s="77"/>
      <c r="CT720" s="81"/>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row>
    <row r="721" spans="1:122" ht="13.5" customHeight="1">
      <c r="A721" s="77"/>
      <c r="B721" s="86"/>
      <c r="C721" s="86"/>
      <c r="D721" s="86"/>
      <c r="E721" s="86"/>
      <c r="F721" s="86"/>
      <c r="G721" s="86"/>
      <c r="H721" s="86"/>
      <c r="I721" s="86"/>
      <c r="J721" s="86"/>
      <c r="K721" s="88"/>
      <c r="L721" s="77"/>
      <c r="M721" s="77"/>
      <c r="N721" s="77"/>
      <c r="O721" s="77"/>
      <c r="P721" s="77"/>
      <c r="Q721" s="77"/>
      <c r="R721" s="89"/>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c r="AP721" s="77"/>
      <c r="AQ721" s="77"/>
      <c r="AR721" s="77"/>
      <c r="AS721" s="77"/>
      <c r="AT721" s="77"/>
      <c r="AU721" s="77"/>
      <c r="AV721" s="77"/>
      <c r="AW721" s="77"/>
      <c r="AX721" s="77"/>
      <c r="AY721" s="77"/>
      <c r="AZ721" s="77"/>
      <c r="BA721" s="77"/>
      <c r="BB721" s="77"/>
      <c r="BC721" s="77"/>
      <c r="BD721" s="77"/>
      <c r="BE721" s="77"/>
      <c r="BF721" s="77"/>
      <c r="BG721" s="77"/>
      <c r="BH721" s="77"/>
      <c r="BI721" s="77"/>
      <c r="BJ721" s="77"/>
      <c r="BK721" s="77"/>
      <c r="BL721" s="77"/>
      <c r="BM721" s="77"/>
      <c r="BN721" s="77"/>
      <c r="BO721" s="77"/>
      <c r="BP721" s="77"/>
      <c r="BQ721" s="77"/>
      <c r="BR721" s="77"/>
      <c r="BS721" s="77"/>
      <c r="BT721" s="77"/>
      <c r="BU721" s="77"/>
      <c r="BV721" s="77"/>
      <c r="BW721" s="77"/>
      <c r="BX721" s="77"/>
      <c r="BY721" s="77"/>
      <c r="BZ721" s="77"/>
      <c r="CA721" s="77"/>
      <c r="CB721" s="77"/>
      <c r="CC721" s="77"/>
      <c r="CD721" s="77"/>
      <c r="CE721" s="77"/>
      <c r="CF721" s="77"/>
      <c r="CG721" s="77"/>
      <c r="CH721" s="77"/>
      <c r="CI721" s="77"/>
      <c r="CJ721" s="77"/>
      <c r="CK721" s="77"/>
      <c r="CL721" s="77"/>
      <c r="CM721" s="77"/>
      <c r="CN721" s="77"/>
      <c r="CO721" s="77"/>
      <c r="CP721" s="77"/>
      <c r="CQ721" s="77"/>
      <c r="CR721" s="77"/>
      <c r="CS721" s="77"/>
      <c r="CT721" s="81"/>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row>
    <row r="722" spans="1:122" ht="13.5" customHeight="1">
      <c r="A722" s="77"/>
      <c r="B722" s="86"/>
      <c r="C722" s="86"/>
      <c r="D722" s="86"/>
      <c r="E722" s="86"/>
      <c r="F722" s="86"/>
      <c r="G722" s="86"/>
      <c r="H722" s="86"/>
      <c r="I722" s="86"/>
      <c r="J722" s="86"/>
      <c r="K722" s="88"/>
      <c r="L722" s="77"/>
      <c r="M722" s="77"/>
      <c r="N722" s="77"/>
      <c r="O722" s="77"/>
      <c r="P722" s="77"/>
      <c r="Q722" s="77"/>
      <c r="R722" s="89"/>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c r="AP722" s="77"/>
      <c r="AQ722" s="77"/>
      <c r="AR722" s="77"/>
      <c r="AS722" s="77"/>
      <c r="AT722" s="77"/>
      <c r="AU722" s="77"/>
      <c r="AV722" s="77"/>
      <c r="AW722" s="77"/>
      <c r="AX722" s="77"/>
      <c r="AY722" s="77"/>
      <c r="AZ722" s="77"/>
      <c r="BA722" s="77"/>
      <c r="BB722" s="77"/>
      <c r="BC722" s="77"/>
      <c r="BD722" s="77"/>
      <c r="BE722" s="77"/>
      <c r="BF722" s="77"/>
      <c r="BG722" s="77"/>
      <c r="BH722" s="77"/>
      <c r="BI722" s="77"/>
      <c r="BJ722" s="77"/>
      <c r="BK722" s="77"/>
      <c r="BL722" s="77"/>
      <c r="BM722" s="77"/>
      <c r="BN722" s="77"/>
      <c r="BO722" s="77"/>
      <c r="BP722" s="77"/>
      <c r="BQ722" s="77"/>
      <c r="BR722" s="77"/>
      <c r="BS722" s="77"/>
      <c r="BT722" s="77"/>
      <c r="BU722" s="77"/>
      <c r="BV722" s="77"/>
      <c r="BW722" s="77"/>
      <c r="BX722" s="77"/>
      <c r="BY722" s="77"/>
      <c r="BZ722" s="77"/>
      <c r="CA722" s="77"/>
      <c r="CB722" s="77"/>
      <c r="CC722" s="77"/>
      <c r="CD722" s="77"/>
      <c r="CE722" s="77"/>
      <c r="CF722" s="77"/>
      <c r="CG722" s="77"/>
      <c r="CH722" s="77"/>
      <c r="CI722" s="77"/>
      <c r="CJ722" s="77"/>
      <c r="CK722" s="77"/>
      <c r="CL722" s="77"/>
      <c r="CM722" s="77"/>
      <c r="CN722" s="77"/>
      <c r="CO722" s="77"/>
      <c r="CP722" s="77"/>
      <c r="CQ722" s="77"/>
      <c r="CR722" s="77"/>
      <c r="CS722" s="77"/>
      <c r="CT722" s="81"/>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row>
    <row r="723" spans="1:122" ht="13.5" customHeight="1">
      <c r="A723" s="77"/>
      <c r="B723" s="86"/>
      <c r="C723" s="86"/>
      <c r="D723" s="86"/>
      <c r="E723" s="86"/>
      <c r="F723" s="86"/>
      <c r="G723" s="86"/>
      <c r="H723" s="86"/>
      <c r="I723" s="86"/>
      <c r="J723" s="86"/>
      <c r="K723" s="88"/>
      <c r="L723" s="77"/>
      <c r="M723" s="77"/>
      <c r="N723" s="77"/>
      <c r="O723" s="77"/>
      <c r="P723" s="77"/>
      <c r="Q723" s="77"/>
      <c r="R723" s="89"/>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c r="AP723" s="77"/>
      <c r="AQ723" s="77"/>
      <c r="AR723" s="77"/>
      <c r="AS723" s="77"/>
      <c r="AT723" s="77"/>
      <c r="AU723" s="77"/>
      <c r="AV723" s="77"/>
      <c r="AW723" s="77"/>
      <c r="AX723" s="77"/>
      <c r="AY723" s="77"/>
      <c r="AZ723" s="77"/>
      <c r="BA723" s="77"/>
      <c r="BB723" s="77"/>
      <c r="BC723" s="77"/>
      <c r="BD723" s="77"/>
      <c r="BE723" s="77"/>
      <c r="BF723" s="77"/>
      <c r="BG723" s="77"/>
      <c r="BH723" s="77"/>
      <c r="BI723" s="77"/>
      <c r="BJ723" s="77"/>
      <c r="BK723" s="77"/>
      <c r="BL723" s="77"/>
      <c r="BM723" s="77"/>
      <c r="BN723" s="77"/>
      <c r="BO723" s="77"/>
      <c r="BP723" s="77"/>
      <c r="BQ723" s="77"/>
      <c r="BR723" s="77"/>
      <c r="BS723" s="77"/>
      <c r="BT723" s="77"/>
      <c r="BU723" s="77"/>
      <c r="BV723" s="77"/>
      <c r="BW723" s="77"/>
      <c r="BX723" s="77"/>
      <c r="BY723" s="77"/>
      <c r="BZ723" s="77"/>
      <c r="CA723" s="77"/>
      <c r="CB723" s="77"/>
      <c r="CC723" s="77"/>
      <c r="CD723" s="77"/>
      <c r="CE723" s="77"/>
      <c r="CF723" s="77"/>
      <c r="CG723" s="77"/>
      <c r="CH723" s="77"/>
      <c r="CI723" s="77"/>
      <c r="CJ723" s="77"/>
      <c r="CK723" s="77"/>
      <c r="CL723" s="77"/>
      <c r="CM723" s="77"/>
      <c r="CN723" s="77"/>
      <c r="CO723" s="77"/>
      <c r="CP723" s="77"/>
      <c r="CQ723" s="77"/>
      <c r="CR723" s="77"/>
      <c r="CS723" s="77"/>
      <c r="CT723" s="81"/>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row>
    <row r="724" spans="1:122" ht="13.5" customHeight="1">
      <c r="A724" s="77"/>
      <c r="B724" s="86"/>
      <c r="C724" s="86"/>
      <c r="D724" s="86"/>
      <c r="E724" s="86"/>
      <c r="F724" s="86"/>
      <c r="G724" s="86"/>
      <c r="H724" s="86"/>
      <c r="I724" s="86"/>
      <c r="J724" s="86"/>
      <c r="K724" s="88"/>
      <c r="L724" s="77"/>
      <c r="M724" s="77"/>
      <c r="N724" s="77"/>
      <c r="O724" s="77"/>
      <c r="P724" s="77"/>
      <c r="Q724" s="77"/>
      <c r="R724" s="89"/>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c r="AP724" s="77"/>
      <c r="AQ724" s="77"/>
      <c r="AR724" s="77"/>
      <c r="AS724" s="77"/>
      <c r="AT724" s="77"/>
      <c r="AU724" s="77"/>
      <c r="AV724" s="77"/>
      <c r="AW724" s="77"/>
      <c r="AX724" s="77"/>
      <c r="AY724" s="77"/>
      <c r="AZ724" s="77"/>
      <c r="BA724" s="77"/>
      <c r="BB724" s="77"/>
      <c r="BC724" s="77"/>
      <c r="BD724" s="77"/>
      <c r="BE724" s="77"/>
      <c r="BF724" s="77"/>
      <c r="BG724" s="77"/>
      <c r="BH724" s="77"/>
      <c r="BI724" s="77"/>
      <c r="BJ724" s="77"/>
      <c r="BK724" s="77"/>
      <c r="BL724" s="77"/>
      <c r="BM724" s="77"/>
      <c r="BN724" s="77"/>
      <c r="BO724" s="77"/>
      <c r="BP724" s="77"/>
      <c r="BQ724" s="77"/>
      <c r="BR724" s="77"/>
      <c r="BS724" s="77"/>
      <c r="BT724" s="77"/>
      <c r="BU724" s="77"/>
      <c r="BV724" s="77"/>
      <c r="BW724" s="77"/>
      <c r="BX724" s="77"/>
      <c r="BY724" s="77"/>
      <c r="BZ724" s="77"/>
      <c r="CA724" s="77"/>
      <c r="CB724" s="77"/>
      <c r="CC724" s="77"/>
      <c r="CD724" s="77"/>
      <c r="CE724" s="77"/>
      <c r="CF724" s="77"/>
      <c r="CG724" s="77"/>
      <c r="CH724" s="77"/>
      <c r="CI724" s="77"/>
      <c r="CJ724" s="77"/>
      <c r="CK724" s="77"/>
      <c r="CL724" s="77"/>
      <c r="CM724" s="77"/>
      <c r="CN724" s="77"/>
      <c r="CO724" s="77"/>
      <c r="CP724" s="77"/>
      <c r="CQ724" s="77"/>
      <c r="CR724" s="77"/>
      <c r="CS724" s="77"/>
      <c r="CT724" s="81"/>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row>
    <row r="725" spans="1:122" ht="13.5" customHeight="1">
      <c r="A725" s="77"/>
      <c r="B725" s="86"/>
      <c r="C725" s="86"/>
      <c r="D725" s="86"/>
      <c r="E725" s="86"/>
      <c r="F725" s="86"/>
      <c r="G725" s="86"/>
      <c r="H725" s="86"/>
      <c r="I725" s="86"/>
      <c r="J725" s="86"/>
      <c r="K725" s="88"/>
      <c r="L725" s="77"/>
      <c r="M725" s="77"/>
      <c r="N725" s="77"/>
      <c r="O725" s="77"/>
      <c r="P725" s="77"/>
      <c r="Q725" s="77"/>
      <c r="R725" s="89"/>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c r="AP725" s="77"/>
      <c r="AQ725" s="77"/>
      <c r="AR725" s="77"/>
      <c r="AS725" s="77"/>
      <c r="AT725" s="77"/>
      <c r="AU725" s="77"/>
      <c r="AV725" s="77"/>
      <c r="AW725" s="77"/>
      <c r="AX725" s="77"/>
      <c r="AY725" s="77"/>
      <c r="AZ725" s="77"/>
      <c r="BA725" s="77"/>
      <c r="BB725" s="77"/>
      <c r="BC725" s="77"/>
      <c r="BD725" s="77"/>
      <c r="BE725" s="77"/>
      <c r="BF725" s="77"/>
      <c r="BG725" s="77"/>
      <c r="BH725" s="77"/>
      <c r="BI725" s="77"/>
      <c r="BJ725" s="77"/>
      <c r="BK725" s="77"/>
      <c r="BL725" s="77"/>
      <c r="BM725" s="77"/>
      <c r="BN725" s="77"/>
      <c r="BO725" s="77"/>
      <c r="BP725" s="77"/>
      <c r="BQ725" s="77"/>
      <c r="BR725" s="77"/>
      <c r="BS725" s="77"/>
      <c r="BT725" s="77"/>
      <c r="BU725" s="77"/>
      <c r="BV725" s="77"/>
      <c r="BW725" s="77"/>
      <c r="BX725" s="77"/>
      <c r="BY725" s="77"/>
      <c r="BZ725" s="77"/>
      <c r="CA725" s="77"/>
      <c r="CB725" s="77"/>
      <c r="CC725" s="77"/>
      <c r="CD725" s="77"/>
      <c r="CE725" s="77"/>
      <c r="CF725" s="77"/>
      <c r="CG725" s="77"/>
      <c r="CH725" s="77"/>
      <c r="CI725" s="77"/>
      <c r="CJ725" s="77"/>
      <c r="CK725" s="77"/>
      <c r="CL725" s="77"/>
      <c r="CM725" s="77"/>
      <c r="CN725" s="77"/>
      <c r="CO725" s="77"/>
      <c r="CP725" s="77"/>
      <c r="CQ725" s="77"/>
      <c r="CR725" s="77"/>
      <c r="CS725" s="77"/>
      <c r="CT725" s="81"/>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row>
    <row r="726" spans="1:122" ht="13.5" customHeight="1">
      <c r="A726" s="77"/>
      <c r="B726" s="86"/>
      <c r="C726" s="86"/>
      <c r="D726" s="86"/>
      <c r="E726" s="86"/>
      <c r="F726" s="86"/>
      <c r="G726" s="86"/>
      <c r="H726" s="86"/>
      <c r="I726" s="86"/>
      <c r="J726" s="86"/>
      <c r="K726" s="88"/>
      <c r="L726" s="77"/>
      <c r="M726" s="77"/>
      <c r="N726" s="77"/>
      <c r="O726" s="77"/>
      <c r="P726" s="77"/>
      <c r="Q726" s="77"/>
      <c r="R726" s="89"/>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c r="AP726" s="77"/>
      <c r="AQ726" s="77"/>
      <c r="AR726" s="77"/>
      <c r="AS726" s="77"/>
      <c r="AT726" s="77"/>
      <c r="AU726" s="77"/>
      <c r="AV726" s="77"/>
      <c r="AW726" s="77"/>
      <c r="AX726" s="77"/>
      <c r="AY726" s="77"/>
      <c r="AZ726" s="77"/>
      <c r="BA726" s="77"/>
      <c r="BB726" s="77"/>
      <c r="BC726" s="77"/>
      <c r="BD726" s="77"/>
      <c r="BE726" s="77"/>
      <c r="BF726" s="77"/>
      <c r="BG726" s="77"/>
      <c r="BH726" s="77"/>
      <c r="BI726" s="77"/>
      <c r="BJ726" s="77"/>
      <c r="BK726" s="77"/>
      <c r="BL726" s="77"/>
      <c r="BM726" s="77"/>
      <c r="BN726" s="77"/>
      <c r="BO726" s="77"/>
      <c r="BP726" s="77"/>
      <c r="BQ726" s="77"/>
      <c r="BR726" s="77"/>
      <c r="BS726" s="77"/>
      <c r="BT726" s="77"/>
      <c r="BU726" s="77"/>
      <c r="BV726" s="77"/>
      <c r="BW726" s="77"/>
      <c r="BX726" s="77"/>
      <c r="BY726" s="77"/>
      <c r="BZ726" s="77"/>
      <c r="CA726" s="77"/>
      <c r="CB726" s="77"/>
      <c r="CC726" s="77"/>
      <c r="CD726" s="77"/>
      <c r="CE726" s="77"/>
      <c r="CF726" s="77"/>
      <c r="CG726" s="77"/>
      <c r="CH726" s="77"/>
      <c r="CI726" s="77"/>
      <c r="CJ726" s="77"/>
      <c r="CK726" s="77"/>
      <c r="CL726" s="77"/>
      <c r="CM726" s="77"/>
      <c r="CN726" s="77"/>
      <c r="CO726" s="77"/>
      <c r="CP726" s="77"/>
      <c r="CQ726" s="77"/>
      <c r="CR726" s="77"/>
      <c r="CS726" s="77"/>
      <c r="CT726" s="81"/>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row>
    <row r="727" spans="1:122" ht="13.5" customHeight="1">
      <c r="A727" s="77"/>
      <c r="B727" s="86"/>
      <c r="C727" s="86"/>
      <c r="D727" s="86"/>
      <c r="E727" s="86"/>
      <c r="F727" s="86"/>
      <c r="G727" s="86"/>
      <c r="H727" s="86"/>
      <c r="I727" s="86"/>
      <c r="J727" s="86"/>
      <c r="K727" s="88"/>
      <c r="L727" s="77"/>
      <c r="M727" s="77"/>
      <c r="N727" s="77"/>
      <c r="O727" s="77"/>
      <c r="P727" s="77"/>
      <c r="Q727" s="77"/>
      <c r="R727" s="89"/>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c r="AP727" s="77"/>
      <c r="AQ727" s="77"/>
      <c r="AR727" s="77"/>
      <c r="AS727" s="77"/>
      <c r="AT727" s="77"/>
      <c r="AU727" s="77"/>
      <c r="AV727" s="77"/>
      <c r="AW727" s="77"/>
      <c r="AX727" s="77"/>
      <c r="AY727" s="77"/>
      <c r="AZ727" s="77"/>
      <c r="BA727" s="77"/>
      <c r="BB727" s="77"/>
      <c r="BC727" s="77"/>
      <c r="BD727" s="77"/>
      <c r="BE727" s="77"/>
      <c r="BF727" s="77"/>
      <c r="BG727" s="77"/>
      <c r="BH727" s="77"/>
      <c r="BI727" s="77"/>
      <c r="BJ727" s="77"/>
      <c r="BK727" s="77"/>
      <c r="BL727" s="77"/>
      <c r="BM727" s="77"/>
      <c r="BN727" s="77"/>
      <c r="BO727" s="77"/>
      <c r="BP727" s="77"/>
      <c r="BQ727" s="77"/>
      <c r="BR727" s="77"/>
      <c r="BS727" s="77"/>
      <c r="BT727" s="77"/>
      <c r="BU727" s="77"/>
      <c r="BV727" s="77"/>
      <c r="BW727" s="77"/>
      <c r="BX727" s="77"/>
      <c r="BY727" s="77"/>
      <c r="BZ727" s="77"/>
      <c r="CA727" s="77"/>
      <c r="CB727" s="77"/>
      <c r="CC727" s="77"/>
      <c r="CD727" s="77"/>
      <c r="CE727" s="77"/>
      <c r="CF727" s="77"/>
      <c r="CG727" s="77"/>
      <c r="CH727" s="77"/>
      <c r="CI727" s="77"/>
      <c r="CJ727" s="77"/>
      <c r="CK727" s="77"/>
      <c r="CL727" s="77"/>
      <c r="CM727" s="77"/>
      <c r="CN727" s="77"/>
      <c r="CO727" s="77"/>
      <c r="CP727" s="77"/>
      <c r="CQ727" s="77"/>
      <c r="CR727" s="77"/>
      <c r="CS727" s="77"/>
      <c r="CT727" s="81"/>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row>
    <row r="728" spans="1:122" ht="13.5" customHeight="1">
      <c r="A728" s="77"/>
      <c r="B728" s="86"/>
      <c r="C728" s="86"/>
      <c r="D728" s="86"/>
      <c r="E728" s="86"/>
      <c r="F728" s="86"/>
      <c r="G728" s="86"/>
      <c r="H728" s="86"/>
      <c r="I728" s="86"/>
      <c r="J728" s="86"/>
      <c r="K728" s="88"/>
      <c r="L728" s="77"/>
      <c r="M728" s="77"/>
      <c r="N728" s="77"/>
      <c r="O728" s="77"/>
      <c r="P728" s="77"/>
      <c r="Q728" s="77"/>
      <c r="R728" s="89"/>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c r="AP728" s="77"/>
      <c r="AQ728" s="77"/>
      <c r="AR728" s="77"/>
      <c r="AS728" s="77"/>
      <c r="AT728" s="77"/>
      <c r="AU728" s="77"/>
      <c r="AV728" s="77"/>
      <c r="AW728" s="77"/>
      <c r="AX728" s="77"/>
      <c r="AY728" s="77"/>
      <c r="AZ728" s="77"/>
      <c r="BA728" s="77"/>
      <c r="BB728" s="77"/>
      <c r="BC728" s="77"/>
      <c r="BD728" s="77"/>
      <c r="BE728" s="77"/>
      <c r="BF728" s="77"/>
      <c r="BG728" s="77"/>
      <c r="BH728" s="77"/>
      <c r="BI728" s="77"/>
      <c r="BJ728" s="77"/>
      <c r="BK728" s="77"/>
      <c r="BL728" s="77"/>
      <c r="BM728" s="77"/>
      <c r="BN728" s="77"/>
      <c r="BO728" s="77"/>
      <c r="BP728" s="77"/>
      <c r="BQ728" s="77"/>
      <c r="BR728" s="77"/>
      <c r="BS728" s="77"/>
      <c r="BT728" s="77"/>
      <c r="BU728" s="77"/>
      <c r="BV728" s="77"/>
      <c r="BW728" s="77"/>
      <c r="BX728" s="77"/>
      <c r="BY728" s="77"/>
      <c r="BZ728" s="77"/>
      <c r="CA728" s="77"/>
      <c r="CB728" s="77"/>
      <c r="CC728" s="77"/>
      <c r="CD728" s="77"/>
      <c r="CE728" s="77"/>
      <c r="CF728" s="77"/>
      <c r="CG728" s="77"/>
      <c r="CH728" s="77"/>
      <c r="CI728" s="77"/>
      <c r="CJ728" s="77"/>
      <c r="CK728" s="77"/>
      <c r="CL728" s="77"/>
      <c r="CM728" s="77"/>
      <c r="CN728" s="77"/>
      <c r="CO728" s="77"/>
      <c r="CP728" s="77"/>
      <c r="CQ728" s="77"/>
      <c r="CR728" s="77"/>
      <c r="CS728" s="77"/>
      <c r="CT728" s="81"/>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row>
    <row r="729" spans="1:122" ht="13.5" customHeight="1">
      <c r="A729" s="77"/>
      <c r="B729" s="86"/>
      <c r="C729" s="86"/>
      <c r="D729" s="86"/>
      <c r="E729" s="86"/>
      <c r="F729" s="86"/>
      <c r="G729" s="86"/>
      <c r="H729" s="86"/>
      <c r="I729" s="86"/>
      <c r="J729" s="86"/>
      <c r="K729" s="88"/>
      <c r="L729" s="77"/>
      <c r="M729" s="77"/>
      <c r="N729" s="77"/>
      <c r="O729" s="77"/>
      <c r="P729" s="77"/>
      <c r="Q729" s="77"/>
      <c r="R729" s="89"/>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c r="AP729" s="77"/>
      <c r="AQ729" s="77"/>
      <c r="AR729" s="77"/>
      <c r="AS729" s="77"/>
      <c r="AT729" s="77"/>
      <c r="AU729" s="77"/>
      <c r="AV729" s="77"/>
      <c r="AW729" s="77"/>
      <c r="AX729" s="77"/>
      <c r="AY729" s="77"/>
      <c r="AZ729" s="77"/>
      <c r="BA729" s="77"/>
      <c r="BB729" s="77"/>
      <c r="BC729" s="77"/>
      <c r="BD729" s="77"/>
      <c r="BE729" s="77"/>
      <c r="BF729" s="77"/>
      <c r="BG729" s="77"/>
      <c r="BH729" s="77"/>
      <c r="BI729" s="77"/>
      <c r="BJ729" s="77"/>
      <c r="BK729" s="77"/>
      <c r="BL729" s="77"/>
      <c r="BM729" s="77"/>
      <c r="BN729" s="77"/>
      <c r="BO729" s="77"/>
      <c r="BP729" s="77"/>
      <c r="BQ729" s="77"/>
      <c r="BR729" s="77"/>
      <c r="BS729" s="77"/>
      <c r="BT729" s="77"/>
      <c r="BU729" s="77"/>
      <c r="BV729" s="77"/>
      <c r="BW729" s="77"/>
      <c r="BX729" s="77"/>
      <c r="BY729" s="77"/>
      <c r="BZ729" s="77"/>
      <c r="CA729" s="77"/>
      <c r="CB729" s="77"/>
      <c r="CC729" s="77"/>
      <c r="CD729" s="77"/>
      <c r="CE729" s="77"/>
      <c r="CF729" s="77"/>
      <c r="CG729" s="77"/>
      <c r="CH729" s="77"/>
      <c r="CI729" s="77"/>
      <c r="CJ729" s="77"/>
      <c r="CK729" s="77"/>
      <c r="CL729" s="77"/>
      <c r="CM729" s="77"/>
      <c r="CN729" s="77"/>
      <c r="CO729" s="77"/>
      <c r="CP729" s="77"/>
      <c r="CQ729" s="77"/>
      <c r="CR729" s="77"/>
      <c r="CS729" s="77"/>
      <c r="CT729" s="81"/>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row>
    <row r="730" spans="1:122" ht="13.5" customHeight="1">
      <c r="A730" s="77"/>
      <c r="B730" s="86"/>
      <c r="C730" s="86"/>
      <c r="D730" s="86"/>
      <c r="E730" s="86"/>
      <c r="F730" s="86"/>
      <c r="G730" s="86"/>
      <c r="H730" s="86"/>
      <c r="I730" s="86"/>
      <c r="J730" s="86"/>
      <c r="K730" s="88"/>
      <c r="L730" s="77"/>
      <c r="M730" s="77"/>
      <c r="N730" s="77"/>
      <c r="O730" s="77"/>
      <c r="P730" s="77"/>
      <c r="Q730" s="77"/>
      <c r="R730" s="89"/>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c r="AP730" s="77"/>
      <c r="AQ730" s="77"/>
      <c r="AR730" s="77"/>
      <c r="AS730" s="77"/>
      <c r="AT730" s="77"/>
      <c r="AU730" s="77"/>
      <c r="AV730" s="77"/>
      <c r="AW730" s="77"/>
      <c r="AX730" s="77"/>
      <c r="AY730" s="77"/>
      <c r="AZ730" s="77"/>
      <c r="BA730" s="77"/>
      <c r="BB730" s="77"/>
      <c r="BC730" s="77"/>
      <c r="BD730" s="77"/>
      <c r="BE730" s="77"/>
      <c r="BF730" s="77"/>
      <c r="BG730" s="77"/>
      <c r="BH730" s="77"/>
      <c r="BI730" s="77"/>
      <c r="BJ730" s="77"/>
      <c r="BK730" s="77"/>
      <c r="BL730" s="77"/>
      <c r="BM730" s="77"/>
      <c r="BN730" s="77"/>
      <c r="BO730" s="77"/>
      <c r="BP730" s="77"/>
      <c r="BQ730" s="77"/>
      <c r="BR730" s="77"/>
      <c r="BS730" s="77"/>
      <c r="BT730" s="77"/>
      <c r="BU730" s="77"/>
      <c r="BV730" s="77"/>
      <c r="BW730" s="77"/>
      <c r="BX730" s="77"/>
      <c r="BY730" s="77"/>
      <c r="BZ730" s="77"/>
      <c r="CA730" s="77"/>
      <c r="CB730" s="77"/>
      <c r="CC730" s="77"/>
      <c r="CD730" s="77"/>
      <c r="CE730" s="77"/>
      <c r="CF730" s="77"/>
      <c r="CG730" s="77"/>
      <c r="CH730" s="77"/>
      <c r="CI730" s="77"/>
      <c r="CJ730" s="77"/>
      <c r="CK730" s="77"/>
      <c r="CL730" s="77"/>
      <c r="CM730" s="77"/>
      <c r="CN730" s="77"/>
      <c r="CO730" s="77"/>
      <c r="CP730" s="77"/>
      <c r="CQ730" s="77"/>
      <c r="CR730" s="77"/>
      <c r="CS730" s="77"/>
      <c r="CT730" s="81"/>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row>
    <row r="731" spans="1:122" ht="13.5" customHeight="1">
      <c r="A731" s="77"/>
      <c r="B731" s="86"/>
      <c r="C731" s="86"/>
      <c r="D731" s="86"/>
      <c r="E731" s="86"/>
      <c r="F731" s="86"/>
      <c r="G731" s="86"/>
      <c r="H731" s="86"/>
      <c r="I731" s="86"/>
      <c r="J731" s="86"/>
      <c r="K731" s="88"/>
      <c r="L731" s="77"/>
      <c r="M731" s="77"/>
      <c r="N731" s="77"/>
      <c r="O731" s="77"/>
      <c r="P731" s="77"/>
      <c r="Q731" s="77"/>
      <c r="R731" s="89"/>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c r="AP731" s="77"/>
      <c r="AQ731" s="77"/>
      <c r="AR731" s="77"/>
      <c r="AS731" s="77"/>
      <c r="AT731" s="77"/>
      <c r="AU731" s="77"/>
      <c r="AV731" s="77"/>
      <c r="AW731" s="77"/>
      <c r="AX731" s="77"/>
      <c r="AY731" s="77"/>
      <c r="AZ731" s="77"/>
      <c r="BA731" s="77"/>
      <c r="BB731" s="77"/>
      <c r="BC731" s="77"/>
      <c r="BD731" s="77"/>
      <c r="BE731" s="77"/>
      <c r="BF731" s="77"/>
      <c r="BG731" s="77"/>
      <c r="BH731" s="77"/>
      <c r="BI731" s="77"/>
      <c r="BJ731" s="77"/>
      <c r="BK731" s="77"/>
      <c r="BL731" s="77"/>
      <c r="BM731" s="77"/>
      <c r="BN731" s="77"/>
      <c r="BO731" s="77"/>
      <c r="BP731" s="77"/>
      <c r="BQ731" s="77"/>
      <c r="BR731" s="77"/>
      <c r="BS731" s="77"/>
      <c r="BT731" s="77"/>
      <c r="BU731" s="77"/>
      <c r="BV731" s="77"/>
      <c r="BW731" s="77"/>
      <c r="BX731" s="77"/>
      <c r="BY731" s="77"/>
      <c r="BZ731" s="77"/>
      <c r="CA731" s="77"/>
      <c r="CB731" s="77"/>
      <c r="CC731" s="77"/>
      <c r="CD731" s="77"/>
      <c r="CE731" s="77"/>
      <c r="CF731" s="77"/>
      <c r="CG731" s="77"/>
      <c r="CH731" s="77"/>
      <c r="CI731" s="77"/>
      <c r="CJ731" s="77"/>
      <c r="CK731" s="77"/>
      <c r="CL731" s="77"/>
      <c r="CM731" s="77"/>
      <c r="CN731" s="77"/>
      <c r="CO731" s="77"/>
      <c r="CP731" s="77"/>
      <c r="CQ731" s="77"/>
      <c r="CR731" s="77"/>
      <c r="CS731" s="77"/>
      <c r="CT731" s="81"/>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row>
    <row r="732" spans="1:122" ht="13.5" customHeight="1">
      <c r="A732" s="77"/>
      <c r="B732" s="86"/>
      <c r="C732" s="86"/>
      <c r="D732" s="86"/>
      <c r="E732" s="86"/>
      <c r="F732" s="86"/>
      <c r="G732" s="86"/>
      <c r="H732" s="86"/>
      <c r="I732" s="86"/>
      <c r="J732" s="86"/>
      <c r="K732" s="88"/>
      <c r="L732" s="77"/>
      <c r="M732" s="77"/>
      <c r="N732" s="77"/>
      <c r="O732" s="77"/>
      <c r="P732" s="77"/>
      <c r="Q732" s="77"/>
      <c r="R732" s="89"/>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c r="AP732" s="77"/>
      <c r="AQ732" s="77"/>
      <c r="AR732" s="77"/>
      <c r="AS732" s="77"/>
      <c r="AT732" s="77"/>
      <c r="AU732" s="77"/>
      <c r="AV732" s="77"/>
      <c r="AW732" s="77"/>
      <c r="AX732" s="77"/>
      <c r="AY732" s="77"/>
      <c r="AZ732" s="77"/>
      <c r="BA732" s="77"/>
      <c r="BB732" s="77"/>
      <c r="BC732" s="77"/>
      <c r="BD732" s="77"/>
      <c r="BE732" s="77"/>
      <c r="BF732" s="77"/>
      <c r="BG732" s="77"/>
      <c r="BH732" s="77"/>
      <c r="BI732" s="77"/>
      <c r="BJ732" s="77"/>
      <c r="BK732" s="77"/>
      <c r="BL732" s="77"/>
      <c r="BM732" s="77"/>
      <c r="BN732" s="77"/>
      <c r="BO732" s="77"/>
      <c r="BP732" s="77"/>
      <c r="BQ732" s="77"/>
      <c r="BR732" s="77"/>
      <c r="BS732" s="77"/>
      <c r="BT732" s="77"/>
      <c r="BU732" s="77"/>
      <c r="BV732" s="77"/>
      <c r="BW732" s="77"/>
      <c r="BX732" s="77"/>
      <c r="BY732" s="77"/>
      <c r="BZ732" s="77"/>
      <c r="CA732" s="77"/>
      <c r="CB732" s="77"/>
      <c r="CC732" s="77"/>
      <c r="CD732" s="77"/>
      <c r="CE732" s="77"/>
      <c r="CF732" s="77"/>
      <c r="CG732" s="77"/>
      <c r="CH732" s="77"/>
      <c r="CI732" s="77"/>
      <c r="CJ732" s="77"/>
      <c r="CK732" s="77"/>
      <c r="CL732" s="77"/>
      <c r="CM732" s="77"/>
      <c r="CN732" s="77"/>
      <c r="CO732" s="77"/>
      <c r="CP732" s="77"/>
      <c r="CQ732" s="77"/>
      <c r="CR732" s="77"/>
      <c r="CS732" s="77"/>
      <c r="CT732" s="81"/>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row>
    <row r="733" spans="1:122" ht="13.5" customHeight="1">
      <c r="A733" s="77"/>
      <c r="B733" s="86"/>
      <c r="C733" s="86"/>
      <c r="D733" s="86"/>
      <c r="E733" s="86"/>
      <c r="F733" s="86"/>
      <c r="G733" s="86"/>
      <c r="H733" s="86"/>
      <c r="I733" s="86"/>
      <c r="J733" s="86"/>
      <c r="K733" s="88"/>
      <c r="L733" s="77"/>
      <c r="M733" s="77"/>
      <c r="N733" s="77"/>
      <c r="O733" s="77"/>
      <c r="P733" s="77"/>
      <c r="Q733" s="77"/>
      <c r="R733" s="89"/>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c r="AP733" s="77"/>
      <c r="AQ733" s="77"/>
      <c r="AR733" s="77"/>
      <c r="AS733" s="77"/>
      <c r="AT733" s="77"/>
      <c r="AU733" s="77"/>
      <c r="AV733" s="77"/>
      <c r="AW733" s="77"/>
      <c r="AX733" s="77"/>
      <c r="AY733" s="77"/>
      <c r="AZ733" s="77"/>
      <c r="BA733" s="77"/>
      <c r="BB733" s="77"/>
      <c r="BC733" s="77"/>
      <c r="BD733" s="77"/>
      <c r="BE733" s="77"/>
      <c r="BF733" s="77"/>
      <c r="BG733" s="77"/>
      <c r="BH733" s="77"/>
      <c r="BI733" s="77"/>
      <c r="BJ733" s="77"/>
      <c r="BK733" s="77"/>
      <c r="BL733" s="77"/>
      <c r="BM733" s="77"/>
      <c r="BN733" s="77"/>
      <c r="BO733" s="77"/>
      <c r="BP733" s="77"/>
      <c r="BQ733" s="77"/>
      <c r="BR733" s="77"/>
      <c r="BS733" s="77"/>
      <c r="BT733" s="77"/>
      <c r="BU733" s="77"/>
      <c r="BV733" s="77"/>
      <c r="BW733" s="77"/>
      <c r="BX733" s="77"/>
      <c r="BY733" s="77"/>
      <c r="BZ733" s="77"/>
      <c r="CA733" s="77"/>
      <c r="CB733" s="77"/>
      <c r="CC733" s="77"/>
      <c r="CD733" s="77"/>
      <c r="CE733" s="77"/>
      <c r="CF733" s="77"/>
      <c r="CG733" s="77"/>
      <c r="CH733" s="77"/>
      <c r="CI733" s="77"/>
      <c r="CJ733" s="77"/>
      <c r="CK733" s="77"/>
      <c r="CL733" s="77"/>
      <c r="CM733" s="77"/>
      <c r="CN733" s="77"/>
      <c r="CO733" s="77"/>
      <c r="CP733" s="77"/>
      <c r="CQ733" s="77"/>
      <c r="CR733" s="77"/>
      <c r="CS733" s="77"/>
      <c r="CT733" s="81"/>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row>
    <row r="734" spans="1:122" ht="13.5" customHeight="1">
      <c r="A734" s="77"/>
      <c r="B734" s="86"/>
      <c r="C734" s="86"/>
      <c r="D734" s="86"/>
      <c r="E734" s="86"/>
      <c r="F734" s="86"/>
      <c r="G734" s="86"/>
      <c r="H734" s="86"/>
      <c r="I734" s="86"/>
      <c r="J734" s="86"/>
      <c r="K734" s="88"/>
      <c r="L734" s="77"/>
      <c r="M734" s="77"/>
      <c r="N734" s="77"/>
      <c r="O734" s="77"/>
      <c r="P734" s="77"/>
      <c r="Q734" s="77"/>
      <c r="R734" s="89"/>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c r="AP734" s="77"/>
      <c r="AQ734" s="77"/>
      <c r="AR734" s="77"/>
      <c r="AS734" s="77"/>
      <c r="AT734" s="77"/>
      <c r="AU734" s="77"/>
      <c r="AV734" s="77"/>
      <c r="AW734" s="77"/>
      <c r="AX734" s="77"/>
      <c r="AY734" s="77"/>
      <c r="AZ734" s="77"/>
      <c r="BA734" s="77"/>
      <c r="BB734" s="77"/>
      <c r="BC734" s="77"/>
      <c r="BD734" s="77"/>
      <c r="BE734" s="77"/>
      <c r="BF734" s="77"/>
      <c r="BG734" s="77"/>
      <c r="BH734" s="77"/>
      <c r="BI734" s="77"/>
      <c r="BJ734" s="77"/>
      <c r="BK734" s="77"/>
      <c r="BL734" s="77"/>
      <c r="BM734" s="77"/>
      <c r="BN734" s="77"/>
      <c r="BO734" s="77"/>
      <c r="BP734" s="77"/>
      <c r="BQ734" s="77"/>
      <c r="BR734" s="77"/>
      <c r="BS734" s="77"/>
      <c r="BT734" s="77"/>
      <c r="BU734" s="77"/>
      <c r="BV734" s="77"/>
      <c r="BW734" s="77"/>
      <c r="BX734" s="77"/>
      <c r="BY734" s="77"/>
      <c r="BZ734" s="77"/>
      <c r="CA734" s="77"/>
      <c r="CB734" s="77"/>
      <c r="CC734" s="77"/>
      <c r="CD734" s="77"/>
      <c r="CE734" s="77"/>
      <c r="CF734" s="77"/>
      <c r="CG734" s="77"/>
      <c r="CH734" s="77"/>
      <c r="CI734" s="77"/>
      <c r="CJ734" s="77"/>
      <c r="CK734" s="77"/>
      <c r="CL734" s="77"/>
      <c r="CM734" s="77"/>
      <c r="CN734" s="77"/>
      <c r="CO734" s="77"/>
      <c r="CP734" s="77"/>
      <c r="CQ734" s="77"/>
      <c r="CR734" s="77"/>
      <c r="CS734" s="77"/>
      <c r="CT734" s="81"/>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row>
    <row r="735" spans="1:122" ht="13.5" customHeight="1">
      <c r="A735" s="77"/>
      <c r="B735" s="86"/>
      <c r="C735" s="86"/>
      <c r="D735" s="86"/>
      <c r="E735" s="86"/>
      <c r="F735" s="86"/>
      <c r="G735" s="86"/>
      <c r="H735" s="86"/>
      <c r="I735" s="86"/>
      <c r="J735" s="86"/>
      <c r="K735" s="88"/>
      <c r="L735" s="77"/>
      <c r="M735" s="77"/>
      <c r="N735" s="77"/>
      <c r="O735" s="77"/>
      <c r="P735" s="77"/>
      <c r="Q735" s="77"/>
      <c r="R735" s="89"/>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c r="AP735" s="77"/>
      <c r="AQ735" s="77"/>
      <c r="AR735" s="77"/>
      <c r="AS735" s="77"/>
      <c r="AT735" s="77"/>
      <c r="AU735" s="77"/>
      <c r="AV735" s="77"/>
      <c r="AW735" s="77"/>
      <c r="AX735" s="77"/>
      <c r="AY735" s="77"/>
      <c r="AZ735" s="77"/>
      <c r="BA735" s="77"/>
      <c r="BB735" s="77"/>
      <c r="BC735" s="77"/>
      <c r="BD735" s="77"/>
      <c r="BE735" s="77"/>
      <c r="BF735" s="77"/>
      <c r="BG735" s="77"/>
      <c r="BH735" s="77"/>
      <c r="BI735" s="77"/>
      <c r="BJ735" s="77"/>
      <c r="BK735" s="77"/>
      <c r="BL735" s="77"/>
      <c r="BM735" s="77"/>
      <c r="BN735" s="77"/>
      <c r="BO735" s="77"/>
      <c r="BP735" s="77"/>
      <c r="BQ735" s="77"/>
      <c r="BR735" s="77"/>
      <c r="BS735" s="77"/>
      <c r="BT735" s="77"/>
      <c r="BU735" s="77"/>
      <c r="BV735" s="77"/>
      <c r="BW735" s="77"/>
      <c r="BX735" s="77"/>
      <c r="BY735" s="77"/>
      <c r="BZ735" s="77"/>
      <c r="CA735" s="77"/>
      <c r="CB735" s="77"/>
      <c r="CC735" s="77"/>
      <c r="CD735" s="77"/>
      <c r="CE735" s="77"/>
      <c r="CF735" s="77"/>
      <c r="CG735" s="77"/>
      <c r="CH735" s="77"/>
      <c r="CI735" s="77"/>
      <c r="CJ735" s="77"/>
      <c r="CK735" s="77"/>
      <c r="CL735" s="77"/>
      <c r="CM735" s="77"/>
      <c r="CN735" s="77"/>
      <c r="CO735" s="77"/>
      <c r="CP735" s="77"/>
      <c r="CQ735" s="77"/>
      <c r="CR735" s="77"/>
      <c r="CS735" s="77"/>
      <c r="CT735" s="81"/>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row>
    <row r="736" spans="1:122" ht="13.5" customHeight="1">
      <c r="A736" s="77"/>
      <c r="B736" s="86"/>
      <c r="C736" s="86"/>
      <c r="D736" s="86"/>
      <c r="E736" s="86"/>
      <c r="F736" s="86"/>
      <c r="G736" s="86"/>
      <c r="H736" s="86"/>
      <c r="I736" s="86"/>
      <c r="J736" s="86"/>
      <c r="K736" s="88"/>
      <c r="L736" s="77"/>
      <c r="M736" s="77"/>
      <c r="N736" s="77"/>
      <c r="O736" s="77"/>
      <c r="P736" s="77"/>
      <c r="Q736" s="77"/>
      <c r="R736" s="89"/>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c r="AP736" s="77"/>
      <c r="AQ736" s="77"/>
      <c r="AR736" s="77"/>
      <c r="AS736" s="77"/>
      <c r="AT736" s="77"/>
      <c r="AU736" s="77"/>
      <c r="AV736" s="77"/>
      <c r="AW736" s="77"/>
      <c r="AX736" s="77"/>
      <c r="AY736" s="77"/>
      <c r="AZ736" s="77"/>
      <c r="BA736" s="77"/>
      <c r="BB736" s="77"/>
      <c r="BC736" s="77"/>
      <c r="BD736" s="77"/>
      <c r="BE736" s="77"/>
      <c r="BF736" s="77"/>
      <c r="BG736" s="77"/>
      <c r="BH736" s="77"/>
      <c r="BI736" s="77"/>
      <c r="BJ736" s="77"/>
      <c r="BK736" s="77"/>
      <c r="BL736" s="77"/>
      <c r="BM736" s="77"/>
      <c r="BN736" s="77"/>
      <c r="BO736" s="77"/>
      <c r="BP736" s="77"/>
      <c r="BQ736" s="77"/>
      <c r="BR736" s="77"/>
      <c r="BS736" s="77"/>
      <c r="BT736" s="77"/>
      <c r="BU736" s="77"/>
      <c r="BV736" s="77"/>
      <c r="BW736" s="77"/>
      <c r="BX736" s="77"/>
      <c r="BY736" s="77"/>
      <c r="BZ736" s="77"/>
      <c r="CA736" s="77"/>
      <c r="CB736" s="77"/>
      <c r="CC736" s="77"/>
      <c r="CD736" s="77"/>
      <c r="CE736" s="77"/>
      <c r="CF736" s="77"/>
      <c r="CG736" s="77"/>
      <c r="CH736" s="77"/>
      <c r="CI736" s="77"/>
      <c r="CJ736" s="77"/>
      <c r="CK736" s="77"/>
      <c r="CL736" s="77"/>
      <c r="CM736" s="77"/>
      <c r="CN736" s="77"/>
      <c r="CO736" s="77"/>
      <c r="CP736" s="77"/>
      <c r="CQ736" s="77"/>
      <c r="CR736" s="77"/>
      <c r="CS736" s="77"/>
      <c r="CT736" s="81"/>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row>
    <row r="737" spans="1:122" ht="13.5" customHeight="1">
      <c r="A737" s="77"/>
      <c r="B737" s="86"/>
      <c r="C737" s="86"/>
      <c r="D737" s="86"/>
      <c r="E737" s="86"/>
      <c r="F737" s="86"/>
      <c r="G737" s="86"/>
      <c r="H737" s="86"/>
      <c r="I737" s="86"/>
      <c r="J737" s="86"/>
      <c r="K737" s="88"/>
      <c r="L737" s="77"/>
      <c r="M737" s="77"/>
      <c r="N737" s="77"/>
      <c r="O737" s="77"/>
      <c r="P737" s="77"/>
      <c r="Q737" s="77"/>
      <c r="R737" s="89"/>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c r="AP737" s="77"/>
      <c r="AQ737" s="77"/>
      <c r="AR737" s="77"/>
      <c r="AS737" s="77"/>
      <c r="AT737" s="77"/>
      <c r="AU737" s="77"/>
      <c r="AV737" s="77"/>
      <c r="AW737" s="77"/>
      <c r="AX737" s="77"/>
      <c r="AY737" s="77"/>
      <c r="AZ737" s="77"/>
      <c r="BA737" s="77"/>
      <c r="BB737" s="77"/>
      <c r="BC737" s="77"/>
      <c r="BD737" s="77"/>
      <c r="BE737" s="77"/>
      <c r="BF737" s="77"/>
      <c r="BG737" s="77"/>
      <c r="BH737" s="77"/>
      <c r="BI737" s="77"/>
      <c r="BJ737" s="77"/>
      <c r="BK737" s="77"/>
      <c r="BL737" s="77"/>
      <c r="BM737" s="77"/>
      <c r="BN737" s="77"/>
      <c r="BO737" s="77"/>
      <c r="BP737" s="77"/>
      <c r="BQ737" s="77"/>
      <c r="BR737" s="77"/>
      <c r="BS737" s="77"/>
      <c r="BT737" s="77"/>
      <c r="BU737" s="77"/>
      <c r="BV737" s="77"/>
      <c r="BW737" s="77"/>
      <c r="BX737" s="77"/>
      <c r="BY737" s="77"/>
      <c r="BZ737" s="77"/>
      <c r="CA737" s="77"/>
      <c r="CB737" s="77"/>
      <c r="CC737" s="77"/>
      <c r="CD737" s="77"/>
      <c r="CE737" s="77"/>
      <c r="CF737" s="77"/>
      <c r="CG737" s="77"/>
      <c r="CH737" s="77"/>
      <c r="CI737" s="77"/>
      <c r="CJ737" s="77"/>
      <c r="CK737" s="77"/>
      <c r="CL737" s="77"/>
      <c r="CM737" s="77"/>
      <c r="CN737" s="77"/>
      <c r="CO737" s="77"/>
      <c r="CP737" s="77"/>
      <c r="CQ737" s="77"/>
      <c r="CR737" s="77"/>
      <c r="CS737" s="77"/>
      <c r="CT737" s="81"/>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row>
    <row r="738" spans="1:122" ht="13.5" customHeight="1">
      <c r="A738" s="77"/>
      <c r="B738" s="86"/>
      <c r="C738" s="86"/>
      <c r="D738" s="86"/>
      <c r="E738" s="86"/>
      <c r="F738" s="86"/>
      <c r="G738" s="86"/>
      <c r="H738" s="86"/>
      <c r="I738" s="86"/>
      <c r="J738" s="86"/>
      <c r="K738" s="88"/>
      <c r="L738" s="77"/>
      <c r="M738" s="77"/>
      <c r="N738" s="77"/>
      <c r="O738" s="77"/>
      <c r="P738" s="77"/>
      <c r="Q738" s="77"/>
      <c r="R738" s="89"/>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c r="AP738" s="77"/>
      <c r="AQ738" s="77"/>
      <c r="AR738" s="77"/>
      <c r="AS738" s="77"/>
      <c r="AT738" s="77"/>
      <c r="AU738" s="77"/>
      <c r="AV738" s="77"/>
      <c r="AW738" s="77"/>
      <c r="AX738" s="77"/>
      <c r="AY738" s="77"/>
      <c r="AZ738" s="77"/>
      <c r="BA738" s="77"/>
      <c r="BB738" s="77"/>
      <c r="BC738" s="77"/>
      <c r="BD738" s="77"/>
      <c r="BE738" s="77"/>
      <c r="BF738" s="77"/>
      <c r="BG738" s="77"/>
      <c r="BH738" s="77"/>
      <c r="BI738" s="77"/>
      <c r="BJ738" s="77"/>
      <c r="BK738" s="77"/>
      <c r="BL738" s="77"/>
      <c r="BM738" s="77"/>
      <c r="BN738" s="77"/>
      <c r="BO738" s="77"/>
      <c r="BP738" s="77"/>
      <c r="BQ738" s="77"/>
      <c r="BR738" s="77"/>
      <c r="BS738" s="77"/>
      <c r="BT738" s="77"/>
      <c r="BU738" s="77"/>
      <c r="BV738" s="77"/>
      <c r="BW738" s="77"/>
      <c r="BX738" s="77"/>
      <c r="BY738" s="77"/>
      <c r="BZ738" s="77"/>
      <c r="CA738" s="77"/>
      <c r="CB738" s="77"/>
      <c r="CC738" s="77"/>
      <c r="CD738" s="77"/>
      <c r="CE738" s="77"/>
      <c r="CF738" s="77"/>
      <c r="CG738" s="77"/>
      <c r="CH738" s="77"/>
      <c r="CI738" s="77"/>
      <c r="CJ738" s="77"/>
      <c r="CK738" s="77"/>
      <c r="CL738" s="77"/>
      <c r="CM738" s="77"/>
      <c r="CN738" s="77"/>
      <c r="CO738" s="77"/>
      <c r="CP738" s="77"/>
      <c r="CQ738" s="77"/>
      <c r="CR738" s="77"/>
      <c r="CS738" s="77"/>
      <c r="CT738" s="81"/>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row>
    <row r="739" spans="1:122" ht="13.5" customHeight="1">
      <c r="A739" s="77"/>
      <c r="B739" s="86"/>
      <c r="C739" s="86"/>
      <c r="D739" s="86"/>
      <c r="E739" s="86"/>
      <c r="F739" s="86"/>
      <c r="G739" s="86"/>
      <c r="H739" s="86"/>
      <c r="I739" s="86"/>
      <c r="J739" s="86"/>
      <c r="K739" s="88"/>
      <c r="L739" s="77"/>
      <c r="M739" s="77"/>
      <c r="N739" s="77"/>
      <c r="O739" s="77"/>
      <c r="P739" s="77"/>
      <c r="Q739" s="77"/>
      <c r="R739" s="89"/>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7"/>
      <c r="BF739" s="77"/>
      <c r="BG739" s="77"/>
      <c r="BH739" s="77"/>
      <c r="BI739" s="77"/>
      <c r="BJ739" s="77"/>
      <c r="BK739" s="77"/>
      <c r="BL739" s="77"/>
      <c r="BM739" s="77"/>
      <c r="BN739" s="77"/>
      <c r="BO739" s="77"/>
      <c r="BP739" s="77"/>
      <c r="BQ739" s="77"/>
      <c r="BR739" s="77"/>
      <c r="BS739" s="77"/>
      <c r="BT739" s="77"/>
      <c r="BU739" s="77"/>
      <c r="BV739" s="77"/>
      <c r="BW739" s="77"/>
      <c r="BX739" s="77"/>
      <c r="BY739" s="77"/>
      <c r="BZ739" s="77"/>
      <c r="CA739" s="77"/>
      <c r="CB739" s="77"/>
      <c r="CC739" s="77"/>
      <c r="CD739" s="77"/>
      <c r="CE739" s="77"/>
      <c r="CF739" s="77"/>
      <c r="CG739" s="77"/>
      <c r="CH739" s="77"/>
      <c r="CI739" s="77"/>
      <c r="CJ739" s="77"/>
      <c r="CK739" s="77"/>
      <c r="CL739" s="77"/>
      <c r="CM739" s="77"/>
      <c r="CN739" s="77"/>
      <c r="CO739" s="77"/>
      <c r="CP739" s="77"/>
      <c r="CQ739" s="77"/>
      <c r="CR739" s="77"/>
      <c r="CS739" s="77"/>
      <c r="CT739" s="81"/>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row>
    <row r="740" spans="1:122" ht="13.5" customHeight="1">
      <c r="A740" s="77"/>
      <c r="B740" s="86"/>
      <c r="C740" s="86"/>
      <c r="D740" s="86"/>
      <c r="E740" s="86"/>
      <c r="F740" s="86"/>
      <c r="G740" s="86"/>
      <c r="H740" s="86"/>
      <c r="I740" s="86"/>
      <c r="J740" s="86"/>
      <c r="K740" s="88"/>
      <c r="L740" s="77"/>
      <c r="M740" s="77"/>
      <c r="N740" s="77"/>
      <c r="O740" s="77"/>
      <c r="P740" s="77"/>
      <c r="Q740" s="77"/>
      <c r="R740" s="89"/>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c r="AP740" s="77"/>
      <c r="AQ740" s="77"/>
      <c r="AR740" s="77"/>
      <c r="AS740" s="77"/>
      <c r="AT740" s="77"/>
      <c r="AU740" s="77"/>
      <c r="AV740" s="77"/>
      <c r="AW740" s="77"/>
      <c r="AX740" s="77"/>
      <c r="AY740" s="77"/>
      <c r="AZ740" s="77"/>
      <c r="BA740" s="77"/>
      <c r="BB740" s="77"/>
      <c r="BC740" s="77"/>
      <c r="BD740" s="77"/>
      <c r="BE740" s="77"/>
      <c r="BF740" s="77"/>
      <c r="BG740" s="77"/>
      <c r="BH740" s="77"/>
      <c r="BI740" s="77"/>
      <c r="BJ740" s="77"/>
      <c r="BK740" s="77"/>
      <c r="BL740" s="77"/>
      <c r="BM740" s="77"/>
      <c r="BN740" s="77"/>
      <c r="BO740" s="77"/>
      <c r="BP740" s="77"/>
      <c r="BQ740" s="77"/>
      <c r="BR740" s="77"/>
      <c r="BS740" s="77"/>
      <c r="BT740" s="77"/>
      <c r="BU740" s="77"/>
      <c r="BV740" s="77"/>
      <c r="BW740" s="77"/>
      <c r="BX740" s="77"/>
      <c r="BY740" s="77"/>
      <c r="BZ740" s="77"/>
      <c r="CA740" s="77"/>
      <c r="CB740" s="77"/>
      <c r="CC740" s="77"/>
      <c r="CD740" s="77"/>
      <c r="CE740" s="77"/>
      <c r="CF740" s="77"/>
      <c r="CG740" s="77"/>
      <c r="CH740" s="77"/>
      <c r="CI740" s="77"/>
      <c r="CJ740" s="77"/>
      <c r="CK740" s="77"/>
      <c r="CL740" s="77"/>
      <c r="CM740" s="77"/>
      <c r="CN740" s="77"/>
      <c r="CO740" s="77"/>
      <c r="CP740" s="77"/>
      <c r="CQ740" s="77"/>
      <c r="CR740" s="77"/>
      <c r="CS740" s="77"/>
      <c r="CT740" s="81"/>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row>
    <row r="741" spans="1:122" ht="13.5" customHeight="1">
      <c r="A741" s="77"/>
      <c r="B741" s="86"/>
      <c r="C741" s="86"/>
      <c r="D741" s="86"/>
      <c r="E741" s="86"/>
      <c r="F741" s="86"/>
      <c r="G741" s="86"/>
      <c r="H741" s="86"/>
      <c r="I741" s="86"/>
      <c r="J741" s="86"/>
      <c r="K741" s="88"/>
      <c r="L741" s="77"/>
      <c r="M741" s="77"/>
      <c r="N741" s="77"/>
      <c r="O741" s="77"/>
      <c r="P741" s="77"/>
      <c r="Q741" s="77"/>
      <c r="R741" s="89"/>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c r="AP741" s="77"/>
      <c r="AQ741" s="77"/>
      <c r="AR741" s="77"/>
      <c r="AS741" s="77"/>
      <c r="AT741" s="77"/>
      <c r="AU741" s="77"/>
      <c r="AV741" s="77"/>
      <c r="AW741" s="77"/>
      <c r="AX741" s="77"/>
      <c r="AY741" s="77"/>
      <c r="AZ741" s="77"/>
      <c r="BA741" s="77"/>
      <c r="BB741" s="77"/>
      <c r="BC741" s="77"/>
      <c r="BD741" s="77"/>
      <c r="BE741" s="77"/>
      <c r="BF741" s="77"/>
      <c r="BG741" s="77"/>
      <c r="BH741" s="77"/>
      <c r="BI741" s="77"/>
      <c r="BJ741" s="77"/>
      <c r="BK741" s="77"/>
      <c r="BL741" s="77"/>
      <c r="BM741" s="77"/>
      <c r="BN741" s="77"/>
      <c r="BO741" s="77"/>
      <c r="BP741" s="77"/>
      <c r="BQ741" s="77"/>
      <c r="BR741" s="77"/>
      <c r="BS741" s="77"/>
      <c r="BT741" s="77"/>
      <c r="BU741" s="77"/>
      <c r="BV741" s="77"/>
      <c r="BW741" s="77"/>
      <c r="BX741" s="77"/>
      <c r="BY741" s="77"/>
      <c r="BZ741" s="77"/>
      <c r="CA741" s="77"/>
      <c r="CB741" s="77"/>
      <c r="CC741" s="77"/>
      <c r="CD741" s="77"/>
      <c r="CE741" s="77"/>
      <c r="CF741" s="77"/>
      <c r="CG741" s="77"/>
      <c r="CH741" s="77"/>
      <c r="CI741" s="77"/>
      <c r="CJ741" s="77"/>
      <c r="CK741" s="77"/>
      <c r="CL741" s="77"/>
      <c r="CM741" s="77"/>
      <c r="CN741" s="77"/>
      <c r="CO741" s="77"/>
      <c r="CP741" s="77"/>
      <c r="CQ741" s="77"/>
      <c r="CR741" s="77"/>
      <c r="CS741" s="77"/>
      <c r="CT741" s="81"/>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row>
    <row r="742" spans="1:122" ht="13.5" customHeight="1">
      <c r="A742" s="77"/>
      <c r="B742" s="86"/>
      <c r="C742" s="86"/>
      <c r="D742" s="86"/>
      <c r="E742" s="86"/>
      <c r="F742" s="86"/>
      <c r="G742" s="86"/>
      <c r="H742" s="86"/>
      <c r="I742" s="86"/>
      <c r="J742" s="86"/>
      <c r="K742" s="88"/>
      <c r="L742" s="77"/>
      <c r="M742" s="77"/>
      <c r="N742" s="77"/>
      <c r="O742" s="77"/>
      <c r="P742" s="77"/>
      <c r="Q742" s="77"/>
      <c r="R742" s="89"/>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c r="AP742" s="77"/>
      <c r="AQ742" s="77"/>
      <c r="AR742" s="77"/>
      <c r="AS742" s="77"/>
      <c r="AT742" s="77"/>
      <c r="AU742" s="77"/>
      <c r="AV742" s="77"/>
      <c r="AW742" s="77"/>
      <c r="AX742" s="77"/>
      <c r="AY742" s="77"/>
      <c r="AZ742" s="77"/>
      <c r="BA742" s="77"/>
      <c r="BB742" s="77"/>
      <c r="BC742" s="77"/>
      <c r="BD742" s="77"/>
      <c r="BE742" s="77"/>
      <c r="BF742" s="77"/>
      <c r="BG742" s="77"/>
      <c r="BH742" s="77"/>
      <c r="BI742" s="77"/>
      <c r="BJ742" s="77"/>
      <c r="BK742" s="77"/>
      <c r="BL742" s="77"/>
      <c r="BM742" s="77"/>
      <c r="BN742" s="77"/>
      <c r="BO742" s="77"/>
      <c r="BP742" s="77"/>
      <c r="BQ742" s="77"/>
      <c r="BR742" s="77"/>
      <c r="BS742" s="77"/>
      <c r="BT742" s="77"/>
      <c r="BU742" s="77"/>
      <c r="BV742" s="77"/>
      <c r="BW742" s="77"/>
      <c r="BX742" s="77"/>
      <c r="BY742" s="77"/>
      <c r="BZ742" s="77"/>
      <c r="CA742" s="77"/>
      <c r="CB742" s="77"/>
      <c r="CC742" s="77"/>
      <c r="CD742" s="77"/>
      <c r="CE742" s="77"/>
      <c r="CF742" s="77"/>
      <c r="CG742" s="77"/>
      <c r="CH742" s="77"/>
      <c r="CI742" s="77"/>
      <c r="CJ742" s="77"/>
      <c r="CK742" s="77"/>
      <c r="CL742" s="77"/>
      <c r="CM742" s="77"/>
      <c r="CN742" s="77"/>
      <c r="CO742" s="77"/>
      <c r="CP742" s="77"/>
      <c r="CQ742" s="77"/>
      <c r="CR742" s="77"/>
      <c r="CS742" s="77"/>
      <c r="CT742" s="81"/>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row>
    <row r="743" spans="1:122" ht="13.5" customHeight="1">
      <c r="A743" s="77"/>
      <c r="B743" s="86"/>
      <c r="C743" s="86"/>
      <c r="D743" s="86"/>
      <c r="E743" s="86"/>
      <c r="F743" s="86"/>
      <c r="G743" s="86"/>
      <c r="H743" s="86"/>
      <c r="I743" s="86"/>
      <c r="J743" s="86"/>
      <c r="K743" s="88"/>
      <c r="L743" s="77"/>
      <c r="M743" s="77"/>
      <c r="N743" s="77"/>
      <c r="O743" s="77"/>
      <c r="P743" s="77"/>
      <c r="Q743" s="77"/>
      <c r="R743" s="89"/>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c r="AP743" s="77"/>
      <c r="AQ743" s="77"/>
      <c r="AR743" s="77"/>
      <c r="AS743" s="77"/>
      <c r="AT743" s="77"/>
      <c r="AU743" s="77"/>
      <c r="AV743" s="77"/>
      <c r="AW743" s="77"/>
      <c r="AX743" s="77"/>
      <c r="AY743" s="77"/>
      <c r="AZ743" s="77"/>
      <c r="BA743" s="77"/>
      <c r="BB743" s="77"/>
      <c r="BC743" s="77"/>
      <c r="BD743" s="77"/>
      <c r="BE743" s="77"/>
      <c r="BF743" s="77"/>
      <c r="BG743" s="77"/>
      <c r="BH743" s="77"/>
      <c r="BI743" s="77"/>
      <c r="BJ743" s="77"/>
      <c r="BK743" s="77"/>
      <c r="BL743" s="77"/>
      <c r="BM743" s="77"/>
      <c r="BN743" s="77"/>
      <c r="BO743" s="77"/>
      <c r="BP743" s="77"/>
      <c r="BQ743" s="77"/>
      <c r="BR743" s="77"/>
      <c r="BS743" s="77"/>
      <c r="BT743" s="77"/>
      <c r="BU743" s="77"/>
      <c r="BV743" s="77"/>
      <c r="BW743" s="77"/>
      <c r="BX743" s="77"/>
      <c r="BY743" s="77"/>
      <c r="BZ743" s="77"/>
      <c r="CA743" s="77"/>
      <c r="CB743" s="77"/>
      <c r="CC743" s="77"/>
      <c r="CD743" s="77"/>
      <c r="CE743" s="77"/>
      <c r="CF743" s="77"/>
      <c r="CG743" s="77"/>
      <c r="CH743" s="77"/>
      <c r="CI743" s="77"/>
      <c r="CJ743" s="77"/>
      <c r="CK743" s="77"/>
      <c r="CL743" s="77"/>
      <c r="CM743" s="77"/>
      <c r="CN743" s="77"/>
      <c r="CO743" s="77"/>
      <c r="CP743" s="77"/>
      <c r="CQ743" s="77"/>
      <c r="CR743" s="77"/>
      <c r="CS743" s="77"/>
      <c r="CT743" s="81"/>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row>
    <row r="744" spans="1:122" ht="13.5" customHeight="1">
      <c r="A744" s="77"/>
      <c r="B744" s="86"/>
      <c r="C744" s="86"/>
      <c r="D744" s="86"/>
      <c r="E744" s="86"/>
      <c r="F744" s="86"/>
      <c r="G744" s="86"/>
      <c r="H744" s="86"/>
      <c r="I744" s="86"/>
      <c r="J744" s="86"/>
      <c r="K744" s="88"/>
      <c r="L744" s="77"/>
      <c r="M744" s="77"/>
      <c r="N744" s="77"/>
      <c r="O744" s="77"/>
      <c r="P744" s="77"/>
      <c r="Q744" s="77"/>
      <c r="R744" s="89"/>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c r="AP744" s="77"/>
      <c r="AQ744" s="77"/>
      <c r="AR744" s="77"/>
      <c r="AS744" s="77"/>
      <c r="AT744" s="77"/>
      <c r="AU744" s="77"/>
      <c r="AV744" s="77"/>
      <c r="AW744" s="77"/>
      <c r="AX744" s="77"/>
      <c r="AY744" s="77"/>
      <c r="AZ744" s="77"/>
      <c r="BA744" s="77"/>
      <c r="BB744" s="77"/>
      <c r="BC744" s="77"/>
      <c r="BD744" s="77"/>
      <c r="BE744" s="77"/>
      <c r="BF744" s="77"/>
      <c r="BG744" s="77"/>
      <c r="BH744" s="77"/>
      <c r="BI744" s="77"/>
      <c r="BJ744" s="77"/>
      <c r="BK744" s="77"/>
      <c r="BL744" s="77"/>
      <c r="BM744" s="77"/>
      <c r="BN744" s="77"/>
      <c r="BO744" s="77"/>
      <c r="BP744" s="77"/>
      <c r="BQ744" s="77"/>
      <c r="BR744" s="77"/>
      <c r="BS744" s="77"/>
      <c r="BT744" s="77"/>
      <c r="BU744" s="77"/>
      <c r="BV744" s="77"/>
      <c r="BW744" s="77"/>
      <c r="BX744" s="77"/>
      <c r="BY744" s="77"/>
      <c r="BZ744" s="77"/>
      <c r="CA744" s="77"/>
      <c r="CB744" s="77"/>
      <c r="CC744" s="77"/>
      <c r="CD744" s="77"/>
      <c r="CE744" s="77"/>
      <c r="CF744" s="77"/>
      <c r="CG744" s="77"/>
      <c r="CH744" s="77"/>
      <c r="CI744" s="77"/>
      <c r="CJ744" s="77"/>
      <c r="CK744" s="77"/>
      <c r="CL744" s="77"/>
      <c r="CM744" s="77"/>
      <c r="CN744" s="77"/>
      <c r="CO744" s="77"/>
      <c r="CP744" s="77"/>
      <c r="CQ744" s="77"/>
      <c r="CR744" s="77"/>
      <c r="CS744" s="77"/>
      <c r="CT744" s="81"/>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row>
    <row r="745" spans="1:122" ht="13.5" customHeight="1">
      <c r="A745" s="77"/>
      <c r="B745" s="86"/>
      <c r="C745" s="86"/>
      <c r="D745" s="86"/>
      <c r="E745" s="86"/>
      <c r="F745" s="86"/>
      <c r="G745" s="86"/>
      <c r="H745" s="86"/>
      <c r="I745" s="86"/>
      <c r="J745" s="86"/>
      <c r="K745" s="88"/>
      <c r="L745" s="77"/>
      <c r="M745" s="77"/>
      <c r="N745" s="77"/>
      <c r="O745" s="77"/>
      <c r="P745" s="77"/>
      <c r="Q745" s="77"/>
      <c r="R745" s="89"/>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c r="AP745" s="77"/>
      <c r="AQ745" s="77"/>
      <c r="AR745" s="77"/>
      <c r="AS745" s="77"/>
      <c r="AT745" s="77"/>
      <c r="AU745" s="77"/>
      <c r="AV745" s="77"/>
      <c r="AW745" s="77"/>
      <c r="AX745" s="77"/>
      <c r="AY745" s="77"/>
      <c r="AZ745" s="77"/>
      <c r="BA745" s="77"/>
      <c r="BB745" s="77"/>
      <c r="BC745" s="77"/>
      <c r="BD745" s="77"/>
      <c r="BE745" s="77"/>
      <c r="BF745" s="77"/>
      <c r="BG745" s="77"/>
      <c r="BH745" s="77"/>
      <c r="BI745" s="77"/>
      <c r="BJ745" s="77"/>
      <c r="BK745" s="77"/>
      <c r="BL745" s="77"/>
      <c r="BM745" s="77"/>
      <c r="BN745" s="77"/>
      <c r="BO745" s="77"/>
      <c r="BP745" s="77"/>
      <c r="BQ745" s="77"/>
      <c r="BR745" s="77"/>
      <c r="BS745" s="77"/>
      <c r="BT745" s="77"/>
      <c r="BU745" s="77"/>
      <c r="BV745" s="77"/>
      <c r="BW745" s="77"/>
      <c r="BX745" s="77"/>
      <c r="BY745" s="77"/>
      <c r="BZ745" s="77"/>
      <c r="CA745" s="77"/>
      <c r="CB745" s="77"/>
      <c r="CC745" s="77"/>
      <c r="CD745" s="77"/>
      <c r="CE745" s="77"/>
      <c r="CF745" s="77"/>
      <c r="CG745" s="77"/>
      <c r="CH745" s="77"/>
      <c r="CI745" s="77"/>
      <c r="CJ745" s="77"/>
      <c r="CK745" s="77"/>
      <c r="CL745" s="77"/>
      <c r="CM745" s="77"/>
      <c r="CN745" s="77"/>
      <c r="CO745" s="77"/>
      <c r="CP745" s="77"/>
      <c r="CQ745" s="77"/>
      <c r="CR745" s="77"/>
      <c r="CS745" s="77"/>
      <c r="CT745" s="81"/>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row>
    <row r="746" spans="1:122" ht="13.5" customHeight="1">
      <c r="A746" s="77"/>
      <c r="B746" s="86"/>
      <c r="C746" s="86"/>
      <c r="D746" s="86"/>
      <c r="E746" s="86"/>
      <c r="F746" s="86"/>
      <c r="G746" s="86"/>
      <c r="H746" s="86"/>
      <c r="I746" s="86"/>
      <c r="J746" s="86"/>
      <c r="K746" s="88"/>
      <c r="L746" s="77"/>
      <c r="M746" s="77"/>
      <c r="N746" s="77"/>
      <c r="O746" s="77"/>
      <c r="P746" s="77"/>
      <c r="Q746" s="77"/>
      <c r="R746" s="89"/>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c r="AP746" s="77"/>
      <c r="AQ746" s="77"/>
      <c r="AR746" s="77"/>
      <c r="AS746" s="77"/>
      <c r="AT746" s="77"/>
      <c r="AU746" s="77"/>
      <c r="AV746" s="77"/>
      <c r="AW746" s="77"/>
      <c r="AX746" s="77"/>
      <c r="AY746" s="77"/>
      <c r="AZ746" s="77"/>
      <c r="BA746" s="77"/>
      <c r="BB746" s="77"/>
      <c r="BC746" s="77"/>
      <c r="BD746" s="77"/>
      <c r="BE746" s="77"/>
      <c r="BF746" s="77"/>
      <c r="BG746" s="77"/>
      <c r="BH746" s="77"/>
      <c r="BI746" s="77"/>
      <c r="BJ746" s="77"/>
      <c r="BK746" s="77"/>
      <c r="BL746" s="77"/>
      <c r="BM746" s="77"/>
      <c r="BN746" s="77"/>
      <c r="BO746" s="77"/>
      <c r="BP746" s="77"/>
      <c r="BQ746" s="77"/>
      <c r="BR746" s="77"/>
      <c r="BS746" s="77"/>
      <c r="BT746" s="77"/>
      <c r="BU746" s="77"/>
      <c r="BV746" s="77"/>
      <c r="BW746" s="77"/>
      <c r="BX746" s="77"/>
      <c r="BY746" s="77"/>
      <c r="BZ746" s="77"/>
      <c r="CA746" s="77"/>
      <c r="CB746" s="77"/>
      <c r="CC746" s="77"/>
      <c r="CD746" s="77"/>
      <c r="CE746" s="77"/>
      <c r="CF746" s="77"/>
      <c r="CG746" s="77"/>
      <c r="CH746" s="77"/>
      <c r="CI746" s="77"/>
      <c r="CJ746" s="77"/>
      <c r="CK746" s="77"/>
      <c r="CL746" s="77"/>
      <c r="CM746" s="77"/>
      <c r="CN746" s="77"/>
      <c r="CO746" s="77"/>
      <c r="CP746" s="77"/>
      <c r="CQ746" s="77"/>
      <c r="CR746" s="77"/>
      <c r="CS746" s="77"/>
      <c r="CT746" s="81"/>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row>
    <row r="747" spans="1:122" ht="13.5" customHeight="1">
      <c r="A747" s="77"/>
      <c r="B747" s="86"/>
      <c r="C747" s="86"/>
      <c r="D747" s="86"/>
      <c r="E747" s="86"/>
      <c r="F747" s="86"/>
      <c r="G747" s="86"/>
      <c r="H747" s="86"/>
      <c r="I747" s="86"/>
      <c r="J747" s="86"/>
      <c r="K747" s="88"/>
      <c r="L747" s="77"/>
      <c r="M747" s="77"/>
      <c r="N747" s="77"/>
      <c r="O747" s="77"/>
      <c r="P747" s="77"/>
      <c r="Q747" s="77"/>
      <c r="R747" s="89"/>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c r="AP747" s="77"/>
      <c r="AQ747" s="77"/>
      <c r="AR747" s="77"/>
      <c r="AS747" s="77"/>
      <c r="AT747" s="77"/>
      <c r="AU747" s="77"/>
      <c r="AV747" s="77"/>
      <c r="AW747" s="77"/>
      <c r="AX747" s="77"/>
      <c r="AY747" s="77"/>
      <c r="AZ747" s="77"/>
      <c r="BA747" s="77"/>
      <c r="BB747" s="77"/>
      <c r="BC747" s="77"/>
      <c r="BD747" s="77"/>
      <c r="BE747" s="77"/>
      <c r="BF747" s="77"/>
      <c r="BG747" s="77"/>
      <c r="BH747" s="77"/>
      <c r="BI747" s="77"/>
      <c r="BJ747" s="77"/>
      <c r="BK747" s="77"/>
      <c r="BL747" s="77"/>
      <c r="BM747" s="77"/>
      <c r="BN747" s="77"/>
      <c r="BO747" s="77"/>
      <c r="BP747" s="77"/>
      <c r="BQ747" s="77"/>
      <c r="BR747" s="77"/>
      <c r="BS747" s="77"/>
      <c r="BT747" s="77"/>
      <c r="BU747" s="77"/>
      <c r="BV747" s="77"/>
      <c r="BW747" s="77"/>
      <c r="BX747" s="77"/>
      <c r="BY747" s="77"/>
      <c r="BZ747" s="77"/>
      <c r="CA747" s="77"/>
      <c r="CB747" s="77"/>
      <c r="CC747" s="77"/>
      <c r="CD747" s="77"/>
      <c r="CE747" s="77"/>
      <c r="CF747" s="77"/>
      <c r="CG747" s="77"/>
      <c r="CH747" s="77"/>
      <c r="CI747" s="77"/>
      <c r="CJ747" s="77"/>
      <c r="CK747" s="77"/>
      <c r="CL747" s="77"/>
      <c r="CM747" s="77"/>
      <c r="CN747" s="77"/>
      <c r="CO747" s="77"/>
      <c r="CP747" s="77"/>
      <c r="CQ747" s="77"/>
      <c r="CR747" s="77"/>
      <c r="CS747" s="77"/>
      <c r="CT747" s="81"/>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row>
    <row r="748" spans="1:122" ht="13.5" customHeight="1">
      <c r="A748" s="77"/>
      <c r="B748" s="86"/>
      <c r="C748" s="86"/>
      <c r="D748" s="86"/>
      <c r="E748" s="86"/>
      <c r="F748" s="86"/>
      <c r="G748" s="86"/>
      <c r="H748" s="86"/>
      <c r="I748" s="86"/>
      <c r="J748" s="86"/>
      <c r="K748" s="88"/>
      <c r="L748" s="77"/>
      <c r="M748" s="77"/>
      <c r="N748" s="77"/>
      <c r="O748" s="77"/>
      <c r="P748" s="77"/>
      <c r="Q748" s="77"/>
      <c r="R748" s="89"/>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c r="AP748" s="77"/>
      <c r="AQ748" s="77"/>
      <c r="AR748" s="77"/>
      <c r="AS748" s="77"/>
      <c r="AT748" s="77"/>
      <c r="AU748" s="77"/>
      <c r="AV748" s="77"/>
      <c r="AW748" s="77"/>
      <c r="AX748" s="77"/>
      <c r="AY748" s="77"/>
      <c r="AZ748" s="77"/>
      <c r="BA748" s="77"/>
      <c r="BB748" s="77"/>
      <c r="BC748" s="77"/>
      <c r="BD748" s="77"/>
      <c r="BE748" s="77"/>
      <c r="BF748" s="77"/>
      <c r="BG748" s="77"/>
      <c r="BH748" s="77"/>
      <c r="BI748" s="77"/>
      <c r="BJ748" s="77"/>
      <c r="BK748" s="77"/>
      <c r="BL748" s="77"/>
      <c r="BM748" s="77"/>
      <c r="BN748" s="77"/>
      <c r="BO748" s="77"/>
      <c r="BP748" s="77"/>
      <c r="BQ748" s="77"/>
      <c r="BR748" s="77"/>
      <c r="BS748" s="77"/>
      <c r="BT748" s="77"/>
      <c r="BU748" s="77"/>
      <c r="BV748" s="77"/>
      <c r="BW748" s="77"/>
      <c r="BX748" s="77"/>
      <c r="BY748" s="77"/>
      <c r="BZ748" s="77"/>
      <c r="CA748" s="77"/>
      <c r="CB748" s="77"/>
      <c r="CC748" s="77"/>
      <c r="CD748" s="77"/>
      <c r="CE748" s="77"/>
      <c r="CF748" s="77"/>
      <c r="CG748" s="77"/>
      <c r="CH748" s="77"/>
      <c r="CI748" s="77"/>
      <c r="CJ748" s="77"/>
      <c r="CK748" s="77"/>
      <c r="CL748" s="77"/>
      <c r="CM748" s="77"/>
      <c r="CN748" s="77"/>
      <c r="CO748" s="77"/>
      <c r="CP748" s="77"/>
      <c r="CQ748" s="77"/>
      <c r="CR748" s="77"/>
      <c r="CS748" s="77"/>
      <c r="CT748" s="81"/>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row>
    <row r="749" spans="1:122" ht="13.5" customHeight="1">
      <c r="A749" s="77"/>
      <c r="B749" s="86"/>
      <c r="C749" s="86"/>
      <c r="D749" s="86"/>
      <c r="E749" s="86"/>
      <c r="F749" s="86"/>
      <c r="G749" s="86"/>
      <c r="H749" s="86"/>
      <c r="I749" s="86"/>
      <c r="J749" s="86"/>
      <c r="K749" s="88"/>
      <c r="L749" s="77"/>
      <c r="M749" s="77"/>
      <c r="N749" s="77"/>
      <c r="O749" s="77"/>
      <c r="P749" s="77"/>
      <c r="Q749" s="77"/>
      <c r="R749" s="89"/>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c r="AP749" s="77"/>
      <c r="AQ749" s="77"/>
      <c r="AR749" s="77"/>
      <c r="AS749" s="77"/>
      <c r="AT749" s="77"/>
      <c r="AU749" s="77"/>
      <c r="AV749" s="77"/>
      <c r="AW749" s="77"/>
      <c r="AX749" s="77"/>
      <c r="AY749" s="77"/>
      <c r="AZ749" s="77"/>
      <c r="BA749" s="77"/>
      <c r="BB749" s="77"/>
      <c r="BC749" s="77"/>
      <c r="BD749" s="77"/>
      <c r="BE749" s="77"/>
      <c r="BF749" s="77"/>
      <c r="BG749" s="77"/>
      <c r="BH749" s="77"/>
      <c r="BI749" s="77"/>
      <c r="BJ749" s="77"/>
      <c r="BK749" s="77"/>
      <c r="BL749" s="77"/>
      <c r="BM749" s="77"/>
      <c r="BN749" s="77"/>
      <c r="BO749" s="77"/>
      <c r="BP749" s="77"/>
      <c r="BQ749" s="77"/>
      <c r="BR749" s="77"/>
      <c r="BS749" s="77"/>
      <c r="BT749" s="77"/>
      <c r="BU749" s="77"/>
      <c r="BV749" s="77"/>
      <c r="BW749" s="77"/>
      <c r="BX749" s="77"/>
      <c r="BY749" s="77"/>
      <c r="BZ749" s="77"/>
      <c r="CA749" s="77"/>
      <c r="CB749" s="77"/>
      <c r="CC749" s="77"/>
      <c r="CD749" s="77"/>
      <c r="CE749" s="77"/>
      <c r="CF749" s="77"/>
      <c r="CG749" s="77"/>
      <c r="CH749" s="77"/>
      <c r="CI749" s="77"/>
      <c r="CJ749" s="77"/>
      <c r="CK749" s="77"/>
      <c r="CL749" s="77"/>
      <c r="CM749" s="77"/>
      <c r="CN749" s="77"/>
      <c r="CO749" s="77"/>
      <c r="CP749" s="77"/>
      <c r="CQ749" s="77"/>
      <c r="CR749" s="77"/>
      <c r="CS749" s="77"/>
      <c r="CT749" s="81"/>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row>
    <row r="750" spans="1:122" ht="13.5" customHeight="1">
      <c r="A750" s="77"/>
      <c r="B750" s="86"/>
      <c r="C750" s="86"/>
      <c r="D750" s="86"/>
      <c r="E750" s="86"/>
      <c r="F750" s="86"/>
      <c r="G750" s="86"/>
      <c r="H750" s="86"/>
      <c r="I750" s="86"/>
      <c r="J750" s="86"/>
      <c r="K750" s="88"/>
      <c r="L750" s="77"/>
      <c r="M750" s="77"/>
      <c r="N750" s="77"/>
      <c r="O750" s="77"/>
      <c r="P750" s="77"/>
      <c r="Q750" s="77"/>
      <c r="R750" s="89"/>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c r="AP750" s="77"/>
      <c r="AQ750" s="77"/>
      <c r="AR750" s="77"/>
      <c r="AS750" s="77"/>
      <c r="AT750" s="77"/>
      <c r="AU750" s="77"/>
      <c r="AV750" s="77"/>
      <c r="AW750" s="77"/>
      <c r="AX750" s="77"/>
      <c r="AY750" s="77"/>
      <c r="AZ750" s="77"/>
      <c r="BA750" s="77"/>
      <c r="BB750" s="77"/>
      <c r="BC750" s="77"/>
      <c r="BD750" s="77"/>
      <c r="BE750" s="77"/>
      <c r="BF750" s="77"/>
      <c r="BG750" s="77"/>
      <c r="BH750" s="77"/>
      <c r="BI750" s="77"/>
      <c r="BJ750" s="77"/>
      <c r="BK750" s="77"/>
      <c r="BL750" s="77"/>
      <c r="BM750" s="77"/>
      <c r="BN750" s="77"/>
      <c r="BO750" s="77"/>
      <c r="BP750" s="77"/>
      <c r="BQ750" s="77"/>
      <c r="BR750" s="77"/>
      <c r="BS750" s="77"/>
      <c r="BT750" s="77"/>
      <c r="BU750" s="77"/>
      <c r="BV750" s="77"/>
      <c r="BW750" s="77"/>
      <c r="BX750" s="77"/>
      <c r="BY750" s="77"/>
      <c r="BZ750" s="77"/>
      <c r="CA750" s="77"/>
      <c r="CB750" s="77"/>
      <c r="CC750" s="77"/>
      <c r="CD750" s="77"/>
      <c r="CE750" s="77"/>
      <c r="CF750" s="77"/>
      <c r="CG750" s="77"/>
      <c r="CH750" s="77"/>
      <c r="CI750" s="77"/>
      <c r="CJ750" s="77"/>
      <c r="CK750" s="77"/>
      <c r="CL750" s="77"/>
      <c r="CM750" s="77"/>
      <c r="CN750" s="77"/>
      <c r="CO750" s="77"/>
      <c r="CP750" s="77"/>
      <c r="CQ750" s="77"/>
      <c r="CR750" s="77"/>
      <c r="CS750" s="77"/>
      <c r="CT750" s="81"/>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row>
    <row r="751" spans="1:122" ht="13.5" customHeight="1">
      <c r="A751" s="77"/>
      <c r="B751" s="86"/>
      <c r="C751" s="86"/>
      <c r="D751" s="86"/>
      <c r="E751" s="86"/>
      <c r="F751" s="86"/>
      <c r="G751" s="86"/>
      <c r="H751" s="86"/>
      <c r="I751" s="86"/>
      <c r="J751" s="86"/>
      <c r="K751" s="88"/>
      <c r="L751" s="77"/>
      <c r="M751" s="77"/>
      <c r="N751" s="77"/>
      <c r="O751" s="77"/>
      <c r="P751" s="77"/>
      <c r="Q751" s="77"/>
      <c r="R751" s="89"/>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c r="AP751" s="77"/>
      <c r="AQ751" s="77"/>
      <c r="AR751" s="77"/>
      <c r="AS751" s="77"/>
      <c r="AT751" s="77"/>
      <c r="AU751" s="77"/>
      <c r="AV751" s="77"/>
      <c r="AW751" s="77"/>
      <c r="AX751" s="77"/>
      <c r="AY751" s="77"/>
      <c r="AZ751" s="77"/>
      <c r="BA751" s="77"/>
      <c r="BB751" s="77"/>
      <c r="BC751" s="77"/>
      <c r="BD751" s="77"/>
      <c r="BE751" s="77"/>
      <c r="BF751" s="77"/>
      <c r="BG751" s="77"/>
      <c r="BH751" s="77"/>
      <c r="BI751" s="77"/>
      <c r="BJ751" s="77"/>
      <c r="BK751" s="77"/>
      <c r="BL751" s="77"/>
      <c r="BM751" s="77"/>
      <c r="BN751" s="77"/>
      <c r="BO751" s="77"/>
      <c r="BP751" s="77"/>
      <c r="BQ751" s="77"/>
      <c r="BR751" s="77"/>
      <c r="BS751" s="77"/>
      <c r="BT751" s="77"/>
      <c r="BU751" s="77"/>
      <c r="BV751" s="77"/>
      <c r="BW751" s="77"/>
      <c r="BX751" s="77"/>
      <c r="BY751" s="77"/>
      <c r="BZ751" s="77"/>
      <c r="CA751" s="77"/>
      <c r="CB751" s="77"/>
      <c r="CC751" s="77"/>
      <c r="CD751" s="77"/>
      <c r="CE751" s="77"/>
      <c r="CF751" s="77"/>
      <c r="CG751" s="77"/>
      <c r="CH751" s="77"/>
      <c r="CI751" s="77"/>
      <c r="CJ751" s="77"/>
      <c r="CK751" s="77"/>
      <c r="CL751" s="77"/>
      <c r="CM751" s="77"/>
      <c r="CN751" s="77"/>
      <c r="CO751" s="77"/>
      <c r="CP751" s="77"/>
      <c r="CQ751" s="77"/>
      <c r="CR751" s="77"/>
      <c r="CS751" s="77"/>
      <c r="CT751" s="81"/>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row>
    <row r="752" spans="1:122" ht="13.5" customHeight="1">
      <c r="A752" s="77"/>
      <c r="B752" s="86"/>
      <c r="C752" s="86"/>
      <c r="D752" s="86"/>
      <c r="E752" s="86"/>
      <c r="F752" s="86"/>
      <c r="G752" s="86"/>
      <c r="H752" s="86"/>
      <c r="I752" s="86"/>
      <c r="J752" s="86"/>
      <c r="K752" s="88"/>
      <c r="L752" s="77"/>
      <c r="M752" s="77"/>
      <c r="N752" s="77"/>
      <c r="O752" s="77"/>
      <c r="P752" s="77"/>
      <c r="Q752" s="77"/>
      <c r="R752" s="89"/>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c r="AP752" s="77"/>
      <c r="AQ752" s="77"/>
      <c r="AR752" s="77"/>
      <c r="AS752" s="77"/>
      <c r="AT752" s="77"/>
      <c r="AU752" s="77"/>
      <c r="AV752" s="77"/>
      <c r="AW752" s="77"/>
      <c r="AX752" s="77"/>
      <c r="AY752" s="77"/>
      <c r="AZ752" s="77"/>
      <c r="BA752" s="77"/>
      <c r="BB752" s="77"/>
      <c r="BC752" s="77"/>
      <c r="BD752" s="77"/>
      <c r="BE752" s="77"/>
      <c r="BF752" s="77"/>
      <c r="BG752" s="77"/>
      <c r="BH752" s="77"/>
      <c r="BI752" s="77"/>
      <c r="BJ752" s="77"/>
      <c r="BK752" s="77"/>
      <c r="BL752" s="77"/>
      <c r="BM752" s="77"/>
      <c r="BN752" s="77"/>
      <c r="BO752" s="77"/>
      <c r="BP752" s="77"/>
      <c r="BQ752" s="77"/>
      <c r="BR752" s="77"/>
      <c r="BS752" s="77"/>
      <c r="BT752" s="77"/>
      <c r="BU752" s="77"/>
      <c r="BV752" s="77"/>
      <c r="BW752" s="77"/>
      <c r="BX752" s="77"/>
      <c r="BY752" s="77"/>
      <c r="BZ752" s="77"/>
      <c r="CA752" s="77"/>
      <c r="CB752" s="77"/>
      <c r="CC752" s="77"/>
      <c r="CD752" s="77"/>
      <c r="CE752" s="77"/>
      <c r="CF752" s="77"/>
      <c r="CG752" s="77"/>
      <c r="CH752" s="77"/>
      <c r="CI752" s="77"/>
      <c r="CJ752" s="77"/>
      <c r="CK752" s="77"/>
      <c r="CL752" s="77"/>
      <c r="CM752" s="77"/>
      <c r="CN752" s="77"/>
      <c r="CO752" s="77"/>
      <c r="CP752" s="77"/>
      <c r="CQ752" s="77"/>
      <c r="CR752" s="77"/>
      <c r="CS752" s="77"/>
      <c r="CT752" s="81"/>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row>
    <row r="753" spans="1:122" ht="13.5" customHeight="1">
      <c r="A753" s="77"/>
      <c r="B753" s="86"/>
      <c r="C753" s="86"/>
      <c r="D753" s="86"/>
      <c r="E753" s="86"/>
      <c r="F753" s="86"/>
      <c r="G753" s="86"/>
      <c r="H753" s="86"/>
      <c r="I753" s="86"/>
      <c r="J753" s="86"/>
      <c r="K753" s="88"/>
      <c r="L753" s="77"/>
      <c r="M753" s="77"/>
      <c r="N753" s="77"/>
      <c r="O753" s="77"/>
      <c r="P753" s="77"/>
      <c r="Q753" s="77"/>
      <c r="R753" s="89"/>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c r="AP753" s="77"/>
      <c r="AQ753" s="77"/>
      <c r="AR753" s="77"/>
      <c r="AS753" s="77"/>
      <c r="AT753" s="77"/>
      <c r="AU753" s="77"/>
      <c r="AV753" s="77"/>
      <c r="AW753" s="77"/>
      <c r="AX753" s="77"/>
      <c r="AY753" s="77"/>
      <c r="AZ753" s="77"/>
      <c r="BA753" s="77"/>
      <c r="BB753" s="77"/>
      <c r="BC753" s="77"/>
      <c r="BD753" s="77"/>
      <c r="BE753" s="77"/>
      <c r="BF753" s="77"/>
      <c r="BG753" s="77"/>
      <c r="BH753" s="77"/>
      <c r="BI753" s="77"/>
      <c r="BJ753" s="77"/>
      <c r="BK753" s="77"/>
      <c r="BL753" s="77"/>
      <c r="BM753" s="77"/>
      <c r="BN753" s="77"/>
      <c r="BO753" s="77"/>
      <c r="BP753" s="77"/>
      <c r="BQ753" s="77"/>
      <c r="BR753" s="77"/>
      <c r="BS753" s="77"/>
      <c r="BT753" s="77"/>
      <c r="BU753" s="77"/>
      <c r="BV753" s="77"/>
      <c r="BW753" s="77"/>
      <c r="BX753" s="77"/>
      <c r="BY753" s="77"/>
      <c r="BZ753" s="77"/>
      <c r="CA753" s="77"/>
      <c r="CB753" s="77"/>
      <c r="CC753" s="77"/>
      <c r="CD753" s="77"/>
      <c r="CE753" s="77"/>
      <c r="CF753" s="77"/>
      <c r="CG753" s="77"/>
      <c r="CH753" s="77"/>
      <c r="CI753" s="77"/>
      <c r="CJ753" s="77"/>
      <c r="CK753" s="77"/>
      <c r="CL753" s="77"/>
      <c r="CM753" s="77"/>
      <c r="CN753" s="77"/>
      <c r="CO753" s="77"/>
      <c r="CP753" s="77"/>
      <c r="CQ753" s="77"/>
      <c r="CR753" s="77"/>
      <c r="CS753" s="77"/>
      <c r="CT753" s="81"/>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row>
    <row r="754" spans="1:122" ht="13.5" customHeight="1">
      <c r="A754" s="77"/>
      <c r="B754" s="86"/>
      <c r="C754" s="86"/>
      <c r="D754" s="86"/>
      <c r="E754" s="86"/>
      <c r="F754" s="86"/>
      <c r="G754" s="86"/>
      <c r="H754" s="86"/>
      <c r="I754" s="86"/>
      <c r="J754" s="86"/>
      <c r="K754" s="88"/>
      <c r="L754" s="77"/>
      <c r="M754" s="77"/>
      <c r="N754" s="77"/>
      <c r="O754" s="77"/>
      <c r="P754" s="77"/>
      <c r="Q754" s="77"/>
      <c r="R754" s="89"/>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c r="AP754" s="77"/>
      <c r="AQ754" s="77"/>
      <c r="AR754" s="77"/>
      <c r="AS754" s="77"/>
      <c r="AT754" s="77"/>
      <c r="AU754" s="77"/>
      <c r="AV754" s="77"/>
      <c r="AW754" s="77"/>
      <c r="AX754" s="77"/>
      <c r="AY754" s="77"/>
      <c r="AZ754" s="77"/>
      <c r="BA754" s="77"/>
      <c r="BB754" s="77"/>
      <c r="BC754" s="77"/>
      <c r="BD754" s="77"/>
      <c r="BE754" s="77"/>
      <c r="BF754" s="77"/>
      <c r="BG754" s="77"/>
      <c r="BH754" s="77"/>
      <c r="BI754" s="77"/>
      <c r="BJ754" s="77"/>
      <c r="BK754" s="77"/>
      <c r="BL754" s="77"/>
      <c r="BM754" s="77"/>
      <c r="BN754" s="77"/>
      <c r="BO754" s="77"/>
      <c r="BP754" s="77"/>
      <c r="BQ754" s="77"/>
      <c r="BR754" s="77"/>
      <c r="BS754" s="77"/>
      <c r="BT754" s="77"/>
      <c r="BU754" s="77"/>
      <c r="BV754" s="77"/>
      <c r="BW754" s="77"/>
      <c r="BX754" s="77"/>
      <c r="BY754" s="77"/>
      <c r="BZ754" s="77"/>
      <c r="CA754" s="77"/>
      <c r="CB754" s="77"/>
      <c r="CC754" s="77"/>
      <c r="CD754" s="77"/>
      <c r="CE754" s="77"/>
      <c r="CF754" s="77"/>
      <c r="CG754" s="77"/>
      <c r="CH754" s="77"/>
      <c r="CI754" s="77"/>
      <c r="CJ754" s="77"/>
      <c r="CK754" s="77"/>
      <c r="CL754" s="77"/>
      <c r="CM754" s="77"/>
      <c r="CN754" s="77"/>
      <c r="CO754" s="77"/>
      <c r="CP754" s="77"/>
      <c r="CQ754" s="77"/>
      <c r="CR754" s="77"/>
      <c r="CS754" s="77"/>
      <c r="CT754" s="81"/>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row>
    <row r="755" spans="1:122" ht="13.5" customHeight="1">
      <c r="A755" s="77"/>
      <c r="B755" s="86"/>
      <c r="C755" s="86"/>
      <c r="D755" s="86"/>
      <c r="E755" s="86"/>
      <c r="F755" s="86"/>
      <c r="G755" s="86"/>
      <c r="H755" s="86"/>
      <c r="I755" s="86"/>
      <c r="J755" s="86"/>
      <c r="K755" s="88"/>
      <c r="L755" s="77"/>
      <c r="M755" s="77"/>
      <c r="N755" s="77"/>
      <c r="O755" s="77"/>
      <c r="P755" s="77"/>
      <c r="Q755" s="77"/>
      <c r="R755" s="89"/>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c r="AP755" s="77"/>
      <c r="AQ755" s="77"/>
      <c r="AR755" s="77"/>
      <c r="AS755" s="77"/>
      <c r="AT755" s="77"/>
      <c r="AU755" s="77"/>
      <c r="AV755" s="77"/>
      <c r="AW755" s="77"/>
      <c r="AX755" s="77"/>
      <c r="AY755" s="77"/>
      <c r="AZ755" s="77"/>
      <c r="BA755" s="77"/>
      <c r="BB755" s="77"/>
      <c r="BC755" s="77"/>
      <c r="BD755" s="77"/>
      <c r="BE755" s="77"/>
      <c r="BF755" s="77"/>
      <c r="BG755" s="77"/>
      <c r="BH755" s="77"/>
      <c r="BI755" s="77"/>
      <c r="BJ755" s="77"/>
      <c r="BK755" s="77"/>
      <c r="BL755" s="77"/>
      <c r="BM755" s="77"/>
      <c r="BN755" s="77"/>
      <c r="BO755" s="77"/>
      <c r="BP755" s="77"/>
      <c r="BQ755" s="77"/>
      <c r="BR755" s="77"/>
      <c r="BS755" s="77"/>
      <c r="BT755" s="77"/>
      <c r="BU755" s="77"/>
      <c r="BV755" s="77"/>
      <c r="BW755" s="77"/>
      <c r="BX755" s="77"/>
      <c r="BY755" s="77"/>
      <c r="BZ755" s="77"/>
      <c r="CA755" s="77"/>
      <c r="CB755" s="77"/>
      <c r="CC755" s="77"/>
      <c r="CD755" s="77"/>
      <c r="CE755" s="77"/>
      <c r="CF755" s="77"/>
      <c r="CG755" s="77"/>
      <c r="CH755" s="77"/>
      <c r="CI755" s="77"/>
      <c r="CJ755" s="77"/>
      <c r="CK755" s="77"/>
      <c r="CL755" s="77"/>
      <c r="CM755" s="77"/>
      <c r="CN755" s="77"/>
      <c r="CO755" s="77"/>
      <c r="CP755" s="77"/>
      <c r="CQ755" s="77"/>
      <c r="CR755" s="77"/>
      <c r="CS755" s="77"/>
      <c r="CT755" s="81"/>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row>
    <row r="756" spans="1:122" ht="13.5" customHeight="1">
      <c r="A756" s="77"/>
      <c r="B756" s="86"/>
      <c r="C756" s="86"/>
      <c r="D756" s="86"/>
      <c r="E756" s="86"/>
      <c r="F756" s="86"/>
      <c r="G756" s="86"/>
      <c r="H756" s="86"/>
      <c r="I756" s="86"/>
      <c r="J756" s="86"/>
      <c r="K756" s="88"/>
      <c r="L756" s="77"/>
      <c r="M756" s="77"/>
      <c r="N756" s="77"/>
      <c r="O756" s="77"/>
      <c r="P756" s="77"/>
      <c r="Q756" s="77"/>
      <c r="R756" s="89"/>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c r="AP756" s="77"/>
      <c r="AQ756" s="77"/>
      <c r="AR756" s="77"/>
      <c r="AS756" s="77"/>
      <c r="AT756" s="77"/>
      <c r="AU756" s="77"/>
      <c r="AV756" s="77"/>
      <c r="AW756" s="77"/>
      <c r="AX756" s="77"/>
      <c r="AY756" s="77"/>
      <c r="AZ756" s="77"/>
      <c r="BA756" s="77"/>
      <c r="BB756" s="77"/>
      <c r="BC756" s="77"/>
      <c r="BD756" s="77"/>
      <c r="BE756" s="77"/>
      <c r="BF756" s="77"/>
      <c r="BG756" s="77"/>
      <c r="BH756" s="77"/>
      <c r="BI756" s="77"/>
      <c r="BJ756" s="77"/>
      <c r="BK756" s="77"/>
      <c r="BL756" s="77"/>
      <c r="BM756" s="77"/>
      <c r="BN756" s="77"/>
      <c r="BO756" s="77"/>
      <c r="BP756" s="77"/>
      <c r="BQ756" s="77"/>
      <c r="BR756" s="77"/>
      <c r="BS756" s="77"/>
      <c r="BT756" s="77"/>
      <c r="BU756" s="77"/>
      <c r="BV756" s="77"/>
      <c r="BW756" s="77"/>
      <c r="BX756" s="77"/>
      <c r="BY756" s="77"/>
      <c r="BZ756" s="77"/>
      <c r="CA756" s="77"/>
      <c r="CB756" s="77"/>
      <c r="CC756" s="77"/>
      <c r="CD756" s="77"/>
      <c r="CE756" s="77"/>
      <c r="CF756" s="77"/>
      <c r="CG756" s="77"/>
      <c r="CH756" s="77"/>
      <c r="CI756" s="77"/>
      <c r="CJ756" s="77"/>
      <c r="CK756" s="77"/>
      <c r="CL756" s="77"/>
      <c r="CM756" s="77"/>
      <c r="CN756" s="77"/>
      <c r="CO756" s="77"/>
      <c r="CP756" s="77"/>
      <c r="CQ756" s="77"/>
      <c r="CR756" s="77"/>
      <c r="CS756" s="77"/>
      <c r="CT756" s="81"/>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row>
    <row r="757" spans="1:122" ht="13.5" customHeight="1">
      <c r="A757" s="77"/>
      <c r="B757" s="86"/>
      <c r="C757" s="86"/>
      <c r="D757" s="86"/>
      <c r="E757" s="86"/>
      <c r="F757" s="86"/>
      <c r="G757" s="86"/>
      <c r="H757" s="86"/>
      <c r="I757" s="86"/>
      <c r="J757" s="86"/>
      <c r="K757" s="88"/>
      <c r="L757" s="77"/>
      <c r="M757" s="77"/>
      <c r="N757" s="77"/>
      <c r="O757" s="77"/>
      <c r="P757" s="77"/>
      <c r="Q757" s="77"/>
      <c r="R757" s="89"/>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c r="AP757" s="77"/>
      <c r="AQ757" s="77"/>
      <c r="AR757" s="77"/>
      <c r="AS757" s="77"/>
      <c r="AT757" s="77"/>
      <c r="AU757" s="77"/>
      <c r="AV757" s="77"/>
      <c r="AW757" s="77"/>
      <c r="AX757" s="77"/>
      <c r="AY757" s="77"/>
      <c r="AZ757" s="77"/>
      <c r="BA757" s="77"/>
      <c r="BB757" s="77"/>
      <c r="BC757" s="77"/>
      <c r="BD757" s="77"/>
      <c r="BE757" s="77"/>
      <c r="BF757" s="77"/>
      <c r="BG757" s="77"/>
      <c r="BH757" s="77"/>
      <c r="BI757" s="77"/>
      <c r="BJ757" s="77"/>
      <c r="BK757" s="77"/>
      <c r="BL757" s="77"/>
      <c r="BM757" s="77"/>
      <c r="BN757" s="77"/>
      <c r="BO757" s="77"/>
      <c r="BP757" s="77"/>
      <c r="BQ757" s="77"/>
      <c r="BR757" s="77"/>
      <c r="BS757" s="77"/>
      <c r="BT757" s="77"/>
      <c r="BU757" s="77"/>
      <c r="BV757" s="77"/>
      <c r="BW757" s="77"/>
      <c r="BX757" s="77"/>
      <c r="BY757" s="77"/>
      <c r="BZ757" s="77"/>
      <c r="CA757" s="77"/>
      <c r="CB757" s="77"/>
      <c r="CC757" s="77"/>
      <c r="CD757" s="77"/>
      <c r="CE757" s="77"/>
      <c r="CF757" s="77"/>
      <c r="CG757" s="77"/>
      <c r="CH757" s="77"/>
      <c r="CI757" s="77"/>
      <c r="CJ757" s="77"/>
      <c r="CK757" s="77"/>
      <c r="CL757" s="77"/>
      <c r="CM757" s="77"/>
      <c r="CN757" s="77"/>
      <c r="CO757" s="77"/>
      <c r="CP757" s="77"/>
      <c r="CQ757" s="77"/>
      <c r="CR757" s="77"/>
      <c r="CS757" s="77"/>
      <c r="CT757" s="81"/>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row>
    <row r="758" spans="1:122" ht="13.5" customHeight="1">
      <c r="A758" s="77"/>
      <c r="B758" s="86"/>
      <c r="C758" s="86"/>
      <c r="D758" s="86"/>
      <c r="E758" s="86"/>
      <c r="F758" s="86"/>
      <c r="G758" s="86"/>
      <c r="H758" s="86"/>
      <c r="I758" s="86"/>
      <c r="J758" s="86"/>
      <c r="K758" s="88"/>
      <c r="L758" s="77"/>
      <c r="M758" s="77"/>
      <c r="N758" s="77"/>
      <c r="O758" s="77"/>
      <c r="P758" s="77"/>
      <c r="Q758" s="77"/>
      <c r="R758" s="89"/>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c r="AP758" s="77"/>
      <c r="AQ758" s="77"/>
      <c r="AR758" s="77"/>
      <c r="AS758" s="77"/>
      <c r="AT758" s="77"/>
      <c r="AU758" s="77"/>
      <c r="AV758" s="77"/>
      <c r="AW758" s="77"/>
      <c r="AX758" s="77"/>
      <c r="AY758" s="77"/>
      <c r="AZ758" s="77"/>
      <c r="BA758" s="77"/>
      <c r="BB758" s="77"/>
      <c r="BC758" s="77"/>
      <c r="BD758" s="77"/>
      <c r="BE758" s="77"/>
      <c r="BF758" s="77"/>
      <c r="BG758" s="77"/>
      <c r="BH758" s="77"/>
      <c r="BI758" s="77"/>
      <c r="BJ758" s="77"/>
      <c r="BK758" s="77"/>
      <c r="BL758" s="77"/>
      <c r="BM758" s="77"/>
      <c r="BN758" s="77"/>
      <c r="BO758" s="77"/>
      <c r="BP758" s="77"/>
      <c r="BQ758" s="77"/>
      <c r="BR758" s="77"/>
      <c r="BS758" s="77"/>
      <c r="BT758" s="77"/>
      <c r="BU758" s="77"/>
      <c r="BV758" s="77"/>
      <c r="BW758" s="77"/>
      <c r="BX758" s="77"/>
      <c r="BY758" s="77"/>
      <c r="BZ758" s="77"/>
      <c r="CA758" s="77"/>
      <c r="CB758" s="77"/>
      <c r="CC758" s="77"/>
      <c r="CD758" s="77"/>
      <c r="CE758" s="77"/>
      <c r="CF758" s="77"/>
      <c r="CG758" s="77"/>
      <c r="CH758" s="77"/>
      <c r="CI758" s="77"/>
      <c r="CJ758" s="77"/>
      <c r="CK758" s="77"/>
      <c r="CL758" s="77"/>
      <c r="CM758" s="77"/>
      <c r="CN758" s="77"/>
      <c r="CO758" s="77"/>
      <c r="CP758" s="77"/>
      <c r="CQ758" s="77"/>
      <c r="CR758" s="77"/>
      <c r="CS758" s="77"/>
      <c r="CT758" s="81"/>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row>
    <row r="759" spans="1:122" ht="13.5" customHeight="1">
      <c r="A759" s="77"/>
      <c r="B759" s="86"/>
      <c r="C759" s="86"/>
      <c r="D759" s="86"/>
      <c r="E759" s="86"/>
      <c r="F759" s="86"/>
      <c r="G759" s="86"/>
      <c r="H759" s="86"/>
      <c r="I759" s="86"/>
      <c r="J759" s="86"/>
      <c r="K759" s="88"/>
      <c r="L759" s="77"/>
      <c r="M759" s="77"/>
      <c r="N759" s="77"/>
      <c r="O759" s="77"/>
      <c r="P759" s="77"/>
      <c r="Q759" s="77"/>
      <c r="R759" s="89"/>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c r="AP759" s="77"/>
      <c r="AQ759" s="77"/>
      <c r="AR759" s="77"/>
      <c r="AS759" s="77"/>
      <c r="AT759" s="77"/>
      <c r="AU759" s="77"/>
      <c r="AV759" s="77"/>
      <c r="AW759" s="77"/>
      <c r="AX759" s="77"/>
      <c r="AY759" s="77"/>
      <c r="AZ759" s="77"/>
      <c r="BA759" s="77"/>
      <c r="BB759" s="77"/>
      <c r="BC759" s="77"/>
      <c r="BD759" s="77"/>
      <c r="BE759" s="77"/>
      <c r="BF759" s="77"/>
      <c r="BG759" s="77"/>
      <c r="BH759" s="77"/>
      <c r="BI759" s="77"/>
      <c r="BJ759" s="77"/>
      <c r="BK759" s="77"/>
      <c r="BL759" s="77"/>
      <c r="BM759" s="77"/>
      <c r="BN759" s="77"/>
      <c r="BO759" s="77"/>
      <c r="BP759" s="77"/>
      <c r="BQ759" s="77"/>
      <c r="BR759" s="77"/>
      <c r="BS759" s="77"/>
      <c r="BT759" s="77"/>
      <c r="BU759" s="77"/>
      <c r="BV759" s="77"/>
      <c r="BW759" s="77"/>
      <c r="BX759" s="77"/>
      <c r="BY759" s="77"/>
      <c r="BZ759" s="77"/>
      <c r="CA759" s="77"/>
      <c r="CB759" s="77"/>
      <c r="CC759" s="77"/>
      <c r="CD759" s="77"/>
      <c r="CE759" s="77"/>
      <c r="CF759" s="77"/>
      <c r="CG759" s="77"/>
      <c r="CH759" s="77"/>
      <c r="CI759" s="77"/>
      <c r="CJ759" s="77"/>
      <c r="CK759" s="77"/>
      <c r="CL759" s="77"/>
      <c r="CM759" s="77"/>
      <c r="CN759" s="77"/>
      <c r="CO759" s="77"/>
      <c r="CP759" s="77"/>
      <c r="CQ759" s="77"/>
      <c r="CR759" s="77"/>
      <c r="CS759" s="77"/>
      <c r="CT759" s="81"/>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row>
    <row r="760" spans="1:122" ht="13.5" customHeight="1">
      <c r="A760" s="77"/>
      <c r="B760" s="86"/>
      <c r="C760" s="86"/>
      <c r="D760" s="86"/>
      <c r="E760" s="86"/>
      <c r="F760" s="86"/>
      <c r="G760" s="86"/>
      <c r="H760" s="86"/>
      <c r="I760" s="86"/>
      <c r="J760" s="86"/>
      <c r="K760" s="88"/>
      <c r="L760" s="77"/>
      <c r="M760" s="77"/>
      <c r="N760" s="77"/>
      <c r="O760" s="77"/>
      <c r="P760" s="77"/>
      <c r="Q760" s="77"/>
      <c r="R760" s="89"/>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c r="AP760" s="77"/>
      <c r="AQ760" s="77"/>
      <c r="AR760" s="77"/>
      <c r="AS760" s="77"/>
      <c r="AT760" s="77"/>
      <c r="AU760" s="77"/>
      <c r="AV760" s="77"/>
      <c r="AW760" s="77"/>
      <c r="AX760" s="77"/>
      <c r="AY760" s="77"/>
      <c r="AZ760" s="77"/>
      <c r="BA760" s="77"/>
      <c r="BB760" s="77"/>
      <c r="BC760" s="77"/>
      <c r="BD760" s="77"/>
      <c r="BE760" s="77"/>
      <c r="BF760" s="77"/>
      <c r="BG760" s="77"/>
      <c r="BH760" s="77"/>
      <c r="BI760" s="77"/>
      <c r="BJ760" s="77"/>
      <c r="BK760" s="77"/>
      <c r="BL760" s="77"/>
      <c r="BM760" s="77"/>
      <c r="BN760" s="77"/>
      <c r="BO760" s="77"/>
      <c r="BP760" s="77"/>
      <c r="BQ760" s="77"/>
      <c r="BR760" s="77"/>
      <c r="BS760" s="77"/>
      <c r="BT760" s="77"/>
      <c r="BU760" s="77"/>
      <c r="BV760" s="77"/>
      <c r="BW760" s="77"/>
      <c r="BX760" s="77"/>
      <c r="BY760" s="77"/>
      <c r="BZ760" s="77"/>
      <c r="CA760" s="77"/>
      <c r="CB760" s="77"/>
      <c r="CC760" s="77"/>
      <c r="CD760" s="77"/>
      <c r="CE760" s="77"/>
      <c r="CF760" s="77"/>
      <c r="CG760" s="77"/>
      <c r="CH760" s="77"/>
      <c r="CI760" s="77"/>
      <c r="CJ760" s="77"/>
      <c r="CK760" s="77"/>
      <c r="CL760" s="77"/>
      <c r="CM760" s="77"/>
      <c r="CN760" s="77"/>
      <c r="CO760" s="77"/>
      <c r="CP760" s="77"/>
      <c r="CQ760" s="77"/>
      <c r="CR760" s="77"/>
      <c r="CS760" s="77"/>
      <c r="CT760" s="81"/>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row>
    <row r="761" spans="1:122" ht="13.5" customHeight="1">
      <c r="A761" s="77"/>
      <c r="B761" s="86"/>
      <c r="C761" s="86"/>
      <c r="D761" s="86"/>
      <c r="E761" s="86"/>
      <c r="F761" s="86"/>
      <c r="G761" s="86"/>
      <c r="H761" s="86"/>
      <c r="I761" s="86"/>
      <c r="J761" s="86"/>
      <c r="K761" s="88"/>
      <c r="L761" s="77"/>
      <c r="M761" s="77"/>
      <c r="N761" s="77"/>
      <c r="O761" s="77"/>
      <c r="P761" s="77"/>
      <c r="Q761" s="77"/>
      <c r="R761" s="89"/>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c r="AP761" s="77"/>
      <c r="AQ761" s="77"/>
      <c r="AR761" s="77"/>
      <c r="AS761" s="77"/>
      <c r="AT761" s="77"/>
      <c r="AU761" s="77"/>
      <c r="AV761" s="77"/>
      <c r="AW761" s="77"/>
      <c r="AX761" s="77"/>
      <c r="AY761" s="77"/>
      <c r="AZ761" s="77"/>
      <c r="BA761" s="77"/>
      <c r="BB761" s="77"/>
      <c r="BC761" s="77"/>
      <c r="BD761" s="77"/>
      <c r="BE761" s="77"/>
      <c r="BF761" s="77"/>
      <c r="BG761" s="77"/>
      <c r="BH761" s="77"/>
      <c r="BI761" s="77"/>
      <c r="BJ761" s="77"/>
      <c r="BK761" s="77"/>
      <c r="BL761" s="77"/>
      <c r="BM761" s="77"/>
      <c r="BN761" s="77"/>
      <c r="BO761" s="77"/>
      <c r="BP761" s="77"/>
      <c r="BQ761" s="77"/>
      <c r="BR761" s="77"/>
      <c r="BS761" s="77"/>
      <c r="BT761" s="77"/>
      <c r="BU761" s="77"/>
      <c r="BV761" s="77"/>
      <c r="BW761" s="77"/>
      <c r="BX761" s="77"/>
      <c r="BY761" s="77"/>
      <c r="BZ761" s="77"/>
      <c r="CA761" s="77"/>
      <c r="CB761" s="77"/>
      <c r="CC761" s="77"/>
      <c r="CD761" s="77"/>
      <c r="CE761" s="77"/>
      <c r="CF761" s="77"/>
      <c r="CG761" s="77"/>
      <c r="CH761" s="77"/>
      <c r="CI761" s="77"/>
      <c r="CJ761" s="77"/>
      <c r="CK761" s="77"/>
      <c r="CL761" s="77"/>
      <c r="CM761" s="77"/>
      <c r="CN761" s="77"/>
      <c r="CO761" s="77"/>
      <c r="CP761" s="77"/>
      <c r="CQ761" s="77"/>
      <c r="CR761" s="77"/>
      <c r="CS761" s="77"/>
      <c r="CT761" s="81"/>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row>
    <row r="762" spans="1:122" ht="13.5" customHeight="1">
      <c r="A762" s="77"/>
      <c r="B762" s="86"/>
      <c r="C762" s="86"/>
      <c r="D762" s="86"/>
      <c r="E762" s="86"/>
      <c r="F762" s="86"/>
      <c r="G762" s="86"/>
      <c r="H762" s="86"/>
      <c r="I762" s="86"/>
      <c r="J762" s="86"/>
      <c r="K762" s="88"/>
      <c r="L762" s="77"/>
      <c r="M762" s="77"/>
      <c r="N762" s="77"/>
      <c r="O762" s="77"/>
      <c r="P762" s="77"/>
      <c r="Q762" s="77"/>
      <c r="R762" s="89"/>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c r="AP762" s="77"/>
      <c r="AQ762" s="77"/>
      <c r="AR762" s="77"/>
      <c r="AS762" s="77"/>
      <c r="AT762" s="77"/>
      <c r="AU762" s="77"/>
      <c r="AV762" s="77"/>
      <c r="AW762" s="77"/>
      <c r="AX762" s="77"/>
      <c r="AY762" s="77"/>
      <c r="AZ762" s="77"/>
      <c r="BA762" s="77"/>
      <c r="BB762" s="77"/>
      <c r="BC762" s="77"/>
      <c r="BD762" s="77"/>
      <c r="BE762" s="77"/>
      <c r="BF762" s="77"/>
      <c r="BG762" s="77"/>
      <c r="BH762" s="77"/>
      <c r="BI762" s="77"/>
      <c r="BJ762" s="77"/>
      <c r="BK762" s="77"/>
      <c r="BL762" s="77"/>
      <c r="BM762" s="77"/>
      <c r="BN762" s="77"/>
      <c r="BO762" s="77"/>
      <c r="BP762" s="77"/>
      <c r="BQ762" s="77"/>
      <c r="BR762" s="77"/>
      <c r="BS762" s="77"/>
      <c r="BT762" s="77"/>
      <c r="BU762" s="77"/>
      <c r="BV762" s="77"/>
      <c r="BW762" s="77"/>
      <c r="BX762" s="77"/>
      <c r="BY762" s="77"/>
      <c r="BZ762" s="77"/>
      <c r="CA762" s="77"/>
      <c r="CB762" s="77"/>
      <c r="CC762" s="77"/>
      <c r="CD762" s="77"/>
      <c r="CE762" s="77"/>
      <c r="CF762" s="77"/>
      <c r="CG762" s="77"/>
      <c r="CH762" s="77"/>
      <c r="CI762" s="77"/>
      <c r="CJ762" s="77"/>
      <c r="CK762" s="77"/>
      <c r="CL762" s="77"/>
      <c r="CM762" s="77"/>
      <c r="CN762" s="77"/>
      <c r="CO762" s="77"/>
      <c r="CP762" s="77"/>
      <c r="CQ762" s="77"/>
      <c r="CR762" s="77"/>
      <c r="CS762" s="77"/>
      <c r="CT762" s="81"/>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row>
    <row r="763" spans="1:122" ht="13.5" customHeight="1">
      <c r="A763" s="77"/>
      <c r="B763" s="86"/>
      <c r="C763" s="86"/>
      <c r="D763" s="86"/>
      <c r="E763" s="86"/>
      <c r="F763" s="86"/>
      <c r="G763" s="86"/>
      <c r="H763" s="86"/>
      <c r="I763" s="86"/>
      <c r="J763" s="86"/>
      <c r="K763" s="88"/>
      <c r="L763" s="77"/>
      <c r="M763" s="77"/>
      <c r="N763" s="77"/>
      <c r="O763" s="77"/>
      <c r="P763" s="77"/>
      <c r="Q763" s="77"/>
      <c r="R763" s="89"/>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c r="AP763" s="77"/>
      <c r="AQ763" s="77"/>
      <c r="AR763" s="77"/>
      <c r="AS763" s="77"/>
      <c r="AT763" s="77"/>
      <c r="AU763" s="77"/>
      <c r="AV763" s="77"/>
      <c r="AW763" s="77"/>
      <c r="AX763" s="77"/>
      <c r="AY763" s="77"/>
      <c r="AZ763" s="77"/>
      <c r="BA763" s="77"/>
      <c r="BB763" s="77"/>
      <c r="BC763" s="77"/>
      <c r="BD763" s="77"/>
      <c r="BE763" s="77"/>
      <c r="BF763" s="77"/>
      <c r="BG763" s="77"/>
      <c r="BH763" s="77"/>
      <c r="BI763" s="77"/>
      <c r="BJ763" s="77"/>
      <c r="BK763" s="77"/>
      <c r="BL763" s="77"/>
      <c r="BM763" s="77"/>
      <c r="BN763" s="77"/>
      <c r="BO763" s="77"/>
      <c r="BP763" s="77"/>
      <c r="BQ763" s="77"/>
      <c r="BR763" s="77"/>
      <c r="BS763" s="77"/>
      <c r="BT763" s="77"/>
      <c r="BU763" s="77"/>
      <c r="BV763" s="77"/>
      <c r="BW763" s="77"/>
      <c r="BX763" s="77"/>
      <c r="BY763" s="77"/>
      <c r="BZ763" s="77"/>
      <c r="CA763" s="77"/>
      <c r="CB763" s="77"/>
      <c r="CC763" s="77"/>
      <c r="CD763" s="77"/>
      <c r="CE763" s="77"/>
      <c r="CF763" s="77"/>
      <c r="CG763" s="77"/>
      <c r="CH763" s="77"/>
      <c r="CI763" s="77"/>
      <c r="CJ763" s="77"/>
      <c r="CK763" s="77"/>
      <c r="CL763" s="77"/>
      <c r="CM763" s="77"/>
      <c r="CN763" s="77"/>
      <c r="CO763" s="77"/>
      <c r="CP763" s="77"/>
      <c r="CQ763" s="77"/>
      <c r="CR763" s="77"/>
      <c r="CS763" s="77"/>
      <c r="CT763" s="81"/>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row>
    <row r="764" spans="1:122" ht="13.5" customHeight="1">
      <c r="A764" s="77"/>
      <c r="B764" s="86"/>
      <c r="C764" s="86"/>
      <c r="D764" s="86"/>
      <c r="E764" s="86"/>
      <c r="F764" s="86"/>
      <c r="G764" s="86"/>
      <c r="H764" s="86"/>
      <c r="I764" s="86"/>
      <c r="J764" s="86"/>
      <c r="K764" s="88"/>
      <c r="L764" s="77"/>
      <c r="M764" s="77"/>
      <c r="N764" s="77"/>
      <c r="O764" s="77"/>
      <c r="P764" s="77"/>
      <c r="Q764" s="77"/>
      <c r="R764" s="89"/>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c r="AP764" s="77"/>
      <c r="AQ764" s="77"/>
      <c r="AR764" s="77"/>
      <c r="AS764" s="77"/>
      <c r="AT764" s="77"/>
      <c r="AU764" s="77"/>
      <c r="AV764" s="77"/>
      <c r="AW764" s="77"/>
      <c r="AX764" s="77"/>
      <c r="AY764" s="77"/>
      <c r="AZ764" s="77"/>
      <c r="BA764" s="77"/>
      <c r="BB764" s="77"/>
      <c r="BC764" s="77"/>
      <c r="BD764" s="77"/>
      <c r="BE764" s="77"/>
      <c r="BF764" s="77"/>
      <c r="BG764" s="77"/>
      <c r="BH764" s="77"/>
      <c r="BI764" s="77"/>
      <c r="BJ764" s="77"/>
      <c r="BK764" s="77"/>
      <c r="BL764" s="77"/>
      <c r="BM764" s="77"/>
      <c r="BN764" s="77"/>
      <c r="BO764" s="77"/>
      <c r="BP764" s="77"/>
      <c r="BQ764" s="77"/>
      <c r="BR764" s="77"/>
      <c r="BS764" s="77"/>
      <c r="BT764" s="77"/>
      <c r="BU764" s="77"/>
      <c r="BV764" s="77"/>
      <c r="BW764" s="77"/>
      <c r="BX764" s="77"/>
      <c r="BY764" s="77"/>
      <c r="BZ764" s="77"/>
      <c r="CA764" s="77"/>
      <c r="CB764" s="77"/>
      <c r="CC764" s="77"/>
      <c r="CD764" s="77"/>
      <c r="CE764" s="77"/>
      <c r="CF764" s="77"/>
      <c r="CG764" s="77"/>
      <c r="CH764" s="77"/>
      <c r="CI764" s="77"/>
      <c r="CJ764" s="77"/>
      <c r="CK764" s="77"/>
      <c r="CL764" s="77"/>
      <c r="CM764" s="77"/>
      <c r="CN764" s="77"/>
      <c r="CO764" s="77"/>
      <c r="CP764" s="77"/>
      <c r="CQ764" s="77"/>
      <c r="CR764" s="77"/>
      <c r="CS764" s="77"/>
      <c r="CT764" s="81"/>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row>
    <row r="765" spans="1:122" ht="13.5" customHeight="1">
      <c r="A765" s="77"/>
      <c r="B765" s="86"/>
      <c r="C765" s="86"/>
      <c r="D765" s="86"/>
      <c r="E765" s="86"/>
      <c r="F765" s="86"/>
      <c r="G765" s="86"/>
      <c r="H765" s="86"/>
      <c r="I765" s="86"/>
      <c r="J765" s="86"/>
      <c r="K765" s="88"/>
      <c r="L765" s="77"/>
      <c r="M765" s="77"/>
      <c r="N765" s="77"/>
      <c r="O765" s="77"/>
      <c r="P765" s="77"/>
      <c r="Q765" s="77"/>
      <c r="R765" s="89"/>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77"/>
      <c r="CD765" s="77"/>
      <c r="CE765" s="77"/>
      <c r="CF765" s="77"/>
      <c r="CG765" s="77"/>
      <c r="CH765" s="77"/>
      <c r="CI765" s="77"/>
      <c r="CJ765" s="77"/>
      <c r="CK765" s="77"/>
      <c r="CL765" s="77"/>
      <c r="CM765" s="77"/>
      <c r="CN765" s="77"/>
      <c r="CO765" s="77"/>
      <c r="CP765" s="77"/>
      <c r="CQ765" s="77"/>
      <c r="CR765" s="77"/>
      <c r="CS765" s="77"/>
      <c r="CT765" s="81"/>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row>
    <row r="766" spans="1:122" ht="13.5" customHeight="1">
      <c r="A766" s="77"/>
      <c r="B766" s="86"/>
      <c r="C766" s="86"/>
      <c r="D766" s="86"/>
      <c r="E766" s="86"/>
      <c r="F766" s="86"/>
      <c r="G766" s="86"/>
      <c r="H766" s="86"/>
      <c r="I766" s="86"/>
      <c r="J766" s="86"/>
      <c r="K766" s="88"/>
      <c r="L766" s="77"/>
      <c r="M766" s="77"/>
      <c r="N766" s="77"/>
      <c r="O766" s="77"/>
      <c r="P766" s="77"/>
      <c r="Q766" s="77"/>
      <c r="R766" s="89"/>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c r="AP766" s="77"/>
      <c r="AQ766" s="77"/>
      <c r="AR766" s="77"/>
      <c r="AS766" s="77"/>
      <c r="AT766" s="77"/>
      <c r="AU766" s="77"/>
      <c r="AV766" s="77"/>
      <c r="AW766" s="77"/>
      <c r="AX766" s="77"/>
      <c r="AY766" s="77"/>
      <c r="AZ766" s="77"/>
      <c r="BA766" s="77"/>
      <c r="BB766" s="77"/>
      <c r="BC766" s="77"/>
      <c r="BD766" s="77"/>
      <c r="BE766" s="77"/>
      <c r="BF766" s="77"/>
      <c r="BG766" s="77"/>
      <c r="BH766" s="77"/>
      <c r="BI766" s="77"/>
      <c r="BJ766" s="77"/>
      <c r="BK766" s="77"/>
      <c r="BL766" s="77"/>
      <c r="BM766" s="77"/>
      <c r="BN766" s="77"/>
      <c r="BO766" s="77"/>
      <c r="BP766" s="77"/>
      <c r="BQ766" s="77"/>
      <c r="BR766" s="77"/>
      <c r="BS766" s="77"/>
      <c r="BT766" s="77"/>
      <c r="BU766" s="77"/>
      <c r="BV766" s="77"/>
      <c r="BW766" s="77"/>
      <c r="BX766" s="77"/>
      <c r="BY766" s="77"/>
      <c r="BZ766" s="77"/>
      <c r="CA766" s="77"/>
      <c r="CB766" s="77"/>
      <c r="CC766" s="77"/>
      <c r="CD766" s="77"/>
      <c r="CE766" s="77"/>
      <c r="CF766" s="77"/>
      <c r="CG766" s="77"/>
      <c r="CH766" s="77"/>
      <c r="CI766" s="77"/>
      <c r="CJ766" s="77"/>
      <c r="CK766" s="77"/>
      <c r="CL766" s="77"/>
      <c r="CM766" s="77"/>
      <c r="CN766" s="77"/>
      <c r="CO766" s="77"/>
      <c r="CP766" s="77"/>
      <c r="CQ766" s="77"/>
      <c r="CR766" s="77"/>
      <c r="CS766" s="77"/>
      <c r="CT766" s="81"/>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row>
    <row r="767" spans="1:122" ht="13.5" customHeight="1">
      <c r="A767" s="77"/>
      <c r="B767" s="86"/>
      <c r="C767" s="86"/>
      <c r="D767" s="86"/>
      <c r="E767" s="86"/>
      <c r="F767" s="86"/>
      <c r="G767" s="86"/>
      <c r="H767" s="86"/>
      <c r="I767" s="86"/>
      <c r="J767" s="86"/>
      <c r="K767" s="88"/>
      <c r="L767" s="77"/>
      <c r="M767" s="77"/>
      <c r="N767" s="77"/>
      <c r="O767" s="77"/>
      <c r="P767" s="77"/>
      <c r="Q767" s="77"/>
      <c r="R767" s="89"/>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c r="AP767" s="77"/>
      <c r="AQ767" s="77"/>
      <c r="AR767" s="77"/>
      <c r="AS767" s="77"/>
      <c r="AT767" s="77"/>
      <c r="AU767" s="77"/>
      <c r="AV767" s="77"/>
      <c r="AW767" s="77"/>
      <c r="AX767" s="77"/>
      <c r="AY767" s="77"/>
      <c r="AZ767" s="77"/>
      <c r="BA767" s="77"/>
      <c r="BB767" s="77"/>
      <c r="BC767" s="77"/>
      <c r="BD767" s="77"/>
      <c r="BE767" s="77"/>
      <c r="BF767" s="77"/>
      <c r="BG767" s="77"/>
      <c r="BH767" s="77"/>
      <c r="BI767" s="77"/>
      <c r="BJ767" s="77"/>
      <c r="BK767" s="77"/>
      <c r="BL767" s="77"/>
      <c r="BM767" s="77"/>
      <c r="BN767" s="77"/>
      <c r="BO767" s="77"/>
      <c r="BP767" s="77"/>
      <c r="BQ767" s="77"/>
      <c r="BR767" s="77"/>
      <c r="BS767" s="77"/>
      <c r="BT767" s="77"/>
      <c r="BU767" s="77"/>
      <c r="BV767" s="77"/>
      <c r="BW767" s="77"/>
      <c r="BX767" s="77"/>
      <c r="BY767" s="77"/>
      <c r="BZ767" s="77"/>
      <c r="CA767" s="77"/>
      <c r="CB767" s="77"/>
      <c r="CC767" s="77"/>
      <c r="CD767" s="77"/>
      <c r="CE767" s="77"/>
      <c r="CF767" s="77"/>
      <c r="CG767" s="77"/>
      <c r="CH767" s="77"/>
      <c r="CI767" s="77"/>
      <c r="CJ767" s="77"/>
      <c r="CK767" s="77"/>
      <c r="CL767" s="77"/>
      <c r="CM767" s="77"/>
      <c r="CN767" s="77"/>
      <c r="CO767" s="77"/>
      <c r="CP767" s="77"/>
      <c r="CQ767" s="77"/>
      <c r="CR767" s="77"/>
      <c r="CS767" s="77"/>
      <c r="CT767" s="81"/>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row>
    <row r="768" spans="1:122" ht="13.5" customHeight="1">
      <c r="A768" s="77"/>
      <c r="B768" s="86"/>
      <c r="C768" s="86"/>
      <c r="D768" s="86"/>
      <c r="E768" s="86"/>
      <c r="F768" s="86"/>
      <c r="G768" s="86"/>
      <c r="H768" s="86"/>
      <c r="I768" s="86"/>
      <c r="J768" s="86"/>
      <c r="K768" s="88"/>
      <c r="L768" s="77"/>
      <c r="M768" s="77"/>
      <c r="N768" s="77"/>
      <c r="O768" s="77"/>
      <c r="P768" s="77"/>
      <c r="Q768" s="77"/>
      <c r="R768" s="89"/>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c r="AP768" s="77"/>
      <c r="AQ768" s="77"/>
      <c r="AR768" s="77"/>
      <c r="AS768" s="77"/>
      <c r="AT768" s="77"/>
      <c r="AU768" s="77"/>
      <c r="AV768" s="77"/>
      <c r="AW768" s="77"/>
      <c r="AX768" s="77"/>
      <c r="AY768" s="77"/>
      <c r="AZ768" s="77"/>
      <c r="BA768" s="77"/>
      <c r="BB768" s="77"/>
      <c r="BC768" s="77"/>
      <c r="BD768" s="77"/>
      <c r="BE768" s="77"/>
      <c r="BF768" s="77"/>
      <c r="BG768" s="77"/>
      <c r="BH768" s="77"/>
      <c r="BI768" s="77"/>
      <c r="BJ768" s="77"/>
      <c r="BK768" s="77"/>
      <c r="BL768" s="77"/>
      <c r="BM768" s="77"/>
      <c r="BN768" s="77"/>
      <c r="BO768" s="77"/>
      <c r="BP768" s="77"/>
      <c r="BQ768" s="77"/>
      <c r="BR768" s="77"/>
      <c r="BS768" s="77"/>
      <c r="BT768" s="77"/>
      <c r="BU768" s="77"/>
      <c r="BV768" s="77"/>
      <c r="BW768" s="77"/>
      <c r="BX768" s="77"/>
      <c r="BY768" s="77"/>
      <c r="BZ768" s="77"/>
      <c r="CA768" s="77"/>
      <c r="CB768" s="77"/>
      <c r="CC768" s="77"/>
      <c r="CD768" s="77"/>
      <c r="CE768" s="77"/>
      <c r="CF768" s="77"/>
      <c r="CG768" s="77"/>
      <c r="CH768" s="77"/>
      <c r="CI768" s="77"/>
      <c r="CJ768" s="77"/>
      <c r="CK768" s="77"/>
      <c r="CL768" s="77"/>
      <c r="CM768" s="77"/>
      <c r="CN768" s="77"/>
      <c r="CO768" s="77"/>
      <c r="CP768" s="77"/>
      <c r="CQ768" s="77"/>
      <c r="CR768" s="77"/>
      <c r="CS768" s="77"/>
      <c r="CT768" s="81"/>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row>
    <row r="769" spans="1:122" ht="13.5" customHeight="1">
      <c r="A769" s="77"/>
      <c r="B769" s="86"/>
      <c r="C769" s="86"/>
      <c r="D769" s="86"/>
      <c r="E769" s="86"/>
      <c r="F769" s="86"/>
      <c r="G769" s="86"/>
      <c r="H769" s="86"/>
      <c r="I769" s="86"/>
      <c r="J769" s="86"/>
      <c r="K769" s="88"/>
      <c r="L769" s="77"/>
      <c r="M769" s="77"/>
      <c r="N769" s="77"/>
      <c r="O769" s="77"/>
      <c r="P769" s="77"/>
      <c r="Q769" s="77"/>
      <c r="R769" s="89"/>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c r="AP769" s="77"/>
      <c r="AQ769" s="77"/>
      <c r="AR769" s="77"/>
      <c r="AS769" s="77"/>
      <c r="AT769" s="77"/>
      <c r="AU769" s="77"/>
      <c r="AV769" s="77"/>
      <c r="AW769" s="77"/>
      <c r="AX769" s="77"/>
      <c r="AY769" s="77"/>
      <c r="AZ769" s="77"/>
      <c r="BA769" s="77"/>
      <c r="BB769" s="77"/>
      <c r="BC769" s="77"/>
      <c r="BD769" s="77"/>
      <c r="BE769" s="77"/>
      <c r="BF769" s="77"/>
      <c r="BG769" s="77"/>
      <c r="BH769" s="77"/>
      <c r="BI769" s="77"/>
      <c r="BJ769" s="77"/>
      <c r="BK769" s="77"/>
      <c r="BL769" s="77"/>
      <c r="BM769" s="77"/>
      <c r="BN769" s="77"/>
      <c r="BO769" s="77"/>
      <c r="BP769" s="77"/>
      <c r="BQ769" s="77"/>
      <c r="BR769" s="77"/>
      <c r="BS769" s="77"/>
      <c r="BT769" s="77"/>
      <c r="BU769" s="77"/>
      <c r="BV769" s="77"/>
      <c r="BW769" s="77"/>
      <c r="BX769" s="77"/>
      <c r="BY769" s="77"/>
      <c r="BZ769" s="77"/>
      <c r="CA769" s="77"/>
      <c r="CB769" s="77"/>
      <c r="CC769" s="77"/>
      <c r="CD769" s="77"/>
      <c r="CE769" s="77"/>
      <c r="CF769" s="77"/>
      <c r="CG769" s="77"/>
      <c r="CH769" s="77"/>
      <c r="CI769" s="77"/>
      <c r="CJ769" s="77"/>
      <c r="CK769" s="77"/>
      <c r="CL769" s="77"/>
      <c r="CM769" s="77"/>
      <c r="CN769" s="77"/>
      <c r="CO769" s="77"/>
      <c r="CP769" s="77"/>
      <c r="CQ769" s="77"/>
      <c r="CR769" s="77"/>
      <c r="CS769" s="77"/>
      <c r="CT769" s="81"/>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row>
    <row r="770" spans="1:122" ht="13.5" customHeight="1">
      <c r="A770" s="77"/>
      <c r="B770" s="86"/>
      <c r="C770" s="86"/>
      <c r="D770" s="86"/>
      <c r="E770" s="86"/>
      <c r="F770" s="86"/>
      <c r="G770" s="86"/>
      <c r="H770" s="86"/>
      <c r="I770" s="86"/>
      <c r="J770" s="86"/>
      <c r="K770" s="88"/>
      <c r="L770" s="77"/>
      <c r="M770" s="77"/>
      <c r="N770" s="77"/>
      <c r="O770" s="77"/>
      <c r="P770" s="77"/>
      <c r="Q770" s="77"/>
      <c r="R770" s="89"/>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c r="AP770" s="77"/>
      <c r="AQ770" s="77"/>
      <c r="AR770" s="77"/>
      <c r="AS770" s="77"/>
      <c r="AT770" s="77"/>
      <c r="AU770" s="77"/>
      <c r="AV770" s="77"/>
      <c r="AW770" s="77"/>
      <c r="AX770" s="77"/>
      <c r="AY770" s="77"/>
      <c r="AZ770" s="77"/>
      <c r="BA770" s="77"/>
      <c r="BB770" s="77"/>
      <c r="BC770" s="77"/>
      <c r="BD770" s="77"/>
      <c r="BE770" s="77"/>
      <c r="BF770" s="77"/>
      <c r="BG770" s="77"/>
      <c r="BH770" s="77"/>
      <c r="BI770" s="77"/>
      <c r="BJ770" s="77"/>
      <c r="BK770" s="77"/>
      <c r="BL770" s="77"/>
      <c r="BM770" s="77"/>
      <c r="BN770" s="77"/>
      <c r="BO770" s="77"/>
      <c r="BP770" s="77"/>
      <c r="BQ770" s="77"/>
      <c r="BR770" s="77"/>
      <c r="BS770" s="77"/>
      <c r="BT770" s="77"/>
      <c r="BU770" s="77"/>
      <c r="BV770" s="77"/>
      <c r="BW770" s="77"/>
      <c r="BX770" s="77"/>
      <c r="BY770" s="77"/>
      <c r="BZ770" s="77"/>
      <c r="CA770" s="77"/>
      <c r="CB770" s="77"/>
      <c r="CC770" s="77"/>
      <c r="CD770" s="77"/>
      <c r="CE770" s="77"/>
      <c r="CF770" s="77"/>
      <c r="CG770" s="77"/>
      <c r="CH770" s="77"/>
      <c r="CI770" s="77"/>
      <c r="CJ770" s="77"/>
      <c r="CK770" s="77"/>
      <c r="CL770" s="77"/>
      <c r="CM770" s="77"/>
      <c r="CN770" s="77"/>
      <c r="CO770" s="77"/>
      <c r="CP770" s="77"/>
      <c r="CQ770" s="77"/>
      <c r="CR770" s="77"/>
      <c r="CS770" s="77"/>
      <c r="CT770" s="81"/>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row>
    <row r="771" spans="1:122" ht="13.5" customHeight="1">
      <c r="A771" s="77"/>
      <c r="B771" s="86"/>
      <c r="C771" s="86"/>
      <c r="D771" s="86"/>
      <c r="E771" s="86"/>
      <c r="F771" s="86"/>
      <c r="G771" s="86"/>
      <c r="H771" s="86"/>
      <c r="I771" s="86"/>
      <c r="J771" s="86"/>
      <c r="K771" s="88"/>
      <c r="L771" s="77"/>
      <c r="M771" s="77"/>
      <c r="N771" s="77"/>
      <c r="O771" s="77"/>
      <c r="P771" s="77"/>
      <c r="Q771" s="77"/>
      <c r="R771" s="89"/>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c r="AP771" s="77"/>
      <c r="AQ771" s="77"/>
      <c r="AR771" s="77"/>
      <c r="AS771" s="77"/>
      <c r="AT771" s="77"/>
      <c r="AU771" s="77"/>
      <c r="AV771" s="77"/>
      <c r="AW771" s="77"/>
      <c r="AX771" s="77"/>
      <c r="AY771" s="77"/>
      <c r="AZ771" s="77"/>
      <c r="BA771" s="77"/>
      <c r="BB771" s="77"/>
      <c r="BC771" s="77"/>
      <c r="BD771" s="77"/>
      <c r="BE771" s="77"/>
      <c r="BF771" s="77"/>
      <c r="BG771" s="77"/>
      <c r="BH771" s="77"/>
      <c r="BI771" s="77"/>
      <c r="BJ771" s="77"/>
      <c r="BK771" s="77"/>
      <c r="BL771" s="77"/>
      <c r="BM771" s="77"/>
      <c r="BN771" s="77"/>
      <c r="BO771" s="77"/>
      <c r="BP771" s="77"/>
      <c r="BQ771" s="77"/>
      <c r="BR771" s="77"/>
      <c r="BS771" s="77"/>
      <c r="BT771" s="77"/>
      <c r="BU771" s="77"/>
      <c r="BV771" s="77"/>
      <c r="BW771" s="77"/>
      <c r="BX771" s="77"/>
      <c r="BY771" s="77"/>
      <c r="BZ771" s="77"/>
      <c r="CA771" s="77"/>
      <c r="CB771" s="77"/>
      <c r="CC771" s="77"/>
      <c r="CD771" s="77"/>
      <c r="CE771" s="77"/>
      <c r="CF771" s="77"/>
      <c r="CG771" s="77"/>
      <c r="CH771" s="77"/>
      <c r="CI771" s="77"/>
      <c r="CJ771" s="77"/>
      <c r="CK771" s="77"/>
      <c r="CL771" s="77"/>
      <c r="CM771" s="77"/>
      <c r="CN771" s="77"/>
      <c r="CO771" s="77"/>
      <c r="CP771" s="77"/>
      <c r="CQ771" s="77"/>
      <c r="CR771" s="77"/>
      <c r="CS771" s="77"/>
      <c r="CT771" s="81"/>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row>
    <row r="772" spans="1:122" ht="13.5" customHeight="1">
      <c r="A772" s="77"/>
      <c r="B772" s="86"/>
      <c r="C772" s="86"/>
      <c r="D772" s="86"/>
      <c r="E772" s="86"/>
      <c r="F772" s="86"/>
      <c r="G772" s="86"/>
      <c r="H772" s="86"/>
      <c r="I772" s="86"/>
      <c r="J772" s="86"/>
      <c r="K772" s="88"/>
      <c r="L772" s="77"/>
      <c r="M772" s="77"/>
      <c r="N772" s="77"/>
      <c r="O772" s="77"/>
      <c r="P772" s="77"/>
      <c r="Q772" s="77"/>
      <c r="R772" s="89"/>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c r="AP772" s="77"/>
      <c r="AQ772" s="77"/>
      <c r="AR772" s="77"/>
      <c r="AS772" s="77"/>
      <c r="AT772" s="77"/>
      <c r="AU772" s="77"/>
      <c r="AV772" s="77"/>
      <c r="AW772" s="77"/>
      <c r="AX772" s="77"/>
      <c r="AY772" s="77"/>
      <c r="AZ772" s="77"/>
      <c r="BA772" s="77"/>
      <c r="BB772" s="77"/>
      <c r="BC772" s="77"/>
      <c r="BD772" s="77"/>
      <c r="BE772" s="77"/>
      <c r="BF772" s="77"/>
      <c r="BG772" s="77"/>
      <c r="BH772" s="77"/>
      <c r="BI772" s="77"/>
      <c r="BJ772" s="77"/>
      <c r="BK772" s="77"/>
      <c r="BL772" s="77"/>
      <c r="BM772" s="77"/>
      <c r="BN772" s="77"/>
      <c r="BO772" s="77"/>
      <c r="BP772" s="77"/>
      <c r="BQ772" s="77"/>
      <c r="BR772" s="77"/>
      <c r="BS772" s="77"/>
      <c r="BT772" s="77"/>
      <c r="BU772" s="77"/>
      <c r="BV772" s="77"/>
      <c r="BW772" s="77"/>
      <c r="BX772" s="77"/>
      <c r="BY772" s="77"/>
      <c r="BZ772" s="77"/>
      <c r="CA772" s="77"/>
      <c r="CB772" s="77"/>
      <c r="CC772" s="77"/>
      <c r="CD772" s="77"/>
      <c r="CE772" s="77"/>
      <c r="CF772" s="77"/>
      <c r="CG772" s="77"/>
      <c r="CH772" s="77"/>
      <c r="CI772" s="77"/>
      <c r="CJ772" s="77"/>
      <c r="CK772" s="77"/>
      <c r="CL772" s="77"/>
      <c r="CM772" s="77"/>
      <c r="CN772" s="77"/>
      <c r="CO772" s="77"/>
      <c r="CP772" s="77"/>
      <c r="CQ772" s="77"/>
      <c r="CR772" s="77"/>
      <c r="CS772" s="77"/>
      <c r="CT772" s="81"/>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row>
    <row r="773" spans="1:122" ht="13.5" customHeight="1">
      <c r="A773" s="77"/>
      <c r="B773" s="86"/>
      <c r="C773" s="86"/>
      <c r="D773" s="86"/>
      <c r="E773" s="86"/>
      <c r="F773" s="86"/>
      <c r="G773" s="86"/>
      <c r="H773" s="86"/>
      <c r="I773" s="86"/>
      <c r="J773" s="86"/>
      <c r="K773" s="88"/>
      <c r="L773" s="77"/>
      <c r="M773" s="77"/>
      <c r="N773" s="77"/>
      <c r="O773" s="77"/>
      <c r="P773" s="77"/>
      <c r="Q773" s="77"/>
      <c r="R773" s="89"/>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c r="AP773" s="77"/>
      <c r="AQ773" s="77"/>
      <c r="AR773" s="77"/>
      <c r="AS773" s="77"/>
      <c r="AT773" s="77"/>
      <c r="AU773" s="77"/>
      <c r="AV773" s="77"/>
      <c r="AW773" s="77"/>
      <c r="AX773" s="77"/>
      <c r="AY773" s="77"/>
      <c r="AZ773" s="77"/>
      <c r="BA773" s="77"/>
      <c r="BB773" s="77"/>
      <c r="BC773" s="77"/>
      <c r="BD773" s="77"/>
      <c r="BE773" s="77"/>
      <c r="BF773" s="77"/>
      <c r="BG773" s="77"/>
      <c r="BH773" s="77"/>
      <c r="BI773" s="77"/>
      <c r="BJ773" s="77"/>
      <c r="BK773" s="77"/>
      <c r="BL773" s="77"/>
      <c r="BM773" s="77"/>
      <c r="BN773" s="77"/>
      <c r="BO773" s="77"/>
      <c r="BP773" s="77"/>
      <c r="BQ773" s="77"/>
      <c r="BR773" s="77"/>
      <c r="BS773" s="77"/>
      <c r="BT773" s="77"/>
      <c r="BU773" s="77"/>
      <c r="BV773" s="77"/>
      <c r="BW773" s="77"/>
      <c r="BX773" s="77"/>
      <c r="BY773" s="77"/>
      <c r="BZ773" s="77"/>
      <c r="CA773" s="77"/>
      <c r="CB773" s="77"/>
      <c r="CC773" s="77"/>
      <c r="CD773" s="77"/>
      <c r="CE773" s="77"/>
      <c r="CF773" s="77"/>
      <c r="CG773" s="77"/>
      <c r="CH773" s="77"/>
      <c r="CI773" s="77"/>
      <c r="CJ773" s="77"/>
      <c r="CK773" s="77"/>
      <c r="CL773" s="77"/>
      <c r="CM773" s="77"/>
      <c r="CN773" s="77"/>
      <c r="CO773" s="77"/>
      <c r="CP773" s="77"/>
      <c r="CQ773" s="77"/>
      <c r="CR773" s="77"/>
      <c r="CS773" s="77"/>
      <c r="CT773" s="81"/>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row>
    <row r="774" spans="1:122" ht="13.5" customHeight="1">
      <c r="A774" s="77"/>
      <c r="B774" s="86"/>
      <c r="C774" s="86"/>
      <c r="D774" s="86"/>
      <c r="E774" s="86"/>
      <c r="F774" s="86"/>
      <c r="G774" s="86"/>
      <c r="H774" s="86"/>
      <c r="I774" s="86"/>
      <c r="J774" s="86"/>
      <c r="K774" s="88"/>
      <c r="L774" s="77"/>
      <c r="M774" s="77"/>
      <c r="N774" s="77"/>
      <c r="O774" s="77"/>
      <c r="P774" s="77"/>
      <c r="Q774" s="77"/>
      <c r="R774" s="89"/>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c r="AP774" s="77"/>
      <c r="AQ774" s="77"/>
      <c r="AR774" s="77"/>
      <c r="AS774" s="77"/>
      <c r="AT774" s="77"/>
      <c r="AU774" s="77"/>
      <c r="AV774" s="77"/>
      <c r="AW774" s="77"/>
      <c r="AX774" s="77"/>
      <c r="AY774" s="77"/>
      <c r="AZ774" s="77"/>
      <c r="BA774" s="77"/>
      <c r="BB774" s="77"/>
      <c r="BC774" s="77"/>
      <c r="BD774" s="77"/>
      <c r="BE774" s="77"/>
      <c r="BF774" s="77"/>
      <c r="BG774" s="77"/>
      <c r="BH774" s="77"/>
      <c r="BI774" s="77"/>
      <c r="BJ774" s="77"/>
      <c r="BK774" s="77"/>
      <c r="BL774" s="77"/>
      <c r="BM774" s="77"/>
      <c r="BN774" s="77"/>
      <c r="BO774" s="77"/>
      <c r="BP774" s="77"/>
      <c r="BQ774" s="77"/>
      <c r="BR774" s="77"/>
      <c r="BS774" s="77"/>
      <c r="BT774" s="77"/>
      <c r="BU774" s="77"/>
      <c r="BV774" s="77"/>
      <c r="BW774" s="77"/>
      <c r="BX774" s="77"/>
      <c r="BY774" s="77"/>
      <c r="BZ774" s="77"/>
      <c r="CA774" s="77"/>
      <c r="CB774" s="77"/>
      <c r="CC774" s="77"/>
      <c r="CD774" s="77"/>
      <c r="CE774" s="77"/>
      <c r="CF774" s="77"/>
      <c r="CG774" s="77"/>
      <c r="CH774" s="77"/>
      <c r="CI774" s="77"/>
      <c r="CJ774" s="77"/>
      <c r="CK774" s="77"/>
      <c r="CL774" s="77"/>
      <c r="CM774" s="77"/>
      <c r="CN774" s="77"/>
      <c r="CO774" s="77"/>
      <c r="CP774" s="77"/>
      <c r="CQ774" s="77"/>
      <c r="CR774" s="77"/>
      <c r="CS774" s="77"/>
      <c r="CT774" s="81"/>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row>
    <row r="775" spans="1:122" ht="13.5" customHeight="1">
      <c r="A775" s="77"/>
      <c r="B775" s="86"/>
      <c r="C775" s="86"/>
      <c r="D775" s="86"/>
      <c r="E775" s="86"/>
      <c r="F775" s="86"/>
      <c r="G775" s="86"/>
      <c r="H775" s="86"/>
      <c r="I775" s="86"/>
      <c r="J775" s="86"/>
      <c r="K775" s="88"/>
      <c r="L775" s="77"/>
      <c r="M775" s="77"/>
      <c r="N775" s="77"/>
      <c r="O775" s="77"/>
      <c r="P775" s="77"/>
      <c r="Q775" s="77"/>
      <c r="R775" s="89"/>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c r="AP775" s="77"/>
      <c r="AQ775" s="77"/>
      <c r="AR775" s="77"/>
      <c r="AS775" s="77"/>
      <c r="AT775" s="77"/>
      <c r="AU775" s="77"/>
      <c r="AV775" s="77"/>
      <c r="AW775" s="77"/>
      <c r="AX775" s="77"/>
      <c r="AY775" s="77"/>
      <c r="AZ775" s="77"/>
      <c r="BA775" s="77"/>
      <c r="BB775" s="77"/>
      <c r="BC775" s="77"/>
      <c r="BD775" s="77"/>
      <c r="BE775" s="77"/>
      <c r="BF775" s="77"/>
      <c r="BG775" s="77"/>
      <c r="BH775" s="77"/>
      <c r="BI775" s="77"/>
      <c r="BJ775" s="77"/>
      <c r="BK775" s="77"/>
      <c r="BL775" s="77"/>
      <c r="BM775" s="77"/>
      <c r="BN775" s="77"/>
      <c r="BO775" s="77"/>
      <c r="BP775" s="77"/>
      <c r="BQ775" s="77"/>
      <c r="BR775" s="77"/>
      <c r="BS775" s="77"/>
      <c r="BT775" s="77"/>
      <c r="BU775" s="77"/>
      <c r="BV775" s="77"/>
      <c r="BW775" s="77"/>
      <c r="BX775" s="77"/>
      <c r="BY775" s="77"/>
      <c r="BZ775" s="77"/>
      <c r="CA775" s="77"/>
      <c r="CB775" s="77"/>
      <c r="CC775" s="77"/>
      <c r="CD775" s="77"/>
      <c r="CE775" s="77"/>
      <c r="CF775" s="77"/>
      <c r="CG775" s="77"/>
      <c r="CH775" s="77"/>
      <c r="CI775" s="77"/>
      <c r="CJ775" s="77"/>
      <c r="CK775" s="77"/>
      <c r="CL775" s="77"/>
      <c r="CM775" s="77"/>
      <c r="CN775" s="77"/>
      <c r="CO775" s="77"/>
      <c r="CP775" s="77"/>
      <c r="CQ775" s="77"/>
      <c r="CR775" s="77"/>
      <c r="CS775" s="77"/>
      <c r="CT775" s="81"/>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row>
    <row r="776" spans="1:122" ht="13.5" customHeight="1">
      <c r="A776" s="77"/>
      <c r="B776" s="86"/>
      <c r="C776" s="86"/>
      <c r="D776" s="86"/>
      <c r="E776" s="86"/>
      <c r="F776" s="86"/>
      <c r="G776" s="86"/>
      <c r="H776" s="86"/>
      <c r="I776" s="86"/>
      <c r="J776" s="86"/>
      <c r="K776" s="88"/>
      <c r="L776" s="77"/>
      <c r="M776" s="77"/>
      <c r="N776" s="77"/>
      <c r="O776" s="77"/>
      <c r="P776" s="77"/>
      <c r="Q776" s="77"/>
      <c r="R776" s="89"/>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c r="AP776" s="77"/>
      <c r="AQ776" s="77"/>
      <c r="AR776" s="77"/>
      <c r="AS776" s="77"/>
      <c r="AT776" s="77"/>
      <c r="AU776" s="77"/>
      <c r="AV776" s="77"/>
      <c r="AW776" s="77"/>
      <c r="AX776" s="77"/>
      <c r="AY776" s="77"/>
      <c r="AZ776" s="77"/>
      <c r="BA776" s="77"/>
      <c r="BB776" s="77"/>
      <c r="BC776" s="77"/>
      <c r="BD776" s="77"/>
      <c r="BE776" s="77"/>
      <c r="BF776" s="77"/>
      <c r="BG776" s="77"/>
      <c r="BH776" s="77"/>
      <c r="BI776" s="77"/>
      <c r="BJ776" s="77"/>
      <c r="BK776" s="77"/>
      <c r="BL776" s="77"/>
      <c r="BM776" s="77"/>
      <c r="BN776" s="77"/>
      <c r="BO776" s="77"/>
      <c r="BP776" s="77"/>
      <c r="BQ776" s="77"/>
      <c r="BR776" s="77"/>
      <c r="BS776" s="77"/>
      <c r="BT776" s="77"/>
      <c r="BU776" s="77"/>
      <c r="BV776" s="77"/>
      <c r="BW776" s="77"/>
      <c r="BX776" s="77"/>
      <c r="BY776" s="77"/>
      <c r="BZ776" s="77"/>
      <c r="CA776" s="77"/>
      <c r="CB776" s="77"/>
      <c r="CC776" s="77"/>
      <c r="CD776" s="77"/>
      <c r="CE776" s="77"/>
      <c r="CF776" s="77"/>
      <c r="CG776" s="77"/>
      <c r="CH776" s="77"/>
      <c r="CI776" s="77"/>
      <c r="CJ776" s="77"/>
      <c r="CK776" s="77"/>
      <c r="CL776" s="77"/>
      <c r="CM776" s="77"/>
      <c r="CN776" s="77"/>
      <c r="CO776" s="77"/>
      <c r="CP776" s="77"/>
      <c r="CQ776" s="77"/>
      <c r="CR776" s="77"/>
      <c r="CS776" s="77"/>
      <c r="CT776" s="81"/>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row>
    <row r="777" spans="1:122" ht="13.5" customHeight="1">
      <c r="A777" s="77"/>
      <c r="B777" s="86"/>
      <c r="C777" s="86"/>
      <c r="D777" s="86"/>
      <c r="E777" s="86"/>
      <c r="F777" s="86"/>
      <c r="G777" s="86"/>
      <c r="H777" s="86"/>
      <c r="I777" s="86"/>
      <c r="J777" s="86"/>
      <c r="K777" s="88"/>
      <c r="L777" s="77"/>
      <c r="M777" s="77"/>
      <c r="N777" s="77"/>
      <c r="O777" s="77"/>
      <c r="P777" s="77"/>
      <c r="Q777" s="77"/>
      <c r="R777" s="89"/>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c r="AP777" s="77"/>
      <c r="AQ777" s="77"/>
      <c r="AR777" s="77"/>
      <c r="AS777" s="77"/>
      <c r="AT777" s="77"/>
      <c r="AU777" s="77"/>
      <c r="AV777" s="77"/>
      <c r="AW777" s="77"/>
      <c r="AX777" s="77"/>
      <c r="AY777" s="77"/>
      <c r="AZ777" s="77"/>
      <c r="BA777" s="77"/>
      <c r="BB777" s="77"/>
      <c r="BC777" s="77"/>
      <c r="BD777" s="77"/>
      <c r="BE777" s="77"/>
      <c r="BF777" s="77"/>
      <c r="BG777" s="77"/>
      <c r="BH777" s="77"/>
      <c r="BI777" s="77"/>
      <c r="BJ777" s="77"/>
      <c r="BK777" s="77"/>
      <c r="BL777" s="77"/>
      <c r="BM777" s="77"/>
      <c r="BN777" s="77"/>
      <c r="BO777" s="77"/>
      <c r="BP777" s="77"/>
      <c r="BQ777" s="77"/>
      <c r="BR777" s="77"/>
      <c r="BS777" s="77"/>
      <c r="BT777" s="77"/>
      <c r="BU777" s="77"/>
      <c r="BV777" s="77"/>
      <c r="BW777" s="77"/>
      <c r="BX777" s="77"/>
      <c r="BY777" s="77"/>
      <c r="BZ777" s="77"/>
      <c r="CA777" s="77"/>
      <c r="CB777" s="77"/>
      <c r="CC777" s="77"/>
      <c r="CD777" s="77"/>
      <c r="CE777" s="77"/>
      <c r="CF777" s="77"/>
      <c r="CG777" s="77"/>
      <c r="CH777" s="77"/>
      <c r="CI777" s="77"/>
      <c r="CJ777" s="77"/>
      <c r="CK777" s="77"/>
      <c r="CL777" s="77"/>
      <c r="CM777" s="77"/>
      <c r="CN777" s="77"/>
      <c r="CO777" s="77"/>
      <c r="CP777" s="77"/>
      <c r="CQ777" s="77"/>
      <c r="CR777" s="77"/>
      <c r="CS777" s="77"/>
      <c r="CT777" s="81"/>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row>
    <row r="778" spans="1:122" ht="13.5" customHeight="1">
      <c r="A778" s="77"/>
      <c r="B778" s="86"/>
      <c r="C778" s="86"/>
      <c r="D778" s="86"/>
      <c r="E778" s="86"/>
      <c r="F778" s="86"/>
      <c r="G778" s="86"/>
      <c r="H778" s="86"/>
      <c r="I778" s="86"/>
      <c r="J778" s="86"/>
      <c r="K778" s="88"/>
      <c r="L778" s="77"/>
      <c r="M778" s="77"/>
      <c r="N778" s="77"/>
      <c r="O778" s="77"/>
      <c r="P778" s="77"/>
      <c r="Q778" s="77"/>
      <c r="R778" s="89"/>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7"/>
      <c r="BF778" s="77"/>
      <c r="BG778" s="77"/>
      <c r="BH778" s="77"/>
      <c r="BI778" s="77"/>
      <c r="BJ778" s="77"/>
      <c r="BK778" s="77"/>
      <c r="BL778" s="77"/>
      <c r="BM778" s="77"/>
      <c r="BN778" s="77"/>
      <c r="BO778" s="77"/>
      <c r="BP778" s="77"/>
      <c r="BQ778" s="77"/>
      <c r="BR778" s="77"/>
      <c r="BS778" s="77"/>
      <c r="BT778" s="77"/>
      <c r="BU778" s="77"/>
      <c r="BV778" s="77"/>
      <c r="BW778" s="77"/>
      <c r="BX778" s="77"/>
      <c r="BY778" s="77"/>
      <c r="BZ778" s="77"/>
      <c r="CA778" s="77"/>
      <c r="CB778" s="77"/>
      <c r="CC778" s="77"/>
      <c r="CD778" s="77"/>
      <c r="CE778" s="77"/>
      <c r="CF778" s="77"/>
      <c r="CG778" s="77"/>
      <c r="CH778" s="77"/>
      <c r="CI778" s="77"/>
      <c r="CJ778" s="77"/>
      <c r="CK778" s="77"/>
      <c r="CL778" s="77"/>
      <c r="CM778" s="77"/>
      <c r="CN778" s="77"/>
      <c r="CO778" s="77"/>
      <c r="CP778" s="77"/>
      <c r="CQ778" s="77"/>
      <c r="CR778" s="77"/>
      <c r="CS778" s="77"/>
      <c r="CT778" s="81"/>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row>
    <row r="779" spans="1:122" ht="13.5" customHeight="1">
      <c r="A779" s="77"/>
      <c r="B779" s="86"/>
      <c r="C779" s="86"/>
      <c r="D779" s="86"/>
      <c r="E779" s="86"/>
      <c r="F779" s="86"/>
      <c r="G779" s="86"/>
      <c r="H779" s="86"/>
      <c r="I779" s="86"/>
      <c r="J779" s="86"/>
      <c r="K779" s="88"/>
      <c r="L779" s="77"/>
      <c r="M779" s="77"/>
      <c r="N779" s="77"/>
      <c r="O779" s="77"/>
      <c r="P779" s="77"/>
      <c r="Q779" s="77"/>
      <c r="R779" s="89"/>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c r="AP779" s="77"/>
      <c r="AQ779" s="77"/>
      <c r="AR779" s="77"/>
      <c r="AS779" s="77"/>
      <c r="AT779" s="77"/>
      <c r="AU779" s="77"/>
      <c r="AV779" s="77"/>
      <c r="AW779" s="77"/>
      <c r="AX779" s="77"/>
      <c r="AY779" s="77"/>
      <c r="AZ779" s="77"/>
      <c r="BA779" s="77"/>
      <c r="BB779" s="77"/>
      <c r="BC779" s="77"/>
      <c r="BD779" s="77"/>
      <c r="BE779" s="77"/>
      <c r="BF779" s="77"/>
      <c r="BG779" s="77"/>
      <c r="BH779" s="77"/>
      <c r="BI779" s="77"/>
      <c r="BJ779" s="77"/>
      <c r="BK779" s="77"/>
      <c r="BL779" s="77"/>
      <c r="BM779" s="77"/>
      <c r="BN779" s="77"/>
      <c r="BO779" s="77"/>
      <c r="BP779" s="77"/>
      <c r="BQ779" s="77"/>
      <c r="BR779" s="77"/>
      <c r="BS779" s="77"/>
      <c r="BT779" s="77"/>
      <c r="BU779" s="77"/>
      <c r="BV779" s="77"/>
      <c r="BW779" s="77"/>
      <c r="BX779" s="77"/>
      <c r="BY779" s="77"/>
      <c r="BZ779" s="77"/>
      <c r="CA779" s="77"/>
      <c r="CB779" s="77"/>
      <c r="CC779" s="77"/>
      <c r="CD779" s="77"/>
      <c r="CE779" s="77"/>
      <c r="CF779" s="77"/>
      <c r="CG779" s="77"/>
      <c r="CH779" s="77"/>
      <c r="CI779" s="77"/>
      <c r="CJ779" s="77"/>
      <c r="CK779" s="77"/>
      <c r="CL779" s="77"/>
      <c r="CM779" s="77"/>
      <c r="CN779" s="77"/>
      <c r="CO779" s="77"/>
      <c r="CP779" s="77"/>
      <c r="CQ779" s="77"/>
      <c r="CR779" s="77"/>
      <c r="CS779" s="77"/>
      <c r="CT779" s="81"/>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row>
    <row r="780" spans="1:122" ht="13.5" customHeight="1">
      <c r="A780" s="77"/>
      <c r="B780" s="86"/>
      <c r="C780" s="86"/>
      <c r="D780" s="86"/>
      <c r="E780" s="86"/>
      <c r="F780" s="86"/>
      <c r="G780" s="86"/>
      <c r="H780" s="86"/>
      <c r="I780" s="86"/>
      <c r="J780" s="86"/>
      <c r="K780" s="88"/>
      <c r="L780" s="77"/>
      <c r="M780" s="77"/>
      <c r="N780" s="77"/>
      <c r="O780" s="77"/>
      <c r="P780" s="77"/>
      <c r="Q780" s="77"/>
      <c r="R780" s="89"/>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c r="AP780" s="77"/>
      <c r="AQ780" s="77"/>
      <c r="AR780" s="77"/>
      <c r="AS780" s="77"/>
      <c r="AT780" s="77"/>
      <c r="AU780" s="77"/>
      <c r="AV780" s="77"/>
      <c r="AW780" s="77"/>
      <c r="AX780" s="77"/>
      <c r="AY780" s="77"/>
      <c r="AZ780" s="77"/>
      <c r="BA780" s="77"/>
      <c r="BB780" s="77"/>
      <c r="BC780" s="77"/>
      <c r="BD780" s="77"/>
      <c r="BE780" s="77"/>
      <c r="BF780" s="77"/>
      <c r="BG780" s="77"/>
      <c r="BH780" s="77"/>
      <c r="BI780" s="77"/>
      <c r="BJ780" s="77"/>
      <c r="BK780" s="77"/>
      <c r="BL780" s="77"/>
      <c r="BM780" s="77"/>
      <c r="BN780" s="77"/>
      <c r="BO780" s="77"/>
      <c r="BP780" s="77"/>
      <c r="BQ780" s="77"/>
      <c r="BR780" s="77"/>
      <c r="BS780" s="77"/>
      <c r="BT780" s="77"/>
      <c r="BU780" s="77"/>
      <c r="BV780" s="77"/>
      <c r="BW780" s="77"/>
      <c r="BX780" s="77"/>
      <c r="BY780" s="77"/>
      <c r="BZ780" s="77"/>
      <c r="CA780" s="77"/>
      <c r="CB780" s="77"/>
      <c r="CC780" s="77"/>
      <c r="CD780" s="77"/>
      <c r="CE780" s="77"/>
      <c r="CF780" s="77"/>
      <c r="CG780" s="77"/>
      <c r="CH780" s="77"/>
      <c r="CI780" s="77"/>
      <c r="CJ780" s="77"/>
      <c r="CK780" s="77"/>
      <c r="CL780" s="77"/>
      <c r="CM780" s="77"/>
      <c r="CN780" s="77"/>
      <c r="CO780" s="77"/>
      <c r="CP780" s="77"/>
      <c r="CQ780" s="77"/>
      <c r="CR780" s="77"/>
      <c r="CS780" s="77"/>
      <c r="CT780" s="81"/>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row>
    <row r="781" spans="1:122" ht="13.5" customHeight="1">
      <c r="A781" s="77"/>
      <c r="B781" s="86"/>
      <c r="C781" s="86"/>
      <c r="D781" s="86"/>
      <c r="E781" s="86"/>
      <c r="F781" s="86"/>
      <c r="G781" s="86"/>
      <c r="H781" s="86"/>
      <c r="I781" s="86"/>
      <c r="J781" s="86"/>
      <c r="K781" s="88"/>
      <c r="L781" s="77"/>
      <c r="M781" s="77"/>
      <c r="N781" s="77"/>
      <c r="O781" s="77"/>
      <c r="P781" s="77"/>
      <c r="Q781" s="77"/>
      <c r="R781" s="89"/>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c r="AP781" s="77"/>
      <c r="AQ781" s="77"/>
      <c r="AR781" s="77"/>
      <c r="AS781" s="77"/>
      <c r="AT781" s="77"/>
      <c r="AU781" s="77"/>
      <c r="AV781" s="77"/>
      <c r="AW781" s="77"/>
      <c r="AX781" s="77"/>
      <c r="AY781" s="77"/>
      <c r="AZ781" s="77"/>
      <c r="BA781" s="77"/>
      <c r="BB781" s="77"/>
      <c r="BC781" s="77"/>
      <c r="BD781" s="77"/>
      <c r="BE781" s="77"/>
      <c r="BF781" s="77"/>
      <c r="BG781" s="77"/>
      <c r="BH781" s="77"/>
      <c r="BI781" s="77"/>
      <c r="BJ781" s="77"/>
      <c r="BK781" s="77"/>
      <c r="BL781" s="77"/>
      <c r="BM781" s="77"/>
      <c r="BN781" s="77"/>
      <c r="BO781" s="77"/>
      <c r="BP781" s="77"/>
      <c r="BQ781" s="77"/>
      <c r="BR781" s="77"/>
      <c r="BS781" s="77"/>
      <c r="BT781" s="77"/>
      <c r="BU781" s="77"/>
      <c r="BV781" s="77"/>
      <c r="BW781" s="77"/>
      <c r="BX781" s="77"/>
      <c r="BY781" s="77"/>
      <c r="BZ781" s="77"/>
      <c r="CA781" s="77"/>
      <c r="CB781" s="77"/>
      <c r="CC781" s="77"/>
      <c r="CD781" s="77"/>
      <c r="CE781" s="77"/>
      <c r="CF781" s="77"/>
      <c r="CG781" s="77"/>
      <c r="CH781" s="77"/>
      <c r="CI781" s="77"/>
      <c r="CJ781" s="77"/>
      <c r="CK781" s="77"/>
      <c r="CL781" s="77"/>
      <c r="CM781" s="77"/>
      <c r="CN781" s="77"/>
      <c r="CO781" s="77"/>
      <c r="CP781" s="77"/>
      <c r="CQ781" s="77"/>
      <c r="CR781" s="77"/>
      <c r="CS781" s="77"/>
      <c r="CT781" s="81"/>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row>
    <row r="782" spans="1:122" ht="13.5" customHeight="1">
      <c r="A782" s="77"/>
      <c r="B782" s="86"/>
      <c r="C782" s="86"/>
      <c r="D782" s="86"/>
      <c r="E782" s="86"/>
      <c r="F782" s="86"/>
      <c r="G782" s="86"/>
      <c r="H782" s="86"/>
      <c r="I782" s="86"/>
      <c r="J782" s="86"/>
      <c r="K782" s="88"/>
      <c r="L782" s="77"/>
      <c r="M782" s="77"/>
      <c r="N782" s="77"/>
      <c r="O782" s="77"/>
      <c r="P782" s="77"/>
      <c r="Q782" s="77"/>
      <c r="R782" s="89"/>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c r="AP782" s="77"/>
      <c r="AQ782" s="77"/>
      <c r="AR782" s="77"/>
      <c r="AS782" s="77"/>
      <c r="AT782" s="77"/>
      <c r="AU782" s="77"/>
      <c r="AV782" s="77"/>
      <c r="AW782" s="77"/>
      <c r="AX782" s="77"/>
      <c r="AY782" s="77"/>
      <c r="AZ782" s="77"/>
      <c r="BA782" s="77"/>
      <c r="BB782" s="77"/>
      <c r="BC782" s="77"/>
      <c r="BD782" s="77"/>
      <c r="BE782" s="77"/>
      <c r="BF782" s="77"/>
      <c r="BG782" s="77"/>
      <c r="BH782" s="77"/>
      <c r="BI782" s="77"/>
      <c r="BJ782" s="77"/>
      <c r="BK782" s="77"/>
      <c r="BL782" s="77"/>
      <c r="BM782" s="77"/>
      <c r="BN782" s="77"/>
      <c r="BO782" s="77"/>
      <c r="BP782" s="77"/>
      <c r="BQ782" s="77"/>
      <c r="BR782" s="77"/>
      <c r="BS782" s="77"/>
      <c r="BT782" s="77"/>
      <c r="BU782" s="77"/>
      <c r="BV782" s="77"/>
      <c r="BW782" s="77"/>
      <c r="BX782" s="77"/>
      <c r="BY782" s="77"/>
      <c r="BZ782" s="77"/>
      <c r="CA782" s="77"/>
      <c r="CB782" s="77"/>
      <c r="CC782" s="77"/>
      <c r="CD782" s="77"/>
      <c r="CE782" s="77"/>
      <c r="CF782" s="77"/>
      <c r="CG782" s="77"/>
      <c r="CH782" s="77"/>
      <c r="CI782" s="77"/>
      <c r="CJ782" s="77"/>
      <c r="CK782" s="77"/>
      <c r="CL782" s="77"/>
      <c r="CM782" s="77"/>
      <c r="CN782" s="77"/>
      <c r="CO782" s="77"/>
      <c r="CP782" s="77"/>
      <c r="CQ782" s="77"/>
      <c r="CR782" s="77"/>
      <c r="CS782" s="77"/>
      <c r="CT782" s="81"/>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row>
    <row r="783" spans="1:122" ht="13.5" customHeight="1">
      <c r="A783" s="77"/>
      <c r="B783" s="86"/>
      <c r="C783" s="86"/>
      <c r="D783" s="86"/>
      <c r="E783" s="86"/>
      <c r="F783" s="86"/>
      <c r="G783" s="86"/>
      <c r="H783" s="86"/>
      <c r="I783" s="86"/>
      <c r="J783" s="86"/>
      <c r="K783" s="88"/>
      <c r="L783" s="77"/>
      <c r="M783" s="77"/>
      <c r="N783" s="77"/>
      <c r="O783" s="77"/>
      <c r="P783" s="77"/>
      <c r="Q783" s="77"/>
      <c r="R783" s="89"/>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c r="AP783" s="77"/>
      <c r="AQ783" s="77"/>
      <c r="AR783" s="77"/>
      <c r="AS783" s="77"/>
      <c r="AT783" s="77"/>
      <c r="AU783" s="77"/>
      <c r="AV783" s="77"/>
      <c r="AW783" s="77"/>
      <c r="AX783" s="77"/>
      <c r="AY783" s="77"/>
      <c r="AZ783" s="77"/>
      <c r="BA783" s="77"/>
      <c r="BB783" s="77"/>
      <c r="BC783" s="77"/>
      <c r="BD783" s="77"/>
      <c r="BE783" s="77"/>
      <c r="BF783" s="77"/>
      <c r="BG783" s="77"/>
      <c r="BH783" s="77"/>
      <c r="BI783" s="77"/>
      <c r="BJ783" s="77"/>
      <c r="BK783" s="77"/>
      <c r="BL783" s="77"/>
      <c r="BM783" s="77"/>
      <c r="BN783" s="77"/>
      <c r="BO783" s="77"/>
      <c r="BP783" s="77"/>
      <c r="BQ783" s="77"/>
      <c r="BR783" s="77"/>
      <c r="BS783" s="77"/>
      <c r="BT783" s="77"/>
      <c r="BU783" s="77"/>
      <c r="BV783" s="77"/>
      <c r="BW783" s="77"/>
      <c r="BX783" s="77"/>
      <c r="BY783" s="77"/>
      <c r="BZ783" s="77"/>
      <c r="CA783" s="77"/>
      <c r="CB783" s="77"/>
      <c r="CC783" s="77"/>
      <c r="CD783" s="77"/>
      <c r="CE783" s="77"/>
      <c r="CF783" s="77"/>
      <c r="CG783" s="77"/>
      <c r="CH783" s="77"/>
      <c r="CI783" s="77"/>
      <c r="CJ783" s="77"/>
      <c r="CK783" s="77"/>
      <c r="CL783" s="77"/>
      <c r="CM783" s="77"/>
      <c r="CN783" s="77"/>
      <c r="CO783" s="77"/>
      <c r="CP783" s="77"/>
      <c r="CQ783" s="77"/>
      <c r="CR783" s="77"/>
      <c r="CS783" s="77"/>
      <c r="CT783" s="81"/>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row>
    <row r="784" spans="1:122" ht="13.5" customHeight="1">
      <c r="A784" s="77"/>
      <c r="B784" s="86"/>
      <c r="C784" s="86"/>
      <c r="D784" s="86"/>
      <c r="E784" s="86"/>
      <c r="F784" s="86"/>
      <c r="G784" s="86"/>
      <c r="H784" s="86"/>
      <c r="I784" s="86"/>
      <c r="J784" s="86"/>
      <c r="K784" s="88"/>
      <c r="L784" s="77"/>
      <c r="M784" s="77"/>
      <c r="N784" s="77"/>
      <c r="O784" s="77"/>
      <c r="P784" s="77"/>
      <c r="Q784" s="77"/>
      <c r="R784" s="89"/>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c r="AP784" s="77"/>
      <c r="AQ784" s="77"/>
      <c r="AR784" s="77"/>
      <c r="AS784" s="77"/>
      <c r="AT784" s="77"/>
      <c r="AU784" s="77"/>
      <c r="AV784" s="77"/>
      <c r="AW784" s="77"/>
      <c r="AX784" s="77"/>
      <c r="AY784" s="77"/>
      <c r="AZ784" s="77"/>
      <c r="BA784" s="77"/>
      <c r="BB784" s="77"/>
      <c r="BC784" s="77"/>
      <c r="BD784" s="77"/>
      <c r="BE784" s="77"/>
      <c r="BF784" s="77"/>
      <c r="BG784" s="77"/>
      <c r="BH784" s="77"/>
      <c r="BI784" s="77"/>
      <c r="BJ784" s="77"/>
      <c r="BK784" s="77"/>
      <c r="BL784" s="77"/>
      <c r="BM784" s="77"/>
      <c r="BN784" s="77"/>
      <c r="BO784" s="77"/>
      <c r="BP784" s="77"/>
      <c r="BQ784" s="77"/>
      <c r="BR784" s="77"/>
      <c r="BS784" s="77"/>
      <c r="BT784" s="77"/>
      <c r="BU784" s="77"/>
      <c r="BV784" s="77"/>
      <c r="BW784" s="77"/>
      <c r="BX784" s="77"/>
      <c r="BY784" s="77"/>
      <c r="BZ784" s="77"/>
      <c r="CA784" s="77"/>
      <c r="CB784" s="77"/>
      <c r="CC784" s="77"/>
      <c r="CD784" s="77"/>
      <c r="CE784" s="77"/>
      <c r="CF784" s="77"/>
      <c r="CG784" s="77"/>
      <c r="CH784" s="77"/>
      <c r="CI784" s="77"/>
      <c r="CJ784" s="77"/>
      <c r="CK784" s="77"/>
      <c r="CL784" s="77"/>
      <c r="CM784" s="77"/>
      <c r="CN784" s="77"/>
      <c r="CO784" s="77"/>
      <c r="CP784" s="77"/>
      <c r="CQ784" s="77"/>
      <c r="CR784" s="77"/>
      <c r="CS784" s="77"/>
      <c r="CT784" s="81"/>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row>
    <row r="785" spans="1:122" ht="13.5" customHeight="1">
      <c r="A785" s="77"/>
      <c r="B785" s="86"/>
      <c r="C785" s="86"/>
      <c r="D785" s="86"/>
      <c r="E785" s="86"/>
      <c r="F785" s="86"/>
      <c r="G785" s="86"/>
      <c r="H785" s="86"/>
      <c r="I785" s="86"/>
      <c r="J785" s="86"/>
      <c r="K785" s="88"/>
      <c r="L785" s="77"/>
      <c r="M785" s="77"/>
      <c r="N785" s="77"/>
      <c r="O785" s="77"/>
      <c r="P785" s="77"/>
      <c r="Q785" s="77"/>
      <c r="R785" s="89"/>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c r="AP785" s="77"/>
      <c r="AQ785" s="77"/>
      <c r="AR785" s="77"/>
      <c r="AS785" s="77"/>
      <c r="AT785" s="77"/>
      <c r="AU785" s="77"/>
      <c r="AV785" s="77"/>
      <c r="AW785" s="77"/>
      <c r="AX785" s="77"/>
      <c r="AY785" s="77"/>
      <c r="AZ785" s="77"/>
      <c r="BA785" s="77"/>
      <c r="BB785" s="77"/>
      <c r="BC785" s="77"/>
      <c r="BD785" s="77"/>
      <c r="BE785" s="77"/>
      <c r="BF785" s="77"/>
      <c r="BG785" s="77"/>
      <c r="BH785" s="77"/>
      <c r="BI785" s="77"/>
      <c r="BJ785" s="77"/>
      <c r="BK785" s="77"/>
      <c r="BL785" s="77"/>
      <c r="BM785" s="77"/>
      <c r="BN785" s="77"/>
      <c r="BO785" s="77"/>
      <c r="BP785" s="77"/>
      <c r="BQ785" s="77"/>
      <c r="BR785" s="77"/>
      <c r="BS785" s="77"/>
      <c r="BT785" s="77"/>
      <c r="BU785" s="77"/>
      <c r="BV785" s="77"/>
      <c r="BW785" s="77"/>
      <c r="BX785" s="77"/>
      <c r="BY785" s="77"/>
      <c r="BZ785" s="77"/>
      <c r="CA785" s="77"/>
      <c r="CB785" s="77"/>
      <c r="CC785" s="77"/>
      <c r="CD785" s="77"/>
      <c r="CE785" s="77"/>
      <c r="CF785" s="77"/>
      <c r="CG785" s="77"/>
      <c r="CH785" s="77"/>
      <c r="CI785" s="77"/>
      <c r="CJ785" s="77"/>
      <c r="CK785" s="77"/>
      <c r="CL785" s="77"/>
      <c r="CM785" s="77"/>
      <c r="CN785" s="77"/>
      <c r="CO785" s="77"/>
      <c r="CP785" s="77"/>
      <c r="CQ785" s="77"/>
      <c r="CR785" s="77"/>
      <c r="CS785" s="77"/>
      <c r="CT785" s="81"/>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row>
    <row r="786" spans="1:122" ht="13.5" customHeight="1">
      <c r="A786" s="77"/>
      <c r="B786" s="86"/>
      <c r="C786" s="86"/>
      <c r="D786" s="86"/>
      <c r="E786" s="86"/>
      <c r="F786" s="86"/>
      <c r="G786" s="86"/>
      <c r="H786" s="86"/>
      <c r="I786" s="86"/>
      <c r="J786" s="86"/>
      <c r="K786" s="88"/>
      <c r="L786" s="77"/>
      <c r="M786" s="77"/>
      <c r="N786" s="77"/>
      <c r="O786" s="77"/>
      <c r="P786" s="77"/>
      <c r="Q786" s="77"/>
      <c r="R786" s="89"/>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c r="AP786" s="77"/>
      <c r="AQ786" s="77"/>
      <c r="AR786" s="77"/>
      <c r="AS786" s="77"/>
      <c r="AT786" s="77"/>
      <c r="AU786" s="77"/>
      <c r="AV786" s="77"/>
      <c r="AW786" s="77"/>
      <c r="AX786" s="77"/>
      <c r="AY786" s="77"/>
      <c r="AZ786" s="77"/>
      <c r="BA786" s="77"/>
      <c r="BB786" s="77"/>
      <c r="BC786" s="77"/>
      <c r="BD786" s="77"/>
      <c r="BE786" s="77"/>
      <c r="BF786" s="77"/>
      <c r="BG786" s="77"/>
      <c r="BH786" s="77"/>
      <c r="BI786" s="77"/>
      <c r="BJ786" s="77"/>
      <c r="BK786" s="77"/>
      <c r="BL786" s="77"/>
      <c r="BM786" s="77"/>
      <c r="BN786" s="77"/>
      <c r="BO786" s="77"/>
      <c r="BP786" s="77"/>
      <c r="BQ786" s="77"/>
      <c r="BR786" s="77"/>
      <c r="BS786" s="77"/>
      <c r="BT786" s="77"/>
      <c r="BU786" s="77"/>
      <c r="BV786" s="77"/>
      <c r="BW786" s="77"/>
      <c r="BX786" s="77"/>
      <c r="BY786" s="77"/>
      <c r="BZ786" s="77"/>
      <c r="CA786" s="77"/>
      <c r="CB786" s="77"/>
      <c r="CC786" s="77"/>
      <c r="CD786" s="77"/>
      <c r="CE786" s="77"/>
      <c r="CF786" s="77"/>
      <c r="CG786" s="77"/>
      <c r="CH786" s="77"/>
      <c r="CI786" s="77"/>
      <c r="CJ786" s="77"/>
      <c r="CK786" s="77"/>
      <c r="CL786" s="77"/>
      <c r="CM786" s="77"/>
      <c r="CN786" s="77"/>
      <c r="CO786" s="77"/>
      <c r="CP786" s="77"/>
      <c r="CQ786" s="77"/>
      <c r="CR786" s="77"/>
      <c r="CS786" s="77"/>
      <c r="CT786" s="81"/>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row>
    <row r="787" spans="1:122" ht="13.5" customHeight="1">
      <c r="A787" s="77"/>
      <c r="B787" s="86"/>
      <c r="C787" s="86"/>
      <c r="D787" s="86"/>
      <c r="E787" s="86"/>
      <c r="F787" s="86"/>
      <c r="G787" s="86"/>
      <c r="H787" s="86"/>
      <c r="I787" s="86"/>
      <c r="J787" s="86"/>
      <c r="K787" s="88"/>
      <c r="L787" s="77"/>
      <c r="M787" s="77"/>
      <c r="N787" s="77"/>
      <c r="O787" s="77"/>
      <c r="P787" s="77"/>
      <c r="Q787" s="77"/>
      <c r="R787" s="89"/>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c r="AP787" s="77"/>
      <c r="AQ787" s="77"/>
      <c r="AR787" s="77"/>
      <c r="AS787" s="77"/>
      <c r="AT787" s="77"/>
      <c r="AU787" s="77"/>
      <c r="AV787" s="77"/>
      <c r="AW787" s="77"/>
      <c r="AX787" s="77"/>
      <c r="AY787" s="77"/>
      <c r="AZ787" s="77"/>
      <c r="BA787" s="77"/>
      <c r="BB787" s="77"/>
      <c r="BC787" s="77"/>
      <c r="BD787" s="77"/>
      <c r="BE787" s="77"/>
      <c r="BF787" s="77"/>
      <c r="BG787" s="77"/>
      <c r="BH787" s="77"/>
      <c r="BI787" s="77"/>
      <c r="BJ787" s="77"/>
      <c r="BK787" s="77"/>
      <c r="BL787" s="77"/>
      <c r="BM787" s="77"/>
      <c r="BN787" s="77"/>
      <c r="BO787" s="77"/>
      <c r="BP787" s="77"/>
      <c r="BQ787" s="77"/>
      <c r="BR787" s="77"/>
      <c r="BS787" s="77"/>
      <c r="BT787" s="77"/>
      <c r="BU787" s="77"/>
      <c r="BV787" s="77"/>
      <c r="BW787" s="77"/>
      <c r="BX787" s="77"/>
      <c r="BY787" s="77"/>
      <c r="BZ787" s="77"/>
      <c r="CA787" s="77"/>
      <c r="CB787" s="77"/>
      <c r="CC787" s="77"/>
      <c r="CD787" s="77"/>
      <c r="CE787" s="77"/>
      <c r="CF787" s="77"/>
      <c r="CG787" s="77"/>
      <c r="CH787" s="77"/>
      <c r="CI787" s="77"/>
      <c r="CJ787" s="77"/>
      <c r="CK787" s="77"/>
      <c r="CL787" s="77"/>
      <c r="CM787" s="77"/>
      <c r="CN787" s="77"/>
      <c r="CO787" s="77"/>
      <c r="CP787" s="77"/>
      <c r="CQ787" s="77"/>
      <c r="CR787" s="77"/>
      <c r="CS787" s="77"/>
      <c r="CT787" s="81"/>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row>
    <row r="788" spans="1:122" ht="13.5" customHeight="1">
      <c r="A788" s="77"/>
      <c r="B788" s="86"/>
      <c r="C788" s="86"/>
      <c r="D788" s="86"/>
      <c r="E788" s="86"/>
      <c r="F788" s="86"/>
      <c r="G788" s="86"/>
      <c r="H788" s="86"/>
      <c r="I788" s="86"/>
      <c r="J788" s="86"/>
      <c r="K788" s="88"/>
      <c r="L788" s="77"/>
      <c r="M788" s="77"/>
      <c r="N788" s="77"/>
      <c r="O788" s="77"/>
      <c r="P788" s="77"/>
      <c r="Q788" s="77"/>
      <c r="R788" s="89"/>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c r="AP788" s="77"/>
      <c r="AQ788" s="77"/>
      <c r="AR788" s="77"/>
      <c r="AS788" s="77"/>
      <c r="AT788" s="77"/>
      <c r="AU788" s="77"/>
      <c r="AV788" s="77"/>
      <c r="AW788" s="77"/>
      <c r="AX788" s="77"/>
      <c r="AY788" s="77"/>
      <c r="AZ788" s="77"/>
      <c r="BA788" s="77"/>
      <c r="BB788" s="77"/>
      <c r="BC788" s="77"/>
      <c r="BD788" s="77"/>
      <c r="BE788" s="77"/>
      <c r="BF788" s="77"/>
      <c r="BG788" s="77"/>
      <c r="BH788" s="77"/>
      <c r="BI788" s="77"/>
      <c r="BJ788" s="77"/>
      <c r="BK788" s="77"/>
      <c r="BL788" s="77"/>
      <c r="BM788" s="77"/>
      <c r="BN788" s="77"/>
      <c r="BO788" s="77"/>
      <c r="BP788" s="77"/>
      <c r="BQ788" s="77"/>
      <c r="BR788" s="77"/>
      <c r="BS788" s="77"/>
      <c r="BT788" s="77"/>
      <c r="BU788" s="77"/>
      <c r="BV788" s="77"/>
      <c r="BW788" s="77"/>
      <c r="BX788" s="77"/>
      <c r="BY788" s="77"/>
      <c r="BZ788" s="77"/>
      <c r="CA788" s="77"/>
      <c r="CB788" s="77"/>
      <c r="CC788" s="77"/>
      <c r="CD788" s="77"/>
      <c r="CE788" s="77"/>
      <c r="CF788" s="77"/>
      <c r="CG788" s="77"/>
      <c r="CH788" s="77"/>
      <c r="CI788" s="77"/>
      <c r="CJ788" s="77"/>
      <c r="CK788" s="77"/>
      <c r="CL788" s="77"/>
      <c r="CM788" s="77"/>
      <c r="CN788" s="77"/>
      <c r="CO788" s="77"/>
      <c r="CP788" s="77"/>
      <c r="CQ788" s="77"/>
      <c r="CR788" s="77"/>
      <c r="CS788" s="77"/>
      <c r="CT788" s="81"/>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row>
    <row r="789" spans="1:122" ht="13.5" customHeight="1">
      <c r="A789" s="77"/>
      <c r="B789" s="86"/>
      <c r="C789" s="86"/>
      <c r="D789" s="86"/>
      <c r="E789" s="86"/>
      <c r="F789" s="86"/>
      <c r="G789" s="86"/>
      <c r="H789" s="86"/>
      <c r="I789" s="86"/>
      <c r="J789" s="86"/>
      <c r="K789" s="88"/>
      <c r="L789" s="77"/>
      <c r="M789" s="77"/>
      <c r="N789" s="77"/>
      <c r="O789" s="77"/>
      <c r="P789" s="77"/>
      <c r="Q789" s="77"/>
      <c r="R789" s="89"/>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c r="AP789" s="77"/>
      <c r="AQ789" s="77"/>
      <c r="AR789" s="77"/>
      <c r="AS789" s="77"/>
      <c r="AT789" s="77"/>
      <c r="AU789" s="77"/>
      <c r="AV789" s="77"/>
      <c r="AW789" s="77"/>
      <c r="AX789" s="77"/>
      <c r="AY789" s="77"/>
      <c r="AZ789" s="77"/>
      <c r="BA789" s="77"/>
      <c r="BB789" s="77"/>
      <c r="BC789" s="77"/>
      <c r="BD789" s="77"/>
      <c r="BE789" s="77"/>
      <c r="BF789" s="77"/>
      <c r="BG789" s="77"/>
      <c r="BH789" s="77"/>
      <c r="BI789" s="77"/>
      <c r="BJ789" s="77"/>
      <c r="BK789" s="77"/>
      <c r="BL789" s="77"/>
      <c r="BM789" s="77"/>
      <c r="BN789" s="77"/>
      <c r="BO789" s="77"/>
      <c r="BP789" s="77"/>
      <c r="BQ789" s="77"/>
      <c r="BR789" s="77"/>
      <c r="BS789" s="77"/>
      <c r="BT789" s="77"/>
      <c r="BU789" s="77"/>
      <c r="BV789" s="77"/>
      <c r="BW789" s="77"/>
      <c r="BX789" s="77"/>
      <c r="BY789" s="77"/>
      <c r="BZ789" s="77"/>
      <c r="CA789" s="77"/>
      <c r="CB789" s="77"/>
      <c r="CC789" s="77"/>
      <c r="CD789" s="77"/>
      <c r="CE789" s="77"/>
      <c r="CF789" s="77"/>
      <c r="CG789" s="77"/>
      <c r="CH789" s="77"/>
      <c r="CI789" s="77"/>
      <c r="CJ789" s="77"/>
      <c r="CK789" s="77"/>
      <c r="CL789" s="77"/>
      <c r="CM789" s="77"/>
      <c r="CN789" s="77"/>
      <c r="CO789" s="77"/>
      <c r="CP789" s="77"/>
      <c r="CQ789" s="77"/>
      <c r="CR789" s="77"/>
      <c r="CS789" s="77"/>
      <c r="CT789" s="81"/>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row>
    <row r="790" spans="1:122" ht="13.5" customHeight="1">
      <c r="A790" s="77"/>
      <c r="B790" s="86"/>
      <c r="C790" s="86"/>
      <c r="D790" s="86"/>
      <c r="E790" s="86"/>
      <c r="F790" s="86"/>
      <c r="G790" s="86"/>
      <c r="H790" s="86"/>
      <c r="I790" s="86"/>
      <c r="J790" s="86"/>
      <c r="K790" s="88"/>
      <c r="L790" s="77"/>
      <c r="M790" s="77"/>
      <c r="N790" s="77"/>
      <c r="O790" s="77"/>
      <c r="P790" s="77"/>
      <c r="Q790" s="77"/>
      <c r="R790" s="89"/>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c r="AP790" s="77"/>
      <c r="AQ790" s="77"/>
      <c r="AR790" s="77"/>
      <c r="AS790" s="77"/>
      <c r="AT790" s="77"/>
      <c r="AU790" s="77"/>
      <c r="AV790" s="77"/>
      <c r="AW790" s="77"/>
      <c r="AX790" s="77"/>
      <c r="AY790" s="77"/>
      <c r="AZ790" s="77"/>
      <c r="BA790" s="77"/>
      <c r="BB790" s="77"/>
      <c r="BC790" s="77"/>
      <c r="BD790" s="77"/>
      <c r="BE790" s="77"/>
      <c r="BF790" s="77"/>
      <c r="BG790" s="77"/>
      <c r="BH790" s="77"/>
      <c r="BI790" s="77"/>
      <c r="BJ790" s="77"/>
      <c r="BK790" s="77"/>
      <c r="BL790" s="77"/>
      <c r="BM790" s="77"/>
      <c r="BN790" s="77"/>
      <c r="BO790" s="77"/>
      <c r="BP790" s="77"/>
      <c r="BQ790" s="77"/>
      <c r="BR790" s="77"/>
      <c r="BS790" s="77"/>
      <c r="BT790" s="77"/>
      <c r="BU790" s="77"/>
      <c r="BV790" s="77"/>
      <c r="BW790" s="77"/>
      <c r="BX790" s="77"/>
      <c r="BY790" s="77"/>
      <c r="BZ790" s="77"/>
      <c r="CA790" s="77"/>
      <c r="CB790" s="77"/>
      <c r="CC790" s="77"/>
      <c r="CD790" s="77"/>
      <c r="CE790" s="77"/>
      <c r="CF790" s="77"/>
      <c r="CG790" s="77"/>
      <c r="CH790" s="77"/>
      <c r="CI790" s="77"/>
      <c r="CJ790" s="77"/>
      <c r="CK790" s="77"/>
      <c r="CL790" s="77"/>
      <c r="CM790" s="77"/>
      <c r="CN790" s="77"/>
      <c r="CO790" s="77"/>
      <c r="CP790" s="77"/>
      <c r="CQ790" s="77"/>
      <c r="CR790" s="77"/>
      <c r="CS790" s="77"/>
      <c r="CT790" s="81"/>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row>
    <row r="791" spans="1:122" ht="13.5" customHeight="1">
      <c r="A791" s="77"/>
      <c r="B791" s="86"/>
      <c r="C791" s="86"/>
      <c r="D791" s="86"/>
      <c r="E791" s="86"/>
      <c r="F791" s="86"/>
      <c r="G791" s="86"/>
      <c r="H791" s="86"/>
      <c r="I791" s="86"/>
      <c r="J791" s="86"/>
      <c r="K791" s="88"/>
      <c r="L791" s="77"/>
      <c r="M791" s="77"/>
      <c r="N791" s="77"/>
      <c r="O791" s="77"/>
      <c r="P791" s="77"/>
      <c r="Q791" s="77"/>
      <c r="R791" s="89"/>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c r="AP791" s="77"/>
      <c r="AQ791" s="77"/>
      <c r="AR791" s="77"/>
      <c r="AS791" s="77"/>
      <c r="AT791" s="77"/>
      <c r="AU791" s="77"/>
      <c r="AV791" s="77"/>
      <c r="AW791" s="77"/>
      <c r="AX791" s="77"/>
      <c r="AY791" s="77"/>
      <c r="AZ791" s="77"/>
      <c r="BA791" s="77"/>
      <c r="BB791" s="77"/>
      <c r="BC791" s="77"/>
      <c r="BD791" s="77"/>
      <c r="BE791" s="77"/>
      <c r="BF791" s="77"/>
      <c r="BG791" s="77"/>
      <c r="BH791" s="77"/>
      <c r="BI791" s="77"/>
      <c r="BJ791" s="77"/>
      <c r="BK791" s="77"/>
      <c r="BL791" s="77"/>
      <c r="BM791" s="77"/>
      <c r="BN791" s="77"/>
      <c r="BO791" s="77"/>
      <c r="BP791" s="77"/>
      <c r="BQ791" s="77"/>
      <c r="BR791" s="77"/>
      <c r="BS791" s="77"/>
      <c r="BT791" s="77"/>
      <c r="BU791" s="77"/>
      <c r="BV791" s="77"/>
      <c r="BW791" s="77"/>
      <c r="BX791" s="77"/>
      <c r="BY791" s="77"/>
      <c r="BZ791" s="77"/>
      <c r="CA791" s="77"/>
      <c r="CB791" s="77"/>
      <c r="CC791" s="77"/>
      <c r="CD791" s="77"/>
      <c r="CE791" s="77"/>
      <c r="CF791" s="77"/>
      <c r="CG791" s="77"/>
      <c r="CH791" s="77"/>
      <c r="CI791" s="77"/>
      <c r="CJ791" s="77"/>
      <c r="CK791" s="77"/>
      <c r="CL791" s="77"/>
      <c r="CM791" s="77"/>
      <c r="CN791" s="77"/>
      <c r="CO791" s="77"/>
      <c r="CP791" s="77"/>
      <c r="CQ791" s="77"/>
      <c r="CR791" s="77"/>
      <c r="CS791" s="77"/>
      <c r="CT791" s="81"/>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row>
    <row r="792" spans="1:122" ht="13.5" customHeight="1">
      <c r="A792" s="77"/>
      <c r="B792" s="86"/>
      <c r="C792" s="86"/>
      <c r="D792" s="86"/>
      <c r="E792" s="86"/>
      <c r="F792" s="86"/>
      <c r="G792" s="86"/>
      <c r="H792" s="86"/>
      <c r="I792" s="86"/>
      <c r="J792" s="86"/>
      <c r="K792" s="88"/>
      <c r="L792" s="77"/>
      <c r="M792" s="77"/>
      <c r="N792" s="77"/>
      <c r="O792" s="77"/>
      <c r="P792" s="77"/>
      <c r="Q792" s="77"/>
      <c r="R792" s="89"/>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c r="AP792" s="77"/>
      <c r="AQ792" s="77"/>
      <c r="AR792" s="77"/>
      <c r="AS792" s="77"/>
      <c r="AT792" s="77"/>
      <c r="AU792" s="77"/>
      <c r="AV792" s="77"/>
      <c r="AW792" s="77"/>
      <c r="AX792" s="77"/>
      <c r="AY792" s="77"/>
      <c r="AZ792" s="77"/>
      <c r="BA792" s="77"/>
      <c r="BB792" s="77"/>
      <c r="BC792" s="77"/>
      <c r="BD792" s="77"/>
      <c r="BE792" s="77"/>
      <c r="BF792" s="77"/>
      <c r="BG792" s="77"/>
      <c r="BH792" s="77"/>
      <c r="BI792" s="77"/>
      <c r="BJ792" s="77"/>
      <c r="BK792" s="77"/>
      <c r="BL792" s="77"/>
      <c r="BM792" s="77"/>
      <c r="BN792" s="77"/>
      <c r="BO792" s="77"/>
      <c r="BP792" s="77"/>
      <c r="BQ792" s="77"/>
      <c r="BR792" s="77"/>
      <c r="BS792" s="77"/>
      <c r="BT792" s="77"/>
      <c r="BU792" s="77"/>
      <c r="BV792" s="77"/>
      <c r="BW792" s="77"/>
      <c r="BX792" s="77"/>
      <c r="BY792" s="77"/>
      <c r="BZ792" s="77"/>
      <c r="CA792" s="77"/>
      <c r="CB792" s="77"/>
      <c r="CC792" s="77"/>
      <c r="CD792" s="77"/>
      <c r="CE792" s="77"/>
      <c r="CF792" s="77"/>
      <c r="CG792" s="77"/>
      <c r="CH792" s="77"/>
      <c r="CI792" s="77"/>
      <c r="CJ792" s="77"/>
      <c r="CK792" s="77"/>
      <c r="CL792" s="77"/>
      <c r="CM792" s="77"/>
      <c r="CN792" s="77"/>
      <c r="CO792" s="77"/>
      <c r="CP792" s="77"/>
      <c r="CQ792" s="77"/>
      <c r="CR792" s="77"/>
      <c r="CS792" s="77"/>
      <c r="CT792" s="81"/>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row>
    <row r="793" spans="1:122" ht="13.5" customHeight="1">
      <c r="A793" s="77"/>
      <c r="B793" s="86"/>
      <c r="C793" s="86"/>
      <c r="D793" s="86"/>
      <c r="E793" s="86"/>
      <c r="F793" s="86"/>
      <c r="G793" s="86"/>
      <c r="H793" s="86"/>
      <c r="I793" s="86"/>
      <c r="J793" s="86"/>
      <c r="K793" s="88"/>
      <c r="L793" s="77"/>
      <c r="M793" s="77"/>
      <c r="N793" s="77"/>
      <c r="O793" s="77"/>
      <c r="P793" s="77"/>
      <c r="Q793" s="77"/>
      <c r="R793" s="89"/>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c r="AP793" s="77"/>
      <c r="AQ793" s="77"/>
      <c r="AR793" s="77"/>
      <c r="AS793" s="77"/>
      <c r="AT793" s="77"/>
      <c r="AU793" s="77"/>
      <c r="AV793" s="77"/>
      <c r="AW793" s="77"/>
      <c r="AX793" s="77"/>
      <c r="AY793" s="77"/>
      <c r="AZ793" s="77"/>
      <c r="BA793" s="77"/>
      <c r="BB793" s="77"/>
      <c r="BC793" s="77"/>
      <c r="BD793" s="77"/>
      <c r="BE793" s="77"/>
      <c r="BF793" s="77"/>
      <c r="BG793" s="77"/>
      <c r="BH793" s="77"/>
      <c r="BI793" s="77"/>
      <c r="BJ793" s="77"/>
      <c r="BK793" s="77"/>
      <c r="BL793" s="77"/>
      <c r="BM793" s="77"/>
      <c r="BN793" s="77"/>
      <c r="BO793" s="77"/>
      <c r="BP793" s="77"/>
      <c r="BQ793" s="77"/>
      <c r="BR793" s="77"/>
      <c r="BS793" s="77"/>
      <c r="BT793" s="77"/>
      <c r="BU793" s="77"/>
      <c r="BV793" s="77"/>
      <c r="BW793" s="77"/>
      <c r="BX793" s="77"/>
      <c r="BY793" s="77"/>
      <c r="BZ793" s="77"/>
      <c r="CA793" s="77"/>
      <c r="CB793" s="77"/>
      <c r="CC793" s="77"/>
      <c r="CD793" s="77"/>
      <c r="CE793" s="77"/>
      <c r="CF793" s="77"/>
      <c r="CG793" s="77"/>
      <c r="CH793" s="77"/>
      <c r="CI793" s="77"/>
      <c r="CJ793" s="77"/>
      <c r="CK793" s="77"/>
      <c r="CL793" s="77"/>
      <c r="CM793" s="77"/>
      <c r="CN793" s="77"/>
      <c r="CO793" s="77"/>
      <c r="CP793" s="77"/>
      <c r="CQ793" s="77"/>
      <c r="CR793" s="77"/>
      <c r="CS793" s="77"/>
      <c r="CT793" s="81"/>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row>
    <row r="794" spans="1:122" ht="13.5" customHeight="1">
      <c r="A794" s="77"/>
      <c r="B794" s="86"/>
      <c r="C794" s="86"/>
      <c r="D794" s="86"/>
      <c r="E794" s="86"/>
      <c r="F794" s="86"/>
      <c r="G794" s="86"/>
      <c r="H794" s="86"/>
      <c r="I794" s="86"/>
      <c r="J794" s="86"/>
      <c r="K794" s="88"/>
      <c r="L794" s="77"/>
      <c r="M794" s="77"/>
      <c r="N794" s="77"/>
      <c r="O794" s="77"/>
      <c r="P794" s="77"/>
      <c r="Q794" s="77"/>
      <c r="R794" s="89"/>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c r="AP794" s="77"/>
      <c r="AQ794" s="77"/>
      <c r="AR794" s="77"/>
      <c r="AS794" s="77"/>
      <c r="AT794" s="77"/>
      <c r="AU794" s="77"/>
      <c r="AV794" s="77"/>
      <c r="AW794" s="77"/>
      <c r="AX794" s="77"/>
      <c r="AY794" s="77"/>
      <c r="AZ794" s="77"/>
      <c r="BA794" s="77"/>
      <c r="BB794" s="77"/>
      <c r="BC794" s="77"/>
      <c r="BD794" s="77"/>
      <c r="BE794" s="77"/>
      <c r="BF794" s="77"/>
      <c r="BG794" s="77"/>
      <c r="BH794" s="77"/>
      <c r="BI794" s="77"/>
      <c r="BJ794" s="77"/>
      <c r="BK794" s="77"/>
      <c r="BL794" s="77"/>
      <c r="BM794" s="77"/>
      <c r="BN794" s="77"/>
      <c r="BO794" s="77"/>
      <c r="BP794" s="77"/>
      <c r="BQ794" s="77"/>
      <c r="BR794" s="77"/>
      <c r="BS794" s="77"/>
      <c r="BT794" s="77"/>
      <c r="BU794" s="77"/>
      <c r="BV794" s="77"/>
      <c r="BW794" s="77"/>
      <c r="BX794" s="77"/>
      <c r="BY794" s="77"/>
      <c r="BZ794" s="77"/>
      <c r="CA794" s="77"/>
      <c r="CB794" s="77"/>
      <c r="CC794" s="77"/>
      <c r="CD794" s="77"/>
      <c r="CE794" s="77"/>
      <c r="CF794" s="77"/>
      <c r="CG794" s="77"/>
      <c r="CH794" s="77"/>
      <c r="CI794" s="77"/>
      <c r="CJ794" s="77"/>
      <c r="CK794" s="77"/>
      <c r="CL794" s="77"/>
      <c r="CM794" s="77"/>
      <c r="CN794" s="77"/>
      <c r="CO794" s="77"/>
      <c r="CP794" s="77"/>
      <c r="CQ794" s="77"/>
      <c r="CR794" s="77"/>
      <c r="CS794" s="77"/>
      <c r="CT794" s="81"/>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row>
    <row r="795" spans="1:122" ht="13.5" customHeight="1">
      <c r="A795" s="77"/>
      <c r="B795" s="86"/>
      <c r="C795" s="86"/>
      <c r="D795" s="86"/>
      <c r="E795" s="86"/>
      <c r="F795" s="86"/>
      <c r="G795" s="86"/>
      <c r="H795" s="86"/>
      <c r="I795" s="86"/>
      <c r="J795" s="86"/>
      <c r="K795" s="88"/>
      <c r="L795" s="77"/>
      <c r="M795" s="77"/>
      <c r="N795" s="77"/>
      <c r="O795" s="77"/>
      <c r="P795" s="77"/>
      <c r="Q795" s="77"/>
      <c r="R795" s="89"/>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c r="AP795" s="77"/>
      <c r="AQ795" s="77"/>
      <c r="AR795" s="77"/>
      <c r="AS795" s="77"/>
      <c r="AT795" s="77"/>
      <c r="AU795" s="77"/>
      <c r="AV795" s="77"/>
      <c r="AW795" s="77"/>
      <c r="AX795" s="77"/>
      <c r="AY795" s="77"/>
      <c r="AZ795" s="77"/>
      <c r="BA795" s="77"/>
      <c r="BB795" s="77"/>
      <c r="BC795" s="77"/>
      <c r="BD795" s="77"/>
      <c r="BE795" s="77"/>
      <c r="BF795" s="77"/>
      <c r="BG795" s="77"/>
      <c r="BH795" s="77"/>
      <c r="BI795" s="77"/>
      <c r="BJ795" s="77"/>
      <c r="BK795" s="77"/>
      <c r="BL795" s="77"/>
      <c r="BM795" s="77"/>
      <c r="BN795" s="77"/>
      <c r="BO795" s="77"/>
      <c r="BP795" s="77"/>
      <c r="BQ795" s="77"/>
      <c r="BR795" s="77"/>
      <c r="BS795" s="77"/>
      <c r="BT795" s="77"/>
      <c r="BU795" s="77"/>
      <c r="BV795" s="77"/>
      <c r="BW795" s="77"/>
      <c r="BX795" s="77"/>
      <c r="BY795" s="77"/>
      <c r="BZ795" s="77"/>
      <c r="CA795" s="77"/>
      <c r="CB795" s="77"/>
      <c r="CC795" s="77"/>
      <c r="CD795" s="77"/>
      <c r="CE795" s="77"/>
      <c r="CF795" s="77"/>
      <c r="CG795" s="77"/>
      <c r="CH795" s="77"/>
      <c r="CI795" s="77"/>
      <c r="CJ795" s="77"/>
      <c r="CK795" s="77"/>
      <c r="CL795" s="77"/>
      <c r="CM795" s="77"/>
      <c r="CN795" s="77"/>
      <c r="CO795" s="77"/>
      <c r="CP795" s="77"/>
      <c r="CQ795" s="77"/>
      <c r="CR795" s="77"/>
      <c r="CS795" s="77"/>
      <c r="CT795" s="81"/>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row>
    <row r="796" spans="1:122" ht="13.5" customHeight="1">
      <c r="A796" s="77"/>
      <c r="B796" s="86"/>
      <c r="C796" s="86"/>
      <c r="D796" s="86"/>
      <c r="E796" s="86"/>
      <c r="F796" s="86"/>
      <c r="G796" s="86"/>
      <c r="H796" s="86"/>
      <c r="I796" s="86"/>
      <c r="J796" s="86"/>
      <c r="K796" s="88"/>
      <c r="L796" s="77"/>
      <c r="M796" s="77"/>
      <c r="N796" s="77"/>
      <c r="O796" s="77"/>
      <c r="P796" s="77"/>
      <c r="Q796" s="77"/>
      <c r="R796" s="89"/>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c r="AP796" s="77"/>
      <c r="AQ796" s="77"/>
      <c r="AR796" s="77"/>
      <c r="AS796" s="77"/>
      <c r="AT796" s="77"/>
      <c r="AU796" s="77"/>
      <c r="AV796" s="77"/>
      <c r="AW796" s="77"/>
      <c r="AX796" s="77"/>
      <c r="AY796" s="77"/>
      <c r="AZ796" s="77"/>
      <c r="BA796" s="77"/>
      <c r="BB796" s="77"/>
      <c r="BC796" s="77"/>
      <c r="BD796" s="77"/>
      <c r="BE796" s="77"/>
      <c r="BF796" s="77"/>
      <c r="BG796" s="77"/>
      <c r="BH796" s="77"/>
      <c r="BI796" s="77"/>
      <c r="BJ796" s="77"/>
      <c r="BK796" s="77"/>
      <c r="BL796" s="77"/>
      <c r="BM796" s="77"/>
      <c r="BN796" s="77"/>
      <c r="BO796" s="77"/>
      <c r="BP796" s="77"/>
      <c r="BQ796" s="77"/>
      <c r="BR796" s="77"/>
      <c r="BS796" s="77"/>
      <c r="BT796" s="77"/>
      <c r="BU796" s="77"/>
      <c r="BV796" s="77"/>
      <c r="BW796" s="77"/>
      <c r="BX796" s="77"/>
      <c r="BY796" s="77"/>
      <c r="BZ796" s="77"/>
      <c r="CA796" s="77"/>
      <c r="CB796" s="77"/>
      <c r="CC796" s="77"/>
      <c r="CD796" s="77"/>
      <c r="CE796" s="77"/>
      <c r="CF796" s="77"/>
      <c r="CG796" s="77"/>
      <c r="CH796" s="77"/>
      <c r="CI796" s="77"/>
      <c r="CJ796" s="77"/>
      <c r="CK796" s="77"/>
      <c r="CL796" s="77"/>
      <c r="CM796" s="77"/>
      <c r="CN796" s="77"/>
      <c r="CO796" s="77"/>
      <c r="CP796" s="77"/>
      <c r="CQ796" s="77"/>
      <c r="CR796" s="77"/>
      <c r="CS796" s="77"/>
      <c r="CT796" s="81"/>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row>
    <row r="797" spans="1:122" ht="13.5" customHeight="1">
      <c r="A797" s="77"/>
      <c r="B797" s="86"/>
      <c r="C797" s="86"/>
      <c r="D797" s="86"/>
      <c r="E797" s="86"/>
      <c r="F797" s="86"/>
      <c r="G797" s="86"/>
      <c r="H797" s="86"/>
      <c r="I797" s="86"/>
      <c r="J797" s="86"/>
      <c r="K797" s="88"/>
      <c r="L797" s="77"/>
      <c r="M797" s="77"/>
      <c r="N797" s="77"/>
      <c r="O797" s="77"/>
      <c r="P797" s="77"/>
      <c r="Q797" s="77"/>
      <c r="R797" s="89"/>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c r="AP797" s="77"/>
      <c r="AQ797" s="77"/>
      <c r="AR797" s="77"/>
      <c r="AS797" s="77"/>
      <c r="AT797" s="77"/>
      <c r="AU797" s="77"/>
      <c r="AV797" s="77"/>
      <c r="AW797" s="77"/>
      <c r="AX797" s="77"/>
      <c r="AY797" s="77"/>
      <c r="AZ797" s="77"/>
      <c r="BA797" s="77"/>
      <c r="BB797" s="77"/>
      <c r="BC797" s="77"/>
      <c r="BD797" s="77"/>
      <c r="BE797" s="77"/>
      <c r="BF797" s="77"/>
      <c r="BG797" s="77"/>
      <c r="BH797" s="77"/>
      <c r="BI797" s="77"/>
      <c r="BJ797" s="77"/>
      <c r="BK797" s="77"/>
      <c r="BL797" s="77"/>
      <c r="BM797" s="77"/>
      <c r="BN797" s="77"/>
      <c r="BO797" s="77"/>
      <c r="BP797" s="77"/>
      <c r="BQ797" s="77"/>
      <c r="BR797" s="77"/>
      <c r="BS797" s="77"/>
      <c r="BT797" s="77"/>
      <c r="BU797" s="77"/>
      <c r="BV797" s="77"/>
      <c r="BW797" s="77"/>
      <c r="BX797" s="77"/>
      <c r="BY797" s="77"/>
      <c r="BZ797" s="77"/>
      <c r="CA797" s="77"/>
      <c r="CB797" s="77"/>
      <c r="CC797" s="77"/>
      <c r="CD797" s="77"/>
      <c r="CE797" s="77"/>
      <c r="CF797" s="77"/>
      <c r="CG797" s="77"/>
      <c r="CH797" s="77"/>
      <c r="CI797" s="77"/>
      <c r="CJ797" s="77"/>
      <c r="CK797" s="77"/>
      <c r="CL797" s="77"/>
      <c r="CM797" s="77"/>
      <c r="CN797" s="77"/>
      <c r="CO797" s="77"/>
      <c r="CP797" s="77"/>
      <c r="CQ797" s="77"/>
      <c r="CR797" s="77"/>
      <c r="CS797" s="77"/>
      <c r="CT797" s="81"/>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row>
    <row r="798" spans="1:122" ht="13.5" customHeight="1">
      <c r="A798" s="77"/>
      <c r="B798" s="86"/>
      <c r="C798" s="86"/>
      <c r="D798" s="86"/>
      <c r="E798" s="86"/>
      <c r="F798" s="86"/>
      <c r="G798" s="86"/>
      <c r="H798" s="86"/>
      <c r="I798" s="86"/>
      <c r="J798" s="86"/>
      <c r="K798" s="88"/>
      <c r="L798" s="77"/>
      <c r="M798" s="77"/>
      <c r="N798" s="77"/>
      <c r="O798" s="77"/>
      <c r="P798" s="77"/>
      <c r="Q798" s="77"/>
      <c r="R798" s="89"/>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c r="AP798" s="77"/>
      <c r="AQ798" s="77"/>
      <c r="AR798" s="77"/>
      <c r="AS798" s="77"/>
      <c r="AT798" s="77"/>
      <c r="AU798" s="77"/>
      <c r="AV798" s="77"/>
      <c r="AW798" s="77"/>
      <c r="AX798" s="77"/>
      <c r="AY798" s="77"/>
      <c r="AZ798" s="77"/>
      <c r="BA798" s="77"/>
      <c r="BB798" s="77"/>
      <c r="BC798" s="77"/>
      <c r="BD798" s="77"/>
      <c r="BE798" s="77"/>
      <c r="BF798" s="77"/>
      <c r="BG798" s="77"/>
      <c r="BH798" s="77"/>
      <c r="BI798" s="77"/>
      <c r="BJ798" s="77"/>
      <c r="BK798" s="77"/>
      <c r="BL798" s="77"/>
      <c r="BM798" s="77"/>
      <c r="BN798" s="77"/>
      <c r="BO798" s="77"/>
      <c r="BP798" s="77"/>
      <c r="BQ798" s="77"/>
      <c r="BR798" s="77"/>
      <c r="BS798" s="77"/>
      <c r="BT798" s="77"/>
      <c r="BU798" s="77"/>
      <c r="BV798" s="77"/>
      <c r="BW798" s="77"/>
      <c r="BX798" s="77"/>
      <c r="BY798" s="77"/>
      <c r="BZ798" s="77"/>
      <c r="CA798" s="77"/>
      <c r="CB798" s="77"/>
      <c r="CC798" s="77"/>
      <c r="CD798" s="77"/>
      <c r="CE798" s="77"/>
      <c r="CF798" s="77"/>
      <c r="CG798" s="77"/>
      <c r="CH798" s="77"/>
      <c r="CI798" s="77"/>
      <c r="CJ798" s="77"/>
      <c r="CK798" s="77"/>
      <c r="CL798" s="77"/>
      <c r="CM798" s="77"/>
      <c r="CN798" s="77"/>
      <c r="CO798" s="77"/>
      <c r="CP798" s="77"/>
      <c r="CQ798" s="77"/>
      <c r="CR798" s="77"/>
      <c r="CS798" s="77"/>
      <c r="CT798" s="81"/>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row>
    <row r="799" spans="1:122" ht="13.5" customHeight="1">
      <c r="A799" s="77"/>
      <c r="B799" s="86"/>
      <c r="C799" s="86"/>
      <c r="D799" s="86"/>
      <c r="E799" s="86"/>
      <c r="F799" s="86"/>
      <c r="G799" s="86"/>
      <c r="H799" s="86"/>
      <c r="I799" s="86"/>
      <c r="J799" s="86"/>
      <c r="K799" s="88"/>
      <c r="L799" s="77"/>
      <c r="M799" s="77"/>
      <c r="N799" s="77"/>
      <c r="O799" s="77"/>
      <c r="P799" s="77"/>
      <c r="Q799" s="77"/>
      <c r="R799" s="89"/>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c r="AP799" s="77"/>
      <c r="AQ799" s="77"/>
      <c r="AR799" s="77"/>
      <c r="AS799" s="77"/>
      <c r="AT799" s="77"/>
      <c r="AU799" s="77"/>
      <c r="AV799" s="77"/>
      <c r="AW799" s="77"/>
      <c r="AX799" s="77"/>
      <c r="AY799" s="77"/>
      <c r="AZ799" s="77"/>
      <c r="BA799" s="77"/>
      <c r="BB799" s="77"/>
      <c r="BC799" s="77"/>
      <c r="BD799" s="77"/>
      <c r="BE799" s="77"/>
      <c r="BF799" s="77"/>
      <c r="BG799" s="77"/>
      <c r="BH799" s="77"/>
      <c r="BI799" s="77"/>
      <c r="BJ799" s="77"/>
      <c r="BK799" s="77"/>
      <c r="BL799" s="77"/>
      <c r="BM799" s="77"/>
      <c r="BN799" s="77"/>
      <c r="BO799" s="77"/>
      <c r="BP799" s="77"/>
      <c r="BQ799" s="77"/>
      <c r="BR799" s="77"/>
      <c r="BS799" s="77"/>
      <c r="BT799" s="77"/>
      <c r="BU799" s="77"/>
      <c r="BV799" s="77"/>
      <c r="BW799" s="77"/>
      <c r="BX799" s="77"/>
      <c r="BY799" s="77"/>
      <c r="BZ799" s="77"/>
      <c r="CA799" s="77"/>
      <c r="CB799" s="77"/>
      <c r="CC799" s="77"/>
      <c r="CD799" s="77"/>
      <c r="CE799" s="77"/>
      <c r="CF799" s="77"/>
      <c r="CG799" s="77"/>
      <c r="CH799" s="77"/>
      <c r="CI799" s="77"/>
      <c r="CJ799" s="77"/>
      <c r="CK799" s="77"/>
      <c r="CL799" s="77"/>
      <c r="CM799" s="77"/>
      <c r="CN799" s="77"/>
      <c r="CO799" s="77"/>
      <c r="CP799" s="77"/>
      <c r="CQ799" s="77"/>
      <c r="CR799" s="77"/>
      <c r="CS799" s="77"/>
      <c r="CT799" s="81"/>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row>
    <row r="800" spans="1:122" ht="13.5" customHeight="1">
      <c r="A800" s="77"/>
      <c r="B800" s="86"/>
      <c r="C800" s="86"/>
      <c r="D800" s="86"/>
      <c r="E800" s="86"/>
      <c r="F800" s="86"/>
      <c r="G800" s="86"/>
      <c r="H800" s="86"/>
      <c r="I800" s="86"/>
      <c r="J800" s="86"/>
      <c r="K800" s="88"/>
      <c r="L800" s="77"/>
      <c r="M800" s="77"/>
      <c r="N800" s="77"/>
      <c r="O800" s="77"/>
      <c r="P800" s="77"/>
      <c r="Q800" s="77"/>
      <c r="R800" s="89"/>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c r="AP800" s="77"/>
      <c r="AQ800" s="77"/>
      <c r="AR800" s="77"/>
      <c r="AS800" s="77"/>
      <c r="AT800" s="77"/>
      <c r="AU800" s="77"/>
      <c r="AV800" s="77"/>
      <c r="AW800" s="77"/>
      <c r="AX800" s="77"/>
      <c r="AY800" s="77"/>
      <c r="AZ800" s="77"/>
      <c r="BA800" s="77"/>
      <c r="BB800" s="77"/>
      <c r="BC800" s="77"/>
      <c r="BD800" s="77"/>
      <c r="BE800" s="77"/>
      <c r="BF800" s="77"/>
      <c r="BG800" s="77"/>
      <c r="BH800" s="77"/>
      <c r="BI800" s="77"/>
      <c r="BJ800" s="77"/>
      <c r="BK800" s="77"/>
      <c r="BL800" s="77"/>
      <c r="BM800" s="77"/>
      <c r="BN800" s="77"/>
      <c r="BO800" s="77"/>
      <c r="BP800" s="77"/>
      <c r="BQ800" s="77"/>
      <c r="BR800" s="77"/>
      <c r="BS800" s="77"/>
      <c r="BT800" s="77"/>
      <c r="BU800" s="77"/>
      <c r="BV800" s="77"/>
      <c r="BW800" s="77"/>
      <c r="BX800" s="77"/>
      <c r="BY800" s="77"/>
      <c r="BZ800" s="77"/>
      <c r="CA800" s="77"/>
      <c r="CB800" s="77"/>
      <c r="CC800" s="77"/>
      <c r="CD800" s="77"/>
      <c r="CE800" s="77"/>
      <c r="CF800" s="77"/>
      <c r="CG800" s="77"/>
      <c r="CH800" s="77"/>
      <c r="CI800" s="77"/>
      <c r="CJ800" s="77"/>
      <c r="CK800" s="77"/>
      <c r="CL800" s="77"/>
      <c r="CM800" s="77"/>
      <c r="CN800" s="77"/>
      <c r="CO800" s="77"/>
      <c r="CP800" s="77"/>
      <c r="CQ800" s="77"/>
      <c r="CR800" s="77"/>
      <c r="CS800" s="77"/>
      <c r="CT800" s="81"/>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row>
    <row r="801" spans="1:122" ht="13.5" customHeight="1">
      <c r="A801" s="77"/>
      <c r="B801" s="86"/>
      <c r="C801" s="86"/>
      <c r="D801" s="86"/>
      <c r="E801" s="86"/>
      <c r="F801" s="86"/>
      <c r="G801" s="86"/>
      <c r="H801" s="86"/>
      <c r="I801" s="86"/>
      <c r="J801" s="86"/>
      <c r="K801" s="88"/>
      <c r="L801" s="77"/>
      <c r="M801" s="77"/>
      <c r="N801" s="77"/>
      <c r="O801" s="77"/>
      <c r="P801" s="77"/>
      <c r="Q801" s="77"/>
      <c r="R801" s="89"/>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c r="AP801" s="77"/>
      <c r="AQ801" s="77"/>
      <c r="AR801" s="77"/>
      <c r="AS801" s="77"/>
      <c r="AT801" s="77"/>
      <c r="AU801" s="77"/>
      <c r="AV801" s="77"/>
      <c r="AW801" s="77"/>
      <c r="AX801" s="77"/>
      <c r="AY801" s="77"/>
      <c r="AZ801" s="77"/>
      <c r="BA801" s="77"/>
      <c r="BB801" s="77"/>
      <c r="BC801" s="77"/>
      <c r="BD801" s="77"/>
      <c r="BE801" s="77"/>
      <c r="BF801" s="77"/>
      <c r="BG801" s="77"/>
      <c r="BH801" s="77"/>
      <c r="BI801" s="77"/>
      <c r="BJ801" s="77"/>
      <c r="BK801" s="77"/>
      <c r="BL801" s="77"/>
      <c r="BM801" s="77"/>
      <c r="BN801" s="77"/>
      <c r="BO801" s="77"/>
      <c r="BP801" s="77"/>
      <c r="BQ801" s="77"/>
      <c r="BR801" s="77"/>
      <c r="BS801" s="77"/>
      <c r="BT801" s="77"/>
      <c r="BU801" s="77"/>
      <c r="BV801" s="77"/>
      <c r="BW801" s="77"/>
      <c r="BX801" s="77"/>
      <c r="BY801" s="77"/>
      <c r="BZ801" s="77"/>
      <c r="CA801" s="77"/>
      <c r="CB801" s="77"/>
      <c r="CC801" s="77"/>
      <c r="CD801" s="77"/>
      <c r="CE801" s="77"/>
      <c r="CF801" s="77"/>
      <c r="CG801" s="77"/>
      <c r="CH801" s="77"/>
      <c r="CI801" s="77"/>
      <c r="CJ801" s="77"/>
      <c r="CK801" s="77"/>
      <c r="CL801" s="77"/>
      <c r="CM801" s="77"/>
      <c r="CN801" s="77"/>
      <c r="CO801" s="77"/>
      <c r="CP801" s="77"/>
      <c r="CQ801" s="77"/>
      <c r="CR801" s="77"/>
      <c r="CS801" s="77"/>
      <c r="CT801" s="81"/>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row>
    <row r="802" spans="1:122" ht="13.5" customHeight="1">
      <c r="A802" s="77"/>
      <c r="B802" s="86"/>
      <c r="C802" s="86"/>
      <c r="D802" s="86"/>
      <c r="E802" s="86"/>
      <c r="F802" s="86"/>
      <c r="G802" s="86"/>
      <c r="H802" s="86"/>
      <c r="I802" s="86"/>
      <c r="J802" s="86"/>
      <c r="K802" s="88"/>
      <c r="L802" s="77"/>
      <c r="M802" s="77"/>
      <c r="N802" s="77"/>
      <c r="O802" s="77"/>
      <c r="P802" s="77"/>
      <c r="Q802" s="77"/>
      <c r="R802" s="89"/>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c r="AP802" s="77"/>
      <c r="AQ802" s="77"/>
      <c r="AR802" s="77"/>
      <c r="AS802" s="77"/>
      <c r="AT802" s="77"/>
      <c r="AU802" s="77"/>
      <c r="AV802" s="77"/>
      <c r="AW802" s="77"/>
      <c r="AX802" s="77"/>
      <c r="AY802" s="77"/>
      <c r="AZ802" s="77"/>
      <c r="BA802" s="77"/>
      <c r="BB802" s="77"/>
      <c r="BC802" s="77"/>
      <c r="BD802" s="77"/>
      <c r="BE802" s="77"/>
      <c r="BF802" s="77"/>
      <c r="BG802" s="77"/>
      <c r="BH802" s="77"/>
      <c r="BI802" s="77"/>
      <c r="BJ802" s="77"/>
      <c r="BK802" s="77"/>
      <c r="BL802" s="77"/>
      <c r="BM802" s="77"/>
      <c r="BN802" s="77"/>
      <c r="BO802" s="77"/>
      <c r="BP802" s="77"/>
      <c r="BQ802" s="77"/>
      <c r="BR802" s="77"/>
      <c r="BS802" s="77"/>
      <c r="BT802" s="77"/>
      <c r="BU802" s="77"/>
      <c r="BV802" s="77"/>
      <c r="BW802" s="77"/>
      <c r="BX802" s="77"/>
      <c r="BY802" s="77"/>
      <c r="BZ802" s="77"/>
      <c r="CA802" s="77"/>
      <c r="CB802" s="77"/>
      <c r="CC802" s="77"/>
      <c r="CD802" s="77"/>
      <c r="CE802" s="77"/>
      <c r="CF802" s="77"/>
      <c r="CG802" s="77"/>
      <c r="CH802" s="77"/>
      <c r="CI802" s="77"/>
      <c r="CJ802" s="77"/>
      <c r="CK802" s="77"/>
      <c r="CL802" s="77"/>
      <c r="CM802" s="77"/>
      <c r="CN802" s="77"/>
      <c r="CO802" s="77"/>
      <c r="CP802" s="77"/>
      <c r="CQ802" s="77"/>
      <c r="CR802" s="77"/>
      <c r="CS802" s="77"/>
      <c r="CT802" s="81"/>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row>
    <row r="803" spans="1:122" ht="13.5" customHeight="1">
      <c r="A803" s="77"/>
      <c r="B803" s="86"/>
      <c r="C803" s="86"/>
      <c r="D803" s="86"/>
      <c r="E803" s="86"/>
      <c r="F803" s="86"/>
      <c r="G803" s="86"/>
      <c r="H803" s="86"/>
      <c r="I803" s="86"/>
      <c r="J803" s="86"/>
      <c r="K803" s="88"/>
      <c r="L803" s="77"/>
      <c r="M803" s="77"/>
      <c r="N803" s="77"/>
      <c r="O803" s="77"/>
      <c r="P803" s="77"/>
      <c r="Q803" s="77"/>
      <c r="R803" s="89"/>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c r="AP803" s="77"/>
      <c r="AQ803" s="77"/>
      <c r="AR803" s="77"/>
      <c r="AS803" s="77"/>
      <c r="AT803" s="77"/>
      <c r="AU803" s="77"/>
      <c r="AV803" s="77"/>
      <c r="AW803" s="77"/>
      <c r="AX803" s="77"/>
      <c r="AY803" s="77"/>
      <c r="AZ803" s="77"/>
      <c r="BA803" s="77"/>
      <c r="BB803" s="77"/>
      <c r="BC803" s="77"/>
      <c r="BD803" s="77"/>
      <c r="BE803" s="77"/>
      <c r="BF803" s="77"/>
      <c r="BG803" s="77"/>
      <c r="BH803" s="77"/>
      <c r="BI803" s="77"/>
      <c r="BJ803" s="77"/>
      <c r="BK803" s="77"/>
      <c r="BL803" s="77"/>
      <c r="BM803" s="77"/>
      <c r="BN803" s="77"/>
      <c r="BO803" s="77"/>
      <c r="BP803" s="77"/>
      <c r="BQ803" s="77"/>
      <c r="BR803" s="77"/>
      <c r="BS803" s="77"/>
      <c r="BT803" s="77"/>
      <c r="BU803" s="77"/>
      <c r="BV803" s="77"/>
      <c r="BW803" s="77"/>
      <c r="BX803" s="77"/>
      <c r="BY803" s="77"/>
      <c r="BZ803" s="77"/>
      <c r="CA803" s="77"/>
      <c r="CB803" s="77"/>
      <c r="CC803" s="77"/>
      <c r="CD803" s="77"/>
      <c r="CE803" s="77"/>
      <c r="CF803" s="77"/>
      <c r="CG803" s="77"/>
      <c r="CH803" s="77"/>
      <c r="CI803" s="77"/>
      <c r="CJ803" s="77"/>
      <c r="CK803" s="77"/>
      <c r="CL803" s="77"/>
      <c r="CM803" s="77"/>
      <c r="CN803" s="77"/>
      <c r="CO803" s="77"/>
      <c r="CP803" s="77"/>
      <c r="CQ803" s="77"/>
      <c r="CR803" s="77"/>
      <c r="CS803" s="77"/>
      <c r="CT803" s="81"/>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row>
    <row r="804" spans="1:122" ht="13.5" customHeight="1">
      <c r="A804" s="77"/>
      <c r="B804" s="86"/>
      <c r="C804" s="86"/>
      <c r="D804" s="86"/>
      <c r="E804" s="86"/>
      <c r="F804" s="86"/>
      <c r="G804" s="86"/>
      <c r="H804" s="86"/>
      <c r="I804" s="86"/>
      <c r="J804" s="86"/>
      <c r="K804" s="88"/>
      <c r="L804" s="77"/>
      <c r="M804" s="77"/>
      <c r="N804" s="77"/>
      <c r="O804" s="77"/>
      <c r="P804" s="77"/>
      <c r="Q804" s="77"/>
      <c r="R804" s="89"/>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c r="AP804" s="77"/>
      <c r="AQ804" s="77"/>
      <c r="AR804" s="77"/>
      <c r="AS804" s="77"/>
      <c r="AT804" s="77"/>
      <c r="AU804" s="77"/>
      <c r="AV804" s="77"/>
      <c r="AW804" s="77"/>
      <c r="AX804" s="77"/>
      <c r="AY804" s="77"/>
      <c r="AZ804" s="77"/>
      <c r="BA804" s="77"/>
      <c r="BB804" s="77"/>
      <c r="BC804" s="77"/>
      <c r="BD804" s="77"/>
      <c r="BE804" s="77"/>
      <c r="BF804" s="77"/>
      <c r="BG804" s="77"/>
      <c r="BH804" s="77"/>
      <c r="BI804" s="77"/>
      <c r="BJ804" s="77"/>
      <c r="BK804" s="77"/>
      <c r="BL804" s="77"/>
      <c r="BM804" s="77"/>
      <c r="BN804" s="77"/>
      <c r="BO804" s="77"/>
      <c r="BP804" s="77"/>
      <c r="BQ804" s="77"/>
      <c r="BR804" s="77"/>
      <c r="BS804" s="77"/>
      <c r="BT804" s="77"/>
      <c r="BU804" s="77"/>
      <c r="BV804" s="77"/>
      <c r="BW804" s="77"/>
      <c r="BX804" s="77"/>
      <c r="BY804" s="77"/>
      <c r="BZ804" s="77"/>
      <c r="CA804" s="77"/>
      <c r="CB804" s="77"/>
      <c r="CC804" s="77"/>
      <c r="CD804" s="77"/>
      <c r="CE804" s="77"/>
      <c r="CF804" s="77"/>
      <c r="CG804" s="77"/>
      <c r="CH804" s="77"/>
      <c r="CI804" s="77"/>
      <c r="CJ804" s="77"/>
      <c r="CK804" s="77"/>
      <c r="CL804" s="77"/>
      <c r="CM804" s="77"/>
      <c r="CN804" s="77"/>
      <c r="CO804" s="77"/>
      <c r="CP804" s="77"/>
      <c r="CQ804" s="77"/>
      <c r="CR804" s="77"/>
      <c r="CS804" s="77"/>
      <c r="CT804" s="81"/>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row>
    <row r="805" spans="1:122" ht="13.5" customHeight="1">
      <c r="A805" s="77"/>
      <c r="B805" s="86"/>
      <c r="C805" s="86"/>
      <c r="D805" s="86"/>
      <c r="E805" s="86"/>
      <c r="F805" s="86"/>
      <c r="G805" s="86"/>
      <c r="H805" s="86"/>
      <c r="I805" s="86"/>
      <c r="J805" s="86"/>
      <c r="K805" s="88"/>
      <c r="L805" s="77"/>
      <c r="M805" s="77"/>
      <c r="N805" s="77"/>
      <c r="O805" s="77"/>
      <c r="P805" s="77"/>
      <c r="Q805" s="77"/>
      <c r="R805" s="89"/>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c r="AP805" s="77"/>
      <c r="AQ805" s="77"/>
      <c r="AR805" s="77"/>
      <c r="AS805" s="77"/>
      <c r="AT805" s="77"/>
      <c r="AU805" s="77"/>
      <c r="AV805" s="77"/>
      <c r="AW805" s="77"/>
      <c r="AX805" s="77"/>
      <c r="AY805" s="77"/>
      <c r="AZ805" s="77"/>
      <c r="BA805" s="77"/>
      <c r="BB805" s="77"/>
      <c r="BC805" s="77"/>
      <c r="BD805" s="77"/>
      <c r="BE805" s="77"/>
      <c r="BF805" s="77"/>
      <c r="BG805" s="77"/>
      <c r="BH805" s="77"/>
      <c r="BI805" s="77"/>
      <c r="BJ805" s="77"/>
      <c r="BK805" s="77"/>
      <c r="BL805" s="77"/>
      <c r="BM805" s="77"/>
      <c r="BN805" s="77"/>
      <c r="BO805" s="77"/>
      <c r="BP805" s="77"/>
      <c r="BQ805" s="77"/>
      <c r="BR805" s="77"/>
      <c r="BS805" s="77"/>
      <c r="BT805" s="77"/>
      <c r="BU805" s="77"/>
      <c r="BV805" s="77"/>
      <c r="BW805" s="77"/>
      <c r="BX805" s="77"/>
      <c r="BY805" s="77"/>
      <c r="BZ805" s="77"/>
      <c r="CA805" s="77"/>
      <c r="CB805" s="77"/>
      <c r="CC805" s="77"/>
      <c r="CD805" s="77"/>
      <c r="CE805" s="77"/>
      <c r="CF805" s="77"/>
      <c r="CG805" s="77"/>
      <c r="CH805" s="77"/>
      <c r="CI805" s="77"/>
      <c r="CJ805" s="77"/>
      <c r="CK805" s="77"/>
      <c r="CL805" s="77"/>
      <c r="CM805" s="77"/>
      <c r="CN805" s="77"/>
      <c r="CO805" s="77"/>
      <c r="CP805" s="77"/>
      <c r="CQ805" s="77"/>
      <c r="CR805" s="77"/>
      <c r="CS805" s="77"/>
      <c r="CT805" s="81"/>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row>
    <row r="806" spans="1:122" ht="13.5" customHeight="1">
      <c r="A806" s="77"/>
      <c r="B806" s="86"/>
      <c r="C806" s="86"/>
      <c r="D806" s="86"/>
      <c r="E806" s="86"/>
      <c r="F806" s="86"/>
      <c r="G806" s="86"/>
      <c r="H806" s="86"/>
      <c r="I806" s="86"/>
      <c r="J806" s="86"/>
      <c r="K806" s="88"/>
      <c r="L806" s="77"/>
      <c r="M806" s="77"/>
      <c r="N806" s="77"/>
      <c r="O806" s="77"/>
      <c r="P806" s="77"/>
      <c r="Q806" s="77"/>
      <c r="R806" s="89"/>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c r="AP806" s="77"/>
      <c r="AQ806" s="77"/>
      <c r="AR806" s="77"/>
      <c r="AS806" s="77"/>
      <c r="AT806" s="77"/>
      <c r="AU806" s="77"/>
      <c r="AV806" s="77"/>
      <c r="AW806" s="77"/>
      <c r="AX806" s="77"/>
      <c r="AY806" s="77"/>
      <c r="AZ806" s="77"/>
      <c r="BA806" s="77"/>
      <c r="BB806" s="77"/>
      <c r="BC806" s="77"/>
      <c r="BD806" s="77"/>
      <c r="BE806" s="77"/>
      <c r="BF806" s="77"/>
      <c r="BG806" s="77"/>
      <c r="BH806" s="77"/>
      <c r="BI806" s="77"/>
      <c r="BJ806" s="77"/>
      <c r="BK806" s="77"/>
      <c r="BL806" s="77"/>
      <c r="BM806" s="77"/>
      <c r="BN806" s="77"/>
      <c r="BO806" s="77"/>
      <c r="BP806" s="77"/>
      <c r="BQ806" s="77"/>
      <c r="BR806" s="77"/>
      <c r="BS806" s="77"/>
      <c r="BT806" s="77"/>
      <c r="BU806" s="77"/>
      <c r="BV806" s="77"/>
      <c r="BW806" s="77"/>
      <c r="BX806" s="77"/>
      <c r="BY806" s="77"/>
      <c r="BZ806" s="77"/>
      <c r="CA806" s="77"/>
      <c r="CB806" s="77"/>
      <c r="CC806" s="77"/>
      <c r="CD806" s="77"/>
      <c r="CE806" s="77"/>
      <c r="CF806" s="77"/>
      <c r="CG806" s="77"/>
      <c r="CH806" s="77"/>
      <c r="CI806" s="77"/>
      <c r="CJ806" s="77"/>
      <c r="CK806" s="77"/>
      <c r="CL806" s="77"/>
      <c r="CM806" s="77"/>
      <c r="CN806" s="77"/>
      <c r="CO806" s="77"/>
      <c r="CP806" s="77"/>
      <c r="CQ806" s="77"/>
      <c r="CR806" s="77"/>
      <c r="CS806" s="77"/>
      <c r="CT806" s="81"/>
      <c r="CU806" s="77"/>
      <c r="CV806" s="77"/>
      <c r="CW806" s="77"/>
      <c r="CX806" s="77"/>
      <c r="CY806" s="77"/>
      <c r="CZ806" s="77"/>
      <c r="DA806" s="77"/>
      <c r="DB806" s="77"/>
      <c r="DC806" s="77"/>
      <c r="DD806" s="77"/>
      <c r="DE806" s="77"/>
      <c r="DF806" s="77"/>
      <c r="DG806" s="77"/>
      <c r="DH806" s="77"/>
      <c r="DI806" s="77"/>
      <c r="DJ806" s="77"/>
      <c r="DK806" s="77"/>
      <c r="DL806" s="77"/>
      <c r="DM806" s="77"/>
      <c r="DN806" s="77"/>
      <c r="DO806" s="77"/>
      <c r="DP806" s="77"/>
      <c r="DQ806" s="77"/>
      <c r="DR806" s="77"/>
    </row>
    <row r="807" spans="1:122" ht="13.5" customHeight="1">
      <c r="A807" s="77"/>
      <c r="B807" s="86"/>
      <c r="C807" s="86"/>
      <c r="D807" s="86"/>
      <c r="E807" s="86"/>
      <c r="F807" s="86"/>
      <c r="G807" s="86"/>
      <c r="H807" s="86"/>
      <c r="I807" s="86"/>
      <c r="J807" s="86"/>
      <c r="K807" s="88"/>
      <c r="L807" s="77"/>
      <c r="M807" s="77"/>
      <c r="N807" s="77"/>
      <c r="O807" s="77"/>
      <c r="P807" s="77"/>
      <c r="Q807" s="77"/>
      <c r="R807" s="89"/>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c r="AP807" s="77"/>
      <c r="AQ807" s="77"/>
      <c r="AR807" s="77"/>
      <c r="AS807" s="77"/>
      <c r="AT807" s="77"/>
      <c r="AU807" s="77"/>
      <c r="AV807" s="77"/>
      <c r="AW807" s="77"/>
      <c r="AX807" s="77"/>
      <c r="AY807" s="77"/>
      <c r="AZ807" s="77"/>
      <c r="BA807" s="77"/>
      <c r="BB807" s="77"/>
      <c r="BC807" s="77"/>
      <c r="BD807" s="77"/>
      <c r="BE807" s="77"/>
      <c r="BF807" s="77"/>
      <c r="BG807" s="77"/>
      <c r="BH807" s="77"/>
      <c r="BI807" s="77"/>
      <c r="BJ807" s="77"/>
      <c r="BK807" s="77"/>
      <c r="BL807" s="77"/>
      <c r="BM807" s="77"/>
      <c r="BN807" s="77"/>
      <c r="BO807" s="77"/>
      <c r="BP807" s="77"/>
      <c r="BQ807" s="77"/>
      <c r="BR807" s="77"/>
      <c r="BS807" s="77"/>
      <c r="BT807" s="77"/>
      <c r="BU807" s="77"/>
      <c r="BV807" s="77"/>
      <c r="BW807" s="77"/>
      <c r="BX807" s="77"/>
      <c r="BY807" s="77"/>
      <c r="BZ807" s="77"/>
      <c r="CA807" s="77"/>
      <c r="CB807" s="77"/>
      <c r="CC807" s="77"/>
      <c r="CD807" s="77"/>
      <c r="CE807" s="77"/>
      <c r="CF807" s="77"/>
      <c r="CG807" s="77"/>
      <c r="CH807" s="77"/>
      <c r="CI807" s="77"/>
      <c r="CJ807" s="77"/>
      <c r="CK807" s="77"/>
      <c r="CL807" s="77"/>
      <c r="CM807" s="77"/>
      <c r="CN807" s="77"/>
      <c r="CO807" s="77"/>
      <c r="CP807" s="77"/>
      <c r="CQ807" s="77"/>
      <c r="CR807" s="77"/>
      <c r="CS807" s="77"/>
      <c r="CT807" s="81"/>
      <c r="CU807" s="77"/>
      <c r="CV807" s="77"/>
      <c r="CW807" s="77"/>
      <c r="CX807" s="77"/>
      <c r="CY807" s="77"/>
      <c r="CZ807" s="77"/>
      <c r="DA807" s="77"/>
      <c r="DB807" s="77"/>
      <c r="DC807" s="77"/>
      <c r="DD807" s="77"/>
      <c r="DE807" s="77"/>
      <c r="DF807" s="77"/>
      <c r="DG807" s="77"/>
      <c r="DH807" s="77"/>
      <c r="DI807" s="77"/>
      <c r="DJ807" s="77"/>
      <c r="DK807" s="77"/>
      <c r="DL807" s="77"/>
      <c r="DM807" s="77"/>
      <c r="DN807" s="77"/>
      <c r="DO807" s="77"/>
      <c r="DP807" s="77"/>
      <c r="DQ807" s="77"/>
      <c r="DR807" s="77"/>
    </row>
    <row r="808" spans="1:122" ht="13.5" customHeight="1">
      <c r="A808" s="77"/>
      <c r="B808" s="86"/>
      <c r="C808" s="86"/>
      <c r="D808" s="86"/>
      <c r="E808" s="86"/>
      <c r="F808" s="86"/>
      <c r="G808" s="86"/>
      <c r="H808" s="86"/>
      <c r="I808" s="86"/>
      <c r="J808" s="86"/>
      <c r="K808" s="88"/>
      <c r="L808" s="77"/>
      <c r="M808" s="77"/>
      <c r="N808" s="77"/>
      <c r="O808" s="77"/>
      <c r="P808" s="77"/>
      <c r="Q808" s="77"/>
      <c r="R808" s="89"/>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c r="AP808" s="77"/>
      <c r="AQ808" s="77"/>
      <c r="AR808" s="77"/>
      <c r="AS808" s="77"/>
      <c r="AT808" s="77"/>
      <c r="AU808" s="77"/>
      <c r="AV808" s="77"/>
      <c r="AW808" s="77"/>
      <c r="AX808" s="77"/>
      <c r="AY808" s="77"/>
      <c r="AZ808" s="77"/>
      <c r="BA808" s="77"/>
      <c r="BB808" s="77"/>
      <c r="BC808" s="77"/>
      <c r="BD808" s="77"/>
      <c r="BE808" s="77"/>
      <c r="BF808" s="77"/>
      <c r="BG808" s="77"/>
      <c r="BH808" s="77"/>
      <c r="BI808" s="77"/>
      <c r="BJ808" s="77"/>
      <c r="BK808" s="77"/>
      <c r="BL808" s="77"/>
      <c r="BM808" s="77"/>
      <c r="BN808" s="77"/>
      <c r="BO808" s="77"/>
      <c r="BP808" s="77"/>
      <c r="BQ808" s="77"/>
      <c r="BR808" s="77"/>
      <c r="BS808" s="77"/>
      <c r="BT808" s="77"/>
      <c r="BU808" s="77"/>
      <c r="BV808" s="77"/>
      <c r="BW808" s="77"/>
      <c r="BX808" s="77"/>
      <c r="BY808" s="77"/>
      <c r="BZ808" s="77"/>
      <c r="CA808" s="77"/>
      <c r="CB808" s="77"/>
      <c r="CC808" s="77"/>
      <c r="CD808" s="77"/>
      <c r="CE808" s="77"/>
      <c r="CF808" s="77"/>
      <c r="CG808" s="77"/>
      <c r="CH808" s="77"/>
      <c r="CI808" s="77"/>
      <c r="CJ808" s="77"/>
      <c r="CK808" s="77"/>
      <c r="CL808" s="77"/>
      <c r="CM808" s="77"/>
      <c r="CN808" s="77"/>
      <c r="CO808" s="77"/>
      <c r="CP808" s="77"/>
      <c r="CQ808" s="77"/>
      <c r="CR808" s="77"/>
      <c r="CS808" s="77"/>
      <c r="CT808" s="81"/>
      <c r="CU808" s="77"/>
      <c r="CV808" s="77"/>
      <c r="CW808" s="77"/>
      <c r="CX808" s="77"/>
      <c r="CY808" s="77"/>
      <c r="CZ808" s="77"/>
      <c r="DA808" s="77"/>
      <c r="DB808" s="77"/>
      <c r="DC808" s="77"/>
      <c r="DD808" s="77"/>
      <c r="DE808" s="77"/>
      <c r="DF808" s="77"/>
      <c r="DG808" s="77"/>
      <c r="DH808" s="77"/>
      <c r="DI808" s="77"/>
      <c r="DJ808" s="77"/>
      <c r="DK808" s="77"/>
      <c r="DL808" s="77"/>
      <c r="DM808" s="77"/>
      <c r="DN808" s="77"/>
      <c r="DO808" s="77"/>
      <c r="DP808" s="77"/>
      <c r="DQ808" s="77"/>
      <c r="DR808" s="77"/>
    </row>
    <row r="809" spans="1:122" ht="13.5" customHeight="1">
      <c r="A809" s="77"/>
      <c r="B809" s="86"/>
      <c r="C809" s="86"/>
      <c r="D809" s="86"/>
      <c r="E809" s="86"/>
      <c r="F809" s="86"/>
      <c r="G809" s="86"/>
      <c r="H809" s="86"/>
      <c r="I809" s="86"/>
      <c r="J809" s="86"/>
      <c r="K809" s="88"/>
      <c r="L809" s="77"/>
      <c r="M809" s="77"/>
      <c r="N809" s="77"/>
      <c r="O809" s="77"/>
      <c r="P809" s="77"/>
      <c r="Q809" s="77"/>
      <c r="R809" s="89"/>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c r="AP809" s="77"/>
      <c r="AQ809" s="77"/>
      <c r="AR809" s="77"/>
      <c r="AS809" s="77"/>
      <c r="AT809" s="77"/>
      <c r="AU809" s="77"/>
      <c r="AV809" s="77"/>
      <c r="AW809" s="77"/>
      <c r="AX809" s="77"/>
      <c r="AY809" s="77"/>
      <c r="AZ809" s="77"/>
      <c r="BA809" s="77"/>
      <c r="BB809" s="77"/>
      <c r="BC809" s="77"/>
      <c r="BD809" s="77"/>
      <c r="BE809" s="77"/>
      <c r="BF809" s="77"/>
      <c r="BG809" s="77"/>
      <c r="BH809" s="77"/>
      <c r="BI809" s="77"/>
      <c r="BJ809" s="77"/>
      <c r="BK809" s="77"/>
      <c r="BL809" s="77"/>
      <c r="BM809" s="77"/>
      <c r="BN809" s="77"/>
      <c r="BO809" s="77"/>
      <c r="BP809" s="77"/>
      <c r="BQ809" s="77"/>
      <c r="BR809" s="77"/>
      <c r="BS809" s="77"/>
      <c r="BT809" s="77"/>
      <c r="BU809" s="77"/>
      <c r="BV809" s="77"/>
      <c r="BW809" s="77"/>
      <c r="BX809" s="77"/>
      <c r="BY809" s="77"/>
      <c r="BZ809" s="77"/>
      <c r="CA809" s="77"/>
      <c r="CB809" s="77"/>
      <c r="CC809" s="77"/>
      <c r="CD809" s="77"/>
      <c r="CE809" s="77"/>
      <c r="CF809" s="77"/>
      <c r="CG809" s="77"/>
      <c r="CH809" s="77"/>
      <c r="CI809" s="77"/>
      <c r="CJ809" s="77"/>
      <c r="CK809" s="77"/>
      <c r="CL809" s="77"/>
      <c r="CM809" s="77"/>
      <c r="CN809" s="77"/>
      <c r="CO809" s="77"/>
      <c r="CP809" s="77"/>
      <c r="CQ809" s="77"/>
      <c r="CR809" s="77"/>
      <c r="CS809" s="77"/>
      <c r="CT809" s="81"/>
      <c r="CU809" s="77"/>
      <c r="CV809" s="77"/>
      <c r="CW809" s="77"/>
      <c r="CX809" s="77"/>
      <c r="CY809" s="77"/>
      <c r="CZ809" s="77"/>
      <c r="DA809" s="77"/>
      <c r="DB809" s="77"/>
      <c r="DC809" s="77"/>
      <c r="DD809" s="77"/>
      <c r="DE809" s="77"/>
      <c r="DF809" s="77"/>
      <c r="DG809" s="77"/>
      <c r="DH809" s="77"/>
      <c r="DI809" s="77"/>
      <c r="DJ809" s="77"/>
      <c r="DK809" s="77"/>
      <c r="DL809" s="77"/>
      <c r="DM809" s="77"/>
      <c r="DN809" s="77"/>
      <c r="DO809" s="77"/>
      <c r="DP809" s="77"/>
      <c r="DQ809" s="77"/>
      <c r="DR809" s="77"/>
    </row>
    <row r="810" spans="1:122" ht="13.5" customHeight="1">
      <c r="A810" s="77"/>
      <c r="B810" s="86"/>
      <c r="C810" s="86"/>
      <c r="D810" s="86"/>
      <c r="E810" s="86"/>
      <c r="F810" s="86"/>
      <c r="G810" s="86"/>
      <c r="H810" s="86"/>
      <c r="I810" s="86"/>
      <c r="J810" s="86"/>
      <c r="K810" s="88"/>
      <c r="L810" s="77"/>
      <c r="M810" s="77"/>
      <c r="N810" s="77"/>
      <c r="O810" s="77"/>
      <c r="P810" s="77"/>
      <c r="Q810" s="77"/>
      <c r="R810" s="89"/>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c r="AP810" s="77"/>
      <c r="AQ810" s="77"/>
      <c r="AR810" s="77"/>
      <c r="AS810" s="77"/>
      <c r="AT810" s="77"/>
      <c r="AU810" s="77"/>
      <c r="AV810" s="77"/>
      <c r="AW810" s="77"/>
      <c r="AX810" s="77"/>
      <c r="AY810" s="77"/>
      <c r="AZ810" s="77"/>
      <c r="BA810" s="77"/>
      <c r="BB810" s="77"/>
      <c r="BC810" s="77"/>
      <c r="BD810" s="77"/>
      <c r="BE810" s="77"/>
      <c r="BF810" s="77"/>
      <c r="BG810" s="77"/>
      <c r="BH810" s="77"/>
      <c r="BI810" s="77"/>
      <c r="BJ810" s="77"/>
      <c r="BK810" s="77"/>
      <c r="BL810" s="77"/>
      <c r="BM810" s="77"/>
      <c r="BN810" s="77"/>
      <c r="BO810" s="77"/>
      <c r="BP810" s="77"/>
      <c r="BQ810" s="77"/>
      <c r="BR810" s="77"/>
      <c r="BS810" s="77"/>
      <c r="BT810" s="77"/>
      <c r="BU810" s="77"/>
      <c r="BV810" s="77"/>
      <c r="BW810" s="77"/>
      <c r="BX810" s="77"/>
      <c r="BY810" s="77"/>
      <c r="BZ810" s="77"/>
      <c r="CA810" s="77"/>
      <c r="CB810" s="77"/>
      <c r="CC810" s="77"/>
      <c r="CD810" s="77"/>
      <c r="CE810" s="77"/>
      <c r="CF810" s="77"/>
      <c r="CG810" s="77"/>
      <c r="CH810" s="77"/>
      <c r="CI810" s="77"/>
      <c r="CJ810" s="77"/>
      <c r="CK810" s="77"/>
      <c r="CL810" s="77"/>
      <c r="CM810" s="77"/>
      <c r="CN810" s="77"/>
      <c r="CO810" s="77"/>
      <c r="CP810" s="77"/>
      <c r="CQ810" s="77"/>
      <c r="CR810" s="77"/>
      <c r="CS810" s="77"/>
      <c r="CT810" s="81"/>
      <c r="CU810" s="77"/>
      <c r="CV810" s="77"/>
      <c r="CW810" s="77"/>
      <c r="CX810" s="77"/>
      <c r="CY810" s="77"/>
      <c r="CZ810" s="77"/>
      <c r="DA810" s="77"/>
      <c r="DB810" s="77"/>
      <c r="DC810" s="77"/>
      <c r="DD810" s="77"/>
      <c r="DE810" s="77"/>
      <c r="DF810" s="77"/>
      <c r="DG810" s="77"/>
      <c r="DH810" s="77"/>
      <c r="DI810" s="77"/>
      <c r="DJ810" s="77"/>
      <c r="DK810" s="77"/>
      <c r="DL810" s="77"/>
      <c r="DM810" s="77"/>
      <c r="DN810" s="77"/>
      <c r="DO810" s="77"/>
      <c r="DP810" s="77"/>
      <c r="DQ810" s="77"/>
      <c r="DR810" s="77"/>
    </row>
    <row r="811" spans="1:122" ht="13.5" customHeight="1">
      <c r="A811" s="77"/>
      <c r="B811" s="86"/>
      <c r="C811" s="86"/>
      <c r="D811" s="86"/>
      <c r="E811" s="86"/>
      <c r="F811" s="86"/>
      <c r="G811" s="86"/>
      <c r="H811" s="86"/>
      <c r="I811" s="86"/>
      <c r="J811" s="86"/>
      <c r="K811" s="88"/>
      <c r="L811" s="77"/>
      <c r="M811" s="77"/>
      <c r="N811" s="77"/>
      <c r="O811" s="77"/>
      <c r="P811" s="77"/>
      <c r="Q811" s="77"/>
      <c r="R811" s="89"/>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c r="AP811" s="77"/>
      <c r="AQ811" s="77"/>
      <c r="AR811" s="77"/>
      <c r="AS811" s="77"/>
      <c r="AT811" s="77"/>
      <c r="AU811" s="77"/>
      <c r="AV811" s="77"/>
      <c r="AW811" s="77"/>
      <c r="AX811" s="77"/>
      <c r="AY811" s="77"/>
      <c r="AZ811" s="77"/>
      <c r="BA811" s="77"/>
      <c r="BB811" s="77"/>
      <c r="BC811" s="77"/>
      <c r="BD811" s="77"/>
      <c r="BE811" s="77"/>
      <c r="BF811" s="77"/>
      <c r="BG811" s="77"/>
      <c r="BH811" s="77"/>
      <c r="BI811" s="77"/>
      <c r="BJ811" s="77"/>
      <c r="BK811" s="77"/>
      <c r="BL811" s="77"/>
      <c r="BM811" s="77"/>
      <c r="BN811" s="77"/>
      <c r="BO811" s="77"/>
      <c r="BP811" s="77"/>
      <c r="BQ811" s="77"/>
      <c r="BR811" s="77"/>
      <c r="BS811" s="77"/>
      <c r="BT811" s="77"/>
      <c r="BU811" s="77"/>
      <c r="BV811" s="77"/>
      <c r="BW811" s="77"/>
      <c r="BX811" s="77"/>
      <c r="BY811" s="77"/>
      <c r="BZ811" s="77"/>
      <c r="CA811" s="77"/>
      <c r="CB811" s="77"/>
      <c r="CC811" s="77"/>
      <c r="CD811" s="77"/>
      <c r="CE811" s="77"/>
      <c r="CF811" s="77"/>
      <c r="CG811" s="77"/>
      <c r="CH811" s="77"/>
      <c r="CI811" s="77"/>
      <c r="CJ811" s="77"/>
      <c r="CK811" s="77"/>
      <c r="CL811" s="77"/>
      <c r="CM811" s="77"/>
      <c r="CN811" s="77"/>
      <c r="CO811" s="77"/>
      <c r="CP811" s="77"/>
      <c r="CQ811" s="77"/>
      <c r="CR811" s="77"/>
      <c r="CS811" s="77"/>
      <c r="CT811" s="81"/>
      <c r="CU811" s="77"/>
      <c r="CV811" s="77"/>
      <c r="CW811" s="77"/>
      <c r="CX811" s="77"/>
      <c r="CY811" s="77"/>
      <c r="CZ811" s="77"/>
      <c r="DA811" s="77"/>
      <c r="DB811" s="77"/>
      <c r="DC811" s="77"/>
      <c r="DD811" s="77"/>
      <c r="DE811" s="77"/>
      <c r="DF811" s="77"/>
      <c r="DG811" s="77"/>
      <c r="DH811" s="77"/>
      <c r="DI811" s="77"/>
      <c r="DJ811" s="77"/>
      <c r="DK811" s="77"/>
      <c r="DL811" s="77"/>
      <c r="DM811" s="77"/>
      <c r="DN811" s="77"/>
      <c r="DO811" s="77"/>
      <c r="DP811" s="77"/>
      <c r="DQ811" s="77"/>
      <c r="DR811" s="77"/>
    </row>
    <row r="812" spans="1:122" ht="13.5" customHeight="1">
      <c r="A812" s="77"/>
      <c r="B812" s="86"/>
      <c r="C812" s="86"/>
      <c r="D812" s="86"/>
      <c r="E812" s="86"/>
      <c r="F812" s="86"/>
      <c r="G812" s="86"/>
      <c r="H812" s="86"/>
      <c r="I812" s="86"/>
      <c r="J812" s="86"/>
      <c r="K812" s="88"/>
      <c r="L812" s="77"/>
      <c r="M812" s="77"/>
      <c r="N812" s="77"/>
      <c r="O812" s="77"/>
      <c r="P812" s="77"/>
      <c r="Q812" s="77"/>
      <c r="R812" s="89"/>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c r="AP812" s="77"/>
      <c r="AQ812" s="77"/>
      <c r="AR812" s="77"/>
      <c r="AS812" s="77"/>
      <c r="AT812" s="77"/>
      <c r="AU812" s="77"/>
      <c r="AV812" s="77"/>
      <c r="AW812" s="77"/>
      <c r="AX812" s="77"/>
      <c r="AY812" s="77"/>
      <c r="AZ812" s="77"/>
      <c r="BA812" s="77"/>
      <c r="BB812" s="77"/>
      <c r="BC812" s="77"/>
      <c r="BD812" s="77"/>
      <c r="BE812" s="77"/>
      <c r="BF812" s="77"/>
      <c r="BG812" s="77"/>
      <c r="BH812" s="77"/>
      <c r="BI812" s="77"/>
      <c r="BJ812" s="77"/>
      <c r="BK812" s="77"/>
      <c r="BL812" s="77"/>
      <c r="BM812" s="77"/>
      <c r="BN812" s="77"/>
      <c r="BO812" s="77"/>
      <c r="BP812" s="77"/>
      <c r="BQ812" s="77"/>
      <c r="BR812" s="77"/>
      <c r="BS812" s="77"/>
      <c r="BT812" s="77"/>
      <c r="BU812" s="77"/>
      <c r="BV812" s="77"/>
      <c r="BW812" s="77"/>
      <c r="BX812" s="77"/>
      <c r="BY812" s="77"/>
      <c r="BZ812" s="77"/>
      <c r="CA812" s="77"/>
      <c r="CB812" s="77"/>
      <c r="CC812" s="77"/>
      <c r="CD812" s="77"/>
      <c r="CE812" s="77"/>
      <c r="CF812" s="77"/>
      <c r="CG812" s="77"/>
      <c r="CH812" s="77"/>
      <c r="CI812" s="77"/>
      <c r="CJ812" s="77"/>
      <c r="CK812" s="77"/>
      <c r="CL812" s="77"/>
      <c r="CM812" s="77"/>
      <c r="CN812" s="77"/>
      <c r="CO812" s="77"/>
      <c r="CP812" s="77"/>
      <c r="CQ812" s="77"/>
      <c r="CR812" s="77"/>
      <c r="CS812" s="77"/>
      <c r="CT812" s="81"/>
      <c r="CU812" s="77"/>
      <c r="CV812" s="77"/>
      <c r="CW812" s="77"/>
      <c r="CX812" s="77"/>
      <c r="CY812" s="77"/>
      <c r="CZ812" s="77"/>
      <c r="DA812" s="77"/>
      <c r="DB812" s="77"/>
      <c r="DC812" s="77"/>
      <c r="DD812" s="77"/>
      <c r="DE812" s="77"/>
      <c r="DF812" s="77"/>
      <c r="DG812" s="77"/>
      <c r="DH812" s="77"/>
      <c r="DI812" s="77"/>
      <c r="DJ812" s="77"/>
      <c r="DK812" s="77"/>
      <c r="DL812" s="77"/>
      <c r="DM812" s="77"/>
      <c r="DN812" s="77"/>
      <c r="DO812" s="77"/>
      <c r="DP812" s="77"/>
      <c r="DQ812" s="77"/>
      <c r="DR812" s="77"/>
    </row>
    <row r="813" spans="1:122" ht="13.5" customHeight="1">
      <c r="A813" s="77"/>
      <c r="B813" s="86"/>
      <c r="C813" s="86"/>
      <c r="D813" s="86"/>
      <c r="E813" s="86"/>
      <c r="F813" s="86"/>
      <c r="G813" s="86"/>
      <c r="H813" s="86"/>
      <c r="I813" s="86"/>
      <c r="J813" s="86"/>
      <c r="K813" s="88"/>
      <c r="L813" s="77"/>
      <c r="M813" s="77"/>
      <c r="N813" s="77"/>
      <c r="O813" s="77"/>
      <c r="P813" s="77"/>
      <c r="Q813" s="77"/>
      <c r="R813" s="89"/>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c r="AP813" s="77"/>
      <c r="AQ813" s="77"/>
      <c r="AR813" s="77"/>
      <c r="AS813" s="77"/>
      <c r="AT813" s="77"/>
      <c r="AU813" s="77"/>
      <c r="AV813" s="77"/>
      <c r="AW813" s="77"/>
      <c r="AX813" s="77"/>
      <c r="AY813" s="77"/>
      <c r="AZ813" s="77"/>
      <c r="BA813" s="77"/>
      <c r="BB813" s="77"/>
      <c r="BC813" s="77"/>
      <c r="BD813" s="77"/>
      <c r="BE813" s="77"/>
      <c r="BF813" s="77"/>
      <c r="BG813" s="77"/>
      <c r="BH813" s="77"/>
      <c r="BI813" s="77"/>
      <c r="BJ813" s="77"/>
      <c r="BK813" s="77"/>
      <c r="BL813" s="77"/>
      <c r="BM813" s="77"/>
      <c r="BN813" s="77"/>
      <c r="BO813" s="77"/>
      <c r="BP813" s="77"/>
      <c r="BQ813" s="77"/>
      <c r="BR813" s="77"/>
      <c r="BS813" s="77"/>
      <c r="BT813" s="77"/>
      <c r="BU813" s="77"/>
      <c r="BV813" s="77"/>
      <c r="BW813" s="77"/>
      <c r="BX813" s="77"/>
      <c r="BY813" s="77"/>
      <c r="BZ813" s="77"/>
      <c r="CA813" s="77"/>
      <c r="CB813" s="77"/>
      <c r="CC813" s="77"/>
      <c r="CD813" s="77"/>
      <c r="CE813" s="77"/>
      <c r="CF813" s="77"/>
      <c r="CG813" s="77"/>
      <c r="CH813" s="77"/>
      <c r="CI813" s="77"/>
      <c r="CJ813" s="77"/>
      <c r="CK813" s="77"/>
      <c r="CL813" s="77"/>
      <c r="CM813" s="77"/>
      <c r="CN813" s="77"/>
      <c r="CO813" s="77"/>
      <c r="CP813" s="77"/>
      <c r="CQ813" s="77"/>
      <c r="CR813" s="77"/>
      <c r="CS813" s="77"/>
      <c r="CT813" s="81"/>
      <c r="CU813" s="77"/>
      <c r="CV813" s="77"/>
      <c r="CW813" s="77"/>
      <c r="CX813" s="77"/>
      <c r="CY813" s="77"/>
      <c r="CZ813" s="77"/>
      <c r="DA813" s="77"/>
      <c r="DB813" s="77"/>
      <c r="DC813" s="77"/>
      <c r="DD813" s="77"/>
      <c r="DE813" s="77"/>
      <c r="DF813" s="77"/>
      <c r="DG813" s="77"/>
      <c r="DH813" s="77"/>
      <c r="DI813" s="77"/>
      <c r="DJ813" s="77"/>
      <c r="DK813" s="77"/>
      <c r="DL813" s="77"/>
      <c r="DM813" s="77"/>
      <c r="DN813" s="77"/>
      <c r="DO813" s="77"/>
      <c r="DP813" s="77"/>
      <c r="DQ813" s="77"/>
      <c r="DR813" s="77"/>
    </row>
    <row r="814" spans="1:122" ht="13.5" customHeight="1">
      <c r="A814" s="77"/>
      <c r="B814" s="86"/>
      <c r="C814" s="86"/>
      <c r="D814" s="86"/>
      <c r="E814" s="86"/>
      <c r="F814" s="86"/>
      <c r="G814" s="86"/>
      <c r="H814" s="86"/>
      <c r="I814" s="86"/>
      <c r="J814" s="86"/>
      <c r="K814" s="88"/>
      <c r="L814" s="77"/>
      <c r="M814" s="77"/>
      <c r="N814" s="77"/>
      <c r="O814" s="77"/>
      <c r="P814" s="77"/>
      <c r="Q814" s="77"/>
      <c r="R814" s="89"/>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c r="AP814" s="77"/>
      <c r="AQ814" s="77"/>
      <c r="AR814" s="77"/>
      <c r="AS814" s="77"/>
      <c r="AT814" s="77"/>
      <c r="AU814" s="77"/>
      <c r="AV814" s="77"/>
      <c r="AW814" s="77"/>
      <c r="AX814" s="77"/>
      <c r="AY814" s="77"/>
      <c r="AZ814" s="77"/>
      <c r="BA814" s="77"/>
      <c r="BB814" s="77"/>
      <c r="BC814" s="77"/>
      <c r="BD814" s="77"/>
      <c r="BE814" s="77"/>
      <c r="BF814" s="77"/>
      <c r="BG814" s="77"/>
      <c r="BH814" s="77"/>
      <c r="BI814" s="77"/>
      <c r="BJ814" s="77"/>
      <c r="BK814" s="77"/>
      <c r="BL814" s="77"/>
      <c r="BM814" s="77"/>
      <c r="BN814" s="77"/>
      <c r="BO814" s="77"/>
      <c r="BP814" s="77"/>
      <c r="BQ814" s="77"/>
      <c r="BR814" s="77"/>
      <c r="BS814" s="77"/>
      <c r="BT814" s="77"/>
      <c r="BU814" s="77"/>
      <c r="BV814" s="77"/>
      <c r="BW814" s="77"/>
      <c r="BX814" s="77"/>
      <c r="BY814" s="77"/>
      <c r="BZ814" s="77"/>
      <c r="CA814" s="77"/>
      <c r="CB814" s="77"/>
      <c r="CC814" s="77"/>
      <c r="CD814" s="77"/>
      <c r="CE814" s="77"/>
      <c r="CF814" s="77"/>
      <c r="CG814" s="77"/>
      <c r="CH814" s="77"/>
      <c r="CI814" s="77"/>
      <c r="CJ814" s="77"/>
      <c r="CK814" s="77"/>
      <c r="CL814" s="77"/>
      <c r="CM814" s="77"/>
      <c r="CN814" s="77"/>
      <c r="CO814" s="77"/>
      <c r="CP814" s="77"/>
      <c r="CQ814" s="77"/>
      <c r="CR814" s="77"/>
      <c r="CS814" s="77"/>
      <c r="CT814" s="81"/>
      <c r="CU814" s="77"/>
      <c r="CV814" s="77"/>
      <c r="CW814" s="77"/>
      <c r="CX814" s="77"/>
      <c r="CY814" s="77"/>
      <c r="CZ814" s="77"/>
      <c r="DA814" s="77"/>
      <c r="DB814" s="77"/>
      <c r="DC814" s="77"/>
      <c r="DD814" s="77"/>
      <c r="DE814" s="77"/>
      <c r="DF814" s="77"/>
      <c r="DG814" s="77"/>
      <c r="DH814" s="77"/>
      <c r="DI814" s="77"/>
      <c r="DJ814" s="77"/>
      <c r="DK814" s="77"/>
      <c r="DL814" s="77"/>
      <c r="DM814" s="77"/>
      <c r="DN814" s="77"/>
      <c r="DO814" s="77"/>
      <c r="DP814" s="77"/>
      <c r="DQ814" s="77"/>
      <c r="DR814" s="77"/>
    </row>
    <row r="815" spans="1:122" ht="13.5" customHeight="1">
      <c r="A815" s="77"/>
      <c r="B815" s="86"/>
      <c r="C815" s="86"/>
      <c r="D815" s="86"/>
      <c r="E815" s="86"/>
      <c r="F815" s="86"/>
      <c r="G815" s="86"/>
      <c r="H815" s="86"/>
      <c r="I815" s="86"/>
      <c r="J815" s="86"/>
      <c r="K815" s="88"/>
      <c r="L815" s="77"/>
      <c r="M815" s="77"/>
      <c r="N815" s="77"/>
      <c r="O815" s="77"/>
      <c r="P815" s="77"/>
      <c r="Q815" s="77"/>
      <c r="R815" s="89"/>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c r="AP815" s="77"/>
      <c r="AQ815" s="77"/>
      <c r="AR815" s="77"/>
      <c r="AS815" s="77"/>
      <c r="AT815" s="77"/>
      <c r="AU815" s="77"/>
      <c r="AV815" s="77"/>
      <c r="AW815" s="77"/>
      <c r="AX815" s="77"/>
      <c r="AY815" s="77"/>
      <c r="AZ815" s="77"/>
      <c r="BA815" s="77"/>
      <c r="BB815" s="77"/>
      <c r="BC815" s="77"/>
      <c r="BD815" s="77"/>
      <c r="BE815" s="77"/>
      <c r="BF815" s="77"/>
      <c r="BG815" s="77"/>
      <c r="BH815" s="77"/>
      <c r="BI815" s="77"/>
      <c r="BJ815" s="77"/>
      <c r="BK815" s="77"/>
      <c r="BL815" s="77"/>
      <c r="BM815" s="77"/>
      <c r="BN815" s="77"/>
      <c r="BO815" s="77"/>
      <c r="BP815" s="77"/>
      <c r="BQ815" s="77"/>
      <c r="BR815" s="77"/>
      <c r="BS815" s="77"/>
      <c r="BT815" s="77"/>
      <c r="BU815" s="77"/>
      <c r="BV815" s="77"/>
      <c r="BW815" s="77"/>
      <c r="BX815" s="77"/>
      <c r="BY815" s="77"/>
      <c r="BZ815" s="77"/>
      <c r="CA815" s="77"/>
      <c r="CB815" s="77"/>
      <c r="CC815" s="77"/>
      <c r="CD815" s="77"/>
      <c r="CE815" s="77"/>
      <c r="CF815" s="77"/>
      <c r="CG815" s="77"/>
      <c r="CH815" s="77"/>
      <c r="CI815" s="77"/>
      <c r="CJ815" s="77"/>
      <c r="CK815" s="77"/>
      <c r="CL815" s="77"/>
      <c r="CM815" s="77"/>
      <c r="CN815" s="77"/>
      <c r="CO815" s="77"/>
      <c r="CP815" s="77"/>
      <c r="CQ815" s="77"/>
      <c r="CR815" s="77"/>
      <c r="CS815" s="77"/>
      <c r="CT815" s="81"/>
      <c r="CU815" s="77"/>
      <c r="CV815" s="77"/>
      <c r="CW815" s="77"/>
      <c r="CX815" s="77"/>
      <c r="CY815" s="77"/>
      <c r="CZ815" s="77"/>
      <c r="DA815" s="77"/>
      <c r="DB815" s="77"/>
      <c r="DC815" s="77"/>
      <c r="DD815" s="77"/>
      <c r="DE815" s="77"/>
      <c r="DF815" s="77"/>
      <c r="DG815" s="77"/>
      <c r="DH815" s="77"/>
      <c r="DI815" s="77"/>
      <c r="DJ815" s="77"/>
      <c r="DK815" s="77"/>
      <c r="DL815" s="77"/>
      <c r="DM815" s="77"/>
      <c r="DN815" s="77"/>
      <c r="DO815" s="77"/>
      <c r="DP815" s="77"/>
      <c r="DQ815" s="77"/>
      <c r="DR815" s="77"/>
    </row>
    <row r="816" spans="1:122" ht="13.5" customHeight="1">
      <c r="A816" s="77"/>
      <c r="B816" s="86"/>
      <c r="C816" s="86"/>
      <c r="D816" s="86"/>
      <c r="E816" s="86"/>
      <c r="F816" s="86"/>
      <c r="G816" s="86"/>
      <c r="H816" s="86"/>
      <c r="I816" s="86"/>
      <c r="J816" s="86"/>
      <c r="K816" s="88"/>
      <c r="L816" s="77"/>
      <c r="M816" s="77"/>
      <c r="N816" s="77"/>
      <c r="O816" s="77"/>
      <c r="P816" s="77"/>
      <c r="Q816" s="77"/>
      <c r="R816" s="89"/>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c r="AP816" s="77"/>
      <c r="AQ816" s="77"/>
      <c r="AR816" s="77"/>
      <c r="AS816" s="77"/>
      <c r="AT816" s="77"/>
      <c r="AU816" s="77"/>
      <c r="AV816" s="77"/>
      <c r="AW816" s="77"/>
      <c r="AX816" s="77"/>
      <c r="AY816" s="77"/>
      <c r="AZ816" s="77"/>
      <c r="BA816" s="77"/>
      <c r="BB816" s="77"/>
      <c r="BC816" s="77"/>
      <c r="BD816" s="77"/>
      <c r="BE816" s="77"/>
      <c r="BF816" s="77"/>
      <c r="BG816" s="77"/>
      <c r="BH816" s="77"/>
      <c r="BI816" s="77"/>
      <c r="BJ816" s="77"/>
      <c r="BK816" s="77"/>
      <c r="BL816" s="77"/>
      <c r="BM816" s="77"/>
      <c r="BN816" s="77"/>
      <c r="BO816" s="77"/>
      <c r="BP816" s="77"/>
      <c r="BQ816" s="77"/>
      <c r="BR816" s="77"/>
      <c r="BS816" s="77"/>
      <c r="BT816" s="77"/>
      <c r="BU816" s="77"/>
      <c r="BV816" s="77"/>
      <c r="BW816" s="77"/>
      <c r="BX816" s="77"/>
      <c r="BY816" s="77"/>
      <c r="BZ816" s="77"/>
      <c r="CA816" s="77"/>
      <c r="CB816" s="77"/>
      <c r="CC816" s="77"/>
      <c r="CD816" s="77"/>
      <c r="CE816" s="77"/>
      <c r="CF816" s="77"/>
      <c r="CG816" s="77"/>
      <c r="CH816" s="77"/>
      <c r="CI816" s="77"/>
      <c r="CJ816" s="77"/>
      <c r="CK816" s="77"/>
      <c r="CL816" s="77"/>
      <c r="CM816" s="77"/>
      <c r="CN816" s="77"/>
      <c r="CO816" s="77"/>
      <c r="CP816" s="77"/>
      <c r="CQ816" s="77"/>
      <c r="CR816" s="77"/>
      <c r="CS816" s="77"/>
      <c r="CT816" s="81"/>
      <c r="CU816" s="77"/>
      <c r="CV816" s="77"/>
      <c r="CW816" s="77"/>
      <c r="CX816" s="77"/>
      <c r="CY816" s="77"/>
      <c r="CZ816" s="77"/>
      <c r="DA816" s="77"/>
      <c r="DB816" s="77"/>
      <c r="DC816" s="77"/>
      <c r="DD816" s="77"/>
      <c r="DE816" s="77"/>
      <c r="DF816" s="77"/>
      <c r="DG816" s="77"/>
      <c r="DH816" s="77"/>
      <c r="DI816" s="77"/>
      <c r="DJ816" s="77"/>
      <c r="DK816" s="77"/>
      <c r="DL816" s="77"/>
      <c r="DM816" s="77"/>
      <c r="DN816" s="77"/>
      <c r="DO816" s="77"/>
      <c r="DP816" s="77"/>
      <c r="DQ816" s="77"/>
      <c r="DR816" s="77"/>
    </row>
    <row r="817" spans="1:122" ht="13.5" customHeight="1">
      <c r="A817" s="77"/>
      <c r="B817" s="86"/>
      <c r="C817" s="86"/>
      <c r="D817" s="86"/>
      <c r="E817" s="86"/>
      <c r="F817" s="86"/>
      <c r="G817" s="86"/>
      <c r="H817" s="86"/>
      <c r="I817" s="86"/>
      <c r="J817" s="86"/>
      <c r="K817" s="88"/>
      <c r="L817" s="77"/>
      <c r="M817" s="77"/>
      <c r="N817" s="77"/>
      <c r="O817" s="77"/>
      <c r="P817" s="77"/>
      <c r="Q817" s="77"/>
      <c r="R817" s="89"/>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7"/>
      <c r="BF817" s="77"/>
      <c r="BG817" s="77"/>
      <c r="BH817" s="77"/>
      <c r="BI817" s="77"/>
      <c r="BJ817" s="77"/>
      <c r="BK817" s="77"/>
      <c r="BL817" s="77"/>
      <c r="BM817" s="77"/>
      <c r="BN817" s="77"/>
      <c r="BO817" s="77"/>
      <c r="BP817" s="77"/>
      <c r="BQ817" s="77"/>
      <c r="BR817" s="77"/>
      <c r="BS817" s="77"/>
      <c r="BT817" s="77"/>
      <c r="BU817" s="77"/>
      <c r="BV817" s="77"/>
      <c r="BW817" s="77"/>
      <c r="BX817" s="77"/>
      <c r="BY817" s="77"/>
      <c r="BZ817" s="77"/>
      <c r="CA817" s="77"/>
      <c r="CB817" s="77"/>
      <c r="CC817" s="77"/>
      <c r="CD817" s="77"/>
      <c r="CE817" s="77"/>
      <c r="CF817" s="77"/>
      <c r="CG817" s="77"/>
      <c r="CH817" s="77"/>
      <c r="CI817" s="77"/>
      <c r="CJ817" s="77"/>
      <c r="CK817" s="77"/>
      <c r="CL817" s="77"/>
      <c r="CM817" s="77"/>
      <c r="CN817" s="77"/>
      <c r="CO817" s="77"/>
      <c r="CP817" s="77"/>
      <c r="CQ817" s="77"/>
      <c r="CR817" s="77"/>
      <c r="CS817" s="77"/>
      <c r="CT817" s="81"/>
      <c r="CU817" s="77"/>
      <c r="CV817" s="77"/>
      <c r="CW817" s="77"/>
      <c r="CX817" s="77"/>
      <c r="CY817" s="77"/>
      <c r="CZ817" s="77"/>
      <c r="DA817" s="77"/>
      <c r="DB817" s="77"/>
      <c r="DC817" s="77"/>
      <c r="DD817" s="77"/>
      <c r="DE817" s="77"/>
      <c r="DF817" s="77"/>
      <c r="DG817" s="77"/>
      <c r="DH817" s="77"/>
      <c r="DI817" s="77"/>
      <c r="DJ817" s="77"/>
      <c r="DK817" s="77"/>
      <c r="DL817" s="77"/>
      <c r="DM817" s="77"/>
      <c r="DN817" s="77"/>
      <c r="DO817" s="77"/>
      <c r="DP817" s="77"/>
      <c r="DQ817" s="77"/>
      <c r="DR817" s="77"/>
    </row>
    <row r="818" spans="1:122" ht="13.5" customHeight="1">
      <c r="A818" s="77"/>
      <c r="B818" s="86"/>
      <c r="C818" s="86"/>
      <c r="D818" s="86"/>
      <c r="E818" s="86"/>
      <c r="F818" s="86"/>
      <c r="G818" s="86"/>
      <c r="H818" s="86"/>
      <c r="I818" s="86"/>
      <c r="J818" s="86"/>
      <c r="K818" s="88"/>
      <c r="L818" s="77"/>
      <c r="M818" s="77"/>
      <c r="N818" s="77"/>
      <c r="O818" s="77"/>
      <c r="P818" s="77"/>
      <c r="Q818" s="77"/>
      <c r="R818" s="89"/>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c r="AP818" s="77"/>
      <c r="AQ818" s="77"/>
      <c r="AR818" s="77"/>
      <c r="AS818" s="77"/>
      <c r="AT818" s="77"/>
      <c r="AU818" s="77"/>
      <c r="AV818" s="77"/>
      <c r="AW818" s="77"/>
      <c r="AX818" s="77"/>
      <c r="AY818" s="77"/>
      <c r="AZ818" s="77"/>
      <c r="BA818" s="77"/>
      <c r="BB818" s="77"/>
      <c r="BC818" s="77"/>
      <c r="BD818" s="77"/>
      <c r="BE818" s="77"/>
      <c r="BF818" s="77"/>
      <c r="BG818" s="77"/>
      <c r="BH818" s="77"/>
      <c r="BI818" s="77"/>
      <c r="BJ818" s="77"/>
      <c r="BK818" s="77"/>
      <c r="BL818" s="77"/>
      <c r="BM818" s="77"/>
      <c r="BN818" s="77"/>
      <c r="BO818" s="77"/>
      <c r="BP818" s="77"/>
      <c r="BQ818" s="77"/>
      <c r="BR818" s="77"/>
      <c r="BS818" s="77"/>
      <c r="BT818" s="77"/>
      <c r="BU818" s="77"/>
      <c r="BV818" s="77"/>
      <c r="BW818" s="77"/>
      <c r="BX818" s="77"/>
      <c r="BY818" s="77"/>
      <c r="BZ818" s="77"/>
      <c r="CA818" s="77"/>
      <c r="CB818" s="77"/>
      <c r="CC818" s="77"/>
      <c r="CD818" s="77"/>
      <c r="CE818" s="77"/>
      <c r="CF818" s="77"/>
      <c r="CG818" s="77"/>
      <c r="CH818" s="77"/>
      <c r="CI818" s="77"/>
      <c r="CJ818" s="77"/>
      <c r="CK818" s="77"/>
      <c r="CL818" s="77"/>
      <c r="CM818" s="77"/>
      <c r="CN818" s="77"/>
      <c r="CO818" s="77"/>
      <c r="CP818" s="77"/>
      <c r="CQ818" s="77"/>
      <c r="CR818" s="77"/>
      <c r="CS818" s="77"/>
      <c r="CT818" s="81"/>
      <c r="CU818" s="77"/>
      <c r="CV818" s="77"/>
      <c r="CW818" s="77"/>
      <c r="CX818" s="77"/>
      <c r="CY818" s="77"/>
      <c r="CZ818" s="77"/>
      <c r="DA818" s="77"/>
      <c r="DB818" s="77"/>
      <c r="DC818" s="77"/>
      <c r="DD818" s="77"/>
      <c r="DE818" s="77"/>
      <c r="DF818" s="77"/>
      <c r="DG818" s="77"/>
      <c r="DH818" s="77"/>
      <c r="DI818" s="77"/>
      <c r="DJ818" s="77"/>
      <c r="DK818" s="77"/>
      <c r="DL818" s="77"/>
      <c r="DM818" s="77"/>
      <c r="DN818" s="77"/>
      <c r="DO818" s="77"/>
      <c r="DP818" s="77"/>
      <c r="DQ818" s="77"/>
      <c r="DR818" s="77"/>
    </row>
    <row r="819" spans="1:122" ht="13.5" customHeight="1">
      <c r="A819" s="77"/>
      <c r="B819" s="86"/>
      <c r="C819" s="86"/>
      <c r="D819" s="86"/>
      <c r="E819" s="86"/>
      <c r="F819" s="86"/>
      <c r="G819" s="86"/>
      <c r="H819" s="86"/>
      <c r="I819" s="86"/>
      <c r="J819" s="86"/>
      <c r="K819" s="88"/>
      <c r="L819" s="77"/>
      <c r="M819" s="77"/>
      <c r="N819" s="77"/>
      <c r="O819" s="77"/>
      <c r="P819" s="77"/>
      <c r="Q819" s="77"/>
      <c r="R819" s="89"/>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c r="AP819" s="77"/>
      <c r="AQ819" s="77"/>
      <c r="AR819" s="77"/>
      <c r="AS819" s="77"/>
      <c r="AT819" s="77"/>
      <c r="AU819" s="77"/>
      <c r="AV819" s="77"/>
      <c r="AW819" s="77"/>
      <c r="AX819" s="77"/>
      <c r="AY819" s="77"/>
      <c r="AZ819" s="77"/>
      <c r="BA819" s="77"/>
      <c r="BB819" s="77"/>
      <c r="BC819" s="77"/>
      <c r="BD819" s="77"/>
      <c r="BE819" s="77"/>
      <c r="BF819" s="77"/>
      <c r="BG819" s="77"/>
      <c r="BH819" s="77"/>
      <c r="BI819" s="77"/>
      <c r="BJ819" s="77"/>
      <c r="BK819" s="77"/>
      <c r="BL819" s="77"/>
      <c r="BM819" s="77"/>
      <c r="BN819" s="77"/>
      <c r="BO819" s="77"/>
      <c r="BP819" s="77"/>
      <c r="BQ819" s="77"/>
      <c r="BR819" s="77"/>
      <c r="BS819" s="77"/>
      <c r="BT819" s="77"/>
      <c r="BU819" s="77"/>
      <c r="BV819" s="77"/>
      <c r="BW819" s="77"/>
      <c r="BX819" s="77"/>
      <c r="BY819" s="77"/>
      <c r="BZ819" s="77"/>
      <c r="CA819" s="77"/>
      <c r="CB819" s="77"/>
      <c r="CC819" s="77"/>
      <c r="CD819" s="77"/>
      <c r="CE819" s="77"/>
      <c r="CF819" s="77"/>
      <c r="CG819" s="77"/>
      <c r="CH819" s="77"/>
      <c r="CI819" s="77"/>
      <c r="CJ819" s="77"/>
      <c r="CK819" s="77"/>
      <c r="CL819" s="77"/>
      <c r="CM819" s="77"/>
      <c r="CN819" s="77"/>
      <c r="CO819" s="77"/>
      <c r="CP819" s="77"/>
      <c r="CQ819" s="77"/>
      <c r="CR819" s="77"/>
      <c r="CS819" s="77"/>
      <c r="CT819" s="81"/>
      <c r="CU819" s="77"/>
      <c r="CV819" s="77"/>
      <c r="CW819" s="77"/>
      <c r="CX819" s="77"/>
      <c r="CY819" s="77"/>
      <c r="CZ819" s="77"/>
      <c r="DA819" s="77"/>
      <c r="DB819" s="77"/>
      <c r="DC819" s="77"/>
      <c r="DD819" s="77"/>
      <c r="DE819" s="77"/>
      <c r="DF819" s="77"/>
      <c r="DG819" s="77"/>
      <c r="DH819" s="77"/>
      <c r="DI819" s="77"/>
      <c r="DJ819" s="77"/>
      <c r="DK819" s="77"/>
      <c r="DL819" s="77"/>
      <c r="DM819" s="77"/>
      <c r="DN819" s="77"/>
      <c r="DO819" s="77"/>
      <c r="DP819" s="77"/>
      <c r="DQ819" s="77"/>
      <c r="DR819" s="77"/>
    </row>
    <row r="820" spans="1:122" ht="13.5" customHeight="1">
      <c r="A820" s="77"/>
      <c r="B820" s="86"/>
      <c r="C820" s="86"/>
      <c r="D820" s="86"/>
      <c r="E820" s="86"/>
      <c r="F820" s="86"/>
      <c r="G820" s="86"/>
      <c r="H820" s="86"/>
      <c r="I820" s="86"/>
      <c r="J820" s="86"/>
      <c r="K820" s="88"/>
      <c r="L820" s="77"/>
      <c r="M820" s="77"/>
      <c r="N820" s="77"/>
      <c r="O820" s="77"/>
      <c r="P820" s="77"/>
      <c r="Q820" s="77"/>
      <c r="R820" s="89"/>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81"/>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row>
    <row r="821" spans="1:122" ht="13.5" customHeight="1">
      <c r="A821" s="77"/>
      <c r="B821" s="86"/>
      <c r="C821" s="86"/>
      <c r="D821" s="86"/>
      <c r="E821" s="86"/>
      <c r="F821" s="86"/>
      <c r="G821" s="86"/>
      <c r="H821" s="86"/>
      <c r="I821" s="86"/>
      <c r="J821" s="86"/>
      <c r="K821" s="88"/>
      <c r="L821" s="77"/>
      <c r="M821" s="77"/>
      <c r="N821" s="77"/>
      <c r="O821" s="77"/>
      <c r="P821" s="77"/>
      <c r="Q821" s="77"/>
      <c r="R821" s="89"/>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c r="AP821" s="77"/>
      <c r="AQ821" s="77"/>
      <c r="AR821" s="77"/>
      <c r="AS821" s="77"/>
      <c r="AT821" s="77"/>
      <c r="AU821" s="77"/>
      <c r="AV821" s="77"/>
      <c r="AW821" s="77"/>
      <c r="AX821" s="77"/>
      <c r="AY821" s="77"/>
      <c r="AZ821" s="77"/>
      <c r="BA821" s="77"/>
      <c r="BB821" s="77"/>
      <c r="BC821" s="77"/>
      <c r="BD821" s="77"/>
      <c r="BE821" s="77"/>
      <c r="BF821" s="77"/>
      <c r="BG821" s="77"/>
      <c r="BH821" s="77"/>
      <c r="BI821" s="77"/>
      <c r="BJ821" s="77"/>
      <c r="BK821" s="77"/>
      <c r="BL821" s="77"/>
      <c r="BM821" s="77"/>
      <c r="BN821" s="77"/>
      <c r="BO821" s="77"/>
      <c r="BP821" s="77"/>
      <c r="BQ821" s="77"/>
      <c r="BR821" s="77"/>
      <c r="BS821" s="77"/>
      <c r="BT821" s="77"/>
      <c r="BU821" s="77"/>
      <c r="BV821" s="77"/>
      <c r="BW821" s="77"/>
      <c r="BX821" s="77"/>
      <c r="BY821" s="77"/>
      <c r="BZ821" s="77"/>
      <c r="CA821" s="77"/>
      <c r="CB821" s="77"/>
      <c r="CC821" s="77"/>
      <c r="CD821" s="77"/>
      <c r="CE821" s="77"/>
      <c r="CF821" s="77"/>
      <c r="CG821" s="77"/>
      <c r="CH821" s="77"/>
      <c r="CI821" s="77"/>
      <c r="CJ821" s="77"/>
      <c r="CK821" s="77"/>
      <c r="CL821" s="77"/>
      <c r="CM821" s="77"/>
      <c r="CN821" s="77"/>
      <c r="CO821" s="77"/>
      <c r="CP821" s="77"/>
      <c r="CQ821" s="77"/>
      <c r="CR821" s="77"/>
      <c r="CS821" s="77"/>
      <c r="CT821" s="81"/>
      <c r="CU821" s="77"/>
      <c r="CV821" s="77"/>
      <c r="CW821" s="77"/>
      <c r="CX821" s="77"/>
      <c r="CY821" s="77"/>
      <c r="CZ821" s="77"/>
      <c r="DA821" s="77"/>
      <c r="DB821" s="77"/>
      <c r="DC821" s="77"/>
      <c r="DD821" s="77"/>
      <c r="DE821" s="77"/>
      <c r="DF821" s="77"/>
      <c r="DG821" s="77"/>
      <c r="DH821" s="77"/>
      <c r="DI821" s="77"/>
      <c r="DJ821" s="77"/>
      <c r="DK821" s="77"/>
      <c r="DL821" s="77"/>
      <c r="DM821" s="77"/>
      <c r="DN821" s="77"/>
      <c r="DO821" s="77"/>
      <c r="DP821" s="77"/>
      <c r="DQ821" s="77"/>
      <c r="DR821" s="77"/>
    </row>
    <row r="822" spans="1:122" ht="13.5" customHeight="1">
      <c r="A822" s="77"/>
      <c r="B822" s="86"/>
      <c r="C822" s="86"/>
      <c r="D822" s="86"/>
      <c r="E822" s="86"/>
      <c r="F822" s="86"/>
      <c r="G822" s="86"/>
      <c r="H822" s="86"/>
      <c r="I822" s="86"/>
      <c r="J822" s="86"/>
      <c r="K822" s="88"/>
      <c r="L822" s="77"/>
      <c r="M822" s="77"/>
      <c r="N822" s="77"/>
      <c r="O822" s="77"/>
      <c r="P822" s="77"/>
      <c r="Q822" s="77"/>
      <c r="R822" s="89"/>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81"/>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row>
    <row r="823" spans="1:122" ht="13.5" customHeight="1">
      <c r="A823" s="77"/>
      <c r="B823" s="86"/>
      <c r="C823" s="86"/>
      <c r="D823" s="86"/>
      <c r="E823" s="86"/>
      <c r="F823" s="86"/>
      <c r="G823" s="86"/>
      <c r="H823" s="86"/>
      <c r="I823" s="86"/>
      <c r="J823" s="86"/>
      <c r="K823" s="88"/>
      <c r="L823" s="77"/>
      <c r="M823" s="77"/>
      <c r="N823" s="77"/>
      <c r="O823" s="77"/>
      <c r="P823" s="77"/>
      <c r="Q823" s="77"/>
      <c r="R823" s="89"/>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c r="AP823" s="77"/>
      <c r="AQ823" s="77"/>
      <c r="AR823" s="77"/>
      <c r="AS823" s="77"/>
      <c r="AT823" s="77"/>
      <c r="AU823" s="77"/>
      <c r="AV823" s="77"/>
      <c r="AW823" s="77"/>
      <c r="AX823" s="77"/>
      <c r="AY823" s="77"/>
      <c r="AZ823" s="77"/>
      <c r="BA823" s="77"/>
      <c r="BB823" s="77"/>
      <c r="BC823" s="77"/>
      <c r="BD823" s="77"/>
      <c r="BE823" s="77"/>
      <c r="BF823" s="77"/>
      <c r="BG823" s="77"/>
      <c r="BH823" s="77"/>
      <c r="BI823" s="77"/>
      <c r="BJ823" s="77"/>
      <c r="BK823" s="77"/>
      <c r="BL823" s="77"/>
      <c r="BM823" s="77"/>
      <c r="BN823" s="77"/>
      <c r="BO823" s="77"/>
      <c r="BP823" s="77"/>
      <c r="BQ823" s="77"/>
      <c r="BR823" s="77"/>
      <c r="BS823" s="77"/>
      <c r="BT823" s="77"/>
      <c r="BU823" s="77"/>
      <c r="BV823" s="77"/>
      <c r="BW823" s="77"/>
      <c r="BX823" s="77"/>
      <c r="BY823" s="77"/>
      <c r="BZ823" s="77"/>
      <c r="CA823" s="77"/>
      <c r="CB823" s="77"/>
      <c r="CC823" s="77"/>
      <c r="CD823" s="77"/>
      <c r="CE823" s="77"/>
      <c r="CF823" s="77"/>
      <c r="CG823" s="77"/>
      <c r="CH823" s="77"/>
      <c r="CI823" s="77"/>
      <c r="CJ823" s="77"/>
      <c r="CK823" s="77"/>
      <c r="CL823" s="77"/>
      <c r="CM823" s="77"/>
      <c r="CN823" s="77"/>
      <c r="CO823" s="77"/>
      <c r="CP823" s="77"/>
      <c r="CQ823" s="77"/>
      <c r="CR823" s="77"/>
      <c r="CS823" s="77"/>
      <c r="CT823" s="81"/>
      <c r="CU823" s="77"/>
      <c r="CV823" s="77"/>
      <c r="CW823" s="77"/>
      <c r="CX823" s="77"/>
      <c r="CY823" s="77"/>
      <c r="CZ823" s="77"/>
      <c r="DA823" s="77"/>
      <c r="DB823" s="77"/>
      <c r="DC823" s="77"/>
      <c r="DD823" s="77"/>
      <c r="DE823" s="77"/>
      <c r="DF823" s="77"/>
      <c r="DG823" s="77"/>
      <c r="DH823" s="77"/>
      <c r="DI823" s="77"/>
      <c r="DJ823" s="77"/>
      <c r="DK823" s="77"/>
      <c r="DL823" s="77"/>
      <c r="DM823" s="77"/>
      <c r="DN823" s="77"/>
      <c r="DO823" s="77"/>
      <c r="DP823" s="77"/>
      <c r="DQ823" s="77"/>
      <c r="DR823" s="77"/>
    </row>
    <row r="824" spans="1:122" ht="13.5" customHeight="1">
      <c r="A824" s="77"/>
      <c r="B824" s="86"/>
      <c r="C824" s="86"/>
      <c r="D824" s="86"/>
      <c r="E824" s="86"/>
      <c r="F824" s="86"/>
      <c r="G824" s="86"/>
      <c r="H824" s="86"/>
      <c r="I824" s="86"/>
      <c r="J824" s="86"/>
      <c r="K824" s="88"/>
      <c r="L824" s="77"/>
      <c r="M824" s="77"/>
      <c r="N824" s="77"/>
      <c r="O824" s="77"/>
      <c r="P824" s="77"/>
      <c r="Q824" s="77"/>
      <c r="R824" s="89"/>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c r="AP824" s="77"/>
      <c r="AQ824" s="77"/>
      <c r="AR824" s="77"/>
      <c r="AS824" s="77"/>
      <c r="AT824" s="77"/>
      <c r="AU824" s="77"/>
      <c r="AV824" s="77"/>
      <c r="AW824" s="77"/>
      <c r="AX824" s="77"/>
      <c r="AY824" s="77"/>
      <c r="AZ824" s="77"/>
      <c r="BA824" s="77"/>
      <c r="BB824" s="77"/>
      <c r="BC824" s="77"/>
      <c r="BD824" s="77"/>
      <c r="BE824" s="77"/>
      <c r="BF824" s="77"/>
      <c r="BG824" s="77"/>
      <c r="BH824" s="77"/>
      <c r="BI824" s="77"/>
      <c r="BJ824" s="77"/>
      <c r="BK824" s="77"/>
      <c r="BL824" s="77"/>
      <c r="BM824" s="77"/>
      <c r="BN824" s="77"/>
      <c r="BO824" s="77"/>
      <c r="BP824" s="77"/>
      <c r="BQ824" s="77"/>
      <c r="BR824" s="77"/>
      <c r="BS824" s="77"/>
      <c r="BT824" s="77"/>
      <c r="BU824" s="77"/>
      <c r="BV824" s="77"/>
      <c r="BW824" s="77"/>
      <c r="BX824" s="77"/>
      <c r="BY824" s="77"/>
      <c r="BZ824" s="77"/>
      <c r="CA824" s="77"/>
      <c r="CB824" s="77"/>
      <c r="CC824" s="77"/>
      <c r="CD824" s="77"/>
      <c r="CE824" s="77"/>
      <c r="CF824" s="77"/>
      <c r="CG824" s="77"/>
      <c r="CH824" s="77"/>
      <c r="CI824" s="77"/>
      <c r="CJ824" s="77"/>
      <c r="CK824" s="77"/>
      <c r="CL824" s="77"/>
      <c r="CM824" s="77"/>
      <c r="CN824" s="77"/>
      <c r="CO824" s="77"/>
      <c r="CP824" s="77"/>
      <c r="CQ824" s="77"/>
      <c r="CR824" s="77"/>
      <c r="CS824" s="77"/>
      <c r="CT824" s="81"/>
      <c r="CU824" s="77"/>
      <c r="CV824" s="77"/>
      <c r="CW824" s="77"/>
      <c r="CX824" s="77"/>
      <c r="CY824" s="77"/>
      <c r="CZ824" s="77"/>
      <c r="DA824" s="77"/>
      <c r="DB824" s="77"/>
      <c r="DC824" s="77"/>
      <c r="DD824" s="77"/>
      <c r="DE824" s="77"/>
      <c r="DF824" s="77"/>
      <c r="DG824" s="77"/>
      <c r="DH824" s="77"/>
      <c r="DI824" s="77"/>
      <c r="DJ824" s="77"/>
      <c r="DK824" s="77"/>
      <c r="DL824" s="77"/>
      <c r="DM824" s="77"/>
      <c r="DN824" s="77"/>
      <c r="DO824" s="77"/>
      <c r="DP824" s="77"/>
      <c r="DQ824" s="77"/>
      <c r="DR824" s="77"/>
    </row>
    <row r="825" spans="1:122" ht="13.5" customHeight="1">
      <c r="A825" s="77"/>
      <c r="B825" s="86"/>
      <c r="C825" s="86"/>
      <c r="D825" s="86"/>
      <c r="E825" s="86"/>
      <c r="F825" s="86"/>
      <c r="G825" s="86"/>
      <c r="H825" s="86"/>
      <c r="I825" s="86"/>
      <c r="J825" s="86"/>
      <c r="K825" s="88"/>
      <c r="L825" s="77"/>
      <c r="M825" s="77"/>
      <c r="N825" s="77"/>
      <c r="O825" s="77"/>
      <c r="P825" s="77"/>
      <c r="Q825" s="77"/>
      <c r="R825" s="89"/>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c r="AP825" s="77"/>
      <c r="AQ825" s="77"/>
      <c r="AR825" s="77"/>
      <c r="AS825" s="77"/>
      <c r="AT825" s="77"/>
      <c r="AU825" s="77"/>
      <c r="AV825" s="77"/>
      <c r="AW825" s="77"/>
      <c r="AX825" s="77"/>
      <c r="AY825" s="77"/>
      <c r="AZ825" s="77"/>
      <c r="BA825" s="77"/>
      <c r="BB825" s="77"/>
      <c r="BC825" s="77"/>
      <c r="BD825" s="77"/>
      <c r="BE825" s="77"/>
      <c r="BF825" s="77"/>
      <c r="BG825" s="77"/>
      <c r="BH825" s="77"/>
      <c r="BI825" s="77"/>
      <c r="BJ825" s="77"/>
      <c r="BK825" s="77"/>
      <c r="BL825" s="77"/>
      <c r="BM825" s="77"/>
      <c r="BN825" s="77"/>
      <c r="BO825" s="77"/>
      <c r="BP825" s="77"/>
      <c r="BQ825" s="77"/>
      <c r="BR825" s="77"/>
      <c r="BS825" s="77"/>
      <c r="BT825" s="77"/>
      <c r="BU825" s="77"/>
      <c r="BV825" s="77"/>
      <c r="BW825" s="77"/>
      <c r="BX825" s="77"/>
      <c r="BY825" s="77"/>
      <c r="BZ825" s="77"/>
      <c r="CA825" s="77"/>
      <c r="CB825" s="77"/>
      <c r="CC825" s="77"/>
      <c r="CD825" s="77"/>
      <c r="CE825" s="77"/>
      <c r="CF825" s="77"/>
      <c r="CG825" s="77"/>
      <c r="CH825" s="77"/>
      <c r="CI825" s="77"/>
      <c r="CJ825" s="77"/>
      <c r="CK825" s="77"/>
      <c r="CL825" s="77"/>
      <c r="CM825" s="77"/>
      <c r="CN825" s="77"/>
      <c r="CO825" s="77"/>
      <c r="CP825" s="77"/>
      <c r="CQ825" s="77"/>
      <c r="CR825" s="77"/>
      <c r="CS825" s="77"/>
      <c r="CT825" s="81"/>
      <c r="CU825" s="77"/>
      <c r="CV825" s="77"/>
      <c r="CW825" s="77"/>
      <c r="CX825" s="77"/>
      <c r="CY825" s="77"/>
      <c r="CZ825" s="77"/>
      <c r="DA825" s="77"/>
      <c r="DB825" s="77"/>
      <c r="DC825" s="77"/>
      <c r="DD825" s="77"/>
      <c r="DE825" s="77"/>
      <c r="DF825" s="77"/>
      <c r="DG825" s="77"/>
      <c r="DH825" s="77"/>
      <c r="DI825" s="77"/>
      <c r="DJ825" s="77"/>
      <c r="DK825" s="77"/>
      <c r="DL825" s="77"/>
      <c r="DM825" s="77"/>
      <c r="DN825" s="77"/>
      <c r="DO825" s="77"/>
      <c r="DP825" s="77"/>
      <c r="DQ825" s="77"/>
      <c r="DR825" s="77"/>
    </row>
    <row r="826" spans="1:122" ht="13.5" customHeight="1">
      <c r="A826" s="77"/>
      <c r="B826" s="86"/>
      <c r="C826" s="86"/>
      <c r="D826" s="86"/>
      <c r="E826" s="86"/>
      <c r="F826" s="86"/>
      <c r="G826" s="86"/>
      <c r="H826" s="86"/>
      <c r="I826" s="86"/>
      <c r="J826" s="86"/>
      <c r="K826" s="88"/>
      <c r="L826" s="77"/>
      <c r="M826" s="77"/>
      <c r="N826" s="77"/>
      <c r="O826" s="77"/>
      <c r="P826" s="77"/>
      <c r="Q826" s="77"/>
      <c r="R826" s="89"/>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c r="AP826" s="77"/>
      <c r="AQ826" s="77"/>
      <c r="AR826" s="77"/>
      <c r="AS826" s="77"/>
      <c r="AT826" s="77"/>
      <c r="AU826" s="77"/>
      <c r="AV826" s="77"/>
      <c r="AW826" s="77"/>
      <c r="AX826" s="77"/>
      <c r="AY826" s="77"/>
      <c r="AZ826" s="77"/>
      <c r="BA826" s="77"/>
      <c r="BB826" s="77"/>
      <c r="BC826" s="77"/>
      <c r="BD826" s="77"/>
      <c r="BE826" s="77"/>
      <c r="BF826" s="77"/>
      <c r="BG826" s="77"/>
      <c r="BH826" s="77"/>
      <c r="BI826" s="77"/>
      <c r="BJ826" s="77"/>
      <c r="BK826" s="77"/>
      <c r="BL826" s="77"/>
      <c r="BM826" s="77"/>
      <c r="BN826" s="77"/>
      <c r="BO826" s="77"/>
      <c r="BP826" s="77"/>
      <c r="BQ826" s="77"/>
      <c r="BR826" s="77"/>
      <c r="BS826" s="77"/>
      <c r="BT826" s="77"/>
      <c r="BU826" s="77"/>
      <c r="BV826" s="77"/>
      <c r="BW826" s="77"/>
      <c r="BX826" s="77"/>
      <c r="BY826" s="77"/>
      <c r="BZ826" s="77"/>
      <c r="CA826" s="77"/>
      <c r="CB826" s="77"/>
      <c r="CC826" s="77"/>
      <c r="CD826" s="77"/>
      <c r="CE826" s="77"/>
      <c r="CF826" s="77"/>
      <c r="CG826" s="77"/>
      <c r="CH826" s="77"/>
      <c r="CI826" s="77"/>
      <c r="CJ826" s="77"/>
      <c r="CK826" s="77"/>
      <c r="CL826" s="77"/>
      <c r="CM826" s="77"/>
      <c r="CN826" s="77"/>
      <c r="CO826" s="77"/>
      <c r="CP826" s="77"/>
      <c r="CQ826" s="77"/>
      <c r="CR826" s="77"/>
      <c r="CS826" s="77"/>
      <c r="CT826" s="81"/>
      <c r="CU826" s="77"/>
      <c r="CV826" s="77"/>
      <c r="CW826" s="77"/>
      <c r="CX826" s="77"/>
      <c r="CY826" s="77"/>
      <c r="CZ826" s="77"/>
      <c r="DA826" s="77"/>
      <c r="DB826" s="77"/>
      <c r="DC826" s="77"/>
      <c r="DD826" s="77"/>
      <c r="DE826" s="77"/>
      <c r="DF826" s="77"/>
      <c r="DG826" s="77"/>
      <c r="DH826" s="77"/>
      <c r="DI826" s="77"/>
      <c r="DJ826" s="77"/>
      <c r="DK826" s="77"/>
      <c r="DL826" s="77"/>
      <c r="DM826" s="77"/>
      <c r="DN826" s="77"/>
      <c r="DO826" s="77"/>
      <c r="DP826" s="77"/>
      <c r="DQ826" s="77"/>
      <c r="DR826" s="77"/>
    </row>
    <row r="827" spans="1:122" ht="13.5" customHeight="1">
      <c r="A827" s="77"/>
      <c r="B827" s="86"/>
      <c r="C827" s="86"/>
      <c r="D827" s="86"/>
      <c r="E827" s="86"/>
      <c r="F827" s="86"/>
      <c r="G827" s="86"/>
      <c r="H827" s="86"/>
      <c r="I827" s="86"/>
      <c r="J827" s="86"/>
      <c r="K827" s="88"/>
      <c r="L827" s="77"/>
      <c r="M827" s="77"/>
      <c r="N827" s="77"/>
      <c r="O827" s="77"/>
      <c r="P827" s="77"/>
      <c r="Q827" s="77"/>
      <c r="R827" s="89"/>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c r="AP827" s="77"/>
      <c r="AQ827" s="77"/>
      <c r="AR827" s="77"/>
      <c r="AS827" s="77"/>
      <c r="AT827" s="77"/>
      <c r="AU827" s="77"/>
      <c r="AV827" s="77"/>
      <c r="AW827" s="77"/>
      <c r="AX827" s="77"/>
      <c r="AY827" s="77"/>
      <c r="AZ827" s="77"/>
      <c r="BA827" s="77"/>
      <c r="BB827" s="77"/>
      <c r="BC827" s="77"/>
      <c r="BD827" s="77"/>
      <c r="BE827" s="77"/>
      <c r="BF827" s="77"/>
      <c r="BG827" s="77"/>
      <c r="BH827" s="77"/>
      <c r="BI827" s="77"/>
      <c r="BJ827" s="77"/>
      <c r="BK827" s="77"/>
      <c r="BL827" s="77"/>
      <c r="BM827" s="77"/>
      <c r="BN827" s="77"/>
      <c r="BO827" s="77"/>
      <c r="BP827" s="77"/>
      <c r="BQ827" s="77"/>
      <c r="BR827" s="77"/>
      <c r="BS827" s="77"/>
      <c r="BT827" s="77"/>
      <c r="BU827" s="77"/>
      <c r="BV827" s="77"/>
      <c r="BW827" s="77"/>
      <c r="BX827" s="77"/>
      <c r="BY827" s="77"/>
      <c r="BZ827" s="77"/>
      <c r="CA827" s="77"/>
      <c r="CB827" s="77"/>
      <c r="CC827" s="77"/>
      <c r="CD827" s="77"/>
      <c r="CE827" s="77"/>
      <c r="CF827" s="77"/>
      <c r="CG827" s="77"/>
      <c r="CH827" s="77"/>
      <c r="CI827" s="77"/>
      <c r="CJ827" s="77"/>
      <c r="CK827" s="77"/>
      <c r="CL827" s="77"/>
      <c r="CM827" s="77"/>
      <c r="CN827" s="77"/>
      <c r="CO827" s="77"/>
      <c r="CP827" s="77"/>
      <c r="CQ827" s="77"/>
      <c r="CR827" s="77"/>
      <c r="CS827" s="77"/>
      <c r="CT827" s="81"/>
      <c r="CU827" s="77"/>
      <c r="CV827" s="77"/>
      <c r="CW827" s="77"/>
      <c r="CX827" s="77"/>
      <c r="CY827" s="77"/>
      <c r="CZ827" s="77"/>
      <c r="DA827" s="77"/>
      <c r="DB827" s="77"/>
      <c r="DC827" s="77"/>
      <c r="DD827" s="77"/>
      <c r="DE827" s="77"/>
      <c r="DF827" s="77"/>
      <c r="DG827" s="77"/>
      <c r="DH827" s="77"/>
      <c r="DI827" s="77"/>
      <c r="DJ827" s="77"/>
      <c r="DK827" s="77"/>
      <c r="DL827" s="77"/>
      <c r="DM827" s="77"/>
      <c r="DN827" s="77"/>
      <c r="DO827" s="77"/>
      <c r="DP827" s="77"/>
      <c r="DQ827" s="77"/>
      <c r="DR827" s="77"/>
    </row>
    <row r="828" spans="1:122" ht="13.5" customHeight="1">
      <c r="A828" s="77"/>
      <c r="B828" s="86"/>
      <c r="C828" s="86"/>
      <c r="D828" s="86"/>
      <c r="E828" s="86"/>
      <c r="F828" s="86"/>
      <c r="G828" s="86"/>
      <c r="H828" s="86"/>
      <c r="I828" s="86"/>
      <c r="J828" s="86"/>
      <c r="K828" s="88"/>
      <c r="L828" s="77"/>
      <c r="M828" s="77"/>
      <c r="N828" s="77"/>
      <c r="O828" s="77"/>
      <c r="P828" s="77"/>
      <c r="Q828" s="77"/>
      <c r="R828" s="89"/>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c r="AP828" s="77"/>
      <c r="AQ828" s="77"/>
      <c r="AR828" s="77"/>
      <c r="AS828" s="77"/>
      <c r="AT828" s="77"/>
      <c r="AU828" s="77"/>
      <c r="AV828" s="77"/>
      <c r="AW828" s="77"/>
      <c r="AX828" s="77"/>
      <c r="AY828" s="77"/>
      <c r="AZ828" s="77"/>
      <c r="BA828" s="77"/>
      <c r="BB828" s="77"/>
      <c r="BC828" s="77"/>
      <c r="BD828" s="77"/>
      <c r="BE828" s="77"/>
      <c r="BF828" s="77"/>
      <c r="BG828" s="77"/>
      <c r="BH828" s="77"/>
      <c r="BI828" s="77"/>
      <c r="BJ828" s="77"/>
      <c r="BK828" s="77"/>
      <c r="BL828" s="77"/>
      <c r="BM828" s="77"/>
      <c r="BN828" s="77"/>
      <c r="BO828" s="77"/>
      <c r="BP828" s="77"/>
      <c r="BQ828" s="77"/>
      <c r="BR828" s="77"/>
      <c r="BS828" s="77"/>
      <c r="BT828" s="77"/>
      <c r="BU828" s="77"/>
      <c r="BV828" s="77"/>
      <c r="BW828" s="77"/>
      <c r="BX828" s="77"/>
      <c r="BY828" s="77"/>
      <c r="BZ828" s="77"/>
      <c r="CA828" s="77"/>
      <c r="CB828" s="77"/>
      <c r="CC828" s="77"/>
      <c r="CD828" s="77"/>
      <c r="CE828" s="77"/>
      <c r="CF828" s="77"/>
      <c r="CG828" s="77"/>
      <c r="CH828" s="77"/>
      <c r="CI828" s="77"/>
      <c r="CJ828" s="77"/>
      <c r="CK828" s="77"/>
      <c r="CL828" s="77"/>
      <c r="CM828" s="77"/>
      <c r="CN828" s="77"/>
      <c r="CO828" s="77"/>
      <c r="CP828" s="77"/>
      <c r="CQ828" s="77"/>
      <c r="CR828" s="77"/>
      <c r="CS828" s="77"/>
      <c r="CT828" s="81"/>
      <c r="CU828" s="77"/>
      <c r="CV828" s="77"/>
      <c r="CW828" s="77"/>
      <c r="CX828" s="77"/>
      <c r="CY828" s="77"/>
      <c r="CZ828" s="77"/>
      <c r="DA828" s="77"/>
      <c r="DB828" s="77"/>
      <c r="DC828" s="77"/>
      <c r="DD828" s="77"/>
      <c r="DE828" s="77"/>
      <c r="DF828" s="77"/>
      <c r="DG828" s="77"/>
      <c r="DH828" s="77"/>
      <c r="DI828" s="77"/>
      <c r="DJ828" s="77"/>
      <c r="DK828" s="77"/>
      <c r="DL828" s="77"/>
      <c r="DM828" s="77"/>
      <c r="DN828" s="77"/>
      <c r="DO828" s="77"/>
      <c r="DP828" s="77"/>
      <c r="DQ828" s="77"/>
      <c r="DR828" s="77"/>
    </row>
    <row r="829" spans="1:122" ht="13.5" customHeight="1">
      <c r="A829" s="77"/>
      <c r="B829" s="86"/>
      <c r="C829" s="86"/>
      <c r="D829" s="86"/>
      <c r="E829" s="86"/>
      <c r="F829" s="86"/>
      <c r="G829" s="86"/>
      <c r="H829" s="86"/>
      <c r="I829" s="86"/>
      <c r="J829" s="86"/>
      <c r="K829" s="88"/>
      <c r="L829" s="77"/>
      <c r="M829" s="77"/>
      <c r="N829" s="77"/>
      <c r="O829" s="77"/>
      <c r="P829" s="77"/>
      <c r="Q829" s="77"/>
      <c r="R829" s="89"/>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c r="AP829" s="77"/>
      <c r="AQ829" s="77"/>
      <c r="AR829" s="77"/>
      <c r="AS829" s="77"/>
      <c r="AT829" s="77"/>
      <c r="AU829" s="77"/>
      <c r="AV829" s="77"/>
      <c r="AW829" s="77"/>
      <c r="AX829" s="77"/>
      <c r="AY829" s="77"/>
      <c r="AZ829" s="77"/>
      <c r="BA829" s="77"/>
      <c r="BB829" s="77"/>
      <c r="BC829" s="77"/>
      <c r="BD829" s="77"/>
      <c r="BE829" s="77"/>
      <c r="BF829" s="77"/>
      <c r="BG829" s="77"/>
      <c r="BH829" s="77"/>
      <c r="BI829" s="77"/>
      <c r="BJ829" s="77"/>
      <c r="BK829" s="77"/>
      <c r="BL829" s="77"/>
      <c r="BM829" s="77"/>
      <c r="BN829" s="77"/>
      <c r="BO829" s="77"/>
      <c r="BP829" s="77"/>
      <c r="BQ829" s="77"/>
      <c r="BR829" s="77"/>
      <c r="BS829" s="77"/>
      <c r="BT829" s="77"/>
      <c r="BU829" s="77"/>
      <c r="BV829" s="77"/>
      <c r="BW829" s="77"/>
      <c r="BX829" s="77"/>
      <c r="BY829" s="77"/>
      <c r="BZ829" s="77"/>
      <c r="CA829" s="77"/>
      <c r="CB829" s="77"/>
      <c r="CC829" s="77"/>
      <c r="CD829" s="77"/>
      <c r="CE829" s="77"/>
      <c r="CF829" s="77"/>
      <c r="CG829" s="77"/>
      <c r="CH829" s="77"/>
      <c r="CI829" s="77"/>
      <c r="CJ829" s="77"/>
      <c r="CK829" s="77"/>
      <c r="CL829" s="77"/>
      <c r="CM829" s="77"/>
      <c r="CN829" s="77"/>
      <c r="CO829" s="77"/>
      <c r="CP829" s="77"/>
      <c r="CQ829" s="77"/>
      <c r="CR829" s="77"/>
      <c r="CS829" s="77"/>
      <c r="CT829" s="81"/>
      <c r="CU829" s="77"/>
      <c r="CV829" s="77"/>
      <c r="CW829" s="77"/>
      <c r="CX829" s="77"/>
      <c r="CY829" s="77"/>
      <c r="CZ829" s="77"/>
      <c r="DA829" s="77"/>
      <c r="DB829" s="77"/>
      <c r="DC829" s="77"/>
      <c r="DD829" s="77"/>
      <c r="DE829" s="77"/>
      <c r="DF829" s="77"/>
      <c r="DG829" s="77"/>
      <c r="DH829" s="77"/>
      <c r="DI829" s="77"/>
      <c r="DJ829" s="77"/>
      <c r="DK829" s="77"/>
      <c r="DL829" s="77"/>
      <c r="DM829" s="77"/>
      <c r="DN829" s="77"/>
      <c r="DO829" s="77"/>
      <c r="DP829" s="77"/>
      <c r="DQ829" s="77"/>
      <c r="DR829" s="77"/>
    </row>
    <row r="830" spans="1:122" ht="13.5" customHeight="1">
      <c r="A830" s="77"/>
      <c r="B830" s="86"/>
      <c r="C830" s="86"/>
      <c r="D830" s="86"/>
      <c r="E830" s="86"/>
      <c r="F830" s="86"/>
      <c r="G830" s="86"/>
      <c r="H830" s="86"/>
      <c r="I830" s="86"/>
      <c r="J830" s="86"/>
      <c r="K830" s="88"/>
      <c r="L830" s="77"/>
      <c r="M830" s="77"/>
      <c r="N830" s="77"/>
      <c r="O830" s="77"/>
      <c r="P830" s="77"/>
      <c r="Q830" s="77"/>
      <c r="R830" s="89"/>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c r="AP830" s="77"/>
      <c r="AQ830" s="77"/>
      <c r="AR830" s="77"/>
      <c r="AS830" s="77"/>
      <c r="AT830" s="77"/>
      <c r="AU830" s="77"/>
      <c r="AV830" s="77"/>
      <c r="AW830" s="77"/>
      <c r="AX830" s="77"/>
      <c r="AY830" s="77"/>
      <c r="AZ830" s="77"/>
      <c r="BA830" s="77"/>
      <c r="BB830" s="77"/>
      <c r="BC830" s="77"/>
      <c r="BD830" s="77"/>
      <c r="BE830" s="77"/>
      <c r="BF830" s="77"/>
      <c r="BG830" s="77"/>
      <c r="BH830" s="77"/>
      <c r="BI830" s="77"/>
      <c r="BJ830" s="77"/>
      <c r="BK830" s="77"/>
      <c r="BL830" s="77"/>
      <c r="BM830" s="77"/>
      <c r="BN830" s="77"/>
      <c r="BO830" s="77"/>
      <c r="BP830" s="77"/>
      <c r="BQ830" s="77"/>
      <c r="BR830" s="77"/>
      <c r="BS830" s="77"/>
      <c r="BT830" s="77"/>
      <c r="BU830" s="77"/>
      <c r="BV830" s="77"/>
      <c r="BW830" s="77"/>
      <c r="BX830" s="77"/>
      <c r="BY830" s="77"/>
      <c r="BZ830" s="77"/>
      <c r="CA830" s="77"/>
      <c r="CB830" s="77"/>
      <c r="CC830" s="77"/>
      <c r="CD830" s="77"/>
      <c r="CE830" s="77"/>
      <c r="CF830" s="77"/>
      <c r="CG830" s="77"/>
      <c r="CH830" s="77"/>
      <c r="CI830" s="77"/>
      <c r="CJ830" s="77"/>
      <c r="CK830" s="77"/>
      <c r="CL830" s="77"/>
      <c r="CM830" s="77"/>
      <c r="CN830" s="77"/>
      <c r="CO830" s="77"/>
      <c r="CP830" s="77"/>
      <c r="CQ830" s="77"/>
      <c r="CR830" s="77"/>
      <c r="CS830" s="77"/>
      <c r="CT830" s="81"/>
      <c r="CU830" s="77"/>
      <c r="CV830" s="77"/>
      <c r="CW830" s="77"/>
      <c r="CX830" s="77"/>
      <c r="CY830" s="77"/>
      <c r="CZ830" s="77"/>
      <c r="DA830" s="77"/>
      <c r="DB830" s="77"/>
      <c r="DC830" s="77"/>
      <c r="DD830" s="77"/>
      <c r="DE830" s="77"/>
      <c r="DF830" s="77"/>
      <c r="DG830" s="77"/>
      <c r="DH830" s="77"/>
      <c r="DI830" s="77"/>
      <c r="DJ830" s="77"/>
      <c r="DK830" s="77"/>
      <c r="DL830" s="77"/>
      <c r="DM830" s="77"/>
      <c r="DN830" s="77"/>
      <c r="DO830" s="77"/>
      <c r="DP830" s="77"/>
      <c r="DQ830" s="77"/>
      <c r="DR830" s="77"/>
    </row>
    <row r="831" spans="1:122" ht="13.5" customHeight="1">
      <c r="A831" s="77"/>
      <c r="B831" s="86"/>
      <c r="C831" s="86"/>
      <c r="D831" s="86"/>
      <c r="E831" s="86"/>
      <c r="F831" s="86"/>
      <c r="G831" s="86"/>
      <c r="H831" s="86"/>
      <c r="I831" s="86"/>
      <c r="J831" s="86"/>
      <c r="K831" s="88"/>
      <c r="L831" s="77"/>
      <c r="M831" s="77"/>
      <c r="N831" s="77"/>
      <c r="O831" s="77"/>
      <c r="P831" s="77"/>
      <c r="Q831" s="77"/>
      <c r="R831" s="89"/>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c r="AP831" s="77"/>
      <c r="AQ831" s="77"/>
      <c r="AR831" s="77"/>
      <c r="AS831" s="77"/>
      <c r="AT831" s="77"/>
      <c r="AU831" s="77"/>
      <c r="AV831" s="77"/>
      <c r="AW831" s="77"/>
      <c r="AX831" s="77"/>
      <c r="AY831" s="77"/>
      <c r="AZ831" s="77"/>
      <c r="BA831" s="77"/>
      <c r="BB831" s="77"/>
      <c r="BC831" s="77"/>
      <c r="BD831" s="77"/>
      <c r="BE831" s="77"/>
      <c r="BF831" s="77"/>
      <c r="BG831" s="77"/>
      <c r="BH831" s="77"/>
      <c r="BI831" s="77"/>
      <c r="BJ831" s="77"/>
      <c r="BK831" s="77"/>
      <c r="BL831" s="77"/>
      <c r="BM831" s="77"/>
      <c r="BN831" s="77"/>
      <c r="BO831" s="77"/>
      <c r="BP831" s="77"/>
      <c r="BQ831" s="77"/>
      <c r="BR831" s="77"/>
      <c r="BS831" s="77"/>
      <c r="BT831" s="77"/>
      <c r="BU831" s="77"/>
      <c r="BV831" s="77"/>
      <c r="BW831" s="77"/>
      <c r="BX831" s="77"/>
      <c r="BY831" s="77"/>
      <c r="BZ831" s="77"/>
      <c r="CA831" s="77"/>
      <c r="CB831" s="77"/>
      <c r="CC831" s="77"/>
      <c r="CD831" s="77"/>
      <c r="CE831" s="77"/>
      <c r="CF831" s="77"/>
      <c r="CG831" s="77"/>
      <c r="CH831" s="77"/>
      <c r="CI831" s="77"/>
      <c r="CJ831" s="77"/>
      <c r="CK831" s="77"/>
      <c r="CL831" s="77"/>
      <c r="CM831" s="77"/>
      <c r="CN831" s="77"/>
      <c r="CO831" s="77"/>
      <c r="CP831" s="77"/>
      <c r="CQ831" s="77"/>
      <c r="CR831" s="77"/>
      <c r="CS831" s="77"/>
      <c r="CT831" s="81"/>
      <c r="CU831" s="77"/>
      <c r="CV831" s="77"/>
      <c r="CW831" s="77"/>
      <c r="CX831" s="77"/>
      <c r="CY831" s="77"/>
      <c r="CZ831" s="77"/>
      <c r="DA831" s="77"/>
      <c r="DB831" s="77"/>
      <c r="DC831" s="77"/>
      <c r="DD831" s="77"/>
      <c r="DE831" s="77"/>
      <c r="DF831" s="77"/>
      <c r="DG831" s="77"/>
      <c r="DH831" s="77"/>
      <c r="DI831" s="77"/>
      <c r="DJ831" s="77"/>
      <c r="DK831" s="77"/>
      <c r="DL831" s="77"/>
      <c r="DM831" s="77"/>
      <c r="DN831" s="77"/>
      <c r="DO831" s="77"/>
      <c r="DP831" s="77"/>
      <c r="DQ831" s="77"/>
      <c r="DR831" s="77"/>
    </row>
    <row r="832" spans="1:122" ht="13.5" customHeight="1">
      <c r="A832" s="77"/>
      <c r="B832" s="86"/>
      <c r="C832" s="86"/>
      <c r="D832" s="86"/>
      <c r="E832" s="86"/>
      <c r="F832" s="86"/>
      <c r="G832" s="86"/>
      <c r="H832" s="86"/>
      <c r="I832" s="86"/>
      <c r="J832" s="86"/>
      <c r="K832" s="88"/>
      <c r="L832" s="77"/>
      <c r="M832" s="77"/>
      <c r="N832" s="77"/>
      <c r="O832" s="77"/>
      <c r="P832" s="77"/>
      <c r="Q832" s="77"/>
      <c r="R832" s="89"/>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c r="AP832" s="77"/>
      <c r="AQ832" s="77"/>
      <c r="AR832" s="77"/>
      <c r="AS832" s="77"/>
      <c r="AT832" s="77"/>
      <c r="AU832" s="77"/>
      <c r="AV832" s="77"/>
      <c r="AW832" s="77"/>
      <c r="AX832" s="77"/>
      <c r="AY832" s="77"/>
      <c r="AZ832" s="77"/>
      <c r="BA832" s="77"/>
      <c r="BB832" s="77"/>
      <c r="BC832" s="77"/>
      <c r="BD832" s="77"/>
      <c r="BE832" s="77"/>
      <c r="BF832" s="77"/>
      <c r="BG832" s="77"/>
      <c r="BH832" s="77"/>
      <c r="BI832" s="77"/>
      <c r="BJ832" s="77"/>
      <c r="BK832" s="77"/>
      <c r="BL832" s="77"/>
      <c r="BM832" s="77"/>
      <c r="BN832" s="77"/>
      <c r="BO832" s="77"/>
      <c r="BP832" s="77"/>
      <c r="BQ832" s="77"/>
      <c r="BR832" s="77"/>
      <c r="BS832" s="77"/>
      <c r="BT832" s="77"/>
      <c r="BU832" s="77"/>
      <c r="BV832" s="77"/>
      <c r="BW832" s="77"/>
      <c r="BX832" s="77"/>
      <c r="BY832" s="77"/>
      <c r="BZ832" s="77"/>
      <c r="CA832" s="77"/>
      <c r="CB832" s="77"/>
      <c r="CC832" s="77"/>
      <c r="CD832" s="77"/>
      <c r="CE832" s="77"/>
      <c r="CF832" s="77"/>
      <c r="CG832" s="77"/>
      <c r="CH832" s="77"/>
      <c r="CI832" s="77"/>
      <c r="CJ832" s="77"/>
      <c r="CK832" s="77"/>
      <c r="CL832" s="77"/>
      <c r="CM832" s="77"/>
      <c r="CN832" s="77"/>
      <c r="CO832" s="77"/>
      <c r="CP832" s="77"/>
      <c r="CQ832" s="77"/>
      <c r="CR832" s="77"/>
      <c r="CS832" s="77"/>
      <c r="CT832" s="81"/>
      <c r="CU832" s="77"/>
      <c r="CV832" s="77"/>
      <c r="CW832" s="77"/>
      <c r="CX832" s="77"/>
      <c r="CY832" s="77"/>
      <c r="CZ832" s="77"/>
      <c r="DA832" s="77"/>
      <c r="DB832" s="77"/>
      <c r="DC832" s="77"/>
      <c r="DD832" s="77"/>
      <c r="DE832" s="77"/>
      <c r="DF832" s="77"/>
      <c r="DG832" s="77"/>
      <c r="DH832" s="77"/>
      <c r="DI832" s="77"/>
      <c r="DJ832" s="77"/>
      <c r="DK832" s="77"/>
      <c r="DL832" s="77"/>
      <c r="DM832" s="77"/>
      <c r="DN832" s="77"/>
      <c r="DO832" s="77"/>
      <c r="DP832" s="77"/>
      <c r="DQ832" s="77"/>
      <c r="DR832" s="77"/>
    </row>
    <row r="833" spans="1:122" ht="13.5" customHeight="1">
      <c r="A833" s="77"/>
      <c r="B833" s="86"/>
      <c r="C833" s="86"/>
      <c r="D833" s="86"/>
      <c r="E833" s="86"/>
      <c r="F833" s="86"/>
      <c r="G833" s="86"/>
      <c r="H833" s="86"/>
      <c r="I833" s="86"/>
      <c r="J833" s="86"/>
      <c r="K833" s="88"/>
      <c r="L833" s="77"/>
      <c r="M833" s="77"/>
      <c r="N833" s="77"/>
      <c r="O833" s="77"/>
      <c r="P833" s="77"/>
      <c r="Q833" s="77"/>
      <c r="R833" s="89"/>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c r="AP833" s="77"/>
      <c r="AQ833" s="77"/>
      <c r="AR833" s="77"/>
      <c r="AS833" s="77"/>
      <c r="AT833" s="77"/>
      <c r="AU833" s="77"/>
      <c r="AV833" s="77"/>
      <c r="AW833" s="77"/>
      <c r="AX833" s="77"/>
      <c r="AY833" s="77"/>
      <c r="AZ833" s="77"/>
      <c r="BA833" s="77"/>
      <c r="BB833" s="77"/>
      <c r="BC833" s="77"/>
      <c r="BD833" s="77"/>
      <c r="BE833" s="77"/>
      <c r="BF833" s="77"/>
      <c r="BG833" s="77"/>
      <c r="BH833" s="77"/>
      <c r="BI833" s="77"/>
      <c r="BJ833" s="77"/>
      <c r="BK833" s="77"/>
      <c r="BL833" s="77"/>
      <c r="BM833" s="77"/>
      <c r="BN833" s="77"/>
      <c r="BO833" s="77"/>
      <c r="BP833" s="77"/>
      <c r="BQ833" s="77"/>
      <c r="BR833" s="77"/>
      <c r="BS833" s="77"/>
      <c r="BT833" s="77"/>
      <c r="BU833" s="77"/>
      <c r="BV833" s="77"/>
      <c r="BW833" s="77"/>
      <c r="BX833" s="77"/>
      <c r="BY833" s="77"/>
      <c r="BZ833" s="77"/>
      <c r="CA833" s="77"/>
      <c r="CB833" s="77"/>
      <c r="CC833" s="77"/>
      <c r="CD833" s="77"/>
      <c r="CE833" s="77"/>
      <c r="CF833" s="77"/>
      <c r="CG833" s="77"/>
      <c r="CH833" s="77"/>
      <c r="CI833" s="77"/>
      <c r="CJ833" s="77"/>
      <c r="CK833" s="77"/>
      <c r="CL833" s="77"/>
      <c r="CM833" s="77"/>
      <c r="CN833" s="77"/>
      <c r="CO833" s="77"/>
      <c r="CP833" s="77"/>
      <c r="CQ833" s="77"/>
      <c r="CR833" s="77"/>
      <c r="CS833" s="77"/>
      <c r="CT833" s="81"/>
      <c r="CU833" s="77"/>
      <c r="CV833" s="77"/>
      <c r="CW833" s="77"/>
      <c r="CX833" s="77"/>
      <c r="CY833" s="77"/>
      <c r="CZ833" s="77"/>
      <c r="DA833" s="77"/>
      <c r="DB833" s="77"/>
      <c r="DC833" s="77"/>
      <c r="DD833" s="77"/>
      <c r="DE833" s="77"/>
      <c r="DF833" s="77"/>
      <c r="DG833" s="77"/>
      <c r="DH833" s="77"/>
      <c r="DI833" s="77"/>
      <c r="DJ833" s="77"/>
      <c r="DK833" s="77"/>
      <c r="DL833" s="77"/>
      <c r="DM833" s="77"/>
      <c r="DN833" s="77"/>
      <c r="DO833" s="77"/>
      <c r="DP833" s="77"/>
      <c r="DQ833" s="77"/>
      <c r="DR833" s="77"/>
    </row>
    <row r="834" spans="1:122" ht="13.5" customHeight="1">
      <c r="A834" s="77"/>
      <c r="B834" s="86"/>
      <c r="C834" s="86"/>
      <c r="D834" s="86"/>
      <c r="E834" s="86"/>
      <c r="F834" s="86"/>
      <c r="G834" s="86"/>
      <c r="H834" s="86"/>
      <c r="I834" s="86"/>
      <c r="J834" s="86"/>
      <c r="K834" s="88"/>
      <c r="L834" s="77"/>
      <c r="M834" s="77"/>
      <c r="N834" s="77"/>
      <c r="O834" s="77"/>
      <c r="P834" s="77"/>
      <c r="Q834" s="77"/>
      <c r="R834" s="89"/>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c r="AP834" s="77"/>
      <c r="AQ834" s="77"/>
      <c r="AR834" s="77"/>
      <c r="AS834" s="77"/>
      <c r="AT834" s="77"/>
      <c r="AU834" s="77"/>
      <c r="AV834" s="77"/>
      <c r="AW834" s="77"/>
      <c r="AX834" s="77"/>
      <c r="AY834" s="77"/>
      <c r="AZ834" s="77"/>
      <c r="BA834" s="77"/>
      <c r="BB834" s="77"/>
      <c r="BC834" s="77"/>
      <c r="BD834" s="77"/>
      <c r="BE834" s="77"/>
      <c r="BF834" s="77"/>
      <c r="BG834" s="77"/>
      <c r="BH834" s="77"/>
      <c r="BI834" s="77"/>
      <c r="BJ834" s="77"/>
      <c r="BK834" s="77"/>
      <c r="BL834" s="77"/>
      <c r="BM834" s="77"/>
      <c r="BN834" s="77"/>
      <c r="BO834" s="77"/>
      <c r="BP834" s="77"/>
      <c r="BQ834" s="77"/>
      <c r="BR834" s="77"/>
      <c r="BS834" s="77"/>
      <c r="BT834" s="77"/>
      <c r="BU834" s="77"/>
      <c r="BV834" s="77"/>
      <c r="BW834" s="77"/>
      <c r="BX834" s="77"/>
      <c r="BY834" s="77"/>
      <c r="BZ834" s="77"/>
      <c r="CA834" s="77"/>
      <c r="CB834" s="77"/>
      <c r="CC834" s="77"/>
      <c r="CD834" s="77"/>
      <c r="CE834" s="77"/>
      <c r="CF834" s="77"/>
      <c r="CG834" s="77"/>
      <c r="CH834" s="77"/>
      <c r="CI834" s="77"/>
      <c r="CJ834" s="77"/>
      <c r="CK834" s="77"/>
      <c r="CL834" s="77"/>
      <c r="CM834" s="77"/>
      <c r="CN834" s="77"/>
      <c r="CO834" s="77"/>
      <c r="CP834" s="77"/>
      <c r="CQ834" s="77"/>
      <c r="CR834" s="77"/>
      <c r="CS834" s="77"/>
      <c r="CT834" s="81"/>
      <c r="CU834" s="77"/>
      <c r="CV834" s="77"/>
      <c r="CW834" s="77"/>
      <c r="CX834" s="77"/>
      <c r="CY834" s="77"/>
      <c r="CZ834" s="77"/>
      <c r="DA834" s="77"/>
      <c r="DB834" s="77"/>
      <c r="DC834" s="77"/>
      <c r="DD834" s="77"/>
      <c r="DE834" s="77"/>
      <c r="DF834" s="77"/>
      <c r="DG834" s="77"/>
      <c r="DH834" s="77"/>
      <c r="DI834" s="77"/>
      <c r="DJ834" s="77"/>
      <c r="DK834" s="77"/>
      <c r="DL834" s="77"/>
      <c r="DM834" s="77"/>
      <c r="DN834" s="77"/>
      <c r="DO834" s="77"/>
      <c r="DP834" s="77"/>
      <c r="DQ834" s="77"/>
      <c r="DR834" s="77"/>
    </row>
    <row r="835" spans="1:122" ht="13.5" customHeight="1">
      <c r="A835" s="77"/>
      <c r="B835" s="86"/>
      <c r="C835" s="86"/>
      <c r="D835" s="86"/>
      <c r="E835" s="86"/>
      <c r="F835" s="86"/>
      <c r="G835" s="86"/>
      <c r="H835" s="86"/>
      <c r="I835" s="86"/>
      <c r="J835" s="86"/>
      <c r="K835" s="88"/>
      <c r="L835" s="77"/>
      <c r="M835" s="77"/>
      <c r="N835" s="77"/>
      <c r="O835" s="77"/>
      <c r="P835" s="77"/>
      <c r="Q835" s="77"/>
      <c r="R835" s="89"/>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c r="AP835" s="77"/>
      <c r="AQ835" s="77"/>
      <c r="AR835" s="77"/>
      <c r="AS835" s="77"/>
      <c r="AT835" s="77"/>
      <c r="AU835" s="77"/>
      <c r="AV835" s="77"/>
      <c r="AW835" s="77"/>
      <c r="AX835" s="77"/>
      <c r="AY835" s="77"/>
      <c r="AZ835" s="77"/>
      <c r="BA835" s="77"/>
      <c r="BB835" s="77"/>
      <c r="BC835" s="77"/>
      <c r="BD835" s="77"/>
      <c r="BE835" s="77"/>
      <c r="BF835" s="77"/>
      <c r="BG835" s="77"/>
      <c r="BH835" s="77"/>
      <c r="BI835" s="77"/>
      <c r="BJ835" s="77"/>
      <c r="BK835" s="77"/>
      <c r="BL835" s="77"/>
      <c r="BM835" s="77"/>
      <c r="BN835" s="77"/>
      <c r="BO835" s="77"/>
      <c r="BP835" s="77"/>
      <c r="BQ835" s="77"/>
      <c r="BR835" s="77"/>
      <c r="BS835" s="77"/>
      <c r="BT835" s="77"/>
      <c r="BU835" s="77"/>
      <c r="BV835" s="77"/>
      <c r="BW835" s="77"/>
      <c r="BX835" s="77"/>
      <c r="BY835" s="77"/>
      <c r="BZ835" s="77"/>
      <c r="CA835" s="77"/>
      <c r="CB835" s="77"/>
      <c r="CC835" s="77"/>
      <c r="CD835" s="77"/>
      <c r="CE835" s="77"/>
      <c r="CF835" s="77"/>
      <c r="CG835" s="77"/>
      <c r="CH835" s="77"/>
      <c r="CI835" s="77"/>
      <c r="CJ835" s="77"/>
      <c r="CK835" s="77"/>
      <c r="CL835" s="77"/>
      <c r="CM835" s="77"/>
      <c r="CN835" s="77"/>
      <c r="CO835" s="77"/>
      <c r="CP835" s="77"/>
      <c r="CQ835" s="77"/>
      <c r="CR835" s="77"/>
      <c r="CS835" s="77"/>
      <c r="CT835" s="81"/>
      <c r="CU835" s="77"/>
      <c r="CV835" s="77"/>
      <c r="CW835" s="77"/>
      <c r="CX835" s="77"/>
      <c r="CY835" s="77"/>
      <c r="CZ835" s="77"/>
      <c r="DA835" s="77"/>
      <c r="DB835" s="77"/>
      <c r="DC835" s="77"/>
      <c r="DD835" s="77"/>
      <c r="DE835" s="77"/>
      <c r="DF835" s="77"/>
      <c r="DG835" s="77"/>
      <c r="DH835" s="77"/>
      <c r="DI835" s="77"/>
      <c r="DJ835" s="77"/>
      <c r="DK835" s="77"/>
      <c r="DL835" s="77"/>
      <c r="DM835" s="77"/>
      <c r="DN835" s="77"/>
      <c r="DO835" s="77"/>
      <c r="DP835" s="77"/>
      <c r="DQ835" s="77"/>
      <c r="DR835" s="77"/>
    </row>
    <row r="836" spans="1:122" ht="13.5" customHeight="1">
      <c r="A836" s="77"/>
      <c r="B836" s="86"/>
      <c r="C836" s="86"/>
      <c r="D836" s="86"/>
      <c r="E836" s="86"/>
      <c r="F836" s="86"/>
      <c r="G836" s="86"/>
      <c r="H836" s="86"/>
      <c r="I836" s="86"/>
      <c r="J836" s="86"/>
      <c r="K836" s="88"/>
      <c r="L836" s="77"/>
      <c r="M836" s="77"/>
      <c r="N836" s="77"/>
      <c r="O836" s="77"/>
      <c r="P836" s="77"/>
      <c r="Q836" s="77"/>
      <c r="R836" s="89"/>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c r="AP836" s="77"/>
      <c r="AQ836" s="77"/>
      <c r="AR836" s="77"/>
      <c r="AS836" s="77"/>
      <c r="AT836" s="77"/>
      <c r="AU836" s="77"/>
      <c r="AV836" s="77"/>
      <c r="AW836" s="77"/>
      <c r="AX836" s="77"/>
      <c r="AY836" s="77"/>
      <c r="AZ836" s="77"/>
      <c r="BA836" s="77"/>
      <c r="BB836" s="77"/>
      <c r="BC836" s="77"/>
      <c r="BD836" s="77"/>
      <c r="BE836" s="77"/>
      <c r="BF836" s="77"/>
      <c r="BG836" s="77"/>
      <c r="BH836" s="77"/>
      <c r="BI836" s="77"/>
      <c r="BJ836" s="77"/>
      <c r="BK836" s="77"/>
      <c r="BL836" s="77"/>
      <c r="BM836" s="77"/>
      <c r="BN836" s="77"/>
      <c r="BO836" s="77"/>
      <c r="BP836" s="77"/>
      <c r="BQ836" s="77"/>
      <c r="BR836" s="77"/>
      <c r="BS836" s="77"/>
      <c r="BT836" s="77"/>
      <c r="BU836" s="77"/>
      <c r="BV836" s="77"/>
      <c r="BW836" s="77"/>
      <c r="BX836" s="77"/>
      <c r="BY836" s="77"/>
      <c r="BZ836" s="77"/>
      <c r="CA836" s="77"/>
      <c r="CB836" s="77"/>
      <c r="CC836" s="77"/>
      <c r="CD836" s="77"/>
      <c r="CE836" s="77"/>
      <c r="CF836" s="77"/>
      <c r="CG836" s="77"/>
      <c r="CH836" s="77"/>
      <c r="CI836" s="77"/>
      <c r="CJ836" s="77"/>
      <c r="CK836" s="77"/>
      <c r="CL836" s="77"/>
      <c r="CM836" s="77"/>
      <c r="CN836" s="77"/>
      <c r="CO836" s="77"/>
      <c r="CP836" s="77"/>
      <c r="CQ836" s="77"/>
      <c r="CR836" s="77"/>
      <c r="CS836" s="77"/>
      <c r="CT836" s="81"/>
      <c r="CU836" s="77"/>
      <c r="CV836" s="77"/>
      <c r="CW836" s="77"/>
      <c r="CX836" s="77"/>
      <c r="CY836" s="77"/>
      <c r="CZ836" s="77"/>
      <c r="DA836" s="77"/>
      <c r="DB836" s="77"/>
      <c r="DC836" s="77"/>
      <c r="DD836" s="77"/>
      <c r="DE836" s="77"/>
      <c r="DF836" s="77"/>
      <c r="DG836" s="77"/>
      <c r="DH836" s="77"/>
      <c r="DI836" s="77"/>
      <c r="DJ836" s="77"/>
      <c r="DK836" s="77"/>
      <c r="DL836" s="77"/>
      <c r="DM836" s="77"/>
      <c r="DN836" s="77"/>
      <c r="DO836" s="77"/>
      <c r="DP836" s="77"/>
      <c r="DQ836" s="77"/>
      <c r="DR836" s="77"/>
    </row>
    <row r="837" spans="1:122" ht="13.5" customHeight="1">
      <c r="A837" s="77"/>
      <c r="B837" s="86"/>
      <c r="C837" s="86"/>
      <c r="D837" s="86"/>
      <c r="E837" s="86"/>
      <c r="F837" s="86"/>
      <c r="G837" s="86"/>
      <c r="H837" s="86"/>
      <c r="I837" s="86"/>
      <c r="J837" s="86"/>
      <c r="K837" s="88"/>
      <c r="L837" s="77"/>
      <c r="M837" s="77"/>
      <c r="N837" s="77"/>
      <c r="O837" s="77"/>
      <c r="P837" s="77"/>
      <c r="Q837" s="77"/>
      <c r="R837" s="89"/>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c r="AP837" s="77"/>
      <c r="AQ837" s="77"/>
      <c r="AR837" s="77"/>
      <c r="AS837" s="77"/>
      <c r="AT837" s="77"/>
      <c r="AU837" s="77"/>
      <c r="AV837" s="77"/>
      <c r="AW837" s="77"/>
      <c r="AX837" s="77"/>
      <c r="AY837" s="77"/>
      <c r="AZ837" s="77"/>
      <c r="BA837" s="77"/>
      <c r="BB837" s="77"/>
      <c r="BC837" s="77"/>
      <c r="BD837" s="77"/>
      <c r="BE837" s="77"/>
      <c r="BF837" s="77"/>
      <c r="BG837" s="77"/>
      <c r="BH837" s="77"/>
      <c r="BI837" s="77"/>
      <c r="BJ837" s="77"/>
      <c r="BK837" s="77"/>
      <c r="BL837" s="77"/>
      <c r="BM837" s="77"/>
      <c r="BN837" s="77"/>
      <c r="BO837" s="77"/>
      <c r="BP837" s="77"/>
      <c r="BQ837" s="77"/>
      <c r="BR837" s="77"/>
      <c r="BS837" s="77"/>
      <c r="BT837" s="77"/>
      <c r="BU837" s="77"/>
      <c r="BV837" s="77"/>
      <c r="BW837" s="77"/>
      <c r="BX837" s="77"/>
      <c r="BY837" s="77"/>
      <c r="BZ837" s="77"/>
      <c r="CA837" s="77"/>
      <c r="CB837" s="77"/>
      <c r="CC837" s="77"/>
      <c r="CD837" s="77"/>
      <c r="CE837" s="77"/>
      <c r="CF837" s="77"/>
      <c r="CG837" s="77"/>
      <c r="CH837" s="77"/>
      <c r="CI837" s="77"/>
      <c r="CJ837" s="77"/>
      <c r="CK837" s="77"/>
      <c r="CL837" s="77"/>
      <c r="CM837" s="77"/>
      <c r="CN837" s="77"/>
      <c r="CO837" s="77"/>
      <c r="CP837" s="77"/>
      <c r="CQ837" s="77"/>
      <c r="CR837" s="77"/>
      <c r="CS837" s="77"/>
      <c r="CT837" s="81"/>
      <c r="CU837" s="77"/>
      <c r="CV837" s="77"/>
      <c r="CW837" s="77"/>
      <c r="CX837" s="77"/>
      <c r="CY837" s="77"/>
      <c r="CZ837" s="77"/>
      <c r="DA837" s="77"/>
      <c r="DB837" s="77"/>
      <c r="DC837" s="77"/>
      <c r="DD837" s="77"/>
      <c r="DE837" s="77"/>
      <c r="DF837" s="77"/>
      <c r="DG837" s="77"/>
      <c r="DH837" s="77"/>
      <c r="DI837" s="77"/>
      <c r="DJ837" s="77"/>
      <c r="DK837" s="77"/>
      <c r="DL837" s="77"/>
      <c r="DM837" s="77"/>
      <c r="DN837" s="77"/>
      <c r="DO837" s="77"/>
      <c r="DP837" s="77"/>
      <c r="DQ837" s="77"/>
      <c r="DR837" s="77"/>
    </row>
    <row r="838" spans="1:122" ht="13.5" customHeight="1">
      <c r="A838" s="77"/>
      <c r="B838" s="86"/>
      <c r="C838" s="86"/>
      <c r="D838" s="86"/>
      <c r="E838" s="86"/>
      <c r="F838" s="86"/>
      <c r="G838" s="86"/>
      <c r="H838" s="86"/>
      <c r="I838" s="86"/>
      <c r="J838" s="86"/>
      <c r="K838" s="88"/>
      <c r="L838" s="77"/>
      <c r="M838" s="77"/>
      <c r="N838" s="77"/>
      <c r="O838" s="77"/>
      <c r="P838" s="77"/>
      <c r="Q838" s="77"/>
      <c r="R838" s="89"/>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c r="AP838" s="77"/>
      <c r="AQ838" s="77"/>
      <c r="AR838" s="77"/>
      <c r="AS838" s="77"/>
      <c r="AT838" s="77"/>
      <c r="AU838" s="77"/>
      <c r="AV838" s="77"/>
      <c r="AW838" s="77"/>
      <c r="AX838" s="77"/>
      <c r="AY838" s="77"/>
      <c r="AZ838" s="77"/>
      <c r="BA838" s="77"/>
      <c r="BB838" s="77"/>
      <c r="BC838" s="77"/>
      <c r="BD838" s="77"/>
      <c r="BE838" s="77"/>
      <c r="BF838" s="77"/>
      <c r="BG838" s="77"/>
      <c r="BH838" s="77"/>
      <c r="BI838" s="77"/>
      <c r="BJ838" s="77"/>
      <c r="BK838" s="77"/>
      <c r="BL838" s="77"/>
      <c r="BM838" s="77"/>
      <c r="BN838" s="77"/>
      <c r="BO838" s="77"/>
      <c r="BP838" s="77"/>
      <c r="BQ838" s="77"/>
      <c r="BR838" s="77"/>
      <c r="BS838" s="77"/>
      <c r="BT838" s="77"/>
      <c r="BU838" s="77"/>
      <c r="BV838" s="77"/>
      <c r="BW838" s="77"/>
      <c r="BX838" s="77"/>
      <c r="BY838" s="77"/>
      <c r="BZ838" s="77"/>
      <c r="CA838" s="77"/>
      <c r="CB838" s="77"/>
      <c r="CC838" s="77"/>
      <c r="CD838" s="77"/>
      <c r="CE838" s="77"/>
      <c r="CF838" s="77"/>
      <c r="CG838" s="77"/>
      <c r="CH838" s="77"/>
      <c r="CI838" s="77"/>
      <c r="CJ838" s="77"/>
      <c r="CK838" s="77"/>
      <c r="CL838" s="77"/>
      <c r="CM838" s="77"/>
      <c r="CN838" s="77"/>
      <c r="CO838" s="77"/>
      <c r="CP838" s="77"/>
      <c r="CQ838" s="77"/>
      <c r="CR838" s="77"/>
      <c r="CS838" s="77"/>
      <c r="CT838" s="81"/>
      <c r="CU838" s="77"/>
      <c r="CV838" s="77"/>
      <c r="CW838" s="77"/>
      <c r="CX838" s="77"/>
      <c r="CY838" s="77"/>
      <c r="CZ838" s="77"/>
      <c r="DA838" s="77"/>
      <c r="DB838" s="77"/>
      <c r="DC838" s="77"/>
      <c r="DD838" s="77"/>
      <c r="DE838" s="77"/>
      <c r="DF838" s="77"/>
      <c r="DG838" s="77"/>
      <c r="DH838" s="77"/>
      <c r="DI838" s="77"/>
      <c r="DJ838" s="77"/>
      <c r="DK838" s="77"/>
      <c r="DL838" s="77"/>
      <c r="DM838" s="77"/>
      <c r="DN838" s="77"/>
      <c r="DO838" s="77"/>
      <c r="DP838" s="77"/>
      <c r="DQ838" s="77"/>
      <c r="DR838" s="77"/>
    </row>
    <row r="839" spans="1:122" ht="13.5" customHeight="1">
      <c r="A839" s="77"/>
      <c r="B839" s="86"/>
      <c r="C839" s="86"/>
      <c r="D839" s="86"/>
      <c r="E839" s="86"/>
      <c r="F839" s="86"/>
      <c r="G839" s="86"/>
      <c r="H839" s="86"/>
      <c r="I839" s="86"/>
      <c r="J839" s="86"/>
      <c r="K839" s="88"/>
      <c r="L839" s="77"/>
      <c r="M839" s="77"/>
      <c r="N839" s="77"/>
      <c r="O839" s="77"/>
      <c r="P839" s="77"/>
      <c r="Q839" s="77"/>
      <c r="R839" s="89"/>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c r="AP839" s="77"/>
      <c r="AQ839" s="77"/>
      <c r="AR839" s="77"/>
      <c r="AS839" s="77"/>
      <c r="AT839" s="77"/>
      <c r="AU839" s="77"/>
      <c r="AV839" s="77"/>
      <c r="AW839" s="77"/>
      <c r="AX839" s="77"/>
      <c r="AY839" s="77"/>
      <c r="AZ839" s="77"/>
      <c r="BA839" s="77"/>
      <c r="BB839" s="77"/>
      <c r="BC839" s="77"/>
      <c r="BD839" s="77"/>
      <c r="BE839" s="77"/>
      <c r="BF839" s="77"/>
      <c r="BG839" s="77"/>
      <c r="BH839" s="77"/>
      <c r="BI839" s="77"/>
      <c r="BJ839" s="77"/>
      <c r="BK839" s="77"/>
      <c r="BL839" s="77"/>
      <c r="BM839" s="77"/>
      <c r="BN839" s="77"/>
      <c r="BO839" s="77"/>
      <c r="BP839" s="77"/>
      <c r="BQ839" s="77"/>
      <c r="BR839" s="77"/>
      <c r="BS839" s="77"/>
      <c r="BT839" s="77"/>
      <c r="BU839" s="77"/>
      <c r="BV839" s="77"/>
      <c r="BW839" s="77"/>
      <c r="BX839" s="77"/>
      <c r="BY839" s="77"/>
      <c r="BZ839" s="77"/>
      <c r="CA839" s="77"/>
      <c r="CB839" s="77"/>
      <c r="CC839" s="77"/>
      <c r="CD839" s="77"/>
      <c r="CE839" s="77"/>
      <c r="CF839" s="77"/>
      <c r="CG839" s="77"/>
      <c r="CH839" s="77"/>
      <c r="CI839" s="77"/>
      <c r="CJ839" s="77"/>
      <c r="CK839" s="77"/>
      <c r="CL839" s="77"/>
      <c r="CM839" s="77"/>
      <c r="CN839" s="77"/>
      <c r="CO839" s="77"/>
      <c r="CP839" s="77"/>
      <c r="CQ839" s="77"/>
      <c r="CR839" s="77"/>
      <c r="CS839" s="77"/>
      <c r="CT839" s="81"/>
      <c r="CU839" s="77"/>
      <c r="CV839" s="77"/>
      <c r="CW839" s="77"/>
      <c r="CX839" s="77"/>
      <c r="CY839" s="77"/>
      <c r="CZ839" s="77"/>
      <c r="DA839" s="77"/>
      <c r="DB839" s="77"/>
      <c r="DC839" s="77"/>
      <c r="DD839" s="77"/>
      <c r="DE839" s="77"/>
      <c r="DF839" s="77"/>
      <c r="DG839" s="77"/>
      <c r="DH839" s="77"/>
      <c r="DI839" s="77"/>
      <c r="DJ839" s="77"/>
      <c r="DK839" s="77"/>
      <c r="DL839" s="77"/>
      <c r="DM839" s="77"/>
      <c r="DN839" s="77"/>
      <c r="DO839" s="77"/>
      <c r="DP839" s="77"/>
      <c r="DQ839" s="77"/>
      <c r="DR839" s="77"/>
    </row>
    <row r="840" spans="1:122" ht="13.5" customHeight="1">
      <c r="A840" s="77"/>
      <c r="B840" s="86"/>
      <c r="C840" s="86"/>
      <c r="D840" s="86"/>
      <c r="E840" s="86"/>
      <c r="F840" s="86"/>
      <c r="G840" s="86"/>
      <c r="H840" s="86"/>
      <c r="I840" s="86"/>
      <c r="J840" s="86"/>
      <c r="K840" s="88"/>
      <c r="L840" s="77"/>
      <c r="M840" s="77"/>
      <c r="N840" s="77"/>
      <c r="O840" s="77"/>
      <c r="P840" s="77"/>
      <c r="Q840" s="77"/>
      <c r="R840" s="89"/>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c r="AP840" s="77"/>
      <c r="AQ840" s="77"/>
      <c r="AR840" s="77"/>
      <c r="AS840" s="77"/>
      <c r="AT840" s="77"/>
      <c r="AU840" s="77"/>
      <c r="AV840" s="77"/>
      <c r="AW840" s="77"/>
      <c r="AX840" s="77"/>
      <c r="AY840" s="77"/>
      <c r="AZ840" s="77"/>
      <c r="BA840" s="77"/>
      <c r="BB840" s="77"/>
      <c r="BC840" s="77"/>
      <c r="BD840" s="77"/>
      <c r="BE840" s="77"/>
      <c r="BF840" s="77"/>
      <c r="BG840" s="77"/>
      <c r="BH840" s="77"/>
      <c r="BI840" s="77"/>
      <c r="BJ840" s="77"/>
      <c r="BK840" s="77"/>
      <c r="BL840" s="77"/>
      <c r="BM840" s="77"/>
      <c r="BN840" s="77"/>
      <c r="BO840" s="77"/>
      <c r="BP840" s="77"/>
      <c r="BQ840" s="77"/>
      <c r="BR840" s="77"/>
      <c r="BS840" s="77"/>
      <c r="BT840" s="77"/>
      <c r="BU840" s="77"/>
      <c r="BV840" s="77"/>
      <c r="BW840" s="77"/>
      <c r="BX840" s="77"/>
      <c r="BY840" s="77"/>
      <c r="BZ840" s="77"/>
      <c r="CA840" s="77"/>
      <c r="CB840" s="77"/>
      <c r="CC840" s="77"/>
      <c r="CD840" s="77"/>
      <c r="CE840" s="77"/>
      <c r="CF840" s="77"/>
      <c r="CG840" s="77"/>
      <c r="CH840" s="77"/>
      <c r="CI840" s="77"/>
      <c r="CJ840" s="77"/>
      <c r="CK840" s="77"/>
      <c r="CL840" s="77"/>
      <c r="CM840" s="77"/>
      <c r="CN840" s="77"/>
      <c r="CO840" s="77"/>
      <c r="CP840" s="77"/>
      <c r="CQ840" s="77"/>
      <c r="CR840" s="77"/>
      <c r="CS840" s="77"/>
      <c r="CT840" s="81"/>
      <c r="CU840" s="77"/>
      <c r="CV840" s="77"/>
      <c r="CW840" s="77"/>
      <c r="CX840" s="77"/>
      <c r="CY840" s="77"/>
      <c r="CZ840" s="77"/>
      <c r="DA840" s="77"/>
      <c r="DB840" s="77"/>
      <c r="DC840" s="77"/>
      <c r="DD840" s="77"/>
      <c r="DE840" s="77"/>
      <c r="DF840" s="77"/>
      <c r="DG840" s="77"/>
      <c r="DH840" s="77"/>
      <c r="DI840" s="77"/>
      <c r="DJ840" s="77"/>
      <c r="DK840" s="77"/>
      <c r="DL840" s="77"/>
      <c r="DM840" s="77"/>
      <c r="DN840" s="77"/>
      <c r="DO840" s="77"/>
      <c r="DP840" s="77"/>
      <c r="DQ840" s="77"/>
      <c r="DR840" s="77"/>
    </row>
    <row r="841" spans="1:122" ht="13.5" customHeight="1">
      <c r="A841" s="77"/>
      <c r="B841" s="86"/>
      <c r="C841" s="86"/>
      <c r="D841" s="86"/>
      <c r="E841" s="86"/>
      <c r="F841" s="86"/>
      <c r="G841" s="86"/>
      <c r="H841" s="86"/>
      <c r="I841" s="86"/>
      <c r="J841" s="86"/>
      <c r="K841" s="88"/>
      <c r="L841" s="77"/>
      <c r="M841" s="77"/>
      <c r="N841" s="77"/>
      <c r="O841" s="77"/>
      <c r="P841" s="77"/>
      <c r="Q841" s="77"/>
      <c r="R841" s="89"/>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c r="AP841" s="77"/>
      <c r="AQ841" s="77"/>
      <c r="AR841" s="77"/>
      <c r="AS841" s="77"/>
      <c r="AT841" s="77"/>
      <c r="AU841" s="77"/>
      <c r="AV841" s="77"/>
      <c r="AW841" s="77"/>
      <c r="AX841" s="77"/>
      <c r="AY841" s="77"/>
      <c r="AZ841" s="77"/>
      <c r="BA841" s="77"/>
      <c r="BB841" s="77"/>
      <c r="BC841" s="77"/>
      <c r="BD841" s="77"/>
      <c r="BE841" s="77"/>
      <c r="BF841" s="77"/>
      <c r="BG841" s="77"/>
      <c r="BH841" s="77"/>
      <c r="BI841" s="77"/>
      <c r="BJ841" s="77"/>
      <c r="BK841" s="77"/>
      <c r="BL841" s="77"/>
      <c r="BM841" s="77"/>
      <c r="BN841" s="77"/>
      <c r="BO841" s="77"/>
      <c r="BP841" s="77"/>
      <c r="BQ841" s="77"/>
      <c r="BR841" s="77"/>
      <c r="BS841" s="77"/>
      <c r="BT841" s="77"/>
      <c r="BU841" s="77"/>
      <c r="BV841" s="77"/>
      <c r="BW841" s="77"/>
      <c r="BX841" s="77"/>
      <c r="BY841" s="77"/>
      <c r="BZ841" s="77"/>
      <c r="CA841" s="77"/>
      <c r="CB841" s="77"/>
      <c r="CC841" s="77"/>
      <c r="CD841" s="77"/>
      <c r="CE841" s="77"/>
      <c r="CF841" s="77"/>
      <c r="CG841" s="77"/>
      <c r="CH841" s="77"/>
      <c r="CI841" s="77"/>
      <c r="CJ841" s="77"/>
      <c r="CK841" s="77"/>
      <c r="CL841" s="77"/>
      <c r="CM841" s="77"/>
      <c r="CN841" s="77"/>
      <c r="CO841" s="77"/>
      <c r="CP841" s="77"/>
      <c r="CQ841" s="77"/>
      <c r="CR841" s="77"/>
      <c r="CS841" s="77"/>
      <c r="CT841" s="81"/>
      <c r="CU841" s="77"/>
      <c r="CV841" s="77"/>
      <c r="CW841" s="77"/>
      <c r="CX841" s="77"/>
      <c r="CY841" s="77"/>
      <c r="CZ841" s="77"/>
      <c r="DA841" s="77"/>
      <c r="DB841" s="77"/>
      <c r="DC841" s="77"/>
      <c r="DD841" s="77"/>
      <c r="DE841" s="77"/>
      <c r="DF841" s="77"/>
      <c r="DG841" s="77"/>
      <c r="DH841" s="77"/>
      <c r="DI841" s="77"/>
      <c r="DJ841" s="77"/>
      <c r="DK841" s="77"/>
      <c r="DL841" s="77"/>
      <c r="DM841" s="77"/>
      <c r="DN841" s="77"/>
      <c r="DO841" s="77"/>
      <c r="DP841" s="77"/>
      <c r="DQ841" s="77"/>
      <c r="DR841" s="77"/>
    </row>
    <row r="842" spans="1:122" ht="13.5" customHeight="1">
      <c r="A842" s="77"/>
      <c r="B842" s="86"/>
      <c r="C842" s="86"/>
      <c r="D842" s="86"/>
      <c r="E842" s="86"/>
      <c r="F842" s="86"/>
      <c r="G842" s="86"/>
      <c r="H842" s="86"/>
      <c r="I842" s="86"/>
      <c r="J842" s="86"/>
      <c r="K842" s="88"/>
      <c r="L842" s="77"/>
      <c r="M842" s="77"/>
      <c r="N842" s="77"/>
      <c r="O842" s="77"/>
      <c r="P842" s="77"/>
      <c r="Q842" s="77"/>
      <c r="R842" s="89"/>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c r="AP842" s="77"/>
      <c r="AQ842" s="77"/>
      <c r="AR842" s="77"/>
      <c r="AS842" s="77"/>
      <c r="AT842" s="77"/>
      <c r="AU842" s="77"/>
      <c r="AV842" s="77"/>
      <c r="AW842" s="77"/>
      <c r="AX842" s="77"/>
      <c r="AY842" s="77"/>
      <c r="AZ842" s="77"/>
      <c r="BA842" s="77"/>
      <c r="BB842" s="77"/>
      <c r="BC842" s="77"/>
      <c r="BD842" s="77"/>
      <c r="BE842" s="77"/>
      <c r="BF842" s="77"/>
      <c r="BG842" s="77"/>
      <c r="BH842" s="77"/>
      <c r="BI842" s="77"/>
      <c r="BJ842" s="77"/>
      <c r="BK842" s="77"/>
      <c r="BL842" s="77"/>
      <c r="BM842" s="77"/>
      <c r="BN842" s="77"/>
      <c r="BO842" s="77"/>
      <c r="BP842" s="77"/>
      <c r="BQ842" s="77"/>
      <c r="BR842" s="77"/>
      <c r="BS842" s="77"/>
      <c r="BT842" s="77"/>
      <c r="BU842" s="77"/>
      <c r="BV842" s="77"/>
      <c r="BW842" s="77"/>
      <c r="BX842" s="77"/>
      <c r="BY842" s="77"/>
      <c r="BZ842" s="77"/>
      <c r="CA842" s="77"/>
      <c r="CB842" s="77"/>
      <c r="CC842" s="77"/>
      <c r="CD842" s="77"/>
      <c r="CE842" s="77"/>
      <c r="CF842" s="77"/>
      <c r="CG842" s="77"/>
      <c r="CH842" s="77"/>
      <c r="CI842" s="77"/>
      <c r="CJ842" s="77"/>
      <c r="CK842" s="77"/>
      <c r="CL842" s="77"/>
      <c r="CM842" s="77"/>
      <c r="CN842" s="77"/>
      <c r="CO842" s="77"/>
      <c r="CP842" s="77"/>
      <c r="CQ842" s="77"/>
      <c r="CR842" s="77"/>
      <c r="CS842" s="77"/>
      <c r="CT842" s="81"/>
      <c r="CU842" s="77"/>
      <c r="CV842" s="77"/>
      <c r="CW842" s="77"/>
      <c r="CX842" s="77"/>
      <c r="CY842" s="77"/>
      <c r="CZ842" s="77"/>
      <c r="DA842" s="77"/>
      <c r="DB842" s="77"/>
      <c r="DC842" s="77"/>
      <c r="DD842" s="77"/>
      <c r="DE842" s="77"/>
      <c r="DF842" s="77"/>
      <c r="DG842" s="77"/>
      <c r="DH842" s="77"/>
      <c r="DI842" s="77"/>
      <c r="DJ842" s="77"/>
      <c r="DK842" s="77"/>
      <c r="DL842" s="77"/>
      <c r="DM842" s="77"/>
      <c r="DN842" s="77"/>
      <c r="DO842" s="77"/>
      <c r="DP842" s="77"/>
      <c r="DQ842" s="77"/>
      <c r="DR842" s="77"/>
    </row>
    <row r="843" spans="1:122" ht="13.5" customHeight="1">
      <c r="A843" s="77"/>
      <c r="B843" s="86"/>
      <c r="C843" s="86"/>
      <c r="D843" s="86"/>
      <c r="E843" s="86"/>
      <c r="F843" s="86"/>
      <c r="G843" s="86"/>
      <c r="H843" s="86"/>
      <c r="I843" s="86"/>
      <c r="J843" s="86"/>
      <c r="K843" s="88"/>
      <c r="L843" s="77"/>
      <c r="M843" s="77"/>
      <c r="N843" s="77"/>
      <c r="O843" s="77"/>
      <c r="P843" s="77"/>
      <c r="Q843" s="77"/>
      <c r="R843" s="89"/>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c r="AP843" s="77"/>
      <c r="AQ843" s="77"/>
      <c r="AR843" s="77"/>
      <c r="AS843" s="77"/>
      <c r="AT843" s="77"/>
      <c r="AU843" s="77"/>
      <c r="AV843" s="77"/>
      <c r="AW843" s="77"/>
      <c r="AX843" s="77"/>
      <c r="AY843" s="77"/>
      <c r="AZ843" s="77"/>
      <c r="BA843" s="77"/>
      <c r="BB843" s="77"/>
      <c r="BC843" s="77"/>
      <c r="BD843" s="77"/>
      <c r="BE843" s="77"/>
      <c r="BF843" s="77"/>
      <c r="BG843" s="77"/>
      <c r="BH843" s="77"/>
      <c r="BI843" s="77"/>
      <c r="BJ843" s="77"/>
      <c r="BK843" s="77"/>
      <c r="BL843" s="77"/>
      <c r="BM843" s="77"/>
      <c r="BN843" s="77"/>
      <c r="BO843" s="77"/>
      <c r="BP843" s="77"/>
      <c r="BQ843" s="77"/>
      <c r="BR843" s="77"/>
      <c r="BS843" s="77"/>
      <c r="BT843" s="77"/>
      <c r="BU843" s="77"/>
      <c r="BV843" s="77"/>
      <c r="BW843" s="77"/>
      <c r="BX843" s="77"/>
      <c r="BY843" s="77"/>
      <c r="BZ843" s="77"/>
      <c r="CA843" s="77"/>
      <c r="CB843" s="77"/>
      <c r="CC843" s="77"/>
      <c r="CD843" s="77"/>
      <c r="CE843" s="77"/>
      <c r="CF843" s="77"/>
      <c r="CG843" s="77"/>
      <c r="CH843" s="77"/>
      <c r="CI843" s="77"/>
      <c r="CJ843" s="77"/>
      <c r="CK843" s="77"/>
      <c r="CL843" s="77"/>
      <c r="CM843" s="77"/>
      <c r="CN843" s="77"/>
      <c r="CO843" s="77"/>
      <c r="CP843" s="77"/>
      <c r="CQ843" s="77"/>
      <c r="CR843" s="77"/>
      <c r="CS843" s="77"/>
      <c r="CT843" s="81"/>
      <c r="CU843" s="77"/>
      <c r="CV843" s="77"/>
      <c r="CW843" s="77"/>
      <c r="CX843" s="77"/>
      <c r="CY843" s="77"/>
      <c r="CZ843" s="77"/>
      <c r="DA843" s="77"/>
      <c r="DB843" s="77"/>
      <c r="DC843" s="77"/>
      <c r="DD843" s="77"/>
      <c r="DE843" s="77"/>
      <c r="DF843" s="77"/>
      <c r="DG843" s="77"/>
      <c r="DH843" s="77"/>
      <c r="DI843" s="77"/>
      <c r="DJ843" s="77"/>
      <c r="DK843" s="77"/>
      <c r="DL843" s="77"/>
      <c r="DM843" s="77"/>
      <c r="DN843" s="77"/>
      <c r="DO843" s="77"/>
      <c r="DP843" s="77"/>
      <c r="DQ843" s="77"/>
      <c r="DR843" s="77"/>
    </row>
    <row r="844" spans="1:122" ht="13.5" customHeight="1">
      <c r="A844" s="77"/>
      <c r="B844" s="86"/>
      <c r="C844" s="86"/>
      <c r="D844" s="86"/>
      <c r="E844" s="86"/>
      <c r="F844" s="86"/>
      <c r="G844" s="86"/>
      <c r="H844" s="86"/>
      <c r="I844" s="86"/>
      <c r="J844" s="86"/>
      <c r="K844" s="88"/>
      <c r="L844" s="77"/>
      <c r="M844" s="77"/>
      <c r="N844" s="77"/>
      <c r="O844" s="77"/>
      <c r="P844" s="77"/>
      <c r="Q844" s="77"/>
      <c r="R844" s="89"/>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c r="AP844" s="77"/>
      <c r="AQ844" s="77"/>
      <c r="AR844" s="77"/>
      <c r="AS844" s="77"/>
      <c r="AT844" s="77"/>
      <c r="AU844" s="77"/>
      <c r="AV844" s="77"/>
      <c r="AW844" s="77"/>
      <c r="AX844" s="77"/>
      <c r="AY844" s="77"/>
      <c r="AZ844" s="77"/>
      <c r="BA844" s="77"/>
      <c r="BB844" s="77"/>
      <c r="BC844" s="77"/>
      <c r="BD844" s="77"/>
      <c r="BE844" s="77"/>
      <c r="BF844" s="77"/>
      <c r="BG844" s="77"/>
      <c r="BH844" s="77"/>
      <c r="BI844" s="77"/>
      <c r="BJ844" s="77"/>
      <c r="BK844" s="77"/>
      <c r="BL844" s="77"/>
      <c r="BM844" s="77"/>
      <c r="BN844" s="77"/>
      <c r="BO844" s="77"/>
      <c r="BP844" s="77"/>
      <c r="BQ844" s="77"/>
      <c r="BR844" s="77"/>
      <c r="BS844" s="77"/>
      <c r="BT844" s="77"/>
      <c r="BU844" s="77"/>
      <c r="BV844" s="77"/>
      <c r="BW844" s="77"/>
      <c r="BX844" s="77"/>
      <c r="BY844" s="77"/>
      <c r="BZ844" s="77"/>
      <c r="CA844" s="77"/>
      <c r="CB844" s="77"/>
      <c r="CC844" s="77"/>
      <c r="CD844" s="77"/>
      <c r="CE844" s="77"/>
      <c r="CF844" s="77"/>
      <c r="CG844" s="77"/>
      <c r="CH844" s="77"/>
      <c r="CI844" s="77"/>
      <c r="CJ844" s="77"/>
      <c r="CK844" s="77"/>
      <c r="CL844" s="77"/>
      <c r="CM844" s="77"/>
      <c r="CN844" s="77"/>
      <c r="CO844" s="77"/>
      <c r="CP844" s="77"/>
      <c r="CQ844" s="77"/>
      <c r="CR844" s="77"/>
      <c r="CS844" s="77"/>
      <c r="CT844" s="81"/>
      <c r="CU844" s="77"/>
      <c r="CV844" s="77"/>
      <c r="CW844" s="77"/>
      <c r="CX844" s="77"/>
      <c r="CY844" s="77"/>
      <c r="CZ844" s="77"/>
      <c r="DA844" s="77"/>
      <c r="DB844" s="77"/>
      <c r="DC844" s="77"/>
      <c r="DD844" s="77"/>
      <c r="DE844" s="77"/>
      <c r="DF844" s="77"/>
      <c r="DG844" s="77"/>
      <c r="DH844" s="77"/>
      <c r="DI844" s="77"/>
      <c r="DJ844" s="77"/>
      <c r="DK844" s="77"/>
      <c r="DL844" s="77"/>
      <c r="DM844" s="77"/>
      <c r="DN844" s="77"/>
      <c r="DO844" s="77"/>
      <c r="DP844" s="77"/>
      <c r="DQ844" s="77"/>
      <c r="DR844" s="77"/>
    </row>
    <row r="845" spans="1:122" ht="13.5" customHeight="1">
      <c r="A845" s="77"/>
      <c r="B845" s="86"/>
      <c r="C845" s="86"/>
      <c r="D845" s="86"/>
      <c r="E845" s="86"/>
      <c r="F845" s="86"/>
      <c r="G845" s="86"/>
      <c r="H845" s="86"/>
      <c r="I845" s="86"/>
      <c r="J845" s="86"/>
      <c r="K845" s="88"/>
      <c r="L845" s="77"/>
      <c r="M845" s="77"/>
      <c r="N845" s="77"/>
      <c r="O845" s="77"/>
      <c r="P845" s="77"/>
      <c r="Q845" s="77"/>
      <c r="R845" s="89"/>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c r="AP845" s="77"/>
      <c r="AQ845" s="77"/>
      <c r="AR845" s="77"/>
      <c r="AS845" s="77"/>
      <c r="AT845" s="77"/>
      <c r="AU845" s="77"/>
      <c r="AV845" s="77"/>
      <c r="AW845" s="77"/>
      <c r="AX845" s="77"/>
      <c r="AY845" s="77"/>
      <c r="AZ845" s="77"/>
      <c r="BA845" s="77"/>
      <c r="BB845" s="77"/>
      <c r="BC845" s="77"/>
      <c r="BD845" s="77"/>
      <c r="BE845" s="77"/>
      <c r="BF845" s="77"/>
      <c r="BG845" s="77"/>
      <c r="BH845" s="77"/>
      <c r="BI845" s="77"/>
      <c r="BJ845" s="77"/>
      <c r="BK845" s="77"/>
      <c r="BL845" s="77"/>
      <c r="BM845" s="77"/>
      <c r="BN845" s="77"/>
      <c r="BO845" s="77"/>
      <c r="BP845" s="77"/>
      <c r="BQ845" s="77"/>
      <c r="BR845" s="77"/>
      <c r="BS845" s="77"/>
      <c r="BT845" s="77"/>
      <c r="BU845" s="77"/>
      <c r="BV845" s="77"/>
      <c r="BW845" s="77"/>
      <c r="BX845" s="77"/>
      <c r="BY845" s="77"/>
      <c r="BZ845" s="77"/>
      <c r="CA845" s="77"/>
      <c r="CB845" s="77"/>
      <c r="CC845" s="77"/>
      <c r="CD845" s="77"/>
      <c r="CE845" s="77"/>
      <c r="CF845" s="77"/>
      <c r="CG845" s="77"/>
      <c r="CH845" s="77"/>
      <c r="CI845" s="77"/>
      <c r="CJ845" s="77"/>
      <c r="CK845" s="77"/>
      <c r="CL845" s="77"/>
      <c r="CM845" s="77"/>
      <c r="CN845" s="77"/>
      <c r="CO845" s="77"/>
      <c r="CP845" s="77"/>
      <c r="CQ845" s="77"/>
      <c r="CR845" s="77"/>
      <c r="CS845" s="77"/>
      <c r="CT845" s="81"/>
      <c r="CU845" s="77"/>
      <c r="CV845" s="77"/>
      <c r="CW845" s="77"/>
      <c r="CX845" s="77"/>
      <c r="CY845" s="77"/>
      <c r="CZ845" s="77"/>
      <c r="DA845" s="77"/>
      <c r="DB845" s="77"/>
      <c r="DC845" s="77"/>
      <c r="DD845" s="77"/>
      <c r="DE845" s="77"/>
      <c r="DF845" s="77"/>
      <c r="DG845" s="77"/>
      <c r="DH845" s="77"/>
      <c r="DI845" s="77"/>
      <c r="DJ845" s="77"/>
      <c r="DK845" s="77"/>
      <c r="DL845" s="77"/>
      <c r="DM845" s="77"/>
      <c r="DN845" s="77"/>
      <c r="DO845" s="77"/>
      <c r="DP845" s="77"/>
      <c r="DQ845" s="77"/>
      <c r="DR845" s="77"/>
    </row>
    <row r="846" spans="1:122" ht="13.5" customHeight="1">
      <c r="A846" s="77"/>
      <c r="B846" s="86"/>
      <c r="C846" s="86"/>
      <c r="D846" s="86"/>
      <c r="E846" s="86"/>
      <c r="F846" s="86"/>
      <c r="G846" s="86"/>
      <c r="H846" s="86"/>
      <c r="I846" s="86"/>
      <c r="J846" s="86"/>
      <c r="K846" s="88"/>
      <c r="L846" s="77"/>
      <c r="M846" s="77"/>
      <c r="N846" s="77"/>
      <c r="O846" s="77"/>
      <c r="P846" s="77"/>
      <c r="Q846" s="77"/>
      <c r="R846" s="89"/>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c r="AP846" s="77"/>
      <c r="AQ846" s="77"/>
      <c r="AR846" s="77"/>
      <c r="AS846" s="77"/>
      <c r="AT846" s="77"/>
      <c r="AU846" s="77"/>
      <c r="AV846" s="77"/>
      <c r="AW846" s="77"/>
      <c r="AX846" s="77"/>
      <c r="AY846" s="77"/>
      <c r="AZ846" s="77"/>
      <c r="BA846" s="77"/>
      <c r="BB846" s="77"/>
      <c r="BC846" s="77"/>
      <c r="BD846" s="77"/>
      <c r="BE846" s="77"/>
      <c r="BF846" s="77"/>
      <c r="BG846" s="77"/>
      <c r="BH846" s="77"/>
      <c r="BI846" s="77"/>
      <c r="BJ846" s="77"/>
      <c r="BK846" s="77"/>
      <c r="BL846" s="77"/>
      <c r="BM846" s="77"/>
      <c r="BN846" s="77"/>
      <c r="BO846" s="77"/>
      <c r="BP846" s="77"/>
      <c r="BQ846" s="77"/>
      <c r="BR846" s="77"/>
      <c r="BS846" s="77"/>
      <c r="BT846" s="77"/>
      <c r="BU846" s="77"/>
      <c r="BV846" s="77"/>
      <c r="BW846" s="77"/>
      <c r="BX846" s="77"/>
      <c r="BY846" s="77"/>
      <c r="BZ846" s="77"/>
      <c r="CA846" s="77"/>
      <c r="CB846" s="77"/>
      <c r="CC846" s="77"/>
      <c r="CD846" s="77"/>
      <c r="CE846" s="77"/>
      <c r="CF846" s="77"/>
      <c r="CG846" s="77"/>
      <c r="CH846" s="77"/>
      <c r="CI846" s="77"/>
      <c r="CJ846" s="77"/>
      <c r="CK846" s="77"/>
      <c r="CL846" s="77"/>
      <c r="CM846" s="77"/>
      <c r="CN846" s="77"/>
      <c r="CO846" s="77"/>
      <c r="CP846" s="77"/>
      <c r="CQ846" s="77"/>
      <c r="CR846" s="77"/>
      <c r="CS846" s="77"/>
      <c r="CT846" s="81"/>
      <c r="CU846" s="77"/>
      <c r="CV846" s="77"/>
      <c r="CW846" s="77"/>
      <c r="CX846" s="77"/>
      <c r="CY846" s="77"/>
      <c r="CZ846" s="77"/>
      <c r="DA846" s="77"/>
      <c r="DB846" s="77"/>
      <c r="DC846" s="77"/>
      <c r="DD846" s="77"/>
      <c r="DE846" s="77"/>
      <c r="DF846" s="77"/>
      <c r="DG846" s="77"/>
      <c r="DH846" s="77"/>
      <c r="DI846" s="77"/>
      <c r="DJ846" s="77"/>
      <c r="DK846" s="77"/>
      <c r="DL846" s="77"/>
      <c r="DM846" s="77"/>
      <c r="DN846" s="77"/>
      <c r="DO846" s="77"/>
      <c r="DP846" s="77"/>
      <c r="DQ846" s="77"/>
      <c r="DR846" s="77"/>
    </row>
    <row r="847" spans="1:122" ht="13.5" customHeight="1">
      <c r="A847" s="77"/>
      <c r="B847" s="86"/>
      <c r="C847" s="86"/>
      <c r="D847" s="86"/>
      <c r="E847" s="86"/>
      <c r="F847" s="86"/>
      <c r="G847" s="86"/>
      <c r="H847" s="86"/>
      <c r="I847" s="86"/>
      <c r="J847" s="86"/>
      <c r="K847" s="88"/>
      <c r="L847" s="77"/>
      <c r="M847" s="77"/>
      <c r="N847" s="77"/>
      <c r="O847" s="77"/>
      <c r="P847" s="77"/>
      <c r="Q847" s="77"/>
      <c r="R847" s="89"/>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c r="AP847" s="77"/>
      <c r="AQ847" s="77"/>
      <c r="AR847" s="77"/>
      <c r="AS847" s="77"/>
      <c r="AT847" s="77"/>
      <c r="AU847" s="77"/>
      <c r="AV847" s="77"/>
      <c r="AW847" s="77"/>
      <c r="AX847" s="77"/>
      <c r="AY847" s="77"/>
      <c r="AZ847" s="77"/>
      <c r="BA847" s="77"/>
      <c r="BB847" s="77"/>
      <c r="BC847" s="77"/>
      <c r="BD847" s="77"/>
      <c r="BE847" s="77"/>
      <c r="BF847" s="77"/>
      <c r="BG847" s="77"/>
      <c r="BH847" s="77"/>
      <c r="BI847" s="77"/>
      <c r="BJ847" s="77"/>
      <c r="BK847" s="77"/>
      <c r="BL847" s="77"/>
      <c r="BM847" s="77"/>
      <c r="BN847" s="77"/>
      <c r="BO847" s="77"/>
      <c r="BP847" s="77"/>
      <c r="BQ847" s="77"/>
      <c r="BR847" s="77"/>
      <c r="BS847" s="77"/>
      <c r="BT847" s="77"/>
      <c r="BU847" s="77"/>
      <c r="BV847" s="77"/>
      <c r="BW847" s="77"/>
      <c r="BX847" s="77"/>
      <c r="BY847" s="77"/>
      <c r="BZ847" s="77"/>
      <c r="CA847" s="77"/>
      <c r="CB847" s="77"/>
      <c r="CC847" s="77"/>
      <c r="CD847" s="77"/>
      <c r="CE847" s="77"/>
      <c r="CF847" s="77"/>
      <c r="CG847" s="77"/>
      <c r="CH847" s="77"/>
      <c r="CI847" s="77"/>
      <c r="CJ847" s="77"/>
      <c r="CK847" s="77"/>
      <c r="CL847" s="77"/>
      <c r="CM847" s="77"/>
      <c r="CN847" s="77"/>
      <c r="CO847" s="77"/>
      <c r="CP847" s="77"/>
      <c r="CQ847" s="77"/>
      <c r="CR847" s="77"/>
      <c r="CS847" s="77"/>
      <c r="CT847" s="81"/>
      <c r="CU847" s="77"/>
      <c r="CV847" s="77"/>
      <c r="CW847" s="77"/>
      <c r="CX847" s="77"/>
      <c r="CY847" s="77"/>
      <c r="CZ847" s="77"/>
      <c r="DA847" s="77"/>
      <c r="DB847" s="77"/>
      <c r="DC847" s="77"/>
      <c r="DD847" s="77"/>
      <c r="DE847" s="77"/>
      <c r="DF847" s="77"/>
      <c r="DG847" s="77"/>
      <c r="DH847" s="77"/>
      <c r="DI847" s="77"/>
      <c r="DJ847" s="77"/>
      <c r="DK847" s="77"/>
      <c r="DL847" s="77"/>
      <c r="DM847" s="77"/>
      <c r="DN847" s="77"/>
      <c r="DO847" s="77"/>
      <c r="DP847" s="77"/>
      <c r="DQ847" s="77"/>
      <c r="DR847" s="77"/>
    </row>
    <row r="848" spans="1:122" ht="13.5" customHeight="1">
      <c r="A848" s="77"/>
      <c r="B848" s="86"/>
      <c r="C848" s="86"/>
      <c r="D848" s="86"/>
      <c r="E848" s="86"/>
      <c r="F848" s="86"/>
      <c r="G848" s="86"/>
      <c r="H848" s="86"/>
      <c r="I848" s="86"/>
      <c r="J848" s="86"/>
      <c r="K848" s="88"/>
      <c r="L848" s="77"/>
      <c r="M848" s="77"/>
      <c r="N848" s="77"/>
      <c r="O848" s="77"/>
      <c r="P848" s="77"/>
      <c r="Q848" s="77"/>
      <c r="R848" s="89"/>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c r="AP848" s="77"/>
      <c r="AQ848" s="77"/>
      <c r="AR848" s="77"/>
      <c r="AS848" s="77"/>
      <c r="AT848" s="77"/>
      <c r="AU848" s="77"/>
      <c r="AV848" s="77"/>
      <c r="AW848" s="77"/>
      <c r="AX848" s="77"/>
      <c r="AY848" s="77"/>
      <c r="AZ848" s="77"/>
      <c r="BA848" s="77"/>
      <c r="BB848" s="77"/>
      <c r="BC848" s="77"/>
      <c r="BD848" s="77"/>
      <c r="BE848" s="77"/>
      <c r="BF848" s="77"/>
      <c r="BG848" s="77"/>
      <c r="BH848" s="77"/>
      <c r="BI848" s="77"/>
      <c r="BJ848" s="77"/>
      <c r="BK848" s="77"/>
      <c r="BL848" s="77"/>
      <c r="BM848" s="77"/>
      <c r="BN848" s="77"/>
      <c r="BO848" s="77"/>
      <c r="BP848" s="77"/>
      <c r="BQ848" s="77"/>
      <c r="BR848" s="77"/>
      <c r="BS848" s="77"/>
      <c r="BT848" s="77"/>
      <c r="BU848" s="77"/>
      <c r="BV848" s="77"/>
      <c r="BW848" s="77"/>
      <c r="BX848" s="77"/>
      <c r="BY848" s="77"/>
      <c r="BZ848" s="77"/>
      <c r="CA848" s="77"/>
      <c r="CB848" s="77"/>
      <c r="CC848" s="77"/>
      <c r="CD848" s="77"/>
      <c r="CE848" s="77"/>
      <c r="CF848" s="77"/>
      <c r="CG848" s="77"/>
      <c r="CH848" s="77"/>
      <c r="CI848" s="77"/>
      <c r="CJ848" s="77"/>
      <c r="CK848" s="77"/>
      <c r="CL848" s="77"/>
      <c r="CM848" s="77"/>
      <c r="CN848" s="77"/>
      <c r="CO848" s="77"/>
      <c r="CP848" s="77"/>
      <c r="CQ848" s="77"/>
      <c r="CR848" s="77"/>
      <c r="CS848" s="77"/>
      <c r="CT848" s="81"/>
      <c r="CU848" s="77"/>
      <c r="CV848" s="77"/>
      <c r="CW848" s="77"/>
      <c r="CX848" s="77"/>
      <c r="CY848" s="77"/>
      <c r="CZ848" s="77"/>
      <c r="DA848" s="77"/>
      <c r="DB848" s="77"/>
      <c r="DC848" s="77"/>
      <c r="DD848" s="77"/>
      <c r="DE848" s="77"/>
      <c r="DF848" s="77"/>
      <c r="DG848" s="77"/>
      <c r="DH848" s="77"/>
      <c r="DI848" s="77"/>
      <c r="DJ848" s="77"/>
      <c r="DK848" s="77"/>
      <c r="DL848" s="77"/>
      <c r="DM848" s="77"/>
      <c r="DN848" s="77"/>
      <c r="DO848" s="77"/>
      <c r="DP848" s="77"/>
      <c r="DQ848" s="77"/>
      <c r="DR848" s="77"/>
    </row>
    <row r="849" spans="1:122" ht="13.5" customHeight="1">
      <c r="A849" s="77"/>
      <c r="B849" s="86"/>
      <c r="C849" s="86"/>
      <c r="D849" s="86"/>
      <c r="E849" s="86"/>
      <c r="F849" s="86"/>
      <c r="G849" s="86"/>
      <c r="H849" s="86"/>
      <c r="I849" s="86"/>
      <c r="J849" s="86"/>
      <c r="K849" s="88"/>
      <c r="L849" s="77"/>
      <c r="M849" s="77"/>
      <c r="N849" s="77"/>
      <c r="O849" s="77"/>
      <c r="P849" s="77"/>
      <c r="Q849" s="77"/>
      <c r="R849" s="89"/>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c r="AP849" s="77"/>
      <c r="AQ849" s="77"/>
      <c r="AR849" s="77"/>
      <c r="AS849" s="77"/>
      <c r="AT849" s="77"/>
      <c r="AU849" s="77"/>
      <c r="AV849" s="77"/>
      <c r="AW849" s="77"/>
      <c r="AX849" s="77"/>
      <c r="AY849" s="77"/>
      <c r="AZ849" s="77"/>
      <c r="BA849" s="77"/>
      <c r="BB849" s="77"/>
      <c r="BC849" s="77"/>
      <c r="BD849" s="77"/>
      <c r="BE849" s="77"/>
      <c r="BF849" s="77"/>
      <c r="BG849" s="77"/>
      <c r="BH849" s="77"/>
      <c r="BI849" s="77"/>
      <c r="BJ849" s="77"/>
      <c r="BK849" s="77"/>
      <c r="BL849" s="77"/>
      <c r="BM849" s="77"/>
      <c r="BN849" s="77"/>
      <c r="BO849" s="77"/>
      <c r="BP849" s="77"/>
      <c r="BQ849" s="77"/>
      <c r="BR849" s="77"/>
      <c r="BS849" s="77"/>
      <c r="BT849" s="77"/>
      <c r="BU849" s="77"/>
      <c r="BV849" s="77"/>
      <c r="BW849" s="77"/>
      <c r="BX849" s="77"/>
      <c r="BY849" s="77"/>
      <c r="BZ849" s="77"/>
      <c r="CA849" s="77"/>
      <c r="CB849" s="77"/>
      <c r="CC849" s="77"/>
      <c r="CD849" s="77"/>
      <c r="CE849" s="77"/>
      <c r="CF849" s="77"/>
      <c r="CG849" s="77"/>
      <c r="CH849" s="77"/>
      <c r="CI849" s="77"/>
      <c r="CJ849" s="77"/>
      <c r="CK849" s="77"/>
      <c r="CL849" s="77"/>
      <c r="CM849" s="77"/>
      <c r="CN849" s="77"/>
      <c r="CO849" s="77"/>
      <c r="CP849" s="77"/>
      <c r="CQ849" s="77"/>
      <c r="CR849" s="77"/>
      <c r="CS849" s="77"/>
      <c r="CT849" s="81"/>
      <c r="CU849" s="77"/>
      <c r="CV849" s="77"/>
      <c r="CW849" s="77"/>
      <c r="CX849" s="77"/>
      <c r="CY849" s="77"/>
      <c r="CZ849" s="77"/>
      <c r="DA849" s="77"/>
      <c r="DB849" s="77"/>
      <c r="DC849" s="77"/>
      <c r="DD849" s="77"/>
      <c r="DE849" s="77"/>
      <c r="DF849" s="77"/>
      <c r="DG849" s="77"/>
      <c r="DH849" s="77"/>
      <c r="DI849" s="77"/>
      <c r="DJ849" s="77"/>
      <c r="DK849" s="77"/>
      <c r="DL849" s="77"/>
      <c r="DM849" s="77"/>
      <c r="DN849" s="77"/>
      <c r="DO849" s="77"/>
      <c r="DP849" s="77"/>
      <c r="DQ849" s="77"/>
      <c r="DR849" s="77"/>
    </row>
    <row r="850" spans="1:122" ht="13.5" customHeight="1">
      <c r="A850" s="77"/>
      <c r="B850" s="86"/>
      <c r="C850" s="86"/>
      <c r="D850" s="86"/>
      <c r="E850" s="86"/>
      <c r="F850" s="86"/>
      <c r="G850" s="86"/>
      <c r="H850" s="86"/>
      <c r="I850" s="86"/>
      <c r="J850" s="86"/>
      <c r="K850" s="88"/>
      <c r="L850" s="77"/>
      <c r="M850" s="77"/>
      <c r="N850" s="77"/>
      <c r="O850" s="77"/>
      <c r="P850" s="77"/>
      <c r="Q850" s="77"/>
      <c r="R850" s="89"/>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c r="AP850" s="77"/>
      <c r="AQ850" s="77"/>
      <c r="AR850" s="77"/>
      <c r="AS850" s="77"/>
      <c r="AT850" s="77"/>
      <c r="AU850" s="77"/>
      <c r="AV850" s="77"/>
      <c r="AW850" s="77"/>
      <c r="AX850" s="77"/>
      <c r="AY850" s="77"/>
      <c r="AZ850" s="77"/>
      <c r="BA850" s="77"/>
      <c r="BB850" s="77"/>
      <c r="BC850" s="77"/>
      <c r="BD850" s="77"/>
      <c r="BE850" s="77"/>
      <c r="BF850" s="77"/>
      <c r="BG850" s="77"/>
      <c r="BH850" s="77"/>
      <c r="BI850" s="77"/>
      <c r="BJ850" s="77"/>
      <c r="BK850" s="77"/>
      <c r="BL850" s="77"/>
      <c r="BM850" s="77"/>
      <c r="BN850" s="77"/>
      <c r="BO850" s="77"/>
      <c r="BP850" s="77"/>
      <c r="BQ850" s="77"/>
      <c r="BR850" s="77"/>
      <c r="BS850" s="77"/>
      <c r="BT850" s="77"/>
      <c r="BU850" s="77"/>
      <c r="BV850" s="77"/>
      <c r="BW850" s="77"/>
      <c r="BX850" s="77"/>
      <c r="BY850" s="77"/>
      <c r="BZ850" s="77"/>
      <c r="CA850" s="77"/>
      <c r="CB850" s="77"/>
      <c r="CC850" s="77"/>
      <c r="CD850" s="77"/>
      <c r="CE850" s="77"/>
      <c r="CF850" s="77"/>
      <c r="CG850" s="77"/>
      <c r="CH850" s="77"/>
      <c r="CI850" s="77"/>
      <c r="CJ850" s="77"/>
      <c r="CK850" s="77"/>
      <c r="CL850" s="77"/>
      <c r="CM850" s="77"/>
      <c r="CN850" s="77"/>
      <c r="CO850" s="77"/>
      <c r="CP850" s="77"/>
      <c r="CQ850" s="77"/>
      <c r="CR850" s="77"/>
      <c r="CS850" s="77"/>
      <c r="CT850" s="81"/>
      <c r="CU850" s="77"/>
      <c r="CV850" s="77"/>
      <c r="CW850" s="77"/>
      <c r="CX850" s="77"/>
      <c r="CY850" s="77"/>
      <c r="CZ850" s="77"/>
      <c r="DA850" s="77"/>
      <c r="DB850" s="77"/>
      <c r="DC850" s="77"/>
      <c r="DD850" s="77"/>
      <c r="DE850" s="77"/>
      <c r="DF850" s="77"/>
      <c r="DG850" s="77"/>
      <c r="DH850" s="77"/>
      <c r="DI850" s="77"/>
      <c r="DJ850" s="77"/>
      <c r="DK850" s="77"/>
      <c r="DL850" s="77"/>
      <c r="DM850" s="77"/>
      <c r="DN850" s="77"/>
      <c r="DO850" s="77"/>
      <c r="DP850" s="77"/>
      <c r="DQ850" s="77"/>
      <c r="DR850" s="77"/>
    </row>
    <row r="851" spans="1:122" ht="13.5" customHeight="1">
      <c r="A851" s="77"/>
      <c r="B851" s="86"/>
      <c r="C851" s="86"/>
      <c r="D851" s="86"/>
      <c r="E851" s="86"/>
      <c r="F851" s="86"/>
      <c r="G851" s="86"/>
      <c r="H851" s="86"/>
      <c r="I851" s="86"/>
      <c r="J851" s="86"/>
      <c r="K851" s="88"/>
      <c r="L851" s="77"/>
      <c r="M851" s="77"/>
      <c r="N851" s="77"/>
      <c r="O851" s="77"/>
      <c r="P851" s="77"/>
      <c r="Q851" s="77"/>
      <c r="R851" s="89"/>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c r="AP851" s="77"/>
      <c r="AQ851" s="77"/>
      <c r="AR851" s="77"/>
      <c r="AS851" s="77"/>
      <c r="AT851" s="77"/>
      <c r="AU851" s="77"/>
      <c r="AV851" s="77"/>
      <c r="AW851" s="77"/>
      <c r="AX851" s="77"/>
      <c r="AY851" s="77"/>
      <c r="AZ851" s="77"/>
      <c r="BA851" s="77"/>
      <c r="BB851" s="77"/>
      <c r="BC851" s="77"/>
      <c r="BD851" s="77"/>
      <c r="BE851" s="77"/>
      <c r="BF851" s="77"/>
      <c r="BG851" s="77"/>
      <c r="BH851" s="77"/>
      <c r="BI851" s="77"/>
      <c r="BJ851" s="77"/>
      <c r="BK851" s="77"/>
      <c r="BL851" s="77"/>
      <c r="BM851" s="77"/>
      <c r="BN851" s="77"/>
      <c r="BO851" s="77"/>
      <c r="BP851" s="77"/>
      <c r="BQ851" s="77"/>
      <c r="BR851" s="77"/>
      <c r="BS851" s="77"/>
      <c r="BT851" s="77"/>
      <c r="BU851" s="77"/>
      <c r="BV851" s="77"/>
      <c r="BW851" s="77"/>
      <c r="BX851" s="77"/>
      <c r="BY851" s="77"/>
      <c r="BZ851" s="77"/>
      <c r="CA851" s="77"/>
      <c r="CB851" s="77"/>
      <c r="CC851" s="77"/>
      <c r="CD851" s="77"/>
      <c r="CE851" s="77"/>
      <c r="CF851" s="77"/>
      <c r="CG851" s="77"/>
      <c r="CH851" s="77"/>
      <c r="CI851" s="77"/>
      <c r="CJ851" s="77"/>
      <c r="CK851" s="77"/>
      <c r="CL851" s="77"/>
      <c r="CM851" s="77"/>
      <c r="CN851" s="77"/>
      <c r="CO851" s="77"/>
      <c r="CP851" s="77"/>
      <c r="CQ851" s="77"/>
      <c r="CR851" s="77"/>
      <c r="CS851" s="77"/>
      <c r="CT851" s="81"/>
      <c r="CU851" s="77"/>
      <c r="CV851" s="77"/>
      <c r="CW851" s="77"/>
      <c r="CX851" s="77"/>
      <c r="CY851" s="77"/>
      <c r="CZ851" s="77"/>
      <c r="DA851" s="77"/>
      <c r="DB851" s="77"/>
      <c r="DC851" s="77"/>
      <c r="DD851" s="77"/>
      <c r="DE851" s="77"/>
      <c r="DF851" s="77"/>
      <c r="DG851" s="77"/>
      <c r="DH851" s="77"/>
      <c r="DI851" s="77"/>
      <c r="DJ851" s="77"/>
      <c r="DK851" s="77"/>
      <c r="DL851" s="77"/>
      <c r="DM851" s="77"/>
      <c r="DN851" s="77"/>
      <c r="DO851" s="77"/>
      <c r="DP851" s="77"/>
      <c r="DQ851" s="77"/>
      <c r="DR851" s="77"/>
    </row>
    <row r="852" spans="1:122" ht="13.5" customHeight="1">
      <c r="A852" s="77"/>
      <c r="B852" s="86"/>
      <c r="C852" s="86"/>
      <c r="D852" s="86"/>
      <c r="E852" s="86"/>
      <c r="F852" s="86"/>
      <c r="G852" s="86"/>
      <c r="H852" s="86"/>
      <c r="I852" s="86"/>
      <c r="J852" s="86"/>
      <c r="K852" s="88"/>
      <c r="L852" s="77"/>
      <c r="M852" s="77"/>
      <c r="N852" s="77"/>
      <c r="O852" s="77"/>
      <c r="P852" s="77"/>
      <c r="Q852" s="77"/>
      <c r="R852" s="89"/>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c r="AP852" s="77"/>
      <c r="AQ852" s="77"/>
      <c r="AR852" s="77"/>
      <c r="AS852" s="77"/>
      <c r="AT852" s="77"/>
      <c r="AU852" s="77"/>
      <c r="AV852" s="77"/>
      <c r="AW852" s="77"/>
      <c r="AX852" s="77"/>
      <c r="AY852" s="77"/>
      <c r="AZ852" s="77"/>
      <c r="BA852" s="77"/>
      <c r="BB852" s="77"/>
      <c r="BC852" s="77"/>
      <c r="BD852" s="77"/>
      <c r="BE852" s="77"/>
      <c r="BF852" s="77"/>
      <c r="BG852" s="77"/>
      <c r="BH852" s="77"/>
      <c r="BI852" s="77"/>
      <c r="BJ852" s="77"/>
      <c r="BK852" s="77"/>
      <c r="BL852" s="77"/>
      <c r="BM852" s="77"/>
      <c r="BN852" s="77"/>
      <c r="BO852" s="77"/>
      <c r="BP852" s="77"/>
      <c r="BQ852" s="77"/>
      <c r="BR852" s="77"/>
      <c r="BS852" s="77"/>
      <c r="BT852" s="77"/>
      <c r="BU852" s="77"/>
      <c r="BV852" s="77"/>
      <c r="BW852" s="77"/>
      <c r="BX852" s="77"/>
      <c r="BY852" s="77"/>
      <c r="BZ852" s="77"/>
      <c r="CA852" s="77"/>
      <c r="CB852" s="77"/>
      <c r="CC852" s="77"/>
      <c r="CD852" s="77"/>
      <c r="CE852" s="77"/>
      <c r="CF852" s="77"/>
      <c r="CG852" s="77"/>
      <c r="CH852" s="77"/>
      <c r="CI852" s="77"/>
      <c r="CJ852" s="77"/>
      <c r="CK852" s="77"/>
      <c r="CL852" s="77"/>
      <c r="CM852" s="77"/>
      <c r="CN852" s="77"/>
      <c r="CO852" s="77"/>
      <c r="CP852" s="77"/>
      <c r="CQ852" s="77"/>
      <c r="CR852" s="77"/>
      <c r="CS852" s="77"/>
      <c r="CT852" s="81"/>
      <c r="CU852" s="77"/>
      <c r="CV852" s="77"/>
      <c r="CW852" s="77"/>
      <c r="CX852" s="77"/>
      <c r="CY852" s="77"/>
      <c r="CZ852" s="77"/>
      <c r="DA852" s="77"/>
      <c r="DB852" s="77"/>
      <c r="DC852" s="77"/>
      <c r="DD852" s="77"/>
      <c r="DE852" s="77"/>
      <c r="DF852" s="77"/>
      <c r="DG852" s="77"/>
      <c r="DH852" s="77"/>
      <c r="DI852" s="77"/>
      <c r="DJ852" s="77"/>
      <c r="DK852" s="77"/>
      <c r="DL852" s="77"/>
      <c r="DM852" s="77"/>
      <c r="DN852" s="77"/>
      <c r="DO852" s="77"/>
      <c r="DP852" s="77"/>
      <c r="DQ852" s="77"/>
      <c r="DR852" s="77"/>
    </row>
    <row r="853" spans="1:122" ht="13.5" customHeight="1">
      <c r="A853" s="77"/>
      <c r="B853" s="86"/>
      <c r="C853" s="86"/>
      <c r="D853" s="86"/>
      <c r="E853" s="86"/>
      <c r="F853" s="86"/>
      <c r="G853" s="86"/>
      <c r="H853" s="86"/>
      <c r="I853" s="86"/>
      <c r="J853" s="86"/>
      <c r="K853" s="88"/>
      <c r="L853" s="77"/>
      <c r="M853" s="77"/>
      <c r="N853" s="77"/>
      <c r="O853" s="77"/>
      <c r="P853" s="77"/>
      <c r="Q853" s="77"/>
      <c r="R853" s="89"/>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c r="AP853" s="77"/>
      <c r="AQ853" s="77"/>
      <c r="AR853" s="77"/>
      <c r="AS853" s="77"/>
      <c r="AT853" s="77"/>
      <c r="AU853" s="77"/>
      <c r="AV853" s="77"/>
      <c r="AW853" s="77"/>
      <c r="AX853" s="77"/>
      <c r="AY853" s="77"/>
      <c r="AZ853" s="77"/>
      <c r="BA853" s="77"/>
      <c r="BB853" s="77"/>
      <c r="BC853" s="77"/>
      <c r="BD853" s="77"/>
      <c r="BE853" s="77"/>
      <c r="BF853" s="77"/>
      <c r="BG853" s="77"/>
      <c r="BH853" s="77"/>
      <c r="BI853" s="77"/>
      <c r="BJ853" s="77"/>
      <c r="BK853" s="77"/>
      <c r="BL853" s="77"/>
      <c r="BM853" s="77"/>
      <c r="BN853" s="77"/>
      <c r="BO853" s="77"/>
      <c r="BP853" s="77"/>
      <c r="BQ853" s="77"/>
      <c r="BR853" s="77"/>
      <c r="BS853" s="77"/>
      <c r="BT853" s="77"/>
      <c r="BU853" s="77"/>
      <c r="BV853" s="77"/>
      <c r="BW853" s="77"/>
      <c r="BX853" s="77"/>
      <c r="BY853" s="77"/>
      <c r="BZ853" s="77"/>
      <c r="CA853" s="77"/>
      <c r="CB853" s="77"/>
      <c r="CC853" s="77"/>
      <c r="CD853" s="77"/>
      <c r="CE853" s="77"/>
      <c r="CF853" s="77"/>
      <c r="CG853" s="77"/>
      <c r="CH853" s="77"/>
      <c r="CI853" s="77"/>
      <c r="CJ853" s="77"/>
      <c r="CK853" s="77"/>
      <c r="CL853" s="77"/>
      <c r="CM853" s="77"/>
      <c r="CN853" s="77"/>
      <c r="CO853" s="77"/>
      <c r="CP853" s="77"/>
      <c r="CQ853" s="77"/>
      <c r="CR853" s="77"/>
      <c r="CS853" s="77"/>
      <c r="CT853" s="81"/>
      <c r="CU853" s="77"/>
      <c r="CV853" s="77"/>
      <c r="CW853" s="77"/>
      <c r="CX853" s="77"/>
      <c r="CY853" s="77"/>
      <c r="CZ853" s="77"/>
      <c r="DA853" s="77"/>
      <c r="DB853" s="77"/>
      <c r="DC853" s="77"/>
      <c r="DD853" s="77"/>
      <c r="DE853" s="77"/>
      <c r="DF853" s="77"/>
      <c r="DG853" s="77"/>
      <c r="DH853" s="77"/>
      <c r="DI853" s="77"/>
      <c r="DJ853" s="77"/>
      <c r="DK853" s="77"/>
      <c r="DL853" s="77"/>
      <c r="DM853" s="77"/>
      <c r="DN853" s="77"/>
      <c r="DO853" s="77"/>
      <c r="DP853" s="77"/>
      <c r="DQ853" s="77"/>
      <c r="DR853" s="77"/>
    </row>
    <row r="854" spans="1:122" ht="13.5" customHeight="1">
      <c r="A854" s="77"/>
      <c r="B854" s="86"/>
      <c r="C854" s="86"/>
      <c r="D854" s="86"/>
      <c r="E854" s="86"/>
      <c r="F854" s="86"/>
      <c r="G854" s="86"/>
      <c r="H854" s="86"/>
      <c r="I854" s="86"/>
      <c r="J854" s="86"/>
      <c r="K854" s="88"/>
      <c r="L854" s="77"/>
      <c r="M854" s="77"/>
      <c r="N854" s="77"/>
      <c r="O854" s="77"/>
      <c r="P854" s="77"/>
      <c r="Q854" s="77"/>
      <c r="R854" s="89"/>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c r="AP854" s="77"/>
      <c r="AQ854" s="77"/>
      <c r="AR854" s="77"/>
      <c r="AS854" s="77"/>
      <c r="AT854" s="77"/>
      <c r="AU854" s="77"/>
      <c r="AV854" s="77"/>
      <c r="AW854" s="77"/>
      <c r="AX854" s="77"/>
      <c r="AY854" s="77"/>
      <c r="AZ854" s="77"/>
      <c r="BA854" s="77"/>
      <c r="BB854" s="77"/>
      <c r="BC854" s="77"/>
      <c r="BD854" s="77"/>
      <c r="BE854" s="77"/>
      <c r="BF854" s="77"/>
      <c r="BG854" s="77"/>
      <c r="BH854" s="77"/>
      <c r="BI854" s="77"/>
      <c r="BJ854" s="77"/>
      <c r="BK854" s="77"/>
      <c r="BL854" s="77"/>
      <c r="BM854" s="77"/>
      <c r="BN854" s="77"/>
      <c r="BO854" s="77"/>
      <c r="BP854" s="77"/>
      <c r="BQ854" s="77"/>
      <c r="BR854" s="77"/>
      <c r="BS854" s="77"/>
      <c r="BT854" s="77"/>
      <c r="BU854" s="77"/>
      <c r="BV854" s="77"/>
      <c r="BW854" s="77"/>
      <c r="BX854" s="77"/>
      <c r="BY854" s="77"/>
      <c r="BZ854" s="77"/>
      <c r="CA854" s="77"/>
      <c r="CB854" s="77"/>
      <c r="CC854" s="77"/>
      <c r="CD854" s="77"/>
      <c r="CE854" s="77"/>
      <c r="CF854" s="77"/>
      <c r="CG854" s="77"/>
      <c r="CH854" s="77"/>
      <c r="CI854" s="77"/>
      <c r="CJ854" s="77"/>
      <c r="CK854" s="77"/>
      <c r="CL854" s="77"/>
      <c r="CM854" s="77"/>
      <c r="CN854" s="77"/>
      <c r="CO854" s="77"/>
      <c r="CP854" s="77"/>
      <c r="CQ854" s="77"/>
      <c r="CR854" s="77"/>
      <c r="CS854" s="77"/>
      <c r="CT854" s="81"/>
      <c r="CU854" s="77"/>
      <c r="CV854" s="77"/>
      <c r="CW854" s="77"/>
      <c r="CX854" s="77"/>
      <c r="CY854" s="77"/>
      <c r="CZ854" s="77"/>
      <c r="DA854" s="77"/>
      <c r="DB854" s="77"/>
      <c r="DC854" s="77"/>
      <c r="DD854" s="77"/>
      <c r="DE854" s="77"/>
      <c r="DF854" s="77"/>
      <c r="DG854" s="77"/>
      <c r="DH854" s="77"/>
      <c r="DI854" s="77"/>
      <c r="DJ854" s="77"/>
      <c r="DK854" s="77"/>
      <c r="DL854" s="77"/>
      <c r="DM854" s="77"/>
      <c r="DN854" s="77"/>
      <c r="DO854" s="77"/>
      <c r="DP854" s="77"/>
      <c r="DQ854" s="77"/>
      <c r="DR854" s="77"/>
    </row>
    <row r="855" spans="1:122" ht="13.5" customHeight="1">
      <c r="A855" s="77"/>
      <c r="B855" s="86"/>
      <c r="C855" s="86"/>
      <c r="D855" s="86"/>
      <c r="E855" s="86"/>
      <c r="F855" s="86"/>
      <c r="G855" s="86"/>
      <c r="H855" s="86"/>
      <c r="I855" s="86"/>
      <c r="J855" s="86"/>
      <c r="K855" s="88"/>
      <c r="L855" s="77"/>
      <c r="M855" s="77"/>
      <c r="N855" s="77"/>
      <c r="O855" s="77"/>
      <c r="P855" s="77"/>
      <c r="Q855" s="77"/>
      <c r="R855" s="89"/>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c r="AP855" s="77"/>
      <c r="AQ855" s="77"/>
      <c r="AR855" s="77"/>
      <c r="AS855" s="77"/>
      <c r="AT855" s="77"/>
      <c r="AU855" s="77"/>
      <c r="AV855" s="77"/>
      <c r="AW855" s="77"/>
      <c r="AX855" s="77"/>
      <c r="AY855" s="77"/>
      <c r="AZ855" s="77"/>
      <c r="BA855" s="77"/>
      <c r="BB855" s="77"/>
      <c r="BC855" s="77"/>
      <c r="BD855" s="77"/>
      <c r="BE855" s="77"/>
      <c r="BF855" s="77"/>
      <c r="BG855" s="77"/>
      <c r="BH855" s="77"/>
      <c r="BI855" s="77"/>
      <c r="BJ855" s="77"/>
      <c r="BK855" s="77"/>
      <c r="BL855" s="77"/>
      <c r="BM855" s="77"/>
      <c r="BN855" s="77"/>
      <c r="BO855" s="77"/>
      <c r="BP855" s="77"/>
      <c r="BQ855" s="77"/>
      <c r="BR855" s="77"/>
      <c r="BS855" s="77"/>
      <c r="BT855" s="77"/>
      <c r="BU855" s="77"/>
      <c r="BV855" s="77"/>
      <c r="BW855" s="77"/>
      <c r="BX855" s="77"/>
      <c r="BY855" s="77"/>
      <c r="BZ855" s="77"/>
      <c r="CA855" s="77"/>
      <c r="CB855" s="77"/>
      <c r="CC855" s="77"/>
      <c r="CD855" s="77"/>
      <c r="CE855" s="77"/>
      <c r="CF855" s="77"/>
      <c r="CG855" s="77"/>
      <c r="CH855" s="77"/>
      <c r="CI855" s="77"/>
      <c r="CJ855" s="77"/>
      <c r="CK855" s="77"/>
      <c r="CL855" s="77"/>
      <c r="CM855" s="77"/>
      <c r="CN855" s="77"/>
      <c r="CO855" s="77"/>
      <c r="CP855" s="77"/>
      <c r="CQ855" s="77"/>
      <c r="CR855" s="77"/>
      <c r="CS855" s="77"/>
      <c r="CT855" s="81"/>
      <c r="CU855" s="77"/>
      <c r="CV855" s="77"/>
      <c r="CW855" s="77"/>
      <c r="CX855" s="77"/>
      <c r="CY855" s="77"/>
      <c r="CZ855" s="77"/>
      <c r="DA855" s="77"/>
      <c r="DB855" s="77"/>
      <c r="DC855" s="77"/>
      <c r="DD855" s="77"/>
      <c r="DE855" s="77"/>
      <c r="DF855" s="77"/>
      <c r="DG855" s="77"/>
      <c r="DH855" s="77"/>
      <c r="DI855" s="77"/>
      <c r="DJ855" s="77"/>
      <c r="DK855" s="77"/>
      <c r="DL855" s="77"/>
      <c r="DM855" s="77"/>
      <c r="DN855" s="77"/>
      <c r="DO855" s="77"/>
      <c r="DP855" s="77"/>
      <c r="DQ855" s="77"/>
      <c r="DR855" s="77"/>
    </row>
    <row r="856" spans="1:122" ht="13.5" customHeight="1">
      <c r="A856" s="77"/>
      <c r="B856" s="86"/>
      <c r="C856" s="86"/>
      <c r="D856" s="86"/>
      <c r="E856" s="86"/>
      <c r="F856" s="86"/>
      <c r="G856" s="86"/>
      <c r="H856" s="86"/>
      <c r="I856" s="86"/>
      <c r="J856" s="86"/>
      <c r="K856" s="88"/>
      <c r="L856" s="77"/>
      <c r="M856" s="77"/>
      <c r="N856" s="77"/>
      <c r="O856" s="77"/>
      <c r="P856" s="77"/>
      <c r="Q856" s="77"/>
      <c r="R856" s="89"/>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7"/>
      <c r="BF856" s="77"/>
      <c r="BG856" s="77"/>
      <c r="BH856" s="77"/>
      <c r="BI856" s="77"/>
      <c r="BJ856" s="77"/>
      <c r="BK856" s="77"/>
      <c r="BL856" s="77"/>
      <c r="BM856" s="77"/>
      <c r="BN856" s="77"/>
      <c r="BO856" s="77"/>
      <c r="BP856" s="77"/>
      <c r="BQ856" s="77"/>
      <c r="BR856" s="77"/>
      <c r="BS856" s="77"/>
      <c r="BT856" s="77"/>
      <c r="BU856" s="77"/>
      <c r="BV856" s="77"/>
      <c r="BW856" s="77"/>
      <c r="BX856" s="77"/>
      <c r="BY856" s="77"/>
      <c r="BZ856" s="77"/>
      <c r="CA856" s="77"/>
      <c r="CB856" s="77"/>
      <c r="CC856" s="77"/>
      <c r="CD856" s="77"/>
      <c r="CE856" s="77"/>
      <c r="CF856" s="77"/>
      <c r="CG856" s="77"/>
      <c r="CH856" s="77"/>
      <c r="CI856" s="77"/>
      <c r="CJ856" s="77"/>
      <c r="CK856" s="77"/>
      <c r="CL856" s="77"/>
      <c r="CM856" s="77"/>
      <c r="CN856" s="77"/>
      <c r="CO856" s="77"/>
      <c r="CP856" s="77"/>
      <c r="CQ856" s="77"/>
      <c r="CR856" s="77"/>
      <c r="CS856" s="77"/>
      <c r="CT856" s="81"/>
      <c r="CU856" s="77"/>
      <c r="CV856" s="77"/>
      <c r="CW856" s="77"/>
      <c r="CX856" s="77"/>
      <c r="CY856" s="77"/>
      <c r="CZ856" s="77"/>
      <c r="DA856" s="77"/>
      <c r="DB856" s="77"/>
      <c r="DC856" s="77"/>
      <c r="DD856" s="77"/>
      <c r="DE856" s="77"/>
      <c r="DF856" s="77"/>
      <c r="DG856" s="77"/>
      <c r="DH856" s="77"/>
      <c r="DI856" s="77"/>
      <c r="DJ856" s="77"/>
      <c r="DK856" s="77"/>
      <c r="DL856" s="77"/>
      <c r="DM856" s="77"/>
      <c r="DN856" s="77"/>
      <c r="DO856" s="77"/>
      <c r="DP856" s="77"/>
      <c r="DQ856" s="77"/>
      <c r="DR856" s="77"/>
    </row>
    <row r="857" spans="1:122" ht="13.5" customHeight="1">
      <c r="A857" s="77"/>
      <c r="B857" s="86"/>
      <c r="C857" s="86"/>
      <c r="D857" s="86"/>
      <c r="E857" s="86"/>
      <c r="F857" s="86"/>
      <c r="G857" s="86"/>
      <c r="H857" s="86"/>
      <c r="I857" s="86"/>
      <c r="J857" s="86"/>
      <c r="K857" s="88"/>
      <c r="L857" s="77"/>
      <c r="M857" s="77"/>
      <c r="N857" s="77"/>
      <c r="O857" s="77"/>
      <c r="P857" s="77"/>
      <c r="Q857" s="77"/>
      <c r="R857" s="89"/>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c r="AP857" s="77"/>
      <c r="AQ857" s="77"/>
      <c r="AR857" s="77"/>
      <c r="AS857" s="77"/>
      <c r="AT857" s="77"/>
      <c r="AU857" s="77"/>
      <c r="AV857" s="77"/>
      <c r="AW857" s="77"/>
      <c r="AX857" s="77"/>
      <c r="AY857" s="77"/>
      <c r="AZ857" s="77"/>
      <c r="BA857" s="77"/>
      <c r="BB857" s="77"/>
      <c r="BC857" s="77"/>
      <c r="BD857" s="77"/>
      <c r="BE857" s="77"/>
      <c r="BF857" s="77"/>
      <c r="BG857" s="77"/>
      <c r="BH857" s="77"/>
      <c r="BI857" s="77"/>
      <c r="BJ857" s="77"/>
      <c r="BK857" s="77"/>
      <c r="BL857" s="77"/>
      <c r="BM857" s="77"/>
      <c r="BN857" s="77"/>
      <c r="BO857" s="77"/>
      <c r="BP857" s="77"/>
      <c r="BQ857" s="77"/>
      <c r="BR857" s="77"/>
      <c r="BS857" s="77"/>
      <c r="BT857" s="77"/>
      <c r="BU857" s="77"/>
      <c r="BV857" s="77"/>
      <c r="BW857" s="77"/>
      <c r="BX857" s="77"/>
      <c r="BY857" s="77"/>
      <c r="BZ857" s="77"/>
      <c r="CA857" s="77"/>
      <c r="CB857" s="77"/>
      <c r="CC857" s="77"/>
      <c r="CD857" s="77"/>
      <c r="CE857" s="77"/>
      <c r="CF857" s="77"/>
      <c r="CG857" s="77"/>
      <c r="CH857" s="77"/>
      <c r="CI857" s="77"/>
      <c r="CJ857" s="77"/>
      <c r="CK857" s="77"/>
      <c r="CL857" s="77"/>
      <c r="CM857" s="77"/>
      <c r="CN857" s="77"/>
      <c r="CO857" s="77"/>
      <c r="CP857" s="77"/>
      <c r="CQ857" s="77"/>
      <c r="CR857" s="77"/>
      <c r="CS857" s="77"/>
      <c r="CT857" s="81"/>
      <c r="CU857" s="77"/>
      <c r="CV857" s="77"/>
      <c r="CW857" s="77"/>
      <c r="CX857" s="77"/>
      <c r="CY857" s="77"/>
      <c r="CZ857" s="77"/>
      <c r="DA857" s="77"/>
      <c r="DB857" s="77"/>
      <c r="DC857" s="77"/>
      <c r="DD857" s="77"/>
      <c r="DE857" s="77"/>
      <c r="DF857" s="77"/>
      <c r="DG857" s="77"/>
      <c r="DH857" s="77"/>
      <c r="DI857" s="77"/>
      <c r="DJ857" s="77"/>
      <c r="DK857" s="77"/>
      <c r="DL857" s="77"/>
      <c r="DM857" s="77"/>
      <c r="DN857" s="77"/>
      <c r="DO857" s="77"/>
      <c r="DP857" s="77"/>
      <c r="DQ857" s="77"/>
      <c r="DR857" s="77"/>
    </row>
    <row r="858" spans="1:122" ht="13.5" customHeight="1">
      <c r="A858" s="77"/>
      <c r="B858" s="86"/>
      <c r="C858" s="86"/>
      <c r="D858" s="86"/>
      <c r="E858" s="86"/>
      <c r="F858" s="86"/>
      <c r="G858" s="86"/>
      <c r="H858" s="86"/>
      <c r="I858" s="86"/>
      <c r="J858" s="86"/>
      <c r="K858" s="88"/>
      <c r="L858" s="77"/>
      <c r="M858" s="77"/>
      <c r="N858" s="77"/>
      <c r="O858" s="77"/>
      <c r="P858" s="77"/>
      <c r="Q858" s="77"/>
      <c r="R858" s="89"/>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c r="AP858" s="77"/>
      <c r="AQ858" s="77"/>
      <c r="AR858" s="77"/>
      <c r="AS858" s="77"/>
      <c r="AT858" s="77"/>
      <c r="AU858" s="77"/>
      <c r="AV858" s="77"/>
      <c r="AW858" s="77"/>
      <c r="AX858" s="77"/>
      <c r="AY858" s="77"/>
      <c r="AZ858" s="77"/>
      <c r="BA858" s="77"/>
      <c r="BB858" s="77"/>
      <c r="BC858" s="77"/>
      <c r="BD858" s="77"/>
      <c r="BE858" s="77"/>
      <c r="BF858" s="77"/>
      <c r="BG858" s="77"/>
      <c r="BH858" s="77"/>
      <c r="BI858" s="77"/>
      <c r="BJ858" s="77"/>
      <c r="BK858" s="77"/>
      <c r="BL858" s="77"/>
      <c r="BM858" s="77"/>
      <c r="BN858" s="77"/>
      <c r="BO858" s="77"/>
      <c r="BP858" s="77"/>
      <c r="BQ858" s="77"/>
      <c r="BR858" s="77"/>
      <c r="BS858" s="77"/>
      <c r="BT858" s="77"/>
      <c r="BU858" s="77"/>
      <c r="BV858" s="77"/>
      <c r="BW858" s="77"/>
      <c r="BX858" s="77"/>
      <c r="BY858" s="77"/>
      <c r="BZ858" s="77"/>
      <c r="CA858" s="77"/>
      <c r="CB858" s="77"/>
      <c r="CC858" s="77"/>
      <c r="CD858" s="77"/>
      <c r="CE858" s="77"/>
      <c r="CF858" s="77"/>
      <c r="CG858" s="77"/>
      <c r="CH858" s="77"/>
      <c r="CI858" s="77"/>
      <c r="CJ858" s="77"/>
      <c r="CK858" s="77"/>
      <c r="CL858" s="77"/>
      <c r="CM858" s="77"/>
      <c r="CN858" s="77"/>
      <c r="CO858" s="77"/>
      <c r="CP858" s="77"/>
      <c r="CQ858" s="77"/>
      <c r="CR858" s="77"/>
      <c r="CS858" s="77"/>
      <c r="CT858" s="81"/>
      <c r="CU858" s="77"/>
      <c r="CV858" s="77"/>
      <c r="CW858" s="77"/>
      <c r="CX858" s="77"/>
      <c r="CY858" s="77"/>
      <c r="CZ858" s="77"/>
      <c r="DA858" s="77"/>
      <c r="DB858" s="77"/>
      <c r="DC858" s="77"/>
      <c r="DD858" s="77"/>
      <c r="DE858" s="77"/>
      <c r="DF858" s="77"/>
      <c r="DG858" s="77"/>
      <c r="DH858" s="77"/>
      <c r="DI858" s="77"/>
      <c r="DJ858" s="77"/>
      <c r="DK858" s="77"/>
      <c r="DL858" s="77"/>
      <c r="DM858" s="77"/>
      <c r="DN858" s="77"/>
      <c r="DO858" s="77"/>
      <c r="DP858" s="77"/>
      <c r="DQ858" s="77"/>
      <c r="DR858" s="77"/>
    </row>
    <row r="859" spans="1:122" ht="13.5" customHeight="1">
      <c r="A859" s="77"/>
      <c r="B859" s="86"/>
      <c r="C859" s="86"/>
      <c r="D859" s="86"/>
      <c r="E859" s="86"/>
      <c r="F859" s="86"/>
      <c r="G859" s="86"/>
      <c r="H859" s="86"/>
      <c r="I859" s="86"/>
      <c r="J859" s="86"/>
      <c r="K859" s="88"/>
      <c r="L859" s="77"/>
      <c r="M859" s="77"/>
      <c r="N859" s="77"/>
      <c r="O859" s="77"/>
      <c r="P859" s="77"/>
      <c r="Q859" s="77"/>
      <c r="R859" s="89"/>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c r="AP859" s="77"/>
      <c r="AQ859" s="77"/>
      <c r="AR859" s="77"/>
      <c r="AS859" s="77"/>
      <c r="AT859" s="77"/>
      <c r="AU859" s="77"/>
      <c r="AV859" s="77"/>
      <c r="AW859" s="77"/>
      <c r="AX859" s="77"/>
      <c r="AY859" s="77"/>
      <c r="AZ859" s="77"/>
      <c r="BA859" s="77"/>
      <c r="BB859" s="77"/>
      <c r="BC859" s="77"/>
      <c r="BD859" s="77"/>
      <c r="BE859" s="77"/>
      <c r="BF859" s="77"/>
      <c r="BG859" s="77"/>
      <c r="BH859" s="77"/>
      <c r="BI859" s="77"/>
      <c r="BJ859" s="77"/>
      <c r="BK859" s="77"/>
      <c r="BL859" s="77"/>
      <c r="BM859" s="77"/>
      <c r="BN859" s="77"/>
      <c r="BO859" s="77"/>
      <c r="BP859" s="77"/>
      <c r="BQ859" s="77"/>
      <c r="BR859" s="77"/>
      <c r="BS859" s="77"/>
      <c r="BT859" s="77"/>
      <c r="BU859" s="77"/>
      <c r="BV859" s="77"/>
      <c r="BW859" s="77"/>
      <c r="BX859" s="77"/>
      <c r="BY859" s="77"/>
      <c r="BZ859" s="77"/>
      <c r="CA859" s="77"/>
      <c r="CB859" s="77"/>
      <c r="CC859" s="77"/>
      <c r="CD859" s="77"/>
      <c r="CE859" s="77"/>
      <c r="CF859" s="77"/>
      <c r="CG859" s="77"/>
      <c r="CH859" s="77"/>
      <c r="CI859" s="77"/>
      <c r="CJ859" s="77"/>
      <c r="CK859" s="77"/>
      <c r="CL859" s="77"/>
      <c r="CM859" s="77"/>
      <c r="CN859" s="77"/>
      <c r="CO859" s="77"/>
      <c r="CP859" s="77"/>
      <c r="CQ859" s="77"/>
      <c r="CR859" s="77"/>
      <c r="CS859" s="77"/>
      <c r="CT859" s="81"/>
      <c r="CU859" s="77"/>
      <c r="CV859" s="77"/>
      <c r="CW859" s="77"/>
      <c r="CX859" s="77"/>
      <c r="CY859" s="77"/>
      <c r="CZ859" s="77"/>
      <c r="DA859" s="77"/>
      <c r="DB859" s="77"/>
      <c r="DC859" s="77"/>
      <c r="DD859" s="77"/>
      <c r="DE859" s="77"/>
      <c r="DF859" s="77"/>
      <c r="DG859" s="77"/>
      <c r="DH859" s="77"/>
      <c r="DI859" s="77"/>
      <c r="DJ859" s="77"/>
      <c r="DK859" s="77"/>
      <c r="DL859" s="77"/>
      <c r="DM859" s="77"/>
      <c r="DN859" s="77"/>
      <c r="DO859" s="77"/>
      <c r="DP859" s="77"/>
      <c r="DQ859" s="77"/>
      <c r="DR859" s="77"/>
    </row>
    <row r="860" spans="1:122" ht="13.5" customHeight="1">
      <c r="A860" s="77"/>
      <c r="B860" s="86"/>
      <c r="C860" s="86"/>
      <c r="D860" s="86"/>
      <c r="E860" s="86"/>
      <c r="F860" s="86"/>
      <c r="G860" s="86"/>
      <c r="H860" s="86"/>
      <c r="I860" s="86"/>
      <c r="J860" s="86"/>
      <c r="K860" s="88"/>
      <c r="L860" s="77"/>
      <c r="M860" s="77"/>
      <c r="N860" s="77"/>
      <c r="O860" s="77"/>
      <c r="P860" s="77"/>
      <c r="Q860" s="77"/>
      <c r="R860" s="89"/>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c r="AP860" s="77"/>
      <c r="AQ860" s="77"/>
      <c r="AR860" s="77"/>
      <c r="AS860" s="77"/>
      <c r="AT860" s="77"/>
      <c r="AU860" s="77"/>
      <c r="AV860" s="77"/>
      <c r="AW860" s="77"/>
      <c r="AX860" s="77"/>
      <c r="AY860" s="77"/>
      <c r="AZ860" s="77"/>
      <c r="BA860" s="77"/>
      <c r="BB860" s="77"/>
      <c r="BC860" s="77"/>
      <c r="BD860" s="77"/>
      <c r="BE860" s="77"/>
      <c r="BF860" s="77"/>
      <c r="BG860" s="77"/>
      <c r="BH860" s="77"/>
      <c r="BI860" s="77"/>
      <c r="BJ860" s="77"/>
      <c r="BK860" s="77"/>
      <c r="BL860" s="77"/>
      <c r="BM860" s="77"/>
      <c r="BN860" s="77"/>
      <c r="BO860" s="77"/>
      <c r="BP860" s="77"/>
      <c r="BQ860" s="77"/>
      <c r="BR860" s="77"/>
      <c r="BS860" s="77"/>
      <c r="BT860" s="77"/>
      <c r="BU860" s="77"/>
      <c r="BV860" s="77"/>
      <c r="BW860" s="77"/>
      <c r="BX860" s="77"/>
      <c r="BY860" s="77"/>
      <c r="BZ860" s="77"/>
      <c r="CA860" s="77"/>
      <c r="CB860" s="77"/>
      <c r="CC860" s="77"/>
      <c r="CD860" s="77"/>
      <c r="CE860" s="77"/>
      <c r="CF860" s="77"/>
      <c r="CG860" s="77"/>
      <c r="CH860" s="77"/>
      <c r="CI860" s="77"/>
      <c r="CJ860" s="77"/>
      <c r="CK860" s="77"/>
      <c r="CL860" s="77"/>
      <c r="CM860" s="77"/>
      <c r="CN860" s="77"/>
      <c r="CO860" s="77"/>
      <c r="CP860" s="77"/>
      <c r="CQ860" s="77"/>
      <c r="CR860" s="77"/>
      <c r="CS860" s="77"/>
      <c r="CT860" s="81"/>
      <c r="CU860" s="77"/>
      <c r="CV860" s="77"/>
      <c r="CW860" s="77"/>
      <c r="CX860" s="77"/>
      <c r="CY860" s="77"/>
      <c r="CZ860" s="77"/>
      <c r="DA860" s="77"/>
      <c r="DB860" s="77"/>
      <c r="DC860" s="77"/>
      <c r="DD860" s="77"/>
      <c r="DE860" s="77"/>
      <c r="DF860" s="77"/>
      <c r="DG860" s="77"/>
      <c r="DH860" s="77"/>
      <c r="DI860" s="77"/>
      <c r="DJ860" s="77"/>
      <c r="DK860" s="77"/>
      <c r="DL860" s="77"/>
      <c r="DM860" s="77"/>
      <c r="DN860" s="77"/>
      <c r="DO860" s="77"/>
      <c r="DP860" s="77"/>
      <c r="DQ860" s="77"/>
      <c r="DR860" s="77"/>
    </row>
    <row r="861" spans="1:122" ht="13.5" customHeight="1">
      <c r="A861" s="77"/>
      <c r="B861" s="86"/>
      <c r="C861" s="86"/>
      <c r="D861" s="86"/>
      <c r="E861" s="86"/>
      <c r="F861" s="86"/>
      <c r="G861" s="86"/>
      <c r="H861" s="86"/>
      <c r="I861" s="86"/>
      <c r="J861" s="86"/>
      <c r="K861" s="88"/>
      <c r="L861" s="77"/>
      <c r="M861" s="77"/>
      <c r="N861" s="77"/>
      <c r="O861" s="77"/>
      <c r="P861" s="77"/>
      <c r="Q861" s="77"/>
      <c r="R861" s="89"/>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c r="AP861" s="77"/>
      <c r="AQ861" s="77"/>
      <c r="AR861" s="77"/>
      <c r="AS861" s="77"/>
      <c r="AT861" s="77"/>
      <c r="AU861" s="77"/>
      <c r="AV861" s="77"/>
      <c r="AW861" s="77"/>
      <c r="AX861" s="77"/>
      <c r="AY861" s="77"/>
      <c r="AZ861" s="77"/>
      <c r="BA861" s="77"/>
      <c r="BB861" s="77"/>
      <c r="BC861" s="77"/>
      <c r="BD861" s="77"/>
      <c r="BE861" s="77"/>
      <c r="BF861" s="77"/>
      <c r="BG861" s="77"/>
      <c r="BH861" s="77"/>
      <c r="BI861" s="77"/>
      <c r="BJ861" s="77"/>
      <c r="BK861" s="77"/>
      <c r="BL861" s="77"/>
      <c r="BM861" s="77"/>
      <c r="BN861" s="77"/>
      <c r="BO861" s="77"/>
      <c r="BP861" s="77"/>
      <c r="BQ861" s="77"/>
      <c r="BR861" s="77"/>
      <c r="BS861" s="77"/>
      <c r="BT861" s="77"/>
      <c r="BU861" s="77"/>
      <c r="BV861" s="77"/>
      <c r="BW861" s="77"/>
      <c r="BX861" s="77"/>
      <c r="BY861" s="77"/>
      <c r="BZ861" s="77"/>
      <c r="CA861" s="77"/>
      <c r="CB861" s="77"/>
      <c r="CC861" s="77"/>
      <c r="CD861" s="77"/>
      <c r="CE861" s="77"/>
      <c r="CF861" s="77"/>
      <c r="CG861" s="77"/>
      <c r="CH861" s="77"/>
      <c r="CI861" s="77"/>
      <c r="CJ861" s="77"/>
      <c r="CK861" s="77"/>
      <c r="CL861" s="77"/>
      <c r="CM861" s="77"/>
      <c r="CN861" s="77"/>
      <c r="CO861" s="77"/>
      <c r="CP861" s="77"/>
      <c r="CQ861" s="77"/>
      <c r="CR861" s="77"/>
      <c r="CS861" s="77"/>
      <c r="CT861" s="81"/>
      <c r="CU861" s="77"/>
      <c r="CV861" s="77"/>
      <c r="CW861" s="77"/>
      <c r="CX861" s="77"/>
      <c r="CY861" s="77"/>
      <c r="CZ861" s="77"/>
      <c r="DA861" s="77"/>
      <c r="DB861" s="77"/>
      <c r="DC861" s="77"/>
      <c r="DD861" s="77"/>
      <c r="DE861" s="77"/>
      <c r="DF861" s="77"/>
      <c r="DG861" s="77"/>
      <c r="DH861" s="77"/>
      <c r="DI861" s="77"/>
      <c r="DJ861" s="77"/>
      <c r="DK861" s="77"/>
      <c r="DL861" s="77"/>
      <c r="DM861" s="77"/>
      <c r="DN861" s="77"/>
      <c r="DO861" s="77"/>
      <c r="DP861" s="77"/>
      <c r="DQ861" s="77"/>
      <c r="DR861" s="77"/>
    </row>
    <row r="862" spans="1:122" ht="13.5" customHeight="1">
      <c r="A862" s="77"/>
      <c r="B862" s="86"/>
      <c r="C862" s="86"/>
      <c r="D862" s="86"/>
      <c r="E862" s="86"/>
      <c r="F862" s="86"/>
      <c r="G862" s="86"/>
      <c r="H862" s="86"/>
      <c r="I862" s="86"/>
      <c r="J862" s="86"/>
      <c r="K862" s="88"/>
      <c r="L862" s="77"/>
      <c r="M862" s="77"/>
      <c r="N862" s="77"/>
      <c r="O862" s="77"/>
      <c r="P862" s="77"/>
      <c r="Q862" s="77"/>
      <c r="R862" s="89"/>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c r="AP862" s="77"/>
      <c r="AQ862" s="77"/>
      <c r="AR862" s="77"/>
      <c r="AS862" s="77"/>
      <c r="AT862" s="77"/>
      <c r="AU862" s="77"/>
      <c r="AV862" s="77"/>
      <c r="AW862" s="77"/>
      <c r="AX862" s="77"/>
      <c r="AY862" s="77"/>
      <c r="AZ862" s="77"/>
      <c r="BA862" s="77"/>
      <c r="BB862" s="77"/>
      <c r="BC862" s="77"/>
      <c r="BD862" s="77"/>
      <c r="BE862" s="77"/>
      <c r="BF862" s="77"/>
      <c r="BG862" s="77"/>
      <c r="BH862" s="77"/>
      <c r="BI862" s="77"/>
      <c r="BJ862" s="77"/>
      <c r="BK862" s="77"/>
      <c r="BL862" s="77"/>
      <c r="BM862" s="77"/>
      <c r="BN862" s="77"/>
      <c r="BO862" s="77"/>
      <c r="BP862" s="77"/>
      <c r="BQ862" s="77"/>
      <c r="BR862" s="77"/>
      <c r="BS862" s="77"/>
      <c r="BT862" s="77"/>
      <c r="BU862" s="77"/>
      <c r="BV862" s="77"/>
      <c r="BW862" s="77"/>
      <c r="BX862" s="77"/>
      <c r="BY862" s="77"/>
      <c r="BZ862" s="77"/>
      <c r="CA862" s="77"/>
      <c r="CB862" s="77"/>
      <c r="CC862" s="77"/>
      <c r="CD862" s="77"/>
      <c r="CE862" s="77"/>
      <c r="CF862" s="77"/>
      <c r="CG862" s="77"/>
      <c r="CH862" s="77"/>
      <c r="CI862" s="77"/>
      <c r="CJ862" s="77"/>
      <c r="CK862" s="77"/>
      <c r="CL862" s="77"/>
      <c r="CM862" s="77"/>
      <c r="CN862" s="77"/>
      <c r="CO862" s="77"/>
      <c r="CP862" s="77"/>
      <c r="CQ862" s="77"/>
      <c r="CR862" s="77"/>
      <c r="CS862" s="77"/>
      <c r="CT862" s="81"/>
      <c r="CU862" s="77"/>
      <c r="CV862" s="77"/>
      <c r="CW862" s="77"/>
      <c r="CX862" s="77"/>
      <c r="CY862" s="77"/>
      <c r="CZ862" s="77"/>
      <c r="DA862" s="77"/>
      <c r="DB862" s="77"/>
      <c r="DC862" s="77"/>
      <c r="DD862" s="77"/>
      <c r="DE862" s="77"/>
      <c r="DF862" s="77"/>
      <c r="DG862" s="77"/>
      <c r="DH862" s="77"/>
      <c r="DI862" s="77"/>
      <c r="DJ862" s="77"/>
      <c r="DK862" s="77"/>
      <c r="DL862" s="77"/>
      <c r="DM862" s="77"/>
      <c r="DN862" s="77"/>
      <c r="DO862" s="77"/>
      <c r="DP862" s="77"/>
      <c r="DQ862" s="77"/>
      <c r="DR862" s="77"/>
    </row>
    <row r="863" spans="1:122" ht="13.5" customHeight="1">
      <c r="A863" s="77"/>
      <c r="B863" s="86"/>
      <c r="C863" s="86"/>
      <c r="D863" s="86"/>
      <c r="E863" s="86"/>
      <c r="F863" s="86"/>
      <c r="G863" s="86"/>
      <c r="H863" s="86"/>
      <c r="I863" s="86"/>
      <c r="J863" s="86"/>
      <c r="K863" s="88"/>
      <c r="L863" s="77"/>
      <c r="M863" s="77"/>
      <c r="N863" s="77"/>
      <c r="O863" s="77"/>
      <c r="P863" s="77"/>
      <c r="Q863" s="77"/>
      <c r="R863" s="89"/>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c r="AP863" s="77"/>
      <c r="AQ863" s="77"/>
      <c r="AR863" s="77"/>
      <c r="AS863" s="77"/>
      <c r="AT863" s="77"/>
      <c r="AU863" s="77"/>
      <c r="AV863" s="77"/>
      <c r="AW863" s="77"/>
      <c r="AX863" s="77"/>
      <c r="AY863" s="77"/>
      <c r="AZ863" s="77"/>
      <c r="BA863" s="77"/>
      <c r="BB863" s="77"/>
      <c r="BC863" s="77"/>
      <c r="BD863" s="77"/>
      <c r="BE863" s="77"/>
      <c r="BF863" s="77"/>
      <c r="BG863" s="77"/>
      <c r="BH863" s="77"/>
      <c r="BI863" s="77"/>
      <c r="BJ863" s="77"/>
      <c r="BK863" s="77"/>
      <c r="BL863" s="77"/>
      <c r="BM863" s="77"/>
      <c r="BN863" s="77"/>
      <c r="BO863" s="77"/>
      <c r="BP863" s="77"/>
      <c r="BQ863" s="77"/>
      <c r="BR863" s="77"/>
      <c r="BS863" s="77"/>
      <c r="BT863" s="77"/>
      <c r="BU863" s="77"/>
      <c r="BV863" s="77"/>
      <c r="BW863" s="77"/>
      <c r="BX863" s="77"/>
      <c r="BY863" s="77"/>
      <c r="BZ863" s="77"/>
      <c r="CA863" s="77"/>
      <c r="CB863" s="77"/>
      <c r="CC863" s="77"/>
      <c r="CD863" s="77"/>
      <c r="CE863" s="77"/>
      <c r="CF863" s="77"/>
      <c r="CG863" s="77"/>
      <c r="CH863" s="77"/>
      <c r="CI863" s="77"/>
      <c r="CJ863" s="77"/>
      <c r="CK863" s="77"/>
      <c r="CL863" s="77"/>
      <c r="CM863" s="77"/>
      <c r="CN863" s="77"/>
      <c r="CO863" s="77"/>
      <c r="CP863" s="77"/>
      <c r="CQ863" s="77"/>
      <c r="CR863" s="77"/>
      <c r="CS863" s="77"/>
      <c r="CT863" s="81"/>
      <c r="CU863" s="77"/>
      <c r="CV863" s="77"/>
      <c r="CW863" s="77"/>
      <c r="CX863" s="77"/>
      <c r="CY863" s="77"/>
      <c r="CZ863" s="77"/>
      <c r="DA863" s="77"/>
      <c r="DB863" s="77"/>
      <c r="DC863" s="77"/>
      <c r="DD863" s="77"/>
      <c r="DE863" s="77"/>
      <c r="DF863" s="77"/>
      <c r="DG863" s="77"/>
      <c r="DH863" s="77"/>
      <c r="DI863" s="77"/>
      <c r="DJ863" s="77"/>
      <c r="DK863" s="77"/>
      <c r="DL863" s="77"/>
      <c r="DM863" s="77"/>
      <c r="DN863" s="77"/>
      <c r="DO863" s="77"/>
      <c r="DP863" s="77"/>
      <c r="DQ863" s="77"/>
      <c r="DR863" s="77"/>
    </row>
    <row r="864" spans="1:122" ht="13.5" customHeight="1">
      <c r="A864" s="77"/>
      <c r="B864" s="86"/>
      <c r="C864" s="86"/>
      <c r="D864" s="86"/>
      <c r="E864" s="86"/>
      <c r="F864" s="86"/>
      <c r="G864" s="86"/>
      <c r="H864" s="86"/>
      <c r="I864" s="86"/>
      <c r="J864" s="86"/>
      <c r="K864" s="88"/>
      <c r="L864" s="77"/>
      <c r="M864" s="77"/>
      <c r="N864" s="77"/>
      <c r="O864" s="77"/>
      <c r="P864" s="77"/>
      <c r="Q864" s="77"/>
      <c r="R864" s="89"/>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c r="AP864" s="77"/>
      <c r="AQ864" s="77"/>
      <c r="AR864" s="77"/>
      <c r="AS864" s="77"/>
      <c r="AT864" s="77"/>
      <c r="AU864" s="77"/>
      <c r="AV864" s="77"/>
      <c r="AW864" s="77"/>
      <c r="AX864" s="77"/>
      <c r="AY864" s="77"/>
      <c r="AZ864" s="77"/>
      <c r="BA864" s="77"/>
      <c r="BB864" s="77"/>
      <c r="BC864" s="77"/>
      <c r="BD864" s="77"/>
      <c r="BE864" s="77"/>
      <c r="BF864" s="77"/>
      <c r="BG864" s="77"/>
      <c r="BH864" s="77"/>
      <c r="BI864" s="77"/>
      <c r="BJ864" s="77"/>
      <c r="BK864" s="77"/>
      <c r="BL864" s="77"/>
      <c r="BM864" s="77"/>
      <c r="BN864" s="77"/>
      <c r="BO864" s="77"/>
      <c r="BP864" s="77"/>
      <c r="BQ864" s="77"/>
      <c r="BR864" s="77"/>
      <c r="BS864" s="77"/>
      <c r="BT864" s="77"/>
      <c r="BU864" s="77"/>
      <c r="BV864" s="77"/>
      <c r="BW864" s="77"/>
      <c r="BX864" s="77"/>
      <c r="BY864" s="77"/>
      <c r="BZ864" s="77"/>
      <c r="CA864" s="77"/>
      <c r="CB864" s="77"/>
      <c r="CC864" s="77"/>
      <c r="CD864" s="77"/>
      <c r="CE864" s="77"/>
      <c r="CF864" s="77"/>
      <c r="CG864" s="77"/>
      <c r="CH864" s="77"/>
      <c r="CI864" s="77"/>
      <c r="CJ864" s="77"/>
      <c r="CK864" s="77"/>
      <c r="CL864" s="77"/>
      <c r="CM864" s="77"/>
      <c r="CN864" s="77"/>
      <c r="CO864" s="77"/>
      <c r="CP864" s="77"/>
      <c r="CQ864" s="77"/>
      <c r="CR864" s="77"/>
      <c r="CS864" s="77"/>
      <c r="CT864" s="81"/>
      <c r="CU864" s="77"/>
      <c r="CV864" s="77"/>
      <c r="CW864" s="77"/>
      <c r="CX864" s="77"/>
      <c r="CY864" s="77"/>
      <c r="CZ864" s="77"/>
      <c r="DA864" s="77"/>
      <c r="DB864" s="77"/>
      <c r="DC864" s="77"/>
      <c r="DD864" s="77"/>
      <c r="DE864" s="77"/>
      <c r="DF864" s="77"/>
      <c r="DG864" s="77"/>
      <c r="DH864" s="77"/>
      <c r="DI864" s="77"/>
      <c r="DJ864" s="77"/>
      <c r="DK864" s="77"/>
      <c r="DL864" s="77"/>
      <c r="DM864" s="77"/>
      <c r="DN864" s="77"/>
      <c r="DO864" s="77"/>
      <c r="DP864" s="77"/>
      <c r="DQ864" s="77"/>
      <c r="DR864" s="77"/>
    </row>
    <row r="865" spans="1:122" ht="13.5" customHeight="1">
      <c r="A865" s="77"/>
      <c r="B865" s="86"/>
      <c r="C865" s="86"/>
      <c r="D865" s="86"/>
      <c r="E865" s="86"/>
      <c r="F865" s="86"/>
      <c r="G865" s="86"/>
      <c r="H865" s="86"/>
      <c r="I865" s="86"/>
      <c r="J865" s="86"/>
      <c r="K865" s="88"/>
      <c r="L865" s="77"/>
      <c r="M865" s="77"/>
      <c r="N865" s="77"/>
      <c r="O865" s="77"/>
      <c r="P865" s="77"/>
      <c r="Q865" s="77"/>
      <c r="R865" s="89"/>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c r="AP865" s="77"/>
      <c r="AQ865" s="77"/>
      <c r="AR865" s="77"/>
      <c r="AS865" s="77"/>
      <c r="AT865" s="77"/>
      <c r="AU865" s="77"/>
      <c r="AV865" s="77"/>
      <c r="AW865" s="77"/>
      <c r="AX865" s="77"/>
      <c r="AY865" s="77"/>
      <c r="AZ865" s="77"/>
      <c r="BA865" s="77"/>
      <c r="BB865" s="77"/>
      <c r="BC865" s="77"/>
      <c r="BD865" s="77"/>
      <c r="BE865" s="77"/>
      <c r="BF865" s="77"/>
      <c r="BG865" s="77"/>
      <c r="BH865" s="77"/>
      <c r="BI865" s="77"/>
      <c r="BJ865" s="77"/>
      <c r="BK865" s="77"/>
      <c r="BL865" s="77"/>
      <c r="BM865" s="77"/>
      <c r="BN865" s="77"/>
      <c r="BO865" s="77"/>
      <c r="BP865" s="77"/>
      <c r="BQ865" s="77"/>
      <c r="BR865" s="77"/>
      <c r="BS865" s="77"/>
      <c r="BT865" s="77"/>
      <c r="BU865" s="77"/>
      <c r="BV865" s="77"/>
      <c r="BW865" s="77"/>
      <c r="BX865" s="77"/>
      <c r="BY865" s="77"/>
      <c r="BZ865" s="77"/>
      <c r="CA865" s="77"/>
      <c r="CB865" s="77"/>
      <c r="CC865" s="77"/>
      <c r="CD865" s="77"/>
      <c r="CE865" s="77"/>
      <c r="CF865" s="77"/>
      <c r="CG865" s="77"/>
      <c r="CH865" s="77"/>
      <c r="CI865" s="77"/>
      <c r="CJ865" s="77"/>
      <c r="CK865" s="77"/>
      <c r="CL865" s="77"/>
      <c r="CM865" s="77"/>
      <c r="CN865" s="77"/>
      <c r="CO865" s="77"/>
      <c r="CP865" s="77"/>
      <c r="CQ865" s="77"/>
      <c r="CR865" s="77"/>
      <c r="CS865" s="77"/>
      <c r="CT865" s="81"/>
      <c r="CU865" s="77"/>
      <c r="CV865" s="77"/>
      <c r="CW865" s="77"/>
      <c r="CX865" s="77"/>
      <c r="CY865" s="77"/>
      <c r="CZ865" s="77"/>
      <c r="DA865" s="77"/>
      <c r="DB865" s="77"/>
      <c r="DC865" s="77"/>
      <c r="DD865" s="77"/>
      <c r="DE865" s="77"/>
      <c r="DF865" s="77"/>
      <c r="DG865" s="77"/>
      <c r="DH865" s="77"/>
      <c r="DI865" s="77"/>
      <c r="DJ865" s="77"/>
      <c r="DK865" s="77"/>
      <c r="DL865" s="77"/>
      <c r="DM865" s="77"/>
      <c r="DN865" s="77"/>
      <c r="DO865" s="77"/>
      <c r="DP865" s="77"/>
      <c r="DQ865" s="77"/>
      <c r="DR865" s="77"/>
    </row>
    <row r="866" spans="1:122" ht="13.5" customHeight="1">
      <c r="A866" s="77"/>
      <c r="B866" s="86"/>
      <c r="C866" s="86"/>
      <c r="D866" s="86"/>
      <c r="E866" s="86"/>
      <c r="F866" s="86"/>
      <c r="G866" s="86"/>
      <c r="H866" s="86"/>
      <c r="I866" s="86"/>
      <c r="J866" s="86"/>
      <c r="K866" s="88"/>
      <c r="L866" s="77"/>
      <c r="M866" s="77"/>
      <c r="N866" s="77"/>
      <c r="O866" s="77"/>
      <c r="P866" s="77"/>
      <c r="Q866" s="77"/>
      <c r="R866" s="89"/>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c r="AP866" s="77"/>
      <c r="AQ866" s="77"/>
      <c r="AR866" s="77"/>
      <c r="AS866" s="77"/>
      <c r="AT866" s="77"/>
      <c r="AU866" s="77"/>
      <c r="AV866" s="77"/>
      <c r="AW866" s="77"/>
      <c r="AX866" s="77"/>
      <c r="AY866" s="77"/>
      <c r="AZ866" s="77"/>
      <c r="BA866" s="77"/>
      <c r="BB866" s="77"/>
      <c r="BC866" s="77"/>
      <c r="BD866" s="77"/>
      <c r="BE866" s="77"/>
      <c r="BF866" s="77"/>
      <c r="BG866" s="77"/>
      <c r="BH866" s="77"/>
      <c r="BI866" s="77"/>
      <c r="BJ866" s="77"/>
      <c r="BK866" s="77"/>
      <c r="BL866" s="77"/>
      <c r="BM866" s="77"/>
      <c r="BN866" s="77"/>
      <c r="BO866" s="77"/>
      <c r="BP866" s="77"/>
      <c r="BQ866" s="77"/>
      <c r="BR866" s="77"/>
      <c r="BS866" s="77"/>
      <c r="BT866" s="77"/>
      <c r="BU866" s="77"/>
      <c r="BV866" s="77"/>
      <c r="BW866" s="77"/>
      <c r="BX866" s="77"/>
      <c r="BY866" s="77"/>
      <c r="BZ866" s="77"/>
      <c r="CA866" s="77"/>
      <c r="CB866" s="77"/>
      <c r="CC866" s="77"/>
      <c r="CD866" s="77"/>
      <c r="CE866" s="77"/>
      <c r="CF866" s="77"/>
      <c r="CG866" s="77"/>
      <c r="CH866" s="77"/>
      <c r="CI866" s="77"/>
      <c r="CJ866" s="77"/>
      <c r="CK866" s="77"/>
      <c r="CL866" s="77"/>
      <c r="CM866" s="77"/>
      <c r="CN866" s="77"/>
      <c r="CO866" s="77"/>
      <c r="CP866" s="77"/>
      <c r="CQ866" s="77"/>
      <c r="CR866" s="77"/>
      <c r="CS866" s="77"/>
      <c r="CT866" s="81"/>
      <c r="CU866" s="77"/>
      <c r="CV866" s="77"/>
      <c r="CW866" s="77"/>
      <c r="CX866" s="77"/>
      <c r="CY866" s="77"/>
      <c r="CZ866" s="77"/>
      <c r="DA866" s="77"/>
      <c r="DB866" s="77"/>
      <c r="DC866" s="77"/>
      <c r="DD866" s="77"/>
      <c r="DE866" s="77"/>
      <c r="DF866" s="77"/>
      <c r="DG866" s="77"/>
      <c r="DH866" s="77"/>
      <c r="DI866" s="77"/>
      <c r="DJ866" s="77"/>
      <c r="DK866" s="77"/>
      <c r="DL866" s="77"/>
      <c r="DM866" s="77"/>
      <c r="DN866" s="77"/>
      <c r="DO866" s="77"/>
      <c r="DP866" s="77"/>
      <c r="DQ866" s="77"/>
      <c r="DR866" s="77"/>
    </row>
    <row r="867" spans="1:122" ht="13.5" customHeight="1">
      <c r="A867" s="77"/>
      <c r="B867" s="86"/>
      <c r="C867" s="86"/>
      <c r="D867" s="86"/>
      <c r="E867" s="86"/>
      <c r="F867" s="86"/>
      <c r="G867" s="86"/>
      <c r="H867" s="86"/>
      <c r="I867" s="86"/>
      <c r="J867" s="86"/>
      <c r="K867" s="88"/>
      <c r="L867" s="77"/>
      <c r="M867" s="77"/>
      <c r="N867" s="77"/>
      <c r="O867" s="77"/>
      <c r="P867" s="77"/>
      <c r="Q867" s="77"/>
      <c r="R867" s="89"/>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c r="AP867" s="77"/>
      <c r="AQ867" s="77"/>
      <c r="AR867" s="77"/>
      <c r="AS867" s="77"/>
      <c r="AT867" s="77"/>
      <c r="AU867" s="77"/>
      <c r="AV867" s="77"/>
      <c r="AW867" s="77"/>
      <c r="AX867" s="77"/>
      <c r="AY867" s="77"/>
      <c r="AZ867" s="77"/>
      <c r="BA867" s="77"/>
      <c r="BB867" s="77"/>
      <c r="BC867" s="77"/>
      <c r="BD867" s="77"/>
      <c r="BE867" s="77"/>
      <c r="BF867" s="77"/>
      <c r="BG867" s="77"/>
      <c r="BH867" s="77"/>
      <c r="BI867" s="77"/>
      <c r="BJ867" s="77"/>
      <c r="BK867" s="77"/>
      <c r="BL867" s="77"/>
      <c r="BM867" s="77"/>
      <c r="BN867" s="77"/>
      <c r="BO867" s="77"/>
      <c r="BP867" s="77"/>
      <c r="BQ867" s="77"/>
      <c r="BR867" s="77"/>
      <c r="BS867" s="77"/>
      <c r="BT867" s="77"/>
      <c r="BU867" s="77"/>
      <c r="BV867" s="77"/>
      <c r="BW867" s="77"/>
      <c r="BX867" s="77"/>
      <c r="BY867" s="77"/>
      <c r="BZ867" s="77"/>
      <c r="CA867" s="77"/>
      <c r="CB867" s="77"/>
      <c r="CC867" s="77"/>
      <c r="CD867" s="77"/>
      <c r="CE867" s="77"/>
      <c r="CF867" s="77"/>
      <c r="CG867" s="77"/>
      <c r="CH867" s="77"/>
      <c r="CI867" s="77"/>
      <c r="CJ867" s="77"/>
      <c r="CK867" s="77"/>
      <c r="CL867" s="77"/>
      <c r="CM867" s="77"/>
      <c r="CN867" s="77"/>
      <c r="CO867" s="77"/>
      <c r="CP867" s="77"/>
      <c r="CQ867" s="77"/>
      <c r="CR867" s="77"/>
      <c r="CS867" s="77"/>
      <c r="CT867" s="81"/>
      <c r="CU867" s="77"/>
      <c r="CV867" s="77"/>
      <c r="CW867" s="77"/>
      <c r="CX867" s="77"/>
      <c r="CY867" s="77"/>
      <c r="CZ867" s="77"/>
      <c r="DA867" s="77"/>
      <c r="DB867" s="77"/>
      <c r="DC867" s="77"/>
      <c r="DD867" s="77"/>
      <c r="DE867" s="77"/>
      <c r="DF867" s="77"/>
      <c r="DG867" s="77"/>
      <c r="DH867" s="77"/>
      <c r="DI867" s="77"/>
      <c r="DJ867" s="77"/>
      <c r="DK867" s="77"/>
      <c r="DL867" s="77"/>
      <c r="DM867" s="77"/>
      <c r="DN867" s="77"/>
      <c r="DO867" s="77"/>
      <c r="DP867" s="77"/>
      <c r="DQ867" s="77"/>
      <c r="DR867" s="77"/>
    </row>
    <row r="868" spans="1:122" ht="13.5" customHeight="1">
      <c r="A868" s="77"/>
      <c r="B868" s="86"/>
      <c r="C868" s="86"/>
      <c r="D868" s="86"/>
      <c r="E868" s="86"/>
      <c r="F868" s="86"/>
      <c r="G868" s="86"/>
      <c r="H868" s="86"/>
      <c r="I868" s="86"/>
      <c r="J868" s="86"/>
      <c r="K868" s="88"/>
      <c r="L868" s="77"/>
      <c r="M868" s="77"/>
      <c r="N868" s="77"/>
      <c r="O868" s="77"/>
      <c r="P868" s="77"/>
      <c r="Q868" s="77"/>
      <c r="R868" s="89"/>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c r="AP868" s="77"/>
      <c r="AQ868" s="77"/>
      <c r="AR868" s="77"/>
      <c r="AS868" s="77"/>
      <c r="AT868" s="77"/>
      <c r="AU868" s="77"/>
      <c r="AV868" s="77"/>
      <c r="AW868" s="77"/>
      <c r="AX868" s="77"/>
      <c r="AY868" s="77"/>
      <c r="AZ868" s="77"/>
      <c r="BA868" s="77"/>
      <c r="BB868" s="77"/>
      <c r="BC868" s="77"/>
      <c r="BD868" s="77"/>
      <c r="BE868" s="77"/>
      <c r="BF868" s="77"/>
      <c r="BG868" s="77"/>
      <c r="BH868" s="77"/>
      <c r="BI868" s="77"/>
      <c r="BJ868" s="77"/>
      <c r="BK868" s="77"/>
      <c r="BL868" s="77"/>
      <c r="BM868" s="77"/>
      <c r="BN868" s="77"/>
      <c r="BO868" s="77"/>
      <c r="BP868" s="77"/>
      <c r="BQ868" s="77"/>
      <c r="BR868" s="77"/>
      <c r="BS868" s="77"/>
      <c r="BT868" s="77"/>
      <c r="BU868" s="77"/>
      <c r="BV868" s="77"/>
      <c r="BW868" s="77"/>
      <c r="BX868" s="77"/>
      <c r="BY868" s="77"/>
      <c r="BZ868" s="77"/>
      <c r="CA868" s="77"/>
      <c r="CB868" s="77"/>
      <c r="CC868" s="77"/>
      <c r="CD868" s="77"/>
      <c r="CE868" s="77"/>
      <c r="CF868" s="77"/>
      <c r="CG868" s="77"/>
      <c r="CH868" s="77"/>
      <c r="CI868" s="77"/>
      <c r="CJ868" s="77"/>
      <c r="CK868" s="77"/>
      <c r="CL868" s="77"/>
      <c r="CM868" s="77"/>
      <c r="CN868" s="77"/>
      <c r="CO868" s="77"/>
      <c r="CP868" s="77"/>
      <c r="CQ868" s="77"/>
      <c r="CR868" s="77"/>
      <c r="CS868" s="77"/>
      <c r="CT868" s="81"/>
      <c r="CU868" s="77"/>
      <c r="CV868" s="77"/>
      <c r="CW868" s="77"/>
      <c r="CX868" s="77"/>
      <c r="CY868" s="77"/>
      <c r="CZ868" s="77"/>
      <c r="DA868" s="77"/>
      <c r="DB868" s="77"/>
      <c r="DC868" s="77"/>
      <c r="DD868" s="77"/>
      <c r="DE868" s="77"/>
      <c r="DF868" s="77"/>
      <c r="DG868" s="77"/>
      <c r="DH868" s="77"/>
      <c r="DI868" s="77"/>
      <c r="DJ868" s="77"/>
      <c r="DK868" s="77"/>
      <c r="DL868" s="77"/>
      <c r="DM868" s="77"/>
      <c r="DN868" s="77"/>
      <c r="DO868" s="77"/>
      <c r="DP868" s="77"/>
      <c r="DQ868" s="77"/>
      <c r="DR868" s="77"/>
    </row>
    <row r="869" spans="1:122" ht="13.5" customHeight="1">
      <c r="A869" s="77"/>
      <c r="B869" s="86"/>
      <c r="C869" s="86"/>
      <c r="D869" s="86"/>
      <c r="E869" s="86"/>
      <c r="F869" s="86"/>
      <c r="G869" s="86"/>
      <c r="H869" s="86"/>
      <c r="I869" s="86"/>
      <c r="J869" s="86"/>
      <c r="K869" s="88"/>
      <c r="L869" s="77"/>
      <c r="M869" s="77"/>
      <c r="N869" s="77"/>
      <c r="O869" s="77"/>
      <c r="P869" s="77"/>
      <c r="Q869" s="77"/>
      <c r="R869" s="89"/>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c r="AP869" s="77"/>
      <c r="AQ869" s="77"/>
      <c r="AR869" s="77"/>
      <c r="AS869" s="77"/>
      <c r="AT869" s="77"/>
      <c r="AU869" s="77"/>
      <c r="AV869" s="77"/>
      <c r="AW869" s="77"/>
      <c r="AX869" s="77"/>
      <c r="AY869" s="77"/>
      <c r="AZ869" s="77"/>
      <c r="BA869" s="77"/>
      <c r="BB869" s="77"/>
      <c r="BC869" s="77"/>
      <c r="BD869" s="77"/>
      <c r="BE869" s="77"/>
      <c r="BF869" s="77"/>
      <c r="BG869" s="77"/>
      <c r="BH869" s="77"/>
      <c r="BI869" s="77"/>
      <c r="BJ869" s="77"/>
      <c r="BK869" s="77"/>
      <c r="BL869" s="77"/>
      <c r="BM869" s="77"/>
      <c r="BN869" s="77"/>
      <c r="BO869" s="77"/>
      <c r="BP869" s="77"/>
      <c r="BQ869" s="77"/>
      <c r="BR869" s="77"/>
      <c r="BS869" s="77"/>
      <c r="BT869" s="77"/>
      <c r="BU869" s="77"/>
      <c r="BV869" s="77"/>
      <c r="BW869" s="77"/>
      <c r="BX869" s="77"/>
      <c r="BY869" s="77"/>
      <c r="BZ869" s="77"/>
      <c r="CA869" s="77"/>
      <c r="CB869" s="77"/>
      <c r="CC869" s="77"/>
      <c r="CD869" s="77"/>
      <c r="CE869" s="77"/>
      <c r="CF869" s="77"/>
      <c r="CG869" s="77"/>
      <c r="CH869" s="77"/>
      <c r="CI869" s="77"/>
      <c r="CJ869" s="77"/>
      <c r="CK869" s="77"/>
      <c r="CL869" s="77"/>
      <c r="CM869" s="77"/>
      <c r="CN869" s="77"/>
      <c r="CO869" s="77"/>
      <c r="CP869" s="77"/>
      <c r="CQ869" s="77"/>
      <c r="CR869" s="77"/>
      <c r="CS869" s="77"/>
      <c r="CT869" s="81"/>
      <c r="CU869" s="77"/>
      <c r="CV869" s="77"/>
      <c r="CW869" s="77"/>
      <c r="CX869" s="77"/>
      <c r="CY869" s="77"/>
      <c r="CZ869" s="77"/>
      <c r="DA869" s="77"/>
      <c r="DB869" s="77"/>
      <c r="DC869" s="77"/>
      <c r="DD869" s="77"/>
      <c r="DE869" s="77"/>
      <c r="DF869" s="77"/>
      <c r="DG869" s="77"/>
      <c r="DH869" s="77"/>
      <c r="DI869" s="77"/>
      <c r="DJ869" s="77"/>
      <c r="DK869" s="77"/>
      <c r="DL869" s="77"/>
      <c r="DM869" s="77"/>
      <c r="DN869" s="77"/>
      <c r="DO869" s="77"/>
      <c r="DP869" s="77"/>
      <c r="DQ869" s="77"/>
      <c r="DR869" s="77"/>
    </row>
    <row r="870" spans="1:122" ht="13.5" customHeight="1">
      <c r="A870" s="77"/>
      <c r="B870" s="86"/>
      <c r="C870" s="86"/>
      <c r="D870" s="86"/>
      <c r="E870" s="86"/>
      <c r="F870" s="86"/>
      <c r="G870" s="86"/>
      <c r="H870" s="86"/>
      <c r="I870" s="86"/>
      <c r="J870" s="86"/>
      <c r="K870" s="88"/>
      <c r="L870" s="77"/>
      <c r="M870" s="77"/>
      <c r="N870" s="77"/>
      <c r="O870" s="77"/>
      <c r="P870" s="77"/>
      <c r="Q870" s="77"/>
      <c r="R870" s="89"/>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c r="AP870" s="77"/>
      <c r="AQ870" s="77"/>
      <c r="AR870" s="77"/>
      <c r="AS870" s="77"/>
      <c r="AT870" s="77"/>
      <c r="AU870" s="77"/>
      <c r="AV870" s="77"/>
      <c r="AW870" s="77"/>
      <c r="AX870" s="77"/>
      <c r="AY870" s="77"/>
      <c r="AZ870" s="77"/>
      <c r="BA870" s="77"/>
      <c r="BB870" s="77"/>
      <c r="BC870" s="77"/>
      <c r="BD870" s="77"/>
      <c r="BE870" s="77"/>
      <c r="BF870" s="77"/>
      <c r="BG870" s="77"/>
      <c r="BH870" s="77"/>
      <c r="BI870" s="77"/>
      <c r="BJ870" s="77"/>
      <c r="BK870" s="77"/>
      <c r="BL870" s="77"/>
      <c r="BM870" s="77"/>
      <c r="BN870" s="77"/>
      <c r="BO870" s="77"/>
      <c r="BP870" s="77"/>
      <c r="BQ870" s="77"/>
      <c r="BR870" s="77"/>
      <c r="BS870" s="77"/>
      <c r="BT870" s="77"/>
      <c r="BU870" s="77"/>
      <c r="BV870" s="77"/>
      <c r="BW870" s="77"/>
      <c r="BX870" s="77"/>
      <c r="BY870" s="77"/>
      <c r="BZ870" s="77"/>
      <c r="CA870" s="77"/>
      <c r="CB870" s="77"/>
      <c r="CC870" s="77"/>
      <c r="CD870" s="77"/>
      <c r="CE870" s="77"/>
      <c r="CF870" s="77"/>
      <c r="CG870" s="77"/>
      <c r="CH870" s="77"/>
      <c r="CI870" s="77"/>
      <c r="CJ870" s="77"/>
      <c r="CK870" s="77"/>
      <c r="CL870" s="77"/>
      <c r="CM870" s="77"/>
      <c r="CN870" s="77"/>
      <c r="CO870" s="77"/>
      <c r="CP870" s="77"/>
      <c r="CQ870" s="77"/>
      <c r="CR870" s="77"/>
      <c r="CS870" s="77"/>
      <c r="CT870" s="81"/>
      <c r="CU870" s="77"/>
      <c r="CV870" s="77"/>
      <c r="CW870" s="77"/>
      <c r="CX870" s="77"/>
      <c r="CY870" s="77"/>
      <c r="CZ870" s="77"/>
      <c r="DA870" s="77"/>
      <c r="DB870" s="77"/>
      <c r="DC870" s="77"/>
      <c r="DD870" s="77"/>
      <c r="DE870" s="77"/>
      <c r="DF870" s="77"/>
      <c r="DG870" s="77"/>
      <c r="DH870" s="77"/>
      <c r="DI870" s="77"/>
      <c r="DJ870" s="77"/>
      <c r="DK870" s="77"/>
      <c r="DL870" s="77"/>
      <c r="DM870" s="77"/>
      <c r="DN870" s="77"/>
      <c r="DO870" s="77"/>
      <c r="DP870" s="77"/>
      <c r="DQ870" s="77"/>
      <c r="DR870" s="77"/>
    </row>
    <row r="871" spans="1:122" ht="13.5" customHeight="1">
      <c r="A871" s="77"/>
      <c r="B871" s="86"/>
      <c r="C871" s="86"/>
      <c r="D871" s="86"/>
      <c r="E871" s="86"/>
      <c r="F871" s="86"/>
      <c r="G871" s="86"/>
      <c r="H871" s="86"/>
      <c r="I871" s="86"/>
      <c r="J871" s="86"/>
      <c r="K871" s="88"/>
      <c r="L871" s="77"/>
      <c r="M871" s="77"/>
      <c r="N871" s="77"/>
      <c r="O871" s="77"/>
      <c r="P871" s="77"/>
      <c r="Q871" s="77"/>
      <c r="R871" s="89"/>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c r="AP871" s="77"/>
      <c r="AQ871" s="77"/>
      <c r="AR871" s="77"/>
      <c r="AS871" s="77"/>
      <c r="AT871" s="77"/>
      <c r="AU871" s="77"/>
      <c r="AV871" s="77"/>
      <c r="AW871" s="77"/>
      <c r="AX871" s="77"/>
      <c r="AY871" s="77"/>
      <c r="AZ871" s="77"/>
      <c r="BA871" s="77"/>
      <c r="BB871" s="77"/>
      <c r="BC871" s="77"/>
      <c r="BD871" s="77"/>
      <c r="BE871" s="77"/>
      <c r="BF871" s="77"/>
      <c r="BG871" s="77"/>
      <c r="BH871" s="77"/>
      <c r="BI871" s="77"/>
      <c r="BJ871" s="77"/>
      <c r="BK871" s="77"/>
      <c r="BL871" s="77"/>
      <c r="BM871" s="77"/>
      <c r="BN871" s="77"/>
      <c r="BO871" s="77"/>
      <c r="BP871" s="77"/>
      <c r="BQ871" s="77"/>
      <c r="BR871" s="77"/>
      <c r="BS871" s="77"/>
      <c r="BT871" s="77"/>
      <c r="BU871" s="77"/>
      <c r="BV871" s="77"/>
      <c r="BW871" s="77"/>
      <c r="BX871" s="77"/>
      <c r="BY871" s="77"/>
      <c r="BZ871" s="77"/>
      <c r="CA871" s="77"/>
      <c r="CB871" s="77"/>
      <c r="CC871" s="77"/>
      <c r="CD871" s="77"/>
      <c r="CE871" s="77"/>
      <c r="CF871" s="77"/>
      <c r="CG871" s="77"/>
      <c r="CH871" s="77"/>
      <c r="CI871" s="77"/>
      <c r="CJ871" s="77"/>
      <c r="CK871" s="77"/>
      <c r="CL871" s="77"/>
      <c r="CM871" s="77"/>
      <c r="CN871" s="77"/>
      <c r="CO871" s="77"/>
      <c r="CP871" s="77"/>
      <c r="CQ871" s="77"/>
      <c r="CR871" s="77"/>
      <c r="CS871" s="77"/>
      <c r="CT871" s="81"/>
      <c r="CU871" s="77"/>
      <c r="CV871" s="77"/>
      <c r="CW871" s="77"/>
      <c r="CX871" s="77"/>
      <c r="CY871" s="77"/>
      <c r="CZ871" s="77"/>
      <c r="DA871" s="77"/>
      <c r="DB871" s="77"/>
      <c r="DC871" s="77"/>
      <c r="DD871" s="77"/>
      <c r="DE871" s="77"/>
      <c r="DF871" s="77"/>
      <c r="DG871" s="77"/>
      <c r="DH871" s="77"/>
      <c r="DI871" s="77"/>
      <c r="DJ871" s="77"/>
      <c r="DK871" s="77"/>
      <c r="DL871" s="77"/>
      <c r="DM871" s="77"/>
      <c r="DN871" s="77"/>
      <c r="DO871" s="77"/>
      <c r="DP871" s="77"/>
      <c r="DQ871" s="77"/>
      <c r="DR871" s="77"/>
    </row>
    <row r="872" spans="1:122" ht="13.5" customHeight="1">
      <c r="A872" s="77"/>
      <c r="B872" s="86"/>
      <c r="C872" s="86"/>
      <c r="D872" s="86"/>
      <c r="E872" s="86"/>
      <c r="F872" s="86"/>
      <c r="G872" s="86"/>
      <c r="H872" s="86"/>
      <c r="I872" s="86"/>
      <c r="J872" s="86"/>
      <c r="K872" s="88"/>
      <c r="L872" s="77"/>
      <c r="M872" s="77"/>
      <c r="N872" s="77"/>
      <c r="O872" s="77"/>
      <c r="P872" s="77"/>
      <c r="Q872" s="77"/>
      <c r="R872" s="89"/>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c r="AP872" s="77"/>
      <c r="AQ872" s="77"/>
      <c r="AR872" s="77"/>
      <c r="AS872" s="77"/>
      <c r="AT872" s="77"/>
      <c r="AU872" s="77"/>
      <c r="AV872" s="77"/>
      <c r="AW872" s="77"/>
      <c r="AX872" s="77"/>
      <c r="AY872" s="77"/>
      <c r="AZ872" s="77"/>
      <c r="BA872" s="77"/>
      <c r="BB872" s="77"/>
      <c r="BC872" s="77"/>
      <c r="BD872" s="77"/>
      <c r="BE872" s="77"/>
      <c r="BF872" s="77"/>
      <c r="BG872" s="77"/>
      <c r="BH872" s="77"/>
      <c r="BI872" s="77"/>
      <c r="BJ872" s="77"/>
      <c r="BK872" s="77"/>
      <c r="BL872" s="77"/>
      <c r="BM872" s="77"/>
      <c r="BN872" s="77"/>
      <c r="BO872" s="77"/>
      <c r="BP872" s="77"/>
      <c r="BQ872" s="77"/>
      <c r="BR872" s="77"/>
      <c r="BS872" s="77"/>
      <c r="BT872" s="77"/>
      <c r="BU872" s="77"/>
      <c r="BV872" s="77"/>
      <c r="BW872" s="77"/>
      <c r="BX872" s="77"/>
      <c r="BY872" s="77"/>
      <c r="BZ872" s="77"/>
      <c r="CA872" s="77"/>
      <c r="CB872" s="77"/>
      <c r="CC872" s="77"/>
      <c r="CD872" s="77"/>
      <c r="CE872" s="77"/>
      <c r="CF872" s="77"/>
      <c r="CG872" s="77"/>
      <c r="CH872" s="77"/>
      <c r="CI872" s="77"/>
      <c r="CJ872" s="77"/>
      <c r="CK872" s="77"/>
      <c r="CL872" s="77"/>
      <c r="CM872" s="77"/>
      <c r="CN872" s="77"/>
      <c r="CO872" s="77"/>
      <c r="CP872" s="77"/>
      <c r="CQ872" s="77"/>
      <c r="CR872" s="77"/>
      <c r="CS872" s="77"/>
      <c r="CT872" s="81"/>
      <c r="CU872" s="77"/>
      <c r="CV872" s="77"/>
      <c r="CW872" s="77"/>
      <c r="CX872" s="77"/>
      <c r="CY872" s="77"/>
      <c r="CZ872" s="77"/>
      <c r="DA872" s="77"/>
      <c r="DB872" s="77"/>
      <c r="DC872" s="77"/>
      <c r="DD872" s="77"/>
      <c r="DE872" s="77"/>
      <c r="DF872" s="77"/>
      <c r="DG872" s="77"/>
      <c r="DH872" s="77"/>
      <c r="DI872" s="77"/>
      <c r="DJ872" s="77"/>
      <c r="DK872" s="77"/>
      <c r="DL872" s="77"/>
      <c r="DM872" s="77"/>
      <c r="DN872" s="77"/>
      <c r="DO872" s="77"/>
      <c r="DP872" s="77"/>
      <c r="DQ872" s="77"/>
      <c r="DR872" s="77"/>
    </row>
    <row r="873" spans="1:122" ht="13.5" customHeight="1">
      <c r="A873" s="77"/>
      <c r="B873" s="86"/>
      <c r="C873" s="86"/>
      <c r="D873" s="86"/>
      <c r="E873" s="86"/>
      <c r="F873" s="86"/>
      <c r="G873" s="86"/>
      <c r="H873" s="86"/>
      <c r="I873" s="86"/>
      <c r="J873" s="86"/>
      <c r="K873" s="88"/>
      <c r="L873" s="77"/>
      <c r="M873" s="77"/>
      <c r="N873" s="77"/>
      <c r="O873" s="77"/>
      <c r="P873" s="77"/>
      <c r="Q873" s="77"/>
      <c r="R873" s="89"/>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c r="AP873" s="77"/>
      <c r="AQ873" s="77"/>
      <c r="AR873" s="77"/>
      <c r="AS873" s="77"/>
      <c r="AT873" s="77"/>
      <c r="AU873" s="77"/>
      <c r="AV873" s="77"/>
      <c r="AW873" s="77"/>
      <c r="AX873" s="77"/>
      <c r="AY873" s="77"/>
      <c r="AZ873" s="77"/>
      <c r="BA873" s="77"/>
      <c r="BB873" s="77"/>
      <c r="BC873" s="77"/>
      <c r="BD873" s="77"/>
      <c r="BE873" s="77"/>
      <c r="BF873" s="77"/>
      <c r="BG873" s="77"/>
      <c r="BH873" s="77"/>
      <c r="BI873" s="77"/>
      <c r="BJ873" s="77"/>
      <c r="BK873" s="77"/>
      <c r="BL873" s="77"/>
      <c r="BM873" s="77"/>
      <c r="BN873" s="77"/>
      <c r="BO873" s="77"/>
      <c r="BP873" s="77"/>
      <c r="BQ873" s="77"/>
      <c r="BR873" s="77"/>
      <c r="BS873" s="77"/>
      <c r="BT873" s="77"/>
      <c r="BU873" s="77"/>
      <c r="BV873" s="77"/>
      <c r="BW873" s="77"/>
      <c r="BX873" s="77"/>
      <c r="BY873" s="77"/>
      <c r="BZ873" s="77"/>
      <c r="CA873" s="77"/>
      <c r="CB873" s="77"/>
      <c r="CC873" s="77"/>
      <c r="CD873" s="77"/>
      <c r="CE873" s="77"/>
      <c r="CF873" s="77"/>
      <c r="CG873" s="77"/>
      <c r="CH873" s="77"/>
      <c r="CI873" s="77"/>
      <c r="CJ873" s="77"/>
      <c r="CK873" s="77"/>
      <c r="CL873" s="77"/>
      <c r="CM873" s="77"/>
      <c r="CN873" s="77"/>
      <c r="CO873" s="77"/>
      <c r="CP873" s="77"/>
      <c r="CQ873" s="77"/>
      <c r="CR873" s="77"/>
      <c r="CS873" s="77"/>
      <c r="CT873" s="81"/>
      <c r="CU873" s="77"/>
      <c r="CV873" s="77"/>
      <c r="CW873" s="77"/>
      <c r="CX873" s="77"/>
      <c r="CY873" s="77"/>
      <c r="CZ873" s="77"/>
      <c r="DA873" s="77"/>
      <c r="DB873" s="77"/>
      <c r="DC873" s="77"/>
      <c r="DD873" s="77"/>
      <c r="DE873" s="77"/>
      <c r="DF873" s="77"/>
      <c r="DG873" s="77"/>
      <c r="DH873" s="77"/>
      <c r="DI873" s="77"/>
      <c r="DJ873" s="77"/>
      <c r="DK873" s="77"/>
      <c r="DL873" s="77"/>
      <c r="DM873" s="77"/>
      <c r="DN873" s="77"/>
      <c r="DO873" s="77"/>
      <c r="DP873" s="77"/>
      <c r="DQ873" s="77"/>
      <c r="DR873" s="77"/>
    </row>
    <row r="874" spans="1:122" ht="13.5" customHeight="1">
      <c r="A874" s="77"/>
      <c r="B874" s="86"/>
      <c r="C874" s="86"/>
      <c r="D874" s="86"/>
      <c r="E874" s="86"/>
      <c r="F874" s="86"/>
      <c r="G874" s="86"/>
      <c r="H874" s="86"/>
      <c r="I874" s="86"/>
      <c r="J874" s="86"/>
      <c r="K874" s="88"/>
      <c r="L874" s="77"/>
      <c r="M874" s="77"/>
      <c r="N874" s="77"/>
      <c r="O874" s="77"/>
      <c r="P874" s="77"/>
      <c r="Q874" s="77"/>
      <c r="R874" s="89"/>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c r="AP874" s="77"/>
      <c r="AQ874" s="77"/>
      <c r="AR874" s="77"/>
      <c r="AS874" s="77"/>
      <c r="AT874" s="77"/>
      <c r="AU874" s="77"/>
      <c r="AV874" s="77"/>
      <c r="AW874" s="77"/>
      <c r="AX874" s="77"/>
      <c r="AY874" s="77"/>
      <c r="AZ874" s="77"/>
      <c r="BA874" s="77"/>
      <c r="BB874" s="77"/>
      <c r="BC874" s="77"/>
      <c r="BD874" s="77"/>
      <c r="BE874" s="77"/>
      <c r="BF874" s="77"/>
      <c r="BG874" s="77"/>
      <c r="BH874" s="77"/>
      <c r="BI874" s="77"/>
      <c r="BJ874" s="77"/>
      <c r="BK874" s="77"/>
      <c r="BL874" s="77"/>
      <c r="BM874" s="77"/>
      <c r="BN874" s="77"/>
      <c r="BO874" s="77"/>
      <c r="BP874" s="77"/>
      <c r="BQ874" s="77"/>
      <c r="BR874" s="77"/>
      <c r="BS874" s="77"/>
      <c r="BT874" s="77"/>
      <c r="BU874" s="77"/>
      <c r="BV874" s="77"/>
      <c r="BW874" s="77"/>
      <c r="BX874" s="77"/>
      <c r="BY874" s="77"/>
      <c r="BZ874" s="77"/>
      <c r="CA874" s="77"/>
      <c r="CB874" s="77"/>
      <c r="CC874" s="77"/>
      <c r="CD874" s="77"/>
      <c r="CE874" s="77"/>
      <c r="CF874" s="77"/>
      <c r="CG874" s="77"/>
      <c r="CH874" s="77"/>
      <c r="CI874" s="77"/>
      <c r="CJ874" s="77"/>
      <c r="CK874" s="77"/>
      <c r="CL874" s="77"/>
      <c r="CM874" s="77"/>
      <c r="CN874" s="77"/>
      <c r="CO874" s="77"/>
      <c r="CP874" s="77"/>
      <c r="CQ874" s="77"/>
      <c r="CR874" s="77"/>
      <c r="CS874" s="77"/>
      <c r="CT874" s="81"/>
      <c r="CU874" s="77"/>
      <c r="CV874" s="77"/>
      <c r="CW874" s="77"/>
      <c r="CX874" s="77"/>
      <c r="CY874" s="77"/>
      <c r="CZ874" s="77"/>
      <c r="DA874" s="77"/>
      <c r="DB874" s="77"/>
      <c r="DC874" s="77"/>
      <c r="DD874" s="77"/>
      <c r="DE874" s="77"/>
      <c r="DF874" s="77"/>
      <c r="DG874" s="77"/>
      <c r="DH874" s="77"/>
      <c r="DI874" s="77"/>
      <c r="DJ874" s="77"/>
      <c r="DK874" s="77"/>
      <c r="DL874" s="77"/>
      <c r="DM874" s="77"/>
      <c r="DN874" s="77"/>
      <c r="DO874" s="77"/>
      <c r="DP874" s="77"/>
      <c r="DQ874" s="77"/>
      <c r="DR874" s="77"/>
    </row>
    <row r="875" spans="1:122" ht="13.5" customHeight="1">
      <c r="A875" s="77"/>
      <c r="B875" s="86"/>
      <c r="C875" s="86"/>
      <c r="D875" s="86"/>
      <c r="E875" s="86"/>
      <c r="F875" s="86"/>
      <c r="G875" s="86"/>
      <c r="H875" s="86"/>
      <c r="I875" s="86"/>
      <c r="J875" s="86"/>
      <c r="K875" s="88"/>
      <c r="L875" s="77"/>
      <c r="M875" s="77"/>
      <c r="N875" s="77"/>
      <c r="O875" s="77"/>
      <c r="P875" s="77"/>
      <c r="Q875" s="77"/>
      <c r="R875" s="89"/>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c r="AP875" s="77"/>
      <c r="AQ875" s="77"/>
      <c r="AR875" s="77"/>
      <c r="AS875" s="77"/>
      <c r="AT875" s="77"/>
      <c r="AU875" s="77"/>
      <c r="AV875" s="77"/>
      <c r="AW875" s="77"/>
      <c r="AX875" s="77"/>
      <c r="AY875" s="77"/>
      <c r="AZ875" s="77"/>
      <c r="BA875" s="77"/>
      <c r="BB875" s="77"/>
      <c r="BC875" s="77"/>
      <c r="BD875" s="77"/>
      <c r="BE875" s="77"/>
      <c r="BF875" s="77"/>
      <c r="BG875" s="77"/>
      <c r="BH875" s="77"/>
      <c r="BI875" s="77"/>
      <c r="BJ875" s="77"/>
      <c r="BK875" s="77"/>
      <c r="BL875" s="77"/>
      <c r="BM875" s="77"/>
      <c r="BN875" s="77"/>
      <c r="BO875" s="77"/>
      <c r="BP875" s="77"/>
      <c r="BQ875" s="77"/>
      <c r="BR875" s="77"/>
      <c r="BS875" s="77"/>
      <c r="BT875" s="77"/>
      <c r="BU875" s="77"/>
      <c r="BV875" s="77"/>
      <c r="BW875" s="77"/>
      <c r="BX875" s="77"/>
      <c r="BY875" s="77"/>
      <c r="BZ875" s="77"/>
      <c r="CA875" s="77"/>
      <c r="CB875" s="77"/>
      <c r="CC875" s="77"/>
      <c r="CD875" s="77"/>
      <c r="CE875" s="77"/>
      <c r="CF875" s="77"/>
      <c r="CG875" s="77"/>
      <c r="CH875" s="77"/>
      <c r="CI875" s="77"/>
      <c r="CJ875" s="77"/>
      <c r="CK875" s="77"/>
      <c r="CL875" s="77"/>
      <c r="CM875" s="77"/>
      <c r="CN875" s="77"/>
      <c r="CO875" s="77"/>
      <c r="CP875" s="77"/>
      <c r="CQ875" s="77"/>
      <c r="CR875" s="77"/>
      <c r="CS875" s="77"/>
      <c r="CT875" s="81"/>
      <c r="CU875" s="77"/>
      <c r="CV875" s="77"/>
      <c r="CW875" s="77"/>
      <c r="CX875" s="77"/>
      <c r="CY875" s="77"/>
      <c r="CZ875" s="77"/>
      <c r="DA875" s="77"/>
      <c r="DB875" s="77"/>
      <c r="DC875" s="77"/>
      <c r="DD875" s="77"/>
      <c r="DE875" s="77"/>
      <c r="DF875" s="77"/>
      <c r="DG875" s="77"/>
      <c r="DH875" s="77"/>
      <c r="DI875" s="77"/>
      <c r="DJ875" s="77"/>
      <c r="DK875" s="77"/>
      <c r="DL875" s="77"/>
      <c r="DM875" s="77"/>
      <c r="DN875" s="77"/>
      <c r="DO875" s="77"/>
      <c r="DP875" s="77"/>
      <c r="DQ875" s="77"/>
      <c r="DR875" s="77"/>
    </row>
    <row r="876" spans="1:122" ht="13.5" customHeight="1">
      <c r="A876" s="77"/>
      <c r="B876" s="86"/>
      <c r="C876" s="86"/>
      <c r="D876" s="86"/>
      <c r="E876" s="86"/>
      <c r="F876" s="86"/>
      <c r="G876" s="86"/>
      <c r="H876" s="86"/>
      <c r="I876" s="86"/>
      <c r="J876" s="86"/>
      <c r="K876" s="88"/>
      <c r="L876" s="77"/>
      <c r="M876" s="77"/>
      <c r="N876" s="77"/>
      <c r="O876" s="77"/>
      <c r="P876" s="77"/>
      <c r="Q876" s="77"/>
      <c r="R876" s="89"/>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c r="AP876" s="77"/>
      <c r="AQ876" s="77"/>
      <c r="AR876" s="77"/>
      <c r="AS876" s="77"/>
      <c r="AT876" s="77"/>
      <c r="AU876" s="77"/>
      <c r="AV876" s="77"/>
      <c r="AW876" s="77"/>
      <c r="AX876" s="77"/>
      <c r="AY876" s="77"/>
      <c r="AZ876" s="77"/>
      <c r="BA876" s="77"/>
      <c r="BB876" s="77"/>
      <c r="BC876" s="77"/>
      <c r="BD876" s="77"/>
      <c r="BE876" s="77"/>
      <c r="BF876" s="77"/>
      <c r="BG876" s="77"/>
      <c r="BH876" s="77"/>
      <c r="BI876" s="77"/>
      <c r="BJ876" s="77"/>
      <c r="BK876" s="77"/>
      <c r="BL876" s="77"/>
      <c r="BM876" s="77"/>
      <c r="BN876" s="77"/>
      <c r="BO876" s="77"/>
      <c r="BP876" s="77"/>
      <c r="BQ876" s="77"/>
      <c r="BR876" s="77"/>
      <c r="BS876" s="77"/>
      <c r="BT876" s="77"/>
      <c r="BU876" s="77"/>
      <c r="BV876" s="77"/>
      <c r="BW876" s="77"/>
      <c r="BX876" s="77"/>
      <c r="BY876" s="77"/>
      <c r="BZ876" s="77"/>
      <c r="CA876" s="77"/>
      <c r="CB876" s="77"/>
      <c r="CC876" s="77"/>
      <c r="CD876" s="77"/>
      <c r="CE876" s="77"/>
      <c r="CF876" s="77"/>
      <c r="CG876" s="77"/>
      <c r="CH876" s="77"/>
      <c r="CI876" s="77"/>
      <c r="CJ876" s="77"/>
      <c r="CK876" s="77"/>
      <c r="CL876" s="77"/>
      <c r="CM876" s="77"/>
      <c r="CN876" s="77"/>
      <c r="CO876" s="77"/>
      <c r="CP876" s="77"/>
      <c r="CQ876" s="77"/>
      <c r="CR876" s="77"/>
      <c r="CS876" s="77"/>
      <c r="CT876" s="81"/>
      <c r="CU876" s="77"/>
      <c r="CV876" s="77"/>
      <c r="CW876" s="77"/>
      <c r="CX876" s="77"/>
      <c r="CY876" s="77"/>
      <c r="CZ876" s="77"/>
      <c r="DA876" s="77"/>
      <c r="DB876" s="77"/>
      <c r="DC876" s="77"/>
      <c r="DD876" s="77"/>
      <c r="DE876" s="77"/>
      <c r="DF876" s="77"/>
      <c r="DG876" s="77"/>
      <c r="DH876" s="77"/>
      <c r="DI876" s="77"/>
      <c r="DJ876" s="77"/>
      <c r="DK876" s="77"/>
      <c r="DL876" s="77"/>
      <c r="DM876" s="77"/>
      <c r="DN876" s="77"/>
      <c r="DO876" s="77"/>
      <c r="DP876" s="77"/>
      <c r="DQ876" s="77"/>
      <c r="DR876" s="77"/>
    </row>
    <row r="877" spans="1:122" ht="13.5" customHeight="1">
      <c r="A877" s="77"/>
      <c r="B877" s="86"/>
      <c r="C877" s="86"/>
      <c r="D877" s="86"/>
      <c r="E877" s="86"/>
      <c r="F877" s="86"/>
      <c r="G877" s="86"/>
      <c r="H877" s="86"/>
      <c r="I877" s="86"/>
      <c r="J877" s="86"/>
      <c r="K877" s="88"/>
      <c r="L877" s="77"/>
      <c r="M877" s="77"/>
      <c r="N877" s="77"/>
      <c r="O877" s="77"/>
      <c r="P877" s="77"/>
      <c r="Q877" s="77"/>
      <c r="R877" s="89"/>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c r="AP877" s="77"/>
      <c r="AQ877" s="77"/>
      <c r="AR877" s="77"/>
      <c r="AS877" s="77"/>
      <c r="AT877" s="77"/>
      <c r="AU877" s="77"/>
      <c r="AV877" s="77"/>
      <c r="AW877" s="77"/>
      <c r="AX877" s="77"/>
      <c r="AY877" s="77"/>
      <c r="AZ877" s="77"/>
      <c r="BA877" s="77"/>
      <c r="BB877" s="77"/>
      <c r="BC877" s="77"/>
      <c r="BD877" s="77"/>
      <c r="BE877" s="77"/>
      <c r="BF877" s="77"/>
      <c r="BG877" s="77"/>
      <c r="BH877" s="77"/>
      <c r="BI877" s="77"/>
      <c r="BJ877" s="77"/>
      <c r="BK877" s="77"/>
      <c r="BL877" s="77"/>
      <c r="BM877" s="77"/>
      <c r="BN877" s="77"/>
      <c r="BO877" s="77"/>
      <c r="BP877" s="77"/>
      <c r="BQ877" s="77"/>
      <c r="BR877" s="77"/>
      <c r="BS877" s="77"/>
      <c r="BT877" s="77"/>
      <c r="BU877" s="77"/>
      <c r="BV877" s="77"/>
      <c r="BW877" s="77"/>
      <c r="BX877" s="77"/>
      <c r="BY877" s="77"/>
      <c r="BZ877" s="77"/>
      <c r="CA877" s="77"/>
      <c r="CB877" s="77"/>
      <c r="CC877" s="77"/>
      <c r="CD877" s="77"/>
      <c r="CE877" s="77"/>
      <c r="CF877" s="77"/>
      <c r="CG877" s="77"/>
      <c r="CH877" s="77"/>
      <c r="CI877" s="77"/>
      <c r="CJ877" s="77"/>
      <c r="CK877" s="77"/>
      <c r="CL877" s="77"/>
      <c r="CM877" s="77"/>
      <c r="CN877" s="77"/>
      <c r="CO877" s="77"/>
      <c r="CP877" s="77"/>
      <c r="CQ877" s="77"/>
      <c r="CR877" s="77"/>
      <c r="CS877" s="77"/>
      <c r="CT877" s="81"/>
      <c r="CU877" s="77"/>
      <c r="CV877" s="77"/>
      <c r="CW877" s="77"/>
      <c r="CX877" s="77"/>
      <c r="CY877" s="77"/>
      <c r="CZ877" s="77"/>
      <c r="DA877" s="77"/>
      <c r="DB877" s="77"/>
      <c r="DC877" s="77"/>
      <c r="DD877" s="77"/>
      <c r="DE877" s="77"/>
      <c r="DF877" s="77"/>
      <c r="DG877" s="77"/>
      <c r="DH877" s="77"/>
      <c r="DI877" s="77"/>
      <c r="DJ877" s="77"/>
      <c r="DK877" s="77"/>
      <c r="DL877" s="77"/>
      <c r="DM877" s="77"/>
      <c r="DN877" s="77"/>
      <c r="DO877" s="77"/>
      <c r="DP877" s="77"/>
      <c r="DQ877" s="77"/>
      <c r="DR877" s="77"/>
    </row>
    <row r="878" spans="1:122" ht="13.5" customHeight="1">
      <c r="A878" s="77"/>
      <c r="B878" s="86"/>
      <c r="C878" s="86"/>
      <c r="D878" s="86"/>
      <c r="E878" s="86"/>
      <c r="F878" s="86"/>
      <c r="G878" s="86"/>
      <c r="H878" s="86"/>
      <c r="I878" s="86"/>
      <c r="J878" s="86"/>
      <c r="K878" s="88"/>
      <c r="L878" s="77"/>
      <c r="M878" s="77"/>
      <c r="N878" s="77"/>
      <c r="O878" s="77"/>
      <c r="P878" s="77"/>
      <c r="Q878" s="77"/>
      <c r="R878" s="89"/>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c r="AP878" s="77"/>
      <c r="AQ878" s="77"/>
      <c r="AR878" s="77"/>
      <c r="AS878" s="77"/>
      <c r="AT878" s="77"/>
      <c r="AU878" s="77"/>
      <c r="AV878" s="77"/>
      <c r="AW878" s="77"/>
      <c r="AX878" s="77"/>
      <c r="AY878" s="77"/>
      <c r="AZ878" s="77"/>
      <c r="BA878" s="77"/>
      <c r="BB878" s="77"/>
      <c r="BC878" s="77"/>
      <c r="BD878" s="77"/>
      <c r="BE878" s="77"/>
      <c r="BF878" s="77"/>
      <c r="BG878" s="77"/>
      <c r="BH878" s="77"/>
      <c r="BI878" s="77"/>
      <c r="BJ878" s="77"/>
      <c r="BK878" s="77"/>
      <c r="BL878" s="77"/>
      <c r="BM878" s="77"/>
      <c r="BN878" s="77"/>
      <c r="BO878" s="77"/>
      <c r="BP878" s="77"/>
      <c r="BQ878" s="77"/>
      <c r="BR878" s="77"/>
      <c r="BS878" s="77"/>
      <c r="BT878" s="77"/>
      <c r="BU878" s="77"/>
      <c r="BV878" s="77"/>
      <c r="BW878" s="77"/>
      <c r="BX878" s="77"/>
      <c r="BY878" s="77"/>
      <c r="BZ878" s="77"/>
      <c r="CA878" s="77"/>
      <c r="CB878" s="77"/>
      <c r="CC878" s="77"/>
      <c r="CD878" s="77"/>
      <c r="CE878" s="77"/>
      <c r="CF878" s="77"/>
      <c r="CG878" s="77"/>
      <c r="CH878" s="77"/>
      <c r="CI878" s="77"/>
      <c r="CJ878" s="77"/>
      <c r="CK878" s="77"/>
      <c r="CL878" s="77"/>
      <c r="CM878" s="77"/>
      <c r="CN878" s="77"/>
      <c r="CO878" s="77"/>
      <c r="CP878" s="77"/>
      <c r="CQ878" s="77"/>
      <c r="CR878" s="77"/>
      <c r="CS878" s="77"/>
      <c r="CT878" s="81"/>
      <c r="CU878" s="77"/>
      <c r="CV878" s="77"/>
      <c r="CW878" s="77"/>
      <c r="CX878" s="77"/>
      <c r="CY878" s="77"/>
      <c r="CZ878" s="77"/>
      <c r="DA878" s="77"/>
      <c r="DB878" s="77"/>
      <c r="DC878" s="77"/>
      <c r="DD878" s="77"/>
      <c r="DE878" s="77"/>
      <c r="DF878" s="77"/>
      <c r="DG878" s="77"/>
      <c r="DH878" s="77"/>
      <c r="DI878" s="77"/>
      <c r="DJ878" s="77"/>
      <c r="DK878" s="77"/>
      <c r="DL878" s="77"/>
      <c r="DM878" s="77"/>
      <c r="DN878" s="77"/>
      <c r="DO878" s="77"/>
      <c r="DP878" s="77"/>
      <c r="DQ878" s="77"/>
      <c r="DR878" s="77"/>
    </row>
    <row r="879" spans="1:122" ht="13.5" customHeight="1">
      <c r="A879" s="77"/>
      <c r="B879" s="86"/>
      <c r="C879" s="86"/>
      <c r="D879" s="86"/>
      <c r="E879" s="86"/>
      <c r="F879" s="86"/>
      <c r="G879" s="86"/>
      <c r="H879" s="86"/>
      <c r="I879" s="86"/>
      <c r="J879" s="86"/>
      <c r="K879" s="88"/>
      <c r="L879" s="77"/>
      <c r="M879" s="77"/>
      <c r="N879" s="77"/>
      <c r="O879" s="77"/>
      <c r="P879" s="77"/>
      <c r="Q879" s="77"/>
      <c r="R879" s="89"/>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c r="AP879" s="77"/>
      <c r="AQ879" s="77"/>
      <c r="AR879" s="77"/>
      <c r="AS879" s="77"/>
      <c r="AT879" s="77"/>
      <c r="AU879" s="77"/>
      <c r="AV879" s="77"/>
      <c r="AW879" s="77"/>
      <c r="AX879" s="77"/>
      <c r="AY879" s="77"/>
      <c r="AZ879" s="77"/>
      <c r="BA879" s="77"/>
      <c r="BB879" s="77"/>
      <c r="BC879" s="77"/>
      <c r="BD879" s="77"/>
      <c r="BE879" s="77"/>
      <c r="BF879" s="77"/>
      <c r="BG879" s="77"/>
      <c r="BH879" s="77"/>
      <c r="BI879" s="77"/>
      <c r="BJ879" s="77"/>
      <c r="BK879" s="77"/>
      <c r="BL879" s="77"/>
      <c r="BM879" s="77"/>
      <c r="BN879" s="77"/>
      <c r="BO879" s="77"/>
      <c r="BP879" s="77"/>
      <c r="BQ879" s="77"/>
      <c r="BR879" s="77"/>
      <c r="BS879" s="77"/>
      <c r="BT879" s="77"/>
      <c r="BU879" s="77"/>
      <c r="BV879" s="77"/>
      <c r="BW879" s="77"/>
      <c r="BX879" s="77"/>
      <c r="BY879" s="77"/>
      <c r="BZ879" s="77"/>
      <c r="CA879" s="77"/>
      <c r="CB879" s="77"/>
      <c r="CC879" s="77"/>
      <c r="CD879" s="77"/>
      <c r="CE879" s="77"/>
      <c r="CF879" s="77"/>
      <c r="CG879" s="77"/>
      <c r="CH879" s="77"/>
      <c r="CI879" s="77"/>
      <c r="CJ879" s="77"/>
      <c r="CK879" s="77"/>
      <c r="CL879" s="77"/>
      <c r="CM879" s="77"/>
      <c r="CN879" s="77"/>
      <c r="CO879" s="77"/>
      <c r="CP879" s="77"/>
      <c r="CQ879" s="77"/>
      <c r="CR879" s="77"/>
      <c r="CS879" s="77"/>
      <c r="CT879" s="81"/>
      <c r="CU879" s="77"/>
      <c r="CV879" s="77"/>
      <c r="CW879" s="77"/>
      <c r="CX879" s="77"/>
      <c r="CY879" s="77"/>
      <c r="CZ879" s="77"/>
      <c r="DA879" s="77"/>
      <c r="DB879" s="77"/>
      <c r="DC879" s="77"/>
      <c r="DD879" s="77"/>
      <c r="DE879" s="77"/>
      <c r="DF879" s="77"/>
      <c r="DG879" s="77"/>
      <c r="DH879" s="77"/>
      <c r="DI879" s="77"/>
      <c r="DJ879" s="77"/>
      <c r="DK879" s="77"/>
      <c r="DL879" s="77"/>
      <c r="DM879" s="77"/>
      <c r="DN879" s="77"/>
      <c r="DO879" s="77"/>
      <c r="DP879" s="77"/>
      <c r="DQ879" s="77"/>
      <c r="DR879" s="77"/>
    </row>
    <row r="880" spans="1:122" ht="13.5" customHeight="1">
      <c r="A880" s="77"/>
      <c r="B880" s="86"/>
      <c r="C880" s="86"/>
      <c r="D880" s="86"/>
      <c r="E880" s="86"/>
      <c r="F880" s="86"/>
      <c r="G880" s="86"/>
      <c r="H880" s="86"/>
      <c r="I880" s="86"/>
      <c r="J880" s="86"/>
      <c r="K880" s="88"/>
      <c r="L880" s="77"/>
      <c r="M880" s="77"/>
      <c r="N880" s="77"/>
      <c r="O880" s="77"/>
      <c r="P880" s="77"/>
      <c r="Q880" s="77"/>
      <c r="R880" s="89"/>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c r="AP880" s="77"/>
      <c r="AQ880" s="77"/>
      <c r="AR880" s="77"/>
      <c r="AS880" s="77"/>
      <c r="AT880" s="77"/>
      <c r="AU880" s="77"/>
      <c r="AV880" s="77"/>
      <c r="AW880" s="77"/>
      <c r="AX880" s="77"/>
      <c r="AY880" s="77"/>
      <c r="AZ880" s="77"/>
      <c r="BA880" s="77"/>
      <c r="BB880" s="77"/>
      <c r="BC880" s="77"/>
      <c r="BD880" s="77"/>
      <c r="BE880" s="77"/>
      <c r="BF880" s="77"/>
      <c r="BG880" s="77"/>
      <c r="BH880" s="77"/>
      <c r="BI880" s="77"/>
      <c r="BJ880" s="77"/>
      <c r="BK880" s="77"/>
      <c r="BL880" s="77"/>
      <c r="BM880" s="77"/>
      <c r="BN880" s="77"/>
      <c r="BO880" s="77"/>
      <c r="BP880" s="77"/>
      <c r="BQ880" s="77"/>
      <c r="BR880" s="77"/>
      <c r="BS880" s="77"/>
      <c r="BT880" s="77"/>
      <c r="BU880" s="77"/>
      <c r="BV880" s="77"/>
      <c r="BW880" s="77"/>
      <c r="BX880" s="77"/>
      <c r="BY880" s="77"/>
      <c r="BZ880" s="77"/>
      <c r="CA880" s="77"/>
      <c r="CB880" s="77"/>
      <c r="CC880" s="77"/>
      <c r="CD880" s="77"/>
      <c r="CE880" s="77"/>
      <c r="CF880" s="77"/>
      <c r="CG880" s="77"/>
      <c r="CH880" s="77"/>
      <c r="CI880" s="77"/>
      <c r="CJ880" s="77"/>
      <c r="CK880" s="77"/>
      <c r="CL880" s="77"/>
      <c r="CM880" s="77"/>
      <c r="CN880" s="77"/>
      <c r="CO880" s="77"/>
      <c r="CP880" s="77"/>
      <c r="CQ880" s="77"/>
      <c r="CR880" s="77"/>
      <c r="CS880" s="77"/>
      <c r="CT880" s="81"/>
      <c r="CU880" s="77"/>
      <c r="CV880" s="77"/>
      <c r="CW880" s="77"/>
      <c r="CX880" s="77"/>
      <c r="CY880" s="77"/>
      <c r="CZ880" s="77"/>
      <c r="DA880" s="77"/>
      <c r="DB880" s="77"/>
      <c r="DC880" s="77"/>
      <c r="DD880" s="77"/>
      <c r="DE880" s="77"/>
      <c r="DF880" s="77"/>
      <c r="DG880" s="77"/>
      <c r="DH880" s="77"/>
      <c r="DI880" s="77"/>
      <c r="DJ880" s="77"/>
      <c r="DK880" s="77"/>
      <c r="DL880" s="77"/>
      <c r="DM880" s="77"/>
      <c r="DN880" s="77"/>
      <c r="DO880" s="77"/>
      <c r="DP880" s="77"/>
      <c r="DQ880" s="77"/>
      <c r="DR880" s="77"/>
    </row>
    <row r="881" spans="1:122" ht="13.5" customHeight="1">
      <c r="A881" s="77"/>
      <c r="B881" s="86"/>
      <c r="C881" s="86"/>
      <c r="D881" s="86"/>
      <c r="E881" s="86"/>
      <c r="F881" s="86"/>
      <c r="G881" s="86"/>
      <c r="H881" s="86"/>
      <c r="I881" s="86"/>
      <c r="J881" s="86"/>
      <c r="K881" s="88"/>
      <c r="L881" s="77"/>
      <c r="M881" s="77"/>
      <c r="N881" s="77"/>
      <c r="O881" s="77"/>
      <c r="P881" s="77"/>
      <c r="Q881" s="77"/>
      <c r="R881" s="89"/>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c r="AP881" s="77"/>
      <c r="AQ881" s="77"/>
      <c r="AR881" s="77"/>
      <c r="AS881" s="77"/>
      <c r="AT881" s="77"/>
      <c r="AU881" s="77"/>
      <c r="AV881" s="77"/>
      <c r="AW881" s="77"/>
      <c r="AX881" s="77"/>
      <c r="AY881" s="77"/>
      <c r="AZ881" s="77"/>
      <c r="BA881" s="77"/>
      <c r="BB881" s="77"/>
      <c r="BC881" s="77"/>
      <c r="BD881" s="77"/>
      <c r="BE881" s="77"/>
      <c r="BF881" s="77"/>
      <c r="BG881" s="77"/>
      <c r="BH881" s="77"/>
      <c r="BI881" s="77"/>
      <c r="BJ881" s="77"/>
      <c r="BK881" s="77"/>
      <c r="BL881" s="77"/>
      <c r="BM881" s="77"/>
      <c r="BN881" s="77"/>
      <c r="BO881" s="77"/>
      <c r="BP881" s="77"/>
      <c r="BQ881" s="77"/>
      <c r="BR881" s="77"/>
      <c r="BS881" s="77"/>
      <c r="BT881" s="77"/>
      <c r="BU881" s="77"/>
      <c r="BV881" s="77"/>
      <c r="BW881" s="77"/>
      <c r="BX881" s="77"/>
      <c r="BY881" s="77"/>
      <c r="BZ881" s="77"/>
      <c r="CA881" s="77"/>
      <c r="CB881" s="77"/>
      <c r="CC881" s="77"/>
      <c r="CD881" s="77"/>
      <c r="CE881" s="77"/>
      <c r="CF881" s="77"/>
      <c r="CG881" s="77"/>
      <c r="CH881" s="77"/>
      <c r="CI881" s="77"/>
      <c r="CJ881" s="77"/>
      <c r="CK881" s="77"/>
      <c r="CL881" s="77"/>
      <c r="CM881" s="77"/>
      <c r="CN881" s="77"/>
      <c r="CO881" s="77"/>
      <c r="CP881" s="77"/>
      <c r="CQ881" s="77"/>
      <c r="CR881" s="77"/>
      <c r="CS881" s="77"/>
      <c r="CT881" s="81"/>
      <c r="CU881" s="77"/>
      <c r="CV881" s="77"/>
      <c r="CW881" s="77"/>
      <c r="CX881" s="77"/>
      <c r="CY881" s="77"/>
      <c r="CZ881" s="77"/>
      <c r="DA881" s="77"/>
      <c r="DB881" s="77"/>
      <c r="DC881" s="77"/>
      <c r="DD881" s="77"/>
      <c r="DE881" s="77"/>
      <c r="DF881" s="77"/>
      <c r="DG881" s="77"/>
      <c r="DH881" s="77"/>
      <c r="DI881" s="77"/>
      <c r="DJ881" s="77"/>
      <c r="DK881" s="77"/>
      <c r="DL881" s="77"/>
      <c r="DM881" s="77"/>
      <c r="DN881" s="77"/>
      <c r="DO881" s="77"/>
      <c r="DP881" s="77"/>
      <c r="DQ881" s="77"/>
      <c r="DR881" s="77"/>
    </row>
    <row r="882" spans="1:122" ht="13.5" customHeight="1">
      <c r="A882" s="77"/>
      <c r="B882" s="86"/>
      <c r="C882" s="86"/>
      <c r="D882" s="86"/>
      <c r="E882" s="86"/>
      <c r="F882" s="86"/>
      <c r="G882" s="86"/>
      <c r="H882" s="86"/>
      <c r="I882" s="86"/>
      <c r="J882" s="86"/>
      <c r="K882" s="88"/>
      <c r="L882" s="77"/>
      <c r="M882" s="77"/>
      <c r="N882" s="77"/>
      <c r="O882" s="77"/>
      <c r="P882" s="77"/>
      <c r="Q882" s="77"/>
      <c r="R882" s="89"/>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c r="AP882" s="77"/>
      <c r="AQ882" s="77"/>
      <c r="AR882" s="77"/>
      <c r="AS882" s="77"/>
      <c r="AT882" s="77"/>
      <c r="AU882" s="77"/>
      <c r="AV882" s="77"/>
      <c r="AW882" s="77"/>
      <c r="AX882" s="77"/>
      <c r="AY882" s="77"/>
      <c r="AZ882" s="77"/>
      <c r="BA882" s="77"/>
      <c r="BB882" s="77"/>
      <c r="BC882" s="77"/>
      <c r="BD882" s="77"/>
      <c r="BE882" s="77"/>
      <c r="BF882" s="77"/>
      <c r="BG882" s="77"/>
      <c r="BH882" s="77"/>
      <c r="BI882" s="77"/>
      <c r="BJ882" s="77"/>
      <c r="BK882" s="77"/>
      <c r="BL882" s="77"/>
      <c r="BM882" s="77"/>
      <c r="BN882" s="77"/>
      <c r="BO882" s="77"/>
      <c r="BP882" s="77"/>
      <c r="BQ882" s="77"/>
      <c r="BR882" s="77"/>
      <c r="BS882" s="77"/>
      <c r="BT882" s="77"/>
      <c r="BU882" s="77"/>
      <c r="BV882" s="77"/>
      <c r="BW882" s="77"/>
      <c r="BX882" s="77"/>
      <c r="BY882" s="77"/>
      <c r="BZ882" s="77"/>
      <c r="CA882" s="77"/>
      <c r="CB882" s="77"/>
      <c r="CC882" s="77"/>
      <c r="CD882" s="77"/>
      <c r="CE882" s="77"/>
      <c r="CF882" s="77"/>
      <c r="CG882" s="77"/>
      <c r="CH882" s="77"/>
      <c r="CI882" s="77"/>
      <c r="CJ882" s="77"/>
      <c r="CK882" s="77"/>
      <c r="CL882" s="77"/>
      <c r="CM882" s="77"/>
      <c r="CN882" s="77"/>
      <c r="CO882" s="77"/>
      <c r="CP882" s="77"/>
      <c r="CQ882" s="77"/>
      <c r="CR882" s="77"/>
      <c r="CS882" s="77"/>
      <c r="CT882" s="81"/>
      <c r="CU882" s="77"/>
      <c r="CV882" s="77"/>
      <c r="CW882" s="77"/>
      <c r="CX882" s="77"/>
      <c r="CY882" s="77"/>
      <c r="CZ882" s="77"/>
      <c r="DA882" s="77"/>
      <c r="DB882" s="77"/>
      <c r="DC882" s="77"/>
      <c r="DD882" s="77"/>
      <c r="DE882" s="77"/>
      <c r="DF882" s="77"/>
      <c r="DG882" s="77"/>
      <c r="DH882" s="77"/>
      <c r="DI882" s="77"/>
      <c r="DJ882" s="77"/>
      <c r="DK882" s="77"/>
      <c r="DL882" s="77"/>
      <c r="DM882" s="77"/>
      <c r="DN882" s="77"/>
      <c r="DO882" s="77"/>
      <c r="DP882" s="77"/>
      <c r="DQ882" s="77"/>
      <c r="DR882" s="77"/>
    </row>
    <row r="883" spans="1:122" ht="13.5" customHeight="1">
      <c r="A883" s="77"/>
      <c r="B883" s="86"/>
      <c r="C883" s="86"/>
      <c r="D883" s="86"/>
      <c r="E883" s="86"/>
      <c r="F883" s="86"/>
      <c r="G883" s="86"/>
      <c r="H883" s="86"/>
      <c r="I883" s="86"/>
      <c r="J883" s="86"/>
      <c r="K883" s="88"/>
      <c r="L883" s="77"/>
      <c r="M883" s="77"/>
      <c r="N883" s="77"/>
      <c r="O883" s="77"/>
      <c r="P883" s="77"/>
      <c r="Q883" s="77"/>
      <c r="R883" s="89"/>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c r="AP883" s="77"/>
      <c r="AQ883" s="77"/>
      <c r="AR883" s="77"/>
      <c r="AS883" s="77"/>
      <c r="AT883" s="77"/>
      <c r="AU883" s="77"/>
      <c r="AV883" s="77"/>
      <c r="AW883" s="77"/>
      <c r="AX883" s="77"/>
      <c r="AY883" s="77"/>
      <c r="AZ883" s="77"/>
      <c r="BA883" s="77"/>
      <c r="BB883" s="77"/>
      <c r="BC883" s="77"/>
      <c r="BD883" s="77"/>
      <c r="BE883" s="77"/>
      <c r="BF883" s="77"/>
      <c r="BG883" s="77"/>
      <c r="BH883" s="77"/>
      <c r="BI883" s="77"/>
      <c r="BJ883" s="77"/>
      <c r="BK883" s="77"/>
      <c r="BL883" s="77"/>
      <c r="BM883" s="77"/>
      <c r="BN883" s="77"/>
      <c r="BO883" s="77"/>
      <c r="BP883" s="77"/>
      <c r="BQ883" s="77"/>
      <c r="BR883" s="77"/>
      <c r="BS883" s="77"/>
      <c r="BT883" s="77"/>
      <c r="BU883" s="77"/>
      <c r="BV883" s="77"/>
      <c r="BW883" s="77"/>
      <c r="BX883" s="77"/>
      <c r="BY883" s="77"/>
      <c r="BZ883" s="77"/>
      <c r="CA883" s="77"/>
      <c r="CB883" s="77"/>
      <c r="CC883" s="77"/>
      <c r="CD883" s="77"/>
      <c r="CE883" s="77"/>
      <c r="CF883" s="77"/>
      <c r="CG883" s="77"/>
      <c r="CH883" s="77"/>
      <c r="CI883" s="77"/>
      <c r="CJ883" s="77"/>
      <c r="CK883" s="77"/>
      <c r="CL883" s="77"/>
      <c r="CM883" s="77"/>
      <c r="CN883" s="77"/>
      <c r="CO883" s="77"/>
      <c r="CP883" s="77"/>
      <c r="CQ883" s="77"/>
      <c r="CR883" s="77"/>
      <c r="CS883" s="77"/>
      <c r="CT883" s="81"/>
      <c r="CU883" s="77"/>
      <c r="CV883" s="77"/>
      <c r="CW883" s="77"/>
      <c r="CX883" s="77"/>
      <c r="CY883" s="77"/>
      <c r="CZ883" s="77"/>
      <c r="DA883" s="77"/>
      <c r="DB883" s="77"/>
      <c r="DC883" s="77"/>
      <c r="DD883" s="77"/>
      <c r="DE883" s="77"/>
      <c r="DF883" s="77"/>
      <c r="DG883" s="77"/>
      <c r="DH883" s="77"/>
      <c r="DI883" s="77"/>
      <c r="DJ883" s="77"/>
      <c r="DK883" s="77"/>
      <c r="DL883" s="77"/>
      <c r="DM883" s="77"/>
      <c r="DN883" s="77"/>
      <c r="DO883" s="77"/>
      <c r="DP883" s="77"/>
      <c r="DQ883" s="77"/>
      <c r="DR883" s="77"/>
    </row>
    <row r="884" spans="1:122" ht="13.5" customHeight="1">
      <c r="A884" s="77"/>
      <c r="B884" s="86"/>
      <c r="C884" s="86"/>
      <c r="D884" s="86"/>
      <c r="E884" s="86"/>
      <c r="F884" s="86"/>
      <c r="G884" s="86"/>
      <c r="H884" s="86"/>
      <c r="I884" s="86"/>
      <c r="J884" s="86"/>
      <c r="K884" s="88"/>
      <c r="L884" s="77"/>
      <c r="M884" s="77"/>
      <c r="N884" s="77"/>
      <c r="O884" s="77"/>
      <c r="P884" s="77"/>
      <c r="Q884" s="77"/>
      <c r="R884" s="89"/>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c r="AP884" s="77"/>
      <c r="AQ884" s="77"/>
      <c r="AR884" s="77"/>
      <c r="AS884" s="77"/>
      <c r="AT884" s="77"/>
      <c r="AU884" s="77"/>
      <c r="AV884" s="77"/>
      <c r="AW884" s="77"/>
      <c r="AX884" s="77"/>
      <c r="AY884" s="77"/>
      <c r="AZ884" s="77"/>
      <c r="BA884" s="77"/>
      <c r="BB884" s="77"/>
      <c r="BC884" s="77"/>
      <c r="BD884" s="77"/>
      <c r="BE884" s="77"/>
      <c r="BF884" s="77"/>
      <c r="BG884" s="77"/>
      <c r="BH884" s="77"/>
      <c r="BI884" s="77"/>
      <c r="BJ884" s="77"/>
      <c r="BK884" s="77"/>
      <c r="BL884" s="77"/>
      <c r="BM884" s="77"/>
      <c r="BN884" s="77"/>
      <c r="BO884" s="77"/>
      <c r="BP884" s="77"/>
      <c r="BQ884" s="77"/>
      <c r="BR884" s="77"/>
      <c r="BS884" s="77"/>
      <c r="BT884" s="77"/>
      <c r="BU884" s="77"/>
      <c r="BV884" s="77"/>
      <c r="BW884" s="77"/>
      <c r="BX884" s="77"/>
      <c r="BY884" s="77"/>
      <c r="BZ884" s="77"/>
      <c r="CA884" s="77"/>
      <c r="CB884" s="77"/>
      <c r="CC884" s="77"/>
      <c r="CD884" s="77"/>
      <c r="CE884" s="77"/>
      <c r="CF884" s="77"/>
      <c r="CG884" s="77"/>
      <c r="CH884" s="77"/>
      <c r="CI884" s="77"/>
      <c r="CJ884" s="77"/>
      <c r="CK884" s="77"/>
      <c r="CL884" s="77"/>
      <c r="CM884" s="77"/>
      <c r="CN884" s="77"/>
      <c r="CO884" s="77"/>
      <c r="CP884" s="77"/>
      <c r="CQ884" s="77"/>
      <c r="CR884" s="77"/>
      <c r="CS884" s="77"/>
      <c r="CT884" s="81"/>
      <c r="CU884" s="77"/>
      <c r="CV884" s="77"/>
      <c r="CW884" s="77"/>
      <c r="CX884" s="77"/>
      <c r="CY884" s="77"/>
      <c r="CZ884" s="77"/>
      <c r="DA884" s="77"/>
      <c r="DB884" s="77"/>
      <c r="DC884" s="77"/>
      <c r="DD884" s="77"/>
      <c r="DE884" s="77"/>
      <c r="DF884" s="77"/>
      <c r="DG884" s="77"/>
      <c r="DH884" s="77"/>
      <c r="DI884" s="77"/>
      <c r="DJ884" s="77"/>
      <c r="DK884" s="77"/>
      <c r="DL884" s="77"/>
      <c r="DM884" s="77"/>
      <c r="DN884" s="77"/>
      <c r="DO884" s="77"/>
      <c r="DP884" s="77"/>
      <c r="DQ884" s="77"/>
      <c r="DR884" s="77"/>
    </row>
    <row r="885" spans="1:122" ht="13.5" customHeight="1">
      <c r="A885" s="77"/>
      <c r="B885" s="86"/>
      <c r="C885" s="86"/>
      <c r="D885" s="86"/>
      <c r="E885" s="86"/>
      <c r="F885" s="86"/>
      <c r="G885" s="86"/>
      <c r="H885" s="86"/>
      <c r="I885" s="86"/>
      <c r="J885" s="86"/>
      <c r="K885" s="88"/>
      <c r="L885" s="77"/>
      <c r="M885" s="77"/>
      <c r="N885" s="77"/>
      <c r="O885" s="77"/>
      <c r="P885" s="77"/>
      <c r="Q885" s="77"/>
      <c r="R885" s="89"/>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c r="AP885" s="77"/>
      <c r="AQ885" s="77"/>
      <c r="AR885" s="77"/>
      <c r="AS885" s="77"/>
      <c r="AT885" s="77"/>
      <c r="AU885" s="77"/>
      <c r="AV885" s="77"/>
      <c r="AW885" s="77"/>
      <c r="AX885" s="77"/>
      <c r="AY885" s="77"/>
      <c r="AZ885" s="77"/>
      <c r="BA885" s="77"/>
      <c r="BB885" s="77"/>
      <c r="BC885" s="77"/>
      <c r="BD885" s="77"/>
      <c r="BE885" s="77"/>
      <c r="BF885" s="77"/>
      <c r="BG885" s="77"/>
      <c r="BH885" s="77"/>
      <c r="BI885" s="77"/>
      <c r="BJ885" s="77"/>
      <c r="BK885" s="77"/>
      <c r="BL885" s="77"/>
      <c r="BM885" s="77"/>
      <c r="BN885" s="77"/>
      <c r="BO885" s="77"/>
      <c r="BP885" s="77"/>
      <c r="BQ885" s="77"/>
      <c r="BR885" s="77"/>
      <c r="BS885" s="77"/>
      <c r="BT885" s="77"/>
      <c r="BU885" s="77"/>
      <c r="BV885" s="77"/>
      <c r="BW885" s="77"/>
      <c r="BX885" s="77"/>
      <c r="BY885" s="77"/>
      <c r="BZ885" s="77"/>
      <c r="CA885" s="77"/>
      <c r="CB885" s="77"/>
      <c r="CC885" s="77"/>
      <c r="CD885" s="77"/>
      <c r="CE885" s="77"/>
      <c r="CF885" s="77"/>
      <c r="CG885" s="77"/>
      <c r="CH885" s="77"/>
      <c r="CI885" s="77"/>
      <c r="CJ885" s="77"/>
      <c r="CK885" s="77"/>
      <c r="CL885" s="77"/>
      <c r="CM885" s="77"/>
      <c r="CN885" s="77"/>
      <c r="CO885" s="77"/>
      <c r="CP885" s="77"/>
      <c r="CQ885" s="77"/>
      <c r="CR885" s="77"/>
      <c r="CS885" s="77"/>
      <c r="CT885" s="81"/>
      <c r="CU885" s="77"/>
      <c r="CV885" s="77"/>
      <c r="CW885" s="77"/>
      <c r="CX885" s="77"/>
      <c r="CY885" s="77"/>
      <c r="CZ885" s="77"/>
      <c r="DA885" s="77"/>
      <c r="DB885" s="77"/>
      <c r="DC885" s="77"/>
      <c r="DD885" s="77"/>
      <c r="DE885" s="77"/>
      <c r="DF885" s="77"/>
      <c r="DG885" s="77"/>
      <c r="DH885" s="77"/>
      <c r="DI885" s="77"/>
      <c r="DJ885" s="77"/>
      <c r="DK885" s="77"/>
      <c r="DL885" s="77"/>
      <c r="DM885" s="77"/>
      <c r="DN885" s="77"/>
      <c r="DO885" s="77"/>
      <c r="DP885" s="77"/>
      <c r="DQ885" s="77"/>
      <c r="DR885" s="77"/>
    </row>
    <row r="886" spans="1:122" ht="13.5" customHeight="1">
      <c r="A886" s="77"/>
      <c r="B886" s="86"/>
      <c r="C886" s="86"/>
      <c r="D886" s="86"/>
      <c r="E886" s="86"/>
      <c r="F886" s="86"/>
      <c r="G886" s="86"/>
      <c r="H886" s="86"/>
      <c r="I886" s="86"/>
      <c r="J886" s="86"/>
      <c r="K886" s="88"/>
      <c r="L886" s="77"/>
      <c r="M886" s="77"/>
      <c r="N886" s="77"/>
      <c r="O886" s="77"/>
      <c r="P886" s="77"/>
      <c r="Q886" s="77"/>
      <c r="R886" s="89"/>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c r="AP886" s="77"/>
      <c r="AQ886" s="77"/>
      <c r="AR886" s="77"/>
      <c r="AS886" s="77"/>
      <c r="AT886" s="77"/>
      <c r="AU886" s="77"/>
      <c r="AV886" s="77"/>
      <c r="AW886" s="77"/>
      <c r="AX886" s="77"/>
      <c r="AY886" s="77"/>
      <c r="AZ886" s="77"/>
      <c r="BA886" s="77"/>
      <c r="BB886" s="77"/>
      <c r="BC886" s="77"/>
      <c r="BD886" s="77"/>
      <c r="BE886" s="77"/>
      <c r="BF886" s="77"/>
      <c r="BG886" s="77"/>
      <c r="BH886" s="77"/>
      <c r="BI886" s="77"/>
      <c r="BJ886" s="77"/>
      <c r="BK886" s="77"/>
      <c r="BL886" s="77"/>
      <c r="BM886" s="77"/>
      <c r="BN886" s="77"/>
      <c r="BO886" s="77"/>
      <c r="BP886" s="77"/>
      <c r="BQ886" s="77"/>
      <c r="BR886" s="77"/>
      <c r="BS886" s="77"/>
      <c r="BT886" s="77"/>
      <c r="BU886" s="77"/>
      <c r="BV886" s="77"/>
      <c r="BW886" s="77"/>
      <c r="BX886" s="77"/>
      <c r="BY886" s="77"/>
      <c r="BZ886" s="77"/>
      <c r="CA886" s="77"/>
      <c r="CB886" s="77"/>
      <c r="CC886" s="77"/>
      <c r="CD886" s="77"/>
      <c r="CE886" s="77"/>
      <c r="CF886" s="77"/>
      <c r="CG886" s="77"/>
      <c r="CH886" s="77"/>
      <c r="CI886" s="77"/>
      <c r="CJ886" s="77"/>
      <c r="CK886" s="77"/>
      <c r="CL886" s="77"/>
      <c r="CM886" s="77"/>
      <c r="CN886" s="77"/>
      <c r="CO886" s="77"/>
      <c r="CP886" s="77"/>
      <c r="CQ886" s="77"/>
      <c r="CR886" s="77"/>
      <c r="CS886" s="77"/>
      <c r="CT886" s="81"/>
      <c r="CU886" s="77"/>
      <c r="CV886" s="77"/>
      <c r="CW886" s="77"/>
      <c r="CX886" s="77"/>
      <c r="CY886" s="77"/>
      <c r="CZ886" s="77"/>
      <c r="DA886" s="77"/>
      <c r="DB886" s="77"/>
      <c r="DC886" s="77"/>
      <c r="DD886" s="77"/>
      <c r="DE886" s="77"/>
      <c r="DF886" s="77"/>
      <c r="DG886" s="77"/>
      <c r="DH886" s="77"/>
      <c r="DI886" s="77"/>
      <c r="DJ886" s="77"/>
      <c r="DK886" s="77"/>
      <c r="DL886" s="77"/>
      <c r="DM886" s="77"/>
      <c r="DN886" s="77"/>
      <c r="DO886" s="77"/>
      <c r="DP886" s="77"/>
      <c r="DQ886" s="77"/>
      <c r="DR886" s="77"/>
    </row>
    <row r="887" spans="1:122" ht="13.5" customHeight="1">
      <c r="A887" s="77"/>
      <c r="B887" s="86"/>
      <c r="C887" s="86"/>
      <c r="D887" s="86"/>
      <c r="E887" s="86"/>
      <c r="F887" s="86"/>
      <c r="G887" s="86"/>
      <c r="H887" s="86"/>
      <c r="I887" s="86"/>
      <c r="J887" s="86"/>
      <c r="K887" s="88"/>
      <c r="L887" s="77"/>
      <c r="M887" s="77"/>
      <c r="N887" s="77"/>
      <c r="O887" s="77"/>
      <c r="P887" s="77"/>
      <c r="Q887" s="77"/>
      <c r="R887" s="89"/>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c r="AP887" s="77"/>
      <c r="AQ887" s="77"/>
      <c r="AR887" s="77"/>
      <c r="AS887" s="77"/>
      <c r="AT887" s="77"/>
      <c r="AU887" s="77"/>
      <c r="AV887" s="77"/>
      <c r="AW887" s="77"/>
      <c r="AX887" s="77"/>
      <c r="AY887" s="77"/>
      <c r="AZ887" s="77"/>
      <c r="BA887" s="77"/>
      <c r="BB887" s="77"/>
      <c r="BC887" s="77"/>
      <c r="BD887" s="77"/>
      <c r="BE887" s="77"/>
      <c r="BF887" s="77"/>
      <c r="BG887" s="77"/>
      <c r="BH887" s="77"/>
      <c r="BI887" s="77"/>
      <c r="BJ887" s="77"/>
      <c r="BK887" s="77"/>
      <c r="BL887" s="77"/>
      <c r="BM887" s="77"/>
      <c r="BN887" s="77"/>
      <c r="BO887" s="77"/>
      <c r="BP887" s="77"/>
      <c r="BQ887" s="77"/>
      <c r="BR887" s="77"/>
      <c r="BS887" s="77"/>
      <c r="BT887" s="77"/>
      <c r="BU887" s="77"/>
      <c r="BV887" s="77"/>
      <c r="BW887" s="77"/>
      <c r="BX887" s="77"/>
      <c r="BY887" s="77"/>
      <c r="BZ887" s="77"/>
      <c r="CA887" s="77"/>
      <c r="CB887" s="77"/>
      <c r="CC887" s="77"/>
      <c r="CD887" s="77"/>
      <c r="CE887" s="77"/>
      <c r="CF887" s="77"/>
      <c r="CG887" s="77"/>
      <c r="CH887" s="77"/>
      <c r="CI887" s="77"/>
      <c r="CJ887" s="77"/>
      <c r="CK887" s="77"/>
      <c r="CL887" s="77"/>
      <c r="CM887" s="77"/>
      <c r="CN887" s="77"/>
      <c r="CO887" s="77"/>
      <c r="CP887" s="77"/>
      <c r="CQ887" s="77"/>
      <c r="CR887" s="77"/>
      <c r="CS887" s="77"/>
      <c r="CT887" s="81"/>
      <c r="CU887" s="77"/>
      <c r="CV887" s="77"/>
      <c r="CW887" s="77"/>
      <c r="CX887" s="77"/>
      <c r="CY887" s="77"/>
      <c r="CZ887" s="77"/>
      <c r="DA887" s="77"/>
      <c r="DB887" s="77"/>
      <c r="DC887" s="77"/>
      <c r="DD887" s="77"/>
      <c r="DE887" s="77"/>
      <c r="DF887" s="77"/>
      <c r="DG887" s="77"/>
      <c r="DH887" s="77"/>
      <c r="DI887" s="77"/>
      <c r="DJ887" s="77"/>
      <c r="DK887" s="77"/>
      <c r="DL887" s="77"/>
      <c r="DM887" s="77"/>
      <c r="DN887" s="77"/>
      <c r="DO887" s="77"/>
      <c r="DP887" s="77"/>
      <c r="DQ887" s="77"/>
      <c r="DR887" s="77"/>
    </row>
    <row r="888" spans="1:122" ht="13.5" customHeight="1">
      <c r="A888" s="77"/>
      <c r="B888" s="86"/>
      <c r="C888" s="86"/>
      <c r="D888" s="86"/>
      <c r="E888" s="86"/>
      <c r="F888" s="86"/>
      <c r="G888" s="86"/>
      <c r="H888" s="86"/>
      <c r="I888" s="86"/>
      <c r="J888" s="86"/>
      <c r="K888" s="88"/>
      <c r="L888" s="77"/>
      <c r="M888" s="77"/>
      <c r="N888" s="77"/>
      <c r="O888" s="77"/>
      <c r="P888" s="77"/>
      <c r="Q888" s="77"/>
      <c r="R888" s="89"/>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c r="AP888" s="77"/>
      <c r="AQ888" s="77"/>
      <c r="AR888" s="77"/>
      <c r="AS888" s="77"/>
      <c r="AT888" s="77"/>
      <c r="AU888" s="77"/>
      <c r="AV888" s="77"/>
      <c r="AW888" s="77"/>
      <c r="AX888" s="77"/>
      <c r="AY888" s="77"/>
      <c r="AZ888" s="77"/>
      <c r="BA888" s="77"/>
      <c r="BB888" s="77"/>
      <c r="BC888" s="77"/>
      <c r="BD888" s="77"/>
      <c r="BE888" s="77"/>
      <c r="BF888" s="77"/>
      <c r="BG888" s="77"/>
      <c r="BH888" s="77"/>
      <c r="BI888" s="77"/>
      <c r="BJ888" s="77"/>
      <c r="BK888" s="77"/>
      <c r="BL888" s="77"/>
      <c r="BM888" s="77"/>
      <c r="BN888" s="77"/>
      <c r="BO888" s="77"/>
      <c r="BP888" s="77"/>
      <c r="BQ888" s="77"/>
      <c r="BR888" s="77"/>
      <c r="BS888" s="77"/>
      <c r="BT888" s="77"/>
      <c r="BU888" s="77"/>
      <c r="BV888" s="77"/>
      <c r="BW888" s="77"/>
      <c r="BX888" s="77"/>
      <c r="BY888" s="77"/>
      <c r="BZ888" s="77"/>
      <c r="CA888" s="77"/>
      <c r="CB888" s="77"/>
      <c r="CC888" s="77"/>
      <c r="CD888" s="77"/>
      <c r="CE888" s="77"/>
      <c r="CF888" s="77"/>
      <c r="CG888" s="77"/>
      <c r="CH888" s="77"/>
      <c r="CI888" s="77"/>
      <c r="CJ888" s="77"/>
      <c r="CK888" s="77"/>
      <c r="CL888" s="77"/>
      <c r="CM888" s="77"/>
      <c r="CN888" s="77"/>
      <c r="CO888" s="77"/>
      <c r="CP888" s="77"/>
      <c r="CQ888" s="77"/>
      <c r="CR888" s="77"/>
      <c r="CS888" s="77"/>
      <c r="CT888" s="81"/>
      <c r="CU888" s="77"/>
      <c r="CV888" s="77"/>
      <c r="CW888" s="77"/>
      <c r="CX888" s="77"/>
      <c r="CY888" s="77"/>
      <c r="CZ888" s="77"/>
      <c r="DA888" s="77"/>
      <c r="DB888" s="77"/>
      <c r="DC888" s="77"/>
      <c r="DD888" s="77"/>
      <c r="DE888" s="77"/>
      <c r="DF888" s="77"/>
      <c r="DG888" s="77"/>
      <c r="DH888" s="77"/>
      <c r="DI888" s="77"/>
      <c r="DJ888" s="77"/>
      <c r="DK888" s="77"/>
      <c r="DL888" s="77"/>
      <c r="DM888" s="77"/>
      <c r="DN888" s="77"/>
      <c r="DO888" s="77"/>
      <c r="DP888" s="77"/>
      <c r="DQ888" s="77"/>
      <c r="DR888" s="77"/>
    </row>
    <row r="889" spans="1:122" ht="13.5" customHeight="1">
      <c r="A889" s="77"/>
      <c r="B889" s="86"/>
      <c r="C889" s="86"/>
      <c r="D889" s="86"/>
      <c r="E889" s="86"/>
      <c r="F889" s="86"/>
      <c r="G889" s="86"/>
      <c r="H889" s="86"/>
      <c r="I889" s="86"/>
      <c r="J889" s="86"/>
      <c r="K889" s="88"/>
      <c r="L889" s="77"/>
      <c r="M889" s="77"/>
      <c r="N889" s="77"/>
      <c r="O889" s="77"/>
      <c r="P889" s="77"/>
      <c r="Q889" s="77"/>
      <c r="R889" s="89"/>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c r="AP889" s="77"/>
      <c r="AQ889" s="77"/>
      <c r="AR889" s="77"/>
      <c r="AS889" s="77"/>
      <c r="AT889" s="77"/>
      <c r="AU889" s="77"/>
      <c r="AV889" s="77"/>
      <c r="AW889" s="77"/>
      <c r="AX889" s="77"/>
      <c r="AY889" s="77"/>
      <c r="AZ889" s="77"/>
      <c r="BA889" s="77"/>
      <c r="BB889" s="77"/>
      <c r="BC889" s="77"/>
      <c r="BD889" s="77"/>
      <c r="BE889" s="77"/>
      <c r="BF889" s="77"/>
      <c r="BG889" s="77"/>
      <c r="BH889" s="77"/>
      <c r="BI889" s="77"/>
      <c r="BJ889" s="77"/>
      <c r="BK889" s="77"/>
      <c r="BL889" s="77"/>
      <c r="BM889" s="77"/>
      <c r="BN889" s="77"/>
      <c r="BO889" s="77"/>
      <c r="BP889" s="77"/>
      <c r="BQ889" s="77"/>
      <c r="BR889" s="77"/>
      <c r="BS889" s="77"/>
      <c r="BT889" s="77"/>
      <c r="BU889" s="77"/>
      <c r="BV889" s="77"/>
      <c r="BW889" s="77"/>
      <c r="BX889" s="77"/>
      <c r="BY889" s="77"/>
      <c r="BZ889" s="77"/>
      <c r="CA889" s="77"/>
      <c r="CB889" s="77"/>
      <c r="CC889" s="77"/>
      <c r="CD889" s="77"/>
      <c r="CE889" s="77"/>
      <c r="CF889" s="77"/>
      <c r="CG889" s="77"/>
      <c r="CH889" s="77"/>
      <c r="CI889" s="77"/>
      <c r="CJ889" s="77"/>
      <c r="CK889" s="77"/>
      <c r="CL889" s="77"/>
      <c r="CM889" s="77"/>
      <c r="CN889" s="77"/>
      <c r="CO889" s="77"/>
      <c r="CP889" s="77"/>
      <c r="CQ889" s="77"/>
      <c r="CR889" s="77"/>
      <c r="CS889" s="77"/>
      <c r="CT889" s="81"/>
      <c r="CU889" s="77"/>
      <c r="CV889" s="77"/>
      <c r="CW889" s="77"/>
      <c r="CX889" s="77"/>
      <c r="CY889" s="77"/>
      <c r="CZ889" s="77"/>
      <c r="DA889" s="77"/>
      <c r="DB889" s="77"/>
      <c r="DC889" s="77"/>
      <c r="DD889" s="77"/>
      <c r="DE889" s="77"/>
      <c r="DF889" s="77"/>
      <c r="DG889" s="77"/>
      <c r="DH889" s="77"/>
      <c r="DI889" s="77"/>
      <c r="DJ889" s="77"/>
      <c r="DK889" s="77"/>
      <c r="DL889" s="77"/>
      <c r="DM889" s="77"/>
      <c r="DN889" s="77"/>
      <c r="DO889" s="77"/>
      <c r="DP889" s="77"/>
      <c r="DQ889" s="77"/>
      <c r="DR889" s="77"/>
    </row>
    <row r="890" spans="1:122" ht="13.5" customHeight="1">
      <c r="A890" s="77"/>
      <c r="B890" s="86"/>
      <c r="C890" s="86"/>
      <c r="D890" s="86"/>
      <c r="E890" s="86"/>
      <c r="F890" s="86"/>
      <c r="G890" s="86"/>
      <c r="H890" s="86"/>
      <c r="I890" s="86"/>
      <c r="J890" s="86"/>
      <c r="K890" s="88"/>
      <c r="L890" s="77"/>
      <c r="M890" s="77"/>
      <c r="N890" s="77"/>
      <c r="O890" s="77"/>
      <c r="P890" s="77"/>
      <c r="Q890" s="77"/>
      <c r="R890" s="89"/>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c r="AP890" s="77"/>
      <c r="AQ890" s="77"/>
      <c r="AR890" s="77"/>
      <c r="AS890" s="77"/>
      <c r="AT890" s="77"/>
      <c r="AU890" s="77"/>
      <c r="AV890" s="77"/>
      <c r="AW890" s="77"/>
      <c r="AX890" s="77"/>
      <c r="AY890" s="77"/>
      <c r="AZ890" s="77"/>
      <c r="BA890" s="77"/>
      <c r="BB890" s="77"/>
      <c r="BC890" s="77"/>
      <c r="BD890" s="77"/>
      <c r="BE890" s="77"/>
      <c r="BF890" s="77"/>
      <c r="BG890" s="77"/>
      <c r="BH890" s="77"/>
      <c r="BI890" s="77"/>
      <c r="BJ890" s="77"/>
      <c r="BK890" s="77"/>
      <c r="BL890" s="77"/>
      <c r="BM890" s="77"/>
      <c r="BN890" s="77"/>
      <c r="BO890" s="77"/>
      <c r="BP890" s="77"/>
      <c r="BQ890" s="77"/>
      <c r="BR890" s="77"/>
      <c r="BS890" s="77"/>
      <c r="BT890" s="77"/>
      <c r="BU890" s="77"/>
      <c r="BV890" s="77"/>
      <c r="BW890" s="77"/>
      <c r="BX890" s="77"/>
      <c r="BY890" s="77"/>
      <c r="BZ890" s="77"/>
      <c r="CA890" s="77"/>
      <c r="CB890" s="77"/>
      <c r="CC890" s="77"/>
      <c r="CD890" s="77"/>
      <c r="CE890" s="77"/>
      <c r="CF890" s="77"/>
      <c r="CG890" s="77"/>
      <c r="CH890" s="77"/>
      <c r="CI890" s="77"/>
      <c r="CJ890" s="77"/>
      <c r="CK890" s="77"/>
      <c r="CL890" s="77"/>
      <c r="CM890" s="77"/>
      <c r="CN890" s="77"/>
      <c r="CO890" s="77"/>
      <c r="CP890" s="77"/>
      <c r="CQ890" s="77"/>
      <c r="CR890" s="77"/>
      <c r="CS890" s="77"/>
      <c r="CT890" s="81"/>
      <c r="CU890" s="77"/>
      <c r="CV890" s="77"/>
      <c r="CW890" s="77"/>
      <c r="CX890" s="77"/>
      <c r="CY890" s="77"/>
      <c r="CZ890" s="77"/>
      <c r="DA890" s="77"/>
      <c r="DB890" s="77"/>
      <c r="DC890" s="77"/>
      <c r="DD890" s="77"/>
      <c r="DE890" s="77"/>
      <c r="DF890" s="77"/>
      <c r="DG890" s="77"/>
      <c r="DH890" s="77"/>
      <c r="DI890" s="77"/>
      <c r="DJ890" s="77"/>
      <c r="DK890" s="77"/>
      <c r="DL890" s="77"/>
      <c r="DM890" s="77"/>
      <c r="DN890" s="77"/>
      <c r="DO890" s="77"/>
      <c r="DP890" s="77"/>
      <c r="DQ890" s="77"/>
      <c r="DR890" s="77"/>
    </row>
    <row r="891" spans="1:122" ht="13.5" customHeight="1">
      <c r="A891" s="77"/>
      <c r="B891" s="86"/>
      <c r="C891" s="86"/>
      <c r="D891" s="86"/>
      <c r="E891" s="86"/>
      <c r="F891" s="86"/>
      <c r="G891" s="86"/>
      <c r="H891" s="86"/>
      <c r="I891" s="86"/>
      <c r="J891" s="86"/>
      <c r="K891" s="88"/>
      <c r="L891" s="77"/>
      <c r="M891" s="77"/>
      <c r="N891" s="77"/>
      <c r="O891" s="77"/>
      <c r="P891" s="77"/>
      <c r="Q891" s="77"/>
      <c r="R891" s="89"/>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c r="AP891" s="77"/>
      <c r="AQ891" s="77"/>
      <c r="AR891" s="77"/>
      <c r="AS891" s="77"/>
      <c r="AT891" s="77"/>
      <c r="AU891" s="77"/>
      <c r="AV891" s="77"/>
      <c r="AW891" s="77"/>
      <c r="AX891" s="77"/>
      <c r="AY891" s="77"/>
      <c r="AZ891" s="77"/>
      <c r="BA891" s="77"/>
      <c r="BB891" s="77"/>
      <c r="BC891" s="77"/>
      <c r="BD891" s="77"/>
      <c r="BE891" s="77"/>
      <c r="BF891" s="77"/>
      <c r="BG891" s="77"/>
      <c r="BH891" s="77"/>
      <c r="BI891" s="77"/>
      <c r="BJ891" s="77"/>
      <c r="BK891" s="77"/>
      <c r="BL891" s="77"/>
      <c r="BM891" s="77"/>
      <c r="BN891" s="77"/>
      <c r="BO891" s="77"/>
      <c r="BP891" s="77"/>
      <c r="BQ891" s="77"/>
      <c r="BR891" s="77"/>
      <c r="BS891" s="77"/>
      <c r="BT891" s="77"/>
      <c r="BU891" s="77"/>
      <c r="BV891" s="77"/>
      <c r="BW891" s="77"/>
      <c r="BX891" s="77"/>
      <c r="BY891" s="77"/>
      <c r="BZ891" s="77"/>
      <c r="CA891" s="77"/>
      <c r="CB891" s="77"/>
      <c r="CC891" s="77"/>
      <c r="CD891" s="77"/>
      <c r="CE891" s="77"/>
      <c r="CF891" s="77"/>
      <c r="CG891" s="77"/>
      <c r="CH891" s="77"/>
      <c r="CI891" s="77"/>
      <c r="CJ891" s="77"/>
      <c r="CK891" s="77"/>
      <c r="CL891" s="77"/>
      <c r="CM891" s="77"/>
      <c r="CN891" s="77"/>
      <c r="CO891" s="77"/>
      <c r="CP891" s="77"/>
      <c r="CQ891" s="77"/>
      <c r="CR891" s="77"/>
      <c r="CS891" s="77"/>
      <c r="CT891" s="81"/>
      <c r="CU891" s="77"/>
      <c r="CV891" s="77"/>
      <c r="CW891" s="77"/>
      <c r="CX891" s="77"/>
      <c r="CY891" s="77"/>
      <c r="CZ891" s="77"/>
      <c r="DA891" s="77"/>
      <c r="DB891" s="77"/>
      <c r="DC891" s="77"/>
      <c r="DD891" s="77"/>
      <c r="DE891" s="77"/>
      <c r="DF891" s="77"/>
      <c r="DG891" s="77"/>
      <c r="DH891" s="77"/>
      <c r="DI891" s="77"/>
      <c r="DJ891" s="77"/>
      <c r="DK891" s="77"/>
      <c r="DL891" s="77"/>
      <c r="DM891" s="77"/>
      <c r="DN891" s="77"/>
      <c r="DO891" s="77"/>
      <c r="DP891" s="77"/>
      <c r="DQ891" s="77"/>
      <c r="DR891" s="77"/>
    </row>
    <row r="892" spans="1:122" ht="13.5" customHeight="1">
      <c r="A892" s="77"/>
      <c r="B892" s="86"/>
      <c r="C892" s="86"/>
      <c r="D892" s="86"/>
      <c r="E892" s="86"/>
      <c r="F892" s="86"/>
      <c r="G892" s="86"/>
      <c r="H892" s="86"/>
      <c r="I892" s="86"/>
      <c r="J892" s="86"/>
      <c r="K892" s="88"/>
      <c r="L892" s="77"/>
      <c r="M892" s="77"/>
      <c r="N892" s="77"/>
      <c r="O892" s="77"/>
      <c r="P892" s="77"/>
      <c r="Q892" s="77"/>
      <c r="R892" s="89"/>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c r="AP892" s="77"/>
      <c r="AQ892" s="77"/>
      <c r="AR892" s="77"/>
      <c r="AS892" s="77"/>
      <c r="AT892" s="77"/>
      <c r="AU892" s="77"/>
      <c r="AV892" s="77"/>
      <c r="AW892" s="77"/>
      <c r="AX892" s="77"/>
      <c r="AY892" s="77"/>
      <c r="AZ892" s="77"/>
      <c r="BA892" s="77"/>
      <c r="BB892" s="77"/>
      <c r="BC892" s="77"/>
      <c r="BD892" s="77"/>
      <c r="BE892" s="77"/>
      <c r="BF892" s="77"/>
      <c r="BG892" s="77"/>
      <c r="BH892" s="77"/>
      <c r="BI892" s="77"/>
      <c r="BJ892" s="77"/>
      <c r="BK892" s="77"/>
      <c r="BL892" s="77"/>
      <c r="BM892" s="77"/>
      <c r="BN892" s="77"/>
      <c r="BO892" s="77"/>
      <c r="BP892" s="77"/>
      <c r="BQ892" s="77"/>
      <c r="BR892" s="77"/>
      <c r="BS892" s="77"/>
      <c r="BT892" s="77"/>
      <c r="BU892" s="77"/>
      <c r="BV892" s="77"/>
      <c r="BW892" s="77"/>
      <c r="BX892" s="77"/>
      <c r="BY892" s="77"/>
      <c r="BZ892" s="77"/>
      <c r="CA892" s="77"/>
      <c r="CB892" s="77"/>
      <c r="CC892" s="77"/>
      <c r="CD892" s="77"/>
      <c r="CE892" s="77"/>
      <c r="CF892" s="77"/>
      <c r="CG892" s="77"/>
      <c r="CH892" s="77"/>
      <c r="CI892" s="77"/>
      <c r="CJ892" s="77"/>
      <c r="CK892" s="77"/>
      <c r="CL892" s="77"/>
      <c r="CM892" s="77"/>
      <c r="CN892" s="77"/>
      <c r="CO892" s="77"/>
      <c r="CP892" s="77"/>
      <c r="CQ892" s="77"/>
      <c r="CR892" s="77"/>
      <c r="CS892" s="77"/>
      <c r="CT892" s="81"/>
      <c r="CU892" s="77"/>
      <c r="CV892" s="77"/>
      <c r="CW892" s="77"/>
      <c r="CX892" s="77"/>
      <c r="CY892" s="77"/>
      <c r="CZ892" s="77"/>
      <c r="DA892" s="77"/>
      <c r="DB892" s="77"/>
      <c r="DC892" s="77"/>
      <c r="DD892" s="77"/>
      <c r="DE892" s="77"/>
      <c r="DF892" s="77"/>
      <c r="DG892" s="77"/>
      <c r="DH892" s="77"/>
      <c r="DI892" s="77"/>
      <c r="DJ892" s="77"/>
      <c r="DK892" s="77"/>
      <c r="DL892" s="77"/>
      <c r="DM892" s="77"/>
      <c r="DN892" s="77"/>
      <c r="DO892" s="77"/>
      <c r="DP892" s="77"/>
      <c r="DQ892" s="77"/>
      <c r="DR892" s="77"/>
    </row>
    <row r="893" spans="1:122" ht="13.5" customHeight="1">
      <c r="A893" s="77"/>
      <c r="B893" s="86"/>
      <c r="C893" s="86"/>
      <c r="D893" s="86"/>
      <c r="E893" s="86"/>
      <c r="F893" s="86"/>
      <c r="G893" s="86"/>
      <c r="H893" s="86"/>
      <c r="I893" s="86"/>
      <c r="J893" s="86"/>
      <c r="K893" s="88"/>
      <c r="L893" s="77"/>
      <c r="M893" s="77"/>
      <c r="N893" s="77"/>
      <c r="O893" s="77"/>
      <c r="P893" s="77"/>
      <c r="Q893" s="77"/>
      <c r="R893" s="89"/>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c r="AP893" s="77"/>
      <c r="AQ893" s="77"/>
      <c r="AR893" s="77"/>
      <c r="AS893" s="77"/>
      <c r="AT893" s="77"/>
      <c r="AU893" s="77"/>
      <c r="AV893" s="77"/>
      <c r="AW893" s="77"/>
      <c r="AX893" s="77"/>
      <c r="AY893" s="77"/>
      <c r="AZ893" s="77"/>
      <c r="BA893" s="77"/>
      <c r="BB893" s="77"/>
      <c r="BC893" s="77"/>
      <c r="BD893" s="77"/>
      <c r="BE893" s="77"/>
      <c r="BF893" s="77"/>
      <c r="BG893" s="77"/>
      <c r="BH893" s="77"/>
      <c r="BI893" s="77"/>
      <c r="BJ893" s="77"/>
      <c r="BK893" s="77"/>
      <c r="BL893" s="77"/>
      <c r="BM893" s="77"/>
      <c r="BN893" s="77"/>
      <c r="BO893" s="77"/>
      <c r="BP893" s="77"/>
      <c r="BQ893" s="77"/>
      <c r="BR893" s="77"/>
      <c r="BS893" s="77"/>
      <c r="BT893" s="77"/>
      <c r="BU893" s="77"/>
      <c r="BV893" s="77"/>
      <c r="BW893" s="77"/>
      <c r="BX893" s="77"/>
      <c r="BY893" s="77"/>
      <c r="BZ893" s="77"/>
      <c r="CA893" s="77"/>
      <c r="CB893" s="77"/>
      <c r="CC893" s="77"/>
      <c r="CD893" s="77"/>
      <c r="CE893" s="77"/>
      <c r="CF893" s="77"/>
      <c r="CG893" s="77"/>
      <c r="CH893" s="77"/>
      <c r="CI893" s="77"/>
      <c r="CJ893" s="77"/>
      <c r="CK893" s="77"/>
      <c r="CL893" s="77"/>
      <c r="CM893" s="77"/>
      <c r="CN893" s="77"/>
      <c r="CO893" s="77"/>
      <c r="CP893" s="77"/>
      <c r="CQ893" s="77"/>
      <c r="CR893" s="77"/>
      <c r="CS893" s="77"/>
      <c r="CT893" s="81"/>
      <c r="CU893" s="77"/>
      <c r="CV893" s="77"/>
      <c r="CW893" s="77"/>
      <c r="CX893" s="77"/>
      <c r="CY893" s="77"/>
      <c r="CZ893" s="77"/>
      <c r="DA893" s="77"/>
      <c r="DB893" s="77"/>
      <c r="DC893" s="77"/>
      <c r="DD893" s="77"/>
      <c r="DE893" s="77"/>
      <c r="DF893" s="77"/>
      <c r="DG893" s="77"/>
      <c r="DH893" s="77"/>
      <c r="DI893" s="77"/>
      <c r="DJ893" s="77"/>
      <c r="DK893" s="77"/>
      <c r="DL893" s="77"/>
      <c r="DM893" s="77"/>
      <c r="DN893" s="77"/>
      <c r="DO893" s="77"/>
      <c r="DP893" s="77"/>
      <c r="DQ893" s="77"/>
      <c r="DR893" s="77"/>
    </row>
    <row r="894" spans="1:122" ht="13.5" customHeight="1">
      <c r="A894" s="77"/>
      <c r="B894" s="86"/>
      <c r="C894" s="86"/>
      <c r="D894" s="86"/>
      <c r="E894" s="86"/>
      <c r="F894" s="86"/>
      <c r="G894" s="86"/>
      <c r="H894" s="86"/>
      <c r="I894" s="86"/>
      <c r="J894" s="86"/>
      <c r="K894" s="88"/>
      <c r="L894" s="77"/>
      <c r="M894" s="77"/>
      <c r="N894" s="77"/>
      <c r="O894" s="77"/>
      <c r="P894" s="77"/>
      <c r="Q894" s="77"/>
      <c r="R894" s="89"/>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c r="AP894" s="77"/>
      <c r="AQ894" s="77"/>
      <c r="AR894" s="77"/>
      <c r="AS894" s="77"/>
      <c r="AT894" s="77"/>
      <c r="AU894" s="77"/>
      <c r="AV894" s="77"/>
      <c r="AW894" s="77"/>
      <c r="AX894" s="77"/>
      <c r="AY894" s="77"/>
      <c r="AZ894" s="77"/>
      <c r="BA894" s="77"/>
      <c r="BB894" s="77"/>
      <c r="BC894" s="77"/>
      <c r="BD894" s="77"/>
      <c r="BE894" s="77"/>
      <c r="BF894" s="77"/>
      <c r="BG894" s="77"/>
      <c r="BH894" s="77"/>
      <c r="BI894" s="77"/>
      <c r="BJ894" s="77"/>
      <c r="BK894" s="77"/>
      <c r="BL894" s="77"/>
      <c r="BM894" s="77"/>
      <c r="BN894" s="77"/>
      <c r="BO894" s="77"/>
      <c r="BP894" s="77"/>
      <c r="BQ894" s="77"/>
      <c r="BR894" s="77"/>
      <c r="BS894" s="77"/>
      <c r="BT894" s="77"/>
      <c r="BU894" s="77"/>
      <c r="BV894" s="77"/>
      <c r="BW894" s="77"/>
      <c r="BX894" s="77"/>
      <c r="BY894" s="77"/>
      <c r="BZ894" s="77"/>
      <c r="CA894" s="77"/>
      <c r="CB894" s="77"/>
      <c r="CC894" s="77"/>
      <c r="CD894" s="77"/>
      <c r="CE894" s="77"/>
      <c r="CF894" s="77"/>
      <c r="CG894" s="77"/>
      <c r="CH894" s="77"/>
      <c r="CI894" s="77"/>
      <c r="CJ894" s="77"/>
      <c r="CK894" s="77"/>
      <c r="CL894" s="77"/>
      <c r="CM894" s="77"/>
      <c r="CN894" s="77"/>
      <c r="CO894" s="77"/>
      <c r="CP894" s="77"/>
      <c r="CQ894" s="77"/>
      <c r="CR894" s="77"/>
      <c r="CS894" s="77"/>
      <c r="CT894" s="81"/>
      <c r="CU894" s="77"/>
      <c r="CV894" s="77"/>
      <c r="CW894" s="77"/>
      <c r="CX894" s="77"/>
      <c r="CY894" s="77"/>
      <c r="CZ894" s="77"/>
      <c r="DA894" s="77"/>
      <c r="DB894" s="77"/>
      <c r="DC894" s="77"/>
      <c r="DD894" s="77"/>
      <c r="DE894" s="77"/>
      <c r="DF894" s="77"/>
      <c r="DG894" s="77"/>
      <c r="DH894" s="77"/>
      <c r="DI894" s="77"/>
      <c r="DJ894" s="77"/>
      <c r="DK894" s="77"/>
      <c r="DL894" s="77"/>
      <c r="DM894" s="77"/>
      <c r="DN894" s="77"/>
      <c r="DO894" s="77"/>
      <c r="DP894" s="77"/>
      <c r="DQ894" s="77"/>
      <c r="DR894" s="77"/>
    </row>
    <row r="895" spans="1:122" ht="13.5" customHeight="1">
      <c r="A895" s="77"/>
      <c r="B895" s="86"/>
      <c r="C895" s="86"/>
      <c r="D895" s="86"/>
      <c r="E895" s="86"/>
      <c r="F895" s="86"/>
      <c r="G895" s="86"/>
      <c r="H895" s="86"/>
      <c r="I895" s="86"/>
      <c r="J895" s="86"/>
      <c r="K895" s="88"/>
      <c r="L895" s="77"/>
      <c r="M895" s="77"/>
      <c r="N895" s="77"/>
      <c r="O895" s="77"/>
      <c r="P895" s="77"/>
      <c r="Q895" s="77"/>
      <c r="R895" s="89"/>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7"/>
      <c r="BF895" s="77"/>
      <c r="BG895" s="77"/>
      <c r="BH895" s="77"/>
      <c r="BI895" s="77"/>
      <c r="BJ895" s="77"/>
      <c r="BK895" s="77"/>
      <c r="BL895" s="77"/>
      <c r="BM895" s="77"/>
      <c r="BN895" s="77"/>
      <c r="BO895" s="77"/>
      <c r="BP895" s="77"/>
      <c r="BQ895" s="77"/>
      <c r="BR895" s="77"/>
      <c r="BS895" s="77"/>
      <c r="BT895" s="77"/>
      <c r="BU895" s="77"/>
      <c r="BV895" s="77"/>
      <c r="BW895" s="77"/>
      <c r="BX895" s="77"/>
      <c r="BY895" s="77"/>
      <c r="BZ895" s="77"/>
      <c r="CA895" s="77"/>
      <c r="CB895" s="77"/>
      <c r="CC895" s="77"/>
      <c r="CD895" s="77"/>
      <c r="CE895" s="77"/>
      <c r="CF895" s="77"/>
      <c r="CG895" s="77"/>
      <c r="CH895" s="77"/>
      <c r="CI895" s="77"/>
      <c r="CJ895" s="77"/>
      <c r="CK895" s="77"/>
      <c r="CL895" s="77"/>
      <c r="CM895" s="77"/>
      <c r="CN895" s="77"/>
      <c r="CO895" s="77"/>
      <c r="CP895" s="77"/>
      <c r="CQ895" s="77"/>
      <c r="CR895" s="77"/>
      <c r="CS895" s="77"/>
      <c r="CT895" s="81"/>
      <c r="CU895" s="77"/>
      <c r="CV895" s="77"/>
      <c r="CW895" s="77"/>
      <c r="CX895" s="77"/>
      <c r="CY895" s="77"/>
      <c r="CZ895" s="77"/>
      <c r="DA895" s="77"/>
      <c r="DB895" s="77"/>
      <c r="DC895" s="77"/>
      <c r="DD895" s="77"/>
      <c r="DE895" s="77"/>
      <c r="DF895" s="77"/>
      <c r="DG895" s="77"/>
      <c r="DH895" s="77"/>
      <c r="DI895" s="77"/>
      <c r="DJ895" s="77"/>
      <c r="DK895" s="77"/>
      <c r="DL895" s="77"/>
      <c r="DM895" s="77"/>
      <c r="DN895" s="77"/>
      <c r="DO895" s="77"/>
      <c r="DP895" s="77"/>
      <c r="DQ895" s="77"/>
      <c r="DR895" s="77"/>
    </row>
    <row r="896" spans="1:122" ht="13.5" customHeight="1">
      <c r="A896" s="77"/>
      <c r="B896" s="86"/>
      <c r="C896" s="86"/>
      <c r="D896" s="86"/>
      <c r="E896" s="86"/>
      <c r="F896" s="86"/>
      <c r="G896" s="86"/>
      <c r="H896" s="86"/>
      <c r="I896" s="86"/>
      <c r="J896" s="86"/>
      <c r="K896" s="88"/>
      <c r="L896" s="77"/>
      <c r="M896" s="77"/>
      <c r="N896" s="77"/>
      <c r="O896" s="77"/>
      <c r="P896" s="77"/>
      <c r="Q896" s="77"/>
      <c r="R896" s="89"/>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c r="AP896" s="77"/>
      <c r="AQ896" s="77"/>
      <c r="AR896" s="77"/>
      <c r="AS896" s="77"/>
      <c r="AT896" s="77"/>
      <c r="AU896" s="77"/>
      <c r="AV896" s="77"/>
      <c r="AW896" s="77"/>
      <c r="AX896" s="77"/>
      <c r="AY896" s="77"/>
      <c r="AZ896" s="77"/>
      <c r="BA896" s="77"/>
      <c r="BB896" s="77"/>
      <c r="BC896" s="77"/>
      <c r="BD896" s="77"/>
      <c r="BE896" s="77"/>
      <c r="BF896" s="77"/>
      <c r="BG896" s="77"/>
      <c r="BH896" s="77"/>
      <c r="BI896" s="77"/>
      <c r="BJ896" s="77"/>
      <c r="BK896" s="77"/>
      <c r="BL896" s="77"/>
      <c r="BM896" s="77"/>
      <c r="BN896" s="77"/>
      <c r="BO896" s="77"/>
      <c r="BP896" s="77"/>
      <c r="BQ896" s="77"/>
      <c r="BR896" s="77"/>
      <c r="BS896" s="77"/>
      <c r="BT896" s="77"/>
      <c r="BU896" s="77"/>
      <c r="BV896" s="77"/>
      <c r="BW896" s="77"/>
      <c r="BX896" s="77"/>
      <c r="BY896" s="77"/>
      <c r="BZ896" s="77"/>
      <c r="CA896" s="77"/>
      <c r="CB896" s="77"/>
      <c r="CC896" s="77"/>
      <c r="CD896" s="77"/>
      <c r="CE896" s="77"/>
      <c r="CF896" s="77"/>
      <c r="CG896" s="77"/>
      <c r="CH896" s="77"/>
      <c r="CI896" s="77"/>
      <c r="CJ896" s="77"/>
      <c r="CK896" s="77"/>
      <c r="CL896" s="77"/>
      <c r="CM896" s="77"/>
      <c r="CN896" s="77"/>
      <c r="CO896" s="77"/>
      <c r="CP896" s="77"/>
      <c r="CQ896" s="77"/>
      <c r="CR896" s="77"/>
      <c r="CS896" s="77"/>
      <c r="CT896" s="81"/>
      <c r="CU896" s="77"/>
      <c r="CV896" s="77"/>
      <c r="CW896" s="77"/>
      <c r="CX896" s="77"/>
      <c r="CY896" s="77"/>
      <c r="CZ896" s="77"/>
      <c r="DA896" s="77"/>
      <c r="DB896" s="77"/>
      <c r="DC896" s="77"/>
      <c r="DD896" s="77"/>
      <c r="DE896" s="77"/>
      <c r="DF896" s="77"/>
      <c r="DG896" s="77"/>
      <c r="DH896" s="77"/>
      <c r="DI896" s="77"/>
      <c r="DJ896" s="77"/>
      <c r="DK896" s="77"/>
      <c r="DL896" s="77"/>
      <c r="DM896" s="77"/>
      <c r="DN896" s="77"/>
      <c r="DO896" s="77"/>
      <c r="DP896" s="77"/>
      <c r="DQ896" s="77"/>
      <c r="DR896" s="77"/>
    </row>
    <row r="897" spans="1:122" ht="13.5" customHeight="1">
      <c r="A897" s="77"/>
      <c r="B897" s="86"/>
      <c r="C897" s="86"/>
      <c r="D897" s="86"/>
      <c r="E897" s="86"/>
      <c r="F897" s="86"/>
      <c r="G897" s="86"/>
      <c r="H897" s="86"/>
      <c r="I897" s="86"/>
      <c r="J897" s="86"/>
      <c r="K897" s="88"/>
      <c r="L897" s="77"/>
      <c r="M897" s="77"/>
      <c r="N897" s="77"/>
      <c r="O897" s="77"/>
      <c r="P897" s="77"/>
      <c r="Q897" s="77"/>
      <c r="R897" s="89"/>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c r="AP897" s="77"/>
      <c r="AQ897" s="77"/>
      <c r="AR897" s="77"/>
      <c r="AS897" s="77"/>
      <c r="AT897" s="77"/>
      <c r="AU897" s="77"/>
      <c r="AV897" s="77"/>
      <c r="AW897" s="77"/>
      <c r="AX897" s="77"/>
      <c r="AY897" s="77"/>
      <c r="AZ897" s="77"/>
      <c r="BA897" s="77"/>
      <c r="BB897" s="77"/>
      <c r="BC897" s="77"/>
      <c r="BD897" s="77"/>
      <c r="BE897" s="77"/>
      <c r="BF897" s="77"/>
      <c r="BG897" s="77"/>
      <c r="BH897" s="77"/>
      <c r="BI897" s="77"/>
      <c r="BJ897" s="77"/>
      <c r="BK897" s="77"/>
      <c r="BL897" s="77"/>
      <c r="BM897" s="77"/>
      <c r="BN897" s="77"/>
      <c r="BO897" s="77"/>
      <c r="BP897" s="77"/>
      <c r="BQ897" s="77"/>
      <c r="BR897" s="77"/>
      <c r="BS897" s="77"/>
      <c r="BT897" s="77"/>
      <c r="BU897" s="77"/>
      <c r="BV897" s="77"/>
      <c r="BW897" s="77"/>
      <c r="BX897" s="77"/>
      <c r="BY897" s="77"/>
      <c r="BZ897" s="77"/>
      <c r="CA897" s="77"/>
      <c r="CB897" s="77"/>
      <c r="CC897" s="77"/>
      <c r="CD897" s="77"/>
      <c r="CE897" s="77"/>
      <c r="CF897" s="77"/>
      <c r="CG897" s="77"/>
      <c r="CH897" s="77"/>
      <c r="CI897" s="77"/>
      <c r="CJ897" s="77"/>
      <c r="CK897" s="77"/>
      <c r="CL897" s="77"/>
      <c r="CM897" s="77"/>
      <c r="CN897" s="77"/>
      <c r="CO897" s="77"/>
      <c r="CP897" s="77"/>
      <c r="CQ897" s="77"/>
      <c r="CR897" s="77"/>
      <c r="CS897" s="77"/>
      <c r="CT897" s="81"/>
      <c r="CU897" s="77"/>
      <c r="CV897" s="77"/>
      <c r="CW897" s="77"/>
      <c r="CX897" s="77"/>
      <c r="CY897" s="77"/>
      <c r="CZ897" s="77"/>
      <c r="DA897" s="77"/>
      <c r="DB897" s="77"/>
      <c r="DC897" s="77"/>
      <c r="DD897" s="77"/>
      <c r="DE897" s="77"/>
      <c r="DF897" s="77"/>
      <c r="DG897" s="77"/>
      <c r="DH897" s="77"/>
      <c r="DI897" s="77"/>
      <c r="DJ897" s="77"/>
      <c r="DK897" s="77"/>
      <c r="DL897" s="77"/>
      <c r="DM897" s="77"/>
      <c r="DN897" s="77"/>
      <c r="DO897" s="77"/>
      <c r="DP897" s="77"/>
      <c r="DQ897" s="77"/>
      <c r="DR897" s="77"/>
    </row>
    <row r="898" spans="1:122" ht="13.5" customHeight="1">
      <c r="A898" s="77"/>
      <c r="B898" s="86"/>
      <c r="C898" s="86"/>
      <c r="D898" s="86"/>
      <c r="E898" s="86"/>
      <c r="F898" s="86"/>
      <c r="G898" s="86"/>
      <c r="H898" s="86"/>
      <c r="I898" s="86"/>
      <c r="J898" s="86"/>
      <c r="K898" s="88"/>
      <c r="L898" s="77"/>
      <c r="M898" s="77"/>
      <c r="N898" s="77"/>
      <c r="O898" s="77"/>
      <c r="P898" s="77"/>
      <c r="Q898" s="77"/>
      <c r="R898" s="89"/>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c r="AP898" s="77"/>
      <c r="AQ898" s="77"/>
      <c r="AR898" s="77"/>
      <c r="AS898" s="77"/>
      <c r="AT898" s="77"/>
      <c r="AU898" s="77"/>
      <c r="AV898" s="77"/>
      <c r="AW898" s="77"/>
      <c r="AX898" s="77"/>
      <c r="AY898" s="77"/>
      <c r="AZ898" s="77"/>
      <c r="BA898" s="77"/>
      <c r="BB898" s="77"/>
      <c r="BC898" s="77"/>
      <c r="BD898" s="77"/>
      <c r="BE898" s="77"/>
      <c r="BF898" s="77"/>
      <c r="BG898" s="77"/>
      <c r="BH898" s="77"/>
      <c r="BI898" s="77"/>
      <c r="BJ898" s="77"/>
      <c r="BK898" s="77"/>
      <c r="BL898" s="77"/>
      <c r="BM898" s="77"/>
      <c r="BN898" s="77"/>
      <c r="BO898" s="77"/>
      <c r="BP898" s="77"/>
      <c r="BQ898" s="77"/>
      <c r="BR898" s="77"/>
      <c r="BS898" s="77"/>
      <c r="BT898" s="77"/>
      <c r="BU898" s="77"/>
      <c r="BV898" s="77"/>
      <c r="BW898" s="77"/>
      <c r="BX898" s="77"/>
      <c r="BY898" s="77"/>
      <c r="BZ898" s="77"/>
      <c r="CA898" s="77"/>
      <c r="CB898" s="77"/>
      <c r="CC898" s="77"/>
      <c r="CD898" s="77"/>
      <c r="CE898" s="77"/>
      <c r="CF898" s="77"/>
      <c r="CG898" s="77"/>
      <c r="CH898" s="77"/>
      <c r="CI898" s="77"/>
      <c r="CJ898" s="77"/>
      <c r="CK898" s="77"/>
      <c r="CL898" s="77"/>
      <c r="CM898" s="77"/>
      <c r="CN898" s="77"/>
      <c r="CO898" s="77"/>
      <c r="CP898" s="77"/>
      <c r="CQ898" s="77"/>
      <c r="CR898" s="77"/>
      <c r="CS898" s="77"/>
      <c r="CT898" s="81"/>
      <c r="CU898" s="77"/>
      <c r="CV898" s="77"/>
      <c r="CW898" s="77"/>
      <c r="CX898" s="77"/>
      <c r="CY898" s="77"/>
      <c r="CZ898" s="77"/>
      <c r="DA898" s="77"/>
      <c r="DB898" s="77"/>
      <c r="DC898" s="77"/>
      <c r="DD898" s="77"/>
      <c r="DE898" s="77"/>
      <c r="DF898" s="77"/>
      <c r="DG898" s="77"/>
      <c r="DH898" s="77"/>
      <c r="DI898" s="77"/>
      <c r="DJ898" s="77"/>
      <c r="DK898" s="77"/>
      <c r="DL898" s="77"/>
      <c r="DM898" s="77"/>
      <c r="DN898" s="77"/>
      <c r="DO898" s="77"/>
      <c r="DP898" s="77"/>
      <c r="DQ898" s="77"/>
      <c r="DR898" s="77"/>
    </row>
    <row r="899" spans="1:122" ht="13.5" customHeight="1">
      <c r="A899" s="77"/>
      <c r="B899" s="86"/>
      <c r="C899" s="86"/>
      <c r="D899" s="86"/>
      <c r="E899" s="86"/>
      <c r="F899" s="86"/>
      <c r="G899" s="86"/>
      <c r="H899" s="86"/>
      <c r="I899" s="86"/>
      <c r="J899" s="86"/>
      <c r="K899" s="88"/>
      <c r="L899" s="77"/>
      <c r="M899" s="77"/>
      <c r="N899" s="77"/>
      <c r="O899" s="77"/>
      <c r="P899" s="77"/>
      <c r="Q899" s="77"/>
      <c r="R899" s="89"/>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c r="AP899" s="77"/>
      <c r="AQ899" s="77"/>
      <c r="AR899" s="77"/>
      <c r="AS899" s="77"/>
      <c r="AT899" s="77"/>
      <c r="AU899" s="77"/>
      <c r="AV899" s="77"/>
      <c r="AW899" s="77"/>
      <c r="AX899" s="77"/>
      <c r="AY899" s="77"/>
      <c r="AZ899" s="77"/>
      <c r="BA899" s="77"/>
      <c r="BB899" s="77"/>
      <c r="BC899" s="77"/>
      <c r="BD899" s="77"/>
      <c r="BE899" s="77"/>
      <c r="BF899" s="77"/>
      <c r="BG899" s="77"/>
      <c r="BH899" s="77"/>
      <c r="BI899" s="77"/>
      <c r="BJ899" s="77"/>
      <c r="BK899" s="77"/>
      <c r="BL899" s="77"/>
      <c r="BM899" s="77"/>
      <c r="BN899" s="77"/>
      <c r="BO899" s="77"/>
      <c r="BP899" s="77"/>
      <c r="BQ899" s="77"/>
      <c r="BR899" s="77"/>
      <c r="BS899" s="77"/>
      <c r="BT899" s="77"/>
      <c r="BU899" s="77"/>
      <c r="BV899" s="77"/>
      <c r="BW899" s="77"/>
      <c r="BX899" s="77"/>
      <c r="BY899" s="77"/>
      <c r="BZ899" s="77"/>
      <c r="CA899" s="77"/>
      <c r="CB899" s="77"/>
      <c r="CC899" s="77"/>
      <c r="CD899" s="77"/>
      <c r="CE899" s="77"/>
      <c r="CF899" s="77"/>
      <c r="CG899" s="77"/>
      <c r="CH899" s="77"/>
      <c r="CI899" s="77"/>
      <c r="CJ899" s="77"/>
      <c r="CK899" s="77"/>
      <c r="CL899" s="77"/>
      <c r="CM899" s="77"/>
      <c r="CN899" s="77"/>
      <c r="CO899" s="77"/>
      <c r="CP899" s="77"/>
      <c r="CQ899" s="77"/>
      <c r="CR899" s="77"/>
      <c r="CS899" s="77"/>
      <c r="CT899" s="81"/>
      <c r="CU899" s="77"/>
      <c r="CV899" s="77"/>
      <c r="CW899" s="77"/>
      <c r="CX899" s="77"/>
      <c r="CY899" s="77"/>
      <c r="CZ899" s="77"/>
      <c r="DA899" s="77"/>
      <c r="DB899" s="77"/>
      <c r="DC899" s="77"/>
      <c r="DD899" s="77"/>
      <c r="DE899" s="77"/>
      <c r="DF899" s="77"/>
      <c r="DG899" s="77"/>
      <c r="DH899" s="77"/>
      <c r="DI899" s="77"/>
      <c r="DJ899" s="77"/>
      <c r="DK899" s="77"/>
      <c r="DL899" s="77"/>
      <c r="DM899" s="77"/>
      <c r="DN899" s="77"/>
      <c r="DO899" s="77"/>
      <c r="DP899" s="77"/>
      <c r="DQ899" s="77"/>
      <c r="DR899" s="77"/>
    </row>
    <row r="900" spans="1:122" ht="13.5" customHeight="1">
      <c r="A900" s="77"/>
      <c r="B900" s="86"/>
      <c r="C900" s="86"/>
      <c r="D900" s="86"/>
      <c r="E900" s="86"/>
      <c r="F900" s="86"/>
      <c r="G900" s="86"/>
      <c r="H900" s="86"/>
      <c r="I900" s="86"/>
      <c r="J900" s="86"/>
      <c r="K900" s="88"/>
      <c r="L900" s="77"/>
      <c r="M900" s="77"/>
      <c r="N900" s="77"/>
      <c r="O900" s="77"/>
      <c r="P900" s="77"/>
      <c r="Q900" s="77"/>
      <c r="R900" s="89"/>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c r="AP900" s="77"/>
      <c r="AQ900" s="77"/>
      <c r="AR900" s="77"/>
      <c r="AS900" s="77"/>
      <c r="AT900" s="77"/>
      <c r="AU900" s="77"/>
      <c r="AV900" s="77"/>
      <c r="AW900" s="77"/>
      <c r="AX900" s="77"/>
      <c r="AY900" s="77"/>
      <c r="AZ900" s="77"/>
      <c r="BA900" s="77"/>
      <c r="BB900" s="77"/>
      <c r="BC900" s="77"/>
      <c r="BD900" s="77"/>
      <c r="BE900" s="77"/>
      <c r="BF900" s="77"/>
      <c r="BG900" s="77"/>
      <c r="BH900" s="77"/>
      <c r="BI900" s="77"/>
      <c r="BJ900" s="77"/>
      <c r="BK900" s="77"/>
      <c r="BL900" s="77"/>
      <c r="BM900" s="77"/>
      <c r="BN900" s="77"/>
      <c r="BO900" s="77"/>
      <c r="BP900" s="77"/>
      <c r="BQ900" s="77"/>
      <c r="BR900" s="77"/>
      <c r="BS900" s="77"/>
      <c r="BT900" s="77"/>
      <c r="BU900" s="77"/>
      <c r="BV900" s="77"/>
      <c r="BW900" s="77"/>
      <c r="BX900" s="77"/>
      <c r="BY900" s="77"/>
      <c r="BZ900" s="77"/>
      <c r="CA900" s="77"/>
      <c r="CB900" s="77"/>
      <c r="CC900" s="77"/>
      <c r="CD900" s="77"/>
      <c r="CE900" s="77"/>
      <c r="CF900" s="77"/>
      <c r="CG900" s="77"/>
      <c r="CH900" s="77"/>
      <c r="CI900" s="77"/>
      <c r="CJ900" s="77"/>
      <c r="CK900" s="77"/>
      <c r="CL900" s="77"/>
      <c r="CM900" s="77"/>
      <c r="CN900" s="77"/>
      <c r="CO900" s="77"/>
      <c r="CP900" s="77"/>
      <c r="CQ900" s="77"/>
      <c r="CR900" s="77"/>
      <c r="CS900" s="77"/>
      <c r="CT900" s="81"/>
      <c r="CU900" s="77"/>
      <c r="CV900" s="77"/>
      <c r="CW900" s="77"/>
      <c r="CX900" s="77"/>
      <c r="CY900" s="77"/>
      <c r="CZ900" s="77"/>
      <c r="DA900" s="77"/>
      <c r="DB900" s="77"/>
      <c r="DC900" s="77"/>
      <c r="DD900" s="77"/>
      <c r="DE900" s="77"/>
      <c r="DF900" s="77"/>
      <c r="DG900" s="77"/>
      <c r="DH900" s="77"/>
      <c r="DI900" s="77"/>
      <c r="DJ900" s="77"/>
      <c r="DK900" s="77"/>
      <c r="DL900" s="77"/>
      <c r="DM900" s="77"/>
      <c r="DN900" s="77"/>
      <c r="DO900" s="77"/>
      <c r="DP900" s="77"/>
      <c r="DQ900" s="77"/>
      <c r="DR900" s="77"/>
    </row>
    <row r="901" spans="1:122" ht="13.5" customHeight="1">
      <c r="A901" s="77"/>
      <c r="B901" s="86"/>
      <c r="C901" s="86"/>
      <c r="D901" s="86"/>
      <c r="E901" s="86"/>
      <c r="F901" s="86"/>
      <c r="G901" s="86"/>
      <c r="H901" s="86"/>
      <c r="I901" s="86"/>
      <c r="J901" s="86"/>
      <c r="K901" s="88"/>
      <c r="L901" s="77"/>
      <c r="M901" s="77"/>
      <c r="N901" s="77"/>
      <c r="O901" s="77"/>
      <c r="P901" s="77"/>
      <c r="Q901" s="77"/>
      <c r="R901" s="89"/>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c r="AP901" s="77"/>
      <c r="AQ901" s="77"/>
      <c r="AR901" s="77"/>
      <c r="AS901" s="77"/>
      <c r="AT901" s="77"/>
      <c r="AU901" s="77"/>
      <c r="AV901" s="77"/>
      <c r="AW901" s="77"/>
      <c r="AX901" s="77"/>
      <c r="AY901" s="77"/>
      <c r="AZ901" s="77"/>
      <c r="BA901" s="77"/>
      <c r="BB901" s="77"/>
      <c r="BC901" s="77"/>
      <c r="BD901" s="77"/>
      <c r="BE901" s="77"/>
      <c r="BF901" s="77"/>
      <c r="BG901" s="77"/>
      <c r="BH901" s="77"/>
      <c r="BI901" s="77"/>
      <c r="BJ901" s="77"/>
      <c r="BK901" s="77"/>
      <c r="BL901" s="77"/>
      <c r="BM901" s="77"/>
      <c r="BN901" s="77"/>
      <c r="BO901" s="77"/>
      <c r="BP901" s="77"/>
      <c r="BQ901" s="77"/>
      <c r="BR901" s="77"/>
      <c r="BS901" s="77"/>
      <c r="BT901" s="77"/>
      <c r="BU901" s="77"/>
      <c r="BV901" s="77"/>
      <c r="BW901" s="77"/>
      <c r="BX901" s="77"/>
      <c r="BY901" s="77"/>
      <c r="BZ901" s="77"/>
      <c r="CA901" s="77"/>
      <c r="CB901" s="77"/>
      <c r="CC901" s="77"/>
      <c r="CD901" s="77"/>
      <c r="CE901" s="77"/>
      <c r="CF901" s="77"/>
      <c r="CG901" s="77"/>
      <c r="CH901" s="77"/>
      <c r="CI901" s="77"/>
      <c r="CJ901" s="77"/>
      <c r="CK901" s="77"/>
      <c r="CL901" s="77"/>
      <c r="CM901" s="77"/>
      <c r="CN901" s="77"/>
      <c r="CO901" s="77"/>
      <c r="CP901" s="77"/>
      <c r="CQ901" s="77"/>
      <c r="CR901" s="77"/>
      <c r="CS901" s="77"/>
      <c r="CT901" s="81"/>
      <c r="CU901" s="77"/>
      <c r="CV901" s="77"/>
      <c r="CW901" s="77"/>
      <c r="CX901" s="77"/>
      <c r="CY901" s="77"/>
      <c r="CZ901" s="77"/>
      <c r="DA901" s="77"/>
      <c r="DB901" s="77"/>
      <c r="DC901" s="77"/>
      <c r="DD901" s="77"/>
      <c r="DE901" s="77"/>
      <c r="DF901" s="77"/>
      <c r="DG901" s="77"/>
      <c r="DH901" s="77"/>
      <c r="DI901" s="77"/>
      <c r="DJ901" s="77"/>
      <c r="DK901" s="77"/>
      <c r="DL901" s="77"/>
      <c r="DM901" s="77"/>
      <c r="DN901" s="77"/>
      <c r="DO901" s="77"/>
      <c r="DP901" s="77"/>
      <c r="DQ901" s="77"/>
      <c r="DR901" s="77"/>
    </row>
    <row r="902" spans="1:122" ht="13.5" customHeight="1">
      <c r="A902" s="77"/>
      <c r="B902" s="86"/>
      <c r="C902" s="86"/>
      <c r="D902" s="86"/>
      <c r="E902" s="86"/>
      <c r="F902" s="86"/>
      <c r="G902" s="86"/>
      <c r="H902" s="86"/>
      <c r="I902" s="86"/>
      <c r="J902" s="86"/>
      <c r="K902" s="88"/>
      <c r="L902" s="77"/>
      <c r="M902" s="77"/>
      <c r="N902" s="77"/>
      <c r="O902" s="77"/>
      <c r="P902" s="77"/>
      <c r="Q902" s="77"/>
      <c r="R902" s="89"/>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c r="AP902" s="77"/>
      <c r="AQ902" s="77"/>
      <c r="AR902" s="77"/>
      <c r="AS902" s="77"/>
      <c r="AT902" s="77"/>
      <c r="AU902" s="77"/>
      <c r="AV902" s="77"/>
      <c r="AW902" s="77"/>
      <c r="AX902" s="77"/>
      <c r="AY902" s="77"/>
      <c r="AZ902" s="77"/>
      <c r="BA902" s="77"/>
      <c r="BB902" s="77"/>
      <c r="BC902" s="77"/>
      <c r="BD902" s="77"/>
      <c r="BE902" s="77"/>
      <c r="BF902" s="77"/>
      <c r="BG902" s="77"/>
      <c r="BH902" s="77"/>
      <c r="BI902" s="77"/>
      <c r="BJ902" s="77"/>
      <c r="BK902" s="77"/>
      <c r="BL902" s="77"/>
      <c r="BM902" s="77"/>
      <c r="BN902" s="77"/>
      <c r="BO902" s="77"/>
      <c r="BP902" s="77"/>
      <c r="BQ902" s="77"/>
      <c r="BR902" s="77"/>
      <c r="BS902" s="77"/>
      <c r="BT902" s="77"/>
      <c r="BU902" s="77"/>
      <c r="BV902" s="77"/>
      <c r="BW902" s="77"/>
      <c r="BX902" s="77"/>
      <c r="BY902" s="77"/>
      <c r="BZ902" s="77"/>
      <c r="CA902" s="77"/>
      <c r="CB902" s="77"/>
      <c r="CC902" s="77"/>
      <c r="CD902" s="77"/>
      <c r="CE902" s="77"/>
      <c r="CF902" s="77"/>
      <c r="CG902" s="77"/>
      <c r="CH902" s="77"/>
      <c r="CI902" s="77"/>
      <c r="CJ902" s="77"/>
      <c r="CK902" s="77"/>
      <c r="CL902" s="77"/>
      <c r="CM902" s="77"/>
      <c r="CN902" s="77"/>
      <c r="CO902" s="77"/>
      <c r="CP902" s="77"/>
      <c r="CQ902" s="77"/>
      <c r="CR902" s="77"/>
      <c r="CS902" s="77"/>
      <c r="CT902" s="81"/>
      <c r="CU902" s="77"/>
      <c r="CV902" s="77"/>
      <c r="CW902" s="77"/>
      <c r="CX902" s="77"/>
      <c r="CY902" s="77"/>
      <c r="CZ902" s="77"/>
      <c r="DA902" s="77"/>
      <c r="DB902" s="77"/>
      <c r="DC902" s="77"/>
      <c r="DD902" s="77"/>
      <c r="DE902" s="77"/>
      <c r="DF902" s="77"/>
      <c r="DG902" s="77"/>
      <c r="DH902" s="77"/>
      <c r="DI902" s="77"/>
      <c r="DJ902" s="77"/>
      <c r="DK902" s="77"/>
      <c r="DL902" s="77"/>
      <c r="DM902" s="77"/>
      <c r="DN902" s="77"/>
      <c r="DO902" s="77"/>
      <c r="DP902" s="77"/>
      <c r="DQ902" s="77"/>
      <c r="DR902" s="77"/>
    </row>
    <row r="903" spans="1:122" ht="13.5" customHeight="1">
      <c r="A903" s="77"/>
      <c r="B903" s="86"/>
      <c r="C903" s="86"/>
      <c r="D903" s="86"/>
      <c r="E903" s="86"/>
      <c r="F903" s="86"/>
      <c r="G903" s="86"/>
      <c r="H903" s="86"/>
      <c r="I903" s="86"/>
      <c r="J903" s="86"/>
      <c r="K903" s="88"/>
      <c r="L903" s="77"/>
      <c r="M903" s="77"/>
      <c r="N903" s="77"/>
      <c r="O903" s="77"/>
      <c r="P903" s="77"/>
      <c r="Q903" s="77"/>
      <c r="R903" s="89"/>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c r="AP903" s="77"/>
      <c r="AQ903" s="77"/>
      <c r="AR903" s="77"/>
      <c r="AS903" s="77"/>
      <c r="AT903" s="77"/>
      <c r="AU903" s="77"/>
      <c r="AV903" s="77"/>
      <c r="AW903" s="77"/>
      <c r="AX903" s="77"/>
      <c r="AY903" s="77"/>
      <c r="AZ903" s="77"/>
      <c r="BA903" s="77"/>
      <c r="BB903" s="77"/>
      <c r="BC903" s="77"/>
      <c r="BD903" s="77"/>
      <c r="BE903" s="77"/>
      <c r="BF903" s="77"/>
      <c r="BG903" s="77"/>
      <c r="BH903" s="77"/>
      <c r="BI903" s="77"/>
      <c r="BJ903" s="77"/>
      <c r="BK903" s="77"/>
      <c r="BL903" s="77"/>
      <c r="BM903" s="77"/>
      <c r="BN903" s="77"/>
      <c r="BO903" s="77"/>
      <c r="BP903" s="77"/>
      <c r="BQ903" s="77"/>
      <c r="BR903" s="77"/>
      <c r="BS903" s="77"/>
      <c r="BT903" s="77"/>
      <c r="BU903" s="77"/>
      <c r="BV903" s="77"/>
      <c r="BW903" s="77"/>
      <c r="BX903" s="77"/>
      <c r="BY903" s="77"/>
      <c r="BZ903" s="77"/>
      <c r="CA903" s="77"/>
      <c r="CB903" s="77"/>
      <c r="CC903" s="77"/>
      <c r="CD903" s="77"/>
      <c r="CE903" s="77"/>
      <c r="CF903" s="77"/>
      <c r="CG903" s="77"/>
      <c r="CH903" s="77"/>
      <c r="CI903" s="77"/>
      <c r="CJ903" s="77"/>
      <c r="CK903" s="77"/>
      <c r="CL903" s="77"/>
      <c r="CM903" s="77"/>
      <c r="CN903" s="77"/>
      <c r="CO903" s="77"/>
      <c r="CP903" s="77"/>
      <c r="CQ903" s="77"/>
      <c r="CR903" s="77"/>
      <c r="CS903" s="77"/>
      <c r="CT903" s="81"/>
      <c r="CU903" s="77"/>
      <c r="CV903" s="77"/>
      <c r="CW903" s="77"/>
      <c r="CX903" s="77"/>
      <c r="CY903" s="77"/>
      <c r="CZ903" s="77"/>
      <c r="DA903" s="77"/>
      <c r="DB903" s="77"/>
      <c r="DC903" s="77"/>
      <c r="DD903" s="77"/>
      <c r="DE903" s="77"/>
      <c r="DF903" s="77"/>
      <c r="DG903" s="77"/>
      <c r="DH903" s="77"/>
      <c r="DI903" s="77"/>
      <c r="DJ903" s="77"/>
      <c r="DK903" s="77"/>
      <c r="DL903" s="77"/>
      <c r="DM903" s="77"/>
      <c r="DN903" s="77"/>
      <c r="DO903" s="77"/>
      <c r="DP903" s="77"/>
      <c r="DQ903" s="77"/>
      <c r="DR903" s="77"/>
    </row>
    <row r="904" spans="1:122" ht="13.5" customHeight="1">
      <c r="A904" s="77"/>
      <c r="B904" s="86"/>
      <c r="C904" s="86"/>
      <c r="D904" s="86"/>
      <c r="E904" s="86"/>
      <c r="F904" s="86"/>
      <c r="G904" s="86"/>
      <c r="H904" s="86"/>
      <c r="I904" s="86"/>
      <c r="J904" s="86"/>
      <c r="K904" s="88"/>
      <c r="L904" s="77"/>
      <c r="M904" s="77"/>
      <c r="N904" s="77"/>
      <c r="O904" s="77"/>
      <c r="P904" s="77"/>
      <c r="Q904" s="77"/>
      <c r="R904" s="89"/>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c r="AP904" s="77"/>
      <c r="AQ904" s="77"/>
      <c r="AR904" s="77"/>
      <c r="AS904" s="77"/>
      <c r="AT904" s="77"/>
      <c r="AU904" s="77"/>
      <c r="AV904" s="77"/>
      <c r="AW904" s="77"/>
      <c r="AX904" s="77"/>
      <c r="AY904" s="77"/>
      <c r="AZ904" s="77"/>
      <c r="BA904" s="77"/>
      <c r="BB904" s="77"/>
      <c r="BC904" s="77"/>
      <c r="BD904" s="77"/>
      <c r="BE904" s="77"/>
      <c r="BF904" s="77"/>
      <c r="BG904" s="77"/>
      <c r="BH904" s="77"/>
      <c r="BI904" s="77"/>
      <c r="BJ904" s="77"/>
      <c r="BK904" s="77"/>
      <c r="BL904" s="77"/>
      <c r="BM904" s="77"/>
      <c r="BN904" s="77"/>
      <c r="BO904" s="77"/>
      <c r="BP904" s="77"/>
      <c r="BQ904" s="77"/>
      <c r="BR904" s="77"/>
      <c r="BS904" s="77"/>
      <c r="BT904" s="77"/>
      <c r="BU904" s="77"/>
      <c r="BV904" s="77"/>
      <c r="BW904" s="77"/>
      <c r="BX904" s="77"/>
      <c r="BY904" s="77"/>
      <c r="BZ904" s="77"/>
      <c r="CA904" s="77"/>
      <c r="CB904" s="77"/>
      <c r="CC904" s="77"/>
      <c r="CD904" s="77"/>
      <c r="CE904" s="77"/>
      <c r="CF904" s="77"/>
      <c r="CG904" s="77"/>
      <c r="CH904" s="77"/>
      <c r="CI904" s="77"/>
      <c r="CJ904" s="77"/>
      <c r="CK904" s="77"/>
      <c r="CL904" s="77"/>
      <c r="CM904" s="77"/>
      <c r="CN904" s="77"/>
      <c r="CO904" s="77"/>
      <c r="CP904" s="77"/>
      <c r="CQ904" s="77"/>
      <c r="CR904" s="77"/>
      <c r="CS904" s="77"/>
      <c r="CT904" s="81"/>
      <c r="CU904" s="77"/>
      <c r="CV904" s="77"/>
      <c r="CW904" s="77"/>
      <c r="CX904" s="77"/>
      <c r="CY904" s="77"/>
      <c r="CZ904" s="77"/>
      <c r="DA904" s="77"/>
      <c r="DB904" s="77"/>
      <c r="DC904" s="77"/>
      <c r="DD904" s="77"/>
      <c r="DE904" s="77"/>
      <c r="DF904" s="77"/>
      <c r="DG904" s="77"/>
      <c r="DH904" s="77"/>
      <c r="DI904" s="77"/>
      <c r="DJ904" s="77"/>
      <c r="DK904" s="77"/>
      <c r="DL904" s="77"/>
      <c r="DM904" s="77"/>
      <c r="DN904" s="77"/>
      <c r="DO904" s="77"/>
      <c r="DP904" s="77"/>
      <c r="DQ904" s="77"/>
      <c r="DR904" s="77"/>
    </row>
    <row r="905" spans="1:122" ht="13.5" customHeight="1">
      <c r="A905" s="77"/>
      <c r="B905" s="86"/>
      <c r="C905" s="86"/>
      <c r="D905" s="86"/>
      <c r="E905" s="86"/>
      <c r="F905" s="86"/>
      <c r="G905" s="86"/>
      <c r="H905" s="86"/>
      <c r="I905" s="86"/>
      <c r="J905" s="86"/>
      <c r="K905" s="88"/>
      <c r="L905" s="77"/>
      <c r="M905" s="77"/>
      <c r="N905" s="77"/>
      <c r="O905" s="77"/>
      <c r="P905" s="77"/>
      <c r="Q905" s="77"/>
      <c r="R905" s="89"/>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c r="AP905" s="77"/>
      <c r="AQ905" s="77"/>
      <c r="AR905" s="77"/>
      <c r="AS905" s="77"/>
      <c r="AT905" s="77"/>
      <c r="AU905" s="77"/>
      <c r="AV905" s="77"/>
      <c r="AW905" s="77"/>
      <c r="AX905" s="77"/>
      <c r="AY905" s="77"/>
      <c r="AZ905" s="77"/>
      <c r="BA905" s="77"/>
      <c r="BB905" s="77"/>
      <c r="BC905" s="77"/>
      <c r="BD905" s="77"/>
      <c r="BE905" s="77"/>
      <c r="BF905" s="77"/>
      <c r="BG905" s="77"/>
      <c r="BH905" s="77"/>
      <c r="BI905" s="77"/>
      <c r="BJ905" s="77"/>
      <c r="BK905" s="77"/>
      <c r="BL905" s="77"/>
      <c r="BM905" s="77"/>
      <c r="BN905" s="77"/>
      <c r="BO905" s="77"/>
      <c r="BP905" s="77"/>
      <c r="BQ905" s="77"/>
      <c r="BR905" s="77"/>
      <c r="BS905" s="77"/>
      <c r="BT905" s="77"/>
      <c r="BU905" s="77"/>
      <c r="BV905" s="77"/>
      <c r="BW905" s="77"/>
      <c r="BX905" s="77"/>
      <c r="BY905" s="77"/>
      <c r="BZ905" s="77"/>
      <c r="CA905" s="77"/>
      <c r="CB905" s="77"/>
      <c r="CC905" s="77"/>
      <c r="CD905" s="77"/>
      <c r="CE905" s="77"/>
      <c r="CF905" s="77"/>
      <c r="CG905" s="77"/>
      <c r="CH905" s="77"/>
      <c r="CI905" s="77"/>
      <c r="CJ905" s="77"/>
      <c r="CK905" s="77"/>
      <c r="CL905" s="77"/>
      <c r="CM905" s="77"/>
      <c r="CN905" s="77"/>
      <c r="CO905" s="77"/>
      <c r="CP905" s="77"/>
      <c r="CQ905" s="77"/>
      <c r="CR905" s="77"/>
      <c r="CS905" s="77"/>
      <c r="CT905" s="81"/>
      <c r="CU905" s="77"/>
      <c r="CV905" s="77"/>
      <c r="CW905" s="77"/>
      <c r="CX905" s="77"/>
      <c r="CY905" s="77"/>
      <c r="CZ905" s="77"/>
      <c r="DA905" s="77"/>
      <c r="DB905" s="77"/>
      <c r="DC905" s="77"/>
      <c r="DD905" s="77"/>
      <c r="DE905" s="77"/>
      <c r="DF905" s="77"/>
      <c r="DG905" s="77"/>
      <c r="DH905" s="77"/>
      <c r="DI905" s="77"/>
      <c r="DJ905" s="77"/>
      <c r="DK905" s="77"/>
      <c r="DL905" s="77"/>
      <c r="DM905" s="77"/>
      <c r="DN905" s="77"/>
      <c r="DO905" s="77"/>
      <c r="DP905" s="77"/>
      <c r="DQ905" s="77"/>
      <c r="DR905" s="77"/>
    </row>
    <row r="906" spans="1:122" ht="13.5" customHeight="1">
      <c r="A906" s="77"/>
      <c r="B906" s="86"/>
      <c r="C906" s="86"/>
      <c r="D906" s="86"/>
      <c r="E906" s="86"/>
      <c r="F906" s="86"/>
      <c r="G906" s="86"/>
      <c r="H906" s="86"/>
      <c r="I906" s="86"/>
      <c r="J906" s="86"/>
      <c r="K906" s="88"/>
      <c r="L906" s="77"/>
      <c r="M906" s="77"/>
      <c r="N906" s="77"/>
      <c r="O906" s="77"/>
      <c r="P906" s="77"/>
      <c r="Q906" s="77"/>
      <c r="R906" s="89"/>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c r="AP906" s="77"/>
      <c r="AQ906" s="77"/>
      <c r="AR906" s="77"/>
      <c r="AS906" s="77"/>
      <c r="AT906" s="77"/>
      <c r="AU906" s="77"/>
      <c r="AV906" s="77"/>
      <c r="AW906" s="77"/>
      <c r="AX906" s="77"/>
      <c r="AY906" s="77"/>
      <c r="AZ906" s="77"/>
      <c r="BA906" s="77"/>
      <c r="BB906" s="77"/>
      <c r="BC906" s="77"/>
      <c r="BD906" s="77"/>
      <c r="BE906" s="77"/>
      <c r="BF906" s="77"/>
      <c r="BG906" s="77"/>
      <c r="BH906" s="77"/>
      <c r="BI906" s="77"/>
      <c r="BJ906" s="77"/>
      <c r="BK906" s="77"/>
      <c r="BL906" s="77"/>
      <c r="BM906" s="77"/>
      <c r="BN906" s="77"/>
      <c r="BO906" s="77"/>
      <c r="BP906" s="77"/>
      <c r="BQ906" s="77"/>
      <c r="BR906" s="77"/>
      <c r="BS906" s="77"/>
      <c r="BT906" s="77"/>
      <c r="BU906" s="77"/>
      <c r="BV906" s="77"/>
      <c r="BW906" s="77"/>
      <c r="BX906" s="77"/>
      <c r="BY906" s="77"/>
      <c r="BZ906" s="77"/>
      <c r="CA906" s="77"/>
      <c r="CB906" s="77"/>
      <c r="CC906" s="77"/>
      <c r="CD906" s="77"/>
      <c r="CE906" s="77"/>
      <c r="CF906" s="77"/>
      <c r="CG906" s="77"/>
      <c r="CH906" s="77"/>
      <c r="CI906" s="77"/>
      <c r="CJ906" s="77"/>
      <c r="CK906" s="77"/>
      <c r="CL906" s="77"/>
      <c r="CM906" s="77"/>
      <c r="CN906" s="77"/>
      <c r="CO906" s="77"/>
      <c r="CP906" s="77"/>
      <c r="CQ906" s="77"/>
      <c r="CR906" s="77"/>
      <c r="CS906" s="77"/>
      <c r="CT906" s="81"/>
      <c r="CU906" s="77"/>
      <c r="CV906" s="77"/>
      <c r="CW906" s="77"/>
      <c r="CX906" s="77"/>
      <c r="CY906" s="77"/>
      <c r="CZ906" s="77"/>
      <c r="DA906" s="77"/>
      <c r="DB906" s="77"/>
      <c r="DC906" s="77"/>
      <c r="DD906" s="77"/>
      <c r="DE906" s="77"/>
      <c r="DF906" s="77"/>
      <c r="DG906" s="77"/>
      <c r="DH906" s="77"/>
      <c r="DI906" s="77"/>
      <c r="DJ906" s="77"/>
      <c r="DK906" s="77"/>
      <c r="DL906" s="77"/>
      <c r="DM906" s="77"/>
      <c r="DN906" s="77"/>
      <c r="DO906" s="77"/>
      <c r="DP906" s="77"/>
      <c r="DQ906" s="77"/>
      <c r="DR906" s="77"/>
    </row>
    <row r="907" spans="1:122" ht="13.5" customHeight="1">
      <c r="A907" s="77"/>
      <c r="B907" s="86"/>
      <c r="C907" s="86"/>
      <c r="D907" s="86"/>
      <c r="E907" s="86"/>
      <c r="F907" s="86"/>
      <c r="G907" s="86"/>
      <c r="H907" s="86"/>
      <c r="I907" s="86"/>
      <c r="J907" s="86"/>
      <c r="K907" s="88"/>
      <c r="L907" s="77"/>
      <c r="M907" s="77"/>
      <c r="N907" s="77"/>
      <c r="O907" s="77"/>
      <c r="P907" s="77"/>
      <c r="Q907" s="77"/>
      <c r="R907" s="89"/>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c r="AP907" s="77"/>
      <c r="AQ907" s="77"/>
      <c r="AR907" s="77"/>
      <c r="AS907" s="77"/>
      <c r="AT907" s="77"/>
      <c r="AU907" s="77"/>
      <c r="AV907" s="77"/>
      <c r="AW907" s="77"/>
      <c r="AX907" s="77"/>
      <c r="AY907" s="77"/>
      <c r="AZ907" s="77"/>
      <c r="BA907" s="77"/>
      <c r="BB907" s="77"/>
      <c r="BC907" s="77"/>
      <c r="BD907" s="77"/>
      <c r="BE907" s="77"/>
      <c r="BF907" s="77"/>
      <c r="BG907" s="77"/>
      <c r="BH907" s="77"/>
      <c r="BI907" s="77"/>
      <c r="BJ907" s="77"/>
      <c r="BK907" s="77"/>
      <c r="BL907" s="77"/>
      <c r="BM907" s="77"/>
      <c r="BN907" s="77"/>
      <c r="BO907" s="77"/>
      <c r="BP907" s="77"/>
      <c r="BQ907" s="77"/>
      <c r="BR907" s="77"/>
      <c r="BS907" s="77"/>
      <c r="BT907" s="77"/>
      <c r="BU907" s="77"/>
      <c r="BV907" s="77"/>
      <c r="BW907" s="77"/>
      <c r="BX907" s="77"/>
      <c r="BY907" s="77"/>
      <c r="BZ907" s="77"/>
      <c r="CA907" s="77"/>
      <c r="CB907" s="77"/>
      <c r="CC907" s="77"/>
      <c r="CD907" s="77"/>
      <c r="CE907" s="77"/>
      <c r="CF907" s="77"/>
      <c r="CG907" s="77"/>
      <c r="CH907" s="77"/>
      <c r="CI907" s="77"/>
      <c r="CJ907" s="77"/>
      <c r="CK907" s="77"/>
      <c r="CL907" s="77"/>
      <c r="CM907" s="77"/>
      <c r="CN907" s="77"/>
      <c r="CO907" s="77"/>
      <c r="CP907" s="77"/>
      <c r="CQ907" s="77"/>
      <c r="CR907" s="77"/>
      <c r="CS907" s="77"/>
      <c r="CT907" s="81"/>
      <c r="CU907" s="77"/>
      <c r="CV907" s="77"/>
      <c r="CW907" s="77"/>
      <c r="CX907" s="77"/>
      <c r="CY907" s="77"/>
      <c r="CZ907" s="77"/>
      <c r="DA907" s="77"/>
      <c r="DB907" s="77"/>
      <c r="DC907" s="77"/>
      <c r="DD907" s="77"/>
      <c r="DE907" s="77"/>
      <c r="DF907" s="77"/>
      <c r="DG907" s="77"/>
      <c r="DH907" s="77"/>
      <c r="DI907" s="77"/>
      <c r="DJ907" s="77"/>
      <c r="DK907" s="77"/>
      <c r="DL907" s="77"/>
      <c r="DM907" s="77"/>
      <c r="DN907" s="77"/>
      <c r="DO907" s="77"/>
      <c r="DP907" s="77"/>
      <c r="DQ907" s="77"/>
      <c r="DR907" s="77"/>
    </row>
    <row r="908" spans="1:122" ht="13.5" customHeight="1">
      <c r="A908" s="77"/>
      <c r="B908" s="86"/>
      <c r="C908" s="86"/>
      <c r="D908" s="86"/>
      <c r="E908" s="86"/>
      <c r="F908" s="86"/>
      <c r="G908" s="86"/>
      <c r="H908" s="86"/>
      <c r="I908" s="86"/>
      <c r="J908" s="86"/>
      <c r="K908" s="88"/>
      <c r="L908" s="77"/>
      <c r="M908" s="77"/>
      <c r="N908" s="77"/>
      <c r="O908" s="77"/>
      <c r="P908" s="77"/>
      <c r="Q908" s="77"/>
      <c r="R908" s="89"/>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c r="AP908" s="77"/>
      <c r="AQ908" s="77"/>
      <c r="AR908" s="77"/>
      <c r="AS908" s="77"/>
      <c r="AT908" s="77"/>
      <c r="AU908" s="77"/>
      <c r="AV908" s="77"/>
      <c r="AW908" s="77"/>
      <c r="AX908" s="77"/>
      <c r="AY908" s="77"/>
      <c r="AZ908" s="77"/>
      <c r="BA908" s="77"/>
      <c r="BB908" s="77"/>
      <c r="BC908" s="77"/>
      <c r="BD908" s="77"/>
      <c r="BE908" s="77"/>
      <c r="BF908" s="77"/>
      <c r="BG908" s="77"/>
      <c r="BH908" s="77"/>
      <c r="BI908" s="77"/>
      <c r="BJ908" s="77"/>
      <c r="BK908" s="77"/>
      <c r="BL908" s="77"/>
      <c r="BM908" s="77"/>
      <c r="BN908" s="77"/>
      <c r="BO908" s="77"/>
      <c r="BP908" s="77"/>
      <c r="BQ908" s="77"/>
      <c r="BR908" s="77"/>
      <c r="BS908" s="77"/>
      <c r="BT908" s="77"/>
      <c r="BU908" s="77"/>
      <c r="BV908" s="77"/>
      <c r="BW908" s="77"/>
      <c r="BX908" s="77"/>
      <c r="BY908" s="77"/>
      <c r="BZ908" s="77"/>
      <c r="CA908" s="77"/>
      <c r="CB908" s="77"/>
      <c r="CC908" s="77"/>
      <c r="CD908" s="77"/>
      <c r="CE908" s="77"/>
      <c r="CF908" s="77"/>
      <c r="CG908" s="77"/>
      <c r="CH908" s="77"/>
      <c r="CI908" s="77"/>
      <c r="CJ908" s="77"/>
      <c r="CK908" s="77"/>
      <c r="CL908" s="77"/>
      <c r="CM908" s="77"/>
      <c r="CN908" s="77"/>
      <c r="CO908" s="77"/>
      <c r="CP908" s="77"/>
      <c r="CQ908" s="77"/>
      <c r="CR908" s="77"/>
      <c r="CS908" s="77"/>
      <c r="CT908" s="81"/>
      <c r="CU908" s="77"/>
      <c r="CV908" s="77"/>
      <c r="CW908" s="77"/>
      <c r="CX908" s="77"/>
      <c r="CY908" s="77"/>
      <c r="CZ908" s="77"/>
      <c r="DA908" s="77"/>
      <c r="DB908" s="77"/>
      <c r="DC908" s="77"/>
      <c r="DD908" s="77"/>
      <c r="DE908" s="77"/>
      <c r="DF908" s="77"/>
      <c r="DG908" s="77"/>
      <c r="DH908" s="77"/>
      <c r="DI908" s="77"/>
      <c r="DJ908" s="77"/>
      <c r="DK908" s="77"/>
      <c r="DL908" s="77"/>
      <c r="DM908" s="77"/>
      <c r="DN908" s="77"/>
      <c r="DO908" s="77"/>
      <c r="DP908" s="77"/>
      <c r="DQ908" s="77"/>
      <c r="DR908" s="77"/>
    </row>
    <row r="909" spans="1:122" ht="13.5" customHeight="1">
      <c r="A909" s="77"/>
      <c r="B909" s="86"/>
      <c r="C909" s="86"/>
      <c r="D909" s="86"/>
      <c r="E909" s="86"/>
      <c r="F909" s="86"/>
      <c r="G909" s="86"/>
      <c r="H909" s="86"/>
      <c r="I909" s="86"/>
      <c r="J909" s="86"/>
      <c r="K909" s="88"/>
      <c r="L909" s="77"/>
      <c r="M909" s="77"/>
      <c r="N909" s="77"/>
      <c r="O909" s="77"/>
      <c r="P909" s="77"/>
      <c r="Q909" s="77"/>
      <c r="R909" s="89"/>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c r="AP909" s="77"/>
      <c r="AQ909" s="77"/>
      <c r="AR909" s="77"/>
      <c r="AS909" s="77"/>
      <c r="AT909" s="77"/>
      <c r="AU909" s="77"/>
      <c r="AV909" s="77"/>
      <c r="AW909" s="77"/>
      <c r="AX909" s="77"/>
      <c r="AY909" s="77"/>
      <c r="AZ909" s="77"/>
      <c r="BA909" s="77"/>
      <c r="BB909" s="77"/>
      <c r="BC909" s="77"/>
      <c r="BD909" s="77"/>
      <c r="BE909" s="77"/>
      <c r="BF909" s="77"/>
      <c r="BG909" s="77"/>
      <c r="BH909" s="77"/>
      <c r="BI909" s="77"/>
      <c r="BJ909" s="77"/>
      <c r="BK909" s="77"/>
      <c r="BL909" s="77"/>
      <c r="BM909" s="77"/>
      <c r="BN909" s="77"/>
      <c r="BO909" s="77"/>
      <c r="BP909" s="77"/>
      <c r="BQ909" s="77"/>
      <c r="BR909" s="77"/>
      <c r="BS909" s="77"/>
      <c r="BT909" s="77"/>
      <c r="BU909" s="77"/>
      <c r="BV909" s="77"/>
      <c r="BW909" s="77"/>
      <c r="BX909" s="77"/>
      <c r="BY909" s="77"/>
      <c r="BZ909" s="77"/>
      <c r="CA909" s="77"/>
      <c r="CB909" s="77"/>
      <c r="CC909" s="77"/>
      <c r="CD909" s="77"/>
      <c r="CE909" s="77"/>
      <c r="CF909" s="77"/>
      <c r="CG909" s="77"/>
      <c r="CH909" s="77"/>
      <c r="CI909" s="77"/>
      <c r="CJ909" s="77"/>
      <c r="CK909" s="77"/>
      <c r="CL909" s="77"/>
      <c r="CM909" s="77"/>
      <c r="CN909" s="77"/>
      <c r="CO909" s="77"/>
      <c r="CP909" s="77"/>
      <c r="CQ909" s="77"/>
      <c r="CR909" s="77"/>
      <c r="CS909" s="77"/>
      <c r="CT909" s="81"/>
      <c r="CU909" s="77"/>
      <c r="CV909" s="77"/>
      <c r="CW909" s="77"/>
      <c r="CX909" s="77"/>
      <c r="CY909" s="77"/>
      <c r="CZ909" s="77"/>
      <c r="DA909" s="77"/>
      <c r="DB909" s="77"/>
      <c r="DC909" s="77"/>
      <c r="DD909" s="77"/>
      <c r="DE909" s="77"/>
      <c r="DF909" s="77"/>
      <c r="DG909" s="77"/>
      <c r="DH909" s="77"/>
      <c r="DI909" s="77"/>
      <c r="DJ909" s="77"/>
      <c r="DK909" s="77"/>
      <c r="DL909" s="77"/>
      <c r="DM909" s="77"/>
      <c r="DN909" s="77"/>
      <c r="DO909" s="77"/>
      <c r="DP909" s="77"/>
      <c r="DQ909" s="77"/>
      <c r="DR909" s="77"/>
    </row>
    <row r="910" spans="1:122" ht="13.5" customHeight="1">
      <c r="A910" s="77"/>
      <c r="B910" s="86"/>
      <c r="C910" s="86"/>
      <c r="D910" s="86"/>
      <c r="E910" s="86"/>
      <c r="F910" s="86"/>
      <c r="G910" s="86"/>
      <c r="H910" s="86"/>
      <c r="I910" s="86"/>
      <c r="J910" s="86"/>
      <c r="K910" s="88"/>
      <c r="L910" s="77"/>
      <c r="M910" s="77"/>
      <c r="N910" s="77"/>
      <c r="O910" s="77"/>
      <c r="P910" s="77"/>
      <c r="Q910" s="77"/>
      <c r="R910" s="89"/>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c r="AP910" s="77"/>
      <c r="AQ910" s="77"/>
      <c r="AR910" s="77"/>
      <c r="AS910" s="77"/>
      <c r="AT910" s="77"/>
      <c r="AU910" s="77"/>
      <c r="AV910" s="77"/>
      <c r="AW910" s="77"/>
      <c r="AX910" s="77"/>
      <c r="AY910" s="77"/>
      <c r="AZ910" s="77"/>
      <c r="BA910" s="77"/>
      <c r="BB910" s="77"/>
      <c r="BC910" s="77"/>
      <c r="BD910" s="77"/>
      <c r="BE910" s="77"/>
      <c r="BF910" s="77"/>
      <c r="BG910" s="77"/>
      <c r="BH910" s="77"/>
      <c r="BI910" s="77"/>
      <c r="BJ910" s="77"/>
      <c r="BK910" s="77"/>
      <c r="BL910" s="77"/>
      <c r="BM910" s="77"/>
      <c r="BN910" s="77"/>
      <c r="BO910" s="77"/>
      <c r="BP910" s="77"/>
      <c r="BQ910" s="77"/>
      <c r="BR910" s="77"/>
      <c r="BS910" s="77"/>
      <c r="BT910" s="77"/>
      <c r="BU910" s="77"/>
      <c r="BV910" s="77"/>
      <c r="BW910" s="77"/>
      <c r="BX910" s="77"/>
      <c r="BY910" s="77"/>
      <c r="BZ910" s="77"/>
      <c r="CA910" s="77"/>
      <c r="CB910" s="77"/>
      <c r="CC910" s="77"/>
      <c r="CD910" s="77"/>
      <c r="CE910" s="77"/>
      <c r="CF910" s="77"/>
      <c r="CG910" s="77"/>
      <c r="CH910" s="77"/>
      <c r="CI910" s="77"/>
      <c r="CJ910" s="77"/>
      <c r="CK910" s="77"/>
      <c r="CL910" s="77"/>
      <c r="CM910" s="77"/>
      <c r="CN910" s="77"/>
      <c r="CO910" s="77"/>
      <c r="CP910" s="77"/>
      <c r="CQ910" s="77"/>
      <c r="CR910" s="77"/>
      <c r="CS910" s="77"/>
      <c r="CT910" s="81"/>
      <c r="CU910" s="77"/>
      <c r="CV910" s="77"/>
      <c r="CW910" s="77"/>
      <c r="CX910" s="77"/>
      <c r="CY910" s="77"/>
      <c r="CZ910" s="77"/>
      <c r="DA910" s="77"/>
      <c r="DB910" s="77"/>
      <c r="DC910" s="77"/>
      <c r="DD910" s="77"/>
      <c r="DE910" s="77"/>
      <c r="DF910" s="77"/>
      <c r="DG910" s="77"/>
      <c r="DH910" s="77"/>
      <c r="DI910" s="77"/>
      <c r="DJ910" s="77"/>
      <c r="DK910" s="77"/>
      <c r="DL910" s="77"/>
      <c r="DM910" s="77"/>
      <c r="DN910" s="77"/>
      <c r="DO910" s="77"/>
      <c r="DP910" s="77"/>
      <c r="DQ910" s="77"/>
      <c r="DR910" s="77"/>
    </row>
    <row r="911" spans="1:122" ht="13.5" customHeight="1">
      <c r="A911" s="77"/>
      <c r="B911" s="86"/>
      <c r="C911" s="86"/>
      <c r="D911" s="86"/>
      <c r="E911" s="86"/>
      <c r="F911" s="86"/>
      <c r="G911" s="86"/>
      <c r="H911" s="86"/>
      <c r="I911" s="86"/>
      <c r="J911" s="86"/>
      <c r="K911" s="88"/>
      <c r="L911" s="77"/>
      <c r="M911" s="77"/>
      <c r="N911" s="77"/>
      <c r="O911" s="77"/>
      <c r="P911" s="77"/>
      <c r="Q911" s="77"/>
      <c r="R911" s="89"/>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c r="AP911" s="77"/>
      <c r="AQ911" s="77"/>
      <c r="AR911" s="77"/>
      <c r="AS911" s="77"/>
      <c r="AT911" s="77"/>
      <c r="AU911" s="77"/>
      <c r="AV911" s="77"/>
      <c r="AW911" s="77"/>
      <c r="AX911" s="77"/>
      <c r="AY911" s="77"/>
      <c r="AZ911" s="77"/>
      <c r="BA911" s="77"/>
      <c r="BB911" s="77"/>
      <c r="BC911" s="77"/>
      <c r="BD911" s="77"/>
      <c r="BE911" s="77"/>
      <c r="BF911" s="77"/>
      <c r="BG911" s="77"/>
      <c r="BH911" s="77"/>
      <c r="BI911" s="77"/>
      <c r="BJ911" s="77"/>
      <c r="BK911" s="77"/>
      <c r="BL911" s="77"/>
      <c r="BM911" s="77"/>
      <c r="BN911" s="77"/>
      <c r="BO911" s="77"/>
      <c r="BP911" s="77"/>
      <c r="BQ911" s="77"/>
      <c r="BR911" s="77"/>
      <c r="BS911" s="77"/>
      <c r="BT911" s="77"/>
      <c r="BU911" s="77"/>
      <c r="BV911" s="77"/>
      <c r="BW911" s="77"/>
      <c r="BX911" s="77"/>
      <c r="BY911" s="77"/>
      <c r="BZ911" s="77"/>
      <c r="CA911" s="77"/>
      <c r="CB911" s="77"/>
      <c r="CC911" s="77"/>
      <c r="CD911" s="77"/>
      <c r="CE911" s="77"/>
      <c r="CF911" s="77"/>
      <c r="CG911" s="77"/>
      <c r="CH911" s="77"/>
      <c r="CI911" s="77"/>
      <c r="CJ911" s="77"/>
      <c r="CK911" s="77"/>
      <c r="CL911" s="77"/>
      <c r="CM911" s="77"/>
      <c r="CN911" s="77"/>
      <c r="CO911" s="77"/>
      <c r="CP911" s="77"/>
      <c r="CQ911" s="77"/>
      <c r="CR911" s="77"/>
      <c r="CS911" s="77"/>
      <c r="CT911" s="81"/>
      <c r="CU911" s="77"/>
      <c r="CV911" s="77"/>
      <c r="CW911" s="77"/>
      <c r="CX911" s="77"/>
      <c r="CY911" s="77"/>
      <c r="CZ911" s="77"/>
      <c r="DA911" s="77"/>
      <c r="DB911" s="77"/>
      <c r="DC911" s="77"/>
      <c r="DD911" s="77"/>
      <c r="DE911" s="77"/>
      <c r="DF911" s="77"/>
      <c r="DG911" s="77"/>
      <c r="DH911" s="77"/>
      <c r="DI911" s="77"/>
      <c r="DJ911" s="77"/>
      <c r="DK911" s="77"/>
      <c r="DL911" s="77"/>
      <c r="DM911" s="77"/>
      <c r="DN911" s="77"/>
      <c r="DO911" s="77"/>
      <c r="DP911" s="77"/>
      <c r="DQ911" s="77"/>
      <c r="DR911" s="77"/>
    </row>
    <row r="912" spans="1:122" ht="13.5" customHeight="1">
      <c r="A912" s="77"/>
      <c r="B912" s="86"/>
      <c r="C912" s="86"/>
      <c r="D912" s="86"/>
      <c r="E912" s="86"/>
      <c r="F912" s="86"/>
      <c r="G912" s="86"/>
      <c r="H912" s="86"/>
      <c r="I912" s="86"/>
      <c r="J912" s="86"/>
      <c r="K912" s="88"/>
      <c r="L912" s="77"/>
      <c r="M912" s="77"/>
      <c r="N912" s="77"/>
      <c r="O912" s="77"/>
      <c r="P912" s="77"/>
      <c r="Q912" s="77"/>
      <c r="R912" s="89"/>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c r="AP912" s="77"/>
      <c r="AQ912" s="77"/>
      <c r="AR912" s="77"/>
      <c r="AS912" s="77"/>
      <c r="AT912" s="77"/>
      <c r="AU912" s="77"/>
      <c r="AV912" s="77"/>
      <c r="AW912" s="77"/>
      <c r="AX912" s="77"/>
      <c r="AY912" s="77"/>
      <c r="AZ912" s="77"/>
      <c r="BA912" s="77"/>
      <c r="BB912" s="77"/>
      <c r="BC912" s="77"/>
      <c r="BD912" s="77"/>
      <c r="BE912" s="77"/>
      <c r="BF912" s="77"/>
      <c r="BG912" s="77"/>
      <c r="BH912" s="77"/>
      <c r="BI912" s="77"/>
      <c r="BJ912" s="77"/>
      <c r="BK912" s="77"/>
      <c r="BL912" s="77"/>
      <c r="BM912" s="77"/>
      <c r="BN912" s="77"/>
      <c r="BO912" s="77"/>
      <c r="BP912" s="77"/>
      <c r="BQ912" s="77"/>
      <c r="BR912" s="77"/>
      <c r="BS912" s="77"/>
      <c r="BT912" s="77"/>
      <c r="BU912" s="77"/>
      <c r="BV912" s="77"/>
      <c r="BW912" s="77"/>
      <c r="BX912" s="77"/>
      <c r="BY912" s="77"/>
      <c r="BZ912" s="77"/>
      <c r="CA912" s="77"/>
      <c r="CB912" s="77"/>
      <c r="CC912" s="77"/>
      <c r="CD912" s="77"/>
      <c r="CE912" s="77"/>
      <c r="CF912" s="77"/>
      <c r="CG912" s="77"/>
      <c r="CH912" s="77"/>
      <c r="CI912" s="77"/>
      <c r="CJ912" s="77"/>
      <c r="CK912" s="77"/>
      <c r="CL912" s="77"/>
      <c r="CM912" s="77"/>
      <c r="CN912" s="77"/>
      <c r="CO912" s="77"/>
      <c r="CP912" s="77"/>
      <c r="CQ912" s="77"/>
      <c r="CR912" s="77"/>
      <c r="CS912" s="77"/>
      <c r="CT912" s="81"/>
      <c r="CU912" s="77"/>
      <c r="CV912" s="77"/>
      <c r="CW912" s="77"/>
      <c r="CX912" s="77"/>
      <c r="CY912" s="77"/>
      <c r="CZ912" s="77"/>
      <c r="DA912" s="77"/>
      <c r="DB912" s="77"/>
      <c r="DC912" s="77"/>
      <c r="DD912" s="77"/>
      <c r="DE912" s="77"/>
      <c r="DF912" s="77"/>
      <c r="DG912" s="77"/>
      <c r="DH912" s="77"/>
      <c r="DI912" s="77"/>
      <c r="DJ912" s="77"/>
      <c r="DK912" s="77"/>
      <c r="DL912" s="77"/>
      <c r="DM912" s="77"/>
      <c r="DN912" s="77"/>
      <c r="DO912" s="77"/>
      <c r="DP912" s="77"/>
      <c r="DQ912" s="77"/>
      <c r="DR912" s="77"/>
    </row>
    <row r="913" spans="1:122" ht="13.5" customHeight="1">
      <c r="A913" s="77"/>
      <c r="B913" s="86"/>
      <c r="C913" s="86"/>
      <c r="D913" s="86"/>
      <c r="E913" s="86"/>
      <c r="F913" s="86"/>
      <c r="G913" s="86"/>
      <c r="H913" s="86"/>
      <c r="I913" s="86"/>
      <c r="J913" s="86"/>
      <c r="K913" s="88"/>
      <c r="L913" s="77"/>
      <c r="M913" s="77"/>
      <c r="N913" s="77"/>
      <c r="O913" s="77"/>
      <c r="P913" s="77"/>
      <c r="Q913" s="77"/>
      <c r="R913" s="89"/>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c r="AP913" s="77"/>
      <c r="AQ913" s="77"/>
      <c r="AR913" s="77"/>
      <c r="AS913" s="77"/>
      <c r="AT913" s="77"/>
      <c r="AU913" s="77"/>
      <c r="AV913" s="77"/>
      <c r="AW913" s="77"/>
      <c r="AX913" s="77"/>
      <c r="AY913" s="77"/>
      <c r="AZ913" s="77"/>
      <c r="BA913" s="77"/>
      <c r="BB913" s="77"/>
      <c r="BC913" s="77"/>
      <c r="BD913" s="77"/>
      <c r="BE913" s="77"/>
      <c r="BF913" s="77"/>
      <c r="BG913" s="77"/>
      <c r="BH913" s="77"/>
      <c r="BI913" s="77"/>
      <c r="BJ913" s="77"/>
      <c r="BK913" s="77"/>
      <c r="BL913" s="77"/>
      <c r="BM913" s="77"/>
      <c r="BN913" s="77"/>
      <c r="BO913" s="77"/>
      <c r="BP913" s="77"/>
      <c r="BQ913" s="77"/>
      <c r="BR913" s="77"/>
      <c r="BS913" s="77"/>
      <c r="BT913" s="77"/>
      <c r="BU913" s="77"/>
      <c r="BV913" s="77"/>
      <c r="BW913" s="77"/>
      <c r="BX913" s="77"/>
      <c r="BY913" s="77"/>
      <c r="BZ913" s="77"/>
      <c r="CA913" s="77"/>
      <c r="CB913" s="77"/>
      <c r="CC913" s="77"/>
      <c r="CD913" s="77"/>
      <c r="CE913" s="77"/>
      <c r="CF913" s="77"/>
      <c r="CG913" s="77"/>
      <c r="CH913" s="77"/>
      <c r="CI913" s="77"/>
      <c r="CJ913" s="77"/>
      <c r="CK913" s="77"/>
      <c r="CL913" s="77"/>
      <c r="CM913" s="77"/>
      <c r="CN913" s="77"/>
      <c r="CO913" s="77"/>
      <c r="CP913" s="77"/>
      <c r="CQ913" s="77"/>
      <c r="CR913" s="77"/>
      <c r="CS913" s="77"/>
      <c r="CT913" s="81"/>
      <c r="CU913" s="77"/>
      <c r="CV913" s="77"/>
      <c r="CW913" s="77"/>
      <c r="CX913" s="77"/>
      <c r="CY913" s="77"/>
      <c r="CZ913" s="77"/>
      <c r="DA913" s="77"/>
      <c r="DB913" s="77"/>
      <c r="DC913" s="77"/>
      <c r="DD913" s="77"/>
      <c r="DE913" s="77"/>
      <c r="DF913" s="77"/>
      <c r="DG913" s="77"/>
      <c r="DH913" s="77"/>
      <c r="DI913" s="77"/>
      <c r="DJ913" s="77"/>
      <c r="DK913" s="77"/>
      <c r="DL913" s="77"/>
      <c r="DM913" s="77"/>
      <c r="DN913" s="77"/>
      <c r="DO913" s="77"/>
      <c r="DP913" s="77"/>
      <c r="DQ913" s="77"/>
      <c r="DR913" s="77"/>
    </row>
    <row r="914" spans="1:122" ht="13.5" customHeight="1">
      <c r="A914" s="77"/>
      <c r="B914" s="86"/>
      <c r="C914" s="86"/>
      <c r="D914" s="86"/>
      <c r="E914" s="86"/>
      <c r="F914" s="86"/>
      <c r="G914" s="86"/>
      <c r="H914" s="86"/>
      <c r="I914" s="86"/>
      <c r="J914" s="86"/>
      <c r="K914" s="88"/>
      <c r="L914" s="77"/>
      <c r="M914" s="77"/>
      <c r="N914" s="77"/>
      <c r="O914" s="77"/>
      <c r="P914" s="77"/>
      <c r="Q914" s="77"/>
      <c r="R914" s="89"/>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c r="AP914" s="77"/>
      <c r="AQ914" s="77"/>
      <c r="AR914" s="77"/>
      <c r="AS914" s="77"/>
      <c r="AT914" s="77"/>
      <c r="AU914" s="77"/>
      <c r="AV914" s="77"/>
      <c r="AW914" s="77"/>
      <c r="AX914" s="77"/>
      <c r="AY914" s="77"/>
      <c r="AZ914" s="77"/>
      <c r="BA914" s="77"/>
      <c r="BB914" s="77"/>
      <c r="BC914" s="77"/>
      <c r="BD914" s="77"/>
      <c r="BE914" s="77"/>
      <c r="BF914" s="77"/>
      <c r="BG914" s="77"/>
      <c r="BH914" s="77"/>
      <c r="BI914" s="77"/>
      <c r="BJ914" s="77"/>
      <c r="BK914" s="77"/>
      <c r="BL914" s="77"/>
      <c r="BM914" s="77"/>
      <c r="BN914" s="77"/>
      <c r="BO914" s="77"/>
      <c r="BP914" s="77"/>
      <c r="BQ914" s="77"/>
      <c r="BR914" s="77"/>
      <c r="BS914" s="77"/>
      <c r="BT914" s="77"/>
      <c r="BU914" s="77"/>
      <c r="BV914" s="77"/>
      <c r="BW914" s="77"/>
      <c r="BX914" s="77"/>
      <c r="BY914" s="77"/>
      <c r="BZ914" s="77"/>
      <c r="CA914" s="77"/>
      <c r="CB914" s="77"/>
      <c r="CC914" s="77"/>
      <c r="CD914" s="77"/>
      <c r="CE914" s="77"/>
      <c r="CF914" s="77"/>
      <c r="CG914" s="77"/>
      <c r="CH914" s="77"/>
      <c r="CI914" s="77"/>
      <c r="CJ914" s="77"/>
      <c r="CK914" s="77"/>
      <c r="CL914" s="77"/>
      <c r="CM914" s="77"/>
      <c r="CN914" s="77"/>
      <c r="CO914" s="77"/>
      <c r="CP914" s="77"/>
      <c r="CQ914" s="77"/>
      <c r="CR914" s="77"/>
      <c r="CS914" s="77"/>
      <c r="CT914" s="81"/>
      <c r="CU914" s="77"/>
      <c r="CV914" s="77"/>
      <c r="CW914" s="77"/>
      <c r="CX914" s="77"/>
      <c r="CY914" s="77"/>
      <c r="CZ914" s="77"/>
      <c r="DA914" s="77"/>
      <c r="DB914" s="77"/>
      <c r="DC914" s="77"/>
      <c r="DD914" s="77"/>
      <c r="DE914" s="77"/>
      <c r="DF914" s="77"/>
      <c r="DG914" s="77"/>
      <c r="DH914" s="77"/>
      <c r="DI914" s="77"/>
      <c r="DJ914" s="77"/>
      <c r="DK914" s="77"/>
      <c r="DL914" s="77"/>
      <c r="DM914" s="77"/>
      <c r="DN914" s="77"/>
      <c r="DO914" s="77"/>
      <c r="DP914" s="77"/>
      <c r="DQ914" s="77"/>
      <c r="DR914" s="77"/>
    </row>
    <row r="915" spans="1:122" ht="13.5" customHeight="1">
      <c r="A915" s="77"/>
      <c r="B915" s="86"/>
      <c r="C915" s="86"/>
      <c r="D915" s="86"/>
      <c r="E915" s="86"/>
      <c r="F915" s="86"/>
      <c r="G915" s="86"/>
      <c r="H915" s="86"/>
      <c r="I915" s="86"/>
      <c r="J915" s="86"/>
      <c r="K915" s="88"/>
      <c r="L915" s="77"/>
      <c r="M915" s="77"/>
      <c r="N915" s="77"/>
      <c r="O915" s="77"/>
      <c r="P915" s="77"/>
      <c r="Q915" s="77"/>
      <c r="R915" s="89"/>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c r="AP915" s="77"/>
      <c r="AQ915" s="77"/>
      <c r="AR915" s="77"/>
      <c r="AS915" s="77"/>
      <c r="AT915" s="77"/>
      <c r="AU915" s="77"/>
      <c r="AV915" s="77"/>
      <c r="AW915" s="77"/>
      <c r="AX915" s="77"/>
      <c r="AY915" s="77"/>
      <c r="AZ915" s="77"/>
      <c r="BA915" s="77"/>
      <c r="BB915" s="77"/>
      <c r="BC915" s="77"/>
      <c r="BD915" s="77"/>
      <c r="BE915" s="77"/>
      <c r="BF915" s="77"/>
      <c r="BG915" s="77"/>
      <c r="BH915" s="77"/>
      <c r="BI915" s="77"/>
      <c r="BJ915" s="77"/>
      <c r="BK915" s="77"/>
      <c r="BL915" s="77"/>
      <c r="BM915" s="77"/>
      <c r="BN915" s="77"/>
      <c r="BO915" s="77"/>
      <c r="BP915" s="77"/>
      <c r="BQ915" s="77"/>
      <c r="BR915" s="77"/>
      <c r="BS915" s="77"/>
      <c r="BT915" s="77"/>
      <c r="BU915" s="77"/>
      <c r="BV915" s="77"/>
      <c r="BW915" s="77"/>
      <c r="BX915" s="77"/>
      <c r="BY915" s="77"/>
      <c r="BZ915" s="77"/>
      <c r="CA915" s="77"/>
      <c r="CB915" s="77"/>
      <c r="CC915" s="77"/>
      <c r="CD915" s="77"/>
      <c r="CE915" s="77"/>
      <c r="CF915" s="77"/>
      <c r="CG915" s="77"/>
      <c r="CH915" s="77"/>
      <c r="CI915" s="77"/>
      <c r="CJ915" s="77"/>
      <c r="CK915" s="77"/>
      <c r="CL915" s="77"/>
      <c r="CM915" s="77"/>
      <c r="CN915" s="77"/>
      <c r="CO915" s="77"/>
      <c r="CP915" s="77"/>
      <c r="CQ915" s="77"/>
      <c r="CR915" s="77"/>
      <c r="CS915" s="77"/>
      <c r="CT915" s="81"/>
      <c r="CU915" s="77"/>
      <c r="CV915" s="77"/>
      <c r="CW915" s="77"/>
      <c r="CX915" s="77"/>
      <c r="CY915" s="77"/>
      <c r="CZ915" s="77"/>
      <c r="DA915" s="77"/>
      <c r="DB915" s="77"/>
      <c r="DC915" s="77"/>
      <c r="DD915" s="77"/>
      <c r="DE915" s="77"/>
      <c r="DF915" s="77"/>
      <c r="DG915" s="77"/>
      <c r="DH915" s="77"/>
      <c r="DI915" s="77"/>
      <c r="DJ915" s="77"/>
      <c r="DK915" s="77"/>
      <c r="DL915" s="77"/>
      <c r="DM915" s="77"/>
      <c r="DN915" s="77"/>
      <c r="DO915" s="77"/>
      <c r="DP915" s="77"/>
      <c r="DQ915" s="77"/>
      <c r="DR915" s="77"/>
    </row>
    <row r="916" spans="1:122" ht="13.5" customHeight="1">
      <c r="A916" s="77"/>
      <c r="B916" s="86"/>
      <c r="C916" s="86"/>
      <c r="D916" s="86"/>
      <c r="E916" s="86"/>
      <c r="F916" s="86"/>
      <c r="G916" s="86"/>
      <c r="H916" s="86"/>
      <c r="I916" s="86"/>
      <c r="J916" s="86"/>
      <c r="K916" s="88"/>
      <c r="L916" s="77"/>
      <c r="M916" s="77"/>
      <c r="N916" s="77"/>
      <c r="O916" s="77"/>
      <c r="P916" s="77"/>
      <c r="Q916" s="77"/>
      <c r="R916" s="89"/>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c r="AP916" s="77"/>
      <c r="AQ916" s="77"/>
      <c r="AR916" s="77"/>
      <c r="AS916" s="77"/>
      <c r="AT916" s="77"/>
      <c r="AU916" s="77"/>
      <c r="AV916" s="77"/>
      <c r="AW916" s="77"/>
      <c r="AX916" s="77"/>
      <c r="AY916" s="77"/>
      <c r="AZ916" s="77"/>
      <c r="BA916" s="77"/>
      <c r="BB916" s="77"/>
      <c r="BC916" s="77"/>
      <c r="BD916" s="77"/>
      <c r="BE916" s="77"/>
      <c r="BF916" s="77"/>
      <c r="BG916" s="77"/>
      <c r="BH916" s="77"/>
      <c r="BI916" s="77"/>
      <c r="BJ916" s="77"/>
      <c r="BK916" s="77"/>
      <c r="BL916" s="77"/>
      <c r="BM916" s="77"/>
      <c r="BN916" s="77"/>
      <c r="BO916" s="77"/>
      <c r="BP916" s="77"/>
      <c r="BQ916" s="77"/>
      <c r="BR916" s="77"/>
      <c r="BS916" s="77"/>
      <c r="BT916" s="77"/>
      <c r="BU916" s="77"/>
      <c r="BV916" s="77"/>
      <c r="BW916" s="77"/>
      <c r="BX916" s="77"/>
      <c r="BY916" s="77"/>
      <c r="BZ916" s="77"/>
      <c r="CA916" s="77"/>
      <c r="CB916" s="77"/>
      <c r="CC916" s="77"/>
      <c r="CD916" s="77"/>
      <c r="CE916" s="77"/>
      <c r="CF916" s="77"/>
      <c r="CG916" s="77"/>
      <c r="CH916" s="77"/>
      <c r="CI916" s="77"/>
      <c r="CJ916" s="77"/>
      <c r="CK916" s="77"/>
      <c r="CL916" s="77"/>
      <c r="CM916" s="77"/>
      <c r="CN916" s="77"/>
      <c r="CO916" s="77"/>
      <c r="CP916" s="77"/>
      <c r="CQ916" s="77"/>
      <c r="CR916" s="77"/>
      <c r="CS916" s="77"/>
      <c r="CT916" s="81"/>
      <c r="CU916" s="77"/>
      <c r="CV916" s="77"/>
      <c r="CW916" s="77"/>
      <c r="CX916" s="77"/>
      <c r="CY916" s="77"/>
      <c r="CZ916" s="77"/>
      <c r="DA916" s="77"/>
      <c r="DB916" s="77"/>
      <c r="DC916" s="77"/>
      <c r="DD916" s="77"/>
      <c r="DE916" s="77"/>
      <c r="DF916" s="77"/>
      <c r="DG916" s="77"/>
      <c r="DH916" s="77"/>
      <c r="DI916" s="77"/>
      <c r="DJ916" s="77"/>
      <c r="DK916" s="77"/>
      <c r="DL916" s="77"/>
      <c r="DM916" s="77"/>
      <c r="DN916" s="77"/>
      <c r="DO916" s="77"/>
      <c r="DP916" s="77"/>
      <c r="DQ916" s="77"/>
      <c r="DR916" s="77"/>
    </row>
    <row r="917" spans="1:122" ht="13.5" customHeight="1">
      <c r="A917" s="77"/>
      <c r="B917" s="86"/>
      <c r="C917" s="86"/>
      <c r="D917" s="86"/>
      <c r="E917" s="86"/>
      <c r="F917" s="86"/>
      <c r="G917" s="86"/>
      <c r="H917" s="86"/>
      <c r="I917" s="86"/>
      <c r="J917" s="86"/>
      <c r="K917" s="88"/>
      <c r="L917" s="77"/>
      <c r="M917" s="77"/>
      <c r="N917" s="77"/>
      <c r="O917" s="77"/>
      <c r="P917" s="77"/>
      <c r="Q917" s="77"/>
      <c r="R917" s="89"/>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c r="AP917" s="77"/>
      <c r="AQ917" s="77"/>
      <c r="AR917" s="77"/>
      <c r="AS917" s="77"/>
      <c r="AT917" s="77"/>
      <c r="AU917" s="77"/>
      <c r="AV917" s="77"/>
      <c r="AW917" s="77"/>
      <c r="AX917" s="77"/>
      <c r="AY917" s="77"/>
      <c r="AZ917" s="77"/>
      <c r="BA917" s="77"/>
      <c r="BB917" s="77"/>
      <c r="BC917" s="77"/>
      <c r="BD917" s="77"/>
      <c r="BE917" s="77"/>
      <c r="BF917" s="77"/>
      <c r="BG917" s="77"/>
      <c r="BH917" s="77"/>
      <c r="BI917" s="77"/>
      <c r="BJ917" s="77"/>
      <c r="BK917" s="77"/>
      <c r="BL917" s="77"/>
      <c r="BM917" s="77"/>
      <c r="BN917" s="77"/>
      <c r="BO917" s="77"/>
      <c r="BP917" s="77"/>
      <c r="BQ917" s="77"/>
      <c r="BR917" s="77"/>
      <c r="BS917" s="77"/>
      <c r="BT917" s="77"/>
      <c r="BU917" s="77"/>
      <c r="BV917" s="77"/>
      <c r="BW917" s="77"/>
      <c r="BX917" s="77"/>
      <c r="BY917" s="77"/>
      <c r="BZ917" s="77"/>
      <c r="CA917" s="77"/>
      <c r="CB917" s="77"/>
      <c r="CC917" s="77"/>
      <c r="CD917" s="77"/>
      <c r="CE917" s="77"/>
      <c r="CF917" s="77"/>
      <c r="CG917" s="77"/>
      <c r="CH917" s="77"/>
      <c r="CI917" s="77"/>
      <c r="CJ917" s="77"/>
      <c r="CK917" s="77"/>
      <c r="CL917" s="77"/>
      <c r="CM917" s="77"/>
      <c r="CN917" s="77"/>
      <c r="CO917" s="77"/>
      <c r="CP917" s="77"/>
      <c r="CQ917" s="77"/>
      <c r="CR917" s="77"/>
      <c r="CS917" s="77"/>
      <c r="CT917" s="81"/>
      <c r="CU917" s="77"/>
      <c r="CV917" s="77"/>
      <c r="CW917" s="77"/>
      <c r="CX917" s="77"/>
      <c r="CY917" s="77"/>
      <c r="CZ917" s="77"/>
      <c r="DA917" s="77"/>
      <c r="DB917" s="77"/>
      <c r="DC917" s="77"/>
      <c r="DD917" s="77"/>
      <c r="DE917" s="77"/>
      <c r="DF917" s="77"/>
      <c r="DG917" s="77"/>
      <c r="DH917" s="77"/>
      <c r="DI917" s="77"/>
      <c r="DJ917" s="77"/>
      <c r="DK917" s="77"/>
      <c r="DL917" s="77"/>
      <c r="DM917" s="77"/>
      <c r="DN917" s="77"/>
      <c r="DO917" s="77"/>
      <c r="DP917" s="77"/>
      <c r="DQ917" s="77"/>
      <c r="DR917" s="77"/>
    </row>
    <row r="918" spans="1:122" ht="13.5" customHeight="1">
      <c r="A918" s="77"/>
      <c r="B918" s="86"/>
      <c r="C918" s="86"/>
      <c r="D918" s="86"/>
      <c r="E918" s="86"/>
      <c r="F918" s="86"/>
      <c r="G918" s="86"/>
      <c r="H918" s="86"/>
      <c r="I918" s="86"/>
      <c r="J918" s="86"/>
      <c r="K918" s="88"/>
      <c r="L918" s="77"/>
      <c r="M918" s="77"/>
      <c r="N918" s="77"/>
      <c r="O918" s="77"/>
      <c r="P918" s="77"/>
      <c r="Q918" s="77"/>
      <c r="R918" s="89"/>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c r="AP918" s="77"/>
      <c r="AQ918" s="77"/>
      <c r="AR918" s="77"/>
      <c r="AS918" s="77"/>
      <c r="AT918" s="77"/>
      <c r="AU918" s="77"/>
      <c r="AV918" s="77"/>
      <c r="AW918" s="77"/>
      <c r="AX918" s="77"/>
      <c r="AY918" s="77"/>
      <c r="AZ918" s="77"/>
      <c r="BA918" s="77"/>
      <c r="BB918" s="77"/>
      <c r="BC918" s="77"/>
      <c r="BD918" s="77"/>
      <c r="BE918" s="77"/>
      <c r="BF918" s="77"/>
      <c r="BG918" s="77"/>
      <c r="BH918" s="77"/>
      <c r="BI918" s="77"/>
      <c r="BJ918" s="77"/>
      <c r="BK918" s="77"/>
      <c r="BL918" s="77"/>
      <c r="BM918" s="77"/>
      <c r="BN918" s="77"/>
      <c r="BO918" s="77"/>
      <c r="BP918" s="77"/>
      <c r="BQ918" s="77"/>
      <c r="BR918" s="77"/>
      <c r="BS918" s="77"/>
      <c r="BT918" s="77"/>
      <c r="BU918" s="77"/>
      <c r="BV918" s="77"/>
      <c r="BW918" s="77"/>
      <c r="BX918" s="77"/>
      <c r="BY918" s="77"/>
      <c r="BZ918" s="77"/>
      <c r="CA918" s="77"/>
      <c r="CB918" s="77"/>
      <c r="CC918" s="77"/>
      <c r="CD918" s="77"/>
      <c r="CE918" s="77"/>
      <c r="CF918" s="77"/>
      <c r="CG918" s="77"/>
      <c r="CH918" s="77"/>
      <c r="CI918" s="77"/>
      <c r="CJ918" s="77"/>
      <c r="CK918" s="77"/>
      <c r="CL918" s="77"/>
      <c r="CM918" s="77"/>
      <c r="CN918" s="77"/>
      <c r="CO918" s="77"/>
      <c r="CP918" s="77"/>
      <c r="CQ918" s="77"/>
      <c r="CR918" s="77"/>
      <c r="CS918" s="77"/>
      <c r="CT918" s="81"/>
      <c r="CU918" s="77"/>
      <c r="CV918" s="77"/>
      <c r="CW918" s="77"/>
      <c r="CX918" s="77"/>
      <c r="CY918" s="77"/>
      <c r="CZ918" s="77"/>
      <c r="DA918" s="77"/>
      <c r="DB918" s="77"/>
      <c r="DC918" s="77"/>
      <c r="DD918" s="77"/>
      <c r="DE918" s="77"/>
      <c r="DF918" s="77"/>
      <c r="DG918" s="77"/>
      <c r="DH918" s="77"/>
      <c r="DI918" s="77"/>
      <c r="DJ918" s="77"/>
      <c r="DK918" s="77"/>
      <c r="DL918" s="77"/>
      <c r="DM918" s="77"/>
      <c r="DN918" s="77"/>
      <c r="DO918" s="77"/>
      <c r="DP918" s="77"/>
      <c r="DQ918" s="77"/>
      <c r="DR918" s="77"/>
    </row>
    <row r="919" spans="1:122" ht="13.5" customHeight="1">
      <c r="A919" s="77"/>
      <c r="B919" s="86"/>
      <c r="C919" s="86"/>
      <c r="D919" s="86"/>
      <c r="E919" s="86"/>
      <c r="F919" s="86"/>
      <c r="G919" s="86"/>
      <c r="H919" s="86"/>
      <c r="I919" s="86"/>
      <c r="J919" s="86"/>
      <c r="K919" s="88"/>
      <c r="L919" s="77"/>
      <c r="M919" s="77"/>
      <c r="N919" s="77"/>
      <c r="O919" s="77"/>
      <c r="P919" s="77"/>
      <c r="Q919" s="77"/>
      <c r="R919" s="89"/>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c r="AP919" s="77"/>
      <c r="AQ919" s="77"/>
      <c r="AR919" s="77"/>
      <c r="AS919" s="77"/>
      <c r="AT919" s="77"/>
      <c r="AU919" s="77"/>
      <c r="AV919" s="77"/>
      <c r="AW919" s="77"/>
      <c r="AX919" s="77"/>
      <c r="AY919" s="77"/>
      <c r="AZ919" s="77"/>
      <c r="BA919" s="77"/>
      <c r="BB919" s="77"/>
      <c r="BC919" s="77"/>
      <c r="BD919" s="77"/>
      <c r="BE919" s="77"/>
      <c r="BF919" s="77"/>
      <c r="BG919" s="77"/>
      <c r="BH919" s="77"/>
      <c r="BI919" s="77"/>
      <c r="BJ919" s="77"/>
      <c r="BK919" s="77"/>
      <c r="BL919" s="77"/>
      <c r="BM919" s="77"/>
      <c r="BN919" s="77"/>
      <c r="BO919" s="77"/>
      <c r="BP919" s="77"/>
      <c r="BQ919" s="77"/>
      <c r="BR919" s="77"/>
      <c r="BS919" s="77"/>
      <c r="BT919" s="77"/>
      <c r="BU919" s="77"/>
      <c r="BV919" s="77"/>
      <c r="BW919" s="77"/>
      <c r="BX919" s="77"/>
      <c r="BY919" s="77"/>
      <c r="BZ919" s="77"/>
      <c r="CA919" s="77"/>
      <c r="CB919" s="77"/>
      <c r="CC919" s="77"/>
      <c r="CD919" s="77"/>
      <c r="CE919" s="77"/>
      <c r="CF919" s="77"/>
      <c r="CG919" s="77"/>
      <c r="CH919" s="77"/>
      <c r="CI919" s="77"/>
      <c r="CJ919" s="77"/>
      <c r="CK919" s="77"/>
      <c r="CL919" s="77"/>
      <c r="CM919" s="77"/>
      <c r="CN919" s="77"/>
      <c r="CO919" s="77"/>
      <c r="CP919" s="77"/>
      <c r="CQ919" s="77"/>
      <c r="CR919" s="77"/>
      <c r="CS919" s="77"/>
      <c r="CT919" s="81"/>
      <c r="CU919" s="77"/>
      <c r="CV919" s="77"/>
      <c r="CW919" s="77"/>
      <c r="CX919" s="77"/>
      <c r="CY919" s="77"/>
      <c r="CZ919" s="77"/>
      <c r="DA919" s="77"/>
      <c r="DB919" s="77"/>
      <c r="DC919" s="77"/>
      <c r="DD919" s="77"/>
      <c r="DE919" s="77"/>
      <c r="DF919" s="77"/>
      <c r="DG919" s="77"/>
      <c r="DH919" s="77"/>
      <c r="DI919" s="77"/>
      <c r="DJ919" s="77"/>
      <c r="DK919" s="77"/>
      <c r="DL919" s="77"/>
      <c r="DM919" s="77"/>
      <c r="DN919" s="77"/>
      <c r="DO919" s="77"/>
      <c r="DP919" s="77"/>
      <c r="DQ919" s="77"/>
      <c r="DR919" s="77"/>
    </row>
    <row r="920" spans="1:122" ht="13.5" customHeight="1">
      <c r="A920" s="77"/>
      <c r="B920" s="86"/>
      <c r="C920" s="86"/>
      <c r="D920" s="86"/>
      <c r="E920" s="86"/>
      <c r="F920" s="86"/>
      <c r="G920" s="86"/>
      <c r="H920" s="86"/>
      <c r="I920" s="86"/>
      <c r="J920" s="86"/>
      <c r="K920" s="88"/>
      <c r="L920" s="77"/>
      <c r="M920" s="77"/>
      <c r="N920" s="77"/>
      <c r="O920" s="77"/>
      <c r="P920" s="77"/>
      <c r="Q920" s="77"/>
      <c r="R920" s="89"/>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c r="AP920" s="77"/>
      <c r="AQ920" s="77"/>
      <c r="AR920" s="77"/>
      <c r="AS920" s="77"/>
      <c r="AT920" s="77"/>
      <c r="AU920" s="77"/>
      <c r="AV920" s="77"/>
      <c r="AW920" s="77"/>
      <c r="AX920" s="77"/>
      <c r="AY920" s="77"/>
      <c r="AZ920" s="77"/>
      <c r="BA920" s="77"/>
      <c r="BB920" s="77"/>
      <c r="BC920" s="77"/>
      <c r="BD920" s="77"/>
      <c r="BE920" s="77"/>
      <c r="BF920" s="77"/>
      <c r="BG920" s="77"/>
      <c r="BH920" s="77"/>
      <c r="BI920" s="77"/>
      <c r="BJ920" s="77"/>
      <c r="BK920" s="77"/>
      <c r="BL920" s="77"/>
      <c r="BM920" s="77"/>
      <c r="BN920" s="77"/>
      <c r="BO920" s="77"/>
      <c r="BP920" s="77"/>
      <c r="BQ920" s="77"/>
      <c r="BR920" s="77"/>
      <c r="BS920" s="77"/>
      <c r="BT920" s="77"/>
      <c r="BU920" s="77"/>
      <c r="BV920" s="77"/>
      <c r="BW920" s="77"/>
      <c r="BX920" s="77"/>
      <c r="BY920" s="77"/>
      <c r="BZ920" s="77"/>
      <c r="CA920" s="77"/>
      <c r="CB920" s="77"/>
      <c r="CC920" s="77"/>
      <c r="CD920" s="77"/>
      <c r="CE920" s="77"/>
      <c r="CF920" s="77"/>
      <c r="CG920" s="77"/>
      <c r="CH920" s="77"/>
      <c r="CI920" s="77"/>
      <c r="CJ920" s="77"/>
      <c r="CK920" s="77"/>
      <c r="CL920" s="77"/>
      <c r="CM920" s="77"/>
      <c r="CN920" s="77"/>
      <c r="CO920" s="77"/>
      <c r="CP920" s="77"/>
      <c r="CQ920" s="77"/>
      <c r="CR920" s="77"/>
      <c r="CS920" s="77"/>
      <c r="CT920" s="81"/>
      <c r="CU920" s="77"/>
      <c r="CV920" s="77"/>
      <c r="CW920" s="77"/>
      <c r="CX920" s="77"/>
      <c r="CY920" s="77"/>
      <c r="CZ920" s="77"/>
      <c r="DA920" s="77"/>
      <c r="DB920" s="77"/>
      <c r="DC920" s="77"/>
      <c r="DD920" s="77"/>
      <c r="DE920" s="77"/>
      <c r="DF920" s="77"/>
      <c r="DG920" s="77"/>
      <c r="DH920" s="77"/>
      <c r="DI920" s="77"/>
      <c r="DJ920" s="77"/>
      <c r="DK920" s="77"/>
      <c r="DL920" s="77"/>
      <c r="DM920" s="77"/>
      <c r="DN920" s="77"/>
      <c r="DO920" s="77"/>
      <c r="DP920" s="77"/>
      <c r="DQ920" s="77"/>
      <c r="DR920" s="77"/>
    </row>
    <row r="921" spans="1:122" ht="13.5" customHeight="1">
      <c r="A921" s="77"/>
      <c r="B921" s="86"/>
      <c r="C921" s="86"/>
      <c r="D921" s="86"/>
      <c r="E921" s="86"/>
      <c r="F921" s="86"/>
      <c r="G921" s="86"/>
      <c r="H921" s="86"/>
      <c r="I921" s="86"/>
      <c r="J921" s="86"/>
      <c r="K921" s="88"/>
      <c r="L921" s="77"/>
      <c r="M921" s="77"/>
      <c r="N921" s="77"/>
      <c r="O921" s="77"/>
      <c r="P921" s="77"/>
      <c r="Q921" s="77"/>
      <c r="R921" s="89"/>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c r="AP921" s="77"/>
      <c r="AQ921" s="77"/>
      <c r="AR921" s="77"/>
      <c r="AS921" s="77"/>
      <c r="AT921" s="77"/>
      <c r="AU921" s="77"/>
      <c r="AV921" s="77"/>
      <c r="AW921" s="77"/>
      <c r="AX921" s="77"/>
      <c r="AY921" s="77"/>
      <c r="AZ921" s="77"/>
      <c r="BA921" s="77"/>
      <c r="BB921" s="77"/>
      <c r="BC921" s="77"/>
      <c r="BD921" s="77"/>
      <c r="BE921" s="77"/>
      <c r="BF921" s="77"/>
      <c r="BG921" s="77"/>
      <c r="BH921" s="77"/>
      <c r="BI921" s="77"/>
      <c r="BJ921" s="77"/>
      <c r="BK921" s="77"/>
      <c r="BL921" s="77"/>
      <c r="BM921" s="77"/>
      <c r="BN921" s="77"/>
      <c r="BO921" s="77"/>
      <c r="BP921" s="77"/>
      <c r="BQ921" s="77"/>
      <c r="BR921" s="77"/>
      <c r="BS921" s="77"/>
      <c r="BT921" s="77"/>
      <c r="BU921" s="77"/>
      <c r="BV921" s="77"/>
      <c r="BW921" s="77"/>
      <c r="BX921" s="77"/>
      <c r="BY921" s="77"/>
      <c r="BZ921" s="77"/>
      <c r="CA921" s="77"/>
      <c r="CB921" s="77"/>
      <c r="CC921" s="77"/>
      <c r="CD921" s="77"/>
      <c r="CE921" s="77"/>
      <c r="CF921" s="77"/>
      <c r="CG921" s="77"/>
      <c r="CH921" s="77"/>
      <c r="CI921" s="77"/>
      <c r="CJ921" s="77"/>
      <c r="CK921" s="77"/>
      <c r="CL921" s="77"/>
      <c r="CM921" s="77"/>
      <c r="CN921" s="77"/>
      <c r="CO921" s="77"/>
      <c r="CP921" s="77"/>
      <c r="CQ921" s="77"/>
      <c r="CR921" s="77"/>
      <c r="CS921" s="77"/>
      <c r="CT921" s="81"/>
      <c r="CU921" s="77"/>
      <c r="CV921" s="77"/>
      <c r="CW921" s="77"/>
      <c r="CX921" s="77"/>
      <c r="CY921" s="77"/>
      <c r="CZ921" s="77"/>
      <c r="DA921" s="77"/>
      <c r="DB921" s="77"/>
      <c r="DC921" s="77"/>
      <c r="DD921" s="77"/>
      <c r="DE921" s="77"/>
      <c r="DF921" s="77"/>
      <c r="DG921" s="77"/>
      <c r="DH921" s="77"/>
      <c r="DI921" s="77"/>
      <c r="DJ921" s="77"/>
      <c r="DK921" s="77"/>
      <c r="DL921" s="77"/>
      <c r="DM921" s="77"/>
      <c r="DN921" s="77"/>
      <c r="DO921" s="77"/>
      <c r="DP921" s="77"/>
      <c r="DQ921" s="77"/>
      <c r="DR921" s="77"/>
    </row>
    <row r="922" spans="1:122" ht="13.5" customHeight="1">
      <c r="A922" s="77"/>
      <c r="B922" s="86"/>
      <c r="C922" s="86"/>
      <c r="D922" s="86"/>
      <c r="E922" s="86"/>
      <c r="F922" s="86"/>
      <c r="G922" s="86"/>
      <c r="H922" s="86"/>
      <c r="I922" s="86"/>
      <c r="J922" s="86"/>
      <c r="K922" s="88"/>
      <c r="L922" s="77"/>
      <c r="M922" s="77"/>
      <c r="N922" s="77"/>
      <c r="O922" s="77"/>
      <c r="P922" s="77"/>
      <c r="Q922" s="77"/>
      <c r="R922" s="89"/>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c r="AP922" s="77"/>
      <c r="AQ922" s="77"/>
      <c r="AR922" s="77"/>
      <c r="AS922" s="77"/>
      <c r="AT922" s="77"/>
      <c r="AU922" s="77"/>
      <c r="AV922" s="77"/>
      <c r="AW922" s="77"/>
      <c r="AX922" s="77"/>
      <c r="AY922" s="77"/>
      <c r="AZ922" s="77"/>
      <c r="BA922" s="77"/>
      <c r="BB922" s="77"/>
      <c r="BC922" s="77"/>
      <c r="BD922" s="77"/>
      <c r="BE922" s="77"/>
      <c r="BF922" s="77"/>
      <c r="BG922" s="77"/>
      <c r="BH922" s="77"/>
      <c r="BI922" s="77"/>
      <c r="BJ922" s="77"/>
      <c r="BK922" s="77"/>
      <c r="BL922" s="77"/>
      <c r="BM922" s="77"/>
      <c r="BN922" s="77"/>
      <c r="BO922" s="77"/>
      <c r="BP922" s="77"/>
      <c r="BQ922" s="77"/>
      <c r="BR922" s="77"/>
      <c r="BS922" s="77"/>
      <c r="BT922" s="77"/>
      <c r="BU922" s="77"/>
      <c r="BV922" s="77"/>
      <c r="BW922" s="77"/>
      <c r="BX922" s="77"/>
      <c r="BY922" s="77"/>
      <c r="BZ922" s="77"/>
      <c r="CA922" s="77"/>
      <c r="CB922" s="77"/>
      <c r="CC922" s="77"/>
      <c r="CD922" s="77"/>
      <c r="CE922" s="77"/>
      <c r="CF922" s="77"/>
      <c r="CG922" s="77"/>
      <c r="CH922" s="77"/>
      <c r="CI922" s="77"/>
      <c r="CJ922" s="77"/>
      <c r="CK922" s="77"/>
      <c r="CL922" s="77"/>
      <c r="CM922" s="77"/>
      <c r="CN922" s="77"/>
      <c r="CO922" s="77"/>
      <c r="CP922" s="77"/>
      <c r="CQ922" s="77"/>
      <c r="CR922" s="77"/>
      <c r="CS922" s="77"/>
      <c r="CT922" s="81"/>
      <c r="CU922" s="77"/>
      <c r="CV922" s="77"/>
      <c r="CW922" s="77"/>
      <c r="CX922" s="77"/>
      <c r="CY922" s="77"/>
      <c r="CZ922" s="77"/>
      <c r="DA922" s="77"/>
      <c r="DB922" s="77"/>
      <c r="DC922" s="77"/>
      <c r="DD922" s="77"/>
      <c r="DE922" s="77"/>
      <c r="DF922" s="77"/>
      <c r="DG922" s="77"/>
      <c r="DH922" s="77"/>
      <c r="DI922" s="77"/>
      <c r="DJ922" s="77"/>
      <c r="DK922" s="77"/>
      <c r="DL922" s="77"/>
      <c r="DM922" s="77"/>
      <c r="DN922" s="77"/>
      <c r="DO922" s="77"/>
      <c r="DP922" s="77"/>
      <c r="DQ922" s="77"/>
      <c r="DR922" s="77"/>
    </row>
    <row r="923" spans="1:122" ht="13.5" customHeight="1">
      <c r="A923" s="77"/>
      <c r="B923" s="86"/>
      <c r="C923" s="86"/>
      <c r="D923" s="86"/>
      <c r="E923" s="86"/>
      <c r="F923" s="86"/>
      <c r="G923" s="86"/>
      <c r="H923" s="86"/>
      <c r="I923" s="86"/>
      <c r="J923" s="86"/>
      <c r="K923" s="88"/>
      <c r="L923" s="77"/>
      <c r="M923" s="77"/>
      <c r="N923" s="77"/>
      <c r="O923" s="77"/>
      <c r="P923" s="77"/>
      <c r="Q923" s="77"/>
      <c r="R923" s="89"/>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c r="AP923" s="77"/>
      <c r="AQ923" s="77"/>
      <c r="AR923" s="77"/>
      <c r="AS923" s="77"/>
      <c r="AT923" s="77"/>
      <c r="AU923" s="77"/>
      <c r="AV923" s="77"/>
      <c r="AW923" s="77"/>
      <c r="AX923" s="77"/>
      <c r="AY923" s="77"/>
      <c r="AZ923" s="77"/>
      <c r="BA923" s="77"/>
      <c r="BB923" s="77"/>
      <c r="BC923" s="77"/>
      <c r="BD923" s="77"/>
      <c r="BE923" s="77"/>
      <c r="BF923" s="77"/>
      <c r="BG923" s="77"/>
      <c r="BH923" s="77"/>
      <c r="BI923" s="77"/>
      <c r="BJ923" s="77"/>
      <c r="BK923" s="77"/>
      <c r="BL923" s="77"/>
      <c r="BM923" s="77"/>
      <c r="BN923" s="77"/>
      <c r="BO923" s="77"/>
      <c r="BP923" s="77"/>
      <c r="BQ923" s="77"/>
      <c r="BR923" s="77"/>
      <c r="BS923" s="77"/>
      <c r="BT923" s="77"/>
      <c r="BU923" s="77"/>
      <c r="BV923" s="77"/>
      <c r="BW923" s="77"/>
      <c r="BX923" s="77"/>
      <c r="BY923" s="77"/>
      <c r="BZ923" s="77"/>
      <c r="CA923" s="77"/>
      <c r="CB923" s="77"/>
      <c r="CC923" s="77"/>
      <c r="CD923" s="77"/>
      <c r="CE923" s="77"/>
      <c r="CF923" s="77"/>
      <c r="CG923" s="77"/>
      <c r="CH923" s="77"/>
      <c r="CI923" s="77"/>
      <c r="CJ923" s="77"/>
      <c r="CK923" s="77"/>
      <c r="CL923" s="77"/>
      <c r="CM923" s="77"/>
      <c r="CN923" s="77"/>
      <c r="CO923" s="77"/>
      <c r="CP923" s="77"/>
      <c r="CQ923" s="77"/>
      <c r="CR923" s="77"/>
      <c r="CS923" s="77"/>
      <c r="CT923" s="81"/>
      <c r="CU923" s="77"/>
      <c r="CV923" s="77"/>
      <c r="CW923" s="77"/>
      <c r="CX923" s="77"/>
      <c r="CY923" s="77"/>
      <c r="CZ923" s="77"/>
      <c r="DA923" s="77"/>
      <c r="DB923" s="77"/>
      <c r="DC923" s="77"/>
      <c r="DD923" s="77"/>
      <c r="DE923" s="77"/>
      <c r="DF923" s="77"/>
      <c r="DG923" s="77"/>
      <c r="DH923" s="77"/>
      <c r="DI923" s="77"/>
      <c r="DJ923" s="77"/>
      <c r="DK923" s="77"/>
      <c r="DL923" s="77"/>
      <c r="DM923" s="77"/>
      <c r="DN923" s="77"/>
      <c r="DO923" s="77"/>
      <c r="DP923" s="77"/>
      <c r="DQ923" s="77"/>
      <c r="DR923" s="77"/>
    </row>
    <row r="924" spans="1:122" ht="13.5" customHeight="1">
      <c r="A924" s="77"/>
      <c r="B924" s="86"/>
      <c r="C924" s="86"/>
      <c r="D924" s="86"/>
      <c r="E924" s="86"/>
      <c r="F924" s="86"/>
      <c r="G924" s="86"/>
      <c r="H924" s="86"/>
      <c r="I924" s="86"/>
      <c r="J924" s="86"/>
      <c r="K924" s="88"/>
      <c r="L924" s="77"/>
      <c r="M924" s="77"/>
      <c r="N924" s="77"/>
      <c r="O924" s="77"/>
      <c r="P924" s="77"/>
      <c r="Q924" s="77"/>
      <c r="R924" s="89"/>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c r="AP924" s="77"/>
      <c r="AQ924" s="77"/>
      <c r="AR924" s="77"/>
      <c r="AS924" s="77"/>
      <c r="AT924" s="77"/>
      <c r="AU924" s="77"/>
      <c r="AV924" s="77"/>
      <c r="AW924" s="77"/>
      <c r="AX924" s="77"/>
      <c r="AY924" s="77"/>
      <c r="AZ924" s="77"/>
      <c r="BA924" s="77"/>
      <c r="BB924" s="77"/>
      <c r="BC924" s="77"/>
      <c r="BD924" s="77"/>
      <c r="BE924" s="77"/>
      <c r="BF924" s="77"/>
      <c r="BG924" s="77"/>
      <c r="BH924" s="77"/>
      <c r="BI924" s="77"/>
      <c r="BJ924" s="77"/>
      <c r="BK924" s="77"/>
      <c r="BL924" s="77"/>
      <c r="BM924" s="77"/>
      <c r="BN924" s="77"/>
      <c r="BO924" s="77"/>
      <c r="BP924" s="77"/>
      <c r="BQ924" s="77"/>
      <c r="BR924" s="77"/>
      <c r="BS924" s="77"/>
      <c r="BT924" s="77"/>
      <c r="BU924" s="77"/>
      <c r="BV924" s="77"/>
      <c r="BW924" s="77"/>
      <c r="BX924" s="77"/>
      <c r="BY924" s="77"/>
      <c r="BZ924" s="77"/>
      <c r="CA924" s="77"/>
      <c r="CB924" s="77"/>
      <c r="CC924" s="77"/>
      <c r="CD924" s="77"/>
      <c r="CE924" s="77"/>
      <c r="CF924" s="77"/>
      <c r="CG924" s="77"/>
      <c r="CH924" s="77"/>
      <c r="CI924" s="77"/>
      <c r="CJ924" s="77"/>
      <c r="CK924" s="77"/>
      <c r="CL924" s="77"/>
      <c r="CM924" s="77"/>
      <c r="CN924" s="77"/>
      <c r="CO924" s="77"/>
      <c r="CP924" s="77"/>
      <c r="CQ924" s="77"/>
      <c r="CR924" s="77"/>
      <c r="CS924" s="77"/>
      <c r="CT924" s="81"/>
      <c r="CU924" s="77"/>
      <c r="CV924" s="77"/>
      <c r="CW924" s="77"/>
      <c r="CX924" s="77"/>
      <c r="CY924" s="77"/>
      <c r="CZ924" s="77"/>
      <c r="DA924" s="77"/>
      <c r="DB924" s="77"/>
      <c r="DC924" s="77"/>
      <c r="DD924" s="77"/>
      <c r="DE924" s="77"/>
      <c r="DF924" s="77"/>
      <c r="DG924" s="77"/>
      <c r="DH924" s="77"/>
      <c r="DI924" s="77"/>
      <c r="DJ924" s="77"/>
      <c r="DK924" s="77"/>
      <c r="DL924" s="77"/>
      <c r="DM924" s="77"/>
      <c r="DN924" s="77"/>
      <c r="DO924" s="77"/>
      <c r="DP924" s="77"/>
      <c r="DQ924" s="77"/>
      <c r="DR924" s="77"/>
    </row>
    <row r="925" spans="1:122" ht="13.5" customHeight="1">
      <c r="A925" s="77"/>
      <c r="B925" s="86"/>
      <c r="C925" s="86"/>
      <c r="D925" s="86"/>
      <c r="E925" s="86"/>
      <c r="F925" s="86"/>
      <c r="G925" s="86"/>
      <c r="H925" s="86"/>
      <c r="I925" s="86"/>
      <c r="J925" s="86"/>
      <c r="K925" s="88"/>
      <c r="L925" s="77"/>
      <c r="M925" s="77"/>
      <c r="N925" s="77"/>
      <c r="O925" s="77"/>
      <c r="P925" s="77"/>
      <c r="Q925" s="77"/>
      <c r="R925" s="89"/>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c r="AP925" s="77"/>
      <c r="AQ925" s="77"/>
      <c r="AR925" s="77"/>
      <c r="AS925" s="77"/>
      <c r="AT925" s="77"/>
      <c r="AU925" s="77"/>
      <c r="AV925" s="77"/>
      <c r="AW925" s="77"/>
      <c r="AX925" s="77"/>
      <c r="AY925" s="77"/>
      <c r="AZ925" s="77"/>
      <c r="BA925" s="77"/>
      <c r="BB925" s="77"/>
      <c r="BC925" s="77"/>
      <c r="BD925" s="77"/>
      <c r="BE925" s="77"/>
      <c r="BF925" s="77"/>
      <c r="BG925" s="77"/>
      <c r="BH925" s="77"/>
      <c r="BI925" s="77"/>
      <c r="BJ925" s="77"/>
      <c r="BK925" s="77"/>
      <c r="BL925" s="77"/>
      <c r="BM925" s="77"/>
      <c r="BN925" s="77"/>
      <c r="BO925" s="77"/>
      <c r="BP925" s="77"/>
      <c r="BQ925" s="77"/>
      <c r="BR925" s="77"/>
      <c r="BS925" s="77"/>
      <c r="BT925" s="77"/>
      <c r="BU925" s="77"/>
      <c r="BV925" s="77"/>
      <c r="BW925" s="77"/>
      <c r="BX925" s="77"/>
      <c r="BY925" s="77"/>
      <c r="BZ925" s="77"/>
      <c r="CA925" s="77"/>
      <c r="CB925" s="77"/>
      <c r="CC925" s="77"/>
      <c r="CD925" s="77"/>
      <c r="CE925" s="77"/>
      <c r="CF925" s="77"/>
      <c r="CG925" s="77"/>
      <c r="CH925" s="77"/>
      <c r="CI925" s="77"/>
      <c r="CJ925" s="77"/>
      <c r="CK925" s="77"/>
      <c r="CL925" s="77"/>
      <c r="CM925" s="77"/>
      <c r="CN925" s="77"/>
      <c r="CO925" s="77"/>
      <c r="CP925" s="77"/>
      <c r="CQ925" s="77"/>
      <c r="CR925" s="77"/>
      <c r="CS925" s="77"/>
      <c r="CT925" s="81"/>
      <c r="CU925" s="77"/>
      <c r="CV925" s="77"/>
      <c r="CW925" s="77"/>
      <c r="CX925" s="77"/>
      <c r="CY925" s="77"/>
      <c r="CZ925" s="77"/>
      <c r="DA925" s="77"/>
      <c r="DB925" s="77"/>
      <c r="DC925" s="77"/>
      <c r="DD925" s="77"/>
      <c r="DE925" s="77"/>
      <c r="DF925" s="77"/>
      <c r="DG925" s="77"/>
      <c r="DH925" s="77"/>
      <c r="DI925" s="77"/>
      <c r="DJ925" s="77"/>
      <c r="DK925" s="77"/>
      <c r="DL925" s="77"/>
      <c r="DM925" s="77"/>
      <c r="DN925" s="77"/>
      <c r="DO925" s="77"/>
      <c r="DP925" s="77"/>
      <c r="DQ925" s="77"/>
      <c r="DR925" s="77"/>
    </row>
    <row r="926" spans="1:122" ht="13.5" customHeight="1">
      <c r="A926" s="77"/>
      <c r="B926" s="86"/>
      <c r="C926" s="86"/>
      <c r="D926" s="86"/>
      <c r="E926" s="86"/>
      <c r="F926" s="86"/>
      <c r="G926" s="86"/>
      <c r="H926" s="86"/>
      <c r="I926" s="86"/>
      <c r="J926" s="86"/>
      <c r="K926" s="88"/>
      <c r="L926" s="77"/>
      <c r="M926" s="77"/>
      <c r="N926" s="77"/>
      <c r="O926" s="77"/>
      <c r="P926" s="77"/>
      <c r="Q926" s="77"/>
      <c r="R926" s="89"/>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77"/>
      <c r="CD926" s="77"/>
      <c r="CE926" s="77"/>
      <c r="CF926" s="77"/>
      <c r="CG926" s="77"/>
      <c r="CH926" s="77"/>
      <c r="CI926" s="77"/>
      <c r="CJ926" s="77"/>
      <c r="CK926" s="77"/>
      <c r="CL926" s="77"/>
      <c r="CM926" s="77"/>
      <c r="CN926" s="77"/>
      <c r="CO926" s="77"/>
      <c r="CP926" s="77"/>
      <c r="CQ926" s="77"/>
      <c r="CR926" s="77"/>
      <c r="CS926" s="77"/>
      <c r="CT926" s="81"/>
      <c r="CU926" s="77"/>
      <c r="CV926" s="77"/>
      <c r="CW926" s="77"/>
      <c r="CX926" s="77"/>
      <c r="CY926" s="77"/>
      <c r="CZ926" s="77"/>
      <c r="DA926" s="77"/>
      <c r="DB926" s="77"/>
      <c r="DC926" s="77"/>
      <c r="DD926" s="77"/>
      <c r="DE926" s="77"/>
      <c r="DF926" s="77"/>
      <c r="DG926" s="77"/>
      <c r="DH926" s="77"/>
      <c r="DI926" s="77"/>
      <c r="DJ926" s="77"/>
      <c r="DK926" s="77"/>
      <c r="DL926" s="77"/>
      <c r="DM926" s="77"/>
      <c r="DN926" s="77"/>
      <c r="DO926" s="77"/>
      <c r="DP926" s="77"/>
      <c r="DQ926" s="77"/>
      <c r="DR926" s="77"/>
    </row>
    <row r="927" spans="1:122" ht="13.5" customHeight="1">
      <c r="A927" s="77"/>
      <c r="B927" s="86"/>
      <c r="C927" s="86"/>
      <c r="D927" s="86"/>
      <c r="E927" s="86"/>
      <c r="F927" s="86"/>
      <c r="G927" s="86"/>
      <c r="H927" s="86"/>
      <c r="I927" s="86"/>
      <c r="J927" s="86"/>
      <c r="K927" s="88"/>
      <c r="L927" s="77"/>
      <c r="M927" s="77"/>
      <c r="N927" s="77"/>
      <c r="O927" s="77"/>
      <c r="P927" s="77"/>
      <c r="Q927" s="77"/>
      <c r="R927" s="89"/>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c r="AP927" s="77"/>
      <c r="AQ927" s="77"/>
      <c r="AR927" s="77"/>
      <c r="AS927" s="77"/>
      <c r="AT927" s="77"/>
      <c r="AU927" s="77"/>
      <c r="AV927" s="77"/>
      <c r="AW927" s="77"/>
      <c r="AX927" s="77"/>
      <c r="AY927" s="77"/>
      <c r="AZ927" s="77"/>
      <c r="BA927" s="77"/>
      <c r="BB927" s="77"/>
      <c r="BC927" s="77"/>
      <c r="BD927" s="77"/>
      <c r="BE927" s="77"/>
      <c r="BF927" s="77"/>
      <c r="BG927" s="77"/>
      <c r="BH927" s="77"/>
      <c r="BI927" s="77"/>
      <c r="BJ927" s="77"/>
      <c r="BK927" s="77"/>
      <c r="BL927" s="77"/>
      <c r="BM927" s="77"/>
      <c r="BN927" s="77"/>
      <c r="BO927" s="77"/>
      <c r="BP927" s="77"/>
      <c r="BQ927" s="77"/>
      <c r="BR927" s="77"/>
      <c r="BS927" s="77"/>
      <c r="BT927" s="77"/>
      <c r="BU927" s="77"/>
      <c r="BV927" s="77"/>
      <c r="BW927" s="77"/>
      <c r="BX927" s="77"/>
      <c r="BY927" s="77"/>
      <c r="BZ927" s="77"/>
      <c r="CA927" s="77"/>
      <c r="CB927" s="77"/>
      <c r="CC927" s="77"/>
      <c r="CD927" s="77"/>
      <c r="CE927" s="77"/>
      <c r="CF927" s="77"/>
      <c r="CG927" s="77"/>
      <c r="CH927" s="77"/>
      <c r="CI927" s="77"/>
      <c r="CJ927" s="77"/>
      <c r="CK927" s="77"/>
      <c r="CL927" s="77"/>
      <c r="CM927" s="77"/>
      <c r="CN927" s="77"/>
      <c r="CO927" s="77"/>
      <c r="CP927" s="77"/>
      <c r="CQ927" s="77"/>
      <c r="CR927" s="77"/>
      <c r="CS927" s="77"/>
      <c r="CT927" s="81"/>
      <c r="CU927" s="77"/>
      <c r="CV927" s="77"/>
      <c r="CW927" s="77"/>
      <c r="CX927" s="77"/>
      <c r="CY927" s="77"/>
      <c r="CZ927" s="77"/>
      <c r="DA927" s="77"/>
      <c r="DB927" s="77"/>
      <c r="DC927" s="77"/>
      <c r="DD927" s="77"/>
      <c r="DE927" s="77"/>
      <c r="DF927" s="77"/>
      <c r="DG927" s="77"/>
      <c r="DH927" s="77"/>
      <c r="DI927" s="77"/>
      <c r="DJ927" s="77"/>
      <c r="DK927" s="77"/>
      <c r="DL927" s="77"/>
      <c r="DM927" s="77"/>
      <c r="DN927" s="77"/>
      <c r="DO927" s="77"/>
      <c r="DP927" s="77"/>
      <c r="DQ927" s="77"/>
      <c r="DR927" s="77"/>
    </row>
    <row r="928" spans="1:122" ht="13.5" customHeight="1">
      <c r="A928" s="77"/>
      <c r="B928" s="86"/>
      <c r="C928" s="86"/>
      <c r="D928" s="86"/>
      <c r="E928" s="86"/>
      <c r="F928" s="86"/>
      <c r="G928" s="86"/>
      <c r="H928" s="86"/>
      <c r="I928" s="86"/>
      <c r="J928" s="86"/>
      <c r="K928" s="88"/>
      <c r="L928" s="77"/>
      <c r="M928" s="77"/>
      <c r="N928" s="77"/>
      <c r="O928" s="77"/>
      <c r="P928" s="77"/>
      <c r="Q928" s="77"/>
      <c r="R928" s="89"/>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c r="AP928" s="77"/>
      <c r="AQ928" s="77"/>
      <c r="AR928" s="77"/>
      <c r="AS928" s="77"/>
      <c r="AT928" s="77"/>
      <c r="AU928" s="77"/>
      <c r="AV928" s="77"/>
      <c r="AW928" s="77"/>
      <c r="AX928" s="77"/>
      <c r="AY928" s="77"/>
      <c r="AZ928" s="77"/>
      <c r="BA928" s="77"/>
      <c r="BB928" s="77"/>
      <c r="BC928" s="77"/>
      <c r="BD928" s="77"/>
      <c r="BE928" s="77"/>
      <c r="BF928" s="77"/>
      <c r="BG928" s="77"/>
      <c r="BH928" s="77"/>
      <c r="BI928" s="77"/>
      <c r="BJ928" s="77"/>
      <c r="BK928" s="77"/>
      <c r="BL928" s="77"/>
      <c r="BM928" s="77"/>
      <c r="BN928" s="77"/>
      <c r="BO928" s="77"/>
      <c r="BP928" s="77"/>
      <c r="BQ928" s="77"/>
      <c r="BR928" s="77"/>
      <c r="BS928" s="77"/>
      <c r="BT928" s="77"/>
      <c r="BU928" s="77"/>
      <c r="BV928" s="77"/>
      <c r="BW928" s="77"/>
      <c r="BX928" s="77"/>
      <c r="BY928" s="77"/>
      <c r="BZ928" s="77"/>
      <c r="CA928" s="77"/>
      <c r="CB928" s="77"/>
      <c r="CC928" s="77"/>
      <c r="CD928" s="77"/>
      <c r="CE928" s="77"/>
      <c r="CF928" s="77"/>
      <c r="CG928" s="77"/>
      <c r="CH928" s="77"/>
      <c r="CI928" s="77"/>
      <c r="CJ928" s="77"/>
      <c r="CK928" s="77"/>
      <c r="CL928" s="77"/>
      <c r="CM928" s="77"/>
      <c r="CN928" s="77"/>
      <c r="CO928" s="77"/>
      <c r="CP928" s="77"/>
      <c r="CQ928" s="77"/>
      <c r="CR928" s="77"/>
      <c r="CS928" s="77"/>
      <c r="CT928" s="81"/>
      <c r="CU928" s="77"/>
      <c r="CV928" s="77"/>
      <c r="CW928" s="77"/>
      <c r="CX928" s="77"/>
      <c r="CY928" s="77"/>
      <c r="CZ928" s="77"/>
      <c r="DA928" s="77"/>
      <c r="DB928" s="77"/>
      <c r="DC928" s="77"/>
      <c r="DD928" s="77"/>
      <c r="DE928" s="77"/>
      <c r="DF928" s="77"/>
      <c r="DG928" s="77"/>
      <c r="DH928" s="77"/>
      <c r="DI928" s="77"/>
      <c r="DJ928" s="77"/>
      <c r="DK928" s="77"/>
      <c r="DL928" s="77"/>
      <c r="DM928" s="77"/>
      <c r="DN928" s="77"/>
      <c r="DO928" s="77"/>
      <c r="DP928" s="77"/>
      <c r="DQ928" s="77"/>
      <c r="DR928" s="77"/>
    </row>
    <row r="929" spans="1:122" ht="13.5" customHeight="1">
      <c r="A929" s="77"/>
      <c r="B929" s="86"/>
      <c r="C929" s="86"/>
      <c r="D929" s="86"/>
      <c r="E929" s="86"/>
      <c r="F929" s="86"/>
      <c r="G929" s="86"/>
      <c r="H929" s="86"/>
      <c r="I929" s="86"/>
      <c r="J929" s="86"/>
      <c r="K929" s="88"/>
      <c r="L929" s="77"/>
      <c r="M929" s="77"/>
      <c r="N929" s="77"/>
      <c r="O929" s="77"/>
      <c r="P929" s="77"/>
      <c r="Q929" s="77"/>
      <c r="R929" s="89"/>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c r="AP929" s="77"/>
      <c r="AQ929" s="77"/>
      <c r="AR929" s="77"/>
      <c r="AS929" s="77"/>
      <c r="AT929" s="77"/>
      <c r="AU929" s="77"/>
      <c r="AV929" s="77"/>
      <c r="AW929" s="77"/>
      <c r="AX929" s="77"/>
      <c r="AY929" s="77"/>
      <c r="AZ929" s="77"/>
      <c r="BA929" s="77"/>
      <c r="BB929" s="77"/>
      <c r="BC929" s="77"/>
      <c r="BD929" s="77"/>
      <c r="BE929" s="77"/>
      <c r="BF929" s="77"/>
      <c r="BG929" s="77"/>
      <c r="BH929" s="77"/>
      <c r="BI929" s="77"/>
      <c r="BJ929" s="77"/>
      <c r="BK929" s="77"/>
      <c r="BL929" s="77"/>
      <c r="BM929" s="77"/>
      <c r="BN929" s="77"/>
      <c r="BO929" s="77"/>
      <c r="BP929" s="77"/>
      <c r="BQ929" s="77"/>
      <c r="BR929" s="77"/>
      <c r="BS929" s="77"/>
      <c r="BT929" s="77"/>
      <c r="BU929" s="77"/>
      <c r="BV929" s="77"/>
      <c r="BW929" s="77"/>
      <c r="BX929" s="77"/>
      <c r="BY929" s="77"/>
      <c r="BZ929" s="77"/>
      <c r="CA929" s="77"/>
      <c r="CB929" s="77"/>
      <c r="CC929" s="77"/>
      <c r="CD929" s="77"/>
      <c r="CE929" s="77"/>
      <c r="CF929" s="77"/>
      <c r="CG929" s="77"/>
      <c r="CH929" s="77"/>
      <c r="CI929" s="77"/>
      <c r="CJ929" s="77"/>
      <c r="CK929" s="77"/>
      <c r="CL929" s="77"/>
      <c r="CM929" s="77"/>
      <c r="CN929" s="77"/>
      <c r="CO929" s="77"/>
      <c r="CP929" s="77"/>
      <c r="CQ929" s="77"/>
      <c r="CR929" s="77"/>
      <c r="CS929" s="77"/>
      <c r="CT929" s="81"/>
      <c r="CU929" s="77"/>
      <c r="CV929" s="77"/>
      <c r="CW929" s="77"/>
      <c r="CX929" s="77"/>
      <c r="CY929" s="77"/>
      <c r="CZ929" s="77"/>
      <c r="DA929" s="77"/>
      <c r="DB929" s="77"/>
      <c r="DC929" s="77"/>
      <c r="DD929" s="77"/>
      <c r="DE929" s="77"/>
      <c r="DF929" s="77"/>
      <c r="DG929" s="77"/>
      <c r="DH929" s="77"/>
      <c r="DI929" s="77"/>
      <c r="DJ929" s="77"/>
      <c r="DK929" s="77"/>
      <c r="DL929" s="77"/>
      <c r="DM929" s="77"/>
      <c r="DN929" s="77"/>
      <c r="DO929" s="77"/>
      <c r="DP929" s="77"/>
      <c r="DQ929" s="77"/>
      <c r="DR929" s="77"/>
    </row>
    <row r="930" spans="1:122" ht="13.5" customHeight="1">
      <c r="A930" s="77"/>
      <c r="B930" s="86"/>
      <c r="C930" s="86"/>
      <c r="D930" s="86"/>
      <c r="E930" s="86"/>
      <c r="F930" s="86"/>
      <c r="G930" s="86"/>
      <c r="H930" s="86"/>
      <c r="I930" s="86"/>
      <c r="J930" s="86"/>
      <c r="K930" s="88"/>
      <c r="L930" s="77"/>
      <c r="M930" s="77"/>
      <c r="N930" s="77"/>
      <c r="O930" s="77"/>
      <c r="P930" s="77"/>
      <c r="Q930" s="77"/>
      <c r="R930" s="89"/>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c r="AP930" s="77"/>
      <c r="AQ930" s="77"/>
      <c r="AR930" s="77"/>
      <c r="AS930" s="77"/>
      <c r="AT930" s="77"/>
      <c r="AU930" s="77"/>
      <c r="AV930" s="77"/>
      <c r="AW930" s="77"/>
      <c r="AX930" s="77"/>
      <c r="AY930" s="77"/>
      <c r="AZ930" s="77"/>
      <c r="BA930" s="77"/>
      <c r="BB930" s="77"/>
      <c r="BC930" s="77"/>
      <c r="BD930" s="77"/>
      <c r="BE930" s="77"/>
      <c r="BF930" s="77"/>
      <c r="BG930" s="77"/>
      <c r="BH930" s="77"/>
      <c r="BI930" s="77"/>
      <c r="BJ930" s="77"/>
      <c r="BK930" s="77"/>
      <c r="BL930" s="77"/>
      <c r="BM930" s="77"/>
      <c r="BN930" s="77"/>
      <c r="BO930" s="77"/>
      <c r="BP930" s="77"/>
      <c r="BQ930" s="77"/>
      <c r="BR930" s="77"/>
      <c r="BS930" s="77"/>
      <c r="BT930" s="77"/>
      <c r="BU930" s="77"/>
      <c r="BV930" s="77"/>
      <c r="BW930" s="77"/>
      <c r="BX930" s="77"/>
      <c r="BY930" s="77"/>
      <c r="BZ930" s="77"/>
      <c r="CA930" s="77"/>
      <c r="CB930" s="77"/>
      <c r="CC930" s="77"/>
      <c r="CD930" s="77"/>
      <c r="CE930" s="77"/>
      <c r="CF930" s="77"/>
      <c r="CG930" s="77"/>
      <c r="CH930" s="77"/>
      <c r="CI930" s="77"/>
      <c r="CJ930" s="77"/>
      <c r="CK930" s="77"/>
      <c r="CL930" s="77"/>
      <c r="CM930" s="77"/>
      <c r="CN930" s="77"/>
      <c r="CO930" s="77"/>
      <c r="CP930" s="77"/>
      <c r="CQ930" s="77"/>
      <c r="CR930" s="77"/>
      <c r="CS930" s="77"/>
      <c r="CT930" s="81"/>
      <c r="CU930" s="77"/>
      <c r="CV930" s="77"/>
      <c r="CW930" s="77"/>
      <c r="CX930" s="77"/>
      <c r="CY930" s="77"/>
      <c r="CZ930" s="77"/>
      <c r="DA930" s="77"/>
      <c r="DB930" s="77"/>
      <c r="DC930" s="77"/>
      <c r="DD930" s="77"/>
      <c r="DE930" s="77"/>
      <c r="DF930" s="77"/>
      <c r="DG930" s="77"/>
      <c r="DH930" s="77"/>
      <c r="DI930" s="77"/>
      <c r="DJ930" s="77"/>
      <c r="DK930" s="77"/>
      <c r="DL930" s="77"/>
      <c r="DM930" s="77"/>
      <c r="DN930" s="77"/>
      <c r="DO930" s="77"/>
      <c r="DP930" s="77"/>
      <c r="DQ930" s="77"/>
      <c r="DR930" s="77"/>
    </row>
    <row r="931" spans="1:122" ht="13.5" customHeight="1">
      <c r="A931" s="77"/>
      <c r="B931" s="86"/>
      <c r="C931" s="86"/>
      <c r="D931" s="86"/>
      <c r="E931" s="86"/>
      <c r="F931" s="86"/>
      <c r="G931" s="86"/>
      <c r="H931" s="86"/>
      <c r="I931" s="86"/>
      <c r="J931" s="86"/>
      <c r="K931" s="88"/>
      <c r="L931" s="77"/>
      <c r="M931" s="77"/>
      <c r="N931" s="77"/>
      <c r="O931" s="77"/>
      <c r="P931" s="77"/>
      <c r="Q931" s="77"/>
      <c r="R931" s="89"/>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c r="AP931" s="77"/>
      <c r="AQ931" s="77"/>
      <c r="AR931" s="77"/>
      <c r="AS931" s="77"/>
      <c r="AT931" s="77"/>
      <c r="AU931" s="77"/>
      <c r="AV931" s="77"/>
      <c r="AW931" s="77"/>
      <c r="AX931" s="77"/>
      <c r="AY931" s="77"/>
      <c r="AZ931" s="77"/>
      <c r="BA931" s="77"/>
      <c r="BB931" s="77"/>
      <c r="BC931" s="77"/>
      <c r="BD931" s="77"/>
      <c r="BE931" s="77"/>
      <c r="BF931" s="77"/>
      <c r="BG931" s="77"/>
      <c r="BH931" s="77"/>
      <c r="BI931" s="77"/>
      <c r="BJ931" s="77"/>
      <c r="BK931" s="77"/>
      <c r="BL931" s="77"/>
      <c r="BM931" s="77"/>
      <c r="BN931" s="77"/>
      <c r="BO931" s="77"/>
      <c r="BP931" s="77"/>
      <c r="BQ931" s="77"/>
      <c r="BR931" s="77"/>
      <c r="BS931" s="77"/>
      <c r="BT931" s="77"/>
      <c r="BU931" s="77"/>
      <c r="BV931" s="77"/>
      <c r="BW931" s="77"/>
      <c r="BX931" s="77"/>
      <c r="BY931" s="77"/>
      <c r="BZ931" s="77"/>
      <c r="CA931" s="77"/>
      <c r="CB931" s="77"/>
      <c r="CC931" s="77"/>
      <c r="CD931" s="77"/>
      <c r="CE931" s="77"/>
      <c r="CF931" s="77"/>
      <c r="CG931" s="77"/>
      <c r="CH931" s="77"/>
      <c r="CI931" s="77"/>
      <c r="CJ931" s="77"/>
      <c r="CK931" s="77"/>
      <c r="CL931" s="77"/>
      <c r="CM931" s="77"/>
      <c r="CN931" s="77"/>
      <c r="CO931" s="77"/>
      <c r="CP931" s="77"/>
      <c r="CQ931" s="77"/>
      <c r="CR931" s="77"/>
      <c r="CS931" s="77"/>
      <c r="CT931" s="81"/>
      <c r="CU931" s="77"/>
      <c r="CV931" s="77"/>
      <c r="CW931" s="77"/>
      <c r="CX931" s="77"/>
      <c r="CY931" s="77"/>
      <c r="CZ931" s="77"/>
      <c r="DA931" s="77"/>
      <c r="DB931" s="77"/>
      <c r="DC931" s="77"/>
      <c r="DD931" s="77"/>
      <c r="DE931" s="77"/>
      <c r="DF931" s="77"/>
      <c r="DG931" s="77"/>
      <c r="DH931" s="77"/>
      <c r="DI931" s="77"/>
      <c r="DJ931" s="77"/>
      <c r="DK931" s="77"/>
      <c r="DL931" s="77"/>
      <c r="DM931" s="77"/>
      <c r="DN931" s="77"/>
      <c r="DO931" s="77"/>
      <c r="DP931" s="77"/>
      <c r="DQ931" s="77"/>
      <c r="DR931" s="77"/>
    </row>
    <row r="932" spans="1:122" ht="13.5" customHeight="1">
      <c r="A932" s="77"/>
      <c r="B932" s="86"/>
      <c r="C932" s="86"/>
      <c r="D932" s="86"/>
      <c r="E932" s="86"/>
      <c r="F932" s="86"/>
      <c r="G932" s="86"/>
      <c r="H932" s="86"/>
      <c r="I932" s="86"/>
      <c r="J932" s="86"/>
      <c r="K932" s="88"/>
      <c r="L932" s="77"/>
      <c r="M932" s="77"/>
      <c r="N932" s="77"/>
      <c r="O932" s="77"/>
      <c r="P932" s="77"/>
      <c r="Q932" s="77"/>
      <c r="R932" s="89"/>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c r="AP932" s="77"/>
      <c r="AQ932" s="77"/>
      <c r="AR932" s="77"/>
      <c r="AS932" s="77"/>
      <c r="AT932" s="77"/>
      <c r="AU932" s="77"/>
      <c r="AV932" s="77"/>
      <c r="AW932" s="77"/>
      <c r="AX932" s="77"/>
      <c r="AY932" s="77"/>
      <c r="AZ932" s="77"/>
      <c r="BA932" s="77"/>
      <c r="BB932" s="77"/>
      <c r="BC932" s="77"/>
      <c r="BD932" s="77"/>
      <c r="BE932" s="77"/>
      <c r="BF932" s="77"/>
      <c r="BG932" s="77"/>
      <c r="BH932" s="77"/>
      <c r="BI932" s="77"/>
      <c r="BJ932" s="77"/>
      <c r="BK932" s="77"/>
      <c r="BL932" s="77"/>
      <c r="BM932" s="77"/>
      <c r="BN932" s="77"/>
      <c r="BO932" s="77"/>
      <c r="BP932" s="77"/>
      <c r="BQ932" s="77"/>
      <c r="BR932" s="77"/>
      <c r="BS932" s="77"/>
      <c r="BT932" s="77"/>
      <c r="BU932" s="77"/>
      <c r="BV932" s="77"/>
      <c r="BW932" s="77"/>
      <c r="BX932" s="77"/>
      <c r="BY932" s="77"/>
      <c r="BZ932" s="77"/>
      <c r="CA932" s="77"/>
      <c r="CB932" s="77"/>
      <c r="CC932" s="77"/>
      <c r="CD932" s="77"/>
      <c r="CE932" s="77"/>
      <c r="CF932" s="77"/>
      <c r="CG932" s="77"/>
      <c r="CH932" s="77"/>
      <c r="CI932" s="77"/>
      <c r="CJ932" s="77"/>
      <c r="CK932" s="77"/>
      <c r="CL932" s="77"/>
      <c r="CM932" s="77"/>
      <c r="CN932" s="77"/>
      <c r="CO932" s="77"/>
      <c r="CP932" s="77"/>
      <c r="CQ932" s="77"/>
      <c r="CR932" s="77"/>
      <c r="CS932" s="77"/>
      <c r="CT932" s="81"/>
      <c r="CU932" s="77"/>
      <c r="CV932" s="77"/>
      <c r="CW932" s="77"/>
      <c r="CX932" s="77"/>
      <c r="CY932" s="77"/>
      <c r="CZ932" s="77"/>
      <c r="DA932" s="77"/>
      <c r="DB932" s="77"/>
      <c r="DC932" s="77"/>
      <c r="DD932" s="77"/>
      <c r="DE932" s="77"/>
      <c r="DF932" s="77"/>
      <c r="DG932" s="77"/>
      <c r="DH932" s="77"/>
      <c r="DI932" s="77"/>
      <c r="DJ932" s="77"/>
      <c r="DK932" s="77"/>
      <c r="DL932" s="77"/>
      <c r="DM932" s="77"/>
      <c r="DN932" s="77"/>
      <c r="DO932" s="77"/>
      <c r="DP932" s="77"/>
      <c r="DQ932" s="77"/>
      <c r="DR932" s="77"/>
    </row>
    <row r="933" spans="1:122" ht="13.5" customHeight="1">
      <c r="A933" s="77"/>
      <c r="B933" s="86"/>
      <c r="C933" s="86"/>
      <c r="D933" s="86"/>
      <c r="E933" s="86"/>
      <c r="F933" s="86"/>
      <c r="G933" s="86"/>
      <c r="H933" s="86"/>
      <c r="I933" s="86"/>
      <c r="J933" s="86"/>
      <c r="K933" s="88"/>
      <c r="L933" s="77"/>
      <c r="M933" s="77"/>
      <c r="N933" s="77"/>
      <c r="O933" s="77"/>
      <c r="P933" s="77"/>
      <c r="Q933" s="77"/>
      <c r="R933" s="89"/>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c r="AP933" s="77"/>
      <c r="AQ933" s="77"/>
      <c r="AR933" s="77"/>
      <c r="AS933" s="77"/>
      <c r="AT933" s="77"/>
      <c r="AU933" s="77"/>
      <c r="AV933" s="77"/>
      <c r="AW933" s="77"/>
      <c r="AX933" s="77"/>
      <c r="AY933" s="77"/>
      <c r="AZ933" s="77"/>
      <c r="BA933" s="77"/>
      <c r="BB933" s="77"/>
      <c r="BC933" s="77"/>
      <c r="BD933" s="77"/>
      <c r="BE933" s="77"/>
      <c r="BF933" s="77"/>
      <c r="BG933" s="77"/>
      <c r="BH933" s="77"/>
      <c r="BI933" s="77"/>
      <c r="BJ933" s="77"/>
      <c r="BK933" s="77"/>
      <c r="BL933" s="77"/>
      <c r="BM933" s="77"/>
      <c r="BN933" s="77"/>
      <c r="BO933" s="77"/>
      <c r="BP933" s="77"/>
      <c r="BQ933" s="77"/>
      <c r="BR933" s="77"/>
      <c r="BS933" s="77"/>
      <c r="BT933" s="77"/>
      <c r="BU933" s="77"/>
      <c r="BV933" s="77"/>
      <c r="BW933" s="77"/>
      <c r="BX933" s="77"/>
      <c r="BY933" s="77"/>
      <c r="BZ933" s="77"/>
      <c r="CA933" s="77"/>
      <c r="CB933" s="77"/>
      <c r="CC933" s="77"/>
      <c r="CD933" s="77"/>
      <c r="CE933" s="77"/>
      <c r="CF933" s="77"/>
      <c r="CG933" s="77"/>
      <c r="CH933" s="77"/>
      <c r="CI933" s="77"/>
      <c r="CJ933" s="77"/>
      <c r="CK933" s="77"/>
      <c r="CL933" s="77"/>
      <c r="CM933" s="77"/>
      <c r="CN933" s="77"/>
      <c r="CO933" s="77"/>
      <c r="CP933" s="77"/>
      <c r="CQ933" s="77"/>
      <c r="CR933" s="77"/>
      <c r="CS933" s="77"/>
      <c r="CT933" s="81"/>
      <c r="CU933" s="77"/>
      <c r="CV933" s="77"/>
      <c r="CW933" s="77"/>
      <c r="CX933" s="77"/>
      <c r="CY933" s="77"/>
      <c r="CZ933" s="77"/>
      <c r="DA933" s="77"/>
      <c r="DB933" s="77"/>
      <c r="DC933" s="77"/>
      <c r="DD933" s="77"/>
      <c r="DE933" s="77"/>
      <c r="DF933" s="77"/>
      <c r="DG933" s="77"/>
      <c r="DH933" s="77"/>
      <c r="DI933" s="77"/>
      <c r="DJ933" s="77"/>
      <c r="DK933" s="77"/>
      <c r="DL933" s="77"/>
      <c r="DM933" s="77"/>
      <c r="DN933" s="77"/>
      <c r="DO933" s="77"/>
      <c r="DP933" s="77"/>
      <c r="DQ933" s="77"/>
      <c r="DR933" s="77"/>
    </row>
    <row r="934" spans="1:122" ht="13.5" customHeight="1">
      <c r="A934" s="77"/>
      <c r="B934" s="86"/>
      <c r="C934" s="86"/>
      <c r="D934" s="86"/>
      <c r="E934" s="86"/>
      <c r="F934" s="86"/>
      <c r="G934" s="86"/>
      <c r="H934" s="86"/>
      <c r="I934" s="86"/>
      <c r="J934" s="86"/>
      <c r="K934" s="88"/>
      <c r="L934" s="77"/>
      <c r="M934" s="77"/>
      <c r="N934" s="77"/>
      <c r="O934" s="77"/>
      <c r="P934" s="77"/>
      <c r="Q934" s="77"/>
      <c r="R934" s="89"/>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7"/>
      <c r="BF934" s="77"/>
      <c r="BG934" s="77"/>
      <c r="BH934" s="77"/>
      <c r="BI934" s="77"/>
      <c r="BJ934" s="77"/>
      <c r="BK934" s="77"/>
      <c r="BL934" s="77"/>
      <c r="BM934" s="77"/>
      <c r="BN934" s="77"/>
      <c r="BO934" s="77"/>
      <c r="BP934" s="77"/>
      <c r="BQ934" s="77"/>
      <c r="BR934" s="77"/>
      <c r="BS934" s="77"/>
      <c r="BT934" s="77"/>
      <c r="BU934" s="77"/>
      <c r="BV934" s="77"/>
      <c r="BW934" s="77"/>
      <c r="BX934" s="77"/>
      <c r="BY934" s="77"/>
      <c r="BZ934" s="77"/>
      <c r="CA934" s="77"/>
      <c r="CB934" s="77"/>
      <c r="CC934" s="77"/>
      <c r="CD934" s="77"/>
      <c r="CE934" s="77"/>
      <c r="CF934" s="77"/>
      <c r="CG934" s="77"/>
      <c r="CH934" s="77"/>
      <c r="CI934" s="77"/>
      <c r="CJ934" s="77"/>
      <c r="CK934" s="77"/>
      <c r="CL934" s="77"/>
      <c r="CM934" s="77"/>
      <c r="CN934" s="77"/>
      <c r="CO934" s="77"/>
      <c r="CP934" s="77"/>
      <c r="CQ934" s="77"/>
      <c r="CR934" s="77"/>
      <c r="CS934" s="77"/>
      <c r="CT934" s="81"/>
      <c r="CU934" s="77"/>
      <c r="CV934" s="77"/>
      <c r="CW934" s="77"/>
      <c r="CX934" s="77"/>
      <c r="CY934" s="77"/>
      <c r="CZ934" s="77"/>
      <c r="DA934" s="77"/>
      <c r="DB934" s="77"/>
      <c r="DC934" s="77"/>
      <c r="DD934" s="77"/>
      <c r="DE934" s="77"/>
      <c r="DF934" s="77"/>
      <c r="DG934" s="77"/>
      <c r="DH934" s="77"/>
      <c r="DI934" s="77"/>
      <c r="DJ934" s="77"/>
      <c r="DK934" s="77"/>
      <c r="DL934" s="77"/>
      <c r="DM934" s="77"/>
      <c r="DN934" s="77"/>
      <c r="DO934" s="77"/>
      <c r="DP934" s="77"/>
      <c r="DQ934" s="77"/>
      <c r="DR934" s="77"/>
    </row>
    <row r="935" spans="1:122" ht="13.5" customHeight="1">
      <c r="A935" s="77"/>
      <c r="B935" s="86"/>
      <c r="C935" s="86"/>
      <c r="D935" s="86"/>
      <c r="E935" s="86"/>
      <c r="F935" s="86"/>
      <c r="G935" s="86"/>
      <c r="H935" s="86"/>
      <c r="I935" s="86"/>
      <c r="J935" s="86"/>
      <c r="K935" s="88"/>
      <c r="L935" s="77"/>
      <c r="M935" s="77"/>
      <c r="N935" s="77"/>
      <c r="O935" s="77"/>
      <c r="P935" s="77"/>
      <c r="Q935" s="77"/>
      <c r="R935" s="89"/>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c r="AP935" s="77"/>
      <c r="AQ935" s="77"/>
      <c r="AR935" s="77"/>
      <c r="AS935" s="77"/>
      <c r="AT935" s="77"/>
      <c r="AU935" s="77"/>
      <c r="AV935" s="77"/>
      <c r="AW935" s="77"/>
      <c r="AX935" s="77"/>
      <c r="AY935" s="77"/>
      <c r="AZ935" s="77"/>
      <c r="BA935" s="77"/>
      <c r="BB935" s="77"/>
      <c r="BC935" s="77"/>
      <c r="BD935" s="77"/>
      <c r="BE935" s="77"/>
      <c r="BF935" s="77"/>
      <c r="BG935" s="77"/>
      <c r="BH935" s="77"/>
      <c r="BI935" s="77"/>
      <c r="BJ935" s="77"/>
      <c r="BK935" s="77"/>
      <c r="BL935" s="77"/>
      <c r="BM935" s="77"/>
      <c r="BN935" s="77"/>
      <c r="BO935" s="77"/>
      <c r="BP935" s="77"/>
      <c r="BQ935" s="77"/>
      <c r="BR935" s="77"/>
      <c r="BS935" s="77"/>
      <c r="BT935" s="77"/>
      <c r="BU935" s="77"/>
      <c r="BV935" s="77"/>
      <c r="BW935" s="77"/>
      <c r="BX935" s="77"/>
      <c r="BY935" s="77"/>
      <c r="BZ935" s="77"/>
      <c r="CA935" s="77"/>
      <c r="CB935" s="77"/>
      <c r="CC935" s="77"/>
      <c r="CD935" s="77"/>
      <c r="CE935" s="77"/>
      <c r="CF935" s="77"/>
      <c r="CG935" s="77"/>
      <c r="CH935" s="77"/>
      <c r="CI935" s="77"/>
      <c r="CJ935" s="77"/>
      <c r="CK935" s="77"/>
      <c r="CL935" s="77"/>
      <c r="CM935" s="77"/>
      <c r="CN935" s="77"/>
      <c r="CO935" s="77"/>
      <c r="CP935" s="77"/>
      <c r="CQ935" s="77"/>
      <c r="CR935" s="77"/>
      <c r="CS935" s="77"/>
      <c r="CT935" s="81"/>
      <c r="CU935" s="77"/>
      <c r="CV935" s="77"/>
      <c r="CW935" s="77"/>
      <c r="CX935" s="77"/>
      <c r="CY935" s="77"/>
      <c r="CZ935" s="77"/>
      <c r="DA935" s="77"/>
      <c r="DB935" s="77"/>
      <c r="DC935" s="77"/>
      <c r="DD935" s="77"/>
      <c r="DE935" s="77"/>
      <c r="DF935" s="77"/>
      <c r="DG935" s="77"/>
      <c r="DH935" s="77"/>
      <c r="DI935" s="77"/>
      <c r="DJ935" s="77"/>
      <c r="DK935" s="77"/>
      <c r="DL935" s="77"/>
      <c r="DM935" s="77"/>
      <c r="DN935" s="77"/>
      <c r="DO935" s="77"/>
      <c r="DP935" s="77"/>
      <c r="DQ935" s="77"/>
      <c r="DR935" s="77"/>
    </row>
    <row r="936" spans="1:122" ht="13.5" customHeight="1">
      <c r="A936" s="77"/>
      <c r="B936" s="86"/>
      <c r="C936" s="86"/>
      <c r="D936" s="86"/>
      <c r="E936" s="86"/>
      <c r="F936" s="86"/>
      <c r="G936" s="86"/>
      <c r="H936" s="86"/>
      <c r="I936" s="86"/>
      <c r="J936" s="86"/>
      <c r="K936" s="88"/>
      <c r="L936" s="77"/>
      <c r="M936" s="77"/>
      <c r="N936" s="77"/>
      <c r="O936" s="77"/>
      <c r="P936" s="77"/>
      <c r="Q936" s="77"/>
      <c r="R936" s="89"/>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c r="AP936" s="77"/>
      <c r="AQ936" s="77"/>
      <c r="AR936" s="77"/>
      <c r="AS936" s="77"/>
      <c r="AT936" s="77"/>
      <c r="AU936" s="77"/>
      <c r="AV936" s="77"/>
      <c r="AW936" s="77"/>
      <c r="AX936" s="77"/>
      <c r="AY936" s="77"/>
      <c r="AZ936" s="77"/>
      <c r="BA936" s="77"/>
      <c r="BB936" s="77"/>
      <c r="BC936" s="77"/>
      <c r="BD936" s="77"/>
      <c r="BE936" s="77"/>
      <c r="BF936" s="77"/>
      <c r="BG936" s="77"/>
      <c r="BH936" s="77"/>
      <c r="BI936" s="77"/>
      <c r="BJ936" s="77"/>
      <c r="BK936" s="77"/>
      <c r="BL936" s="77"/>
      <c r="BM936" s="77"/>
      <c r="BN936" s="77"/>
      <c r="BO936" s="77"/>
      <c r="BP936" s="77"/>
      <c r="BQ936" s="77"/>
      <c r="BR936" s="77"/>
      <c r="BS936" s="77"/>
      <c r="BT936" s="77"/>
      <c r="BU936" s="77"/>
      <c r="BV936" s="77"/>
      <c r="BW936" s="77"/>
      <c r="BX936" s="77"/>
      <c r="BY936" s="77"/>
      <c r="BZ936" s="77"/>
      <c r="CA936" s="77"/>
      <c r="CB936" s="77"/>
      <c r="CC936" s="77"/>
      <c r="CD936" s="77"/>
      <c r="CE936" s="77"/>
      <c r="CF936" s="77"/>
      <c r="CG936" s="77"/>
      <c r="CH936" s="77"/>
      <c r="CI936" s="77"/>
      <c r="CJ936" s="77"/>
      <c r="CK936" s="77"/>
      <c r="CL936" s="77"/>
      <c r="CM936" s="77"/>
      <c r="CN936" s="77"/>
      <c r="CO936" s="77"/>
      <c r="CP936" s="77"/>
      <c r="CQ936" s="77"/>
      <c r="CR936" s="77"/>
      <c r="CS936" s="77"/>
      <c r="CT936" s="81"/>
      <c r="CU936" s="77"/>
      <c r="CV936" s="77"/>
      <c r="CW936" s="77"/>
      <c r="CX936" s="77"/>
      <c r="CY936" s="77"/>
      <c r="CZ936" s="77"/>
      <c r="DA936" s="77"/>
      <c r="DB936" s="77"/>
      <c r="DC936" s="77"/>
      <c r="DD936" s="77"/>
      <c r="DE936" s="77"/>
      <c r="DF936" s="77"/>
      <c r="DG936" s="77"/>
      <c r="DH936" s="77"/>
      <c r="DI936" s="77"/>
      <c r="DJ936" s="77"/>
      <c r="DK936" s="77"/>
      <c r="DL936" s="77"/>
      <c r="DM936" s="77"/>
      <c r="DN936" s="77"/>
      <c r="DO936" s="77"/>
      <c r="DP936" s="77"/>
      <c r="DQ936" s="77"/>
      <c r="DR936" s="77"/>
    </row>
    <row r="937" spans="1:122" ht="13.5" customHeight="1">
      <c r="A937" s="77"/>
      <c r="B937" s="86"/>
      <c r="C937" s="86"/>
      <c r="D937" s="86"/>
      <c r="E937" s="86"/>
      <c r="F937" s="86"/>
      <c r="G937" s="86"/>
      <c r="H937" s="86"/>
      <c r="I937" s="86"/>
      <c r="J937" s="86"/>
      <c r="K937" s="88"/>
      <c r="L937" s="77"/>
      <c r="M937" s="77"/>
      <c r="N937" s="77"/>
      <c r="O937" s="77"/>
      <c r="P937" s="77"/>
      <c r="Q937" s="77"/>
      <c r="R937" s="89"/>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c r="AP937" s="77"/>
      <c r="AQ937" s="77"/>
      <c r="AR937" s="77"/>
      <c r="AS937" s="77"/>
      <c r="AT937" s="77"/>
      <c r="AU937" s="77"/>
      <c r="AV937" s="77"/>
      <c r="AW937" s="77"/>
      <c r="AX937" s="77"/>
      <c r="AY937" s="77"/>
      <c r="AZ937" s="77"/>
      <c r="BA937" s="77"/>
      <c r="BB937" s="77"/>
      <c r="BC937" s="77"/>
      <c r="BD937" s="77"/>
      <c r="BE937" s="77"/>
      <c r="BF937" s="77"/>
      <c r="BG937" s="77"/>
      <c r="BH937" s="77"/>
      <c r="BI937" s="77"/>
      <c r="BJ937" s="77"/>
      <c r="BK937" s="77"/>
      <c r="BL937" s="77"/>
      <c r="BM937" s="77"/>
      <c r="BN937" s="77"/>
      <c r="BO937" s="77"/>
      <c r="BP937" s="77"/>
      <c r="BQ937" s="77"/>
      <c r="BR937" s="77"/>
      <c r="BS937" s="77"/>
      <c r="BT937" s="77"/>
      <c r="BU937" s="77"/>
      <c r="BV937" s="77"/>
      <c r="BW937" s="77"/>
      <c r="BX937" s="77"/>
      <c r="BY937" s="77"/>
      <c r="BZ937" s="77"/>
      <c r="CA937" s="77"/>
      <c r="CB937" s="77"/>
      <c r="CC937" s="77"/>
      <c r="CD937" s="77"/>
      <c r="CE937" s="77"/>
      <c r="CF937" s="77"/>
      <c r="CG937" s="77"/>
      <c r="CH937" s="77"/>
      <c r="CI937" s="77"/>
      <c r="CJ937" s="77"/>
      <c r="CK937" s="77"/>
      <c r="CL937" s="77"/>
      <c r="CM937" s="77"/>
      <c r="CN937" s="77"/>
      <c r="CO937" s="77"/>
      <c r="CP937" s="77"/>
      <c r="CQ937" s="77"/>
      <c r="CR937" s="77"/>
      <c r="CS937" s="77"/>
      <c r="CT937" s="81"/>
      <c r="CU937" s="77"/>
      <c r="CV937" s="77"/>
      <c r="CW937" s="77"/>
      <c r="CX937" s="77"/>
      <c r="CY937" s="77"/>
      <c r="CZ937" s="77"/>
      <c r="DA937" s="77"/>
      <c r="DB937" s="77"/>
      <c r="DC937" s="77"/>
      <c r="DD937" s="77"/>
      <c r="DE937" s="77"/>
      <c r="DF937" s="77"/>
      <c r="DG937" s="77"/>
      <c r="DH937" s="77"/>
      <c r="DI937" s="77"/>
      <c r="DJ937" s="77"/>
      <c r="DK937" s="77"/>
      <c r="DL937" s="77"/>
      <c r="DM937" s="77"/>
      <c r="DN937" s="77"/>
      <c r="DO937" s="77"/>
      <c r="DP937" s="77"/>
      <c r="DQ937" s="77"/>
      <c r="DR937" s="77"/>
    </row>
    <row r="938" spans="1:122" ht="13.5" customHeight="1">
      <c r="A938" s="77"/>
      <c r="B938" s="86"/>
      <c r="C938" s="86"/>
      <c r="D938" s="86"/>
      <c r="E938" s="86"/>
      <c r="F938" s="86"/>
      <c r="G938" s="86"/>
      <c r="H938" s="86"/>
      <c r="I938" s="86"/>
      <c r="J938" s="86"/>
      <c r="K938" s="88"/>
      <c r="L938" s="77"/>
      <c r="M938" s="77"/>
      <c r="N938" s="77"/>
      <c r="O938" s="77"/>
      <c r="P938" s="77"/>
      <c r="Q938" s="77"/>
      <c r="R938" s="89"/>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c r="AP938" s="77"/>
      <c r="AQ938" s="77"/>
      <c r="AR938" s="77"/>
      <c r="AS938" s="77"/>
      <c r="AT938" s="77"/>
      <c r="AU938" s="77"/>
      <c r="AV938" s="77"/>
      <c r="AW938" s="77"/>
      <c r="AX938" s="77"/>
      <c r="AY938" s="77"/>
      <c r="AZ938" s="77"/>
      <c r="BA938" s="77"/>
      <c r="BB938" s="77"/>
      <c r="BC938" s="77"/>
      <c r="BD938" s="77"/>
      <c r="BE938" s="77"/>
      <c r="BF938" s="77"/>
      <c r="BG938" s="77"/>
      <c r="BH938" s="77"/>
      <c r="BI938" s="77"/>
      <c r="BJ938" s="77"/>
      <c r="BK938" s="77"/>
      <c r="BL938" s="77"/>
      <c r="BM938" s="77"/>
      <c r="BN938" s="77"/>
      <c r="BO938" s="77"/>
      <c r="BP938" s="77"/>
      <c r="BQ938" s="77"/>
      <c r="BR938" s="77"/>
      <c r="BS938" s="77"/>
      <c r="BT938" s="77"/>
      <c r="BU938" s="77"/>
      <c r="BV938" s="77"/>
      <c r="BW938" s="77"/>
      <c r="BX938" s="77"/>
      <c r="BY938" s="77"/>
      <c r="BZ938" s="77"/>
      <c r="CA938" s="77"/>
      <c r="CB938" s="77"/>
      <c r="CC938" s="77"/>
      <c r="CD938" s="77"/>
      <c r="CE938" s="77"/>
      <c r="CF938" s="77"/>
      <c r="CG938" s="77"/>
      <c r="CH938" s="77"/>
      <c r="CI938" s="77"/>
      <c r="CJ938" s="77"/>
      <c r="CK938" s="77"/>
      <c r="CL938" s="77"/>
      <c r="CM938" s="77"/>
      <c r="CN938" s="77"/>
      <c r="CO938" s="77"/>
      <c r="CP938" s="77"/>
      <c r="CQ938" s="77"/>
      <c r="CR938" s="77"/>
      <c r="CS938" s="77"/>
      <c r="CT938" s="81"/>
      <c r="CU938" s="77"/>
      <c r="CV938" s="77"/>
      <c r="CW938" s="77"/>
      <c r="CX938" s="77"/>
      <c r="CY938" s="77"/>
      <c r="CZ938" s="77"/>
      <c r="DA938" s="77"/>
      <c r="DB938" s="77"/>
      <c r="DC938" s="77"/>
      <c r="DD938" s="77"/>
      <c r="DE938" s="77"/>
      <c r="DF938" s="77"/>
      <c r="DG938" s="77"/>
      <c r="DH938" s="77"/>
      <c r="DI938" s="77"/>
      <c r="DJ938" s="77"/>
      <c r="DK938" s="77"/>
      <c r="DL938" s="77"/>
      <c r="DM938" s="77"/>
      <c r="DN938" s="77"/>
      <c r="DO938" s="77"/>
      <c r="DP938" s="77"/>
      <c r="DQ938" s="77"/>
      <c r="DR938" s="77"/>
    </row>
    <row r="939" spans="1:122" ht="13.5" customHeight="1">
      <c r="A939" s="77"/>
      <c r="B939" s="86"/>
      <c r="C939" s="86"/>
      <c r="D939" s="86"/>
      <c r="E939" s="86"/>
      <c r="F939" s="86"/>
      <c r="G939" s="86"/>
      <c r="H939" s="86"/>
      <c r="I939" s="86"/>
      <c r="J939" s="86"/>
      <c r="K939" s="88"/>
      <c r="L939" s="77"/>
      <c r="M939" s="77"/>
      <c r="N939" s="77"/>
      <c r="O939" s="77"/>
      <c r="P939" s="77"/>
      <c r="Q939" s="77"/>
      <c r="R939" s="89"/>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c r="AP939" s="77"/>
      <c r="AQ939" s="77"/>
      <c r="AR939" s="77"/>
      <c r="AS939" s="77"/>
      <c r="AT939" s="77"/>
      <c r="AU939" s="77"/>
      <c r="AV939" s="77"/>
      <c r="AW939" s="77"/>
      <c r="AX939" s="77"/>
      <c r="AY939" s="77"/>
      <c r="AZ939" s="77"/>
      <c r="BA939" s="77"/>
      <c r="BB939" s="77"/>
      <c r="BC939" s="77"/>
      <c r="BD939" s="77"/>
      <c r="BE939" s="77"/>
      <c r="BF939" s="77"/>
      <c r="BG939" s="77"/>
      <c r="BH939" s="77"/>
      <c r="BI939" s="77"/>
      <c r="BJ939" s="77"/>
      <c r="BK939" s="77"/>
      <c r="BL939" s="77"/>
      <c r="BM939" s="77"/>
      <c r="BN939" s="77"/>
      <c r="BO939" s="77"/>
      <c r="BP939" s="77"/>
      <c r="BQ939" s="77"/>
      <c r="BR939" s="77"/>
      <c r="BS939" s="77"/>
      <c r="BT939" s="77"/>
      <c r="BU939" s="77"/>
      <c r="BV939" s="77"/>
      <c r="BW939" s="77"/>
      <c r="BX939" s="77"/>
      <c r="BY939" s="77"/>
      <c r="BZ939" s="77"/>
      <c r="CA939" s="77"/>
      <c r="CB939" s="77"/>
      <c r="CC939" s="77"/>
      <c r="CD939" s="77"/>
      <c r="CE939" s="77"/>
      <c r="CF939" s="77"/>
      <c r="CG939" s="77"/>
      <c r="CH939" s="77"/>
      <c r="CI939" s="77"/>
      <c r="CJ939" s="77"/>
      <c r="CK939" s="77"/>
      <c r="CL939" s="77"/>
      <c r="CM939" s="77"/>
      <c r="CN939" s="77"/>
      <c r="CO939" s="77"/>
      <c r="CP939" s="77"/>
      <c r="CQ939" s="77"/>
      <c r="CR939" s="77"/>
      <c r="CS939" s="77"/>
      <c r="CT939" s="81"/>
      <c r="CU939" s="77"/>
      <c r="CV939" s="77"/>
      <c r="CW939" s="77"/>
      <c r="CX939" s="77"/>
      <c r="CY939" s="77"/>
      <c r="CZ939" s="77"/>
      <c r="DA939" s="77"/>
      <c r="DB939" s="77"/>
      <c r="DC939" s="77"/>
      <c r="DD939" s="77"/>
      <c r="DE939" s="77"/>
      <c r="DF939" s="77"/>
      <c r="DG939" s="77"/>
      <c r="DH939" s="77"/>
      <c r="DI939" s="77"/>
      <c r="DJ939" s="77"/>
      <c r="DK939" s="77"/>
      <c r="DL939" s="77"/>
      <c r="DM939" s="77"/>
      <c r="DN939" s="77"/>
      <c r="DO939" s="77"/>
      <c r="DP939" s="77"/>
      <c r="DQ939" s="77"/>
      <c r="DR939" s="77"/>
    </row>
    <row r="940" spans="1:122" ht="13.5" customHeight="1">
      <c r="A940" s="77"/>
      <c r="B940" s="86"/>
      <c r="C940" s="86"/>
      <c r="D940" s="86"/>
      <c r="E940" s="86"/>
      <c r="F940" s="86"/>
      <c r="G940" s="86"/>
      <c r="H940" s="86"/>
      <c r="I940" s="86"/>
      <c r="J940" s="86"/>
      <c r="K940" s="88"/>
      <c r="L940" s="77"/>
      <c r="M940" s="77"/>
      <c r="N940" s="77"/>
      <c r="O940" s="77"/>
      <c r="P940" s="77"/>
      <c r="Q940" s="77"/>
      <c r="R940" s="89"/>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c r="AP940" s="77"/>
      <c r="AQ940" s="77"/>
      <c r="AR940" s="77"/>
      <c r="AS940" s="77"/>
      <c r="AT940" s="77"/>
      <c r="AU940" s="77"/>
      <c r="AV940" s="77"/>
      <c r="AW940" s="77"/>
      <c r="AX940" s="77"/>
      <c r="AY940" s="77"/>
      <c r="AZ940" s="77"/>
      <c r="BA940" s="77"/>
      <c r="BB940" s="77"/>
      <c r="BC940" s="77"/>
      <c r="BD940" s="77"/>
      <c r="BE940" s="77"/>
      <c r="BF940" s="77"/>
      <c r="BG940" s="77"/>
      <c r="BH940" s="77"/>
      <c r="BI940" s="77"/>
      <c r="BJ940" s="77"/>
      <c r="BK940" s="77"/>
      <c r="BL940" s="77"/>
      <c r="BM940" s="77"/>
      <c r="BN940" s="77"/>
      <c r="BO940" s="77"/>
      <c r="BP940" s="77"/>
      <c r="BQ940" s="77"/>
      <c r="BR940" s="77"/>
      <c r="BS940" s="77"/>
      <c r="BT940" s="77"/>
      <c r="BU940" s="77"/>
      <c r="BV940" s="77"/>
      <c r="BW940" s="77"/>
      <c r="BX940" s="77"/>
      <c r="BY940" s="77"/>
      <c r="BZ940" s="77"/>
      <c r="CA940" s="77"/>
      <c r="CB940" s="77"/>
      <c r="CC940" s="77"/>
      <c r="CD940" s="77"/>
      <c r="CE940" s="77"/>
      <c r="CF940" s="77"/>
      <c r="CG940" s="77"/>
      <c r="CH940" s="77"/>
      <c r="CI940" s="77"/>
      <c r="CJ940" s="77"/>
      <c r="CK940" s="77"/>
      <c r="CL940" s="77"/>
      <c r="CM940" s="77"/>
      <c r="CN940" s="77"/>
      <c r="CO940" s="77"/>
      <c r="CP940" s="77"/>
      <c r="CQ940" s="77"/>
      <c r="CR940" s="77"/>
      <c r="CS940" s="77"/>
      <c r="CT940" s="81"/>
      <c r="CU940" s="77"/>
      <c r="CV940" s="77"/>
      <c r="CW940" s="77"/>
      <c r="CX940" s="77"/>
      <c r="CY940" s="77"/>
      <c r="CZ940" s="77"/>
      <c r="DA940" s="77"/>
      <c r="DB940" s="77"/>
      <c r="DC940" s="77"/>
      <c r="DD940" s="77"/>
      <c r="DE940" s="77"/>
      <c r="DF940" s="77"/>
      <c r="DG940" s="77"/>
      <c r="DH940" s="77"/>
      <c r="DI940" s="77"/>
      <c r="DJ940" s="77"/>
      <c r="DK940" s="77"/>
      <c r="DL940" s="77"/>
      <c r="DM940" s="77"/>
      <c r="DN940" s="77"/>
      <c r="DO940" s="77"/>
      <c r="DP940" s="77"/>
      <c r="DQ940" s="77"/>
      <c r="DR940" s="77"/>
    </row>
    <row r="941" spans="1:122" ht="13.5" customHeight="1">
      <c r="A941" s="77"/>
      <c r="B941" s="86"/>
      <c r="C941" s="86"/>
      <c r="D941" s="86"/>
      <c r="E941" s="86"/>
      <c r="F941" s="86"/>
      <c r="G941" s="86"/>
      <c r="H941" s="86"/>
      <c r="I941" s="86"/>
      <c r="J941" s="86"/>
      <c r="K941" s="88"/>
      <c r="L941" s="77"/>
      <c r="M941" s="77"/>
      <c r="N941" s="77"/>
      <c r="O941" s="77"/>
      <c r="P941" s="77"/>
      <c r="Q941" s="77"/>
      <c r="R941" s="89"/>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c r="AP941" s="77"/>
      <c r="AQ941" s="77"/>
      <c r="AR941" s="77"/>
      <c r="AS941" s="77"/>
      <c r="AT941" s="77"/>
      <c r="AU941" s="77"/>
      <c r="AV941" s="77"/>
      <c r="AW941" s="77"/>
      <c r="AX941" s="77"/>
      <c r="AY941" s="77"/>
      <c r="AZ941" s="77"/>
      <c r="BA941" s="77"/>
      <c r="BB941" s="77"/>
      <c r="BC941" s="77"/>
      <c r="BD941" s="77"/>
      <c r="BE941" s="77"/>
      <c r="BF941" s="77"/>
      <c r="BG941" s="77"/>
      <c r="BH941" s="77"/>
      <c r="BI941" s="77"/>
      <c r="BJ941" s="77"/>
      <c r="BK941" s="77"/>
      <c r="BL941" s="77"/>
      <c r="BM941" s="77"/>
      <c r="BN941" s="77"/>
      <c r="BO941" s="77"/>
      <c r="BP941" s="77"/>
      <c r="BQ941" s="77"/>
      <c r="BR941" s="77"/>
      <c r="BS941" s="77"/>
      <c r="BT941" s="77"/>
      <c r="BU941" s="77"/>
      <c r="BV941" s="77"/>
      <c r="BW941" s="77"/>
      <c r="BX941" s="77"/>
      <c r="BY941" s="77"/>
      <c r="BZ941" s="77"/>
      <c r="CA941" s="77"/>
      <c r="CB941" s="77"/>
      <c r="CC941" s="77"/>
      <c r="CD941" s="77"/>
      <c r="CE941" s="77"/>
      <c r="CF941" s="77"/>
      <c r="CG941" s="77"/>
      <c r="CH941" s="77"/>
      <c r="CI941" s="77"/>
      <c r="CJ941" s="77"/>
      <c r="CK941" s="77"/>
      <c r="CL941" s="77"/>
      <c r="CM941" s="77"/>
      <c r="CN941" s="77"/>
      <c r="CO941" s="77"/>
      <c r="CP941" s="77"/>
      <c r="CQ941" s="77"/>
      <c r="CR941" s="77"/>
      <c r="CS941" s="77"/>
      <c r="CT941" s="81"/>
      <c r="CU941" s="77"/>
      <c r="CV941" s="77"/>
      <c r="CW941" s="77"/>
      <c r="CX941" s="77"/>
      <c r="CY941" s="77"/>
      <c r="CZ941" s="77"/>
      <c r="DA941" s="77"/>
      <c r="DB941" s="77"/>
      <c r="DC941" s="77"/>
      <c r="DD941" s="77"/>
      <c r="DE941" s="77"/>
      <c r="DF941" s="77"/>
      <c r="DG941" s="77"/>
      <c r="DH941" s="77"/>
      <c r="DI941" s="77"/>
      <c r="DJ941" s="77"/>
      <c r="DK941" s="77"/>
      <c r="DL941" s="77"/>
      <c r="DM941" s="77"/>
      <c r="DN941" s="77"/>
      <c r="DO941" s="77"/>
      <c r="DP941" s="77"/>
      <c r="DQ941" s="77"/>
      <c r="DR941" s="77"/>
    </row>
    <row r="942" spans="1:122" ht="13.5" customHeight="1">
      <c r="A942" s="77"/>
      <c r="B942" s="86"/>
      <c r="C942" s="86"/>
      <c r="D942" s="86"/>
      <c r="E942" s="86"/>
      <c r="F942" s="86"/>
      <c r="G942" s="86"/>
      <c r="H942" s="86"/>
      <c r="I942" s="86"/>
      <c r="J942" s="86"/>
      <c r="K942" s="88"/>
      <c r="L942" s="77"/>
      <c r="M942" s="77"/>
      <c r="N942" s="77"/>
      <c r="O942" s="77"/>
      <c r="P942" s="77"/>
      <c r="Q942" s="77"/>
      <c r="R942" s="89"/>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c r="AP942" s="77"/>
      <c r="AQ942" s="77"/>
      <c r="AR942" s="77"/>
      <c r="AS942" s="77"/>
      <c r="AT942" s="77"/>
      <c r="AU942" s="77"/>
      <c r="AV942" s="77"/>
      <c r="AW942" s="77"/>
      <c r="AX942" s="77"/>
      <c r="AY942" s="77"/>
      <c r="AZ942" s="77"/>
      <c r="BA942" s="77"/>
      <c r="BB942" s="77"/>
      <c r="BC942" s="77"/>
      <c r="BD942" s="77"/>
      <c r="BE942" s="77"/>
      <c r="BF942" s="77"/>
      <c r="BG942" s="77"/>
      <c r="BH942" s="77"/>
      <c r="BI942" s="77"/>
      <c r="BJ942" s="77"/>
      <c r="BK942" s="77"/>
      <c r="BL942" s="77"/>
      <c r="BM942" s="77"/>
      <c r="BN942" s="77"/>
      <c r="BO942" s="77"/>
      <c r="BP942" s="77"/>
      <c r="BQ942" s="77"/>
      <c r="BR942" s="77"/>
      <c r="BS942" s="77"/>
      <c r="BT942" s="77"/>
      <c r="BU942" s="77"/>
      <c r="BV942" s="77"/>
      <c r="BW942" s="77"/>
      <c r="BX942" s="77"/>
      <c r="BY942" s="77"/>
      <c r="BZ942" s="77"/>
      <c r="CA942" s="77"/>
      <c r="CB942" s="77"/>
      <c r="CC942" s="77"/>
      <c r="CD942" s="77"/>
      <c r="CE942" s="77"/>
      <c r="CF942" s="77"/>
      <c r="CG942" s="77"/>
      <c r="CH942" s="77"/>
      <c r="CI942" s="77"/>
      <c r="CJ942" s="77"/>
      <c r="CK942" s="77"/>
      <c r="CL942" s="77"/>
      <c r="CM942" s="77"/>
      <c r="CN942" s="77"/>
      <c r="CO942" s="77"/>
      <c r="CP942" s="77"/>
      <c r="CQ942" s="77"/>
      <c r="CR942" s="77"/>
      <c r="CS942" s="77"/>
      <c r="CT942" s="81"/>
      <c r="CU942" s="77"/>
      <c r="CV942" s="77"/>
      <c r="CW942" s="77"/>
      <c r="CX942" s="77"/>
      <c r="CY942" s="77"/>
      <c r="CZ942" s="77"/>
      <c r="DA942" s="77"/>
      <c r="DB942" s="77"/>
      <c r="DC942" s="77"/>
      <c r="DD942" s="77"/>
      <c r="DE942" s="77"/>
      <c r="DF942" s="77"/>
      <c r="DG942" s="77"/>
      <c r="DH942" s="77"/>
      <c r="DI942" s="77"/>
      <c r="DJ942" s="77"/>
      <c r="DK942" s="77"/>
      <c r="DL942" s="77"/>
      <c r="DM942" s="77"/>
      <c r="DN942" s="77"/>
      <c r="DO942" s="77"/>
      <c r="DP942" s="77"/>
      <c r="DQ942" s="77"/>
      <c r="DR942" s="77"/>
    </row>
    <row r="943" spans="1:122" ht="13.5" customHeight="1">
      <c r="A943" s="77"/>
      <c r="B943" s="86"/>
      <c r="C943" s="86"/>
      <c r="D943" s="86"/>
      <c r="E943" s="86"/>
      <c r="F943" s="86"/>
      <c r="G943" s="86"/>
      <c r="H943" s="86"/>
      <c r="I943" s="86"/>
      <c r="J943" s="86"/>
      <c r="K943" s="88"/>
      <c r="L943" s="77"/>
      <c r="M943" s="77"/>
      <c r="N943" s="77"/>
      <c r="O943" s="77"/>
      <c r="P943" s="77"/>
      <c r="Q943" s="77"/>
      <c r="R943" s="89"/>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c r="AP943" s="77"/>
      <c r="AQ943" s="77"/>
      <c r="AR943" s="77"/>
      <c r="AS943" s="77"/>
      <c r="AT943" s="77"/>
      <c r="AU943" s="77"/>
      <c r="AV943" s="77"/>
      <c r="AW943" s="77"/>
      <c r="AX943" s="77"/>
      <c r="AY943" s="77"/>
      <c r="AZ943" s="77"/>
      <c r="BA943" s="77"/>
      <c r="BB943" s="77"/>
      <c r="BC943" s="77"/>
      <c r="BD943" s="77"/>
      <c r="BE943" s="77"/>
      <c r="BF943" s="77"/>
      <c r="BG943" s="77"/>
      <c r="BH943" s="77"/>
      <c r="BI943" s="77"/>
      <c r="BJ943" s="77"/>
      <c r="BK943" s="77"/>
      <c r="BL943" s="77"/>
      <c r="BM943" s="77"/>
      <c r="BN943" s="77"/>
      <c r="BO943" s="77"/>
      <c r="BP943" s="77"/>
      <c r="BQ943" s="77"/>
      <c r="BR943" s="77"/>
      <c r="BS943" s="77"/>
      <c r="BT943" s="77"/>
      <c r="BU943" s="77"/>
      <c r="BV943" s="77"/>
      <c r="BW943" s="77"/>
      <c r="BX943" s="77"/>
      <c r="BY943" s="77"/>
      <c r="BZ943" s="77"/>
      <c r="CA943" s="77"/>
      <c r="CB943" s="77"/>
      <c r="CC943" s="77"/>
      <c r="CD943" s="77"/>
      <c r="CE943" s="77"/>
      <c r="CF943" s="77"/>
      <c r="CG943" s="77"/>
      <c r="CH943" s="77"/>
      <c r="CI943" s="77"/>
      <c r="CJ943" s="77"/>
      <c r="CK943" s="77"/>
      <c r="CL943" s="77"/>
      <c r="CM943" s="77"/>
      <c r="CN943" s="77"/>
      <c r="CO943" s="77"/>
      <c r="CP943" s="77"/>
      <c r="CQ943" s="77"/>
      <c r="CR943" s="77"/>
      <c r="CS943" s="77"/>
      <c r="CT943" s="81"/>
      <c r="CU943" s="77"/>
      <c r="CV943" s="77"/>
      <c r="CW943" s="77"/>
      <c r="CX943" s="77"/>
      <c r="CY943" s="77"/>
      <c r="CZ943" s="77"/>
      <c r="DA943" s="77"/>
      <c r="DB943" s="77"/>
      <c r="DC943" s="77"/>
      <c r="DD943" s="77"/>
      <c r="DE943" s="77"/>
      <c r="DF943" s="77"/>
      <c r="DG943" s="77"/>
      <c r="DH943" s="77"/>
      <c r="DI943" s="77"/>
      <c r="DJ943" s="77"/>
      <c r="DK943" s="77"/>
      <c r="DL943" s="77"/>
      <c r="DM943" s="77"/>
      <c r="DN943" s="77"/>
      <c r="DO943" s="77"/>
      <c r="DP943" s="77"/>
      <c r="DQ943" s="77"/>
      <c r="DR943" s="77"/>
    </row>
    <row r="944" spans="1:122" ht="13.5" customHeight="1">
      <c r="A944" s="77"/>
      <c r="B944" s="86"/>
      <c r="C944" s="86"/>
      <c r="D944" s="86"/>
      <c r="E944" s="86"/>
      <c r="F944" s="86"/>
      <c r="G944" s="86"/>
      <c r="H944" s="86"/>
      <c r="I944" s="86"/>
      <c r="J944" s="86"/>
      <c r="K944" s="88"/>
      <c r="L944" s="77"/>
      <c r="M944" s="77"/>
      <c r="N944" s="77"/>
      <c r="O944" s="77"/>
      <c r="P944" s="77"/>
      <c r="Q944" s="77"/>
      <c r="R944" s="89"/>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c r="AP944" s="77"/>
      <c r="AQ944" s="77"/>
      <c r="AR944" s="77"/>
      <c r="AS944" s="77"/>
      <c r="AT944" s="77"/>
      <c r="AU944" s="77"/>
      <c r="AV944" s="77"/>
      <c r="AW944" s="77"/>
      <c r="AX944" s="77"/>
      <c r="AY944" s="77"/>
      <c r="AZ944" s="77"/>
      <c r="BA944" s="77"/>
      <c r="BB944" s="77"/>
      <c r="BC944" s="77"/>
      <c r="BD944" s="77"/>
      <c r="BE944" s="77"/>
      <c r="BF944" s="77"/>
      <c r="BG944" s="77"/>
      <c r="BH944" s="77"/>
      <c r="BI944" s="77"/>
      <c r="BJ944" s="77"/>
      <c r="BK944" s="77"/>
      <c r="BL944" s="77"/>
      <c r="BM944" s="77"/>
      <c r="BN944" s="77"/>
      <c r="BO944" s="77"/>
      <c r="BP944" s="77"/>
      <c r="BQ944" s="77"/>
      <c r="BR944" s="77"/>
      <c r="BS944" s="77"/>
      <c r="BT944" s="77"/>
      <c r="BU944" s="77"/>
      <c r="BV944" s="77"/>
      <c r="BW944" s="77"/>
      <c r="BX944" s="77"/>
      <c r="BY944" s="77"/>
      <c r="BZ944" s="77"/>
      <c r="CA944" s="77"/>
      <c r="CB944" s="77"/>
      <c r="CC944" s="77"/>
      <c r="CD944" s="77"/>
      <c r="CE944" s="77"/>
      <c r="CF944" s="77"/>
      <c r="CG944" s="77"/>
      <c r="CH944" s="77"/>
      <c r="CI944" s="77"/>
      <c r="CJ944" s="77"/>
      <c r="CK944" s="77"/>
      <c r="CL944" s="77"/>
      <c r="CM944" s="77"/>
      <c r="CN944" s="77"/>
      <c r="CO944" s="77"/>
      <c r="CP944" s="77"/>
      <c r="CQ944" s="77"/>
      <c r="CR944" s="77"/>
      <c r="CS944" s="77"/>
      <c r="CT944" s="81"/>
      <c r="CU944" s="77"/>
      <c r="CV944" s="77"/>
      <c r="CW944" s="77"/>
      <c r="CX944" s="77"/>
      <c r="CY944" s="77"/>
      <c r="CZ944" s="77"/>
      <c r="DA944" s="77"/>
      <c r="DB944" s="77"/>
      <c r="DC944" s="77"/>
      <c r="DD944" s="77"/>
      <c r="DE944" s="77"/>
      <c r="DF944" s="77"/>
      <c r="DG944" s="77"/>
      <c r="DH944" s="77"/>
      <c r="DI944" s="77"/>
      <c r="DJ944" s="77"/>
      <c r="DK944" s="77"/>
      <c r="DL944" s="77"/>
      <c r="DM944" s="77"/>
      <c r="DN944" s="77"/>
      <c r="DO944" s="77"/>
      <c r="DP944" s="77"/>
      <c r="DQ944" s="77"/>
      <c r="DR944" s="77"/>
    </row>
    <row r="945" spans="1:122" ht="13.5" customHeight="1">
      <c r="A945" s="77"/>
      <c r="B945" s="86"/>
      <c r="C945" s="86"/>
      <c r="D945" s="86"/>
      <c r="E945" s="86"/>
      <c r="F945" s="86"/>
      <c r="G945" s="86"/>
      <c r="H945" s="86"/>
      <c r="I945" s="86"/>
      <c r="J945" s="86"/>
      <c r="K945" s="88"/>
      <c r="L945" s="77"/>
      <c r="M945" s="77"/>
      <c r="N945" s="77"/>
      <c r="O945" s="77"/>
      <c r="P945" s="77"/>
      <c r="Q945" s="77"/>
      <c r="R945" s="89"/>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c r="AP945" s="77"/>
      <c r="AQ945" s="77"/>
      <c r="AR945" s="77"/>
      <c r="AS945" s="77"/>
      <c r="AT945" s="77"/>
      <c r="AU945" s="77"/>
      <c r="AV945" s="77"/>
      <c r="AW945" s="77"/>
      <c r="AX945" s="77"/>
      <c r="AY945" s="77"/>
      <c r="AZ945" s="77"/>
      <c r="BA945" s="77"/>
      <c r="BB945" s="77"/>
      <c r="BC945" s="77"/>
      <c r="BD945" s="77"/>
      <c r="BE945" s="77"/>
      <c r="BF945" s="77"/>
      <c r="BG945" s="77"/>
      <c r="BH945" s="77"/>
      <c r="BI945" s="77"/>
      <c r="BJ945" s="77"/>
      <c r="BK945" s="77"/>
      <c r="BL945" s="77"/>
      <c r="BM945" s="77"/>
      <c r="BN945" s="77"/>
      <c r="BO945" s="77"/>
      <c r="BP945" s="77"/>
      <c r="BQ945" s="77"/>
      <c r="BR945" s="77"/>
      <c r="BS945" s="77"/>
      <c r="BT945" s="77"/>
      <c r="BU945" s="77"/>
      <c r="BV945" s="77"/>
      <c r="BW945" s="77"/>
      <c r="BX945" s="77"/>
      <c r="BY945" s="77"/>
      <c r="BZ945" s="77"/>
      <c r="CA945" s="77"/>
      <c r="CB945" s="77"/>
      <c r="CC945" s="77"/>
      <c r="CD945" s="77"/>
      <c r="CE945" s="77"/>
      <c r="CF945" s="77"/>
      <c r="CG945" s="77"/>
      <c r="CH945" s="77"/>
      <c r="CI945" s="77"/>
      <c r="CJ945" s="77"/>
      <c r="CK945" s="77"/>
      <c r="CL945" s="77"/>
      <c r="CM945" s="77"/>
      <c r="CN945" s="77"/>
      <c r="CO945" s="77"/>
      <c r="CP945" s="77"/>
      <c r="CQ945" s="77"/>
      <c r="CR945" s="77"/>
      <c r="CS945" s="77"/>
      <c r="CT945" s="81"/>
      <c r="CU945" s="77"/>
      <c r="CV945" s="77"/>
      <c r="CW945" s="77"/>
      <c r="CX945" s="77"/>
      <c r="CY945" s="77"/>
      <c r="CZ945" s="77"/>
      <c r="DA945" s="77"/>
      <c r="DB945" s="77"/>
      <c r="DC945" s="77"/>
      <c r="DD945" s="77"/>
      <c r="DE945" s="77"/>
      <c r="DF945" s="77"/>
      <c r="DG945" s="77"/>
      <c r="DH945" s="77"/>
      <c r="DI945" s="77"/>
      <c r="DJ945" s="77"/>
      <c r="DK945" s="77"/>
      <c r="DL945" s="77"/>
      <c r="DM945" s="77"/>
      <c r="DN945" s="77"/>
      <c r="DO945" s="77"/>
      <c r="DP945" s="77"/>
      <c r="DQ945" s="77"/>
      <c r="DR945" s="77"/>
    </row>
    <row r="946" spans="1:122" ht="13.5" customHeight="1">
      <c r="A946" s="77"/>
      <c r="B946" s="86"/>
      <c r="C946" s="86"/>
      <c r="D946" s="86"/>
      <c r="E946" s="86"/>
      <c r="F946" s="86"/>
      <c r="G946" s="86"/>
      <c r="H946" s="86"/>
      <c r="I946" s="86"/>
      <c r="J946" s="86"/>
      <c r="K946" s="88"/>
      <c r="L946" s="77"/>
      <c r="M946" s="77"/>
      <c r="N946" s="77"/>
      <c r="O946" s="77"/>
      <c r="P946" s="77"/>
      <c r="Q946" s="77"/>
      <c r="R946" s="89"/>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c r="AP946" s="77"/>
      <c r="AQ946" s="77"/>
      <c r="AR946" s="77"/>
      <c r="AS946" s="77"/>
      <c r="AT946" s="77"/>
      <c r="AU946" s="77"/>
      <c r="AV946" s="77"/>
      <c r="AW946" s="77"/>
      <c r="AX946" s="77"/>
      <c r="AY946" s="77"/>
      <c r="AZ946" s="77"/>
      <c r="BA946" s="77"/>
      <c r="BB946" s="77"/>
      <c r="BC946" s="77"/>
      <c r="BD946" s="77"/>
      <c r="BE946" s="77"/>
      <c r="BF946" s="77"/>
      <c r="BG946" s="77"/>
      <c r="BH946" s="77"/>
      <c r="BI946" s="77"/>
      <c r="BJ946" s="77"/>
      <c r="BK946" s="77"/>
      <c r="BL946" s="77"/>
      <c r="BM946" s="77"/>
      <c r="BN946" s="77"/>
      <c r="BO946" s="77"/>
      <c r="BP946" s="77"/>
      <c r="BQ946" s="77"/>
      <c r="BR946" s="77"/>
      <c r="BS946" s="77"/>
      <c r="BT946" s="77"/>
      <c r="BU946" s="77"/>
      <c r="BV946" s="77"/>
      <c r="BW946" s="77"/>
      <c r="BX946" s="77"/>
      <c r="BY946" s="77"/>
      <c r="BZ946" s="77"/>
      <c r="CA946" s="77"/>
      <c r="CB946" s="77"/>
      <c r="CC946" s="77"/>
      <c r="CD946" s="77"/>
      <c r="CE946" s="77"/>
      <c r="CF946" s="77"/>
      <c r="CG946" s="77"/>
      <c r="CH946" s="77"/>
      <c r="CI946" s="77"/>
      <c r="CJ946" s="77"/>
      <c r="CK946" s="77"/>
      <c r="CL946" s="77"/>
      <c r="CM946" s="77"/>
      <c r="CN946" s="77"/>
      <c r="CO946" s="77"/>
      <c r="CP946" s="77"/>
      <c r="CQ946" s="77"/>
      <c r="CR946" s="77"/>
      <c r="CS946" s="77"/>
      <c r="CT946" s="81"/>
      <c r="CU946" s="77"/>
      <c r="CV946" s="77"/>
      <c r="CW946" s="77"/>
      <c r="CX946" s="77"/>
      <c r="CY946" s="77"/>
      <c r="CZ946" s="77"/>
      <c r="DA946" s="77"/>
      <c r="DB946" s="77"/>
      <c r="DC946" s="77"/>
      <c r="DD946" s="77"/>
      <c r="DE946" s="77"/>
      <c r="DF946" s="77"/>
      <c r="DG946" s="77"/>
      <c r="DH946" s="77"/>
      <c r="DI946" s="77"/>
      <c r="DJ946" s="77"/>
      <c r="DK946" s="77"/>
      <c r="DL946" s="77"/>
      <c r="DM946" s="77"/>
      <c r="DN946" s="77"/>
      <c r="DO946" s="77"/>
      <c r="DP946" s="77"/>
      <c r="DQ946" s="77"/>
      <c r="DR946" s="77"/>
    </row>
    <row r="947" spans="1:122" ht="13.5" customHeight="1">
      <c r="A947" s="77"/>
      <c r="B947" s="86"/>
      <c r="C947" s="86"/>
      <c r="D947" s="86"/>
      <c r="E947" s="86"/>
      <c r="F947" s="86"/>
      <c r="G947" s="86"/>
      <c r="H947" s="86"/>
      <c r="I947" s="86"/>
      <c r="J947" s="86"/>
      <c r="K947" s="88"/>
      <c r="L947" s="77"/>
      <c r="M947" s="77"/>
      <c r="N947" s="77"/>
      <c r="O947" s="77"/>
      <c r="P947" s="77"/>
      <c r="Q947" s="77"/>
      <c r="R947" s="89"/>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c r="AP947" s="77"/>
      <c r="AQ947" s="77"/>
      <c r="AR947" s="77"/>
      <c r="AS947" s="77"/>
      <c r="AT947" s="77"/>
      <c r="AU947" s="77"/>
      <c r="AV947" s="77"/>
      <c r="AW947" s="77"/>
      <c r="AX947" s="77"/>
      <c r="AY947" s="77"/>
      <c r="AZ947" s="77"/>
      <c r="BA947" s="77"/>
      <c r="BB947" s="77"/>
      <c r="BC947" s="77"/>
      <c r="BD947" s="77"/>
      <c r="BE947" s="77"/>
      <c r="BF947" s="77"/>
      <c r="BG947" s="77"/>
      <c r="BH947" s="77"/>
      <c r="BI947" s="77"/>
      <c r="BJ947" s="77"/>
      <c r="BK947" s="77"/>
      <c r="BL947" s="77"/>
      <c r="BM947" s="77"/>
      <c r="BN947" s="77"/>
      <c r="BO947" s="77"/>
      <c r="BP947" s="77"/>
      <c r="BQ947" s="77"/>
      <c r="BR947" s="77"/>
      <c r="BS947" s="77"/>
      <c r="BT947" s="77"/>
      <c r="BU947" s="77"/>
      <c r="BV947" s="77"/>
      <c r="BW947" s="77"/>
      <c r="BX947" s="77"/>
      <c r="BY947" s="77"/>
      <c r="BZ947" s="77"/>
      <c r="CA947" s="77"/>
      <c r="CB947" s="77"/>
      <c r="CC947" s="77"/>
      <c r="CD947" s="77"/>
      <c r="CE947" s="77"/>
      <c r="CF947" s="77"/>
      <c r="CG947" s="77"/>
      <c r="CH947" s="77"/>
      <c r="CI947" s="77"/>
      <c r="CJ947" s="77"/>
      <c r="CK947" s="77"/>
      <c r="CL947" s="77"/>
      <c r="CM947" s="77"/>
      <c r="CN947" s="77"/>
      <c r="CO947" s="77"/>
      <c r="CP947" s="77"/>
      <c r="CQ947" s="77"/>
      <c r="CR947" s="77"/>
      <c r="CS947" s="77"/>
      <c r="CT947" s="81"/>
      <c r="CU947" s="77"/>
      <c r="CV947" s="77"/>
      <c r="CW947" s="77"/>
      <c r="CX947" s="77"/>
      <c r="CY947" s="77"/>
      <c r="CZ947" s="77"/>
      <c r="DA947" s="77"/>
      <c r="DB947" s="77"/>
      <c r="DC947" s="77"/>
      <c r="DD947" s="77"/>
      <c r="DE947" s="77"/>
      <c r="DF947" s="77"/>
      <c r="DG947" s="77"/>
      <c r="DH947" s="77"/>
      <c r="DI947" s="77"/>
      <c r="DJ947" s="77"/>
      <c r="DK947" s="77"/>
      <c r="DL947" s="77"/>
      <c r="DM947" s="77"/>
      <c r="DN947" s="77"/>
      <c r="DO947" s="77"/>
      <c r="DP947" s="77"/>
      <c r="DQ947" s="77"/>
      <c r="DR947" s="77"/>
    </row>
    <row r="948" spans="1:122" ht="13.5" customHeight="1">
      <c r="A948" s="77"/>
      <c r="B948" s="86"/>
      <c r="C948" s="86"/>
      <c r="D948" s="86"/>
      <c r="E948" s="86"/>
      <c r="F948" s="86"/>
      <c r="G948" s="86"/>
      <c r="H948" s="86"/>
      <c r="I948" s="86"/>
      <c r="J948" s="86"/>
      <c r="K948" s="88"/>
      <c r="L948" s="77"/>
      <c r="M948" s="77"/>
      <c r="N948" s="77"/>
      <c r="O948" s="77"/>
      <c r="P948" s="77"/>
      <c r="Q948" s="77"/>
      <c r="R948" s="89"/>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c r="AP948" s="77"/>
      <c r="AQ948" s="77"/>
      <c r="AR948" s="77"/>
      <c r="AS948" s="77"/>
      <c r="AT948" s="77"/>
      <c r="AU948" s="77"/>
      <c r="AV948" s="77"/>
      <c r="AW948" s="77"/>
      <c r="AX948" s="77"/>
      <c r="AY948" s="77"/>
      <c r="AZ948" s="77"/>
      <c r="BA948" s="77"/>
      <c r="BB948" s="77"/>
      <c r="BC948" s="77"/>
      <c r="BD948" s="77"/>
      <c r="BE948" s="77"/>
      <c r="BF948" s="77"/>
      <c r="BG948" s="77"/>
      <c r="BH948" s="77"/>
      <c r="BI948" s="77"/>
      <c r="BJ948" s="77"/>
      <c r="BK948" s="77"/>
      <c r="BL948" s="77"/>
      <c r="BM948" s="77"/>
      <c r="BN948" s="77"/>
      <c r="BO948" s="77"/>
      <c r="BP948" s="77"/>
      <c r="BQ948" s="77"/>
      <c r="BR948" s="77"/>
      <c r="BS948" s="77"/>
      <c r="BT948" s="77"/>
      <c r="BU948" s="77"/>
      <c r="BV948" s="77"/>
      <c r="BW948" s="77"/>
      <c r="BX948" s="77"/>
      <c r="BY948" s="77"/>
      <c r="BZ948" s="77"/>
      <c r="CA948" s="77"/>
      <c r="CB948" s="77"/>
      <c r="CC948" s="77"/>
      <c r="CD948" s="77"/>
      <c r="CE948" s="77"/>
      <c r="CF948" s="77"/>
      <c r="CG948" s="77"/>
      <c r="CH948" s="77"/>
      <c r="CI948" s="77"/>
      <c r="CJ948" s="77"/>
      <c r="CK948" s="77"/>
      <c r="CL948" s="77"/>
      <c r="CM948" s="77"/>
      <c r="CN948" s="77"/>
      <c r="CO948" s="77"/>
      <c r="CP948" s="77"/>
      <c r="CQ948" s="77"/>
      <c r="CR948" s="77"/>
      <c r="CS948" s="77"/>
      <c r="CT948" s="81"/>
      <c r="CU948" s="77"/>
      <c r="CV948" s="77"/>
      <c r="CW948" s="77"/>
      <c r="CX948" s="77"/>
      <c r="CY948" s="77"/>
      <c r="CZ948" s="77"/>
      <c r="DA948" s="77"/>
      <c r="DB948" s="77"/>
      <c r="DC948" s="77"/>
      <c r="DD948" s="77"/>
      <c r="DE948" s="77"/>
      <c r="DF948" s="77"/>
      <c r="DG948" s="77"/>
      <c r="DH948" s="77"/>
      <c r="DI948" s="77"/>
      <c r="DJ948" s="77"/>
      <c r="DK948" s="77"/>
      <c r="DL948" s="77"/>
      <c r="DM948" s="77"/>
      <c r="DN948" s="77"/>
      <c r="DO948" s="77"/>
      <c r="DP948" s="77"/>
      <c r="DQ948" s="77"/>
      <c r="DR948" s="77"/>
    </row>
    <row r="949" spans="1:122" ht="13.5" customHeight="1">
      <c r="A949" s="77"/>
      <c r="B949" s="86"/>
      <c r="C949" s="86"/>
      <c r="D949" s="86"/>
      <c r="E949" s="86"/>
      <c r="F949" s="86"/>
      <c r="G949" s="86"/>
      <c r="H949" s="86"/>
      <c r="I949" s="86"/>
      <c r="J949" s="86"/>
      <c r="K949" s="88"/>
      <c r="L949" s="77"/>
      <c r="M949" s="77"/>
      <c r="N949" s="77"/>
      <c r="O949" s="77"/>
      <c r="P949" s="77"/>
      <c r="Q949" s="77"/>
      <c r="R949" s="89"/>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c r="AP949" s="77"/>
      <c r="AQ949" s="77"/>
      <c r="AR949" s="77"/>
      <c r="AS949" s="77"/>
      <c r="AT949" s="77"/>
      <c r="AU949" s="77"/>
      <c r="AV949" s="77"/>
      <c r="AW949" s="77"/>
      <c r="AX949" s="77"/>
      <c r="AY949" s="77"/>
      <c r="AZ949" s="77"/>
      <c r="BA949" s="77"/>
      <c r="BB949" s="77"/>
      <c r="BC949" s="77"/>
      <c r="BD949" s="77"/>
      <c r="BE949" s="77"/>
      <c r="BF949" s="77"/>
      <c r="BG949" s="77"/>
      <c r="BH949" s="77"/>
      <c r="BI949" s="77"/>
      <c r="BJ949" s="77"/>
      <c r="BK949" s="77"/>
      <c r="BL949" s="77"/>
      <c r="BM949" s="77"/>
      <c r="BN949" s="77"/>
      <c r="BO949" s="77"/>
      <c r="BP949" s="77"/>
      <c r="BQ949" s="77"/>
      <c r="BR949" s="77"/>
      <c r="BS949" s="77"/>
      <c r="BT949" s="77"/>
      <c r="BU949" s="77"/>
      <c r="BV949" s="77"/>
      <c r="BW949" s="77"/>
      <c r="BX949" s="77"/>
      <c r="BY949" s="77"/>
      <c r="BZ949" s="77"/>
      <c r="CA949" s="77"/>
      <c r="CB949" s="77"/>
      <c r="CC949" s="77"/>
      <c r="CD949" s="77"/>
      <c r="CE949" s="77"/>
      <c r="CF949" s="77"/>
      <c r="CG949" s="77"/>
      <c r="CH949" s="77"/>
      <c r="CI949" s="77"/>
      <c r="CJ949" s="77"/>
      <c r="CK949" s="77"/>
      <c r="CL949" s="77"/>
      <c r="CM949" s="77"/>
      <c r="CN949" s="77"/>
      <c r="CO949" s="77"/>
      <c r="CP949" s="77"/>
      <c r="CQ949" s="77"/>
      <c r="CR949" s="77"/>
      <c r="CS949" s="77"/>
      <c r="CT949" s="81"/>
      <c r="CU949" s="77"/>
      <c r="CV949" s="77"/>
      <c r="CW949" s="77"/>
      <c r="CX949" s="77"/>
      <c r="CY949" s="77"/>
      <c r="CZ949" s="77"/>
      <c r="DA949" s="77"/>
      <c r="DB949" s="77"/>
      <c r="DC949" s="77"/>
      <c r="DD949" s="77"/>
      <c r="DE949" s="77"/>
      <c r="DF949" s="77"/>
      <c r="DG949" s="77"/>
      <c r="DH949" s="77"/>
      <c r="DI949" s="77"/>
      <c r="DJ949" s="77"/>
      <c r="DK949" s="77"/>
      <c r="DL949" s="77"/>
      <c r="DM949" s="77"/>
      <c r="DN949" s="77"/>
      <c r="DO949" s="77"/>
      <c r="DP949" s="77"/>
      <c r="DQ949" s="77"/>
      <c r="DR949" s="77"/>
    </row>
    <row r="950" spans="1:122" ht="13.5" customHeight="1">
      <c r="A950" s="77"/>
      <c r="B950" s="86"/>
      <c r="C950" s="86"/>
      <c r="D950" s="86"/>
      <c r="E950" s="86"/>
      <c r="F950" s="86"/>
      <c r="G950" s="86"/>
      <c r="H950" s="86"/>
      <c r="I950" s="86"/>
      <c r="J950" s="86"/>
      <c r="K950" s="88"/>
      <c r="L950" s="77"/>
      <c r="M950" s="77"/>
      <c r="N950" s="77"/>
      <c r="O950" s="77"/>
      <c r="P950" s="77"/>
      <c r="Q950" s="77"/>
      <c r="R950" s="89"/>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c r="AP950" s="77"/>
      <c r="AQ950" s="77"/>
      <c r="AR950" s="77"/>
      <c r="AS950" s="77"/>
      <c r="AT950" s="77"/>
      <c r="AU950" s="77"/>
      <c r="AV950" s="77"/>
      <c r="AW950" s="77"/>
      <c r="AX950" s="77"/>
      <c r="AY950" s="77"/>
      <c r="AZ950" s="77"/>
      <c r="BA950" s="77"/>
      <c r="BB950" s="77"/>
      <c r="BC950" s="77"/>
      <c r="BD950" s="77"/>
      <c r="BE950" s="77"/>
      <c r="BF950" s="77"/>
      <c r="BG950" s="77"/>
      <c r="BH950" s="77"/>
      <c r="BI950" s="77"/>
      <c r="BJ950" s="77"/>
      <c r="BK950" s="77"/>
      <c r="BL950" s="77"/>
      <c r="BM950" s="77"/>
      <c r="BN950" s="77"/>
      <c r="BO950" s="77"/>
      <c r="BP950" s="77"/>
      <c r="BQ950" s="77"/>
      <c r="BR950" s="77"/>
      <c r="BS950" s="77"/>
      <c r="BT950" s="77"/>
      <c r="BU950" s="77"/>
      <c r="BV950" s="77"/>
      <c r="BW950" s="77"/>
      <c r="BX950" s="77"/>
      <c r="BY950" s="77"/>
      <c r="BZ950" s="77"/>
      <c r="CA950" s="77"/>
      <c r="CB950" s="77"/>
      <c r="CC950" s="77"/>
      <c r="CD950" s="77"/>
      <c r="CE950" s="77"/>
      <c r="CF950" s="77"/>
      <c r="CG950" s="77"/>
      <c r="CH950" s="77"/>
      <c r="CI950" s="77"/>
      <c r="CJ950" s="77"/>
      <c r="CK950" s="77"/>
      <c r="CL950" s="77"/>
      <c r="CM950" s="77"/>
      <c r="CN950" s="77"/>
      <c r="CO950" s="77"/>
      <c r="CP950" s="77"/>
      <c r="CQ950" s="77"/>
      <c r="CR950" s="77"/>
      <c r="CS950" s="77"/>
      <c r="CT950" s="81"/>
      <c r="CU950" s="77"/>
      <c r="CV950" s="77"/>
      <c r="CW950" s="77"/>
      <c r="CX950" s="77"/>
      <c r="CY950" s="77"/>
      <c r="CZ950" s="77"/>
      <c r="DA950" s="77"/>
      <c r="DB950" s="77"/>
      <c r="DC950" s="77"/>
      <c r="DD950" s="77"/>
      <c r="DE950" s="77"/>
      <c r="DF950" s="77"/>
      <c r="DG950" s="77"/>
      <c r="DH950" s="77"/>
      <c r="DI950" s="77"/>
      <c r="DJ950" s="77"/>
      <c r="DK950" s="77"/>
      <c r="DL950" s="77"/>
      <c r="DM950" s="77"/>
      <c r="DN950" s="77"/>
      <c r="DO950" s="77"/>
      <c r="DP950" s="77"/>
      <c r="DQ950" s="77"/>
      <c r="DR950" s="77"/>
    </row>
    <row r="951" spans="1:122" ht="13.5" customHeight="1">
      <c r="A951" s="77"/>
      <c r="B951" s="86"/>
      <c r="C951" s="86"/>
      <c r="D951" s="86"/>
      <c r="E951" s="86"/>
      <c r="F951" s="86"/>
      <c r="G951" s="86"/>
      <c r="H951" s="86"/>
      <c r="I951" s="86"/>
      <c r="J951" s="86"/>
      <c r="K951" s="88"/>
      <c r="L951" s="77"/>
      <c r="M951" s="77"/>
      <c r="N951" s="77"/>
      <c r="O951" s="77"/>
      <c r="P951" s="77"/>
      <c r="Q951" s="77"/>
      <c r="R951" s="89"/>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c r="AP951" s="77"/>
      <c r="AQ951" s="77"/>
      <c r="AR951" s="77"/>
      <c r="AS951" s="77"/>
      <c r="AT951" s="77"/>
      <c r="AU951" s="77"/>
      <c r="AV951" s="77"/>
      <c r="AW951" s="77"/>
      <c r="AX951" s="77"/>
      <c r="AY951" s="77"/>
      <c r="AZ951" s="77"/>
      <c r="BA951" s="77"/>
      <c r="BB951" s="77"/>
      <c r="BC951" s="77"/>
      <c r="BD951" s="77"/>
      <c r="BE951" s="77"/>
      <c r="BF951" s="77"/>
      <c r="BG951" s="77"/>
      <c r="BH951" s="77"/>
      <c r="BI951" s="77"/>
      <c r="BJ951" s="77"/>
      <c r="BK951" s="77"/>
      <c r="BL951" s="77"/>
      <c r="BM951" s="77"/>
      <c r="BN951" s="77"/>
      <c r="BO951" s="77"/>
      <c r="BP951" s="77"/>
      <c r="BQ951" s="77"/>
      <c r="BR951" s="77"/>
      <c r="BS951" s="77"/>
      <c r="BT951" s="77"/>
      <c r="BU951" s="77"/>
      <c r="BV951" s="77"/>
      <c r="BW951" s="77"/>
      <c r="BX951" s="77"/>
      <c r="BY951" s="77"/>
      <c r="BZ951" s="77"/>
      <c r="CA951" s="77"/>
      <c r="CB951" s="77"/>
      <c r="CC951" s="77"/>
      <c r="CD951" s="77"/>
      <c r="CE951" s="77"/>
      <c r="CF951" s="77"/>
      <c r="CG951" s="77"/>
      <c r="CH951" s="77"/>
      <c r="CI951" s="77"/>
      <c r="CJ951" s="77"/>
      <c r="CK951" s="77"/>
      <c r="CL951" s="77"/>
      <c r="CM951" s="77"/>
      <c r="CN951" s="77"/>
      <c r="CO951" s="77"/>
      <c r="CP951" s="77"/>
      <c r="CQ951" s="77"/>
      <c r="CR951" s="77"/>
      <c r="CS951" s="77"/>
      <c r="CT951" s="81"/>
      <c r="CU951" s="77"/>
      <c r="CV951" s="77"/>
      <c r="CW951" s="77"/>
      <c r="CX951" s="77"/>
      <c r="CY951" s="77"/>
      <c r="CZ951" s="77"/>
      <c r="DA951" s="77"/>
      <c r="DB951" s="77"/>
      <c r="DC951" s="77"/>
      <c r="DD951" s="77"/>
      <c r="DE951" s="77"/>
      <c r="DF951" s="77"/>
      <c r="DG951" s="77"/>
      <c r="DH951" s="77"/>
      <c r="DI951" s="77"/>
      <c r="DJ951" s="77"/>
      <c r="DK951" s="77"/>
      <c r="DL951" s="77"/>
      <c r="DM951" s="77"/>
      <c r="DN951" s="77"/>
      <c r="DO951" s="77"/>
      <c r="DP951" s="77"/>
      <c r="DQ951" s="77"/>
      <c r="DR951" s="77"/>
    </row>
    <row r="952" spans="1:122" ht="13.5" customHeight="1">
      <c r="A952" s="77"/>
      <c r="B952" s="86"/>
      <c r="C952" s="86"/>
      <c r="D952" s="86"/>
      <c r="E952" s="86"/>
      <c r="F952" s="86"/>
      <c r="G952" s="86"/>
      <c r="H952" s="86"/>
      <c r="I952" s="86"/>
      <c r="J952" s="86"/>
      <c r="K952" s="88"/>
      <c r="L952" s="77"/>
      <c r="M952" s="77"/>
      <c r="N952" s="77"/>
      <c r="O952" s="77"/>
      <c r="P952" s="77"/>
      <c r="Q952" s="77"/>
      <c r="R952" s="89"/>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c r="AP952" s="77"/>
      <c r="AQ952" s="77"/>
      <c r="AR952" s="77"/>
      <c r="AS952" s="77"/>
      <c r="AT952" s="77"/>
      <c r="AU952" s="77"/>
      <c r="AV952" s="77"/>
      <c r="AW952" s="77"/>
      <c r="AX952" s="77"/>
      <c r="AY952" s="77"/>
      <c r="AZ952" s="77"/>
      <c r="BA952" s="77"/>
      <c r="BB952" s="77"/>
      <c r="BC952" s="77"/>
      <c r="BD952" s="77"/>
      <c r="BE952" s="77"/>
      <c r="BF952" s="77"/>
      <c r="BG952" s="77"/>
      <c r="BH952" s="77"/>
      <c r="BI952" s="77"/>
      <c r="BJ952" s="77"/>
      <c r="BK952" s="77"/>
      <c r="BL952" s="77"/>
      <c r="BM952" s="77"/>
      <c r="BN952" s="77"/>
      <c r="BO952" s="77"/>
      <c r="BP952" s="77"/>
      <c r="BQ952" s="77"/>
      <c r="BR952" s="77"/>
      <c r="BS952" s="77"/>
      <c r="BT952" s="77"/>
      <c r="BU952" s="77"/>
      <c r="BV952" s="77"/>
      <c r="BW952" s="77"/>
      <c r="BX952" s="77"/>
      <c r="BY952" s="77"/>
      <c r="BZ952" s="77"/>
      <c r="CA952" s="77"/>
      <c r="CB952" s="77"/>
      <c r="CC952" s="77"/>
      <c r="CD952" s="77"/>
      <c r="CE952" s="77"/>
      <c r="CF952" s="77"/>
      <c r="CG952" s="77"/>
      <c r="CH952" s="77"/>
      <c r="CI952" s="77"/>
      <c r="CJ952" s="77"/>
      <c r="CK952" s="77"/>
      <c r="CL952" s="77"/>
      <c r="CM952" s="77"/>
      <c r="CN952" s="77"/>
      <c r="CO952" s="77"/>
      <c r="CP952" s="77"/>
      <c r="CQ952" s="77"/>
      <c r="CR952" s="77"/>
      <c r="CS952" s="77"/>
      <c r="CT952" s="81"/>
      <c r="CU952" s="77"/>
      <c r="CV952" s="77"/>
      <c r="CW952" s="77"/>
      <c r="CX952" s="77"/>
      <c r="CY952" s="77"/>
      <c r="CZ952" s="77"/>
      <c r="DA952" s="77"/>
      <c r="DB952" s="77"/>
      <c r="DC952" s="77"/>
      <c r="DD952" s="77"/>
      <c r="DE952" s="77"/>
      <c r="DF952" s="77"/>
      <c r="DG952" s="77"/>
      <c r="DH952" s="77"/>
      <c r="DI952" s="77"/>
      <c r="DJ952" s="77"/>
      <c r="DK952" s="77"/>
      <c r="DL952" s="77"/>
      <c r="DM952" s="77"/>
      <c r="DN952" s="77"/>
      <c r="DO952" s="77"/>
      <c r="DP952" s="77"/>
      <c r="DQ952" s="77"/>
      <c r="DR952" s="77"/>
    </row>
    <row r="953" spans="1:122" ht="13.5" customHeight="1">
      <c r="A953" s="77"/>
      <c r="B953" s="86"/>
      <c r="C953" s="86"/>
      <c r="D953" s="86"/>
      <c r="E953" s="86"/>
      <c r="F953" s="86"/>
      <c r="G953" s="86"/>
      <c r="H953" s="86"/>
      <c r="I953" s="86"/>
      <c r="J953" s="86"/>
      <c r="K953" s="88"/>
      <c r="L953" s="77"/>
      <c r="M953" s="77"/>
      <c r="N953" s="77"/>
      <c r="O953" s="77"/>
      <c r="P953" s="77"/>
      <c r="Q953" s="77"/>
      <c r="R953" s="89"/>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c r="AP953" s="77"/>
      <c r="AQ953" s="77"/>
      <c r="AR953" s="77"/>
      <c r="AS953" s="77"/>
      <c r="AT953" s="77"/>
      <c r="AU953" s="77"/>
      <c r="AV953" s="77"/>
      <c r="AW953" s="77"/>
      <c r="AX953" s="77"/>
      <c r="AY953" s="77"/>
      <c r="AZ953" s="77"/>
      <c r="BA953" s="77"/>
      <c r="BB953" s="77"/>
      <c r="BC953" s="77"/>
      <c r="BD953" s="77"/>
      <c r="BE953" s="77"/>
      <c r="BF953" s="77"/>
      <c r="BG953" s="77"/>
      <c r="BH953" s="77"/>
      <c r="BI953" s="77"/>
      <c r="BJ953" s="77"/>
      <c r="BK953" s="77"/>
      <c r="BL953" s="77"/>
      <c r="BM953" s="77"/>
      <c r="BN953" s="77"/>
      <c r="BO953" s="77"/>
      <c r="BP953" s="77"/>
      <c r="BQ953" s="77"/>
      <c r="BR953" s="77"/>
      <c r="BS953" s="77"/>
      <c r="BT953" s="77"/>
      <c r="BU953" s="77"/>
      <c r="BV953" s="77"/>
      <c r="BW953" s="77"/>
      <c r="BX953" s="77"/>
      <c r="BY953" s="77"/>
      <c r="BZ953" s="77"/>
      <c r="CA953" s="77"/>
      <c r="CB953" s="77"/>
      <c r="CC953" s="77"/>
      <c r="CD953" s="77"/>
      <c r="CE953" s="77"/>
      <c r="CF953" s="77"/>
      <c r="CG953" s="77"/>
      <c r="CH953" s="77"/>
      <c r="CI953" s="77"/>
      <c r="CJ953" s="77"/>
      <c r="CK953" s="77"/>
      <c r="CL953" s="77"/>
      <c r="CM953" s="77"/>
      <c r="CN953" s="77"/>
      <c r="CO953" s="77"/>
      <c r="CP953" s="77"/>
      <c r="CQ953" s="77"/>
      <c r="CR953" s="77"/>
      <c r="CS953" s="77"/>
      <c r="CT953" s="81"/>
      <c r="CU953" s="77"/>
      <c r="CV953" s="77"/>
      <c r="CW953" s="77"/>
      <c r="CX953" s="77"/>
      <c r="CY953" s="77"/>
      <c r="CZ953" s="77"/>
      <c r="DA953" s="77"/>
      <c r="DB953" s="77"/>
      <c r="DC953" s="77"/>
      <c r="DD953" s="77"/>
      <c r="DE953" s="77"/>
      <c r="DF953" s="77"/>
      <c r="DG953" s="77"/>
      <c r="DH953" s="77"/>
      <c r="DI953" s="77"/>
      <c r="DJ953" s="77"/>
      <c r="DK953" s="77"/>
      <c r="DL953" s="77"/>
      <c r="DM953" s="77"/>
      <c r="DN953" s="77"/>
      <c r="DO953" s="77"/>
      <c r="DP953" s="77"/>
      <c r="DQ953" s="77"/>
      <c r="DR953" s="77"/>
    </row>
    <row r="954" spans="1:122" ht="13.5" customHeight="1">
      <c r="A954" s="77"/>
      <c r="B954" s="86"/>
      <c r="C954" s="86"/>
      <c r="D954" s="86"/>
      <c r="E954" s="86"/>
      <c r="F954" s="86"/>
      <c r="G954" s="86"/>
      <c r="H954" s="86"/>
      <c r="I954" s="86"/>
      <c r="J954" s="86"/>
      <c r="K954" s="88"/>
      <c r="L954" s="77"/>
      <c r="M954" s="77"/>
      <c r="N954" s="77"/>
      <c r="O954" s="77"/>
      <c r="P954" s="77"/>
      <c r="Q954" s="77"/>
      <c r="R954" s="89"/>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c r="AP954" s="77"/>
      <c r="AQ954" s="77"/>
      <c r="AR954" s="77"/>
      <c r="AS954" s="77"/>
      <c r="AT954" s="77"/>
      <c r="AU954" s="77"/>
      <c r="AV954" s="77"/>
      <c r="AW954" s="77"/>
      <c r="AX954" s="77"/>
      <c r="AY954" s="77"/>
      <c r="AZ954" s="77"/>
      <c r="BA954" s="77"/>
      <c r="BB954" s="77"/>
      <c r="BC954" s="77"/>
      <c r="BD954" s="77"/>
      <c r="BE954" s="77"/>
      <c r="BF954" s="77"/>
      <c r="BG954" s="77"/>
      <c r="BH954" s="77"/>
      <c r="BI954" s="77"/>
      <c r="BJ954" s="77"/>
      <c r="BK954" s="77"/>
      <c r="BL954" s="77"/>
      <c r="BM954" s="77"/>
      <c r="BN954" s="77"/>
      <c r="BO954" s="77"/>
      <c r="BP954" s="77"/>
      <c r="BQ954" s="77"/>
      <c r="BR954" s="77"/>
      <c r="BS954" s="77"/>
      <c r="BT954" s="77"/>
      <c r="BU954" s="77"/>
      <c r="BV954" s="77"/>
      <c r="BW954" s="77"/>
      <c r="BX954" s="77"/>
      <c r="BY954" s="77"/>
      <c r="BZ954" s="77"/>
      <c r="CA954" s="77"/>
      <c r="CB954" s="77"/>
      <c r="CC954" s="77"/>
      <c r="CD954" s="77"/>
      <c r="CE954" s="77"/>
      <c r="CF954" s="77"/>
      <c r="CG954" s="77"/>
      <c r="CH954" s="77"/>
      <c r="CI954" s="77"/>
      <c r="CJ954" s="77"/>
      <c r="CK954" s="77"/>
      <c r="CL954" s="77"/>
      <c r="CM954" s="77"/>
      <c r="CN954" s="77"/>
      <c r="CO954" s="77"/>
      <c r="CP954" s="77"/>
      <c r="CQ954" s="77"/>
      <c r="CR954" s="77"/>
      <c r="CS954" s="77"/>
      <c r="CT954" s="81"/>
      <c r="CU954" s="77"/>
      <c r="CV954" s="77"/>
      <c r="CW954" s="77"/>
      <c r="CX954" s="77"/>
      <c r="CY954" s="77"/>
      <c r="CZ954" s="77"/>
      <c r="DA954" s="77"/>
      <c r="DB954" s="77"/>
      <c r="DC954" s="77"/>
      <c r="DD954" s="77"/>
      <c r="DE954" s="77"/>
      <c r="DF954" s="77"/>
      <c r="DG954" s="77"/>
      <c r="DH954" s="77"/>
      <c r="DI954" s="77"/>
      <c r="DJ954" s="77"/>
      <c r="DK954" s="77"/>
      <c r="DL954" s="77"/>
      <c r="DM954" s="77"/>
      <c r="DN954" s="77"/>
      <c r="DO954" s="77"/>
      <c r="DP954" s="77"/>
      <c r="DQ954" s="77"/>
      <c r="DR954" s="77"/>
    </row>
    <row r="955" spans="1:122" ht="13.5" customHeight="1">
      <c r="A955" s="77"/>
      <c r="B955" s="86"/>
      <c r="C955" s="86"/>
      <c r="D955" s="86"/>
      <c r="E955" s="86"/>
      <c r="F955" s="86"/>
      <c r="G955" s="86"/>
      <c r="H955" s="86"/>
      <c r="I955" s="86"/>
      <c r="J955" s="86"/>
      <c r="K955" s="88"/>
      <c r="L955" s="77"/>
      <c r="M955" s="77"/>
      <c r="N955" s="77"/>
      <c r="O955" s="77"/>
      <c r="P955" s="77"/>
      <c r="Q955" s="77"/>
      <c r="R955" s="89"/>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c r="AP955" s="77"/>
      <c r="AQ955" s="77"/>
      <c r="AR955" s="77"/>
      <c r="AS955" s="77"/>
      <c r="AT955" s="77"/>
      <c r="AU955" s="77"/>
      <c r="AV955" s="77"/>
      <c r="AW955" s="77"/>
      <c r="AX955" s="77"/>
      <c r="AY955" s="77"/>
      <c r="AZ955" s="77"/>
      <c r="BA955" s="77"/>
      <c r="BB955" s="77"/>
      <c r="BC955" s="77"/>
      <c r="BD955" s="77"/>
      <c r="BE955" s="77"/>
      <c r="BF955" s="77"/>
      <c r="BG955" s="77"/>
      <c r="BH955" s="77"/>
      <c r="BI955" s="77"/>
      <c r="BJ955" s="77"/>
      <c r="BK955" s="77"/>
      <c r="BL955" s="77"/>
      <c r="BM955" s="77"/>
      <c r="BN955" s="77"/>
      <c r="BO955" s="77"/>
      <c r="BP955" s="77"/>
      <c r="BQ955" s="77"/>
      <c r="BR955" s="77"/>
      <c r="BS955" s="77"/>
      <c r="BT955" s="77"/>
      <c r="BU955" s="77"/>
      <c r="BV955" s="77"/>
      <c r="BW955" s="77"/>
      <c r="BX955" s="77"/>
      <c r="BY955" s="77"/>
      <c r="BZ955" s="77"/>
      <c r="CA955" s="77"/>
      <c r="CB955" s="77"/>
      <c r="CC955" s="77"/>
      <c r="CD955" s="77"/>
      <c r="CE955" s="77"/>
      <c r="CF955" s="77"/>
      <c r="CG955" s="77"/>
      <c r="CH955" s="77"/>
      <c r="CI955" s="77"/>
      <c r="CJ955" s="77"/>
      <c r="CK955" s="77"/>
      <c r="CL955" s="77"/>
      <c r="CM955" s="77"/>
      <c r="CN955" s="77"/>
      <c r="CO955" s="77"/>
      <c r="CP955" s="77"/>
      <c r="CQ955" s="77"/>
      <c r="CR955" s="77"/>
      <c r="CS955" s="77"/>
      <c r="CT955" s="81"/>
      <c r="CU955" s="77"/>
      <c r="CV955" s="77"/>
      <c r="CW955" s="77"/>
      <c r="CX955" s="77"/>
      <c r="CY955" s="77"/>
      <c r="CZ955" s="77"/>
      <c r="DA955" s="77"/>
      <c r="DB955" s="77"/>
      <c r="DC955" s="77"/>
      <c r="DD955" s="77"/>
      <c r="DE955" s="77"/>
      <c r="DF955" s="77"/>
      <c r="DG955" s="77"/>
      <c r="DH955" s="77"/>
      <c r="DI955" s="77"/>
      <c r="DJ955" s="77"/>
      <c r="DK955" s="77"/>
      <c r="DL955" s="77"/>
      <c r="DM955" s="77"/>
      <c r="DN955" s="77"/>
      <c r="DO955" s="77"/>
      <c r="DP955" s="77"/>
      <c r="DQ955" s="77"/>
      <c r="DR955" s="77"/>
    </row>
    <row r="956" spans="1:122" ht="13.5" customHeight="1">
      <c r="A956" s="77"/>
      <c r="B956" s="86"/>
      <c r="C956" s="86"/>
      <c r="D956" s="86"/>
      <c r="E956" s="86"/>
      <c r="F956" s="86"/>
      <c r="G956" s="86"/>
      <c r="H956" s="86"/>
      <c r="I956" s="86"/>
      <c r="J956" s="86"/>
      <c r="K956" s="88"/>
      <c r="L956" s="77"/>
      <c r="M956" s="77"/>
      <c r="N956" s="77"/>
      <c r="O956" s="77"/>
      <c r="P956" s="77"/>
      <c r="Q956" s="77"/>
      <c r="R956" s="89"/>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c r="AP956" s="77"/>
      <c r="AQ956" s="77"/>
      <c r="AR956" s="77"/>
      <c r="AS956" s="77"/>
      <c r="AT956" s="77"/>
      <c r="AU956" s="77"/>
      <c r="AV956" s="77"/>
      <c r="AW956" s="77"/>
      <c r="AX956" s="77"/>
      <c r="AY956" s="77"/>
      <c r="AZ956" s="77"/>
      <c r="BA956" s="77"/>
      <c r="BB956" s="77"/>
      <c r="BC956" s="77"/>
      <c r="BD956" s="77"/>
      <c r="BE956" s="77"/>
      <c r="BF956" s="77"/>
      <c r="BG956" s="77"/>
      <c r="BH956" s="77"/>
      <c r="BI956" s="77"/>
      <c r="BJ956" s="77"/>
      <c r="BK956" s="77"/>
      <c r="BL956" s="77"/>
      <c r="BM956" s="77"/>
      <c r="BN956" s="77"/>
      <c r="BO956" s="77"/>
      <c r="BP956" s="77"/>
      <c r="BQ956" s="77"/>
      <c r="BR956" s="77"/>
      <c r="BS956" s="77"/>
      <c r="BT956" s="77"/>
      <c r="BU956" s="77"/>
      <c r="BV956" s="77"/>
      <c r="BW956" s="77"/>
      <c r="BX956" s="77"/>
      <c r="BY956" s="77"/>
      <c r="BZ956" s="77"/>
      <c r="CA956" s="77"/>
      <c r="CB956" s="77"/>
      <c r="CC956" s="77"/>
      <c r="CD956" s="77"/>
      <c r="CE956" s="77"/>
      <c r="CF956" s="77"/>
      <c r="CG956" s="77"/>
      <c r="CH956" s="77"/>
      <c r="CI956" s="77"/>
      <c r="CJ956" s="77"/>
      <c r="CK956" s="77"/>
      <c r="CL956" s="77"/>
      <c r="CM956" s="77"/>
      <c r="CN956" s="77"/>
      <c r="CO956" s="77"/>
      <c r="CP956" s="77"/>
      <c r="CQ956" s="77"/>
      <c r="CR956" s="77"/>
      <c r="CS956" s="77"/>
      <c r="CT956" s="81"/>
      <c r="CU956" s="77"/>
      <c r="CV956" s="77"/>
      <c r="CW956" s="77"/>
      <c r="CX956" s="77"/>
      <c r="CY956" s="77"/>
      <c r="CZ956" s="77"/>
      <c r="DA956" s="77"/>
      <c r="DB956" s="77"/>
      <c r="DC956" s="77"/>
      <c r="DD956" s="77"/>
      <c r="DE956" s="77"/>
      <c r="DF956" s="77"/>
      <c r="DG956" s="77"/>
      <c r="DH956" s="77"/>
      <c r="DI956" s="77"/>
      <c r="DJ956" s="77"/>
      <c r="DK956" s="77"/>
      <c r="DL956" s="77"/>
      <c r="DM956" s="77"/>
      <c r="DN956" s="77"/>
      <c r="DO956" s="77"/>
      <c r="DP956" s="77"/>
      <c r="DQ956" s="77"/>
      <c r="DR956" s="77"/>
    </row>
    <row r="957" spans="1:122" ht="13.5" customHeight="1">
      <c r="A957" s="77"/>
      <c r="B957" s="86"/>
      <c r="C957" s="86"/>
      <c r="D957" s="86"/>
      <c r="E957" s="86"/>
      <c r="F957" s="86"/>
      <c r="G957" s="86"/>
      <c r="H957" s="86"/>
      <c r="I957" s="86"/>
      <c r="J957" s="86"/>
      <c r="K957" s="88"/>
      <c r="L957" s="77"/>
      <c r="M957" s="77"/>
      <c r="N957" s="77"/>
      <c r="O957" s="77"/>
      <c r="P957" s="77"/>
      <c r="Q957" s="77"/>
      <c r="R957" s="89"/>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c r="AP957" s="77"/>
      <c r="AQ957" s="77"/>
      <c r="AR957" s="77"/>
      <c r="AS957" s="77"/>
      <c r="AT957" s="77"/>
      <c r="AU957" s="77"/>
      <c r="AV957" s="77"/>
      <c r="AW957" s="77"/>
      <c r="AX957" s="77"/>
      <c r="AY957" s="77"/>
      <c r="AZ957" s="77"/>
      <c r="BA957" s="77"/>
      <c r="BB957" s="77"/>
      <c r="BC957" s="77"/>
      <c r="BD957" s="77"/>
      <c r="BE957" s="77"/>
      <c r="BF957" s="77"/>
      <c r="BG957" s="77"/>
      <c r="BH957" s="77"/>
      <c r="BI957" s="77"/>
      <c r="BJ957" s="77"/>
      <c r="BK957" s="77"/>
      <c r="BL957" s="77"/>
      <c r="BM957" s="77"/>
      <c r="BN957" s="77"/>
      <c r="BO957" s="77"/>
      <c r="BP957" s="77"/>
      <c r="BQ957" s="77"/>
      <c r="BR957" s="77"/>
      <c r="BS957" s="77"/>
      <c r="BT957" s="77"/>
      <c r="BU957" s="77"/>
      <c r="BV957" s="77"/>
      <c r="BW957" s="77"/>
      <c r="BX957" s="77"/>
      <c r="BY957" s="77"/>
      <c r="BZ957" s="77"/>
      <c r="CA957" s="77"/>
      <c r="CB957" s="77"/>
      <c r="CC957" s="77"/>
      <c r="CD957" s="77"/>
      <c r="CE957" s="77"/>
      <c r="CF957" s="77"/>
      <c r="CG957" s="77"/>
      <c r="CH957" s="77"/>
      <c r="CI957" s="77"/>
      <c r="CJ957" s="77"/>
      <c r="CK957" s="77"/>
      <c r="CL957" s="77"/>
      <c r="CM957" s="77"/>
      <c r="CN957" s="77"/>
      <c r="CO957" s="77"/>
      <c r="CP957" s="77"/>
      <c r="CQ957" s="77"/>
      <c r="CR957" s="77"/>
      <c r="CS957" s="77"/>
      <c r="CT957" s="81"/>
      <c r="CU957" s="77"/>
      <c r="CV957" s="77"/>
      <c r="CW957" s="77"/>
      <c r="CX957" s="77"/>
      <c r="CY957" s="77"/>
      <c r="CZ957" s="77"/>
      <c r="DA957" s="77"/>
      <c r="DB957" s="77"/>
      <c r="DC957" s="77"/>
      <c r="DD957" s="77"/>
      <c r="DE957" s="77"/>
      <c r="DF957" s="77"/>
      <c r="DG957" s="77"/>
      <c r="DH957" s="77"/>
      <c r="DI957" s="77"/>
      <c r="DJ957" s="77"/>
      <c r="DK957" s="77"/>
      <c r="DL957" s="77"/>
      <c r="DM957" s="77"/>
      <c r="DN957" s="77"/>
      <c r="DO957" s="77"/>
      <c r="DP957" s="77"/>
      <c r="DQ957" s="77"/>
      <c r="DR957" s="77"/>
    </row>
    <row r="958" spans="1:122" ht="13.5" customHeight="1">
      <c r="A958" s="77"/>
      <c r="B958" s="86"/>
      <c r="C958" s="86"/>
      <c r="D958" s="86"/>
      <c r="E958" s="86"/>
      <c r="F958" s="86"/>
      <c r="G958" s="86"/>
      <c r="H958" s="86"/>
      <c r="I958" s="86"/>
      <c r="J958" s="86"/>
      <c r="K958" s="88"/>
      <c r="L958" s="77"/>
      <c r="M958" s="77"/>
      <c r="N958" s="77"/>
      <c r="O958" s="77"/>
      <c r="P958" s="77"/>
      <c r="Q958" s="77"/>
      <c r="R958" s="89"/>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c r="AP958" s="77"/>
      <c r="AQ958" s="77"/>
      <c r="AR958" s="77"/>
      <c r="AS958" s="77"/>
      <c r="AT958" s="77"/>
      <c r="AU958" s="77"/>
      <c r="AV958" s="77"/>
      <c r="AW958" s="77"/>
      <c r="AX958" s="77"/>
      <c r="AY958" s="77"/>
      <c r="AZ958" s="77"/>
      <c r="BA958" s="77"/>
      <c r="BB958" s="77"/>
      <c r="BC958" s="77"/>
      <c r="BD958" s="77"/>
      <c r="BE958" s="77"/>
      <c r="BF958" s="77"/>
      <c r="BG958" s="77"/>
      <c r="BH958" s="77"/>
      <c r="BI958" s="77"/>
      <c r="BJ958" s="77"/>
      <c r="BK958" s="77"/>
      <c r="BL958" s="77"/>
      <c r="BM958" s="77"/>
      <c r="BN958" s="77"/>
      <c r="BO958" s="77"/>
      <c r="BP958" s="77"/>
      <c r="BQ958" s="77"/>
      <c r="BR958" s="77"/>
      <c r="BS958" s="77"/>
      <c r="BT958" s="77"/>
      <c r="BU958" s="77"/>
      <c r="BV958" s="77"/>
      <c r="BW958" s="77"/>
      <c r="BX958" s="77"/>
      <c r="BY958" s="77"/>
      <c r="BZ958" s="77"/>
      <c r="CA958" s="77"/>
      <c r="CB958" s="77"/>
      <c r="CC958" s="77"/>
      <c r="CD958" s="77"/>
      <c r="CE958" s="77"/>
      <c r="CF958" s="77"/>
      <c r="CG958" s="77"/>
      <c r="CH958" s="77"/>
      <c r="CI958" s="77"/>
      <c r="CJ958" s="77"/>
      <c r="CK958" s="77"/>
      <c r="CL958" s="77"/>
      <c r="CM958" s="77"/>
      <c r="CN958" s="77"/>
      <c r="CO958" s="77"/>
      <c r="CP958" s="77"/>
      <c r="CQ958" s="77"/>
      <c r="CR958" s="77"/>
      <c r="CS958" s="77"/>
      <c r="CT958" s="81"/>
      <c r="CU958" s="77"/>
      <c r="CV958" s="77"/>
      <c r="CW958" s="77"/>
      <c r="CX958" s="77"/>
      <c r="CY958" s="77"/>
      <c r="CZ958" s="77"/>
      <c r="DA958" s="77"/>
      <c r="DB958" s="77"/>
      <c r="DC958" s="77"/>
      <c r="DD958" s="77"/>
      <c r="DE958" s="77"/>
      <c r="DF958" s="77"/>
      <c r="DG958" s="77"/>
      <c r="DH958" s="77"/>
      <c r="DI958" s="77"/>
      <c r="DJ958" s="77"/>
      <c r="DK958" s="77"/>
      <c r="DL958" s="77"/>
      <c r="DM958" s="77"/>
      <c r="DN958" s="77"/>
      <c r="DO958" s="77"/>
      <c r="DP958" s="77"/>
      <c r="DQ958" s="77"/>
      <c r="DR958" s="77"/>
    </row>
    <row r="959" spans="1:122" ht="13.5" customHeight="1">
      <c r="A959" s="77"/>
      <c r="B959" s="86"/>
      <c r="C959" s="86"/>
      <c r="D959" s="86"/>
      <c r="E959" s="86"/>
      <c r="F959" s="86"/>
      <c r="G959" s="86"/>
      <c r="H959" s="86"/>
      <c r="I959" s="86"/>
      <c r="J959" s="86"/>
      <c r="K959" s="88"/>
      <c r="L959" s="77"/>
      <c r="M959" s="77"/>
      <c r="N959" s="77"/>
      <c r="O959" s="77"/>
      <c r="P959" s="77"/>
      <c r="Q959" s="77"/>
      <c r="R959" s="89"/>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c r="AP959" s="77"/>
      <c r="AQ959" s="77"/>
      <c r="AR959" s="77"/>
      <c r="AS959" s="77"/>
      <c r="AT959" s="77"/>
      <c r="AU959" s="77"/>
      <c r="AV959" s="77"/>
      <c r="AW959" s="77"/>
      <c r="AX959" s="77"/>
      <c r="AY959" s="77"/>
      <c r="AZ959" s="77"/>
      <c r="BA959" s="77"/>
      <c r="BB959" s="77"/>
      <c r="BC959" s="77"/>
      <c r="BD959" s="77"/>
      <c r="BE959" s="77"/>
      <c r="BF959" s="77"/>
      <c r="BG959" s="77"/>
      <c r="BH959" s="77"/>
      <c r="BI959" s="77"/>
      <c r="BJ959" s="77"/>
      <c r="BK959" s="77"/>
      <c r="BL959" s="77"/>
      <c r="BM959" s="77"/>
      <c r="BN959" s="77"/>
      <c r="BO959" s="77"/>
      <c r="BP959" s="77"/>
      <c r="BQ959" s="77"/>
      <c r="BR959" s="77"/>
      <c r="BS959" s="77"/>
      <c r="BT959" s="77"/>
      <c r="BU959" s="77"/>
      <c r="BV959" s="77"/>
      <c r="BW959" s="77"/>
      <c r="BX959" s="77"/>
      <c r="BY959" s="77"/>
      <c r="BZ959" s="77"/>
      <c r="CA959" s="77"/>
      <c r="CB959" s="77"/>
      <c r="CC959" s="77"/>
      <c r="CD959" s="77"/>
      <c r="CE959" s="77"/>
      <c r="CF959" s="77"/>
      <c r="CG959" s="77"/>
      <c r="CH959" s="77"/>
      <c r="CI959" s="77"/>
      <c r="CJ959" s="77"/>
      <c r="CK959" s="77"/>
      <c r="CL959" s="77"/>
      <c r="CM959" s="77"/>
      <c r="CN959" s="77"/>
      <c r="CO959" s="77"/>
      <c r="CP959" s="77"/>
      <c r="CQ959" s="77"/>
      <c r="CR959" s="77"/>
      <c r="CS959" s="77"/>
      <c r="CT959" s="81"/>
      <c r="CU959" s="77"/>
      <c r="CV959" s="77"/>
      <c r="CW959" s="77"/>
      <c r="CX959" s="77"/>
      <c r="CY959" s="77"/>
      <c r="CZ959" s="77"/>
      <c r="DA959" s="77"/>
      <c r="DB959" s="77"/>
      <c r="DC959" s="77"/>
      <c r="DD959" s="77"/>
      <c r="DE959" s="77"/>
      <c r="DF959" s="77"/>
      <c r="DG959" s="77"/>
      <c r="DH959" s="77"/>
      <c r="DI959" s="77"/>
      <c r="DJ959" s="77"/>
      <c r="DK959" s="77"/>
      <c r="DL959" s="77"/>
      <c r="DM959" s="77"/>
      <c r="DN959" s="77"/>
      <c r="DO959" s="77"/>
      <c r="DP959" s="77"/>
      <c r="DQ959" s="77"/>
      <c r="DR959" s="77"/>
    </row>
    <row r="960" spans="1:122" ht="13.5" customHeight="1">
      <c r="A960" s="77"/>
      <c r="B960" s="86"/>
      <c r="C960" s="86"/>
      <c r="D960" s="86"/>
      <c r="E960" s="86"/>
      <c r="F960" s="86"/>
      <c r="G960" s="86"/>
      <c r="H960" s="86"/>
      <c r="I960" s="86"/>
      <c r="J960" s="86"/>
      <c r="K960" s="88"/>
      <c r="L960" s="77"/>
      <c r="M960" s="77"/>
      <c r="N960" s="77"/>
      <c r="O960" s="77"/>
      <c r="P960" s="77"/>
      <c r="Q960" s="77"/>
      <c r="R960" s="89"/>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c r="AP960" s="77"/>
      <c r="AQ960" s="77"/>
      <c r="AR960" s="77"/>
      <c r="AS960" s="77"/>
      <c r="AT960" s="77"/>
      <c r="AU960" s="77"/>
      <c r="AV960" s="77"/>
      <c r="AW960" s="77"/>
      <c r="AX960" s="77"/>
      <c r="AY960" s="77"/>
      <c r="AZ960" s="77"/>
      <c r="BA960" s="77"/>
      <c r="BB960" s="77"/>
      <c r="BC960" s="77"/>
      <c r="BD960" s="77"/>
      <c r="BE960" s="77"/>
      <c r="BF960" s="77"/>
      <c r="BG960" s="77"/>
      <c r="BH960" s="77"/>
      <c r="BI960" s="77"/>
      <c r="BJ960" s="77"/>
      <c r="BK960" s="77"/>
      <c r="BL960" s="77"/>
      <c r="BM960" s="77"/>
      <c r="BN960" s="77"/>
      <c r="BO960" s="77"/>
      <c r="BP960" s="77"/>
      <c r="BQ960" s="77"/>
      <c r="BR960" s="77"/>
      <c r="BS960" s="77"/>
      <c r="BT960" s="77"/>
      <c r="BU960" s="77"/>
      <c r="BV960" s="77"/>
      <c r="BW960" s="77"/>
      <c r="BX960" s="77"/>
      <c r="BY960" s="77"/>
      <c r="BZ960" s="77"/>
      <c r="CA960" s="77"/>
      <c r="CB960" s="77"/>
      <c r="CC960" s="77"/>
      <c r="CD960" s="77"/>
      <c r="CE960" s="77"/>
      <c r="CF960" s="77"/>
      <c r="CG960" s="77"/>
      <c r="CH960" s="77"/>
      <c r="CI960" s="77"/>
      <c r="CJ960" s="77"/>
      <c r="CK960" s="77"/>
      <c r="CL960" s="77"/>
      <c r="CM960" s="77"/>
      <c r="CN960" s="77"/>
      <c r="CO960" s="77"/>
      <c r="CP960" s="77"/>
      <c r="CQ960" s="77"/>
      <c r="CR960" s="77"/>
      <c r="CS960" s="77"/>
      <c r="CT960" s="81"/>
      <c r="CU960" s="77"/>
      <c r="CV960" s="77"/>
      <c r="CW960" s="77"/>
      <c r="CX960" s="77"/>
      <c r="CY960" s="77"/>
      <c r="CZ960" s="77"/>
      <c r="DA960" s="77"/>
      <c r="DB960" s="77"/>
      <c r="DC960" s="77"/>
      <c r="DD960" s="77"/>
      <c r="DE960" s="77"/>
      <c r="DF960" s="77"/>
      <c r="DG960" s="77"/>
      <c r="DH960" s="77"/>
      <c r="DI960" s="77"/>
      <c r="DJ960" s="77"/>
      <c r="DK960" s="77"/>
      <c r="DL960" s="77"/>
      <c r="DM960" s="77"/>
      <c r="DN960" s="77"/>
      <c r="DO960" s="77"/>
      <c r="DP960" s="77"/>
      <c r="DQ960" s="77"/>
      <c r="DR960" s="77"/>
    </row>
    <row r="961" spans="1:122" ht="13.5" customHeight="1">
      <c r="A961" s="77"/>
      <c r="B961" s="86"/>
      <c r="C961" s="86"/>
      <c r="D961" s="86"/>
      <c r="E961" s="86"/>
      <c r="F961" s="86"/>
      <c r="G961" s="86"/>
      <c r="H961" s="86"/>
      <c r="I961" s="86"/>
      <c r="J961" s="86"/>
      <c r="K961" s="88"/>
      <c r="L961" s="77"/>
      <c r="M961" s="77"/>
      <c r="N961" s="77"/>
      <c r="O961" s="77"/>
      <c r="P961" s="77"/>
      <c r="Q961" s="77"/>
      <c r="R961" s="89"/>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c r="AP961" s="77"/>
      <c r="AQ961" s="77"/>
      <c r="AR961" s="77"/>
      <c r="AS961" s="77"/>
      <c r="AT961" s="77"/>
      <c r="AU961" s="77"/>
      <c r="AV961" s="77"/>
      <c r="AW961" s="77"/>
      <c r="AX961" s="77"/>
      <c r="AY961" s="77"/>
      <c r="AZ961" s="77"/>
      <c r="BA961" s="77"/>
      <c r="BB961" s="77"/>
      <c r="BC961" s="77"/>
      <c r="BD961" s="77"/>
      <c r="BE961" s="77"/>
      <c r="BF961" s="77"/>
      <c r="BG961" s="77"/>
      <c r="BH961" s="77"/>
      <c r="BI961" s="77"/>
      <c r="BJ961" s="77"/>
      <c r="BK961" s="77"/>
      <c r="BL961" s="77"/>
      <c r="BM961" s="77"/>
      <c r="BN961" s="77"/>
      <c r="BO961" s="77"/>
      <c r="BP961" s="77"/>
      <c r="BQ961" s="77"/>
      <c r="BR961" s="77"/>
      <c r="BS961" s="77"/>
      <c r="BT961" s="77"/>
      <c r="BU961" s="77"/>
      <c r="BV961" s="77"/>
      <c r="BW961" s="77"/>
      <c r="BX961" s="77"/>
      <c r="BY961" s="77"/>
      <c r="BZ961" s="77"/>
      <c r="CA961" s="77"/>
      <c r="CB961" s="77"/>
      <c r="CC961" s="77"/>
      <c r="CD961" s="77"/>
      <c r="CE961" s="77"/>
      <c r="CF961" s="77"/>
      <c r="CG961" s="77"/>
      <c r="CH961" s="77"/>
      <c r="CI961" s="77"/>
      <c r="CJ961" s="77"/>
      <c r="CK961" s="77"/>
      <c r="CL961" s="77"/>
      <c r="CM961" s="77"/>
      <c r="CN961" s="77"/>
      <c r="CO961" s="77"/>
      <c r="CP961" s="77"/>
      <c r="CQ961" s="77"/>
      <c r="CR961" s="77"/>
      <c r="CS961" s="77"/>
      <c r="CT961" s="81"/>
      <c r="CU961" s="77"/>
      <c r="CV961" s="77"/>
      <c r="CW961" s="77"/>
      <c r="CX961" s="77"/>
      <c r="CY961" s="77"/>
      <c r="CZ961" s="77"/>
      <c r="DA961" s="77"/>
      <c r="DB961" s="77"/>
      <c r="DC961" s="77"/>
      <c r="DD961" s="77"/>
      <c r="DE961" s="77"/>
      <c r="DF961" s="77"/>
      <c r="DG961" s="77"/>
      <c r="DH961" s="77"/>
      <c r="DI961" s="77"/>
      <c r="DJ961" s="77"/>
      <c r="DK961" s="77"/>
      <c r="DL961" s="77"/>
      <c r="DM961" s="77"/>
      <c r="DN961" s="77"/>
      <c r="DO961" s="77"/>
      <c r="DP961" s="77"/>
      <c r="DQ961" s="77"/>
      <c r="DR961" s="77"/>
    </row>
    <row r="962" spans="1:122" ht="13.5" customHeight="1">
      <c r="A962" s="77"/>
      <c r="B962" s="86"/>
      <c r="C962" s="86"/>
      <c r="D962" s="86"/>
      <c r="E962" s="86"/>
      <c r="F962" s="86"/>
      <c r="G962" s="86"/>
      <c r="H962" s="86"/>
      <c r="I962" s="86"/>
      <c r="J962" s="86"/>
      <c r="K962" s="88"/>
      <c r="L962" s="77"/>
      <c r="M962" s="77"/>
      <c r="N962" s="77"/>
      <c r="O962" s="77"/>
      <c r="P962" s="77"/>
      <c r="Q962" s="77"/>
      <c r="R962" s="89"/>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c r="AP962" s="77"/>
      <c r="AQ962" s="77"/>
      <c r="AR962" s="77"/>
      <c r="AS962" s="77"/>
      <c r="AT962" s="77"/>
      <c r="AU962" s="77"/>
      <c r="AV962" s="77"/>
      <c r="AW962" s="77"/>
      <c r="AX962" s="77"/>
      <c r="AY962" s="77"/>
      <c r="AZ962" s="77"/>
      <c r="BA962" s="77"/>
      <c r="BB962" s="77"/>
      <c r="BC962" s="77"/>
      <c r="BD962" s="77"/>
      <c r="BE962" s="77"/>
      <c r="BF962" s="77"/>
      <c r="BG962" s="77"/>
      <c r="BH962" s="77"/>
      <c r="BI962" s="77"/>
      <c r="BJ962" s="77"/>
      <c r="BK962" s="77"/>
      <c r="BL962" s="77"/>
      <c r="BM962" s="77"/>
      <c r="BN962" s="77"/>
      <c r="BO962" s="77"/>
      <c r="BP962" s="77"/>
      <c r="BQ962" s="77"/>
      <c r="BR962" s="77"/>
      <c r="BS962" s="77"/>
      <c r="BT962" s="77"/>
      <c r="BU962" s="77"/>
      <c r="BV962" s="77"/>
      <c r="BW962" s="77"/>
      <c r="BX962" s="77"/>
      <c r="BY962" s="77"/>
      <c r="BZ962" s="77"/>
      <c r="CA962" s="77"/>
      <c r="CB962" s="77"/>
      <c r="CC962" s="77"/>
      <c r="CD962" s="77"/>
      <c r="CE962" s="77"/>
      <c r="CF962" s="77"/>
      <c r="CG962" s="77"/>
      <c r="CH962" s="77"/>
      <c r="CI962" s="77"/>
      <c r="CJ962" s="77"/>
      <c r="CK962" s="77"/>
      <c r="CL962" s="77"/>
      <c r="CM962" s="77"/>
      <c r="CN962" s="77"/>
      <c r="CO962" s="77"/>
      <c r="CP962" s="77"/>
      <c r="CQ962" s="77"/>
      <c r="CR962" s="77"/>
      <c r="CS962" s="77"/>
      <c r="CT962" s="81"/>
      <c r="CU962" s="77"/>
      <c r="CV962" s="77"/>
      <c r="CW962" s="77"/>
      <c r="CX962" s="77"/>
      <c r="CY962" s="77"/>
      <c r="CZ962" s="77"/>
      <c r="DA962" s="77"/>
      <c r="DB962" s="77"/>
      <c r="DC962" s="77"/>
      <c r="DD962" s="77"/>
      <c r="DE962" s="77"/>
      <c r="DF962" s="77"/>
      <c r="DG962" s="77"/>
      <c r="DH962" s="77"/>
      <c r="DI962" s="77"/>
      <c r="DJ962" s="77"/>
      <c r="DK962" s="77"/>
      <c r="DL962" s="77"/>
      <c r="DM962" s="77"/>
      <c r="DN962" s="77"/>
      <c r="DO962" s="77"/>
      <c r="DP962" s="77"/>
      <c r="DQ962" s="77"/>
      <c r="DR962" s="77"/>
    </row>
    <row r="963" spans="1:122" ht="13.5" customHeight="1">
      <c r="A963" s="77"/>
      <c r="B963" s="86"/>
      <c r="C963" s="86"/>
      <c r="D963" s="86"/>
      <c r="E963" s="86"/>
      <c r="F963" s="86"/>
      <c r="G963" s="86"/>
      <c r="H963" s="86"/>
      <c r="I963" s="86"/>
      <c r="J963" s="86"/>
      <c r="K963" s="88"/>
      <c r="L963" s="77"/>
      <c r="M963" s="77"/>
      <c r="N963" s="77"/>
      <c r="O963" s="77"/>
      <c r="P963" s="77"/>
      <c r="Q963" s="77"/>
      <c r="R963" s="89"/>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c r="AP963" s="77"/>
      <c r="AQ963" s="77"/>
      <c r="AR963" s="77"/>
      <c r="AS963" s="77"/>
      <c r="AT963" s="77"/>
      <c r="AU963" s="77"/>
      <c r="AV963" s="77"/>
      <c r="AW963" s="77"/>
      <c r="AX963" s="77"/>
      <c r="AY963" s="77"/>
      <c r="AZ963" s="77"/>
      <c r="BA963" s="77"/>
      <c r="BB963" s="77"/>
      <c r="BC963" s="77"/>
      <c r="BD963" s="77"/>
      <c r="BE963" s="77"/>
      <c r="BF963" s="77"/>
      <c r="BG963" s="77"/>
      <c r="BH963" s="77"/>
      <c r="BI963" s="77"/>
      <c r="BJ963" s="77"/>
      <c r="BK963" s="77"/>
      <c r="BL963" s="77"/>
      <c r="BM963" s="77"/>
      <c r="BN963" s="77"/>
      <c r="BO963" s="77"/>
      <c r="BP963" s="77"/>
      <c r="BQ963" s="77"/>
      <c r="BR963" s="77"/>
      <c r="BS963" s="77"/>
      <c r="BT963" s="77"/>
      <c r="BU963" s="77"/>
      <c r="BV963" s="77"/>
      <c r="BW963" s="77"/>
      <c r="BX963" s="77"/>
      <c r="BY963" s="77"/>
      <c r="BZ963" s="77"/>
      <c r="CA963" s="77"/>
      <c r="CB963" s="77"/>
      <c r="CC963" s="77"/>
      <c r="CD963" s="77"/>
      <c r="CE963" s="77"/>
      <c r="CF963" s="77"/>
      <c r="CG963" s="77"/>
      <c r="CH963" s="77"/>
      <c r="CI963" s="77"/>
      <c r="CJ963" s="77"/>
      <c r="CK963" s="77"/>
      <c r="CL963" s="77"/>
      <c r="CM963" s="77"/>
      <c r="CN963" s="77"/>
      <c r="CO963" s="77"/>
      <c r="CP963" s="77"/>
      <c r="CQ963" s="77"/>
      <c r="CR963" s="77"/>
      <c r="CS963" s="77"/>
      <c r="CT963" s="81"/>
      <c r="CU963" s="77"/>
      <c r="CV963" s="77"/>
      <c r="CW963" s="77"/>
      <c r="CX963" s="77"/>
      <c r="CY963" s="77"/>
      <c r="CZ963" s="77"/>
      <c r="DA963" s="77"/>
      <c r="DB963" s="77"/>
      <c r="DC963" s="77"/>
      <c r="DD963" s="77"/>
      <c r="DE963" s="77"/>
      <c r="DF963" s="77"/>
      <c r="DG963" s="77"/>
      <c r="DH963" s="77"/>
      <c r="DI963" s="77"/>
      <c r="DJ963" s="77"/>
      <c r="DK963" s="77"/>
      <c r="DL963" s="77"/>
      <c r="DM963" s="77"/>
      <c r="DN963" s="77"/>
      <c r="DO963" s="77"/>
      <c r="DP963" s="77"/>
      <c r="DQ963" s="77"/>
      <c r="DR963" s="77"/>
    </row>
    <row r="964" spans="1:122" ht="13.5" customHeight="1">
      <c r="A964" s="77"/>
      <c r="B964" s="86"/>
      <c r="C964" s="86"/>
      <c r="D964" s="86"/>
      <c r="E964" s="86"/>
      <c r="F964" s="86"/>
      <c r="G964" s="86"/>
      <c r="H964" s="86"/>
      <c r="I964" s="86"/>
      <c r="J964" s="86"/>
      <c r="K964" s="88"/>
      <c r="L964" s="77"/>
      <c r="M964" s="77"/>
      <c r="N964" s="77"/>
      <c r="O964" s="77"/>
      <c r="P964" s="77"/>
      <c r="Q964" s="77"/>
      <c r="R964" s="89"/>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c r="AP964" s="77"/>
      <c r="AQ964" s="77"/>
      <c r="AR964" s="77"/>
      <c r="AS964" s="77"/>
      <c r="AT964" s="77"/>
      <c r="AU964" s="77"/>
      <c r="AV964" s="77"/>
      <c r="AW964" s="77"/>
      <c r="AX964" s="77"/>
      <c r="AY964" s="77"/>
      <c r="AZ964" s="77"/>
      <c r="BA964" s="77"/>
      <c r="BB964" s="77"/>
      <c r="BC964" s="77"/>
      <c r="BD964" s="77"/>
      <c r="BE964" s="77"/>
      <c r="BF964" s="77"/>
      <c r="BG964" s="77"/>
      <c r="BH964" s="77"/>
      <c r="BI964" s="77"/>
      <c r="BJ964" s="77"/>
      <c r="BK964" s="77"/>
      <c r="BL964" s="77"/>
      <c r="BM964" s="77"/>
      <c r="BN964" s="77"/>
      <c r="BO964" s="77"/>
      <c r="BP964" s="77"/>
      <c r="BQ964" s="77"/>
      <c r="BR964" s="77"/>
      <c r="BS964" s="77"/>
      <c r="BT964" s="77"/>
      <c r="BU964" s="77"/>
      <c r="BV964" s="77"/>
      <c r="BW964" s="77"/>
      <c r="BX964" s="77"/>
      <c r="BY964" s="77"/>
      <c r="BZ964" s="77"/>
      <c r="CA964" s="77"/>
      <c r="CB964" s="77"/>
      <c r="CC964" s="77"/>
      <c r="CD964" s="77"/>
      <c r="CE964" s="77"/>
      <c r="CF964" s="77"/>
      <c r="CG964" s="77"/>
      <c r="CH964" s="77"/>
      <c r="CI964" s="77"/>
      <c r="CJ964" s="77"/>
      <c r="CK964" s="77"/>
      <c r="CL964" s="77"/>
      <c r="CM964" s="77"/>
      <c r="CN964" s="77"/>
      <c r="CO964" s="77"/>
      <c r="CP964" s="77"/>
      <c r="CQ964" s="77"/>
      <c r="CR964" s="77"/>
      <c r="CS964" s="77"/>
      <c r="CT964" s="81"/>
      <c r="CU964" s="77"/>
      <c r="CV964" s="77"/>
      <c r="CW964" s="77"/>
      <c r="CX964" s="77"/>
      <c r="CY964" s="77"/>
      <c r="CZ964" s="77"/>
      <c r="DA964" s="77"/>
      <c r="DB964" s="77"/>
      <c r="DC964" s="77"/>
      <c r="DD964" s="77"/>
      <c r="DE964" s="77"/>
      <c r="DF964" s="77"/>
      <c r="DG964" s="77"/>
      <c r="DH964" s="77"/>
      <c r="DI964" s="77"/>
      <c r="DJ964" s="77"/>
      <c r="DK964" s="77"/>
      <c r="DL964" s="77"/>
      <c r="DM964" s="77"/>
      <c r="DN964" s="77"/>
      <c r="DO964" s="77"/>
      <c r="DP964" s="77"/>
      <c r="DQ964" s="77"/>
      <c r="DR964" s="77"/>
    </row>
    <row r="965" spans="1:122" ht="13.5" customHeight="1">
      <c r="A965" s="77"/>
      <c r="B965" s="86"/>
      <c r="C965" s="86"/>
      <c r="D965" s="86"/>
      <c r="E965" s="86"/>
      <c r="F965" s="86"/>
      <c r="G965" s="86"/>
      <c r="H965" s="86"/>
      <c r="I965" s="86"/>
      <c r="J965" s="86"/>
      <c r="K965" s="88"/>
      <c r="L965" s="77"/>
      <c r="M965" s="77"/>
      <c r="N965" s="77"/>
      <c r="O965" s="77"/>
      <c r="P965" s="77"/>
      <c r="Q965" s="77"/>
      <c r="R965" s="89"/>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c r="AP965" s="77"/>
      <c r="AQ965" s="77"/>
      <c r="AR965" s="77"/>
      <c r="AS965" s="77"/>
      <c r="AT965" s="77"/>
      <c r="AU965" s="77"/>
      <c r="AV965" s="77"/>
      <c r="AW965" s="77"/>
      <c r="AX965" s="77"/>
      <c r="AY965" s="77"/>
      <c r="AZ965" s="77"/>
      <c r="BA965" s="77"/>
      <c r="BB965" s="77"/>
      <c r="BC965" s="77"/>
      <c r="BD965" s="77"/>
      <c r="BE965" s="77"/>
      <c r="BF965" s="77"/>
      <c r="BG965" s="77"/>
      <c r="BH965" s="77"/>
      <c r="BI965" s="77"/>
      <c r="BJ965" s="77"/>
      <c r="BK965" s="77"/>
      <c r="BL965" s="77"/>
      <c r="BM965" s="77"/>
      <c r="BN965" s="77"/>
      <c r="BO965" s="77"/>
      <c r="BP965" s="77"/>
      <c r="BQ965" s="77"/>
      <c r="BR965" s="77"/>
      <c r="BS965" s="77"/>
      <c r="BT965" s="77"/>
      <c r="BU965" s="77"/>
      <c r="BV965" s="77"/>
      <c r="BW965" s="77"/>
      <c r="BX965" s="77"/>
      <c r="BY965" s="77"/>
      <c r="BZ965" s="77"/>
      <c r="CA965" s="77"/>
      <c r="CB965" s="77"/>
      <c r="CC965" s="77"/>
      <c r="CD965" s="77"/>
      <c r="CE965" s="77"/>
      <c r="CF965" s="77"/>
      <c r="CG965" s="77"/>
      <c r="CH965" s="77"/>
      <c r="CI965" s="77"/>
      <c r="CJ965" s="77"/>
      <c r="CK965" s="77"/>
      <c r="CL965" s="77"/>
      <c r="CM965" s="77"/>
      <c r="CN965" s="77"/>
      <c r="CO965" s="77"/>
      <c r="CP965" s="77"/>
      <c r="CQ965" s="77"/>
      <c r="CR965" s="77"/>
      <c r="CS965" s="77"/>
      <c r="CT965" s="81"/>
      <c r="CU965" s="77"/>
      <c r="CV965" s="77"/>
      <c r="CW965" s="77"/>
      <c r="CX965" s="77"/>
      <c r="CY965" s="77"/>
      <c r="CZ965" s="77"/>
      <c r="DA965" s="77"/>
      <c r="DB965" s="77"/>
      <c r="DC965" s="77"/>
      <c r="DD965" s="77"/>
      <c r="DE965" s="77"/>
      <c r="DF965" s="77"/>
      <c r="DG965" s="77"/>
      <c r="DH965" s="77"/>
      <c r="DI965" s="77"/>
      <c r="DJ965" s="77"/>
      <c r="DK965" s="77"/>
      <c r="DL965" s="77"/>
      <c r="DM965" s="77"/>
      <c r="DN965" s="77"/>
      <c r="DO965" s="77"/>
      <c r="DP965" s="77"/>
      <c r="DQ965" s="77"/>
      <c r="DR965" s="77"/>
    </row>
    <row r="966" spans="1:122" ht="13.5" customHeight="1">
      <c r="A966" s="77"/>
      <c r="B966" s="86"/>
      <c r="C966" s="86"/>
      <c r="D966" s="86"/>
      <c r="E966" s="86"/>
      <c r="F966" s="86"/>
      <c r="G966" s="86"/>
      <c r="H966" s="86"/>
      <c r="I966" s="86"/>
      <c r="J966" s="86"/>
      <c r="K966" s="88"/>
      <c r="L966" s="77"/>
      <c r="M966" s="77"/>
      <c r="N966" s="77"/>
      <c r="O966" s="77"/>
      <c r="P966" s="77"/>
      <c r="Q966" s="77"/>
      <c r="R966" s="89"/>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c r="AP966" s="77"/>
      <c r="AQ966" s="77"/>
      <c r="AR966" s="77"/>
      <c r="AS966" s="77"/>
      <c r="AT966" s="77"/>
      <c r="AU966" s="77"/>
      <c r="AV966" s="77"/>
      <c r="AW966" s="77"/>
      <c r="AX966" s="77"/>
      <c r="AY966" s="77"/>
      <c r="AZ966" s="77"/>
      <c r="BA966" s="77"/>
      <c r="BB966" s="77"/>
      <c r="BC966" s="77"/>
      <c r="BD966" s="77"/>
      <c r="BE966" s="77"/>
      <c r="BF966" s="77"/>
      <c r="BG966" s="77"/>
      <c r="BH966" s="77"/>
      <c r="BI966" s="77"/>
      <c r="BJ966" s="77"/>
      <c r="BK966" s="77"/>
      <c r="BL966" s="77"/>
      <c r="BM966" s="77"/>
      <c r="BN966" s="77"/>
      <c r="BO966" s="77"/>
      <c r="BP966" s="77"/>
      <c r="BQ966" s="77"/>
      <c r="BR966" s="77"/>
      <c r="BS966" s="77"/>
      <c r="BT966" s="77"/>
      <c r="BU966" s="77"/>
      <c r="BV966" s="77"/>
      <c r="BW966" s="77"/>
      <c r="BX966" s="77"/>
      <c r="BY966" s="77"/>
      <c r="BZ966" s="77"/>
      <c r="CA966" s="77"/>
      <c r="CB966" s="77"/>
      <c r="CC966" s="77"/>
      <c r="CD966" s="77"/>
      <c r="CE966" s="77"/>
      <c r="CF966" s="77"/>
      <c r="CG966" s="77"/>
      <c r="CH966" s="77"/>
      <c r="CI966" s="77"/>
      <c r="CJ966" s="77"/>
      <c r="CK966" s="77"/>
      <c r="CL966" s="77"/>
      <c r="CM966" s="77"/>
      <c r="CN966" s="77"/>
      <c r="CO966" s="77"/>
      <c r="CP966" s="77"/>
      <c r="CQ966" s="77"/>
      <c r="CR966" s="77"/>
      <c r="CS966" s="77"/>
      <c r="CT966" s="81"/>
      <c r="CU966" s="77"/>
      <c r="CV966" s="77"/>
      <c r="CW966" s="77"/>
      <c r="CX966" s="77"/>
      <c r="CY966" s="77"/>
      <c r="CZ966" s="77"/>
      <c r="DA966" s="77"/>
      <c r="DB966" s="77"/>
      <c r="DC966" s="77"/>
      <c r="DD966" s="77"/>
      <c r="DE966" s="77"/>
      <c r="DF966" s="77"/>
      <c r="DG966" s="77"/>
      <c r="DH966" s="77"/>
      <c r="DI966" s="77"/>
      <c r="DJ966" s="77"/>
      <c r="DK966" s="77"/>
      <c r="DL966" s="77"/>
      <c r="DM966" s="77"/>
      <c r="DN966" s="77"/>
      <c r="DO966" s="77"/>
      <c r="DP966" s="77"/>
      <c r="DQ966" s="77"/>
      <c r="DR966" s="77"/>
    </row>
    <row r="967" spans="1:122" ht="13.5" customHeight="1">
      <c r="A967" s="77"/>
      <c r="B967" s="86"/>
      <c r="C967" s="86"/>
      <c r="D967" s="86"/>
      <c r="E967" s="86"/>
      <c r="F967" s="86"/>
      <c r="G967" s="86"/>
      <c r="H967" s="86"/>
      <c r="I967" s="86"/>
      <c r="J967" s="86"/>
      <c r="K967" s="88"/>
      <c r="L967" s="77"/>
      <c r="M967" s="77"/>
      <c r="N967" s="77"/>
      <c r="O967" s="77"/>
      <c r="P967" s="77"/>
      <c r="Q967" s="77"/>
      <c r="R967" s="89"/>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c r="AP967" s="77"/>
      <c r="AQ967" s="77"/>
      <c r="AR967" s="77"/>
      <c r="AS967" s="77"/>
      <c r="AT967" s="77"/>
      <c r="AU967" s="77"/>
      <c r="AV967" s="77"/>
      <c r="AW967" s="77"/>
      <c r="AX967" s="77"/>
      <c r="AY967" s="77"/>
      <c r="AZ967" s="77"/>
      <c r="BA967" s="77"/>
      <c r="BB967" s="77"/>
      <c r="BC967" s="77"/>
      <c r="BD967" s="77"/>
      <c r="BE967" s="77"/>
      <c r="BF967" s="77"/>
      <c r="BG967" s="77"/>
      <c r="BH967" s="77"/>
      <c r="BI967" s="77"/>
      <c r="BJ967" s="77"/>
      <c r="BK967" s="77"/>
      <c r="BL967" s="77"/>
      <c r="BM967" s="77"/>
      <c r="BN967" s="77"/>
      <c r="BO967" s="77"/>
      <c r="BP967" s="77"/>
      <c r="BQ967" s="77"/>
      <c r="BR967" s="77"/>
      <c r="BS967" s="77"/>
      <c r="BT967" s="77"/>
      <c r="BU967" s="77"/>
      <c r="BV967" s="77"/>
      <c r="BW967" s="77"/>
      <c r="BX967" s="77"/>
      <c r="BY967" s="77"/>
      <c r="BZ967" s="77"/>
      <c r="CA967" s="77"/>
      <c r="CB967" s="77"/>
      <c r="CC967" s="77"/>
      <c r="CD967" s="77"/>
      <c r="CE967" s="77"/>
      <c r="CF967" s="77"/>
      <c r="CG967" s="77"/>
      <c r="CH967" s="77"/>
      <c r="CI967" s="77"/>
      <c r="CJ967" s="77"/>
      <c r="CK967" s="77"/>
      <c r="CL967" s="77"/>
      <c r="CM967" s="77"/>
      <c r="CN967" s="77"/>
      <c r="CO967" s="77"/>
      <c r="CP967" s="77"/>
      <c r="CQ967" s="77"/>
      <c r="CR967" s="77"/>
      <c r="CS967" s="77"/>
      <c r="CT967" s="81"/>
      <c r="CU967" s="77"/>
      <c r="CV967" s="77"/>
      <c r="CW967" s="77"/>
      <c r="CX967" s="77"/>
      <c r="CY967" s="77"/>
      <c r="CZ967" s="77"/>
      <c r="DA967" s="77"/>
      <c r="DB967" s="77"/>
      <c r="DC967" s="77"/>
      <c r="DD967" s="77"/>
      <c r="DE967" s="77"/>
      <c r="DF967" s="77"/>
      <c r="DG967" s="77"/>
      <c r="DH967" s="77"/>
      <c r="DI967" s="77"/>
      <c r="DJ967" s="77"/>
      <c r="DK967" s="77"/>
      <c r="DL967" s="77"/>
      <c r="DM967" s="77"/>
      <c r="DN967" s="77"/>
      <c r="DO967" s="77"/>
      <c r="DP967" s="77"/>
      <c r="DQ967" s="77"/>
      <c r="DR967" s="77"/>
    </row>
    <row r="968" spans="1:122" ht="13.5" customHeight="1">
      <c r="A968" s="77"/>
      <c r="B968" s="86"/>
      <c r="C968" s="86"/>
      <c r="D968" s="86"/>
      <c r="E968" s="86"/>
      <c r="F968" s="86"/>
      <c r="G968" s="86"/>
      <c r="H968" s="86"/>
      <c r="I968" s="86"/>
      <c r="J968" s="86"/>
      <c r="K968" s="88"/>
      <c r="L968" s="77"/>
      <c r="M968" s="77"/>
      <c r="N968" s="77"/>
      <c r="O968" s="77"/>
      <c r="P968" s="77"/>
      <c r="Q968" s="77"/>
      <c r="R968" s="89"/>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c r="AP968" s="77"/>
      <c r="AQ968" s="77"/>
      <c r="AR968" s="77"/>
      <c r="AS968" s="77"/>
      <c r="AT968" s="77"/>
      <c r="AU968" s="77"/>
      <c r="AV968" s="77"/>
      <c r="AW968" s="77"/>
      <c r="AX968" s="77"/>
      <c r="AY968" s="77"/>
      <c r="AZ968" s="77"/>
      <c r="BA968" s="77"/>
      <c r="BB968" s="77"/>
      <c r="BC968" s="77"/>
      <c r="BD968" s="77"/>
      <c r="BE968" s="77"/>
      <c r="BF968" s="77"/>
      <c r="BG968" s="77"/>
      <c r="BH968" s="77"/>
      <c r="BI968" s="77"/>
      <c r="BJ968" s="77"/>
      <c r="BK968" s="77"/>
      <c r="BL968" s="77"/>
      <c r="BM968" s="77"/>
      <c r="BN968" s="77"/>
      <c r="BO968" s="77"/>
      <c r="BP968" s="77"/>
      <c r="BQ968" s="77"/>
      <c r="BR968" s="77"/>
      <c r="BS968" s="77"/>
      <c r="BT968" s="77"/>
      <c r="BU968" s="77"/>
      <c r="BV968" s="77"/>
      <c r="BW968" s="77"/>
      <c r="BX968" s="77"/>
      <c r="BY968" s="77"/>
      <c r="BZ968" s="77"/>
      <c r="CA968" s="77"/>
      <c r="CB968" s="77"/>
      <c r="CC968" s="77"/>
      <c r="CD968" s="77"/>
      <c r="CE968" s="77"/>
      <c r="CF968" s="77"/>
      <c r="CG968" s="77"/>
      <c r="CH968" s="77"/>
      <c r="CI968" s="77"/>
      <c r="CJ968" s="77"/>
      <c r="CK968" s="77"/>
      <c r="CL968" s="77"/>
      <c r="CM968" s="77"/>
      <c r="CN968" s="77"/>
      <c r="CO968" s="77"/>
      <c r="CP968" s="77"/>
      <c r="CQ968" s="77"/>
      <c r="CR968" s="77"/>
      <c r="CS968" s="77"/>
      <c r="CT968" s="81"/>
      <c r="CU968" s="77"/>
      <c r="CV968" s="77"/>
      <c r="CW968" s="77"/>
      <c r="CX968" s="77"/>
      <c r="CY968" s="77"/>
      <c r="CZ968" s="77"/>
      <c r="DA968" s="77"/>
      <c r="DB968" s="77"/>
      <c r="DC968" s="77"/>
      <c r="DD968" s="77"/>
      <c r="DE968" s="77"/>
      <c r="DF968" s="77"/>
      <c r="DG968" s="77"/>
      <c r="DH968" s="77"/>
      <c r="DI968" s="77"/>
      <c r="DJ968" s="77"/>
      <c r="DK968" s="77"/>
      <c r="DL968" s="77"/>
      <c r="DM968" s="77"/>
      <c r="DN968" s="77"/>
      <c r="DO968" s="77"/>
      <c r="DP968" s="77"/>
      <c r="DQ968" s="77"/>
      <c r="DR968" s="77"/>
    </row>
    <row r="969" spans="1:122" ht="13.5" customHeight="1">
      <c r="A969" s="77"/>
      <c r="B969" s="86"/>
      <c r="C969" s="86"/>
      <c r="D969" s="86"/>
      <c r="E969" s="86"/>
      <c r="F969" s="86"/>
      <c r="G969" s="86"/>
      <c r="H969" s="86"/>
      <c r="I969" s="86"/>
      <c r="J969" s="86"/>
      <c r="K969" s="88"/>
      <c r="L969" s="77"/>
      <c r="M969" s="77"/>
      <c r="N969" s="77"/>
      <c r="O969" s="77"/>
      <c r="P969" s="77"/>
      <c r="Q969" s="77"/>
      <c r="R969" s="89"/>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c r="AP969" s="77"/>
      <c r="AQ969" s="77"/>
      <c r="AR969" s="77"/>
      <c r="AS969" s="77"/>
      <c r="AT969" s="77"/>
      <c r="AU969" s="77"/>
      <c r="AV969" s="77"/>
      <c r="AW969" s="77"/>
      <c r="AX969" s="77"/>
      <c r="AY969" s="77"/>
      <c r="AZ969" s="77"/>
      <c r="BA969" s="77"/>
      <c r="BB969" s="77"/>
      <c r="BC969" s="77"/>
      <c r="BD969" s="77"/>
      <c r="BE969" s="77"/>
      <c r="BF969" s="77"/>
      <c r="BG969" s="77"/>
      <c r="BH969" s="77"/>
      <c r="BI969" s="77"/>
      <c r="BJ969" s="77"/>
      <c r="BK969" s="77"/>
      <c r="BL969" s="77"/>
      <c r="BM969" s="77"/>
      <c r="BN969" s="77"/>
      <c r="BO969" s="77"/>
      <c r="BP969" s="77"/>
      <c r="BQ969" s="77"/>
      <c r="BR969" s="77"/>
      <c r="BS969" s="77"/>
      <c r="BT969" s="77"/>
      <c r="BU969" s="77"/>
      <c r="BV969" s="77"/>
      <c r="BW969" s="77"/>
      <c r="BX969" s="77"/>
      <c r="BY969" s="77"/>
      <c r="BZ969" s="77"/>
      <c r="CA969" s="77"/>
      <c r="CB969" s="77"/>
      <c r="CC969" s="77"/>
      <c r="CD969" s="77"/>
      <c r="CE969" s="77"/>
      <c r="CF969" s="77"/>
      <c r="CG969" s="77"/>
      <c r="CH969" s="77"/>
      <c r="CI969" s="77"/>
      <c r="CJ969" s="77"/>
      <c r="CK969" s="77"/>
      <c r="CL969" s="77"/>
      <c r="CM969" s="77"/>
      <c r="CN969" s="77"/>
      <c r="CO969" s="77"/>
      <c r="CP969" s="77"/>
      <c r="CQ969" s="77"/>
      <c r="CR969" s="77"/>
      <c r="CS969" s="77"/>
      <c r="CT969" s="81"/>
      <c r="CU969" s="77"/>
      <c r="CV969" s="77"/>
      <c r="CW969" s="77"/>
      <c r="CX969" s="77"/>
      <c r="CY969" s="77"/>
      <c r="CZ969" s="77"/>
      <c r="DA969" s="77"/>
      <c r="DB969" s="77"/>
      <c r="DC969" s="77"/>
      <c r="DD969" s="77"/>
      <c r="DE969" s="77"/>
      <c r="DF969" s="77"/>
      <c r="DG969" s="77"/>
      <c r="DH969" s="77"/>
      <c r="DI969" s="77"/>
      <c r="DJ969" s="77"/>
      <c r="DK969" s="77"/>
      <c r="DL969" s="77"/>
      <c r="DM969" s="77"/>
      <c r="DN969" s="77"/>
      <c r="DO969" s="77"/>
      <c r="DP969" s="77"/>
      <c r="DQ969" s="77"/>
      <c r="DR969" s="77"/>
    </row>
    <row r="970" spans="1:122" ht="13.5" customHeight="1">
      <c r="A970" s="77"/>
      <c r="B970" s="86"/>
      <c r="C970" s="86"/>
      <c r="D970" s="86"/>
      <c r="E970" s="86"/>
      <c r="F970" s="86"/>
      <c r="G970" s="86"/>
      <c r="H970" s="86"/>
      <c r="I970" s="86"/>
      <c r="J970" s="86"/>
      <c r="K970" s="88"/>
      <c r="L970" s="77"/>
      <c r="M970" s="77"/>
      <c r="N970" s="77"/>
      <c r="O970" s="77"/>
      <c r="P970" s="77"/>
      <c r="Q970" s="77"/>
      <c r="R970" s="89"/>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c r="AP970" s="77"/>
      <c r="AQ970" s="77"/>
      <c r="AR970" s="77"/>
      <c r="AS970" s="77"/>
      <c r="AT970" s="77"/>
      <c r="AU970" s="77"/>
      <c r="AV970" s="77"/>
      <c r="AW970" s="77"/>
      <c r="AX970" s="77"/>
      <c r="AY970" s="77"/>
      <c r="AZ970" s="77"/>
      <c r="BA970" s="77"/>
      <c r="BB970" s="77"/>
      <c r="BC970" s="77"/>
      <c r="BD970" s="77"/>
      <c r="BE970" s="77"/>
      <c r="BF970" s="77"/>
      <c r="BG970" s="77"/>
      <c r="BH970" s="77"/>
      <c r="BI970" s="77"/>
      <c r="BJ970" s="77"/>
      <c r="BK970" s="77"/>
      <c r="BL970" s="77"/>
      <c r="BM970" s="77"/>
      <c r="BN970" s="77"/>
      <c r="BO970" s="77"/>
      <c r="BP970" s="77"/>
      <c r="BQ970" s="77"/>
      <c r="BR970" s="77"/>
      <c r="BS970" s="77"/>
      <c r="BT970" s="77"/>
      <c r="BU970" s="77"/>
      <c r="BV970" s="77"/>
      <c r="BW970" s="77"/>
      <c r="BX970" s="77"/>
      <c r="BY970" s="77"/>
      <c r="BZ970" s="77"/>
      <c r="CA970" s="77"/>
      <c r="CB970" s="77"/>
      <c r="CC970" s="77"/>
      <c r="CD970" s="77"/>
      <c r="CE970" s="77"/>
      <c r="CF970" s="77"/>
      <c r="CG970" s="77"/>
      <c r="CH970" s="77"/>
      <c r="CI970" s="77"/>
      <c r="CJ970" s="77"/>
      <c r="CK970" s="77"/>
      <c r="CL970" s="77"/>
      <c r="CM970" s="77"/>
      <c r="CN970" s="77"/>
      <c r="CO970" s="77"/>
      <c r="CP970" s="77"/>
      <c r="CQ970" s="77"/>
      <c r="CR970" s="77"/>
      <c r="CS970" s="77"/>
      <c r="CT970" s="81"/>
      <c r="CU970" s="77"/>
      <c r="CV970" s="77"/>
      <c r="CW970" s="77"/>
      <c r="CX970" s="77"/>
      <c r="CY970" s="77"/>
      <c r="CZ970" s="77"/>
      <c r="DA970" s="77"/>
      <c r="DB970" s="77"/>
      <c r="DC970" s="77"/>
      <c r="DD970" s="77"/>
      <c r="DE970" s="77"/>
      <c r="DF970" s="77"/>
      <c r="DG970" s="77"/>
      <c r="DH970" s="77"/>
      <c r="DI970" s="77"/>
      <c r="DJ970" s="77"/>
      <c r="DK970" s="77"/>
      <c r="DL970" s="77"/>
      <c r="DM970" s="77"/>
      <c r="DN970" s="77"/>
      <c r="DO970" s="77"/>
      <c r="DP970" s="77"/>
      <c r="DQ970" s="77"/>
      <c r="DR970" s="77"/>
    </row>
    <row r="971" spans="1:122" ht="13.5" customHeight="1">
      <c r="A971" s="77"/>
      <c r="B971" s="86"/>
      <c r="C971" s="86"/>
      <c r="D971" s="86"/>
      <c r="E971" s="86"/>
      <c r="F971" s="86"/>
      <c r="G971" s="86"/>
      <c r="H971" s="86"/>
      <c r="I971" s="86"/>
      <c r="J971" s="86"/>
      <c r="K971" s="88"/>
      <c r="L971" s="77"/>
      <c r="M971" s="77"/>
      <c r="N971" s="77"/>
      <c r="O971" s="77"/>
      <c r="P971" s="77"/>
      <c r="Q971" s="77"/>
      <c r="R971" s="89"/>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c r="AP971" s="77"/>
      <c r="AQ971" s="77"/>
      <c r="AR971" s="77"/>
      <c r="AS971" s="77"/>
      <c r="AT971" s="77"/>
      <c r="AU971" s="77"/>
      <c r="AV971" s="77"/>
      <c r="AW971" s="77"/>
      <c r="AX971" s="77"/>
      <c r="AY971" s="77"/>
      <c r="AZ971" s="77"/>
      <c r="BA971" s="77"/>
      <c r="BB971" s="77"/>
      <c r="BC971" s="77"/>
      <c r="BD971" s="77"/>
      <c r="BE971" s="77"/>
      <c r="BF971" s="77"/>
      <c r="BG971" s="77"/>
      <c r="BH971" s="77"/>
      <c r="BI971" s="77"/>
      <c r="BJ971" s="77"/>
      <c r="BK971" s="77"/>
      <c r="BL971" s="77"/>
      <c r="BM971" s="77"/>
      <c r="BN971" s="77"/>
      <c r="BO971" s="77"/>
      <c r="BP971" s="77"/>
      <c r="BQ971" s="77"/>
      <c r="BR971" s="77"/>
      <c r="BS971" s="77"/>
      <c r="BT971" s="77"/>
      <c r="BU971" s="77"/>
      <c r="BV971" s="77"/>
      <c r="BW971" s="77"/>
      <c r="BX971" s="77"/>
      <c r="BY971" s="77"/>
      <c r="BZ971" s="77"/>
      <c r="CA971" s="77"/>
      <c r="CB971" s="77"/>
      <c r="CC971" s="77"/>
      <c r="CD971" s="77"/>
      <c r="CE971" s="77"/>
      <c r="CF971" s="77"/>
      <c r="CG971" s="77"/>
      <c r="CH971" s="77"/>
      <c r="CI971" s="77"/>
      <c r="CJ971" s="77"/>
      <c r="CK971" s="77"/>
      <c r="CL971" s="77"/>
      <c r="CM971" s="77"/>
      <c r="CN971" s="77"/>
      <c r="CO971" s="77"/>
      <c r="CP971" s="77"/>
      <c r="CQ971" s="77"/>
      <c r="CR971" s="77"/>
      <c r="CS971" s="77"/>
      <c r="CT971" s="81"/>
      <c r="CU971" s="77"/>
      <c r="CV971" s="77"/>
      <c r="CW971" s="77"/>
      <c r="CX971" s="77"/>
      <c r="CY971" s="77"/>
      <c r="CZ971" s="77"/>
      <c r="DA971" s="77"/>
      <c r="DB971" s="77"/>
      <c r="DC971" s="77"/>
      <c r="DD971" s="77"/>
      <c r="DE971" s="77"/>
      <c r="DF971" s="77"/>
      <c r="DG971" s="77"/>
      <c r="DH971" s="77"/>
      <c r="DI971" s="77"/>
      <c r="DJ971" s="77"/>
      <c r="DK971" s="77"/>
      <c r="DL971" s="77"/>
      <c r="DM971" s="77"/>
      <c r="DN971" s="77"/>
      <c r="DO971" s="77"/>
      <c r="DP971" s="77"/>
      <c r="DQ971" s="77"/>
      <c r="DR971" s="77"/>
    </row>
    <row r="972" spans="1:122" ht="13.5" customHeight="1">
      <c r="A972" s="77"/>
      <c r="B972" s="86"/>
      <c r="C972" s="86"/>
      <c r="D972" s="86"/>
      <c r="E972" s="86"/>
      <c r="F972" s="86"/>
      <c r="G972" s="86"/>
      <c r="H972" s="86"/>
      <c r="I972" s="86"/>
      <c r="J972" s="86"/>
      <c r="K972" s="88"/>
      <c r="L972" s="77"/>
      <c r="M972" s="77"/>
      <c r="N972" s="77"/>
      <c r="O972" s="77"/>
      <c r="P972" s="77"/>
      <c r="Q972" s="77"/>
      <c r="R972" s="89"/>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c r="AP972" s="77"/>
      <c r="AQ972" s="77"/>
      <c r="AR972" s="77"/>
      <c r="AS972" s="77"/>
      <c r="AT972" s="77"/>
      <c r="AU972" s="77"/>
      <c r="AV972" s="77"/>
      <c r="AW972" s="77"/>
      <c r="AX972" s="77"/>
      <c r="AY972" s="77"/>
      <c r="AZ972" s="77"/>
      <c r="BA972" s="77"/>
      <c r="BB972" s="77"/>
      <c r="BC972" s="77"/>
      <c r="BD972" s="77"/>
      <c r="BE972" s="77"/>
      <c r="BF972" s="77"/>
      <c r="BG972" s="77"/>
      <c r="BH972" s="77"/>
      <c r="BI972" s="77"/>
      <c r="BJ972" s="77"/>
      <c r="BK972" s="77"/>
      <c r="BL972" s="77"/>
      <c r="BM972" s="77"/>
      <c r="BN972" s="77"/>
      <c r="BO972" s="77"/>
      <c r="BP972" s="77"/>
      <c r="BQ972" s="77"/>
      <c r="BR972" s="77"/>
      <c r="BS972" s="77"/>
      <c r="BT972" s="77"/>
      <c r="BU972" s="77"/>
      <c r="BV972" s="77"/>
      <c r="BW972" s="77"/>
      <c r="BX972" s="77"/>
      <c r="BY972" s="77"/>
      <c r="BZ972" s="77"/>
      <c r="CA972" s="77"/>
      <c r="CB972" s="77"/>
      <c r="CC972" s="77"/>
      <c r="CD972" s="77"/>
      <c r="CE972" s="77"/>
      <c r="CF972" s="77"/>
      <c r="CG972" s="77"/>
      <c r="CH972" s="77"/>
      <c r="CI972" s="77"/>
      <c r="CJ972" s="77"/>
      <c r="CK972" s="77"/>
      <c r="CL972" s="77"/>
      <c r="CM972" s="77"/>
      <c r="CN972" s="77"/>
      <c r="CO972" s="77"/>
      <c r="CP972" s="77"/>
      <c r="CQ972" s="77"/>
      <c r="CR972" s="77"/>
      <c r="CS972" s="77"/>
      <c r="CT972" s="81"/>
      <c r="CU972" s="77"/>
      <c r="CV972" s="77"/>
      <c r="CW972" s="77"/>
      <c r="CX972" s="77"/>
      <c r="CY972" s="77"/>
      <c r="CZ972" s="77"/>
      <c r="DA972" s="77"/>
      <c r="DB972" s="77"/>
      <c r="DC972" s="77"/>
      <c r="DD972" s="77"/>
      <c r="DE972" s="77"/>
      <c r="DF972" s="77"/>
      <c r="DG972" s="77"/>
      <c r="DH972" s="77"/>
      <c r="DI972" s="77"/>
      <c r="DJ972" s="77"/>
      <c r="DK972" s="77"/>
      <c r="DL972" s="77"/>
      <c r="DM972" s="77"/>
      <c r="DN972" s="77"/>
      <c r="DO972" s="77"/>
      <c r="DP972" s="77"/>
      <c r="DQ972" s="77"/>
      <c r="DR972" s="77"/>
    </row>
    <row r="973" spans="1:122" ht="13.5" customHeight="1">
      <c r="A973" s="77"/>
      <c r="B973" s="86"/>
      <c r="C973" s="86"/>
      <c r="D973" s="86"/>
      <c r="E973" s="86"/>
      <c r="F973" s="86"/>
      <c r="G973" s="86"/>
      <c r="H973" s="86"/>
      <c r="I973" s="86"/>
      <c r="J973" s="86"/>
      <c r="K973" s="88"/>
      <c r="L973" s="77"/>
      <c r="M973" s="77"/>
      <c r="N973" s="77"/>
      <c r="O973" s="77"/>
      <c r="P973" s="77"/>
      <c r="Q973" s="77"/>
      <c r="R973" s="89"/>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7"/>
      <c r="BF973" s="77"/>
      <c r="BG973" s="77"/>
      <c r="BH973" s="77"/>
      <c r="BI973" s="77"/>
      <c r="BJ973" s="77"/>
      <c r="BK973" s="77"/>
      <c r="BL973" s="77"/>
      <c r="BM973" s="77"/>
      <c r="BN973" s="77"/>
      <c r="BO973" s="77"/>
      <c r="BP973" s="77"/>
      <c r="BQ973" s="77"/>
      <c r="BR973" s="77"/>
      <c r="BS973" s="77"/>
      <c r="BT973" s="77"/>
      <c r="BU973" s="77"/>
      <c r="BV973" s="77"/>
      <c r="BW973" s="77"/>
      <c r="BX973" s="77"/>
      <c r="BY973" s="77"/>
      <c r="BZ973" s="77"/>
      <c r="CA973" s="77"/>
      <c r="CB973" s="77"/>
      <c r="CC973" s="77"/>
      <c r="CD973" s="77"/>
      <c r="CE973" s="77"/>
      <c r="CF973" s="77"/>
      <c r="CG973" s="77"/>
      <c r="CH973" s="77"/>
      <c r="CI973" s="77"/>
      <c r="CJ973" s="77"/>
      <c r="CK973" s="77"/>
      <c r="CL973" s="77"/>
      <c r="CM973" s="77"/>
      <c r="CN973" s="77"/>
      <c r="CO973" s="77"/>
      <c r="CP973" s="77"/>
      <c r="CQ973" s="77"/>
      <c r="CR973" s="77"/>
      <c r="CS973" s="77"/>
      <c r="CT973" s="81"/>
      <c r="CU973" s="77"/>
      <c r="CV973" s="77"/>
      <c r="CW973" s="77"/>
      <c r="CX973" s="77"/>
      <c r="CY973" s="77"/>
      <c r="CZ973" s="77"/>
      <c r="DA973" s="77"/>
      <c r="DB973" s="77"/>
      <c r="DC973" s="77"/>
      <c r="DD973" s="77"/>
      <c r="DE973" s="77"/>
      <c r="DF973" s="77"/>
      <c r="DG973" s="77"/>
      <c r="DH973" s="77"/>
      <c r="DI973" s="77"/>
      <c r="DJ973" s="77"/>
      <c r="DK973" s="77"/>
      <c r="DL973" s="77"/>
      <c r="DM973" s="77"/>
      <c r="DN973" s="77"/>
      <c r="DO973" s="77"/>
      <c r="DP973" s="77"/>
      <c r="DQ973" s="77"/>
      <c r="DR973" s="77"/>
    </row>
    <row r="974" spans="1:122" ht="13.5" customHeight="1">
      <c r="A974" s="77"/>
      <c r="B974" s="86"/>
      <c r="C974" s="86"/>
      <c r="D974" s="86"/>
      <c r="E974" s="86"/>
      <c r="F974" s="86"/>
      <c r="G974" s="86"/>
      <c r="H974" s="86"/>
      <c r="I974" s="86"/>
      <c r="J974" s="86"/>
      <c r="K974" s="88"/>
      <c r="L974" s="77"/>
      <c r="M974" s="77"/>
      <c r="N974" s="77"/>
      <c r="O974" s="77"/>
      <c r="P974" s="77"/>
      <c r="Q974" s="77"/>
      <c r="R974" s="89"/>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c r="AP974" s="77"/>
      <c r="AQ974" s="77"/>
      <c r="AR974" s="77"/>
      <c r="AS974" s="77"/>
      <c r="AT974" s="77"/>
      <c r="AU974" s="77"/>
      <c r="AV974" s="77"/>
      <c r="AW974" s="77"/>
      <c r="AX974" s="77"/>
      <c r="AY974" s="77"/>
      <c r="AZ974" s="77"/>
      <c r="BA974" s="77"/>
      <c r="BB974" s="77"/>
      <c r="BC974" s="77"/>
      <c r="BD974" s="77"/>
      <c r="BE974" s="77"/>
      <c r="BF974" s="77"/>
      <c r="BG974" s="77"/>
      <c r="BH974" s="77"/>
      <c r="BI974" s="77"/>
      <c r="BJ974" s="77"/>
      <c r="BK974" s="77"/>
      <c r="BL974" s="77"/>
      <c r="BM974" s="77"/>
      <c r="BN974" s="77"/>
      <c r="BO974" s="77"/>
      <c r="BP974" s="77"/>
      <c r="BQ974" s="77"/>
      <c r="BR974" s="77"/>
      <c r="BS974" s="77"/>
      <c r="BT974" s="77"/>
      <c r="BU974" s="77"/>
      <c r="BV974" s="77"/>
      <c r="BW974" s="77"/>
      <c r="BX974" s="77"/>
      <c r="BY974" s="77"/>
      <c r="BZ974" s="77"/>
      <c r="CA974" s="77"/>
      <c r="CB974" s="77"/>
      <c r="CC974" s="77"/>
      <c r="CD974" s="77"/>
      <c r="CE974" s="77"/>
      <c r="CF974" s="77"/>
      <c r="CG974" s="77"/>
      <c r="CH974" s="77"/>
      <c r="CI974" s="77"/>
      <c r="CJ974" s="77"/>
      <c r="CK974" s="77"/>
      <c r="CL974" s="77"/>
      <c r="CM974" s="77"/>
      <c r="CN974" s="77"/>
      <c r="CO974" s="77"/>
      <c r="CP974" s="77"/>
      <c r="CQ974" s="77"/>
      <c r="CR974" s="77"/>
      <c r="CS974" s="77"/>
      <c r="CT974" s="81"/>
      <c r="CU974" s="77"/>
      <c r="CV974" s="77"/>
      <c r="CW974" s="77"/>
      <c r="CX974" s="77"/>
      <c r="CY974" s="77"/>
      <c r="CZ974" s="77"/>
      <c r="DA974" s="77"/>
      <c r="DB974" s="77"/>
      <c r="DC974" s="77"/>
      <c r="DD974" s="77"/>
      <c r="DE974" s="77"/>
      <c r="DF974" s="77"/>
      <c r="DG974" s="77"/>
      <c r="DH974" s="77"/>
      <c r="DI974" s="77"/>
      <c r="DJ974" s="77"/>
      <c r="DK974" s="77"/>
      <c r="DL974" s="77"/>
      <c r="DM974" s="77"/>
      <c r="DN974" s="77"/>
      <c r="DO974" s="77"/>
      <c r="DP974" s="77"/>
      <c r="DQ974" s="77"/>
      <c r="DR974" s="77"/>
    </row>
    <row r="975" spans="1:122" ht="13.5" customHeight="1">
      <c r="A975" s="77"/>
      <c r="B975" s="86"/>
      <c r="C975" s="86"/>
      <c r="D975" s="86"/>
      <c r="E975" s="86"/>
      <c r="F975" s="86"/>
      <c r="G975" s="86"/>
      <c r="H975" s="86"/>
      <c r="I975" s="86"/>
      <c r="J975" s="86"/>
      <c r="K975" s="88"/>
      <c r="L975" s="77"/>
      <c r="M975" s="77"/>
      <c r="N975" s="77"/>
      <c r="O975" s="77"/>
      <c r="P975" s="77"/>
      <c r="Q975" s="77"/>
      <c r="R975" s="89"/>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c r="AP975" s="77"/>
      <c r="AQ975" s="77"/>
      <c r="AR975" s="77"/>
      <c r="AS975" s="77"/>
      <c r="AT975" s="77"/>
      <c r="AU975" s="77"/>
      <c r="AV975" s="77"/>
      <c r="AW975" s="77"/>
      <c r="AX975" s="77"/>
      <c r="AY975" s="77"/>
      <c r="AZ975" s="77"/>
      <c r="BA975" s="77"/>
      <c r="BB975" s="77"/>
      <c r="BC975" s="77"/>
      <c r="BD975" s="77"/>
      <c r="BE975" s="77"/>
      <c r="BF975" s="77"/>
      <c r="BG975" s="77"/>
      <c r="BH975" s="77"/>
      <c r="BI975" s="77"/>
      <c r="BJ975" s="77"/>
      <c r="BK975" s="77"/>
      <c r="BL975" s="77"/>
      <c r="BM975" s="77"/>
      <c r="BN975" s="77"/>
      <c r="BO975" s="77"/>
      <c r="BP975" s="77"/>
      <c r="BQ975" s="77"/>
      <c r="BR975" s="77"/>
      <c r="BS975" s="77"/>
      <c r="BT975" s="77"/>
      <c r="BU975" s="77"/>
      <c r="BV975" s="77"/>
      <c r="BW975" s="77"/>
      <c r="BX975" s="77"/>
      <c r="BY975" s="77"/>
      <c r="BZ975" s="77"/>
      <c r="CA975" s="77"/>
      <c r="CB975" s="77"/>
      <c r="CC975" s="77"/>
      <c r="CD975" s="77"/>
      <c r="CE975" s="77"/>
      <c r="CF975" s="77"/>
      <c r="CG975" s="77"/>
      <c r="CH975" s="77"/>
      <c r="CI975" s="77"/>
      <c r="CJ975" s="77"/>
      <c r="CK975" s="77"/>
      <c r="CL975" s="77"/>
      <c r="CM975" s="77"/>
      <c r="CN975" s="77"/>
      <c r="CO975" s="77"/>
      <c r="CP975" s="77"/>
      <c r="CQ975" s="77"/>
      <c r="CR975" s="77"/>
      <c r="CS975" s="77"/>
      <c r="CT975" s="81"/>
      <c r="CU975" s="77"/>
      <c r="CV975" s="77"/>
      <c r="CW975" s="77"/>
      <c r="CX975" s="77"/>
      <c r="CY975" s="77"/>
      <c r="CZ975" s="77"/>
      <c r="DA975" s="77"/>
      <c r="DB975" s="77"/>
      <c r="DC975" s="77"/>
      <c r="DD975" s="77"/>
      <c r="DE975" s="77"/>
      <c r="DF975" s="77"/>
      <c r="DG975" s="77"/>
      <c r="DH975" s="77"/>
      <c r="DI975" s="77"/>
      <c r="DJ975" s="77"/>
      <c r="DK975" s="77"/>
      <c r="DL975" s="77"/>
      <c r="DM975" s="77"/>
      <c r="DN975" s="77"/>
      <c r="DO975" s="77"/>
      <c r="DP975" s="77"/>
      <c r="DQ975" s="77"/>
      <c r="DR975" s="77"/>
    </row>
    <row r="976" spans="1:122" ht="13.5" customHeight="1">
      <c r="A976" s="77"/>
      <c r="B976" s="86"/>
      <c r="C976" s="86"/>
      <c r="D976" s="86"/>
      <c r="E976" s="86"/>
      <c r="F976" s="86"/>
      <c r="G976" s="86"/>
      <c r="H976" s="86"/>
      <c r="I976" s="86"/>
      <c r="J976" s="86"/>
      <c r="K976" s="88"/>
      <c r="L976" s="77"/>
      <c r="M976" s="77"/>
      <c r="N976" s="77"/>
      <c r="O976" s="77"/>
      <c r="P976" s="77"/>
      <c r="Q976" s="77"/>
      <c r="R976" s="89"/>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c r="AP976" s="77"/>
      <c r="AQ976" s="77"/>
      <c r="AR976" s="77"/>
      <c r="AS976" s="77"/>
      <c r="AT976" s="77"/>
      <c r="AU976" s="77"/>
      <c r="AV976" s="77"/>
      <c r="AW976" s="77"/>
      <c r="AX976" s="77"/>
      <c r="AY976" s="77"/>
      <c r="AZ976" s="77"/>
      <c r="BA976" s="77"/>
      <c r="BB976" s="77"/>
      <c r="BC976" s="77"/>
      <c r="BD976" s="77"/>
      <c r="BE976" s="77"/>
      <c r="BF976" s="77"/>
      <c r="BG976" s="77"/>
      <c r="BH976" s="77"/>
      <c r="BI976" s="77"/>
      <c r="BJ976" s="77"/>
      <c r="BK976" s="77"/>
      <c r="BL976" s="77"/>
      <c r="BM976" s="77"/>
      <c r="BN976" s="77"/>
      <c r="BO976" s="77"/>
      <c r="BP976" s="77"/>
      <c r="BQ976" s="77"/>
      <c r="BR976" s="77"/>
      <c r="BS976" s="77"/>
      <c r="BT976" s="77"/>
      <c r="BU976" s="77"/>
      <c r="BV976" s="77"/>
      <c r="BW976" s="77"/>
      <c r="BX976" s="77"/>
      <c r="BY976" s="77"/>
      <c r="BZ976" s="77"/>
      <c r="CA976" s="77"/>
      <c r="CB976" s="77"/>
      <c r="CC976" s="77"/>
      <c r="CD976" s="77"/>
      <c r="CE976" s="77"/>
      <c r="CF976" s="77"/>
      <c r="CG976" s="77"/>
      <c r="CH976" s="77"/>
      <c r="CI976" s="77"/>
      <c r="CJ976" s="77"/>
      <c r="CK976" s="77"/>
      <c r="CL976" s="77"/>
      <c r="CM976" s="77"/>
      <c r="CN976" s="77"/>
      <c r="CO976" s="77"/>
      <c r="CP976" s="77"/>
      <c r="CQ976" s="77"/>
      <c r="CR976" s="77"/>
      <c r="CS976" s="77"/>
      <c r="CT976" s="81"/>
      <c r="CU976" s="77"/>
      <c r="CV976" s="77"/>
      <c r="CW976" s="77"/>
      <c r="CX976" s="77"/>
      <c r="CY976" s="77"/>
      <c r="CZ976" s="77"/>
      <c r="DA976" s="77"/>
      <c r="DB976" s="77"/>
      <c r="DC976" s="77"/>
      <c r="DD976" s="77"/>
      <c r="DE976" s="77"/>
      <c r="DF976" s="77"/>
      <c r="DG976" s="77"/>
      <c r="DH976" s="77"/>
      <c r="DI976" s="77"/>
      <c r="DJ976" s="77"/>
      <c r="DK976" s="77"/>
      <c r="DL976" s="77"/>
      <c r="DM976" s="77"/>
      <c r="DN976" s="77"/>
      <c r="DO976" s="77"/>
      <c r="DP976" s="77"/>
      <c r="DQ976" s="77"/>
      <c r="DR976" s="77"/>
    </row>
    <row r="977" spans="1:122" ht="13.5" customHeight="1">
      <c r="A977" s="77"/>
      <c r="B977" s="86"/>
      <c r="C977" s="86"/>
      <c r="D977" s="86"/>
      <c r="E977" s="86"/>
      <c r="F977" s="86"/>
      <c r="G977" s="86"/>
      <c r="H977" s="86"/>
      <c r="I977" s="86"/>
      <c r="J977" s="86"/>
      <c r="K977" s="88"/>
      <c r="L977" s="77"/>
      <c r="M977" s="77"/>
      <c r="N977" s="77"/>
      <c r="O977" s="77"/>
      <c r="P977" s="77"/>
      <c r="Q977" s="77"/>
      <c r="R977" s="89"/>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c r="AP977" s="77"/>
      <c r="AQ977" s="77"/>
      <c r="AR977" s="77"/>
      <c r="AS977" s="77"/>
      <c r="AT977" s="77"/>
      <c r="AU977" s="77"/>
      <c r="AV977" s="77"/>
      <c r="AW977" s="77"/>
      <c r="AX977" s="77"/>
      <c r="AY977" s="77"/>
      <c r="AZ977" s="77"/>
      <c r="BA977" s="77"/>
      <c r="BB977" s="77"/>
      <c r="BC977" s="77"/>
      <c r="BD977" s="77"/>
      <c r="BE977" s="77"/>
      <c r="BF977" s="77"/>
      <c r="BG977" s="77"/>
      <c r="BH977" s="77"/>
      <c r="BI977" s="77"/>
      <c r="BJ977" s="77"/>
      <c r="BK977" s="77"/>
      <c r="BL977" s="77"/>
      <c r="BM977" s="77"/>
      <c r="BN977" s="77"/>
      <c r="BO977" s="77"/>
      <c r="BP977" s="77"/>
      <c r="BQ977" s="77"/>
      <c r="BR977" s="77"/>
      <c r="BS977" s="77"/>
      <c r="BT977" s="77"/>
      <c r="BU977" s="77"/>
      <c r="BV977" s="77"/>
      <c r="BW977" s="77"/>
      <c r="BX977" s="77"/>
      <c r="BY977" s="77"/>
      <c r="BZ977" s="77"/>
      <c r="CA977" s="77"/>
      <c r="CB977" s="77"/>
      <c r="CC977" s="77"/>
      <c r="CD977" s="77"/>
      <c r="CE977" s="77"/>
      <c r="CF977" s="77"/>
      <c r="CG977" s="77"/>
      <c r="CH977" s="77"/>
      <c r="CI977" s="77"/>
      <c r="CJ977" s="77"/>
      <c r="CK977" s="77"/>
      <c r="CL977" s="77"/>
      <c r="CM977" s="77"/>
      <c r="CN977" s="77"/>
      <c r="CO977" s="77"/>
      <c r="CP977" s="77"/>
      <c r="CQ977" s="77"/>
      <c r="CR977" s="77"/>
      <c r="CS977" s="77"/>
      <c r="CT977" s="81"/>
      <c r="CU977" s="77"/>
      <c r="CV977" s="77"/>
      <c r="CW977" s="77"/>
      <c r="CX977" s="77"/>
      <c r="CY977" s="77"/>
      <c r="CZ977" s="77"/>
      <c r="DA977" s="77"/>
      <c r="DB977" s="77"/>
      <c r="DC977" s="77"/>
      <c r="DD977" s="77"/>
      <c r="DE977" s="77"/>
      <c r="DF977" s="77"/>
      <c r="DG977" s="77"/>
      <c r="DH977" s="77"/>
      <c r="DI977" s="77"/>
      <c r="DJ977" s="77"/>
      <c r="DK977" s="77"/>
      <c r="DL977" s="77"/>
      <c r="DM977" s="77"/>
      <c r="DN977" s="77"/>
      <c r="DO977" s="77"/>
      <c r="DP977" s="77"/>
      <c r="DQ977" s="77"/>
      <c r="DR977" s="77"/>
    </row>
    <row r="978" spans="1:122" ht="13.5" customHeight="1">
      <c r="A978" s="77"/>
      <c r="B978" s="86"/>
      <c r="C978" s="86"/>
      <c r="D978" s="86"/>
      <c r="E978" s="86"/>
      <c r="F978" s="86"/>
      <c r="G978" s="86"/>
      <c r="H978" s="86"/>
      <c r="I978" s="86"/>
      <c r="J978" s="86"/>
      <c r="K978" s="88"/>
      <c r="L978" s="77"/>
      <c r="M978" s="77"/>
      <c r="N978" s="77"/>
      <c r="O978" s="77"/>
      <c r="P978" s="77"/>
      <c r="Q978" s="77"/>
      <c r="R978" s="89"/>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c r="AP978" s="77"/>
      <c r="AQ978" s="77"/>
      <c r="AR978" s="77"/>
      <c r="AS978" s="77"/>
      <c r="AT978" s="77"/>
      <c r="AU978" s="77"/>
      <c r="AV978" s="77"/>
      <c r="AW978" s="77"/>
      <c r="AX978" s="77"/>
      <c r="AY978" s="77"/>
      <c r="AZ978" s="77"/>
      <c r="BA978" s="77"/>
      <c r="BB978" s="77"/>
      <c r="BC978" s="77"/>
      <c r="BD978" s="77"/>
      <c r="BE978" s="77"/>
      <c r="BF978" s="77"/>
      <c r="BG978" s="77"/>
      <c r="BH978" s="77"/>
      <c r="BI978" s="77"/>
      <c r="BJ978" s="77"/>
      <c r="BK978" s="77"/>
      <c r="BL978" s="77"/>
      <c r="BM978" s="77"/>
      <c r="BN978" s="77"/>
      <c r="BO978" s="77"/>
      <c r="BP978" s="77"/>
      <c r="BQ978" s="77"/>
      <c r="BR978" s="77"/>
      <c r="BS978" s="77"/>
      <c r="BT978" s="77"/>
      <c r="BU978" s="77"/>
      <c r="BV978" s="77"/>
      <c r="BW978" s="77"/>
      <c r="BX978" s="77"/>
      <c r="BY978" s="77"/>
      <c r="BZ978" s="77"/>
      <c r="CA978" s="77"/>
      <c r="CB978" s="77"/>
      <c r="CC978" s="77"/>
      <c r="CD978" s="77"/>
      <c r="CE978" s="77"/>
      <c r="CF978" s="77"/>
      <c r="CG978" s="77"/>
      <c r="CH978" s="77"/>
      <c r="CI978" s="77"/>
      <c r="CJ978" s="77"/>
      <c r="CK978" s="77"/>
      <c r="CL978" s="77"/>
      <c r="CM978" s="77"/>
      <c r="CN978" s="77"/>
      <c r="CO978" s="77"/>
      <c r="CP978" s="77"/>
      <c r="CQ978" s="77"/>
      <c r="CR978" s="77"/>
      <c r="CS978" s="77"/>
      <c r="CT978" s="81"/>
      <c r="CU978" s="77"/>
      <c r="CV978" s="77"/>
      <c r="CW978" s="77"/>
      <c r="CX978" s="77"/>
      <c r="CY978" s="77"/>
      <c r="CZ978" s="77"/>
      <c r="DA978" s="77"/>
      <c r="DB978" s="77"/>
      <c r="DC978" s="77"/>
      <c r="DD978" s="77"/>
      <c r="DE978" s="77"/>
      <c r="DF978" s="77"/>
      <c r="DG978" s="77"/>
      <c r="DH978" s="77"/>
      <c r="DI978" s="77"/>
      <c r="DJ978" s="77"/>
      <c r="DK978" s="77"/>
      <c r="DL978" s="77"/>
      <c r="DM978" s="77"/>
      <c r="DN978" s="77"/>
      <c r="DO978" s="77"/>
      <c r="DP978" s="77"/>
      <c r="DQ978" s="77"/>
      <c r="DR978" s="77"/>
    </row>
    <row r="979" spans="1:122" ht="13.5" customHeight="1">
      <c r="A979" s="77"/>
      <c r="B979" s="86"/>
      <c r="C979" s="86"/>
      <c r="D979" s="86"/>
      <c r="E979" s="86"/>
      <c r="F979" s="86"/>
      <c r="G979" s="86"/>
      <c r="H979" s="86"/>
      <c r="I979" s="86"/>
      <c r="J979" s="86"/>
      <c r="K979" s="88"/>
      <c r="L979" s="77"/>
      <c r="M979" s="77"/>
      <c r="N979" s="77"/>
      <c r="O979" s="77"/>
      <c r="P979" s="77"/>
      <c r="Q979" s="77"/>
      <c r="R979" s="89"/>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c r="AP979" s="77"/>
      <c r="AQ979" s="77"/>
      <c r="AR979" s="77"/>
      <c r="AS979" s="77"/>
      <c r="AT979" s="77"/>
      <c r="AU979" s="77"/>
      <c r="AV979" s="77"/>
      <c r="AW979" s="77"/>
      <c r="AX979" s="77"/>
      <c r="AY979" s="77"/>
      <c r="AZ979" s="77"/>
      <c r="BA979" s="77"/>
      <c r="BB979" s="77"/>
      <c r="BC979" s="77"/>
      <c r="BD979" s="77"/>
      <c r="BE979" s="77"/>
      <c r="BF979" s="77"/>
      <c r="BG979" s="77"/>
      <c r="BH979" s="77"/>
      <c r="BI979" s="77"/>
      <c r="BJ979" s="77"/>
      <c r="BK979" s="77"/>
      <c r="BL979" s="77"/>
      <c r="BM979" s="77"/>
      <c r="BN979" s="77"/>
      <c r="BO979" s="77"/>
      <c r="BP979" s="77"/>
      <c r="BQ979" s="77"/>
      <c r="BR979" s="77"/>
      <c r="BS979" s="77"/>
      <c r="BT979" s="77"/>
      <c r="BU979" s="77"/>
      <c r="BV979" s="77"/>
      <c r="BW979" s="77"/>
      <c r="BX979" s="77"/>
      <c r="BY979" s="77"/>
      <c r="BZ979" s="77"/>
      <c r="CA979" s="77"/>
      <c r="CB979" s="77"/>
      <c r="CC979" s="77"/>
      <c r="CD979" s="77"/>
      <c r="CE979" s="77"/>
      <c r="CF979" s="77"/>
      <c r="CG979" s="77"/>
      <c r="CH979" s="77"/>
      <c r="CI979" s="77"/>
      <c r="CJ979" s="77"/>
      <c r="CK979" s="77"/>
      <c r="CL979" s="77"/>
      <c r="CM979" s="77"/>
      <c r="CN979" s="77"/>
      <c r="CO979" s="77"/>
      <c r="CP979" s="77"/>
      <c r="CQ979" s="77"/>
      <c r="CR979" s="77"/>
      <c r="CS979" s="77"/>
      <c r="CT979" s="81"/>
      <c r="CU979" s="77"/>
      <c r="CV979" s="77"/>
      <c r="CW979" s="77"/>
      <c r="CX979" s="77"/>
      <c r="CY979" s="77"/>
      <c r="CZ979" s="77"/>
      <c r="DA979" s="77"/>
      <c r="DB979" s="77"/>
      <c r="DC979" s="77"/>
      <c r="DD979" s="77"/>
      <c r="DE979" s="77"/>
      <c r="DF979" s="77"/>
      <c r="DG979" s="77"/>
      <c r="DH979" s="77"/>
      <c r="DI979" s="77"/>
      <c r="DJ979" s="77"/>
      <c r="DK979" s="77"/>
      <c r="DL979" s="77"/>
      <c r="DM979" s="77"/>
      <c r="DN979" s="77"/>
      <c r="DO979" s="77"/>
      <c r="DP979" s="77"/>
      <c r="DQ979" s="77"/>
      <c r="DR979" s="77"/>
    </row>
    <row r="980" spans="1:122" ht="13.5" customHeight="1">
      <c r="A980" s="77"/>
      <c r="B980" s="86"/>
      <c r="C980" s="86"/>
      <c r="D980" s="86"/>
      <c r="E980" s="86"/>
      <c r="F980" s="86"/>
      <c r="G980" s="86"/>
      <c r="H980" s="86"/>
      <c r="I980" s="86"/>
      <c r="J980" s="86"/>
      <c r="K980" s="88"/>
      <c r="L980" s="77"/>
      <c r="M980" s="77"/>
      <c r="N980" s="77"/>
      <c r="O980" s="77"/>
      <c r="P980" s="77"/>
      <c r="Q980" s="77"/>
      <c r="R980" s="89"/>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c r="AP980" s="77"/>
      <c r="AQ980" s="77"/>
      <c r="AR980" s="77"/>
      <c r="AS980" s="77"/>
      <c r="AT980" s="77"/>
      <c r="AU980" s="77"/>
      <c r="AV980" s="77"/>
      <c r="AW980" s="77"/>
      <c r="AX980" s="77"/>
      <c r="AY980" s="77"/>
      <c r="AZ980" s="77"/>
      <c r="BA980" s="77"/>
      <c r="BB980" s="77"/>
      <c r="BC980" s="77"/>
      <c r="BD980" s="77"/>
      <c r="BE980" s="77"/>
      <c r="BF980" s="77"/>
      <c r="BG980" s="77"/>
      <c r="BH980" s="77"/>
      <c r="BI980" s="77"/>
      <c r="BJ980" s="77"/>
      <c r="BK980" s="77"/>
      <c r="BL980" s="77"/>
      <c r="BM980" s="77"/>
      <c r="BN980" s="77"/>
      <c r="BO980" s="77"/>
      <c r="BP980" s="77"/>
      <c r="BQ980" s="77"/>
      <c r="BR980" s="77"/>
      <c r="BS980" s="77"/>
      <c r="BT980" s="77"/>
      <c r="BU980" s="77"/>
      <c r="BV980" s="77"/>
      <c r="BW980" s="77"/>
      <c r="BX980" s="77"/>
      <c r="BY980" s="77"/>
      <c r="BZ980" s="77"/>
      <c r="CA980" s="77"/>
      <c r="CB980" s="77"/>
      <c r="CC980" s="77"/>
      <c r="CD980" s="77"/>
      <c r="CE980" s="77"/>
      <c r="CF980" s="77"/>
      <c r="CG980" s="77"/>
      <c r="CH980" s="77"/>
      <c r="CI980" s="77"/>
      <c r="CJ980" s="77"/>
      <c r="CK980" s="77"/>
      <c r="CL980" s="77"/>
      <c r="CM980" s="77"/>
      <c r="CN980" s="77"/>
      <c r="CO980" s="77"/>
      <c r="CP980" s="77"/>
      <c r="CQ980" s="77"/>
      <c r="CR980" s="77"/>
      <c r="CS980" s="77"/>
      <c r="CT980" s="81"/>
      <c r="CU980" s="77"/>
      <c r="CV980" s="77"/>
      <c r="CW980" s="77"/>
      <c r="CX980" s="77"/>
      <c r="CY980" s="77"/>
      <c r="CZ980" s="77"/>
      <c r="DA980" s="77"/>
      <c r="DB980" s="77"/>
      <c r="DC980" s="77"/>
      <c r="DD980" s="77"/>
      <c r="DE980" s="77"/>
      <c r="DF980" s="77"/>
      <c r="DG980" s="77"/>
      <c r="DH980" s="77"/>
      <c r="DI980" s="77"/>
      <c r="DJ980" s="77"/>
      <c r="DK980" s="77"/>
      <c r="DL980" s="77"/>
      <c r="DM980" s="77"/>
      <c r="DN980" s="77"/>
      <c r="DO980" s="77"/>
      <c r="DP980" s="77"/>
      <c r="DQ980" s="77"/>
      <c r="DR980" s="77"/>
    </row>
    <row r="981" spans="1:122" ht="13.5" customHeight="1">
      <c r="A981" s="77"/>
      <c r="B981" s="86"/>
      <c r="C981" s="86"/>
      <c r="D981" s="86"/>
      <c r="E981" s="86"/>
      <c r="F981" s="86"/>
      <c r="G981" s="86"/>
      <c r="H981" s="86"/>
      <c r="I981" s="86"/>
      <c r="J981" s="86"/>
      <c r="K981" s="88"/>
      <c r="L981" s="77"/>
      <c r="M981" s="77"/>
      <c r="N981" s="77"/>
      <c r="O981" s="77"/>
      <c r="P981" s="77"/>
      <c r="Q981" s="77"/>
      <c r="R981" s="89"/>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c r="AP981" s="77"/>
      <c r="AQ981" s="77"/>
      <c r="AR981" s="77"/>
      <c r="AS981" s="77"/>
      <c r="AT981" s="77"/>
      <c r="AU981" s="77"/>
      <c r="AV981" s="77"/>
      <c r="AW981" s="77"/>
      <c r="AX981" s="77"/>
      <c r="AY981" s="77"/>
      <c r="AZ981" s="77"/>
      <c r="BA981" s="77"/>
      <c r="BB981" s="77"/>
      <c r="BC981" s="77"/>
      <c r="BD981" s="77"/>
      <c r="BE981" s="77"/>
      <c r="BF981" s="77"/>
      <c r="BG981" s="77"/>
      <c r="BH981" s="77"/>
      <c r="BI981" s="77"/>
      <c r="BJ981" s="77"/>
      <c r="BK981" s="77"/>
      <c r="BL981" s="77"/>
      <c r="BM981" s="77"/>
      <c r="BN981" s="77"/>
      <c r="BO981" s="77"/>
      <c r="BP981" s="77"/>
      <c r="BQ981" s="77"/>
      <c r="BR981" s="77"/>
      <c r="BS981" s="77"/>
      <c r="BT981" s="77"/>
      <c r="BU981" s="77"/>
      <c r="BV981" s="77"/>
      <c r="BW981" s="77"/>
      <c r="BX981" s="77"/>
      <c r="BY981" s="77"/>
      <c r="BZ981" s="77"/>
      <c r="CA981" s="77"/>
      <c r="CB981" s="77"/>
      <c r="CC981" s="77"/>
      <c r="CD981" s="77"/>
      <c r="CE981" s="77"/>
      <c r="CF981" s="77"/>
      <c r="CG981" s="77"/>
      <c r="CH981" s="77"/>
      <c r="CI981" s="77"/>
      <c r="CJ981" s="77"/>
      <c r="CK981" s="77"/>
      <c r="CL981" s="77"/>
      <c r="CM981" s="77"/>
      <c r="CN981" s="77"/>
      <c r="CO981" s="77"/>
      <c r="CP981" s="77"/>
      <c r="CQ981" s="77"/>
      <c r="CR981" s="77"/>
      <c r="CS981" s="77"/>
      <c r="CT981" s="81"/>
      <c r="CU981" s="77"/>
      <c r="CV981" s="77"/>
      <c r="CW981" s="77"/>
      <c r="CX981" s="77"/>
      <c r="CY981" s="77"/>
      <c r="CZ981" s="77"/>
      <c r="DA981" s="77"/>
      <c r="DB981" s="77"/>
      <c r="DC981" s="77"/>
      <c r="DD981" s="77"/>
      <c r="DE981" s="77"/>
      <c r="DF981" s="77"/>
      <c r="DG981" s="77"/>
      <c r="DH981" s="77"/>
      <c r="DI981" s="77"/>
      <c r="DJ981" s="77"/>
      <c r="DK981" s="77"/>
      <c r="DL981" s="77"/>
      <c r="DM981" s="77"/>
      <c r="DN981" s="77"/>
      <c r="DO981" s="77"/>
      <c r="DP981" s="77"/>
      <c r="DQ981" s="77"/>
      <c r="DR981" s="77"/>
    </row>
    <row r="982" spans="1:122" ht="13.5" customHeight="1">
      <c r="A982" s="77"/>
      <c r="B982" s="86"/>
      <c r="C982" s="86"/>
      <c r="D982" s="86"/>
      <c r="E982" s="86"/>
      <c r="F982" s="86"/>
      <c r="G982" s="86"/>
      <c r="H982" s="86"/>
      <c r="I982" s="86"/>
      <c r="J982" s="86"/>
      <c r="K982" s="88"/>
      <c r="L982" s="77"/>
      <c r="M982" s="77"/>
      <c r="N982" s="77"/>
      <c r="O982" s="77"/>
      <c r="P982" s="77"/>
      <c r="Q982" s="77"/>
      <c r="R982" s="89"/>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c r="AP982" s="77"/>
      <c r="AQ982" s="77"/>
      <c r="AR982" s="77"/>
      <c r="AS982" s="77"/>
      <c r="AT982" s="77"/>
      <c r="AU982" s="77"/>
      <c r="AV982" s="77"/>
      <c r="AW982" s="77"/>
      <c r="AX982" s="77"/>
      <c r="AY982" s="77"/>
      <c r="AZ982" s="77"/>
      <c r="BA982" s="77"/>
      <c r="BB982" s="77"/>
      <c r="BC982" s="77"/>
      <c r="BD982" s="77"/>
      <c r="BE982" s="77"/>
      <c r="BF982" s="77"/>
      <c r="BG982" s="77"/>
      <c r="BH982" s="77"/>
      <c r="BI982" s="77"/>
      <c r="BJ982" s="77"/>
      <c r="BK982" s="77"/>
      <c r="BL982" s="77"/>
      <c r="BM982" s="77"/>
      <c r="BN982" s="77"/>
      <c r="BO982" s="77"/>
      <c r="BP982" s="77"/>
      <c r="BQ982" s="77"/>
      <c r="BR982" s="77"/>
      <c r="BS982" s="77"/>
      <c r="BT982" s="77"/>
      <c r="BU982" s="77"/>
      <c r="BV982" s="77"/>
      <c r="BW982" s="77"/>
      <c r="BX982" s="77"/>
      <c r="BY982" s="77"/>
      <c r="BZ982" s="77"/>
      <c r="CA982" s="77"/>
      <c r="CB982" s="77"/>
      <c r="CC982" s="77"/>
      <c r="CD982" s="77"/>
      <c r="CE982" s="77"/>
      <c r="CF982" s="77"/>
      <c r="CG982" s="77"/>
      <c r="CH982" s="77"/>
      <c r="CI982" s="77"/>
      <c r="CJ982" s="77"/>
      <c r="CK982" s="77"/>
      <c r="CL982" s="77"/>
      <c r="CM982" s="77"/>
      <c r="CN982" s="77"/>
      <c r="CO982" s="77"/>
      <c r="CP982" s="77"/>
      <c r="CQ982" s="77"/>
      <c r="CR982" s="77"/>
      <c r="CS982" s="77"/>
      <c r="CT982" s="81"/>
      <c r="CU982" s="77"/>
      <c r="CV982" s="77"/>
      <c r="CW982" s="77"/>
      <c r="CX982" s="77"/>
      <c r="CY982" s="77"/>
      <c r="CZ982" s="77"/>
      <c r="DA982" s="77"/>
      <c r="DB982" s="77"/>
      <c r="DC982" s="77"/>
      <c r="DD982" s="77"/>
      <c r="DE982" s="77"/>
      <c r="DF982" s="77"/>
      <c r="DG982" s="77"/>
      <c r="DH982" s="77"/>
      <c r="DI982" s="77"/>
      <c r="DJ982" s="77"/>
      <c r="DK982" s="77"/>
      <c r="DL982" s="77"/>
      <c r="DM982" s="77"/>
      <c r="DN982" s="77"/>
      <c r="DO982" s="77"/>
      <c r="DP982" s="77"/>
      <c r="DQ982" s="77"/>
      <c r="DR982" s="77"/>
    </row>
    <row r="983" spans="1:122" ht="13.5" customHeight="1">
      <c r="A983" s="77"/>
      <c r="B983" s="86"/>
      <c r="C983" s="86"/>
      <c r="D983" s="86"/>
      <c r="E983" s="86"/>
      <c r="F983" s="86"/>
      <c r="G983" s="86"/>
      <c r="H983" s="86"/>
      <c r="I983" s="86"/>
      <c r="J983" s="86"/>
      <c r="K983" s="88"/>
      <c r="L983" s="77"/>
      <c r="M983" s="77"/>
      <c r="N983" s="77"/>
      <c r="O983" s="77"/>
      <c r="P983" s="77"/>
      <c r="Q983" s="77"/>
      <c r="R983" s="89"/>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c r="AP983" s="77"/>
      <c r="AQ983" s="77"/>
      <c r="AR983" s="77"/>
      <c r="AS983" s="77"/>
      <c r="AT983" s="77"/>
      <c r="AU983" s="77"/>
      <c r="AV983" s="77"/>
      <c r="AW983" s="77"/>
      <c r="AX983" s="77"/>
      <c r="AY983" s="77"/>
      <c r="AZ983" s="77"/>
      <c r="BA983" s="77"/>
      <c r="BB983" s="77"/>
      <c r="BC983" s="77"/>
      <c r="BD983" s="77"/>
      <c r="BE983" s="77"/>
      <c r="BF983" s="77"/>
      <c r="BG983" s="77"/>
      <c r="BH983" s="77"/>
      <c r="BI983" s="77"/>
      <c r="BJ983" s="77"/>
      <c r="BK983" s="77"/>
      <c r="BL983" s="77"/>
      <c r="BM983" s="77"/>
      <c r="BN983" s="77"/>
      <c r="BO983" s="77"/>
      <c r="BP983" s="77"/>
      <c r="BQ983" s="77"/>
      <c r="BR983" s="77"/>
      <c r="BS983" s="77"/>
      <c r="BT983" s="77"/>
      <c r="BU983" s="77"/>
      <c r="BV983" s="77"/>
      <c r="BW983" s="77"/>
      <c r="BX983" s="77"/>
      <c r="BY983" s="77"/>
      <c r="BZ983" s="77"/>
      <c r="CA983" s="77"/>
      <c r="CB983" s="77"/>
      <c r="CC983" s="77"/>
      <c r="CD983" s="77"/>
      <c r="CE983" s="77"/>
      <c r="CF983" s="77"/>
      <c r="CG983" s="77"/>
      <c r="CH983" s="77"/>
      <c r="CI983" s="77"/>
      <c r="CJ983" s="77"/>
      <c r="CK983" s="77"/>
      <c r="CL983" s="77"/>
      <c r="CM983" s="77"/>
      <c r="CN983" s="77"/>
      <c r="CO983" s="77"/>
      <c r="CP983" s="77"/>
      <c r="CQ983" s="77"/>
      <c r="CR983" s="77"/>
      <c r="CS983" s="77"/>
      <c r="CT983" s="81"/>
      <c r="CU983" s="77"/>
      <c r="CV983" s="77"/>
      <c r="CW983" s="77"/>
      <c r="CX983" s="77"/>
      <c r="CY983" s="77"/>
      <c r="CZ983" s="77"/>
      <c r="DA983" s="77"/>
      <c r="DB983" s="77"/>
      <c r="DC983" s="77"/>
      <c r="DD983" s="77"/>
      <c r="DE983" s="77"/>
      <c r="DF983" s="77"/>
      <c r="DG983" s="77"/>
      <c r="DH983" s="77"/>
      <c r="DI983" s="77"/>
      <c r="DJ983" s="77"/>
      <c r="DK983" s="77"/>
      <c r="DL983" s="77"/>
      <c r="DM983" s="77"/>
      <c r="DN983" s="77"/>
      <c r="DO983" s="77"/>
      <c r="DP983" s="77"/>
      <c r="DQ983" s="77"/>
      <c r="DR983" s="77"/>
    </row>
    <row r="984" spans="1:122" ht="13.5" customHeight="1">
      <c r="A984" s="77"/>
      <c r="B984" s="86"/>
      <c r="C984" s="86"/>
      <c r="D984" s="86"/>
      <c r="E984" s="86"/>
      <c r="F984" s="86"/>
      <c r="G984" s="86"/>
      <c r="H984" s="86"/>
      <c r="I984" s="86"/>
      <c r="J984" s="86"/>
      <c r="K984" s="88"/>
      <c r="L984" s="77"/>
      <c r="M984" s="77"/>
      <c r="N984" s="77"/>
      <c r="O984" s="77"/>
      <c r="P984" s="77"/>
      <c r="Q984" s="77"/>
      <c r="R984" s="89"/>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c r="AP984" s="77"/>
      <c r="AQ984" s="77"/>
      <c r="AR984" s="77"/>
      <c r="AS984" s="77"/>
      <c r="AT984" s="77"/>
      <c r="AU984" s="77"/>
      <c r="AV984" s="77"/>
      <c r="AW984" s="77"/>
      <c r="AX984" s="77"/>
      <c r="AY984" s="77"/>
      <c r="AZ984" s="77"/>
      <c r="BA984" s="77"/>
      <c r="BB984" s="77"/>
      <c r="BC984" s="77"/>
      <c r="BD984" s="77"/>
      <c r="BE984" s="77"/>
      <c r="BF984" s="77"/>
      <c r="BG984" s="77"/>
      <c r="BH984" s="77"/>
      <c r="BI984" s="77"/>
      <c r="BJ984" s="77"/>
      <c r="BK984" s="77"/>
      <c r="BL984" s="77"/>
      <c r="BM984" s="77"/>
      <c r="BN984" s="77"/>
      <c r="BO984" s="77"/>
      <c r="BP984" s="77"/>
      <c r="BQ984" s="77"/>
      <c r="BR984" s="77"/>
      <c r="BS984" s="77"/>
      <c r="BT984" s="77"/>
      <c r="BU984" s="77"/>
      <c r="BV984" s="77"/>
      <c r="BW984" s="77"/>
      <c r="BX984" s="77"/>
      <c r="BY984" s="77"/>
      <c r="BZ984" s="77"/>
      <c r="CA984" s="77"/>
      <c r="CB984" s="77"/>
      <c r="CC984" s="77"/>
      <c r="CD984" s="77"/>
      <c r="CE984" s="77"/>
      <c r="CF984" s="77"/>
      <c r="CG984" s="77"/>
      <c r="CH984" s="77"/>
      <c r="CI984" s="77"/>
      <c r="CJ984" s="77"/>
      <c r="CK984" s="77"/>
      <c r="CL984" s="77"/>
      <c r="CM984" s="77"/>
      <c r="CN984" s="77"/>
      <c r="CO984" s="77"/>
      <c r="CP984" s="77"/>
      <c r="CQ984" s="77"/>
      <c r="CR984" s="77"/>
      <c r="CS984" s="77"/>
      <c r="CT984" s="81"/>
      <c r="CU984" s="77"/>
      <c r="CV984" s="77"/>
      <c r="CW984" s="77"/>
      <c r="CX984" s="77"/>
      <c r="CY984" s="77"/>
      <c r="CZ984" s="77"/>
      <c r="DA984" s="77"/>
      <c r="DB984" s="77"/>
      <c r="DC984" s="77"/>
      <c r="DD984" s="77"/>
      <c r="DE984" s="77"/>
      <c r="DF984" s="77"/>
      <c r="DG984" s="77"/>
      <c r="DH984" s="77"/>
      <c r="DI984" s="77"/>
      <c r="DJ984" s="77"/>
      <c r="DK984" s="77"/>
      <c r="DL984" s="77"/>
      <c r="DM984" s="77"/>
      <c r="DN984" s="77"/>
      <c r="DO984" s="77"/>
      <c r="DP984" s="77"/>
      <c r="DQ984" s="77"/>
      <c r="DR984" s="77"/>
    </row>
    <row r="985" spans="1:122" ht="13.5" customHeight="1">
      <c r="A985" s="77"/>
      <c r="B985" s="86"/>
      <c r="C985" s="86"/>
      <c r="D985" s="86"/>
      <c r="E985" s="86"/>
      <c r="F985" s="86"/>
      <c r="G985" s="86"/>
      <c r="H985" s="86"/>
      <c r="I985" s="86"/>
      <c r="J985" s="86"/>
      <c r="K985" s="88"/>
      <c r="L985" s="77"/>
      <c r="M985" s="77"/>
      <c r="N985" s="77"/>
      <c r="O985" s="77"/>
      <c r="P985" s="77"/>
      <c r="Q985" s="77"/>
      <c r="R985" s="89"/>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c r="AP985" s="77"/>
      <c r="AQ985" s="77"/>
      <c r="AR985" s="77"/>
      <c r="AS985" s="77"/>
      <c r="AT985" s="77"/>
      <c r="AU985" s="77"/>
      <c r="AV985" s="77"/>
      <c r="AW985" s="77"/>
      <c r="AX985" s="77"/>
      <c r="AY985" s="77"/>
      <c r="AZ985" s="77"/>
      <c r="BA985" s="77"/>
      <c r="BB985" s="77"/>
      <c r="BC985" s="77"/>
      <c r="BD985" s="77"/>
      <c r="BE985" s="77"/>
      <c r="BF985" s="77"/>
      <c r="BG985" s="77"/>
      <c r="BH985" s="77"/>
      <c r="BI985" s="77"/>
      <c r="BJ985" s="77"/>
      <c r="BK985" s="77"/>
      <c r="BL985" s="77"/>
      <c r="BM985" s="77"/>
      <c r="BN985" s="77"/>
      <c r="BO985" s="77"/>
      <c r="BP985" s="77"/>
      <c r="BQ985" s="77"/>
      <c r="BR985" s="77"/>
      <c r="BS985" s="77"/>
      <c r="BT985" s="77"/>
      <c r="BU985" s="77"/>
      <c r="BV985" s="77"/>
      <c r="BW985" s="77"/>
      <c r="BX985" s="77"/>
      <c r="BY985" s="77"/>
      <c r="BZ985" s="77"/>
      <c r="CA985" s="77"/>
      <c r="CB985" s="77"/>
      <c r="CC985" s="77"/>
      <c r="CD985" s="77"/>
      <c r="CE985" s="77"/>
      <c r="CF985" s="77"/>
      <c r="CG985" s="77"/>
      <c r="CH985" s="77"/>
      <c r="CI985" s="77"/>
      <c r="CJ985" s="77"/>
      <c r="CK985" s="77"/>
      <c r="CL985" s="77"/>
      <c r="CM985" s="77"/>
      <c r="CN985" s="77"/>
      <c r="CO985" s="77"/>
      <c r="CP985" s="77"/>
      <c r="CQ985" s="77"/>
      <c r="CR985" s="77"/>
      <c r="CS985" s="77"/>
      <c r="CT985" s="81"/>
      <c r="CU985" s="77"/>
      <c r="CV985" s="77"/>
      <c r="CW985" s="77"/>
      <c r="CX985" s="77"/>
      <c r="CY985" s="77"/>
      <c r="CZ985" s="77"/>
      <c r="DA985" s="77"/>
      <c r="DB985" s="77"/>
      <c r="DC985" s="77"/>
      <c r="DD985" s="77"/>
      <c r="DE985" s="77"/>
      <c r="DF985" s="77"/>
      <c r="DG985" s="77"/>
      <c r="DH985" s="77"/>
      <c r="DI985" s="77"/>
      <c r="DJ985" s="77"/>
      <c r="DK985" s="77"/>
      <c r="DL985" s="77"/>
      <c r="DM985" s="77"/>
      <c r="DN985" s="77"/>
      <c r="DO985" s="77"/>
      <c r="DP985" s="77"/>
      <c r="DQ985" s="77"/>
      <c r="DR985" s="77"/>
    </row>
    <row r="986" spans="1:122" ht="13.5" customHeight="1">
      <c r="A986" s="77"/>
      <c r="B986" s="86"/>
      <c r="C986" s="86"/>
      <c r="D986" s="86"/>
      <c r="E986" s="86"/>
      <c r="F986" s="86"/>
      <c r="G986" s="86"/>
      <c r="H986" s="86"/>
      <c r="I986" s="86"/>
      <c r="J986" s="86"/>
      <c r="K986" s="88"/>
      <c r="L986" s="77"/>
      <c r="M986" s="77"/>
      <c r="N986" s="77"/>
      <c r="O986" s="77"/>
      <c r="P986" s="77"/>
      <c r="Q986" s="77"/>
      <c r="R986" s="89"/>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c r="AP986" s="77"/>
      <c r="AQ986" s="77"/>
      <c r="AR986" s="77"/>
      <c r="AS986" s="77"/>
      <c r="AT986" s="77"/>
      <c r="AU986" s="77"/>
      <c r="AV986" s="77"/>
      <c r="AW986" s="77"/>
      <c r="AX986" s="77"/>
      <c r="AY986" s="77"/>
      <c r="AZ986" s="77"/>
      <c r="BA986" s="77"/>
      <c r="BB986" s="77"/>
      <c r="BC986" s="77"/>
      <c r="BD986" s="77"/>
      <c r="BE986" s="77"/>
      <c r="BF986" s="77"/>
      <c r="BG986" s="77"/>
      <c r="BH986" s="77"/>
      <c r="BI986" s="77"/>
      <c r="BJ986" s="77"/>
      <c r="BK986" s="77"/>
      <c r="BL986" s="77"/>
      <c r="BM986" s="77"/>
      <c r="BN986" s="77"/>
      <c r="BO986" s="77"/>
      <c r="BP986" s="77"/>
      <c r="BQ986" s="77"/>
      <c r="BR986" s="77"/>
      <c r="BS986" s="77"/>
      <c r="BT986" s="77"/>
      <c r="BU986" s="77"/>
      <c r="BV986" s="77"/>
      <c r="BW986" s="77"/>
      <c r="BX986" s="77"/>
      <c r="BY986" s="77"/>
      <c r="BZ986" s="77"/>
      <c r="CA986" s="77"/>
      <c r="CB986" s="77"/>
      <c r="CC986" s="77"/>
      <c r="CD986" s="77"/>
      <c r="CE986" s="77"/>
      <c r="CF986" s="77"/>
      <c r="CG986" s="77"/>
      <c r="CH986" s="77"/>
      <c r="CI986" s="77"/>
      <c r="CJ986" s="77"/>
      <c r="CK986" s="77"/>
      <c r="CL986" s="77"/>
      <c r="CM986" s="77"/>
      <c r="CN986" s="77"/>
      <c r="CO986" s="77"/>
      <c r="CP986" s="77"/>
      <c r="CQ986" s="77"/>
      <c r="CR986" s="77"/>
      <c r="CS986" s="77"/>
      <c r="CT986" s="81"/>
      <c r="CU986" s="77"/>
      <c r="CV986" s="77"/>
      <c r="CW986" s="77"/>
      <c r="CX986" s="77"/>
      <c r="CY986" s="77"/>
      <c r="CZ986" s="77"/>
      <c r="DA986" s="77"/>
      <c r="DB986" s="77"/>
      <c r="DC986" s="77"/>
      <c r="DD986" s="77"/>
      <c r="DE986" s="77"/>
      <c r="DF986" s="77"/>
      <c r="DG986" s="77"/>
      <c r="DH986" s="77"/>
      <c r="DI986" s="77"/>
      <c r="DJ986" s="77"/>
      <c r="DK986" s="77"/>
      <c r="DL986" s="77"/>
      <c r="DM986" s="77"/>
      <c r="DN986" s="77"/>
      <c r="DO986" s="77"/>
      <c r="DP986" s="77"/>
      <c r="DQ986" s="77"/>
      <c r="DR986" s="77"/>
    </row>
    <row r="987" spans="1:122" ht="13.5" customHeight="1">
      <c r="A987" s="77"/>
      <c r="B987" s="86"/>
      <c r="C987" s="86"/>
      <c r="D987" s="86"/>
      <c r="E987" s="86"/>
      <c r="F987" s="86"/>
      <c r="G987" s="86"/>
      <c r="H987" s="86"/>
      <c r="I987" s="86"/>
      <c r="J987" s="86"/>
      <c r="K987" s="88"/>
      <c r="L987" s="77"/>
      <c r="M987" s="77"/>
      <c r="N987" s="77"/>
      <c r="O987" s="77"/>
      <c r="P987" s="77"/>
      <c r="Q987" s="77"/>
      <c r="R987" s="89"/>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c r="AP987" s="77"/>
      <c r="AQ987" s="77"/>
      <c r="AR987" s="77"/>
      <c r="AS987" s="77"/>
      <c r="AT987" s="77"/>
      <c r="AU987" s="77"/>
      <c r="AV987" s="77"/>
      <c r="AW987" s="77"/>
      <c r="AX987" s="77"/>
      <c r="AY987" s="77"/>
      <c r="AZ987" s="77"/>
      <c r="BA987" s="77"/>
      <c r="BB987" s="77"/>
      <c r="BC987" s="77"/>
      <c r="BD987" s="77"/>
      <c r="BE987" s="77"/>
      <c r="BF987" s="77"/>
      <c r="BG987" s="77"/>
      <c r="BH987" s="77"/>
      <c r="BI987" s="77"/>
      <c r="BJ987" s="77"/>
      <c r="BK987" s="77"/>
      <c r="BL987" s="77"/>
      <c r="BM987" s="77"/>
      <c r="BN987" s="77"/>
      <c r="BO987" s="77"/>
      <c r="BP987" s="77"/>
      <c r="BQ987" s="77"/>
      <c r="BR987" s="77"/>
      <c r="BS987" s="77"/>
      <c r="BT987" s="77"/>
      <c r="BU987" s="77"/>
      <c r="BV987" s="77"/>
      <c r="BW987" s="77"/>
      <c r="BX987" s="77"/>
      <c r="BY987" s="77"/>
      <c r="BZ987" s="77"/>
      <c r="CA987" s="77"/>
      <c r="CB987" s="77"/>
      <c r="CC987" s="77"/>
      <c r="CD987" s="77"/>
      <c r="CE987" s="77"/>
      <c r="CF987" s="77"/>
      <c r="CG987" s="77"/>
      <c r="CH987" s="77"/>
      <c r="CI987" s="77"/>
      <c r="CJ987" s="77"/>
      <c r="CK987" s="77"/>
      <c r="CL987" s="77"/>
      <c r="CM987" s="77"/>
      <c r="CN987" s="77"/>
      <c r="CO987" s="77"/>
      <c r="CP987" s="77"/>
      <c r="CQ987" s="77"/>
      <c r="CR987" s="77"/>
      <c r="CS987" s="77"/>
      <c r="CT987" s="81"/>
      <c r="CU987" s="77"/>
      <c r="CV987" s="77"/>
      <c r="CW987" s="77"/>
      <c r="CX987" s="77"/>
      <c r="CY987" s="77"/>
      <c r="CZ987" s="77"/>
      <c r="DA987" s="77"/>
      <c r="DB987" s="77"/>
      <c r="DC987" s="77"/>
      <c r="DD987" s="77"/>
      <c r="DE987" s="77"/>
      <c r="DF987" s="77"/>
      <c r="DG987" s="77"/>
      <c r="DH987" s="77"/>
      <c r="DI987" s="77"/>
      <c r="DJ987" s="77"/>
      <c r="DK987" s="77"/>
      <c r="DL987" s="77"/>
      <c r="DM987" s="77"/>
      <c r="DN987" s="77"/>
      <c r="DO987" s="77"/>
      <c r="DP987" s="77"/>
      <c r="DQ987" s="77"/>
      <c r="DR987" s="77"/>
    </row>
    <row r="988" spans="1:122" ht="13.5" customHeight="1">
      <c r="A988" s="77"/>
      <c r="B988" s="86"/>
      <c r="C988" s="86"/>
      <c r="D988" s="86"/>
      <c r="E988" s="86"/>
      <c r="F988" s="86"/>
      <c r="G988" s="86"/>
      <c r="H988" s="86"/>
      <c r="I988" s="86"/>
      <c r="J988" s="86"/>
      <c r="K988" s="88"/>
      <c r="L988" s="77"/>
      <c r="M988" s="77"/>
      <c r="N988" s="77"/>
      <c r="O988" s="77"/>
      <c r="P988" s="77"/>
      <c r="Q988" s="77"/>
      <c r="R988" s="89"/>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c r="AP988" s="77"/>
      <c r="AQ988" s="77"/>
      <c r="AR988" s="77"/>
      <c r="AS988" s="77"/>
      <c r="AT988" s="77"/>
      <c r="AU988" s="77"/>
      <c r="AV988" s="77"/>
      <c r="AW988" s="77"/>
      <c r="AX988" s="77"/>
      <c r="AY988" s="77"/>
      <c r="AZ988" s="77"/>
      <c r="BA988" s="77"/>
      <c r="BB988" s="77"/>
      <c r="BC988" s="77"/>
      <c r="BD988" s="77"/>
      <c r="BE988" s="77"/>
      <c r="BF988" s="77"/>
      <c r="BG988" s="77"/>
      <c r="BH988" s="77"/>
      <c r="BI988" s="77"/>
      <c r="BJ988" s="77"/>
      <c r="BK988" s="77"/>
      <c r="BL988" s="77"/>
      <c r="BM988" s="77"/>
      <c r="BN988" s="77"/>
      <c r="BO988" s="77"/>
      <c r="BP988" s="77"/>
      <c r="BQ988" s="77"/>
      <c r="BR988" s="77"/>
      <c r="BS988" s="77"/>
      <c r="BT988" s="77"/>
      <c r="BU988" s="77"/>
      <c r="BV988" s="77"/>
      <c r="BW988" s="77"/>
      <c r="BX988" s="77"/>
      <c r="BY988" s="77"/>
      <c r="BZ988" s="77"/>
      <c r="CA988" s="77"/>
      <c r="CB988" s="77"/>
      <c r="CC988" s="77"/>
      <c r="CD988" s="77"/>
      <c r="CE988" s="77"/>
      <c r="CF988" s="77"/>
      <c r="CG988" s="77"/>
      <c r="CH988" s="77"/>
      <c r="CI988" s="77"/>
      <c r="CJ988" s="77"/>
      <c r="CK988" s="77"/>
      <c r="CL988" s="77"/>
      <c r="CM988" s="77"/>
      <c r="CN988" s="77"/>
      <c r="CO988" s="77"/>
      <c r="CP988" s="77"/>
      <c r="CQ988" s="77"/>
      <c r="CR988" s="77"/>
      <c r="CS988" s="77"/>
      <c r="CT988" s="81"/>
      <c r="CU988" s="77"/>
      <c r="CV988" s="77"/>
      <c r="CW988" s="77"/>
      <c r="CX988" s="77"/>
      <c r="CY988" s="77"/>
      <c r="CZ988" s="77"/>
      <c r="DA988" s="77"/>
      <c r="DB988" s="77"/>
      <c r="DC988" s="77"/>
      <c r="DD988" s="77"/>
      <c r="DE988" s="77"/>
      <c r="DF988" s="77"/>
      <c r="DG988" s="77"/>
      <c r="DH988" s="77"/>
      <c r="DI988" s="77"/>
      <c r="DJ988" s="77"/>
      <c r="DK988" s="77"/>
      <c r="DL988" s="77"/>
      <c r="DM988" s="77"/>
      <c r="DN988" s="77"/>
      <c r="DO988" s="77"/>
      <c r="DP988" s="77"/>
      <c r="DQ988" s="77"/>
      <c r="DR988" s="77"/>
    </row>
    <row r="989" spans="1:122" ht="13.5" customHeight="1">
      <c r="A989" s="77"/>
      <c r="B989" s="86"/>
      <c r="C989" s="86"/>
      <c r="D989" s="86"/>
      <c r="E989" s="86"/>
      <c r="F989" s="86"/>
      <c r="G989" s="86"/>
      <c r="H989" s="86"/>
      <c r="I989" s="86"/>
      <c r="J989" s="86"/>
      <c r="K989" s="88"/>
      <c r="L989" s="77"/>
      <c r="M989" s="77"/>
      <c r="N989" s="77"/>
      <c r="O989" s="77"/>
      <c r="P989" s="77"/>
      <c r="Q989" s="77"/>
      <c r="R989" s="89"/>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c r="AP989" s="77"/>
      <c r="AQ989" s="77"/>
      <c r="AR989" s="77"/>
      <c r="AS989" s="77"/>
      <c r="AT989" s="77"/>
      <c r="AU989" s="77"/>
      <c r="AV989" s="77"/>
      <c r="AW989" s="77"/>
      <c r="AX989" s="77"/>
      <c r="AY989" s="77"/>
      <c r="AZ989" s="77"/>
      <c r="BA989" s="77"/>
      <c r="BB989" s="77"/>
      <c r="BC989" s="77"/>
      <c r="BD989" s="77"/>
      <c r="BE989" s="77"/>
      <c r="BF989" s="77"/>
      <c r="BG989" s="77"/>
      <c r="BH989" s="77"/>
      <c r="BI989" s="77"/>
      <c r="BJ989" s="77"/>
      <c r="BK989" s="77"/>
      <c r="BL989" s="77"/>
      <c r="BM989" s="77"/>
      <c r="BN989" s="77"/>
      <c r="BO989" s="77"/>
      <c r="BP989" s="77"/>
      <c r="BQ989" s="77"/>
      <c r="BR989" s="77"/>
      <c r="BS989" s="77"/>
      <c r="BT989" s="77"/>
      <c r="BU989" s="77"/>
      <c r="BV989" s="77"/>
      <c r="BW989" s="77"/>
      <c r="BX989" s="77"/>
      <c r="BY989" s="77"/>
      <c r="BZ989" s="77"/>
      <c r="CA989" s="77"/>
      <c r="CB989" s="77"/>
      <c r="CC989" s="77"/>
      <c r="CD989" s="77"/>
      <c r="CE989" s="77"/>
      <c r="CF989" s="77"/>
      <c r="CG989" s="77"/>
      <c r="CH989" s="77"/>
      <c r="CI989" s="77"/>
      <c r="CJ989" s="77"/>
      <c r="CK989" s="77"/>
      <c r="CL989" s="77"/>
      <c r="CM989" s="77"/>
      <c r="CN989" s="77"/>
      <c r="CO989" s="77"/>
      <c r="CP989" s="77"/>
      <c r="CQ989" s="77"/>
      <c r="CR989" s="77"/>
      <c r="CS989" s="77"/>
      <c r="CT989" s="81"/>
      <c r="CU989" s="77"/>
      <c r="CV989" s="77"/>
      <c r="CW989" s="77"/>
      <c r="CX989" s="77"/>
      <c r="CY989" s="77"/>
      <c r="CZ989" s="77"/>
      <c r="DA989" s="77"/>
      <c r="DB989" s="77"/>
      <c r="DC989" s="77"/>
      <c r="DD989" s="77"/>
      <c r="DE989" s="77"/>
      <c r="DF989" s="77"/>
      <c r="DG989" s="77"/>
      <c r="DH989" s="77"/>
      <c r="DI989" s="77"/>
      <c r="DJ989" s="77"/>
      <c r="DK989" s="77"/>
      <c r="DL989" s="77"/>
      <c r="DM989" s="77"/>
      <c r="DN989" s="77"/>
      <c r="DO989" s="77"/>
      <c r="DP989" s="77"/>
      <c r="DQ989" s="77"/>
      <c r="DR989" s="77"/>
    </row>
    <row r="990" spans="1:122" ht="13.5" customHeight="1">
      <c r="A990" s="77"/>
      <c r="B990" s="86"/>
      <c r="C990" s="86"/>
      <c r="D990" s="86"/>
      <c r="E990" s="86"/>
      <c r="F990" s="86"/>
      <c r="G990" s="86"/>
      <c r="H990" s="86"/>
      <c r="I990" s="86"/>
      <c r="J990" s="86"/>
      <c r="K990" s="88"/>
      <c r="L990" s="77"/>
      <c r="M990" s="77"/>
      <c r="N990" s="77"/>
      <c r="O990" s="77"/>
      <c r="P990" s="77"/>
      <c r="Q990" s="77"/>
      <c r="R990" s="89"/>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c r="AP990" s="77"/>
      <c r="AQ990" s="77"/>
      <c r="AR990" s="77"/>
      <c r="AS990" s="77"/>
      <c r="AT990" s="77"/>
      <c r="AU990" s="77"/>
      <c r="AV990" s="77"/>
      <c r="AW990" s="77"/>
      <c r="AX990" s="77"/>
      <c r="AY990" s="77"/>
      <c r="AZ990" s="77"/>
      <c r="BA990" s="77"/>
      <c r="BB990" s="77"/>
      <c r="BC990" s="77"/>
      <c r="BD990" s="77"/>
      <c r="BE990" s="77"/>
      <c r="BF990" s="77"/>
      <c r="BG990" s="77"/>
      <c r="BH990" s="77"/>
      <c r="BI990" s="77"/>
      <c r="BJ990" s="77"/>
      <c r="BK990" s="77"/>
      <c r="BL990" s="77"/>
      <c r="BM990" s="77"/>
      <c r="BN990" s="77"/>
      <c r="BO990" s="77"/>
      <c r="BP990" s="77"/>
      <c r="BQ990" s="77"/>
      <c r="BR990" s="77"/>
      <c r="BS990" s="77"/>
      <c r="BT990" s="77"/>
      <c r="BU990" s="77"/>
      <c r="BV990" s="77"/>
      <c r="BW990" s="77"/>
      <c r="BX990" s="77"/>
      <c r="BY990" s="77"/>
      <c r="BZ990" s="77"/>
      <c r="CA990" s="77"/>
      <c r="CB990" s="77"/>
      <c r="CC990" s="77"/>
      <c r="CD990" s="77"/>
      <c r="CE990" s="77"/>
      <c r="CF990" s="77"/>
      <c r="CG990" s="77"/>
      <c r="CH990" s="77"/>
      <c r="CI990" s="77"/>
      <c r="CJ990" s="77"/>
      <c r="CK990" s="77"/>
      <c r="CL990" s="77"/>
      <c r="CM990" s="77"/>
      <c r="CN990" s="77"/>
      <c r="CO990" s="77"/>
      <c r="CP990" s="77"/>
      <c r="CQ990" s="77"/>
      <c r="CR990" s="77"/>
      <c r="CS990" s="77"/>
      <c r="CT990" s="81"/>
      <c r="CU990" s="77"/>
      <c r="CV990" s="77"/>
      <c r="CW990" s="77"/>
      <c r="CX990" s="77"/>
      <c r="CY990" s="77"/>
      <c r="CZ990" s="77"/>
      <c r="DA990" s="77"/>
      <c r="DB990" s="77"/>
      <c r="DC990" s="77"/>
      <c r="DD990" s="77"/>
      <c r="DE990" s="77"/>
      <c r="DF990" s="77"/>
      <c r="DG990" s="77"/>
      <c r="DH990" s="77"/>
      <c r="DI990" s="77"/>
      <c r="DJ990" s="77"/>
      <c r="DK990" s="77"/>
      <c r="DL990" s="77"/>
      <c r="DM990" s="77"/>
      <c r="DN990" s="77"/>
      <c r="DO990" s="77"/>
      <c r="DP990" s="77"/>
      <c r="DQ990" s="77"/>
      <c r="DR990" s="77"/>
    </row>
    <row r="991" spans="1:122" ht="13.5" customHeight="1">
      <c r="A991" s="77"/>
      <c r="B991" s="86"/>
      <c r="C991" s="86"/>
      <c r="D991" s="86"/>
      <c r="E991" s="86"/>
      <c r="F991" s="86"/>
      <c r="G991" s="86"/>
      <c r="H991" s="86"/>
      <c r="I991" s="86"/>
      <c r="J991" s="86"/>
      <c r="K991" s="88"/>
      <c r="L991" s="77"/>
      <c r="M991" s="77"/>
      <c r="N991" s="77"/>
      <c r="O991" s="77"/>
      <c r="P991" s="77"/>
      <c r="Q991" s="77"/>
      <c r="R991" s="89"/>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c r="AP991" s="77"/>
      <c r="AQ991" s="77"/>
      <c r="AR991" s="77"/>
      <c r="AS991" s="77"/>
      <c r="AT991" s="77"/>
      <c r="AU991" s="77"/>
      <c r="AV991" s="77"/>
      <c r="AW991" s="77"/>
      <c r="AX991" s="77"/>
      <c r="AY991" s="77"/>
      <c r="AZ991" s="77"/>
      <c r="BA991" s="77"/>
      <c r="BB991" s="77"/>
      <c r="BC991" s="77"/>
      <c r="BD991" s="77"/>
      <c r="BE991" s="77"/>
      <c r="BF991" s="77"/>
      <c r="BG991" s="77"/>
      <c r="BH991" s="77"/>
      <c r="BI991" s="77"/>
      <c r="BJ991" s="77"/>
      <c r="BK991" s="77"/>
      <c r="BL991" s="77"/>
      <c r="BM991" s="77"/>
      <c r="BN991" s="77"/>
      <c r="BO991" s="77"/>
      <c r="BP991" s="77"/>
      <c r="BQ991" s="77"/>
      <c r="BR991" s="77"/>
      <c r="BS991" s="77"/>
      <c r="BT991" s="77"/>
      <c r="BU991" s="77"/>
      <c r="BV991" s="77"/>
      <c r="BW991" s="77"/>
      <c r="BX991" s="77"/>
      <c r="BY991" s="77"/>
      <c r="BZ991" s="77"/>
      <c r="CA991" s="77"/>
      <c r="CB991" s="77"/>
      <c r="CC991" s="77"/>
      <c r="CD991" s="77"/>
      <c r="CE991" s="77"/>
      <c r="CF991" s="77"/>
      <c r="CG991" s="77"/>
      <c r="CH991" s="77"/>
      <c r="CI991" s="77"/>
      <c r="CJ991" s="77"/>
      <c r="CK991" s="77"/>
      <c r="CL991" s="77"/>
      <c r="CM991" s="77"/>
      <c r="CN991" s="77"/>
      <c r="CO991" s="77"/>
      <c r="CP991" s="77"/>
      <c r="CQ991" s="77"/>
      <c r="CR991" s="77"/>
      <c r="CS991" s="77"/>
      <c r="CT991" s="81"/>
      <c r="CU991" s="77"/>
      <c r="CV991" s="77"/>
      <c r="CW991" s="77"/>
      <c r="CX991" s="77"/>
      <c r="CY991" s="77"/>
      <c r="CZ991" s="77"/>
      <c r="DA991" s="77"/>
      <c r="DB991" s="77"/>
      <c r="DC991" s="77"/>
      <c r="DD991" s="77"/>
      <c r="DE991" s="77"/>
      <c r="DF991" s="77"/>
      <c r="DG991" s="77"/>
      <c r="DH991" s="77"/>
      <c r="DI991" s="77"/>
      <c r="DJ991" s="77"/>
      <c r="DK991" s="77"/>
      <c r="DL991" s="77"/>
      <c r="DM991" s="77"/>
      <c r="DN991" s="77"/>
      <c r="DO991" s="77"/>
      <c r="DP991" s="77"/>
      <c r="DQ991" s="77"/>
      <c r="DR991" s="77"/>
    </row>
    <row r="992" spans="1:122" ht="13.5" customHeight="1">
      <c r="A992" s="77"/>
      <c r="B992" s="86"/>
      <c r="C992" s="86"/>
      <c r="D992" s="86"/>
      <c r="E992" s="86"/>
      <c r="F992" s="86"/>
      <c r="G992" s="86"/>
      <c r="H992" s="86"/>
      <c r="I992" s="86"/>
      <c r="J992" s="86"/>
      <c r="K992" s="88"/>
      <c r="L992" s="77"/>
      <c r="M992" s="77"/>
      <c r="N992" s="77"/>
      <c r="O992" s="77"/>
      <c r="P992" s="77"/>
      <c r="Q992" s="77"/>
      <c r="R992" s="89"/>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c r="AP992" s="77"/>
      <c r="AQ992" s="77"/>
      <c r="AR992" s="77"/>
      <c r="AS992" s="77"/>
      <c r="AT992" s="77"/>
      <c r="AU992" s="77"/>
      <c r="AV992" s="77"/>
      <c r="AW992" s="77"/>
      <c r="AX992" s="77"/>
      <c r="AY992" s="77"/>
      <c r="AZ992" s="77"/>
      <c r="BA992" s="77"/>
      <c r="BB992" s="77"/>
      <c r="BC992" s="77"/>
      <c r="BD992" s="77"/>
      <c r="BE992" s="77"/>
      <c r="BF992" s="77"/>
      <c r="BG992" s="77"/>
      <c r="BH992" s="77"/>
      <c r="BI992" s="77"/>
      <c r="BJ992" s="77"/>
      <c r="BK992" s="77"/>
      <c r="BL992" s="77"/>
      <c r="BM992" s="77"/>
      <c r="BN992" s="77"/>
      <c r="BO992" s="77"/>
      <c r="BP992" s="77"/>
      <c r="BQ992" s="77"/>
      <c r="BR992" s="77"/>
      <c r="BS992" s="77"/>
      <c r="BT992" s="77"/>
      <c r="BU992" s="77"/>
      <c r="BV992" s="77"/>
      <c r="BW992" s="77"/>
      <c r="BX992" s="77"/>
      <c r="BY992" s="77"/>
      <c r="BZ992" s="77"/>
      <c r="CA992" s="77"/>
      <c r="CB992" s="77"/>
      <c r="CC992" s="77"/>
      <c r="CD992" s="77"/>
      <c r="CE992" s="77"/>
      <c r="CF992" s="77"/>
      <c r="CG992" s="77"/>
      <c r="CH992" s="77"/>
      <c r="CI992" s="77"/>
      <c r="CJ992" s="77"/>
      <c r="CK992" s="77"/>
      <c r="CL992" s="77"/>
      <c r="CM992" s="77"/>
      <c r="CN992" s="77"/>
      <c r="CO992" s="77"/>
      <c r="CP992" s="77"/>
      <c r="CQ992" s="77"/>
      <c r="CR992" s="77"/>
      <c r="CS992" s="77"/>
      <c r="CT992" s="81"/>
      <c r="CU992" s="77"/>
      <c r="CV992" s="77"/>
      <c r="CW992" s="77"/>
      <c r="CX992" s="77"/>
      <c r="CY992" s="77"/>
      <c r="CZ992" s="77"/>
      <c r="DA992" s="77"/>
      <c r="DB992" s="77"/>
      <c r="DC992" s="77"/>
      <c r="DD992" s="77"/>
      <c r="DE992" s="77"/>
      <c r="DF992" s="77"/>
      <c r="DG992" s="77"/>
      <c r="DH992" s="77"/>
      <c r="DI992" s="77"/>
      <c r="DJ992" s="77"/>
      <c r="DK992" s="77"/>
      <c r="DL992" s="77"/>
      <c r="DM992" s="77"/>
      <c r="DN992" s="77"/>
      <c r="DO992" s="77"/>
      <c r="DP992" s="77"/>
      <c r="DQ992" s="77"/>
      <c r="DR992" s="77"/>
    </row>
    <row r="993" spans="1:122" ht="13.5" customHeight="1">
      <c r="A993" s="77"/>
      <c r="B993" s="86"/>
      <c r="C993" s="86"/>
      <c r="D993" s="86"/>
      <c r="E993" s="86"/>
      <c r="F993" s="86"/>
      <c r="G993" s="86"/>
      <c r="H993" s="86"/>
      <c r="I993" s="86"/>
      <c r="J993" s="86"/>
      <c r="K993" s="88"/>
      <c r="L993" s="77"/>
      <c r="M993" s="77"/>
      <c r="N993" s="77"/>
      <c r="O993" s="77"/>
      <c r="P993" s="77"/>
      <c r="Q993" s="77"/>
      <c r="R993" s="89"/>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c r="AP993" s="77"/>
      <c r="AQ993" s="77"/>
      <c r="AR993" s="77"/>
      <c r="AS993" s="77"/>
      <c r="AT993" s="77"/>
      <c r="AU993" s="77"/>
      <c r="AV993" s="77"/>
      <c r="AW993" s="77"/>
      <c r="AX993" s="77"/>
      <c r="AY993" s="77"/>
      <c r="AZ993" s="77"/>
      <c r="BA993" s="77"/>
      <c r="BB993" s="77"/>
      <c r="BC993" s="77"/>
      <c r="BD993" s="77"/>
      <c r="BE993" s="77"/>
      <c r="BF993" s="77"/>
      <c r="BG993" s="77"/>
      <c r="BH993" s="77"/>
      <c r="BI993" s="77"/>
      <c r="BJ993" s="77"/>
      <c r="BK993" s="77"/>
      <c r="BL993" s="77"/>
      <c r="BM993" s="77"/>
      <c r="BN993" s="77"/>
      <c r="BO993" s="77"/>
      <c r="BP993" s="77"/>
      <c r="BQ993" s="77"/>
      <c r="BR993" s="77"/>
      <c r="BS993" s="77"/>
      <c r="BT993" s="77"/>
      <c r="BU993" s="77"/>
      <c r="BV993" s="77"/>
      <c r="BW993" s="77"/>
      <c r="BX993" s="77"/>
      <c r="BY993" s="77"/>
      <c r="BZ993" s="77"/>
      <c r="CA993" s="77"/>
      <c r="CB993" s="77"/>
      <c r="CC993" s="77"/>
      <c r="CD993" s="77"/>
      <c r="CE993" s="77"/>
      <c r="CF993" s="77"/>
      <c r="CG993" s="77"/>
      <c r="CH993" s="77"/>
      <c r="CI993" s="77"/>
      <c r="CJ993" s="77"/>
      <c r="CK993" s="77"/>
      <c r="CL993" s="77"/>
      <c r="CM993" s="77"/>
      <c r="CN993" s="77"/>
      <c r="CO993" s="77"/>
      <c r="CP993" s="77"/>
      <c r="CQ993" s="77"/>
      <c r="CR993" s="77"/>
      <c r="CS993" s="77"/>
      <c r="CT993" s="81"/>
      <c r="CU993" s="77"/>
      <c r="CV993" s="77"/>
      <c r="CW993" s="77"/>
      <c r="CX993" s="77"/>
      <c r="CY993" s="77"/>
      <c r="CZ993" s="77"/>
      <c r="DA993" s="77"/>
      <c r="DB993" s="77"/>
      <c r="DC993" s="77"/>
      <c r="DD993" s="77"/>
      <c r="DE993" s="77"/>
      <c r="DF993" s="77"/>
      <c r="DG993" s="77"/>
      <c r="DH993" s="77"/>
      <c r="DI993" s="77"/>
      <c r="DJ993" s="77"/>
      <c r="DK993" s="77"/>
      <c r="DL993" s="77"/>
      <c r="DM993" s="77"/>
      <c r="DN993" s="77"/>
      <c r="DO993" s="77"/>
      <c r="DP993" s="77"/>
      <c r="DQ993" s="77"/>
      <c r="DR993" s="77"/>
    </row>
    <row r="994" spans="1:122" ht="13.5" customHeight="1">
      <c r="A994" s="77"/>
      <c r="B994" s="86"/>
      <c r="C994" s="86"/>
      <c r="D994" s="86"/>
      <c r="E994" s="86"/>
      <c r="F994" s="86"/>
      <c r="G994" s="86"/>
      <c r="H994" s="86"/>
      <c r="I994" s="86"/>
      <c r="J994" s="86"/>
      <c r="K994" s="88"/>
      <c r="L994" s="77"/>
      <c r="M994" s="77"/>
      <c r="N994" s="77"/>
      <c r="O994" s="77"/>
      <c r="P994" s="77"/>
      <c r="Q994" s="77"/>
      <c r="R994" s="89"/>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c r="AP994" s="77"/>
      <c r="AQ994" s="77"/>
      <c r="AR994" s="77"/>
      <c r="AS994" s="77"/>
      <c r="AT994" s="77"/>
      <c r="AU994" s="77"/>
      <c r="AV994" s="77"/>
      <c r="AW994" s="77"/>
      <c r="AX994" s="77"/>
      <c r="AY994" s="77"/>
      <c r="AZ994" s="77"/>
      <c r="BA994" s="77"/>
      <c r="BB994" s="77"/>
      <c r="BC994" s="77"/>
      <c r="BD994" s="77"/>
      <c r="BE994" s="77"/>
      <c r="BF994" s="77"/>
      <c r="BG994" s="77"/>
      <c r="BH994" s="77"/>
      <c r="BI994" s="77"/>
      <c r="BJ994" s="77"/>
      <c r="BK994" s="77"/>
      <c r="BL994" s="77"/>
      <c r="BM994" s="77"/>
      <c r="BN994" s="77"/>
      <c r="BO994" s="77"/>
      <c r="BP994" s="77"/>
      <c r="BQ994" s="77"/>
      <c r="BR994" s="77"/>
      <c r="BS994" s="77"/>
      <c r="BT994" s="77"/>
      <c r="BU994" s="77"/>
      <c r="BV994" s="77"/>
      <c r="BW994" s="77"/>
      <c r="BX994" s="77"/>
      <c r="BY994" s="77"/>
      <c r="BZ994" s="77"/>
      <c r="CA994" s="77"/>
      <c r="CB994" s="77"/>
      <c r="CC994" s="77"/>
      <c r="CD994" s="77"/>
      <c r="CE994" s="77"/>
      <c r="CF994" s="77"/>
      <c r="CG994" s="77"/>
      <c r="CH994" s="77"/>
      <c r="CI994" s="77"/>
      <c r="CJ994" s="77"/>
      <c r="CK994" s="77"/>
      <c r="CL994" s="77"/>
      <c r="CM994" s="77"/>
      <c r="CN994" s="77"/>
      <c r="CO994" s="77"/>
      <c r="CP994" s="77"/>
      <c r="CQ994" s="77"/>
      <c r="CR994" s="77"/>
      <c r="CS994" s="77"/>
      <c r="CT994" s="81"/>
      <c r="CU994" s="77"/>
      <c r="CV994" s="77"/>
      <c r="CW994" s="77"/>
      <c r="CX994" s="77"/>
      <c r="CY994" s="77"/>
      <c r="CZ994" s="77"/>
      <c r="DA994" s="77"/>
      <c r="DB994" s="77"/>
      <c r="DC994" s="77"/>
      <c r="DD994" s="77"/>
      <c r="DE994" s="77"/>
      <c r="DF994" s="77"/>
      <c r="DG994" s="77"/>
      <c r="DH994" s="77"/>
      <c r="DI994" s="77"/>
      <c r="DJ994" s="77"/>
      <c r="DK994" s="77"/>
      <c r="DL994" s="77"/>
      <c r="DM994" s="77"/>
      <c r="DN994" s="77"/>
      <c r="DO994" s="77"/>
      <c r="DP994" s="77"/>
      <c r="DQ994" s="77"/>
      <c r="DR994" s="77"/>
    </row>
    <row r="995" spans="1:122" ht="13.5" customHeight="1">
      <c r="A995" s="77"/>
      <c r="B995" s="86"/>
      <c r="C995" s="86"/>
      <c r="D995" s="86"/>
      <c r="E995" s="86"/>
      <c r="F995" s="86"/>
      <c r="G995" s="86"/>
      <c r="H995" s="86"/>
      <c r="I995" s="86"/>
      <c r="J995" s="86"/>
      <c r="K995" s="88"/>
      <c r="L995" s="77"/>
      <c r="M995" s="77"/>
      <c r="N995" s="77"/>
      <c r="O995" s="77"/>
      <c r="P995" s="77"/>
      <c r="Q995" s="77"/>
      <c r="R995" s="89"/>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c r="AP995" s="77"/>
      <c r="AQ995" s="77"/>
      <c r="AR995" s="77"/>
      <c r="AS995" s="77"/>
      <c r="AT995" s="77"/>
      <c r="AU995" s="77"/>
      <c r="AV995" s="77"/>
      <c r="AW995" s="77"/>
      <c r="AX995" s="77"/>
      <c r="AY995" s="77"/>
      <c r="AZ995" s="77"/>
      <c r="BA995" s="77"/>
      <c r="BB995" s="77"/>
      <c r="BC995" s="77"/>
      <c r="BD995" s="77"/>
      <c r="BE995" s="77"/>
      <c r="BF995" s="77"/>
      <c r="BG995" s="77"/>
      <c r="BH995" s="77"/>
      <c r="BI995" s="77"/>
      <c r="BJ995" s="77"/>
      <c r="BK995" s="77"/>
      <c r="BL995" s="77"/>
      <c r="BM995" s="77"/>
      <c r="BN995" s="77"/>
      <c r="BO995" s="77"/>
      <c r="BP995" s="77"/>
      <c r="BQ995" s="77"/>
      <c r="BR995" s="77"/>
      <c r="BS995" s="77"/>
      <c r="BT995" s="77"/>
      <c r="BU995" s="77"/>
      <c r="BV995" s="77"/>
      <c r="BW995" s="77"/>
      <c r="BX995" s="77"/>
      <c r="BY995" s="77"/>
      <c r="BZ995" s="77"/>
      <c r="CA995" s="77"/>
      <c r="CB995" s="77"/>
      <c r="CC995" s="77"/>
      <c r="CD995" s="77"/>
      <c r="CE995" s="77"/>
      <c r="CF995" s="77"/>
      <c r="CG995" s="77"/>
      <c r="CH995" s="77"/>
      <c r="CI995" s="77"/>
      <c r="CJ995" s="77"/>
      <c r="CK995" s="77"/>
      <c r="CL995" s="77"/>
      <c r="CM995" s="77"/>
      <c r="CN995" s="77"/>
      <c r="CO995" s="77"/>
      <c r="CP995" s="77"/>
      <c r="CQ995" s="77"/>
      <c r="CR995" s="77"/>
      <c r="CS995" s="77"/>
      <c r="CT995" s="81"/>
      <c r="CU995" s="77"/>
      <c r="CV995" s="77"/>
      <c r="CW995" s="77"/>
      <c r="CX995" s="77"/>
      <c r="CY995" s="77"/>
      <c r="CZ995" s="77"/>
      <c r="DA995" s="77"/>
      <c r="DB995" s="77"/>
      <c r="DC995" s="77"/>
      <c r="DD995" s="77"/>
      <c r="DE995" s="77"/>
      <c r="DF995" s="77"/>
      <c r="DG995" s="77"/>
      <c r="DH995" s="77"/>
      <c r="DI995" s="77"/>
      <c r="DJ995" s="77"/>
      <c r="DK995" s="77"/>
      <c r="DL995" s="77"/>
      <c r="DM995" s="77"/>
      <c r="DN995" s="77"/>
      <c r="DO995" s="77"/>
      <c r="DP995" s="77"/>
      <c r="DQ995" s="77"/>
      <c r="DR995" s="77"/>
    </row>
    <row r="996" spans="1:122" ht="13.5" customHeight="1">
      <c r="A996" s="77"/>
      <c r="B996" s="86"/>
      <c r="C996" s="86"/>
      <c r="D996" s="86"/>
      <c r="E996" s="86"/>
      <c r="F996" s="86"/>
      <c r="G996" s="86"/>
      <c r="H996" s="86"/>
      <c r="I996" s="86"/>
      <c r="J996" s="86"/>
      <c r="K996" s="88"/>
      <c r="L996" s="77"/>
      <c r="M996" s="77"/>
      <c r="N996" s="77"/>
      <c r="O996" s="77"/>
      <c r="P996" s="77"/>
      <c r="Q996" s="77"/>
      <c r="R996" s="89"/>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c r="AP996" s="77"/>
      <c r="AQ996" s="77"/>
      <c r="AR996" s="77"/>
      <c r="AS996" s="77"/>
      <c r="AT996" s="77"/>
      <c r="AU996" s="77"/>
      <c r="AV996" s="77"/>
      <c r="AW996" s="77"/>
      <c r="AX996" s="77"/>
      <c r="AY996" s="77"/>
      <c r="AZ996" s="77"/>
      <c r="BA996" s="77"/>
      <c r="BB996" s="77"/>
      <c r="BC996" s="77"/>
      <c r="BD996" s="77"/>
      <c r="BE996" s="77"/>
      <c r="BF996" s="77"/>
      <c r="BG996" s="77"/>
      <c r="BH996" s="77"/>
      <c r="BI996" s="77"/>
      <c r="BJ996" s="77"/>
      <c r="BK996" s="77"/>
      <c r="BL996" s="77"/>
      <c r="BM996" s="77"/>
      <c r="BN996" s="77"/>
      <c r="BO996" s="77"/>
      <c r="BP996" s="77"/>
      <c r="BQ996" s="77"/>
      <c r="BR996" s="77"/>
      <c r="BS996" s="77"/>
      <c r="BT996" s="77"/>
      <c r="BU996" s="77"/>
      <c r="BV996" s="77"/>
      <c r="BW996" s="77"/>
      <c r="BX996" s="77"/>
      <c r="BY996" s="77"/>
      <c r="BZ996" s="77"/>
      <c r="CA996" s="77"/>
      <c r="CB996" s="77"/>
      <c r="CC996" s="77"/>
      <c r="CD996" s="77"/>
      <c r="CE996" s="77"/>
      <c r="CF996" s="77"/>
      <c r="CG996" s="77"/>
      <c r="CH996" s="77"/>
      <c r="CI996" s="77"/>
      <c r="CJ996" s="77"/>
      <c r="CK996" s="77"/>
      <c r="CL996" s="77"/>
      <c r="CM996" s="77"/>
      <c r="CN996" s="77"/>
      <c r="CO996" s="77"/>
      <c r="CP996" s="77"/>
      <c r="CQ996" s="77"/>
      <c r="CR996" s="77"/>
      <c r="CS996" s="77"/>
      <c r="CT996" s="81"/>
      <c r="CU996" s="77"/>
      <c r="CV996" s="77"/>
      <c r="CW996" s="77"/>
      <c r="CX996" s="77"/>
      <c r="CY996" s="77"/>
      <c r="CZ996" s="77"/>
      <c r="DA996" s="77"/>
      <c r="DB996" s="77"/>
      <c r="DC996" s="77"/>
      <c r="DD996" s="77"/>
      <c r="DE996" s="77"/>
      <c r="DF996" s="77"/>
      <c r="DG996" s="77"/>
      <c r="DH996" s="77"/>
      <c r="DI996" s="77"/>
      <c r="DJ996" s="77"/>
      <c r="DK996" s="77"/>
      <c r="DL996" s="77"/>
      <c r="DM996" s="77"/>
      <c r="DN996" s="77"/>
      <c r="DO996" s="77"/>
      <c r="DP996" s="77"/>
      <c r="DQ996" s="77"/>
      <c r="DR996" s="77"/>
    </row>
    <row r="997" spans="1:122" ht="13.5" customHeight="1">
      <c r="A997" s="77"/>
      <c r="B997" s="86"/>
      <c r="C997" s="86"/>
      <c r="D997" s="86"/>
      <c r="E997" s="86"/>
      <c r="F997" s="86"/>
      <c r="G997" s="86"/>
      <c r="H997" s="86"/>
      <c r="I997" s="86"/>
      <c r="J997" s="86"/>
      <c r="K997" s="88"/>
      <c r="L997" s="77"/>
      <c r="M997" s="77"/>
      <c r="N997" s="77"/>
      <c r="O997" s="77"/>
      <c r="P997" s="77"/>
      <c r="Q997" s="77"/>
      <c r="R997" s="89"/>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c r="AP997" s="77"/>
      <c r="AQ997" s="77"/>
      <c r="AR997" s="77"/>
      <c r="AS997" s="77"/>
      <c r="AT997" s="77"/>
      <c r="AU997" s="77"/>
      <c r="AV997" s="77"/>
      <c r="AW997" s="77"/>
      <c r="AX997" s="77"/>
      <c r="AY997" s="77"/>
      <c r="AZ997" s="77"/>
      <c r="BA997" s="77"/>
      <c r="BB997" s="77"/>
      <c r="BC997" s="77"/>
      <c r="BD997" s="77"/>
      <c r="BE997" s="77"/>
      <c r="BF997" s="77"/>
      <c r="BG997" s="77"/>
      <c r="BH997" s="77"/>
      <c r="BI997" s="77"/>
      <c r="BJ997" s="77"/>
      <c r="BK997" s="77"/>
      <c r="BL997" s="77"/>
      <c r="BM997" s="77"/>
      <c r="BN997" s="77"/>
      <c r="BO997" s="77"/>
      <c r="BP997" s="77"/>
      <c r="BQ997" s="77"/>
      <c r="BR997" s="77"/>
      <c r="BS997" s="77"/>
      <c r="BT997" s="77"/>
      <c r="BU997" s="77"/>
      <c r="BV997" s="77"/>
      <c r="BW997" s="77"/>
      <c r="BX997" s="77"/>
      <c r="BY997" s="77"/>
      <c r="BZ997" s="77"/>
      <c r="CA997" s="77"/>
      <c r="CB997" s="77"/>
      <c r="CC997" s="77"/>
      <c r="CD997" s="77"/>
      <c r="CE997" s="77"/>
      <c r="CF997" s="77"/>
      <c r="CG997" s="77"/>
      <c r="CH997" s="77"/>
      <c r="CI997" s="77"/>
      <c r="CJ997" s="77"/>
      <c r="CK997" s="77"/>
      <c r="CL997" s="77"/>
      <c r="CM997" s="77"/>
      <c r="CN997" s="77"/>
      <c r="CO997" s="77"/>
      <c r="CP997" s="77"/>
      <c r="CQ997" s="77"/>
      <c r="CR997" s="77"/>
      <c r="CS997" s="77"/>
      <c r="CT997" s="81"/>
      <c r="CU997" s="77"/>
      <c r="CV997" s="77"/>
      <c r="CW997" s="77"/>
      <c r="CX997" s="77"/>
      <c r="CY997" s="77"/>
      <c r="CZ997" s="77"/>
      <c r="DA997" s="77"/>
      <c r="DB997" s="77"/>
      <c r="DC997" s="77"/>
      <c r="DD997" s="77"/>
      <c r="DE997" s="77"/>
      <c r="DF997" s="77"/>
      <c r="DG997" s="77"/>
      <c r="DH997" s="77"/>
      <c r="DI997" s="77"/>
      <c r="DJ997" s="77"/>
      <c r="DK997" s="77"/>
      <c r="DL997" s="77"/>
      <c r="DM997" s="77"/>
      <c r="DN997" s="77"/>
      <c r="DO997" s="77"/>
      <c r="DP997" s="77"/>
      <c r="DQ997" s="77"/>
      <c r="DR997" s="77"/>
    </row>
    <row r="998" spans="1:122" ht="13.5" customHeight="1">
      <c r="A998" s="77"/>
      <c r="B998" s="86"/>
      <c r="C998" s="86"/>
      <c r="D998" s="86"/>
      <c r="E998" s="86"/>
      <c r="F998" s="86"/>
      <c r="G998" s="86"/>
      <c r="H998" s="86"/>
      <c r="I998" s="86"/>
      <c r="J998" s="86"/>
      <c r="K998" s="88"/>
      <c r="L998" s="77"/>
      <c r="M998" s="77"/>
      <c r="N998" s="77"/>
      <c r="O998" s="77"/>
      <c r="P998" s="77"/>
      <c r="Q998" s="77"/>
      <c r="R998" s="89"/>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c r="AP998" s="77"/>
      <c r="AQ998" s="77"/>
      <c r="AR998" s="77"/>
      <c r="AS998" s="77"/>
      <c r="AT998" s="77"/>
      <c r="AU998" s="77"/>
      <c r="AV998" s="77"/>
      <c r="AW998" s="77"/>
      <c r="AX998" s="77"/>
      <c r="AY998" s="77"/>
      <c r="AZ998" s="77"/>
      <c r="BA998" s="77"/>
      <c r="BB998" s="77"/>
      <c r="BC998" s="77"/>
      <c r="BD998" s="77"/>
      <c r="BE998" s="77"/>
      <c r="BF998" s="77"/>
      <c r="BG998" s="77"/>
      <c r="BH998" s="77"/>
      <c r="BI998" s="77"/>
      <c r="BJ998" s="77"/>
      <c r="BK998" s="77"/>
      <c r="BL998" s="77"/>
      <c r="BM998" s="77"/>
      <c r="BN998" s="77"/>
      <c r="BO998" s="77"/>
      <c r="BP998" s="77"/>
      <c r="BQ998" s="77"/>
      <c r="BR998" s="77"/>
      <c r="BS998" s="77"/>
      <c r="BT998" s="77"/>
      <c r="BU998" s="77"/>
      <c r="BV998" s="77"/>
      <c r="BW998" s="77"/>
      <c r="BX998" s="77"/>
      <c r="BY998" s="77"/>
      <c r="BZ998" s="77"/>
      <c r="CA998" s="77"/>
      <c r="CB998" s="77"/>
      <c r="CC998" s="77"/>
      <c r="CD998" s="77"/>
      <c r="CE998" s="77"/>
      <c r="CF998" s="77"/>
      <c r="CG998" s="77"/>
      <c r="CH998" s="77"/>
      <c r="CI998" s="77"/>
      <c r="CJ998" s="77"/>
      <c r="CK998" s="77"/>
      <c r="CL998" s="77"/>
      <c r="CM998" s="77"/>
      <c r="CN998" s="77"/>
      <c r="CO998" s="77"/>
      <c r="CP998" s="77"/>
      <c r="CQ998" s="77"/>
      <c r="CR998" s="77"/>
      <c r="CS998" s="77"/>
      <c r="CT998" s="81"/>
      <c r="CU998" s="77"/>
      <c r="CV998" s="77"/>
      <c r="CW998" s="77"/>
      <c r="CX998" s="77"/>
      <c r="CY998" s="77"/>
      <c r="CZ998" s="77"/>
      <c r="DA998" s="77"/>
      <c r="DB998" s="77"/>
      <c r="DC998" s="77"/>
      <c r="DD998" s="77"/>
      <c r="DE998" s="77"/>
      <c r="DF998" s="77"/>
      <c r="DG998" s="77"/>
      <c r="DH998" s="77"/>
      <c r="DI998" s="77"/>
      <c r="DJ998" s="77"/>
      <c r="DK998" s="77"/>
      <c r="DL998" s="77"/>
      <c r="DM998" s="77"/>
      <c r="DN998" s="77"/>
      <c r="DO998" s="77"/>
      <c r="DP998" s="77"/>
      <c r="DQ998" s="77"/>
      <c r="DR998" s="77"/>
    </row>
    <row r="999" spans="1:122" ht="13.5" customHeight="1">
      <c r="A999" s="77"/>
      <c r="B999" s="86"/>
      <c r="C999" s="86"/>
      <c r="D999" s="86"/>
      <c r="E999" s="86"/>
      <c r="F999" s="86"/>
      <c r="G999" s="86"/>
      <c r="H999" s="86"/>
      <c r="I999" s="86"/>
      <c r="J999" s="86"/>
      <c r="K999" s="88"/>
      <c r="L999" s="77"/>
      <c r="M999" s="77"/>
      <c r="N999" s="77"/>
      <c r="O999" s="77"/>
      <c r="P999" s="77"/>
      <c r="Q999" s="77"/>
      <c r="R999" s="89"/>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c r="AP999" s="77"/>
      <c r="AQ999" s="77"/>
      <c r="AR999" s="77"/>
      <c r="AS999" s="77"/>
      <c r="AT999" s="77"/>
      <c r="AU999" s="77"/>
      <c r="AV999" s="77"/>
      <c r="AW999" s="77"/>
      <c r="AX999" s="77"/>
      <c r="AY999" s="77"/>
      <c r="AZ999" s="77"/>
      <c r="BA999" s="77"/>
      <c r="BB999" s="77"/>
      <c r="BC999" s="77"/>
      <c r="BD999" s="77"/>
      <c r="BE999" s="77"/>
      <c r="BF999" s="77"/>
      <c r="BG999" s="77"/>
      <c r="BH999" s="77"/>
      <c r="BI999" s="77"/>
      <c r="BJ999" s="77"/>
      <c r="BK999" s="77"/>
      <c r="BL999" s="77"/>
      <c r="BM999" s="77"/>
      <c r="BN999" s="77"/>
      <c r="BO999" s="77"/>
      <c r="BP999" s="77"/>
      <c r="BQ999" s="77"/>
      <c r="BR999" s="77"/>
      <c r="BS999" s="77"/>
      <c r="BT999" s="77"/>
      <c r="BU999" s="77"/>
      <c r="BV999" s="77"/>
      <c r="BW999" s="77"/>
      <c r="BX999" s="77"/>
      <c r="BY999" s="77"/>
      <c r="BZ999" s="77"/>
      <c r="CA999" s="77"/>
      <c r="CB999" s="77"/>
      <c r="CC999" s="77"/>
      <c r="CD999" s="77"/>
      <c r="CE999" s="77"/>
      <c r="CF999" s="77"/>
      <c r="CG999" s="77"/>
      <c r="CH999" s="77"/>
      <c r="CI999" s="77"/>
      <c r="CJ999" s="77"/>
      <c r="CK999" s="77"/>
      <c r="CL999" s="77"/>
      <c r="CM999" s="77"/>
      <c r="CN999" s="77"/>
      <c r="CO999" s="77"/>
      <c r="CP999" s="77"/>
      <c r="CQ999" s="77"/>
      <c r="CR999" s="77"/>
      <c r="CS999" s="77"/>
      <c r="CT999" s="81"/>
      <c r="CU999" s="77"/>
      <c r="CV999" s="77"/>
      <c r="CW999" s="77"/>
      <c r="CX999" s="77"/>
      <c r="CY999" s="77"/>
      <c r="CZ999" s="77"/>
      <c r="DA999" s="77"/>
      <c r="DB999" s="77"/>
      <c r="DC999" s="77"/>
      <c r="DD999" s="77"/>
      <c r="DE999" s="77"/>
      <c r="DF999" s="77"/>
      <c r="DG999" s="77"/>
      <c r="DH999" s="77"/>
      <c r="DI999" s="77"/>
      <c r="DJ999" s="77"/>
      <c r="DK999" s="77"/>
      <c r="DL999" s="77"/>
      <c r="DM999" s="77"/>
      <c r="DN999" s="77"/>
      <c r="DO999" s="77"/>
      <c r="DP999" s="77"/>
      <c r="DQ999" s="77"/>
      <c r="DR999" s="77"/>
    </row>
    <row r="1000" spans="1:122" ht="13.5" customHeight="1">
      <c r="A1000" s="77"/>
      <c r="B1000" s="86"/>
      <c r="C1000" s="86"/>
      <c r="D1000" s="86"/>
      <c r="E1000" s="86"/>
      <c r="F1000" s="86"/>
      <c r="G1000" s="86"/>
      <c r="H1000" s="86"/>
      <c r="I1000" s="86"/>
      <c r="J1000" s="86"/>
      <c r="K1000" s="88"/>
      <c r="L1000" s="77"/>
      <c r="M1000" s="77"/>
      <c r="N1000" s="77"/>
      <c r="O1000" s="77"/>
      <c r="P1000" s="77"/>
      <c r="Q1000" s="77"/>
      <c r="R1000" s="89"/>
      <c r="S1000" s="77"/>
      <c r="T1000" s="77"/>
      <c r="U1000" s="77"/>
      <c r="V1000" s="77"/>
      <c r="W1000" s="77"/>
      <c r="X1000" s="77"/>
      <c r="Y1000" s="77"/>
      <c r="Z1000" s="77"/>
      <c r="AA1000" s="77"/>
      <c r="AB1000" s="77"/>
      <c r="AC1000" s="77"/>
      <c r="AD1000" s="77"/>
      <c r="AE1000" s="77"/>
      <c r="AF1000" s="77"/>
      <c r="AG1000" s="77"/>
      <c r="AH1000" s="77"/>
      <c r="AI1000" s="77"/>
      <c r="AJ1000" s="77"/>
      <c r="AK1000" s="77"/>
      <c r="AL1000" s="77"/>
      <c r="AM1000" s="77"/>
      <c r="AN1000" s="77"/>
      <c r="AO1000" s="77"/>
      <c r="AP1000" s="77"/>
      <c r="AQ1000" s="77"/>
      <c r="AR1000" s="77"/>
      <c r="AS1000" s="77"/>
      <c r="AT1000" s="77"/>
      <c r="AU1000" s="77"/>
      <c r="AV1000" s="77"/>
      <c r="AW1000" s="77"/>
      <c r="AX1000" s="77"/>
      <c r="AY1000" s="77"/>
      <c r="AZ1000" s="77"/>
      <c r="BA1000" s="77"/>
      <c r="BB1000" s="77"/>
      <c r="BC1000" s="77"/>
      <c r="BD1000" s="77"/>
      <c r="BE1000" s="77"/>
      <c r="BF1000" s="77"/>
      <c r="BG1000" s="77"/>
      <c r="BH1000" s="77"/>
      <c r="BI1000" s="77"/>
      <c r="BJ1000" s="77"/>
      <c r="BK1000" s="77"/>
      <c r="BL1000" s="77"/>
      <c r="BM1000" s="77"/>
      <c r="BN1000" s="77"/>
      <c r="BO1000" s="77"/>
      <c r="BP1000" s="77"/>
      <c r="BQ1000" s="77"/>
      <c r="BR1000" s="77"/>
      <c r="BS1000" s="77"/>
      <c r="BT1000" s="77"/>
      <c r="BU1000" s="77"/>
      <c r="BV1000" s="77"/>
      <c r="BW1000" s="77"/>
      <c r="BX1000" s="77"/>
      <c r="BY1000" s="77"/>
      <c r="BZ1000" s="77"/>
      <c r="CA1000" s="77"/>
      <c r="CB1000" s="77"/>
      <c r="CC1000" s="77"/>
      <c r="CD1000" s="77"/>
      <c r="CE1000" s="77"/>
      <c r="CF1000" s="77"/>
      <c r="CG1000" s="77"/>
      <c r="CH1000" s="77"/>
      <c r="CI1000" s="77"/>
      <c r="CJ1000" s="77"/>
      <c r="CK1000" s="77"/>
      <c r="CL1000" s="77"/>
      <c r="CM1000" s="77"/>
      <c r="CN1000" s="77"/>
      <c r="CO1000" s="77"/>
      <c r="CP1000" s="77"/>
      <c r="CQ1000" s="77"/>
      <c r="CR1000" s="77"/>
      <c r="CS1000" s="77"/>
      <c r="CT1000" s="81"/>
      <c r="CU1000" s="77"/>
      <c r="CV1000" s="77"/>
      <c r="CW1000" s="77"/>
      <c r="CX1000" s="77"/>
      <c r="CY1000" s="77"/>
      <c r="CZ1000" s="77"/>
      <c r="DA1000" s="77"/>
      <c r="DB1000" s="77"/>
      <c r="DC1000" s="77"/>
      <c r="DD1000" s="77"/>
      <c r="DE1000" s="77"/>
      <c r="DF1000" s="77"/>
      <c r="DG1000" s="77"/>
      <c r="DH1000" s="77"/>
      <c r="DI1000" s="77"/>
      <c r="DJ1000" s="77"/>
      <c r="DK1000" s="77"/>
      <c r="DL1000" s="77"/>
      <c r="DM1000" s="77"/>
      <c r="DN1000" s="77"/>
      <c r="DO1000" s="77"/>
      <c r="DP1000" s="77"/>
      <c r="DQ1000" s="77"/>
      <c r="DR1000" s="77"/>
    </row>
    <row r="1001" spans="1:122" ht="13.5" customHeight="1">
      <c r="A1001" s="77"/>
      <c r="B1001" s="86"/>
      <c r="C1001" s="86"/>
      <c r="D1001" s="86"/>
      <c r="E1001" s="86"/>
      <c r="F1001" s="86"/>
      <c r="G1001" s="86"/>
      <c r="H1001" s="86"/>
      <c r="I1001" s="86"/>
      <c r="J1001" s="86"/>
      <c r="K1001" s="88"/>
      <c r="L1001" s="77"/>
      <c r="M1001" s="77"/>
      <c r="N1001" s="77"/>
      <c r="O1001" s="77"/>
      <c r="P1001" s="77"/>
      <c r="Q1001" s="77"/>
      <c r="R1001" s="89"/>
      <c r="S1001" s="77"/>
      <c r="T1001" s="77"/>
      <c r="U1001" s="77"/>
      <c r="V1001" s="77"/>
      <c r="W1001" s="77"/>
      <c r="X1001" s="77"/>
      <c r="Y1001" s="77"/>
      <c r="Z1001" s="77"/>
      <c r="AA1001" s="77"/>
      <c r="AB1001" s="77"/>
      <c r="AC1001" s="77"/>
      <c r="AD1001" s="77"/>
      <c r="AE1001" s="77"/>
      <c r="AF1001" s="77"/>
      <c r="AG1001" s="77"/>
      <c r="AH1001" s="77"/>
      <c r="AI1001" s="77"/>
      <c r="AJ1001" s="77"/>
      <c r="AK1001" s="77"/>
      <c r="AL1001" s="77"/>
      <c r="AM1001" s="77"/>
      <c r="AN1001" s="77"/>
      <c r="AO1001" s="77"/>
      <c r="AP1001" s="77"/>
      <c r="AQ1001" s="77"/>
      <c r="AR1001" s="77"/>
      <c r="AS1001" s="77"/>
      <c r="AT1001" s="77"/>
      <c r="AU1001" s="77"/>
      <c r="AV1001" s="77"/>
      <c r="AW1001" s="77"/>
      <c r="AX1001" s="77"/>
      <c r="AY1001" s="77"/>
      <c r="AZ1001" s="77"/>
      <c r="BA1001" s="77"/>
      <c r="BB1001" s="77"/>
      <c r="BC1001" s="77"/>
      <c r="BD1001" s="77"/>
      <c r="BE1001" s="77"/>
      <c r="BF1001" s="77"/>
      <c r="BG1001" s="77"/>
      <c r="BH1001" s="77"/>
      <c r="BI1001" s="77"/>
      <c r="BJ1001" s="77"/>
      <c r="BK1001" s="77"/>
      <c r="BL1001" s="77"/>
      <c r="BM1001" s="77"/>
      <c r="BN1001" s="77"/>
      <c r="BO1001" s="77"/>
      <c r="BP1001" s="77"/>
      <c r="BQ1001" s="77"/>
      <c r="BR1001" s="77"/>
      <c r="BS1001" s="77"/>
      <c r="BT1001" s="77"/>
      <c r="BU1001" s="77"/>
      <c r="BV1001" s="77"/>
      <c r="BW1001" s="77"/>
      <c r="BX1001" s="77"/>
      <c r="BY1001" s="77"/>
      <c r="BZ1001" s="77"/>
      <c r="CA1001" s="77"/>
      <c r="CB1001" s="77"/>
      <c r="CC1001" s="77"/>
      <c r="CD1001" s="77"/>
      <c r="CE1001" s="77"/>
      <c r="CF1001" s="77"/>
      <c r="CG1001" s="77"/>
      <c r="CH1001" s="77"/>
      <c r="CI1001" s="77"/>
      <c r="CJ1001" s="77"/>
      <c r="CK1001" s="77"/>
      <c r="CL1001" s="77"/>
      <c r="CM1001" s="77"/>
      <c r="CN1001" s="77"/>
      <c r="CO1001" s="77"/>
      <c r="CP1001" s="77"/>
      <c r="CQ1001" s="77"/>
      <c r="CR1001" s="77"/>
      <c r="CS1001" s="77"/>
      <c r="CT1001" s="81"/>
      <c r="CU1001" s="77"/>
      <c r="CV1001" s="77"/>
      <c r="CW1001" s="77"/>
      <c r="CX1001" s="77"/>
      <c r="CY1001" s="77"/>
      <c r="CZ1001" s="77"/>
      <c r="DA1001" s="77"/>
      <c r="DB1001" s="77"/>
      <c r="DC1001" s="77"/>
      <c r="DD1001" s="77"/>
      <c r="DE1001" s="77"/>
      <c r="DF1001" s="77"/>
      <c r="DG1001" s="77"/>
      <c r="DH1001" s="77"/>
      <c r="DI1001" s="77"/>
      <c r="DJ1001" s="77"/>
      <c r="DK1001" s="77"/>
      <c r="DL1001" s="77"/>
      <c r="DM1001" s="77"/>
      <c r="DN1001" s="77"/>
      <c r="DO1001" s="77"/>
      <c r="DP1001" s="77"/>
      <c r="DQ1001" s="77"/>
      <c r="DR1001" s="77"/>
    </row>
    <row r="1002" spans="1:122" ht="13.5" customHeight="1">
      <c r="A1002" s="77"/>
      <c r="B1002" s="86"/>
      <c r="C1002" s="86"/>
      <c r="D1002" s="86"/>
      <c r="E1002" s="86"/>
      <c r="F1002" s="86"/>
      <c r="G1002" s="86"/>
      <c r="H1002" s="86"/>
      <c r="I1002" s="86"/>
      <c r="J1002" s="86"/>
      <c r="K1002" s="88"/>
      <c r="L1002" s="77"/>
      <c r="M1002" s="77"/>
      <c r="N1002" s="77"/>
      <c r="O1002" s="77"/>
      <c r="P1002" s="77"/>
      <c r="Q1002" s="77"/>
      <c r="R1002" s="89"/>
      <c r="S1002" s="77"/>
      <c r="T1002" s="77"/>
      <c r="U1002" s="77"/>
      <c r="V1002" s="77"/>
      <c r="W1002" s="77"/>
      <c r="X1002" s="77"/>
      <c r="Y1002" s="77"/>
      <c r="Z1002" s="77"/>
      <c r="AA1002" s="77"/>
      <c r="AB1002" s="77"/>
      <c r="AC1002" s="77"/>
      <c r="AD1002" s="77"/>
      <c r="AE1002" s="77"/>
      <c r="AF1002" s="77"/>
      <c r="AG1002" s="77"/>
      <c r="AH1002" s="77"/>
      <c r="AI1002" s="77"/>
      <c r="AJ1002" s="77"/>
      <c r="AK1002" s="77"/>
      <c r="AL1002" s="77"/>
      <c r="AM1002" s="77"/>
      <c r="AN1002" s="77"/>
      <c r="AO1002" s="77"/>
      <c r="AP1002" s="77"/>
      <c r="AQ1002" s="77"/>
      <c r="AR1002" s="77"/>
      <c r="AS1002" s="77"/>
      <c r="AT1002" s="77"/>
      <c r="AU1002" s="77"/>
      <c r="AV1002" s="77"/>
      <c r="AW1002" s="77"/>
      <c r="AX1002" s="77"/>
      <c r="AY1002" s="77"/>
      <c r="AZ1002" s="77"/>
      <c r="BA1002" s="77"/>
      <c r="BB1002" s="77"/>
      <c r="BC1002" s="77"/>
      <c r="BD1002" s="77"/>
      <c r="BE1002" s="77"/>
      <c r="BF1002" s="77"/>
      <c r="BG1002" s="77"/>
      <c r="BH1002" s="77"/>
      <c r="BI1002" s="77"/>
      <c r="BJ1002" s="77"/>
      <c r="BK1002" s="77"/>
      <c r="BL1002" s="77"/>
      <c r="BM1002" s="77"/>
      <c r="BN1002" s="77"/>
      <c r="BO1002" s="77"/>
      <c r="BP1002" s="77"/>
      <c r="BQ1002" s="77"/>
      <c r="BR1002" s="77"/>
      <c r="BS1002" s="77"/>
      <c r="BT1002" s="77"/>
      <c r="BU1002" s="77"/>
      <c r="BV1002" s="77"/>
      <c r="BW1002" s="77"/>
      <c r="BX1002" s="77"/>
      <c r="BY1002" s="77"/>
      <c r="BZ1002" s="77"/>
      <c r="CA1002" s="77"/>
      <c r="CB1002" s="77"/>
      <c r="CC1002" s="77"/>
      <c r="CD1002" s="77"/>
      <c r="CE1002" s="77"/>
      <c r="CF1002" s="77"/>
      <c r="CG1002" s="77"/>
      <c r="CH1002" s="77"/>
      <c r="CI1002" s="77"/>
      <c r="CJ1002" s="77"/>
      <c r="CK1002" s="77"/>
      <c r="CL1002" s="77"/>
      <c r="CM1002" s="77"/>
      <c r="CN1002" s="77"/>
      <c r="CO1002" s="77"/>
      <c r="CP1002" s="77"/>
      <c r="CQ1002" s="77"/>
      <c r="CR1002" s="77"/>
      <c r="CS1002" s="77"/>
      <c r="CT1002" s="81"/>
      <c r="CU1002" s="77"/>
      <c r="CV1002" s="77"/>
      <c r="CW1002" s="77"/>
      <c r="CX1002" s="77"/>
      <c r="CY1002" s="77"/>
      <c r="CZ1002" s="77"/>
      <c r="DA1002" s="77"/>
      <c r="DB1002" s="77"/>
      <c r="DC1002" s="77"/>
      <c r="DD1002" s="77"/>
      <c r="DE1002" s="77"/>
      <c r="DF1002" s="77"/>
      <c r="DG1002" s="77"/>
      <c r="DH1002" s="77"/>
      <c r="DI1002" s="77"/>
      <c r="DJ1002" s="77"/>
      <c r="DK1002" s="77"/>
      <c r="DL1002" s="77"/>
      <c r="DM1002" s="77"/>
      <c r="DN1002" s="77"/>
      <c r="DO1002" s="77"/>
      <c r="DP1002" s="77"/>
      <c r="DQ1002" s="77"/>
      <c r="DR1002" s="77"/>
    </row>
    <row r="1003" spans="1:122" ht="13.5" customHeight="1">
      <c r="A1003" s="77"/>
      <c r="B1003" s="86"/>
      <c r="C1003" s="86"/>
      <c r="D1003" s="86"/>
      <c r="E1003" s="86"/>
      <c r="F1003" s="86"/>
      <c r="G1003" s="86"/>
      <c r="H1003" s="86"/>
      <c r="I1003" s="86"/>
      <c r="J1003" s="86"/>
      <c r="K1003" s="88"/>
      <c r="L1003" s="77"/>
      <c r="M1003" s="77"/>
      <c r="N1003" s="77"/>
      <c r="O1003" s="77"/>
      <c r="P1003" s="77"/>
      <c r="Q1003" s="77"/>
      <c r="R1003" s="89"/>
      <c r="S1003" s="77"/>
      <c r="T1003" s="77"/>
      <c r="U1003" s="77"/>
      <c r="V1003" s="77"/>
      <c r="W1003" s="77"/>
      <c r="X1003" s="77"/>
      <c r="Y1003" s="77"/>
      <c r="Z1003" s="77"/>
      <c r="AA1003" s="77"/>
      <c r="AB1003" s="77"/>
      <c r="AC1003" s="77"/>
      <c r="AD1003" s="77"/>
      <c r="AE1003" s="77"/>
      <c r="AF1003" s="77"/>
      <c r="AG1003" s="77"/>
      <c r="AH1003" s="77"/>
      <c r="AI1003" s="77"/>
      <c r="AJ1003" s="77"/>
      <c r="AK1003" s="77"/>
      <c r="AL1003" s="77"/>
      <c r="AM1003" s="77"/>
      <c r="AN1003" s="77"/>
      <c r="AO1003" s="77"/>
      <c r="AP1003" s="77"/>
      <c r="AQ1003" s="77"/>
      <c r="AR1003" s="77"/>
      <c r="AS1003" s="77"/>
      <c r="AT1003" s="77"/>
      <c r="AU1003" s="77"/>
      <c r="AV1003" s="77"/>
      <c r="AW1003" s="77"/>
      <c r="AX1003" s="77"/>
      <c r="AY1003" s="77"/>
      <c r="AZ1003" s="77"/>
      <c r="BA1003" s="77"/>
      <c r="BB1003" s="77"/>
      <c r="BC1003" s="77"/>
      <c r="BD1003" s="77"/>
      <c r="BE1003" s="77"/>
      <c r="BF1003" s="77"/>
      <c r="BG1003" s="77"/>
      <c r="BH1003" s="77"/>
      <c r="BI1003" s="77"/>
      <c r="BJ1003" s="77"/>
      <c r="BK1003" s="77"/>
      <c r="BL1003" s="77"/>
      <c r="BM1003" s="77"/>
      <c r="BN1003" s="77"/>
      <c r="BO1003" s="77"/>
      <c r="BP1003" s="77"/>
      <c r="BQ1003" s="77"/>
      <c r="BR1003" s="77"/>
      <c r="BS1003" s="77"/>
      <c r="BT1003" s="77"/>
      <c r="BU1003" s="77"/>
      <c r="BV1003" s="77"/>
      <c r="BW1003" s="77"/>
      <c r="BX1003" s="77"/>
      <c r="BY1003" s="77"/>
      <c r="BZ1003" s="77"/>
      <c r="CA1003" s="77"/>
      <c r="CB1003" s="77"/>
      <c r="CC1003" s="77"/>
      <c r="CD1003" s="77"/>
      <c r="CE1003" s="77"/>
      <c r="CF1003" s="77"/>
      <c r="CG1003" s="77"/>
      <c r="CH1003" s="77"/>
      <c r="CI1003" s="77"/>
      <c r="CJ1003" s="77"/>
      <c r="CK1003" s="77"/>
      <c r="CL1003" s="77"/>
      <c r="CM1003" s="77"/>
      <c r="CN1003" s="77"/>
      <c r="CO1003" s="77"/>
      <c r="CP1003" s="77"/>
      <c r="CQ1003" s="77"/>
      <c r="CR1003" s="77"/>
      <c r="CS1003" s="77"/>
      <c r="CT1003" s="81"/>
      <c r="CU1003" s="77"/>
      <c r="CV1003" s="77"/>
      <c r="CW1003" s="77"/>
      <c r="CX1003" s="77"/>
      <c r="CY1003" s="77"/>
      <c r="CZ1003" s="77"/>
      <c r="DA1003" s="77"/>
      <c r="DB1003" s="77"/>
      <c r="DC1003" s="77"/>
      <c r="DD1003" s="77"/>
      <c r="DE1003" s="77"/>
      <c r="DF1003" s="77"/>
      <c r="DG1003" s="77"/>
      <c r="DH1003" s="77"/>
      <c r="DI1003" s="77"/>
      <c r="DJ1003" s="77"/>
      <c r="DK1003" s="77"/>
      <c r="DL1003" s="77"/>
      <c r="DM1003" s="77"/>
      <c r="DN1003" s="77"/>
      <c r="DO1003" s="77"/>
      <c r="DP1003" s="77"/>
      <c r="DQ1003" s="77"/>
      <c r="DR1003" s="77"/>
    </row>
    <row r="1004" spans="1:122" ht="13.5" customHeight="1">
      <c r="A1004" s="77"/>
      <c r="B1004" s="86"/>
      <c r="C1004" s="86"/>
      <c r="D1004" s="86"/>
      <c r="E1004" s="86"/>
      <c r="F1004" s="86"/>
      <c r="G1004" s="86"/>
      <c r="H1004" s="86"/>
      <c r="I1004" s="86"/>
      <c r="J1004" s="86"/>
      <c r="K1004" s="88"/>
      <c r="L1004" s="77"/>
      <c r="M1004" s="77"/>
      <c r="N1004" s="77"/>
      <c r="O1004" s="77"/>
      <c r="P1004" s="77"/>
      <c r="Q1004" s="77"/>
      <c r="R1004" s="89"/>
      <c r="S1004" s="77"/>
      <c r="T1004" s="77"/>
      <c r="U1004" s="77"/>
      <c r="V1004" s="77"/>
      <c r="W1004" s="77"/>
      <c r="X1004" s="77"/>
      <c r="Y1004" s="77"/>
      <c r="Z1004" s="77"/>
      <c r="AA1004" s="77"/>
      <c r="AB1004" s="77"/>
      <c r="AC1004" s="77"/>
      <c r="AD1004" s="77"/>
      <c r="AE1004" s="77"/>
      <c r="AF1004" s="77"/>
      <c r="AG1004" s="77"/>
      <c r="AH1004" s="77"/>
      <c r="AI1004" s="77"/>
      <c r="AJ1004" s="77"/>
      <c r="AK1004" s="77"/>
      <c r="AL1004" s="77"/>
      <c r="AM1004" s="77"/>
      <c r="AN1004" s="77"/>
      <c r="AO1004" s="77"/>
      <c r="AP1004" s="77"/>
      <c r="AQ1004" s="77"/>
      <c r="AR1004" s="77"/>
      <c r="AS1004" s="77"/>
      <c r="AT1004" s="77"/>
      <c r="AU1004" s="77"/>
      <c r="AV1004" s="77"/>
      <c r="AW1004" s="77"/>
      <c r="AX1004" s="77"/>
      <c r="AY1004" s="77"/>
      <c r="AZ1004" s="77"/>
      <c r="BA1004" s="77"/>
      <c r="BB1004" s="77"/>
      <c r="BC1004" s="77"/>
      <c r="BD1004" s="77"/>
      <c r="BE1004" s="77"/>
      <c r="BF1004" s="77"/>
      <c r="BG1004" s="77"/>
      <c r="BH1004" s="77"/>
      <c r="BI1004" s="77"/>
      <c r="BJ1004" s="77"/>
      <c r="BK1004" s="77"/>
      <c r="BL1004" s="77"/>
      <c r="BM1004" s="77"/>
      <c r="BN1004" s="77"/>
      <c r="BO1004" s="77"/>
      <c r="BP1004" s="77"/>
      <c r="BQ1004" s="77"/>
      <c r="BR1004" s="77"/>
      <c r="BS1004" s="77"/>
      <c r="BT1004" s="77"/>
      <c r="BU1004" s="77"/>
      <c r="BV1004" s="77"/>
      <c r="BW1004" s="77"/>
      <c r="BX1004" s="77"/>
      <c r="BY1004" s="77"/>
      <c r="BZ1004" s="77"/>
      <c r="CA1004" s="77"/>
      <c r="CB1004" s="77"/>
      <c r="CC1004" s="77"/>
      <c r="CD1004" s="77"/>
      <c r="CE1004" s="77"/>
      <c r="CF1004" s="77"/>
      <c r="CG1004" s="77"/>
      <c r="CH1004" s="77"/>
      <c r="CI1004" s="77"/>
      <c r="CJ1004" s="77"/>
      <c r="CK1004" s="77"/>
      <c r="CL1004" s="77"/>
      <c r="CM1004" s="77"/>
      <c r="CN1004" s="77"/>
      <c r="CO1004" s="77"/>
      <c r="CP1004" s="77"/>
      <c r="CQ1004" s="77"/>
      <c r="CR1004" s="77"/>
      <c r="CS1004" s="77"/>
      <c r="CT1004" s="81"/>
      <c r="CU1004" s="77"/>
      <c r="CV1004" s="77"/>
      <c r="CW1004" s="77"/>
      <c r="CX1004" s="77"/>
      <c r="CY1004" s="77"/>
      <c r="CZ1004" s="77"/>
      <c r="DA1004" s="77"/>
      <c r="DB1004" s="77"/>
      <c r="DC1004" s="77"/>
      <c r="DD1004" s="77"/>
      <c r="DE1004" s="77"/>
      <c r="DF1004" s="77"/>
      <c r="DG1004" s="77"/>
      <c r="DH1004" s="77"/>
      <c r="DI1004" s="77"/>
      <c r="DJ1004" s="77"/>
      <c r="DK1004" s="77"/>
      <c r="DL1004" s="77"/>
      <c r="DM1004" s="77"/>
      <c r="DN1004" s="77"/>
      <c r="DO1004" s="77"/>
      <c r="DP1004" s="77"/>
      <c r="DQ1004" s="77"/>
      <c r="DR1004" s="77"/>
    </row>
    <row r="1005" spans="1:122" ht="13.5" customHeight="1">
      <c r="A1005" s="77"/>
      <c r="B1005" s="86"/>
      <c r="C1005" s="86"/>
      <c r="D1005" s="86"/>
      <c r="E1005" s="86"/>
      <c r="F1005" s="86"/>
      <c r="G1005" s="86"/>
      <c r="H1005" s="86"/>
      <c r="I1005" s="86"/>
      <c r="J1005" s="86"/>
      <c r="K1005" s="88"/>
      <c r="L1005" s="77"/>
      <c r="M1005" s="77"/>
      <c r="N1005" s="77"/>
      <c r="O1005" s="77"/>
      <c r="P1005" s="77"/>
      <c r="Q1005" s="77"/>
      <c r="R1005" s="89"/>
      <c r="S1005" s="77"/>
      <c r="T1005" s="77"/>
      <c r="U1005" s="77"/>
      <c r="V1005" s="77"/>
      <c r="W1005" s="77"/>
      <c r="X1005" s="77"/>
      <c r="Y1005" s="77"/>
      <c r="Z1005" s="77"/>
      <c r="AA1005" s="77"/>
      <c r="AB1005" s="77"/>
      <c r="AC1005" s="77"/>
      <c r="AD1005" s="77"/>
      <c r="AE1005" s="77"/>
      <c r="AF1005" s="77"/>
      <c r="AG1005" s="77"/>
      <c r="AH1005" s="77"/>
      <c r="AI1005" s="77"/>
      <c r="AJ1005" s="77"/>
      <c r="AK1005" s="77"/>
      <c r="AL1005" s="77"/>
      <c r="AM1005" s="77"/>
      <c r="AN1005" s="77"/>
      <c r="AO1005" s="77"/>
      <c r="AP1005" s="77"/>
      <c r="AQ1005" s="77"/>
      <c r="AR1005" s="77"/>
      <c r="AS1005" s="77"/>
      <c r="AT1005" s="77"/>
      <c r="AU1005" s="77"/>
      <c r="AV1005" s="77"/>
      <c r="AW1005" s="77"/>
      <c r="AX1005" s="77"/>
      <c r="AY1005" s="77"/>
      <c r="AZ1005" s="77"/>
      <c r="BA1005" s="77"/>
      <c r="BB1005" s="77"/>
      <c r="BC1005" s="77"/>
      <c r="BD1005" s="77"/>
      <c r="BE1005" s="77"/>
      <c r="BF1005" s="77"/>
      <c r="BG1005" s="77"/>
      <c r="BH1005" s="77"/>
      <c r="BI1005" s="77"/>
      <c r="BJ1005" s="77"/>
      <c r="BK1005" s="77"/>
      <c r="BL1005" s="77"/>
      <c r="BM1005" s="77"/>
      <c r="BN1005" s="77"/>
      <c r="BO1005" s="77"/>
      <c r="BP1005" s="77"/>
      <c r="BQ1005" s="77"/>
      <c r="BR1005" s="77"/>
      <c r="BS1005" s="77"/>
      <c r="BT1005" s="77"/>
      <c r="BU1005" s="77"/>
      <c r="BV1005" s="77"/>
      <c r="BW1005" s="77"/>
      <c r="BX1005" s="77"/>
      <c r="BY1005" s="77"/>
      <c r="BZ1005" s="77"/>
      <c r="CA1005" s="77"/>
      <c r="CB1005" s="77"/>
      <c r="CC1005" s="77"/>
      <c r="CD1005" s="77"/>
      <c r="CE1005" s="77"/>
      <c r="CF1005" s="77"/>
      <c r="CG1005" s="77"/>
      <c r="CH1005" s="77"/>
      <c r="CI1005" s="77"/>
      <c r="CJ1005" s="77"/>
      <c r="CK1005" s="77"/>
      <c r="CL1005" s="77"/>
      <c r="CM1005" s="77"/>
      <c r="CN1005" s="77"/>
      <c r="CO1005" s="77"/>
      <c r="CP1005" s="77"/>
      <c r="CQ1005" s="77"/>
      <c r="CR1005" s="77"/>
      <c r="CS1005" s="77"/>
      <c r="CT1005" s="81"/>
      <c r="CU1005" s="77"/>
      <c r="CV1005" s="77"/>
      <c r="CW1005" s="77"/>
      <c r="CX1005" s="77"/>
      <c r="CY1005" s="77"/>
      <c r="CZ1005" s="77"/>
      <c r="DA1005" s="77"/>
      <c r="DB1005" s="77"/>
      <c r="DC1005" s="77"/>
      <c r="DD1005" s="77"/>
      <c r="DE1005" s="77"/>
      <c r="DF1005" s="77"/>
      <c r="DG1005" s="77"/>
      <c r="DH1005" s="77"/>
      <c r="DI1005" s="77"/>
      <c r="DJ1005" s="77"/>
      <c r="DK1005" s="77"/>
      <c r="DL1005" s="77"/>
      <c r="DM1005" s="77"/>
      <c r="DN1005" s="77"/>
      <c r="DO1005" s="77"/>
      <c r="DP1005" s="77"/>
      <c r="DQ1005" s="77"/>
      <c r="DR1005" s="77"/>
    </row>
    <row r="1006" spans="1:122" ht="13.5" customHeight="1">
      <c r="A1006" s="77"/>
      <c r="B1006" s="86"/>
      <c r="C1006" s="86"/>
      <c r="D1006" s="86"/>
      <c r="E1006" s="86"/>
      <c r="F1006" s="86"/>
      <c r="G1006" s="86"/>
      <c r="H1006" s="86"/>
      <c r="I1006" s="86"/>
      <c r="J1006" s="86"/>
      <c r="K1006" s="88"/>
      <c r="L1006" s="77"/>
      <c r="M1006" s="77"/>
      <c r="N1006" s="77"/>
      <c r="O1006" s="77"/>
      <c r="P1006" s="77"/>
      <c r="Q1006" s="77"/>
      <c r="R1006" s="89"/>
      <c r="S1006" s="77"/>
      <c r="T1006" s="77"/>
      <c r="U1006" s="77"/>
      <c r="V1006" s="77"/>
      <c r="W1006" s="77"/>
      <c r="X1006" s="77"/>
      <c r="Y1006" s="77"/>
      <c r="Z1006" s="77"/>
      <c r="AA1006" s="77"/>
      <c r="AB1006" s="77"/>
      <c r="AC1006" s="77"/>
      <c r="AD1006" s="77"/>
      <c r="AE1006" s="77"/>
      <c r="AF1006" s="77"/>
      <c r="AG1006" s="77"/>
      <c r="AH1006" s="77"/>
      <c r="AI1006" s="77"/>
      <c r="AJ1006" s="77"/>
      <c r="AK1006" s="77"/>
      <c r="AL1006" s="77"/>
      <c r="AM1006" s="77"/>
      <c r="AN1006" s="77"/>
      <c r="AO1006" s="77"/>
      <c r="AP1006" s="77"/>
      <c r="AQ1006" s="77"/>
      <c r="AR1006" s="77"/>
      <c r="AS1006" s="77"/>
      <c r="AT1006" s="77"/>
      <c r="AU1006" s="77"/>
      <c r="AV1006" s="77"/>
      <c r="AW1006" s="77"/>
      <c r="AX1006" s="77"/>
      <c r="AY1006" s="77"/>
      <c r="AZ1006" s="77"/>
      <c r="BA1006" s="77"/>
      <c r="BB1006" s="77"/>
      <c r="BC1006" s="77"/>
      <c r="BD1006" s="77"/>
      <c r="BE1006" s="77"/>
      <c r="BF1006" s="77"/>
      <c r="BG1006" s="77"/>
      <c r="BH1006" s="77"/>
      <c r="BI1006" s="77"/>
      <c r="BJ1006" s="77"/>
      <c r="BK1006" s="77"/>
      <c r="BL1006" s="77"/>
      <c r="BM1006" s="77"/>
      <c r="BN1006" s="77"/>
      <c r="BO1006" s="77"/>
      <c r="BP1006" s="77"/>
      <c r="BQ1006" s="77"/>
      <c r="BR1006" s="77"/>
      <c r="BS1006" s="77"/>
      <c r="BT1006" s="77"/>
      <c r="BU1006" s="77"/>
      <c r="BV1006" s="77"/>
      <c r="BW1006" s="77"/>
      <c r="BX1006" s="77"/>
      <c r="BY1006" s="77"/>
      <c r="BZ1006" s="77"/>
      <c r="CA1006" s="77"/>
      <c r="CB1006" s="77"/>
      <c r="CC1006" s="77"/>
      <c r="CD1006" s="77"/>
      <c r="CE1006" s="77"/>
      <c r="CF1006" s="77"/>
      <c r="CG1006" s="77"/>
      <c r="CH1006" s="77"/>
      <c r="CI1006" s="77"/>
      <c r="CJ1006" s="77"/>
      <c r="CK1006" s="77"/>
      <c r="CL1006" s="77"/>
      <c r="CM1006" s="77"/>
      <c r="CN1006" s="77"/>
      <c r="CO1006" s="77"/>
      <c r="CP1006" s="77"/>
      <c r="CQ1006" s="77"/>
      <c r="CR1006" s="77"/>
      <c r="CS1006" s="77"/>
      <c r="CT1006" s="81"/>
      <c r="CU1006" s="77"/>
      <c r="CV1006" s="77"/>
      <c r="CW1006" s="77"/>
      <c r="CX1006" s="77"/>
      <c r="CY1006" s="77"/>
      <c r="CZ1006" s="77"/>
      <c r="DA1006" s="77"/>
      <c r="DB1006" s="77"/>
      <c r="DC1006" s="77"/>
      <c r="DD1006" s="77"/>
      <c r="DE1006" s="77"/>
      <c r="DF1006" s="77"/>
      <c r="DG1006" s="77"/>
      <c r="DH1006" s="77"/>
      <c r="DI1006" s="77"/>
      <c r="DJ1006" s="77"/>
      <c r="DK1006" s="77"/>
      <c r="DL1006" s="77"/>
      <c r="DM1006" s="77"/>
      <c r="DN1006" s="77"/>
      <c r="DO1006" s="77"/>
      <c r="DP1006" s="77"/>
      <c r="DQ1006" s="77"/>
      <c r="DR1006" s="77"/>
    </row>
    <row r="1007" spans="1:122" ht="13.5" customHeight="1">
      <c r="A1007" s="77"/>
      <c r="B1007" s="86"/>
      <c r="C1007" s="86"/>
      <c r="D1007" s="86"/>
      <c r="E1007" s="86"/>
      <c r="F1007" s="86"/>
      <c r="G1007" s="86"/>
      <c r="H1007" s="86"/>
      <c r="I1007" s="86"/>
      <c r="J1007" s="86"/>
      <c r="K1007" s="88"/>
      <c r="L1007" s="77"/>
      <c r="M1007" s="77"/>
      <c r="N1007" s="77"/>
      <c r="O1007" s="77"/>
      <c r="P1007" s="77"/>
      <c r="Q1007" s="77"/>
      <c r="R1007" s="89"/>
      <c r="S1007" s="77"/>
      <c r="T1007" s="77"/>
      <c r="U1007" s="77"/>
      <c r="V1007" s="77"/>
      <c r="W1007" s="77"/>
      <c r="X1007" s="77"/>
      <c r="Y1007" s="77"/>
      <c r="Z1007" s="77"/>
      <c r="AA1007" s="77"/>
      <c r="AB1007" s="77"/>
      <c r="AC1007" s="77"/>
      <c r="AD1007" s="77"/>
      <c r="AE1007" s="77"/>
      <c r="AF1007" s="77"/>
      <c r="AG1007" s="77"/>
      <c r="AH1007" s="77"/>
      <c r="AI1007" s="77"/>
      <c r="AJ1007" s="77"/>
      <c r="AK1007" s="77"/>
      <c r="AL1007" s="77"/>
      <c r="AM1007" s="77"/>
      <c r="AN1007" s="77"/>
      <c r="AO1007" s="77"/>
      <c r="AP1007" s="77"/>
      <c r="AQ1007" s="77"/>
      <c r="AR1007" s="77"/>
      <c r="AS1007" s="77"/>
      <c r="AT1007" s="77"/>
      <c r="AU1007" s="77"/>
      <c r="AV1007" s="77"/>
      <c r="AW1007" s="77"/>
      <c r="AX1007" s="77"/>
      <c r="AY1007" s="77"/>
      <c r="AZ1007" s="77"/>
      <c r="BA1007" s="77"/>
      <c r="BB1007" s="77"/>
      <c r="BC1007" s="77"/>
      <c r="BD1007" s="77"/>
      <c r="BE1007" s="77"/>
      <c r="BF1007" s="77"/>
      <c r="BG1007" s="77"/>
      <c r="BH1007" s="77"/>
      <c r="BI1007" s="77"/>
      <c r="BJ1007" s="77"/>
      <c r="BK1007" s="77"/>
      <c r="BL1007" s="77"/>
      <c r="BM1007" s="77"/>
      <c r="BN1007" s="77"/>
      <c r="BO1007" s="77"/>
      <c r="BP1007" s="77"/>
      <c r="BQ1007" s="77"/>
      <c r="BR1007" s="77"/>
      <c r="BS1007" s="77"/>
      <c r="BT1007" s="77"/>
      <c r="BU1007" s="77"/>
      <c r="BV1007" s="77"/>
      <c r="BW1007" s="77"/>
      <c r="BX1007" s="77"/>
      <c r="BY1007" s="77"/>
      <c r="BZ1007" s="77"/>
      <c r="CA1007" s="77"/>
      <c r="CB1007" s="77"/>
      <c r="CC1007" s="77"/>
      <c r="CD1007" s="77"/>
      <c r="CE1007" s="77"/>
      <c r="CF1007" s="77"/>
      <c r="CG1007" s="77"/>
      <c r="CH1007" s="77"/>
      <c r="CI1007" s="77"/>
      <c r="CJ1007" s="77"/>
      <c r="CK1007" s="77"/>
      <c r="CL1007" s="77"/>
      <c r="CM1007" s="77"/>
      <c r="CN1007" s="77"/>
      <c r="CO1007" s="77"/>
      <c r="CP1007" s="77"/>
      <c r="CQ1007" s="77"/>
      <c r="CR1007" s="77"/>
      <c r="CS1007" s="77"/>
      <c r="CT1007" s="81"/>
      <c r="CU1007" s="77"/>
      <c r="CV1007" s="77"/>
      <c r="CW1007" s="77"/>
      <c r="CX1007" s="77"/>
      <c r="CY1007" s="77"/>
      <c r="CZ1007" s="77"/>
      <c r="DA1007" s="77"/>
      <c r="DB1007" s="77"/>
      <c r="DC1007" s="77"/>
      <c r="DD1007" s="77"/>
      <c r="DE1007" s="77"/>
      <c r="DF1007" s="77"/>
      <c r="DG1007" s="77"/>
      <c r="DH1007" s="77"/>
      <c r="DI1007" s="77"/>
      <c r="DJ1007" s="77"/>
      <c r="DK1007" s="77"/>
      <c r="DL1007" s="77"/>
      <c r="DM1007" s="77"/>
      <c r="DN1007" s="77"/>
      <c r="DO1007" s="77"/>
      <c r="DP1007" s="77"/>
      <c r="DQ1007" s="77"/>
      <c r="DR1007" s="77"/>
    </row>
    <row r="1008" spans="1:122" ht="13.5" customHeight="1">
      <c r="A1008" s="77"/>
      <c r="B1008" s="86"/>
      <c r="C1008" s="86"/>
      <c r="D1008" s="86"/>
      <c r="E1008" s="86"/>
      <c r="F1008" s="86"/>
      <c r="G1008" s="86"/>
      <c r="H1008" s="86"/>
      <c r="I1008" s="86"/>
      <c r="J1008" s="86"/>
      <c r="K1008" s="88"/>
      <c r="L1008" s="77"/>
      <c r="M1008" s="77"/>
      <c r="N1008" s="77"/>
      <c r="O1008" s="77"/>
      <c r="P1008" s="77"/>
      <c r="Q1008" s="77"/>
      <c r="R1008" s="89"/>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77"/>
      <c r="AN1008" s="77"/>
      <c r="AO1008" s="77"/>
      <c r="AP1008" s="77"/>
      <c r="AQ1008" s="77"/>
      <c r="AR1008" s="77"/>
      <c r="AS1008" s="77"/>
      <c r="AT1008" s="77"/>
      <c r="AU1008" s="77"/>
      <c r="AV1008" s="77"/>
      <c r="AW1008" s="77"/>
      <c r="AX1008" s="77"/>
      <c r="AY1008" s="77"/>
      <c r="AZ1008" s="77"/>
      <c r="BA1008" s="77"/>
      <c r="BB1008" s="77"/>
      <c r="BC1008" s="77"/>
      <c r="BD1008" s="77"/>
      <c r="BE1008" s="77"/>
      <c r="BF1008" s="77"/>
      <c r="BG1008" s="77"/>
      <c r="BH1008" s="77"/>
      <c r="BI1008" s="77"/>
      <c r="BJ1008" s="77"/>
      <c r="BK1008" s="77"/>
      <c r="BL1008" s="77"/>
      <c r="BM1008" s="77"/>
      <c r="BN1008" s="77"/>
      <c r="BO1008" s="77"/>
      <c r="BP1008" s="77"/>
      <c r="BQ1008" s="77"/>
      <c r="BR1008" s="77"/>
      <c r="BS1008" s="77"/>
      <c r="BT1008" s="77"/>
      <c r="BU1008" s="77"/>
      <c r="BV1008" s="77"/>
      <c r="BW1008" s="77"/>
      <c r="BX1008" s="77"/>
      <c r="BY1008" s="77"/>
      <c r="BZ1008" s="77"/>
      <c r="CA1008" s="77"/>
      <c r="CB1008" s="77"/>
      <c r="CC1008" s="77"/>
      <c r="CD1008" s="77"/>
      <c r="CE1008" s="77"/>
      <c r="CF1008" s="77"/>
      <c r="CG1008" s="77"/>
      <c r="CH1008" s="77"/>
      <c r="CI1008" s="77"/>
      <c r="CJ1008" s="77"/>
      <c r="CK1008" s="77"/>
      <c r="CL1008" s="77"/>
      <c r="CM1008" s="77"/>
      <c r="CN1008" s="77"/>
      <c r="CO1008" s="77"/>
      <c r="CP1008" s="77"/>
      <c r="CQ1008" s="77"/>
      <c r="CR1008" s="77"/>
      <c r="CS1008" s="77"/>
      <c r="CT1008" s="81"/>
      <c r="CU1008" s="77"/>
      <c r="CV1008" s="77"/>
      <c r="CW1008" s="77"/>
      <c r="CX1008" s="77"/>
      <c r="CY1008" s="77"/>
      <c r="CZ1008" s="77"/>
      <c r="DA1008" s="77"/>
      <c r="DB1008" s="77"/>
      <c r="DC1008" s="77"/>
      <c r="DD1008" s="77"/>
      <c r="DE1008" s="77"/>
      <c r="DF1008" s="77"/>
      <c r="DG1008" s="77"/>
      <c r="DH1008" s="77"/>
      <c r="DI1008" s="77"/>
      <c r="DJ1008" s="77"/>
      <c r="DK1008" s="77"/>
      <c r="DL1008" s="77"/>
      <c r="DM1008" s="77"/>
      <c r="DN1008" s="77"/>
      <c r="DO1008" s="77"/>
      <c r="DP1008" s="77"/>
      <c r="DQ1008" s="77"/>
      <c r="DR1008" s="77"/>
    </row>
    <row r="1009" spans="1:122" ht="13.5" customHeight="1">
      <c r="A1009" s="77"/>
      <c r="B1009" s="86"/>
      <c r="C1009" s="86"/>
      <c r="D1009" s="86"/>
      <c r="E1009" s="86"/>
      <c r="F1009" s="86"/>
      <c r="G1009" s="86"/>
      <c r="H1009" s="86"/>
      <c r="I1009" s="86"/>
      <c r="J1009" s="86"/>
      <c r="K1009" s="88"/>
      <c r="L1009" s="77"/>
      <c r="M1009" s="77"/>
      <c r="N1009" s="77"/>
      <c r="O1009" s="77"/>
      <c r="P1009" s="77"/>
      <c r="Q1009" s="77"/>
      <c r="R1009" s="89"/>
      <c r="S1009" s="77"/>
      <c r="T1009" s="77"/>
      <c r="U1009" s="77"/>
      <c r="V1009" s="77"/>
      <c r="W1009" s="77"/>
      <c r="X1009" s="77"/>
      <c r="Y1009" s="77"/>
      <c r="Z1009" s="77"/>
      <c r="AA1009" s="77"/>
      <c r="AB1009" s="77"/>
      <c r="AC1009" s="77"/>
      <c r="AD1009" s="77"/>
      <c r="AE1009" s="77"/>
      <c r="AF1009" s="77"/>
      <c r="AG1009" s="77"/>
      <c r="AH1009" s="77"/>
      <c r="AI1009" s="77"/>
      <c r="AJ1009" s="77"/>
      <c r="AK1009" s="77"/>
      <c r="AL1009" s="77"/>
      <c r="AM1009" s="77"/>
      <c r="AN1009" s="77"/>
      <c r="AO1009" s="77"/>
      <c r="AP1009" s="77"/>
      <c r="AQ1009" s="77"/>
      <c r="AR1009" s="77"/>
      <c r="AS1009" s="77"/>
      <c r="AT1009" s="77"/>
      <c r="AU1009" s="77"/>
      <c r="AV1009" s="77"/>
      <c r="AW1009" s="77"/>
      <c r="AX1009" s="77"/>
      <c r="AY1009" s="77"/>
      <c r="AZ1009" s="77"/>
      <c r="BA1009" s="77"/>
      <c r="BB1009" s="77"/>
      <c r="BC1009" s="77"/>
      <c r="BD1009" s="77"/>
      <c r="BE1009" s="77"/>
      <c r="BF1009" s="77"/>
      <c r="BG1009" s="77"/>
      <c r="BH1009" s="77"/>
      <c r="BI1009" s="77"/>
      <c r="BJ1009" s="77"/>
      <c r="BK1009" s="77"/>
      <c r="BL1009" s="77"/>
      <c r="BM1009" s="77"/>
      <c r="BN1009" s="77"/>
      <c r="BO1009" s="77"/>
      <c r="BP1009" s="77"/>
      <c r="BQ1009" s="77"/>
      <c r="BR1009" s="77"/>
      <c r="BS1009" s="77"/>
      <c r="BT1009" s="77"/>
      <c r="BU1009" s="77"/>
      <c r="BV1009" s="77"/>
      <c r="BW1009" s="77"/>
      <c r="BX1009" s="77"/>
      <c r="BY1009" s="77"/>
      <c r="BZ1009" s="77"/>
      <c r="CA1009" s="77"/>
      <c r="CB1009" s="77"/>
      <c r="CC1009" s="77"/>
      <c r="CD1009" s="77"/>
      <c r="CE1009" s="77"/>
      <c r="CF1009" s="77"/>
      <c r="CG1009" s="77"/>
      <c r="CH1009" s="77"/>
      <c r="CI1009" s="77"/>
      <c r="CJ1009" s="77"/>
      <c r="CK1009" s="77"/>
      <c r="CL1009" s="77"/>
      <c r="CM1009" s="77"/>
      <c r="CN1009" s="77"/>
      <c r="CO1009" s="77"/>
      <c r="CP1009" s="77"/>
      <c r="CQ1009" s="77"/>
      <c r="CR1009" s="77"/>
      <c r="CS1009" s="77"/>
      <c r="CT1009" s="81"/>
      <c r="CU1009" s="77"/>
      <c r="CV1009" s="77"/>
      <c r="CW1009" s="77"/>
      <c r="CX1009" s="77"/>
      <c r="CY1009" s="77"/>
      <c r="CZ1009" s="77"/>
      <c r="DA1009" s="77"/>
      <c r="DB1009" s="77"/>
      <c r="DC1009" s="77"/>
      <c r="DD1009" s="77"/>
      <c r="DE1009" s="77"/>
      <c r="DF1009" s="77"/>
      <c r="DG1009" s="77"/>
      <c r="DH1009" s="77"/>
      <c r="DI1009" s="77"/>
      <c r="DJ1009" s="77"/>
      <c r="DK1009" s="77"/>
      <c r="DL1009" s="77"/>
      <c r="DM1009" s="77"/>
      <c r="DN1009" s="77"/>
      <c r="DO1009" s="77"/>
      <c r="DP1009" s="77"/>
      <c r="DQ1009" s="77"/>
      <c r="DR1009" s="77"/>
    </row>
    <row r="1010" spans="1:122" ht="13.5" customHeight="1">
      <c r="A1010" s="77"/>
      <c r="B1010" s="86"/>
      <c r="C1010" s="86"/>
      <c r="D1010" s="86"/>
      <c r="E1010" s="86"/>
      <c r="F1010" s="86"/>
      <c r="G1010" s="86"/>
      <c r="H1010" s="86"/>
      <c r="I1010" s="86"/>
      <c r="J1010" s="86"/>
      <c r="K1010" s="88"/>
      <c r="L1010" s="77"/>
      <c r="M1010" s="77"/>
      <c r="N1010" s="77"/>
      <c r="O1010" s="77"/>
      <c r="P1010" s="77"/>
      <c r="Q1010" s="77"/>
      <c r="R1010" s="89"/>
      <c r="S1010" s="77"/>
      <c r="T1010" s="77"/>
      <c r="U1010" s="77"/>
      <c r="V1010" s="77"/>
      <c r="W1010" s="77"/>
      <c r="X1010" s="77"/>
      <c r="Y1010" s="77"/>
      <c r="Z1010" s="77"/>
      <c r="AA1010" s="77"/>
      <c r="AB1010" s="77"/>
      <c r="AC1010" s="77"/>
      <c r="AD1010" s="77"/>
      <c r="AE1010" s="77"/>
      <c r="AF1010" s="77"/>
      <c r="AG1010" s="77"/>
      <c r="AH1010" s="77"/>
      <c r="AI1010" s="77"/>
      <c r="AJ1010" s="77"/>
      <c r="AK1010" s="77"/>
      <c r="AL1010" s="77"/>
      <c r="AM1010" s="77"/>
      <c r="AN1010" s="77"/>
      <c r="AO1010" s="77"/>
      <c r="AP1010" s="77"/>
      <c r="AQ1010" s="77"/>
      <c r="AR1010" s="77"/>
      <c r="AS1010" s="77"/>
      <c r="AT1010" s="77"/>
      <c r="AU1010" s="77"/>
      <c r="AV1010" s="77"/>
      <c r="AW1010" s="77"/>
      <c r="AX1010" s="77"/>
      <c r="AY1010" s="77"/>
      <c r="AZ1010" s="77"/>
      <c r="BA1010" s="77"/>
      <c r="BB1010" s="77"/>
      <c r="BC1010" s="77"/>
      <c r="BD1010" s="77"/>
      <c r="BE1010" s="77"/>
      <c r="BF1010" s="77"/>
      <c r="BG1010" s="77"/>
      <c r="BH1010" s="77"/>
      <c r="BI1010" s="77"/>
      <c r="BJ1010" s="77"/>
      <c r="BK1010" s="77"/>
      <c r="BL1010" s="77"/>
      <c r="BM1010" s="77"/>
      <c r="BN1010" s="77"/>
      <c r="BO1010" s="77"/>
      <c r="BP1010" s="77"/>
      <c r="BQ1010" s="77"/>
      <c r="BR1010" s="77"/>
      <c r="BS1010" s="77"/>
      <c r="BT1010" s="77"/>
      <c r="BU1010" s="77"/>
      <c r="BV1010" s="77"/>
      <c r="BW1010" s="77"/>
      <c r="BX1010" s="77"/>
      <c r="BY1010" s="77"/>
      <c r="BZ1010" s="77"/>
      <c r="CA1010" s="77"/>
      <c r="CB1010" s="77"/>
      <c r="CC1010" s="77"/>
      <c r="CD1010" s="77"/>
      <c r="CE1010" s="77"/>
      <c r="CF1010" s="77"/>
      <c r="CG1010" s="77"/>
      <c r="CH1010" s="77"/>
      <c r="CI1010" s="77"/>
      <c r="CJ1010" s="77"/>
      <c r="CK1010" s="77"/>
      <c r="CL1010" s="77"/>
      <c r="CM1010" s="77"/>
      <c r="CN1010" s="77"/>
      <c r="CO1010" s="77"/>
      <c r="CP1010" s="77"/>
      <c r="CQ1010" s="77"/>
      <c r="CR1010" s="77"/>
      <c r="CS1010" s="77"/>
      <c r="CT1010" s="81"/>
      <c r="CU1010" s="77"/>
      <c r="CV1010" s="77"/>
      <c r="CW1010" s="77"/>
      <c r="CX1010" s="77"/>
      <c r="CY1010" s="77"/>
      <c r="CZ1010" s="77"/>
      <c r="DA1010" s="77"/>
      <c r="DB1010" s="77"/>
      <c r="DC1010" s="77"/>
      <c r="DD1010" s="77"/>
      <c r="DE1010" s="77"/>
      <c r="DF1010" s="77"/>
      <c r="DG1010" s="77"/>
      <c r="DH1010" s="77"/>
      <c r="DI1010" s="77"/>
      <c r="DJ1010" s="77"/>
      <c r="DK1010" s="77"/>
      <c r="DL1010" s="77"/>
      <c r="DM1010" s="77"/>
      <c r="DN1010" s="77"/>
      <c r="DO1010" s="77"/>
      <c r="DP1010" s="77"/>
      <c r="DQ1010" s="77"/>
      <c r="DR1010" s="77"/>
    </row>
    <row r="1011" spans="1:122" ht="13.5" customHeight="1">
      <c r="A1011" s="77"/>
      <c r="B1011" s="86"/>
      <c r="C1011" s="86"/>
      <c r="D1011" s="86"/>
      <c r="E1011" s="86"/>
      <c r="F1011" s="86"/>
      <c r="G1011" s="86"/>
      <c r="H1011" s="86"/>
      <c r="I1011" s="86"/>
      <c r="J1011" s="86"/>
      <c r="K1011" s="88"/>
      <c r="L1011" s="77"/>
      <c r="M1011" s="77"/>
      <c r="N1011" s="77"/>
      <c r="O1011" s="77"/>
      <c r="P1011" s="77"/>
      <c r="Q1011" s="77"/>
      <c r="R1011" s="89"/>
      <c r="S1011" s="77"/>
      <c r="T1011" s="77"/>
      <c r="U1011" s="77"/>
      <c r="V1011" s="77"/>
      <c r="W1011" s="77"/>
      <c r="X1011" s="77"/>
      <c r="Y1011" s="77"/>
      <c r="Z1011" s="77"/>
      <c r="AA1011" s="77"/>
      <c r="AB1011" s="77"/>
      <c r="AC1011" s="77"/>
      <c r="AD1011" s="77"/>
      <c r="AE1011" s="77"/>
      <c r="AF1011" s="77"/>
      <c r="AG1011" s="77"/>
      <c r="AH1011" s="77"/>
      <c r="AI1011" s="77"/>
      <c r="AJ1011" s="77"/>
      <c r="AK1011" s="77"/>
      <c r="AL1011" s="77"/>
      <c r="AM1011" s="77"/>
      <c r="AN1011" s="77"/>
      <c r="AO1011" s="77"/>
      <c r="AP1011" s="77"/>
      <c r="AQ1011" s="77"/>
      <c r="AR1011" s="77"/>
      <c r="AS1011" s="77"/>
      <c r="AT1011" s="77"/>
      <c r="AU1011" s="77"/>
      <c r="AV1011" s="77"/>
      <c r="AW1011" s="77"/>
      <c r="AX1011" s="77"/>
      <c r="AY1011" s="77"/>
      <c r="AZ1011" s="77"/>
      <c r="BA1011" s="77"/>
      <c r="BB1011" s="77"/>
      <c r="BC1011" s="77"/>
      <c r="BD1011" s="77"/>
      <c r="BE1011" s="77"/>
      <c r="BF1011" s="77"/>
      <c r="BG1011" s="77"/>
      <c r="BH1011" s="77"/>
      <c r="BI1011" s="77"/>
      <c r="BJ1011" s="77"/>
      <c r="BK1011" s="77"/>
      <c r="BL1011" s="77"/>
      <c r="BM1011" s="77"/>
      <c r="BN1011" s="77"/>
      <c r="BO1011" s="77"/>
      <c r="BP1011" s="77"/>
      <c r="BQ1011" s="77"/>
      <c r="BR1011" s="77"/>
      <c r="BS1011" s="77"/>
      <c r="BT1011" s="77"/>
      <c r="BU1011" s="77"/>
      <c r="BV1011" s="77"/>
      <c r="BW1011" s="77"/>
      <c r="BX1011" s="77"/>
      <c r="BY1011" s="77"/>
      <c r="BZ1011" s="77"/>
      <c r="CA1011" s="77"/>
      <c r="CB1011" s="77"/>
      <c r="CC1011" s="77"/>
      <c r="CD1011" s="77"/>
      <c r="CE1011" s="77"/>
      <c r="CF1011" s="77"/>
      <c r="CG1011" s="77"/>
      <c r="CH1011" s="77"/>
      <c r="CI1011" s="77"/>
      <c r="CJ1011" s="77"/>
      <c r="CK1011" s="77"/>
      <c r="CL1011" s="77"/>
      <c r="CM1011" s="77"/>
      <c r="CN1011" s="77"/>
      <c r="CO1011" s="77"/>
      <c r="CP1011" s="77"/>
      <c r="CQ1011" s="77"/>
      <c r="CR1011" s="77"/>
      <c r="CS1011" s="77"/>
      <c r="CT1011" s="81"/>
      <c r="CU1011" s="77"/>
      <c r="CV1011" s="77"/>
      <c r="CW1011" s="77"/>
      <c r="CX1011" s="77"/>
      <c r="CY1011" s="77"/>
      <c r="CZ1011" s="77"/>
      <c r="DA1011" s="77"/>
      <c r="DB1011" s="77"/>
      <c r="DC1011" s="77"/>
      <c r="DD1011" s="77"/>
      <c r="DE1011" s="77"/>
      <c r="DF1011" s="77"/>
      <c r="DG1011" s="77"/>
      <c r="DH1011" s="77"/>
      <c r="DI1011" s="77"/>
      <c r="DJ1011" s="77"/>
      <c r="DK1011" s="77"/>
      <c r="DL1011" s="77"/>
      <c r="DM1011" s="77"/>
      <c r="DN1011" s="77"/>
      <c r="DO1011" s="77"/>
      <c r="DP1011" s="77"/>
      <c r="DQ1011" s="77"/>
      <c r="DR1011" s="77"/>
    </row>
    <row r="1012" spans="1:122" ht="13.5" customHeight="1">
      <c r="A1012" s="77"/>
      <c r="B1012" s="86"/>
      <c r="C1012" s="86"/>
      <c r="D1012" s="86"/>
      <c r="E1012" s="86"/>
      <c r="F1012" s="86"/>
      <c r="G1012" s="86"/>
      <c r="H1012" s="86"/>
      <c r="I1012" s="86"/>
      <c r="J1012" s="86"/>
      <c r="K1012" s="88"/>
      <c r="L1012" s="77"/>
      <c r="M1012" s="77"/>
      <c r="N1012" s="77"/>
      <c r="O1012" s="77"/>
      <c r="P1012" s="77"/>
      <c r="Q1012" s="77"/>
      <c r="R1012" s="89"/>
      <c r="S1012" s="77"/>
      <c r="T1012" s="77"/>
      <c r="U1012" s="77"/>
      <c r="V1012" s="77"/>
      <c r="W1012" s="77"/>
      <c r="X1012" s="77"/>
      <c r="Y1012" s="77"/>
      <c r="Z1012" s="77"/>
      <c r="AA1012" s="77"/>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7"/>
      <c r="BF1012" s="77"/>
      <c r="BG1012" s="77"/>
      <c r="BH1012" s="77"/>
      <c r="BI1012" s="77"/>
      <c r="BJ1012" s="77"/>
      <c r="BK1012" s="77"/>
      <c r="BL1012" s="77"/>
      <c r="BM1012" s="77"/>
      <c r="BN1012" s="77"/>
      <c r="BO1012" s="77"/>
      <c r="BP1012" s="77"/>
      <c r="BQ1012" s="77"/>
      <c r="BR1012" s="77"/>
      <c r="BS1012" s="77"/>
      <c r="BT1012" s="77"/>
      <c r="BU1012" s="77"/>
      <c r="BV1012" s="77"/>
      <c r="BW1012" s="77"/>
      <c r="BX1012" s="77"/>
      <c r="BY1012" s="77"/>
      <c r="BZ1012" s="77"/>
      <c r="CA1012" s="77"/>
      <c r="CB1012" s="77"/>
      <c r="CC1012" s="77"/>
      <c r="CD1012" s="77"/>
      <c r="CE1012" s="77"/>
      <c r="CF1012" s="77"/>
      <c r="CG1012" s="77"/>
      <c r="CH1012" s="77"/>
      <c r="CI1012" s="77"/>
      <c r="CJ1012" s="77"/>
      <c r="CK1012" s="77"/>
      <c r="CL1012" s="77"/>
      <c r="CM1012" s="77"/>
      <c r="CN1012" s="77"/>
      <c r="CO1012" s="77"/>
      <c r="CP1012" s="77"/>
      <c r="CQ1012" s="77"/>
      <c r="CR1012" s="77"/>
      <c r="CS1012" s="77"/>
      <c r="CT1012" s="81"/>
      <c r="CU1012" s="77"/>
      <c r="CV1012" s="77"/>
      <c r="CW1012" s="77"/>
      <c r="CX1012" s="77"/>
      <c r="CY1012" s="77"/>
      <c r="CZ1012" s="77"/>
      <c r="DA1012" s="77"/>
      <c r="DB1012" s="77"/>
      <c r="DC1012" s="77"/>
      <c r="DD1012" s="77"/>
      <c r="DE1012" s="77"/>
      <c r="DF1012" s="77"/>
      <c r="DG1012" s="77"/>
      <c r="DH1012" s="77"/>
      <c r="DI1012" s="77"/>
      <c r="DJ1012" s="77"/>
      <c r="DK1012" s="77"/>
      <c r="DL1012" s="77"/>
      <c r="DM1012" s="77"/>
      <c r="DN1012" s="77"/>
      <c r="DO1012" s="77"/>
      <c r="DP1012" s="77"/>
      <c r="DQ1012" s="77"/>
      <c r="DR1012" s="77"/>
    </row>
    <row r="1013" spans="1:122" ht="13.5" customHeight="1">
      <c r="A1013" s="77"/>
      <c r="B1013" s="86"/>
      <c r="C1013" s="86"/>
      <c r="D1013" s="86"/>
      <c r="E1013" s="86"/>
      <c r="F1013" s="86"/>
      <c r="G1013" s="86"/>
      <c r="H1013" s="86"/>
      <c r="I1013" s="86"/>
      <c r="J1013" s="86"/>
      <c r="K1013" s="88"/>
      <c r="L1013" s="77"/>
      <c r="M1013" s="77"/>
      <c r="N1013" s="77"/>
      <c r="O1013" s="77"/>
      <c r="P1013" s="77"/>
      <c r="Q1013" s="77"/>
      <c r="R1013" s="89"/>
      <c r="S1013" s="77"/>
      <c r="T1013" s="77"/>
      <c r="U1013" s="77"/>
      <c r="V1013" s="77"/>
      <c r="W1013" s="77"/>
      <c r="X1013" s="77"/>
      <c r="Y1013" s="77"/>
      <c r="Z1013" s="77"/>
      <c r="AA1013" s="77"/>
      <c r="AB1013" s="77"/>
      <c r="AC1013" s="77"/>
      <c r="AD1013" s="77"/>
      <c r="AE1013" s="77"/>
      <c r="AF1013" s="77"/>
      <c r="AG1013" s="77"/>
      <c r="AH1013" s="77"/>
      <c r="AI1013" s="77"/>
      <c r="AJ1013" s="77"/>
      <c r="AK1013" s="77"/>
      <c r="AL1013" s="77"/>
      <c r="AM1013" s="77"/>
      <c r="AN1013" s="77"/>
      <c r="AO1013" s="77"/>
      <c r="AP1013" s="77"/>
      <c r="AQ1013" s="77"/>
      <c r="AR1013" s="77"/>
      <c r="AS1013" s="77"/>
      <c r="AT1013" s="77"/>
      <c r="AU1013" s="77"/>
      <c r="AV1013" s="77"/>
      <c r="AW1013" s="77"/>
      <c r="AX1013" s="77"/>
      <c r="AY1013" s="77"/>
      <c r="AZ1013" s="77"/>
      <c r="BA1013" s="77"/>
      <c r="BB1013" s="77"/>
      <c r="BC1013" s="77"/>
      <c r="BD1013" s="77"/>
      <c r="BE1013" s="77"/>
      <c r="BF1013" s="77"/>
      <c r="BG1013" s="77"/>
      <c r="BH1013" s="77"/>
      <c r="BI1013" s="77"/>
      <c r="BJ1013" s="77"/>
      <c r="BK1013" s="77"/>
      <c r="BL1013" s="77"/>
      <c r="BM1013" s="77"/>
      <c r="BN1013" s="77"/>
      <c r="BO1013" s="77"/>
      <c r="BP1013" s="77"/>
      <c r="BQ1013" s="77"/>
      <c r="BR1013" s="77"/>
      <c r="BS1013" s="77"/>
      <c r="BT1013" s="77"/>
      <c r="BU1013" s="77"/>
      <c r="BV1013" s="77"/>
      <c r="BW1013" s="77"/>
      <c r="BX1013" s="77"/>
      <c r="BY1013" s="77"/>
      <c r="BZ1013" s="77"/>
      <c r="CA1013" s="77"/>
      <c r="CB1013" s="77"/>
      <c r="CC1013" s="77"/>
      <c r="CD1013" s="77"/>
      <c r="CE1013" s="77"/>
      <c r="CF1013" s="77"/>
      <c r="CG1013" s="77"/>
      <c r="CH1013" s="77"/>
      <c r="CI1013" s="77"/>
      <c r="CJ1013" s="77"/>
      <c r="CK1013" s="77"/>
      <c r="CL1013" s="77"/>
      <c r="CM1013" s="77"/>
      <c r="CN1013" s="77"/>
      <c r="CO1013" s="77"/>
      <c r="CP1013" s="77"/>
      <c r="CQ1013" s="77"/>
      <c r="CR1013" s="77"/>
      <c r="CS1013" s="77"/>
      <c r="CT1013" s="81"/>
      <c r="CU1013" s="77"/>
      <c r="CV1013" s="77"/>
      <c r="CW1013" s="77"/>
      <c r="CX1013" s="77"/>
      <c r="CY1013" s="77"/>
      <c r="CZ1013" s="77"/>
      <c r="DA1013" s="77"/>
      <c r="DB1013" s="77"/>
      <c r="DC1013" s="77"/>
      <c r="DD1013" s="77"/>
      <c r="DE1013" s="77"/>
      <c r="DF1013" s="77"/>
      <c r="DG1013" s="77"/>
      <c r="DH1013" s="77"/>
      <c r="DI1013" s="77"/>
      <c r="DJ1013" s="77"/>
      <c r="DK1013" s="77"/>
      <c r="DL1013" s="77"/>
      <c r="DM1013" s="77"/>
      <c r="DN1013" s="77"/>
      <c r="DO1013" s="77"/>
      <c r="DP1013" s="77"/>
      <c r="DQ1013" s="77"/>
      <c r="DR1013" s="77"/>
    </row>
    <row r="1014" spans="1:122" ht="13.5" customHeight="1">
      <c r="A1014" s="77"/>
      <c r="B1014" s="86"/>
      <c r="C1014" s="86"/>
      <c r="D1014" s="86"/>
      <c r="E1014" s="86"/>
      <c r="F1014" s="86"/>
      <c r="G1014" s="86"/>
      <c r="H1014" s="86"/>
      <c r="I1014" s="86"/>
      <c r="J1014" s="86"/>
      <c r="K1014" s="88"/>
      <c r="L1014" s="77"/>
      <c r="M1014" s="77"/>
      <c r="N1014" s="77"/>
      <c r="O1014" s="77"/>
      <c r="P1014" s="77"/>
      <c r="Q1014" s="77"/>
      <c r="R1014" s="89"/>
      <c r="S1014" s="77"/>
      <c r="T1014" s="77"/>
      <c r="U1014" s="77"/>
      <c r="V1014" s="77"/>
      <c r="W1014" s="77"/>
      <c r="X1014" s="77"/>
      <c r="Y1014" s="77"/>
      <c r="Z1014" s="77"/>
      <c r="AA1014" s="77"/>
      <c r="AB1014" s="77"/>
      <c r="AC1014" s="77"/>
      <c r="AD1014" s="77"/>
      <c r="AE1014" s="77"/>
      <c r="AF1014" s="77"/>
      <c r="AG1014" s="77"/>
      <c r="AH1014" s="77"/>
      <c r="AI1014" s="77"/>
      <c r="AJ1014" s="77"/>
      <c r="AK1014" s="77"/>
      <c r="AL1014" s="77"/>
      <c r="AM1014" s="77"/>
      <c r="AN1014" s="77"/>
      <c r="AO1014" s="77"/>
      <c r="AP1014" s="77"/>
      <c r="AQ1014" s="77"/>
      <c r="AR1014" s="77"/>
      <c r="AS1014" s="77"/>
      <c r="AT1014" s="77"/>
      <c r="AU1014" s="77"/>
      <c r="AV1014" s="77"/>
      <c r="AW1014" s="77"/>
      <c r="AX1014" s="77"/>
      <c r="AY1014" s="77"/>
      <c r="AZ1014" s="77"/>
      <c r="BA1014" s="77"/>
      <c r="BB1014" s="77"/>
      <c r="BC1014" s="77"/>
      <c r="BD1014" s="77"/>
      <c r="BE1014" s="77"/>
      <c r="BF1014" s="77"/>
      <c r="BG1014" s="77"/>
      <c r="BH1014" s="77"/>
      <c r="BI1014" s="77"/>
      <c r="BJ1014" s="77"/>
      <c r="BK1014" s="77"/>
      <c r="BL1014" s="77"/>
      <c r="BM1014" s="77"/>
      <c r="BN1014" s="77"/>
      <c r="BO1014" s="77"/>
      <c r="BP1014" s="77"/>
      <c r="BQ1014" s="77"/>
      <c r="BR1014" s="77"/>
      <c r="BS1014" s="77"/>
      <c r="BT1014" s="77"/>
      <c r="BU1014" s="77"/>
      <c r="BV1014" s="77"/>
      <c r="BW1014" s="77"/>
      <c r="BX1014" s="77"/>
      <c r="BY1014" s="77"/>
      <c r="BZ1014" s="77"/>
      <c r="CA1014" s="77"/>
      <c r="CB1014" s="77"/>
      <c r="CC1014" s="77"/>
      <c r="CD1014" s="77"/>
      <c r="CE1014" s="77"/>
      <c r="CF1014" s="77"/>
      <c r="CG1014" s="77"/>
      <c r="CH1014" s="77"/>
      <c r="CI1014" s="77"/>
      <c r="CJ1014" s="77"/>
      <c r="CK1014" s="77"/>
      <c r="CL1014" s="77"/>
      <c r="CM1014" s="77"/>
      <c r="CN1014" s="77"/>
      <c r="CO1014" s="77"/>
      <c r="CP1014" s="77"/>
      <c r="CQ1014" s="77"/>
      <c r="CR1014" s="77"/>
      <c r="CS1014" s="77"/>
      <c r="CT1014" s="81"/>
      <c r="CU1014" s="77"/>
      <c r="CV1014" s="77"/>
      <c r="CW1014" s="77"/>
      <c r="CX1014" s="77"/>
      <c r="CY1014" s="77"/>
      <c r="CZ1014" s="77"/>
      <c r="DA1014" s="77"/>
      <c r="DB1014" s="77"/>
      <c r="DC1014" s="77"/>
      <c r="DD1014" s="77"/>
      <c r="DE1014" s="77"/>
      <c r="DF1014" s="77"/>
      <c r="DG1014" s="77"/>
      <c r="DH1014" s="77"/>
      <c r="DI1014" s="77"/>
      <c r="DJ1014" s="77"/>
      <c r="DK1014" s="77"/>
      <c r="DL1014" s="77"/>
      <c r="DM1014" s="77"/>
      <c r="DN1014" s="77"/>
      <c r="DO1014" s="77"/>
      <c r="DP1014" s="77"/>
      <c r="DQ1014" s="77"/>
      <c r="DR1014" s="77"/>
    </row>
    <row r="1015" spans="1:122" ht="13.5" customHeight="1">
      <c r="A1015" s="77"/>
      <c r="B1015" s="86"/>
      <c r="C1015" s="86"/>
      <c r="D1015" s="86"/>
      <c r="E1015" s="86"/>
      <c r="F1015" s="86"/>
      <c r="G1015" s="86"/>
      <c r="H1015" s="86"/>
      <c r="I1015" s="86"/>
      <c r="J1015" s="86"/>
      <c r="K1015" s="88"/>
      <c r="L1015" s="77"/>
      <c r="M1015" s="77"/>
      <c r="N1015" s="77"/>
      <c r="O1015" s="77"/>
      <c r="P1015" s="77"/>
      <c r="Q1015" s="77"/>
      <c r="R1015" s="89"/>
      <c r="S1015" s="77"/>
      <c r="T1015" s="77"/>
      <c r="U1015" s="77"/>
      <c r="V1015" s="77"/>
      <c r="W1015" s="77"/>
      <c r="X1015" s="77"/>
      <c r="Y1015" s="77"/>
      <c r="Z1015" s="77"/>
      <c r="AA1015" s="77"/>
      <c r="AB1015" s="77"/>
      <c r="AC1015" s="77"/>
      <c r="AD1015" s="77"/>
      <c r="AE1015" s="77"/>
      <c r="AF1015" s="77"/>
      <c r="AG1015" s="77"/>
      <c r="AH1015" s="77"/>
      <c r="AI1015" s="77"/>
      <c r="AJ1015" s="77"/>
      <c r="AK1015" s="77"/>
      <c r="AL1015" s="77"/>
      <c r="AM1015" s="77"/>
      <c r="AN1015" s="77"/>
      <c r="AO1015" s="77"/>
      <c r="AP1015" s="77"/>
      <c r="AQ1015" s="77"/>
      <c r="AR1015" s="77"/>
      <c r="AS1015" s="77"/>
      <c r="AT1015" s="77"/>
      <c r="AU1015" s="77"/>
      <c r="AV1015" s="77"/>
      <c r="AW1015" s="77"/>
      <c r="AX1015" s="77"/>
      <c r="AY1015" s="77"/>
      <c r="AZ1015" s="77"/>
      <c r="BA1015" s="77"/>
      <c r="BB1015" s="77"/>
      <c r="BC1015" s="77"/>
      <c r="BD1015" s="77"/>
      <c r="BE1015" s="77"/>
      <c r="BF1015" s="77"/>
      <c r="BG1015" s="77"/>
      <c r="BH1015" s="77"/>
      <c r="BI1015" s="77"/>
      <c r="BJ1015" s="77"/>
      <c r="BK1015" s="77"/>
      <c r="BL1015" s="77"/>
      <c r="BM1015" s="77"/>
      <c r="BN1015" s="77"/>
      <c r="BO1015" s="77"/>
      <c r="BP1015" s="77"/>
      <c r="BQ1015" s="77"/>
      <c r="BR1015" s="77"/>
      <c r="BS1015" s="77"/>
      <c r="BT1015" s="77"/>
      <c r="BU1015" s="77"/>
      <c r="BV1015" s="77"/>
      <c r="BW1015" s="77"/>
      <c r="BX1015" s="77"/>
      <c r="BY1015" s="77"/>
      <c r="BZ1015" s="77"/>
      <c r="CA1015" s="77"/>
      <c r="CB1015" s="77"/>
      <c r="CC1015" s="77"/>
      <c r="CD1015" s="77"/>
      <c r="CE1015" s="77"/>
      <c r="CF1015" s="77"/>
      <c r="CG1015" s="77"/>
      <c r="CH1015" s="77"/>
      <c r="CI1015" s="77"/>
      <c r="CJ1015" s="77"/>
      <c r="CK1015" s="77"/>
      <c r="CL1015" s="77"/>
      <c r="CM1015" s="77"/>
      <c r="CN1015" s="77"/>
      <c r="CO1015" s="77"/>
      <c r="CP1015" s="77"/>
      <c r="CQ1015" s="77"/>
      <c r="CR1015" s="77"/>
      <c r="CS1015" s="77"/>
      <c r="CT1015" s="81"/>
      <c r="CU1015" s="77"/>
      <c r="CV1015" s="77"/>
      <c r="CW1015" s="77"/>
      <c r="CX1015" s="77"/>
      <c r="CY1015" s="77"/>
      <c r="CZ1015" s="77"/>
      <c r="DA1015" s="77"/>
      <c r="DB1015" s="77"/>
      <c r="DC1015" s="77"/>
      <c r="DD1015" s="77"/>
      <c r="DE1015" s="77"/>
      <c r="DF1015" s="77"/>
      <c r="DG1015" s="77"/>
      <c r="DH1015" s="77"/>
      <c r="DI1015" s="77"/>
      <c r="DJ1015" s="77"/>
      <c r="DK1015" s="77"/>
      <c r="DL1015" s="77"/>
      <c r="DM1015" s="77"/>
      <c r="DN1015" s="77"/>
      <c r="DO1015" s="77"/>
      <c r="DP1015" s="77"/>
      <c r="DQ1015" s="77"/>
      <c r="DR1015" s="77"/>
    </row>
    <row r="1016" spans="1:122" ht="13.5" customHeight="1">
      <c r="A1016" s="77"/>
      <c r="B1016" s="86"/>
      <c r="C1016" s="86"/>
      <c r="D1016" s="86"/>
      <c r="E1016" s="86"/>
      <c r="F1016" s="86"/>
      <c r="G1016" s="86"/>
      <c r="H1016" s="86"/>
      <c r="I1016" s="86"/>
      <c r="J1016" s="86"/>
      <c r="K1016" s="88"/>
      <c r="L1016" s="77"/>
      <c r="M1016" s="77"/>
      <c r="N1016" s="77"/>
      <c r="O1016" s="77"/>
      <c r="P1016" s="77"/>
      <c r="Q1016" s="77"/>
      <c r="R1016" s="89"/>
      <c r="S1016" s="77"/>
      <c r="T1016" s="77"/>
      <c r="U1016" s="77"/>
      <c r="V1016" s="77"/>
      <c r="W1016" s="77"/>
      <c r="X1016" s="77"/>
      <c r="Y1016" s="77"/>
      <c r="Z1016" s="77"/>
      <c r="AA1016" s="77"/>
      <c r="AB1016" s="77"/>
      <c r="AC1016" s="77"/>
      <c r="AD1016" s="77"/>
      <c r="AE1016" s="77"/>
      <c r="AF1016" s="77"/>
      <c r="AG1016" s="77"/>
      <c r="AH1016" s="77"/>
      <c r="AI1016" s="77"/>
      <c r="AJ1016" s="77"/>
      <c r="AK1016" s="77"/>
      <c r="AL1016" s="77"/>
      <c r="AM1016" s="77"/>
      <c r="AN1016" s="77"/>
      <c r="AO1016" s="77"/>
      <c r="AP1016" s="77"/>
      <c r="AQ1016" s="77"/>
      <c r="AR1016" s="77"/>
      <c r="AS1016" s="77"/>
      <c r="AT1016" s="77"/>
      <c r="AU1016" s="77"/>
      <c r="AV1016" s="77"/>
      <c r="AW1016" s="77"/>
      <c r="AX1016" s="77"/>
      <c r="AY1016" s="77"/>
      <c r="AZ1016" s="77"/>
      <c r="BA1016" s="77"/>
      <c r="BB1016" s="77"/>
      <c r="BC1016" s="77"/>
      <c r="BD1016" s="77"/>
      <c r="BE1016" s="77"/>
      <c r="BF1016" s="77"/>
      <c r="BG1016" s="77"/>
      <c r="BH1016" s="77"/>
      <c r="BI1016" s="77"/>
      <c r="BJ1016" s="77"/>
      <c r="BK1016" s="77"/>
      <c r="BL1016" s="77"/>
      <c r="BM1016" s="77"/>
      <c r="BN1016" s="77"/>
      <c r="BO1016" s="77"/>
      <c r="BP1016" s="77"/>
      <c r="BQ1016" s="77"/>
      <c r="BR1016" s="77"/>
      <c r="BS1016" s="77"/>
      <c r="BT1016" s="77"/>
      <c r="BU1016" s="77"/>
      <c r="BV1016" s="77"/>
      <c r="BW1016" s="77"/>
      <c r="BX1016" s="77"/>
      <c r="BY1016" s="77"/>
      <c r="BZ1016" s="77"/>
      <c r="CA1016" s="77"/>
      <c r="CB1016" s="77"/>
      <c r="CC1016" s="77"/>
      <c r="CD1016" s="77"/>
      <c r="CE1016" s="77"/>
      <c r="CF1016" s="77"/>
      <c r="CG1016" s="77"/>
      <c r="CH1016" s="77"/>
      <c r="CI1016" s="77"/>
      <c r="CJ1016" s="77"/>
      <c r="CK1016" s="77"/>
      <c r="CL1016" s="77"/>
      <c r="CM1016" s="77"/>
      <c r="CN1016" s="77"/>
      <c r="CO1016" s="77"/>
      <c r="CP1016" s="77"/>
      <c r="CQ1016" s="77"/>
      <c r="CR1016" s="77"/>
      <c r="CS1016" s="77"/>
      <c r="CT1016" s="81"/>
      <c r="CU1016" s="77"/>
      <c r="CV1016" s="77"/>
      <c r="CW1016" s="77"/>
      <c r="CX1016" s="77"/>
      <c r="CY1016" s="77"/>
      <c r="CZ1016" s="77"/>
      <c r="DA1016" s="77"/>
      <c r="DB1016" s="77"/>
      <c r="DC1016" s="77"/>
      <c r="DD1016" s="77"/>
      <c r="DE1016" s="77"/>
      <c r="DF1016" s="77"/>
      <c r="DG1016" s="77"/>
      <c r="DH1016" s="77"/>
      <c r="DI1016" s="77"/>
      <c r="DJ1016" s="77"/>
      <c r="DK1016" s="77"/>
      <c r="DL1016" s="77"/>
      <c r="DM1016" s="77"/>
      <c r="DN1016" s="77"/>
      <c r="DO1016" s="77"/>
      <c r="DP1016" s="77"/>
      <c r="DQ1016" s="77"/>
      <c r="DR1016" s="77"/>
    </row>
    <row r="1017" spans="1:122" ht="13.5" customHeight="1">
      <c r="A1017" s="77"/>
      <c r="B1017" s="86"/>
      <c r="C1017" s="86"/>
      <c r="D1017" s="86"/>
      <c r="E1017" s="86"/>
      <c r="F1017" s="86"/>
      <c r="G1017" s="86"/>
      <c r="H1017" s="86"/>
      <c r="I1017" s="86"/>
      <c r="J1017" s="86"/>
      <c r="K1017" s="88"/>
      <c r="L1017" s="77"/>
      <c r="M1017" s="77"/>
      <c r="N1017" s="77"/>
      <c r="O1017" s="77"/>
      <c r="P1017" s="77"/>
      <c r="Q1017" s="77"/>
      <c r="R1017" s="89"/>
      <c r="S1017" s="77"/>
      <c r="T1017" s="77"/>
      <c r="U1017" s="77"/>
      <c r="V1017" s="77"/>
      <c r="W1017" s="77"/>
      <c r="X1017" s="77"/>
      <c r="Y1017" s="77"/>
      <c r="Z1017" s="77"/>
      <c r="AA1017" s="77"/>
      <c r="AB1017" s="77"/>
      <c r="AC1017" s="77"/>
      <c r="AD1017" s="77"/>
      <c r="AE1017" s="77"/>
      <c r="AF1017" s="77"/>
      <c r="AG1017" s="77"/>
      <c r="AH1017" s="77"/>
      <c r="AI1017" s="77"/>
      <c r="AJ1017" s="77"/>
      <c r="AK1017" s="77"/>
      <c r="AL1017" s="77"/>
      <c r="AM1017" s="77"/>
      <c r="AN1017" s="77"/>
      <c r="AO1017" s="77"/>
      <c r="AP1017" s="77"/>
      <c r="AQ1017" s="77"/>
      <c r="AR1017" s="77"/>
      <c r="AS1017" s="77"/>
      <c r="AT1017" s="77"/>
      <c r="AU1017" s="77"/>
      <c r="AV1017" s="77"/>
      <c r="AW1017" s="77"/>
      <c r="AX1017" s="77"/>
      <c r="AY1017" s="77"/>
      <c r="AZ1017" s="77"/>
      <c r="BA1017" s="77"/>
      <c r="BB1017" s="77"/>
      <c r="BC1017" s="77"/>
      <c r="BD1017" s="77"/>
      <c r="BE1017" s="77"/>
      <c r="BF1017" s="77"/>
      <c r="BG1017" s="77"/>
      <c r="BH1017" s="77"/>
      <c r="BI1017" s="77"/>
      <c r="BJ1017" s="77"/>
      <c r="BK1017" s="77"/>
      <c r="BL1017" s="77"/>
      <c r="BM1017" s="77"/>
      <c r="BN1017" s="77"/>
      <c r="BO1017" s="77"/>
      <c r="BP1017" s="77"/>
      <c r="BQ1017" s="77"/>
      <c r="BR1017" s="77"/>
      <c r="BS1017" s="77"/>
      <c r="BT1017" s="77"/>
      <c r="BU1017" s="77"/>
      <c r="BV1017" s="77"/>
      <c r="BW1017" s="77"/>
      <c r="BX1017" s="77"/>
      <c r="BY1017" s="77"/>
      <c r="BZ1017" s="77"/>
      <c r="CA1017" s="77"/>
      <c r="CB1017" s="77"/>
      <c r="CC1017" s="77"/>
      <c r="CD1017" s="77"/>
      <c r="CE1017" s="77"/>
      <c r="CF1017" s="77"/>
      <c r="CG1017" s="77"/>
      <c r="CH1017" s="77"/>
      <c r="CI1017" s="77"/>
      <c r="CJ1017" s="77"/>
      <c r="CK1017" s="77"/>
      <c r="CL1017" s="77"/>
      <c r="CM1017" s="77"/>
      <c r="CN1017" s="77"/>
      <c r="CO1017" s="77"/>
      <c r="CP1017" s="77"/>
      <c r="CQ1017" s="77"/>
      <c r="CR1017" s="77"/>
      <c r="CS1017" s="77"/>
      <c r="CT1017" s="81"/>
      <c r="CU1017" s="77"/>
      <c r="CV1017" s="77"/>
      <c r="CW1017" s="77"/>
      <c r="CX1017" s="77"/>
      <c r="CY1017" s="77"/>
      <c r="CZ1017" s="77"/>
      <c r="DA1017" s="77"/>
      <c r="DB1017" s="77"/>
      <c r="DC1017" s="77"/>
      <c r="DD1017" s="77"/>
      <c r="DE1017" s="77"/>
      <c r="DF1017" s="77"/>
      <c r="DG1017" s="77"/>
      <c r="DH1017" s="77"/>
      <c r="DI1017" s="77"/>
      <c r="DJ1017" s="77"/>
      <c r="DK1017" s="77"/>
      <c r="DL1017" s="77"/>
      <c r="DM1017" s="77"/>
      <c r="DN1017" s="77"/>
      <c r="DO1017" s="77"/>
      <c r="DP1017" s="77"/>
      <c r="DQ1017" s="77"/>
      <c r="DR1017" s="77"/>
    </row>
    <row r="1018" spans="1:122" ht="13.5" customHeight="1">
      <c r="A1018" s="77"/>
      <c r="B1018" s="86"/>
      <c r="C1018" s="86"/>
      <c r="D1018" s="86"/>
      <c r="E1018" s="86"/>
      <c r="F1018" s="86"/>
      <c r="G1018" s="86"/>
      <c r="H1018" s="86"/>
      <c r="I1018" s="86"/>
      <c r="J1018" s="86"/>
      <c r="K1018" s="88"/>
      <c r="L1018" s="77"/>
      <c r="M1018" s="77"/>
      <c r="N1018" s="77"/>
      <c r="O1018" s="77"/>
      <c r="P1018" s="77"/>
      <c r="Q1018" s="77"/>
      <c r="R1018" s="89"/>
      <c r="S1018" s="77"/>
      <c r="T1018" s="77"/>
      <c r="U1018" s="77"/>
      <c r="V1018" s="77"/>
      <c r="W1018" s="77"/>
      <c r="X1018" s="77"/>
      <c r="Y1018" s="77"/>
      <c r="Z1018" s="77"/>
      <c r="AA1018" s="77"/>
      <c r="AB1018" s="77"/>
      <c r="AC1018" s="77"/>
      <c r="AD1018" s="77"/>
      <c r="AE1018" s="77"/>
      <c r="AF1018" s="77"/>
      <c r="AG1018" s="77"/>
      <c r="AH1018" s="77"/>
      <c r="AI1018" s="77"/>
      <c r="AJ1018" s="77"/>
      <c r="AK1018" s="77"/>
      <c r="AL1018" s="77"/>
      <c r="AM1018" s="77"/>
      <c r="AN1018" s="77"/>
      <c r="AO1018" s="77"/>
      <c r="AP1018" s="77"/>
      <c r="AQ1018" s="77"/>
      <c r="AR1018" s="77"/>
      <c r="AS1018" s="77"/>
      <c r="AT1018" s="77"/>
      <c r="AU1018" s="77"/>
      <c r="AV1018" s="77"/>
      <c r="AW1018" s="77"/>
      <c r="AX1018" s="77"/>
      <c r="AY1018" s="77"/>
      <c r="AZ1018" s="77"/>
      <c r="BA1018" s="77"/>
      <c r="BB1018" s="77"/>
      <c r="BC1018" s="77"/>
      <c r="BD1018" s="77"/>
      <c r="BE1018" s="77"/>
      <c r="BF1018" s="77"/>
      <c r="BG1018" s="77"/>
      <c r="BH1018" s="77"/>
      <c r="BI1018" s="77"/>
      <c r="BJ1018" s="77"/>
      <c r="BK1018" s="77"/>
      <c r="BL1018" s="77"/>
      <c r="BM1018" s="77"/>
      <c r="BN1018" s="77"/>
      <c r="BO1018" s="77"/>
      <c r="BP1018" s="77"/>
      <c r="BQ1018" s="77"/>
      <c r="BR1018" s="77"/>
      <c r="BS1018" s="77"/>
      <c r="BT1018" s="77"/>
      <c r="BU1018" s="77"/>
      <c r="BV1018" s="77"/>
      <c r="BW1018" s="77"/>
      <c r="BX1018" s="77"/>
      <c r="BY1018" s="77"/>
      <c r="BZ1018" s="77"/>
      <c r="CA1018" s="77"/>
      <c r="CB1018" s="77"/>
      <c r="CC1018" s="77"/>
      <c r="CD1018" s="77"/>
      <c r="CE1018" s="77"/>
      <c r="CF1018" s="77"/>
      <c r="CG1018" s="77"/>
      <c r="CH1018" s="77"/>
      <c r="CI1018" s="77"/>
      <c r="CJ1018" s="77"/>
      <c r="CK1018" s="77"/>
      <c r="CL1018" s="77"/>
      <c r="CM1018" s="77"/>
      <c r="CN1018" s="77"/>
      <c r="CO1018" s="77"/>
      <c r="CP1018" s="77"/>
      <c r="CQ1018" s="77"/>
      <c r="CR1018" s="77"/>
      <c r="CS1018" s="77"/>
      <c r="CT1018" s="81"/>
      <c r="CU1018" s="77"/>
      <c r="CV1018" s="77"/>
      <c r="CW1018" s="77"/>
      <c r="CX1018" s="77"/>
      <c r="CY1018" s="77"/>
      <c r="CZ1018" s="77"/>
      <c r="DA1018" s="77"/>
      <c r="DB1018" s="77"/>
      <c r="DC1018" s="77"/>
      <c r="DD1018" s="77"/>
      <c r="DE1018" s="77"/>
      <c r="DF1018" s="77"/>
      <c r="DG1018" s="77"/>
      <c r="DH1018" s="77"/>
      <c r="DI1018" s="77"/>
      <c r="DJ1018" s="77"/>
      <c r="DK1018" s="77"/>
      <c r="DL1018" s="77"/>
      <c r="DM1018" s="77"/>
      <c r="DN1018" s="77"/>
      <c r="DO1018" s="77"/>
      <c r="DP1018" s="77"/>
      <c r="DQ1018" s="77"/>
      <c r="DR1018" s="77"/>
    </row>
    <row r="1019" spans="1:122" ht="13.5" customHeight="1">
      <c r="A1019" s="77"/>
      <c r="B1019" s="86"/>
      <c r="C1019" s="86"/>
      <c r="D1019" s="86"/>
      <c r="E1019" s="86"/>
      <c r="F1019" s="86"/>
      <c r="G1019" s="86"/>
      <c r="H1019" s="86"/>
      <c r="I1019" s="86"/>
      <c r="J1019" s="86"/>
      <c r="K1019" s="88"/>
      <c r="L1019" s="77"/>
      <c r="M1019" s="77"/>
      <c r="N1019" s="77"/>
      <c r="O1019" s="77"/>
      <c r="P1019" s="77"/>
      <c r="Q1019" s="77"/>
      <c r="R1019" s="89"/>
      <c r="S1019" s="77"/>
      <c r="T1019" s="77"/>
      <c r="U1019" s="77"/>
      <c r="V1019" s="77"/>
      <c r="W1019" s="77"/>
      <c r="X1019" s="77"/>
      <c r="Y1019" s="77"/>
      <c r="Z1019" s="77"/>
      <c r="AA1019" s="77"/>
      <c r="AB1019" s="77"/>
      <c r="AC1019" s="77"/>
      <c r="AD1019" s="77"/>
      <c r="AE1019" s="77"/>
      <c r="AF1019" s="77"/>
      <c r="AG1019" s="77"/>
      <c r="AH1019" s="77"/>
      <c r="AI1019" s="77"/>
      <c r="AJ1019" s="77"/>
      <c r="AK1019" s="77"/>
      <c r="AL1019" s="77"/>
      <c r="AM1019" s="77"/>
      <c r="AN1019" s="77"/>
      <c r="AO1019" s="77"/>
      <c r="AP1019" s="77"/>
      <c r="AQ1019" s="77"/>
      <c r="AR1019" s="77"/>
      <c r="AS1019" s="77"/>
      <c r="AT1019" s="77"/>
      <c r="AU1019" s="77"/>
      <c r="AV1019" s="77"/>
      <c r="AW1019" s="77"/>
      <c r="AX1019" s="77"/>
      <c r="AY1019" s="77"/>
      <c r="AZ1019" s="77"/>
      <c r="BA1019" s="77"/>
      <c r="BB1019" s="77"/>
      <c r="BC1019" s="77"/>
      <c r="BD1019" s="77"/>
      <c r="BE1019" s="77"/>
      <c r="BF1019" s="77"/>
      <c r="BG1019" s="77"/>
      <c r="BH1019" s="77"/>
      <c r="BI1019" s="77"/>
      <c r="BJ1019" s="77"/>
      <c r="BK1019" s="77"/>
      <c r="BL1019" s="77"/>
      <c r="BM1019" s="77"/>
      <c r="BN1019" s="77"/>
      <c r="BO1019" s="77"/>
      <c r="BP1019" s="77"/>
      <c r="BQ1019" s="77"/>
      <c r="BR1019" s="77"/>
      <c r="BS1019" s="77"/>
      <c r="BT1019" s="77"/>
      <c r="BU1019" s="77"/>
      <c r="BV1019" s="77"/>
      <c r="BW1019" s="77"/>
      <c r="BX1019" s="77"/>
      <c r="BY1019" s="77"/>
      <c r="BZ1019" s="77"/>
      <c r="CA1019" s="77"/>
      <c r="CB1019" s="77"/>
      <c r="CC1019" s="77"/>
      <c r="CD1019" s="77"/>
      <c r="CE1019" s="77"/>
      <c r="CF1019" s="77"/>
      <c r="CG1019" s="77"/>
      <c r="CH1019" s="77"/>
      <c r="CI1019" s="77"/>
      <c r="CJ1019" s="77"/>
      <c r="CK1019" s="77"/>
      <c r="CL1019" s="77"/>
      <c r="CM1019" s="77"/>
      <c r="CN1019" s="77"/>
      <c r="CO1019" s="77"/>
      <c r="CP1019" s="77"/>
      <c r="CQ1019" s="77"/>
      <c r="CR1019" s="77"/>
      <c r="CS1019" s="77"/>
      <c r="CT1019" s="81"/>
      <c r="CU1019" s="77"/>
      <c r="CV1019" s="77"/>
      <c r="CW1019" s="77"/>
      <c r="CX1019" s="77"/>
      <c r="CY1019" s="77"/>
      <c r="CZ1019" s="77"/>
      <c r="DA1019" s="77"/>
      <c r="DB1019" s="77"/>
      <c r="DC1019" s="77"/>
      <c r="DD1019" s="77"/>
      <c r="DE1019" s="77"/>
      <c r="DF1019" s="77"/>
      <c r="DG1019" s="77"/>
      <c r="DH1019" s="77"/>
      <c r="DI1019" s="77"/>
      <c r="DJ1019" s="77"/>
      <c r="DK1019" s="77"/>
      <c r="DL1019" s="77"/>
      <c r="DM1019" s="77"/>
      <c r="DN1019" s="77"/>
      <c r="DO1019" s="77"/>
      <c r="DP1019" s="77"/>
      <c r="DQ1019" s="77"/>
      <c r="DR1019" s="77"/>
    </row>
    <row r="1020" spans="1:122" ht="13.5" customHeight="1">
      <c r="A1020" s="77"/>
      <c r="B1020" s="86"/>
      <c r="C1020" s="86"/>
      <c r="D1020" s="86"/>
      <c r="E1020" s="86"/>
      <c r="F1020" s="86"/>
      <c r="G1020" s="86"/>
      <c r="H1020" s="86"/>
      <c r="I1020" s="86"/>
      <c r="J1020" s="86"/>
      <c r="K1020" s="88"/>
      <c r="L1020" s="77"/>
      <c r="M1020" s="77"/>
      <c r="N1020" s="77"/>
      <c r="O1020" s="77"/>
      <c r="P1020" s="77"/>
      <c r="Q1020" s="77"/>
      <c r="R1020" s="89"/>
      <c r="S1020" s="77"/>
      <c r="T1020" s="77"/>
      <c r="U1020" s="77"/>
      <c r="V1020" s="77"/>
      <c r="W1020" s="77"/>
      <c r="X1020" s="77"/>
      <c r="Y1020" s="77"/>
      <c r="Z1020" s="77"/>
      <c r="AA1020" s="77"/>
      <c r="AB1020" s="77"/>
      <c r="AC1020" s="77"/>
      <c r="AD1020" s="77"/>
      <c r="AE1020" s="77"/>
      <c r="AF1020" s="77"/>
      <c r="AG1020" s="77"/>
      <c r="AH1020" s="77"/>
      <c r="AI1020" s="77"/>
      <c r="AJ1020" s="77"/>
      <c r="AK1020" s="77"/>
      <c r="AL1020" s="77"/>
      <c r="AM1020" s="77"/>
      <c r="AN1020" s="77"/>
      <c r="AO1020" s="77"/>
      <c r="AP1020" s="77"/>
      <c r="AQ1020" s="77"/>
      <c r="AR1020" s="77"/>
      <c r="AS1020" s="77"/>
      <c r="AT1020" s="77"/>
      <c r="AU1020" s="77"/>
      <c r="AV1020" s="77"/>
      <c r="AW1020" s="77"/>
      <c r="AX1020" s="77"/>
      <c r="AY1020" s="77"/>
      <c r="AZ1020" s="77"/>
      <c r="BA1020" s="77"/>
      <c r="BB1020" s="77"/>
      <c r="BC1020" s="77"/>
      <c r="BD1020" s="77"/>
      <c r="BE1020" s="77"/>
      <c r="BF1020" s="77"/>
      <c r="BG1020" s="77"/>
      <c r="BH1020" s="77"/>
      <c r="BI1020" s="77"/>
      <c r="BJ1020" s="77"/>
      <c r="BK1020" s="77"/>
      <c r="BL1020" s="77"/>
      <c r="BM1020" s="77"/>
      <c r="BN1020" s="77"/>
      <c r="BO1020" s="77"/>
      <c r="BP1020" s="77"/>
      <c r="BQ1020" s="77"/>
      <c r="BR1020" s="77"/>
      <c r="BS1020" s="77"/>
      <c r="BT1020" s="77"/>
      <c r="BU1020" s="77"/>
      <c r="BV1020" s="77"/>
      <c r="BW1020" s="77"/>
      <c r="BX1020" s="77"/>
      <c r="BY1020" s="77"/>
      <c r="BZ1020" s="77"/>
      <c r="CA1020" s="77"/>
      <c r="CB1020" s="77"/>
      <c r="CC1020" s="77"/>
      <c r="CD1020" s="77"/>
      <c r="CE1020" s="77"/>
      <c r="CF1020" s="77"/>
      <c r="CG1020" s="77"/>
      <c r="CH1020" s="77"/>
      <c r="CI1020" s="77"/>
      <c r="CJ1020" s="77"/>
      <c r="CK1020" s="77"/>
      <c r="CL1020" s="77"/>
      <c r="CM1020" s="77"/>
      <c r="CN1020" s="77"/>
      <c r="CO1020" s="77"/>
      <c r="CP1020" s="77"/>
      <c r="CQ1020" s="77"/>
      <c r="CR1020" s="77"/>
      <c r="CS1020" s="77"/>
      <c r="CT1020" s="81"/>
      <c r="CU1020" s="77"/>
      <c r="CV1020" s="77"/>
      <c r="CW1020" s="77"/>
      <c r="CX1020" s="77"/>
      <c r="CY1020" s="77"/>
      <c r="CZ1020" s="77"/>
      <c r="DA1020" s="77"/>
      <c r="DB1020" s="77"/>
      <c r="DC1020" s="77"/>
      <c r="DD1020" s="77"/>
      <c r="DE1020" s="77"/>
      <c r="DF1020" s="77"/>
      <c r="DG1020" s="77"/>
      <c r="DH1020" s="77"/>
      <c r="DI1020" s="77"/>
      <c r="DJ1020" s="77"/>
      <c r="DK1020" s="77"/>
      <c r="DL1020" s="77"/>
      <c r="DM1020" s="77"/>
      <c r="DN1020" s="77"/>
      <c r="DO1020" s="77"/>
      <c r="DP1020" s="77"/>
      <c r="DQ1020" s="77"/>
      <c r="DR1020" s="77"/>
    </row>
    <row r="1021" spans="1:122" ht="13.5" customHeight="1">
      <c r="A1021" s="77"/>
      <c r="B1021" s="86"/>
      <c r="C1021" s="86"/>
      <c r="D1021" s="86"/>
      <c r="E1021" s="86"/>
      <c r="F1021" s="86"/>
      <c r="G1021" s="86"/>
      <c r="H1021" s="86"/>
      <c r="I1021" s="86"/>
      <c r="J1021" s="86"/>
      <c r="K1021" s="88"/>
      <c r="L1021" s="77"/>
      <c r="M1021" s="77"/>
      <c r="N1021" s="77"/>
      <c r="O1021" s="77"/>
      <c r="P1021" s="77"/>
      <c r="Q1021" s="77"/>
      <c r="R1021" s="89"/>
      <c r="S1021" s="77"/>
      <c r="T1021" s="77"/>
      <c r="U1021" s="77"/>
      <c r="V1021" s="77"/>
      <c r="W1021" s="77"/>
      <c r="X1021" s="77"/>
      <c r="Y1021" s="77"/>
      <c r="Z1021" s="77"/>
      <c r="AA1021" s="77"/>
      <c r="AB1021" s="77"/>
      <c r="AC1021" s="77"/>
      <c r="AD1021" s="77"/>
      <c r="AE1021" s="77"/>
      <c r="AF1021" s="77"/>
      <c r="AG1021" s="77"/>
      <c r="AH1021" s="77"/>
      <c r="AI1021" s="77"/>
      <c r="AJ1021" s="77"/>
      <c r="AK1021" s="77"/>
      <c r="AL1021" s="77"/>
      <c r="AM1021" s="77"/>
      <c r="AN1021" s="77"/>
      <c r="AO1021" s="77"/>
      <c r="AP1021" s="77"/>
      <c r="AQ1021" s="77"/>
      <c r="AR1021" s="77"/>
      <c r="AS1021" s="77"/>
      <c r="AT1021" s="77"/>
      <c r="AU1021" s="77"/>
      <c r="AV1021" s="77"/>
      <c r="AW1021" s="77"/>
      <c r="AX1021" s="77"/>
      <c r="AY1021" s="77"/>
      <c r="AZ1021" s="77"/>
      <c r="BA1021" s="77"/>
      <c r="BB1021" s="77"/>
      <c r="BC1021" s="77"/>
      <c r="BD1021" s="77"/>
      <c r="BE1021" s="77"/>
      <c r="BF1021" s="77"/>
      <c r="BG1021" s="77"/>
      <c r="BH1021" s="77"/>
      <c r="BI1021" s="77"/>
      <c r="BJ1021" s="77"/>
      <c r="BK1021" s="77"/>
      <c r="BL1021" s="77"/>
      <c r="BM1021" s="77"/>
      <c r="BN1021" s="77"/>
      <c r="BO1021" s="77"/>
      <c r="BP1021" s="77"/>
      <c r="BQ1021" s="77"/>
      <c r="BR1021" s="77"/>
      <c r="BS1021" s="77"/>
      <c r="BT1021" s="77"/>
      <c r="BU1021" s="77"/>
      <c r="BV1021" s="77"/>
      <c r="BW1021" s="77"/>
      <c r="BX1021" s="77"/>
      <c r="BY1021" s="77"/>
      <c r="BZ1021" s="77"/>
      <c r="CA1021" s="77"/>
      <c r="CB1021" s="77"/>
      <c r="CC1021" s="77"/>
      <c r="CD1021" s="77"/>
      <c r="CE1021" s="77"/>
      <c r="CF1021" s="77"/>
      <c r="CG1021" s="77"/>
      <c r="CH1021" s="77"/>
      <c r="CI1021" s="77"/>
      <c r="CJ1021" s="77"/>
      <c r="CK1021" s="77"/>
      <c r="CL1021" s="77"/>
      <c r="CM1021" s="77"/>
      <c r="CN1021" s="77"/>
      <c r="CO1021" s="77"/>
      <c r="CP1021" s="77"/>
      <c r="CQ1021" s="77"/>
      <c r="CR1021" s="77"/>
      <c r="CS1021" s="77"/>
      <c r="CT1021" s="81"/>
      <c r="CU1021" s="77"/>
      <c r="CV1021" s="77"/>
      <c r="CW1021" s="77"/>
      <c r="CX1021" s="77"/>
      <c r="CY1021" s="77"/>
      <c r="CZ1021" s="77"/>
      <c r="DA1021" s="77"/>
      <c r="DB1021" s="77"/>
      <c r="DC1021" s="77"/>
      <c r="DD1021" s="77"/>
      <c r="DE1021" s="77"/>
      <c r="DF1021" s="77"/>
      <c r="DG1021" s="77"/>
      <c r="DH1021" s="77"/>
      <c r="DI1021" s="77"/>
      <c r="DJ1021" s="77"/>
      <c r="DK1021" s="77"/>
      <c r="DL1021" s="77"/>
      <c r="DM1021" s="77"/>
      <c r="DN1021" s="77"/>
      <c r="DO1021" s="77"/>
      <c r="DP1021" s="77"/>
      <c r="DQ1021" s="77"/>
      <c r="DR1021" s="77"/>
    </row>
    <row r="1022" spans="1:122" ht="13.5" customHeight="1">
      <c r="A1022" s="77"/>
      <c r="B1022" s="86"/>
      <c r="C1022" s="86"/>
      <c r="D1022" s="86"/>
      <c r="E1022" s="86"/>
      <c r="F1022" s="86"/>
      <c r="G1022" s="86"/>
      <c r="H1022" s="86"/>
      <c r="I1022" s="86"/>
      <c r="J1022" s="86"/>
      <c r="K1022" s="88"/>
      <c r="L1022" s="77"/>
      <c r="M1022" s="77"/>
      <c r="N1022" s="77"/>
      <c r="O1022" s="77"/>
      <c r="P1022" s="77"/>
      <c r="Q1022" s="77"/>
      <c r="R1022" s="89"/>
      <c r="S1022" s="77"/>
      <c r="T1022" s="77"/>
      <c r="U1022" s="77"/>
      <c r="V1022" s="77"/>
      <c r="W1022" s="77"/>
      <c r="X1022" s="77"/>
      <c r="Y1022" s="77"/>
      <c r="Z1022" s="77"/>
      <c r="AA1022" s="77"/>
      <c r="AB1022" s="77"/>
      <c r="AC1022" s="77"/>
      <c r="AD1022" s="77"/>
      <c r="AE1022" s="77"/>
      <c r="AF1022" s="77"/>
      <c r="AG1022" s="77"/>
      <c r="AH1022" s="77"/>
      <c r="AI1022" s="77"/>
      <c r="AJ1022" s="77"/>
      <c r="AK1022" s="77"/>
      <c r="AL1022" s="77"/>
      <c r="AM1022" s="77"/>
      <c r="AN1022" s="77"/>
      <c r="AO1022" s="77"/>
      <c r="AP1022" s="77"/>
      <c r="AQ1022" s="77"/>
      <c r="AR1022" s="77"/>
      <c r="AS1022" s="77"/>
      <c r="AT1022" s="77"/>
      <c r="AU1022" s="77"/>
      <c r="AV1022" s="77"/>
      <c r="AW1022" s="77"/>
      <c r="AX1022" s="77"/>
      <c r="AY1022" s="77"/>
      <c r="AZ1022" s="77"/>
      <c r="BA1022" s="77"/>
      <c r="BB1022" s="77"/>
      <c r="BC1022" s="77"/>
      <c r="BD1022" s="77"/>
      <c r="BE1022" s="77"/>
      <c r="BF1022" s="77"/>
      <c r="BG1022" s="77"/>
      <c r="BH1022" s="77"/>
      <c r="BI1022" s="77"/>
      <c r="BJ1022" s="77"/>
      <c r="BK1022" s="77"/>
      <c r="BL1022" s="77"/>
      <c r="BM1022" s="77"/>
      <c r="BN1022" s="77"/>
      <c r="BO1022" s="77"/>
      <c r="BP1022" s="77"/>
      <c r="BQ1022" s="77"/>
      <c r="BR1022" s="77"/>
      <c r="BS1022" s="77"/>
      <c r="BT1022" s="77"/>
      <c r="BU1022" s="77"/>
      <c r="BV1022" s="77"/>
      <c r="BW1022" s="77"/>
      <c r="BX1022" s="77"/>
      <c r="BY1022" s="77"/>
      <c r="BZ1022" s="77"/>
      <c r="CA1022" s="77"/>
      <c r="CB1022" s="77"/>
      <c r="CC1022" s="77"/>
      <c r="CD1022" s="77"/>
      <c r="CE1022" s="77"/>
      <c r="CF1022" s="77"/>
      <c r="CG1022" s="77"/>
      <c r="CH1022" s="77"/>
      <c r="CI1022" s="77"/>
      <c r="CJ1022" s="77"/>
      <c r="CK1022" s="77"/>
      <c r="CL1022" s="77"/>
      <c r="CM1022" s="77"/>
      <c r="CN1022" s="77"/>
      <c r="CO1022" s="77"/>
      <c r="CP1022" s="77"/>
      <c r="CQ1022" s="77"/>
      <c r="CR1022" s="77"/>
      <c r="CS1022" s="77"/>
      <c r="CT1022" s="81"/>
      <c r="CU1022" s="77"/>
      <c r="CV1022" s="77"/>
      <c r="CW1022" s="77"/>
      <c r="CX1022" s="77"/>
      <c r="CY1022" s="77"/>
      <c r="CZ1022" s="77"/>
      <c r="DA1022" s="77"/>
      <c r="DB1022" s="77"/>
      <c r="DC1022" s="77"/>
      <c r="DD1022" s="77"/>
      <c r="DE1022" s="77"/>
      <c r="DF1022" s="77"/>
      <c r="DG1022" s="77"/>
      <c r="DH1022" s="77"/>
      <c r="DI1022" s="77"/>
      <c r="DJ1022" s="77"/>
      <c r="DK1022" s="77"/>
      <c r="DL1022" s="77"/>
      <c r="DM1022" s="77"/>
      <c r="DN1022" s="77"/>
      <c r="DO1022" s="77"/>
      <c r="DP1022" s="77"/>
      <c r="DQ1022" s="77"/>
      <c r="DR1022" s="77"/>
    </row>
    <row r="1023" spans="1:122" ht="13.5" customHeight="1">
      <c r="A1023" s="77"/>
      <c r="B1023" s="86"/>
      <c r="C1023" s="86"/>
      <c r="D1023" s="86"/>
      <c r="E1023" s="86"/>
      <c r="F1023" s="86"/>
      <c r="G1023" s="86"/>
      <c r="H1023" s="86"/>
      <c r="I1023" s="86"/>
      <c r="J1023" s="86"/>
      <c r="K1023" s="88"/>
      <c r="L1023" s="77"/>
      <c r="M1023" s="77"/>
      <c r="N1023" s="77"/>
      <c r="O1023" s="77"/>
      <c r="P1023" s="77"/>
      <c r="Q1023" s="77"/>
      <c r="R1023" s="89"/>
      <c r="S1023" s="77"/>
      <c r="T1023" s="77"/>
      <c r="U1023" s="77"/>
      <c r="V1023" s="77"/>
      <c r="W1023" s="77"/>
      <c r="X1023" s="77"/>
      <c r="Y1023" s="77"/>
      <c r="Z1023" s="77"/>
      <c r="AA1023" s="77"/>
      <c r="AB1023" s="77"/>
      <c r="AC1023" s="77"/>
      <c r="AD1023" s="77"/>
      <c r="AE1023" s="77"/>
      <c r="AF1023" s="77"/>
      <c r="AG1023" s="77"/>
      <c r="AH1023" s="77"/>
      <c r="AI1023" s="77"/>
      <c r="AJ1023" s="77"/>
      <c r="AK1023" s="77"/>
      <c r="AL1023" s="77"/>
      <c r="AM1023" s="77"/>
      <c r="AN1023" s="77"/>
      <c r="AO1023" s="77"/>
      <c r="AP1023" s="77"/>
      <c r="AQ1023" s="77"/>
      <c r="AR1023" s="77"/>
      <c r="AS1023" s="77"/>
      <c r="AT1023" s="77"/>
      <c r="AU1023" s="77"/>
      <c r="AV1023" s="77"/>
      <c r="AW1023" s="77"/>
      <c r="AX1023" s="77"/>
      <c r="AY1023" s="77"/>
      <c r="AZ1023" s="77"/>
      <c r="BA1023" s="77"/>
      <c r="BB1023" s="77"/>
      <c r="BC1023" s="77"/>
      <c r="BD1023" s="77"/>
      <c r="BE1023" s="77"/>
      <c r="BF1023" s="77"/>
      <c r="BG1023" s="77"/>
      <c r="BH1023" s="77"/>
      <c r="BI1023" s="77"/>
      <c r="BJ1023" s="77"/>
      <c r="BK1023" s="77"/>
      <c r="BL1023" s="77"/>
      <c r="BM1023" s="77"/>
      <c r="BN1023" s="77"/>
      <c r="BO1023" s="77"/>
      <c r="BP1023" s="77"/>
      <c r="BQ1023" s="77"/>
      <c r="BR1023" s="77"/>
      <c r="BS1023" s="77"/>
      <c r="BT1023" s="77"/>
      <c r="BU1023" s="77"/>
      <c r="BV1023" s="77"/>
      <c r="BW1023" s="77"/>
      <c r="BX1023" s="77"/>
      <c r="BY1023" s="77"/>
      <c r="BZ1023" s="77"/>
      <c r="CA1023" s="77"/>
      <c r="CB1023" s="77"/>
      <c r="CC1023" s="77"/>
      <c r="CD1023" s="77"/>
      <c r="CE1023" s="77"/>
      <c r="CF1023" s="77"/>
      <c r="CG1023" s="77"/>
      <c r="CH1023" s="77"/>
      <c r="CI1023" s="77"/>
      <c r="CJ1023" s="77"/>
      <c r="CK1023" s="77"/>
      <c r="CL1023" s="77"/>
      <c r="CM1023" s="77"/>
      <c r="CN1023" s="77"/>
      <c r="CO1023" s="77"/>
      <c r="CP1023" s="77"/>
      <c r="CQ1023" s="77"/>
      <c r="CR1023" s="77"/>
      <c r="CS1023" s="77"/>
      <c r="CT1023" s="81"/>
      <c r="CU1023" s="77"/>
      <c r="CV1023" s="77"/>
      <c r="CW1023" s="77"/>
      <c r="CX1023" s="77"/>
      <c r="CY1023" s="77"/>
      <c r="CZ1023" s="77"/>
      <c r="DA1023" s="77"/>
      <c r="DB1023" s="77"/>
      <c r="DC1023" s="77"/>
      <c r="DD1023" s="77"/>
      <c r="DE1023" s="77"/>
      <c r="DF1023" s="77"/>
      <c r="DG1023" s="77"/>
      <c r="DH1023" s="77"/>
      <c r="DI1023" s="77"/>
      <c r="DJ1023" s="77"/>
      <c r="DK1023" s="77"/>
      <c r="DL1023" s="77"/>
      <c r="DM1023" s="77"/>
      <c r="DN1023" s="77"/>
      <c r="DO1023" s="77"/>
      <c r="DP1023" s="77"/>
      <c r="DQ1023" s="77"/>
      <c r="DR1023" s="77"/>
    </row>
    <row r="1024" spans="1:122" ht="13.5" customHeight="1">
      <c r="A1024" s="77"/>
      <c r="B1024" s="86"/>
      <c r="C1024" s="86"/>
      <c r="D1024" s="86"/>
      <c r="E1024" s="86"/>
      <c r="F1024" s="86"/>
      <c r="G1024" s="86"/>
      <c r="H1024" s="86"/>
      <c r="I1024" s="86"/>
      <c r="J1024" s="86"/>
      <c r="K1024" s="88"/>
      <c r="L1024" s="77"/>
      <c r="M1024" s="77"/>
      <c r="N1024" s="77"/>
      <c r="O1024" s="77"/>
      <c r="P1024" s="77"/>
      <c r="Q1024" s="77"/>
      <c r="R1024" s="89"/>
      <c r="S1024" s="77"/>
      <c r="T1024" s="77"/>
      <c r="U1024" s="77"/>
      <c r="V1024" s="77"/>
      <c r="W1024" s="77"/>
      <c r="X1024" s="77"/>
      <c r="Y1024" s="77"/>
      <c r="Z1024" s="77"/>
      <c r="AA1024" s="77"/>
      <c r="AB1024" s="77"/>
      <c r="AC1024" s="77"/>
      <c r="AD1024" s="77"/>
      <c r="AE1024" s="77"/>
      <c r="AF1024" s="77"/>
      <c r="AG1024" s="77"/>
      <c r="AH1024" s="77"/>
      <c r="AI1024" s="77"/>
      <c r="AJ1024" s="77"/>
      <c r="AK1024" s="77"/>
      <c r="AL1024" s="77"/>
      <c r="AM1024" s="77"/>
      <c r="AN1024" s="77"/>
      <c r="AO1024" s="77"/>
      <c r="AP1024" s="77"/>
      <c r="AQ1024" s="77"/>
      <c r="AR1024" s="77"/>
      <c r="AS1024" s="77"/>
      <c r="AT1024" s="77"/>
      <c r="AU1024" s="77"/>
      <c r="AV1024" s="77"/>
      <c r="AW1024" s="77"/>
      <c r="AX1024" s="77"/>
      <c r="AY1024" s="77"/>
      <c r="AZ1024" s="77"/>
      <c r="BA1024" s="77"/>
      <c r="BB1024" s="77"/>
      <c r="BC1024" s="77"/>
      <c r="BD1024" s="77"/>
      <c r="BE1024" s="77"/>
      <c r="BF1024" s="77"/>
      <c r="BG1024" s="77"/>
      <c r="BH1024" s="77"/>
      <c r="BI1024" s="77"/>
      <c r="BJ1024" s="77"/>
      <c r="BK1024" s="77"/>
      <c r="BL1024" s="77"/>
      <c r="BM1024" s="77"/>
      <c r="BN1024" s="77"/>
      <c r="BO1024" s="77"/>
      <c r="BP1024" s="77"/>
      <c r="BQ1024" s="77"/>
      <c r="BR1024" s="77"/>
      <c r="BS1024" s="77"/>
      <c r="BT1024" s="77"/>
      <c r="BU1024" s="77"/>
      <c r="BV1024" s="77"/>
      <c r="BW1024" s="77"/>
      <c r="BX1024" s="77"/>
      <c r="BY1024" s="77"/>
      <c r="BZ1024" s="77"/>
      <c r="CA1024" s="77"/>
      <c r="CB1024" s="77"/>
      <c r="CC1024" s="77"/>
      <c r="CD1024" s="77"/>
      <c r="CE1024" s="77"/>
      <c r="CF1024" s="77"/>
      <c r="CG1024" s="77"/>
      <c r="CH1024" s="77"/>
      <c r="CI1024" s="77"/>
      <c r="CJ1024" s="77"/>
      <c r="CK1024" s="77"/>
      <c r="CL1024" s="77"/>
      <c r="CM1024" s="77"/>
      <c r="CN1024" s="77"/>
      <c r="CO1024" s="77"/>
      <c r="CP1024" s="77"/>
      <c r="CQ1024" s="77"/>
      <c r="CR1024" s="77"/>
      <c r="CS1024" s="77"/>
      <c r="CT1024" s="81"/>
      <c r="CU1024" s="77"/>
      <c r="CV1024" s="77"/>
      <c r="CW1024" s="77"/>
      <c r="CX1024" s="77"/>
      <c r="CY1024" s="77"/>
      <c r="CZ1024" s="77"/>
      <c r="DA1024" s="77"/>
      <c r="DB1024" s="77"/>
      <c r="DC1024" s="77"/>
      <c r="DD1024" s="77"/>
      <c r="DE1024" s="77"/>
      <c r="DF1024" s="77"/>
      <c r="DG1024" s="77"/>
      <c r="DH1024" s="77"/>
      <c r="DI1024" s="77"/>
      <c r="DJ1024" s="77"/>
      <c r="DK1024" s="77"/>
      <c r="DL1024" s="77"/>
      <c r="DM1024" s="77"/>
      <c r="DN1024" s="77"/>
      <c r="DO1024" s="77"/>
      <c r="DP1024" s="77"/>
      <c r="DQ1024" s="77"/>
      <c r="DR1024" s="77"/>
    </row>
    <row r="1025" spans="1:122" ht="13.5" customHeight="1">
      <c r="A1025" s="77"/>
      <c r="B1025" s="86"/>
      <c r="C1025" s="86"/>
      <c r="D1025" s="86"/>
      <c r="E1025" s="86"/>
      <c r="F1025" s="86"/>
      <c r="G1025" s="86"/>
      <c r="H1025" s="86"/>
      <c r="I1025" s="86"/>
      <c r="J1025" s="86"/>
      <c r="K1025" s="88"/>
      <c r="L1025" s="77"/>
      <c r="M1025" s="77"/>
      <c r="N1025" s="77"/>
      <c r="O1025" s="77"/>
      <c r="P1025" s="77"/>
      <c r="Q1025" s="77"/>
      <c r="R1025" s="89"/>
      <c r="S1025" s="77"/>
      <c r="T1025" s="77"/>
      <c r="U1025" s="77"/>
      <c r="V1025" s="77"/>
      <c r="W1025" s="77"/>
      <c r="X1025" s="77"/>
      <c r="Y1025" s="77"/>
      <c r="Z1025" s="77"/>
      <c r="AA1025" s="77"/>
      <c r="AB1025" s="77"/>
      <c r="AC1025" s="77"/>
      <c r="AD1025" s="77"/>
      <c r="AE1025" s="77"/>
      <c r="AF1025" s="77"/>
      <c r="AG1025" s="77"/>
      <c r="AH1025" s="77"/>
      <c r="AI1025" s="77"/>
      <c r="AJ1025" s="77"/>
      <c r="AK1025" s="77"/>
      <c r="AL1025" s="77"/>
      <c r="AM1025" s="77"/>
      <c r="AN1025" s="77"/>
      <c r="AO1025" s="77"/>
      <c r="AP1025" s="77"/>
      <c r="AQ1025" s="77"/>
      <c r="AR1025" s="77"/>
      <c r="AS1025" s="77"/>
      <c r="AT1025" s="77"/>
      <c r="AU1025" s="77"/>
      <c r="AV1025" s="77"/>
      <c r="AW1025" s="77"/>
      <c r="AX1025" s="77"/>
      <c r="AY1025" s="77"/>
      <c r="AZ1025" s="77"/>
      <c r="BA1025" s="77"/>
      <c r="BB1025" s="77"/>
      <c r="BC1025" s="77"/>
      <c r="BD1025" s="77"/>
      <c r="BE1025" s="77"/>
      <c r="BF1025" s="77"/>
      <c r="BG1025" s="77"/>
      <c r="BH1025" s="77"/>
      <c r="BI1025" s="77"/>
      <c r="BJ1025" s="77"/>
      <c r="BK1025" s="77"/>
      <c r="BL1025" s="77"/>
      <c r="BM1025" s="77"/>
      <c r="BN1025" s="77"/>
      <c r="BO1025" s="77"/>
      <c r="BP1025" s="77"/>
      <c r="BQ1025" s="77"/>
      <c r="BR1025" s="77"/>
      <c r="BS1025" s="77"/>
      <c r="BT1025" s="77"/>
      <c r="BU1025" s="77"/>
      <c r="BV1025" s="77"/>
      <c r="BW1025" s="77"/>
      <c r="BX1025" s="77"/>
      <c r="BY1025" s="77"/>
      <c r="BZ1025" s="77"/>
      <c r="CA1025" s="77"/>
      <c r="CB1025" s="77"/>
      <c r="CC1025" s="77"/>
      <c r="CD1025" s="77"/>
      <c r="CE1025" s="77"/>
      <c r="CF1025" s="77"/>
      <c r="CG1025" s="77"/>
      <c r="CH1025" s="77"/>
      <c r="CI1025" s="77"/>
      <c r="CJ1025" s="77"/>
      <c r="CK1025" s="77"/>
      <c r="CL1025" s="77"/>
      <c r="CM1025" s="77"/>
      <c r="CN1025" s="77"/>
      <c r="CO1025" s="77"/>
      <c r="CP1025" s="77"/>
      <c r="CQ1025" s="77"/>
      <c r="CR1025" s="77"/>
      <c r="CS1025" s="77"/>
      <c r="CT1025" s="81"/>
      <c r="CU1025" s="77"/>
      <c r="CV1025" s="77"/>
      <c r="CW1025" s="77"/>
      <c r="CX1025" s="77"/>
      <c r="CY1025" s="77"/>
      <c r="CZ1025" s="77"/>
      <c r="DA1025" s="77"/>
      <c r="DB1025" s="77"/>
      <c r="DC1025" s="77"/>
      <c r="DD1025" s="77"/>
      <c r="DE1025" s="77"/>
      <c r="DF1025" s="77"/>
      <c r="DG1025" s="77"/>
      <c r="DH1025" s="77"/>
      <c r="DI1025" s="77"/>
      <c r="DJ1025" s="77"/>
      <c r="DK1025" s="77"/>
      <c r="DL1025" s="77"/>
      <c r="DM1025" s="77"/>
      <c r="DN1025" s="77"/>
      <c r="DO1025" s="77"/>
      <c r="DP1025" s="77"/>
      <c r="DQ1025" s="77"/>
      <c r="DR1025" s="77"/>
    </row>
    <row r="1026" spans="1:122" ht="13.5" customHeight="1">
      <c r="A1026" s="77"/>
      <c r="B1026" s="86"/>
      <c r="C1026" s="86"/>
      <c r="D1026" s="86"/>
      <c r="E1026" s="86"/>
      <c r="F1026" s="86"/>
      <c r="G1026" s="86"/>
      <c r="H1026" s="86"/>
      <c r="I1026" s="86"/>
      <c r="J1026" s="86"/>
      <c r="K1026" s="88"/>
      <c r="L1026" s="77"/>
      <c r="M1026" s="77"/>
      <c r="N1026" s="77"/>
      <c r="O1026" s="77"/>
      <c r="P1026" s="77"/>
      <c r="Q1026" s="77"/>
      <c r="R1026" s="89"/>
      <c r="S1026" s="77"/>
      <c r="T1026" s="77"/>
      <c r="U1026" s="77"/>
      <c r="V1026" s="77"/>
      <c r="W1026" s="77"/>
      <c r="X1026" s="77"/>
      <c r="Y1026" s="77"/>
      <c r="Z1026" s="77"/>
      <c r="AA1026" s="77"/>
      <c r="AB1026" s="77"/>
      <c r="AC1026" s="77"/>
      <c r="AD1026" s="77"/>
      <c r="AE1026" s="77"/>
      <c r="AF1026" s="77"/>
      <c r="AG1026" s="77"/>
      <c r="AH1026" s="77"/>
      <c r="AI1026" s="77"/>
      <c r="AJ1026" s="77"/>
      <c r="AK1026" s="77"/>
      <c r="AL1026" s="77"/>
      <c r="AM1026" s="77"/>
      <c r="AN1026" s="77"/>
      <c r="AO1026" s="77"/>
      <c r="AP1026" s="77"/>
      <c r="AQ1026" s="77"/>
      <c r="AR1026" s="77"/>
      <c r="AS1026" s="77"/>
      <c r="AT1026" s="77"/>
      <c r="AU1026" s="77"/>
      <c r="AV1026" s="77"/>
      <c r="AW1026" s="77"/>
      <c r="AX1026" s="77"/>
      <c r="AY1026" s="77"/>
      <c r="AZ1026" s="77"/>
      <c r="BA1026" s="77"/>
      <c r="BB1026" s="77"/>
      <c r="BC1026" s="77"/>
      <c r="BD1026" s="77"/>
      <c r="BE1026" s="77"/>
      <c r="BF1026" s="77"/>
      <c r="BG1026" s="77"/>
      <c r="BH1026" s="77"/>
      <c r="BI1026" s="77"/>
      <c r="BJ1026" s="77"/>
      <c r="BK1026" s="77"/>
      <c r="BL1026" s="77"/>
      <c r="BM1026" s="77"/>
      <c r="BN1026" s="77"/>
      <c r="BO1026" s="77"/>
      <c r="BP1026" s="77"/>
      <c r="BQ1026" s="77"/>
      <c r="BR1026" s="77"/>
      <c r="BS1026" s="77"/>
      <c r="BT1026" s="77"/>
      <c r="BU1026" s="77"/>
      <c r="BV1026" s="77"/>
      <c r="BW1026" s="77"/>
      <c r="BX1026" s="77"/>
      <c r="BY1026" s="77"/>
      <c r="BZ1026" s="77"/>
      <c r="CA1026" s="77"/>
      <c r="CB1026" s="77"/>
      <c r="CC1026" s="77"/>
      <c r="CD1026" s="77"/>
      <c r="CE1026" s="77"/>
      <c r="CF1026" s="77"/>
      <c r="CG1026" s="77"/>
      <c r="CH1026" s="77"/>
      <c r="CI1026" s="77"/>
      <c r="CJ1026" s="77"/>
      <c r="CK1026" s="77"/>
      <c r="CL1026" s="77"/>
      <c r="CM1026" s="77"/>
      <c r="CN1026" s="77"/>
      <c r="CO1026" s="77"/>
      <c r="CP1026" s="77"/>
      <c r="CQ1026" s="77"/>
      <c r="CR1026" s="77"/>
      <c r="CS1026" s="77"/>
      <c r="CT1026" s="81"/>
      <c r="CU1026" s="77"/>
      <c r="CV1026" s="77"/>
      <c r="CW1026" s="77"/>
      <c r="CX1026" s="77"/>
      <c r="CY1026" s="77"/>
      <c r="CZ1026" s="77"/>
      <c r="DA1026" s="77"/>
      <c r="DB1026" s="77"/>
      <c r="DC1026" s="77"/>
      <c r="DD1026" s="77"/>
      <c r="DE1026" s="77"/>
      <c r="DF1026" s="77"/>
      <c r="DG1026" s="77"/>
      <c r="DH1026" s="77"/>
      <c r="DI1026" s="77"/>
      <c r="DJ1026" s="77"/>
      <c r="DK1026" s="77"/>
      <c r="DL1026" s="77"/>
      <c r="DM1026" s="77"/>
      <c r="DN1026" s="77"/>
      <c r="DO1026" s="77"/>
      <c r="DP1026" s="77"/>
      <c r="DQ1026" s="77"/>
      <c r="DR1026" s="77"/>
    </row>
    <row r="1027" spans="1:122" ht="13.5" customHeight="1">
      <c r="A1027" s="77"/>
      <c r="B1027" s="86"/>
      <c r="C1027" s="86"/>
      <c r="D1027" s="86"/>
      <c r="E1027" s="86"/>
      <c r="F1027" s="86"/>
      <c r="G1027" s="86"/>
      <c r="H1027" s="86"/>
      <c r="I1027" s="86"/>
      <c r="J1027" s="86"/>
      <c r="K1027" s="88"/>
      <c r="L1027" s="77"/>
      <c r="M1027" s="77"/>
      <c r="N1027" s="77"/>
      <c r="O1027" s="77"/>
      <c r="P1027" s="77"/>
      <c r="Q1027" s="77"/>
      <c r="R1027" s="89"/>
      <c r="S1027" s="77"/>
      <c r="T1027" s="77"/>
      <c r="U1027" s="77"/>
      <c r="V1027" s="77"/>
      <c r="W1027" s="77"/>
      <c r="X1027" s="77"/>
      <c r="Y1027" s="77"/>
      <c r="Z1027" s="77"/>
      <c r="AA1027" s="77"/>
      <c r="AB1027" s="77"/>
      <c r="AC1027" s="77"/>
      <c r="AD1027" s="77"/>
      <c r="AE1027" s="77"/>
      <c r="AF1027" s="77"/>
      <c r="AG1027" s="77"/>
      <c r="AH1027" s="77"/>
      <c r="AI1027" s="77"/>
      <c r="AJ1027" s="77"/>
      <c r="AK1027" s="77"/>
      <c r="AL1027" s="77"/>
      <c r="AM1027" s="77"/>
      <c r="AN1027" s="77"/>
      <c r="AO1027" s="77"/>
      <c r="AP1027" s="77"/>
      <c r="AQ1027" s="77"/>
      <c r="AR1027" s="77"/>
      <c r="AS1027" s="77"/>
      <c r="AT1027" s="77"/>
      <c r="AU1027" s="77"/>
      <c r="AV1027" s="77"/>
      <c r="AW1027" s="77"/>
      <c r="AX1027" s="77"/>
      <c r="AY1027" s="77"/>
      <c r="AZ1027" s="77"/>
      <c r="BA1027" s="77"/>
      <c r="BB1027" s="77"/>
      <c r="BC1027" s="77"/>
      <c r="BD1027" s="77"/>
      <c r="BE1027" s="77"/>
      <c r="BF1027" s="77"/>
      <c r="BG1027" s="77"/>
      <c r="BH1027" s="77"/>
      <c r="BI1027" s="77"/>
      <c r="BJ1027" s="77"/>
      <c r="BK1027" s="77"/>
      <c r="BL1027" s="77"/>
      <c r="BM1027" s="77"/>
      <c r="BN1027" s="77"/>
      <c r="BO1027" s="77"/>
      <c r="BP1027" s="77"/>
      <c r="BQ1027" s="77"/>
      <c r="BR1027" s="77"/>
      <c r="BS1027" s="77"/>
      <c r="BT1027" s="77"/>
      <c r="BU1027" s="77"/>
      <c r="BV1027" s="77"/>
      <c r="BW1027" s="77"/>
      <c r="BX1027" s="77"/>
      <c r="BY1027" s="77"/>
      <c r="BZ1027" s="77"/>
      <c r="CA1027" s="77"/>
      <c r="CB1027" s="77"/>
      <c r="CC1027" s="77"/>
      <c r="CD1027" s="77"/>
      <c r="CE1027" s="77"/>
      <c r="CF1027" s="77"/>
      <c r="CG1027" s="77"/>
      <c r="CH1027" s="77"/>
      <c r="CI1027" s="77"/>
      <c r="CJ1027" s="77"/>
      <c r="CK1027" s="77"/>
      <c r="CL1027" s="77"/>
      <c r="CM1027" s="77"/>
      <c r="CN1027" s="77"/>
      <c r="CO1027" s="77"/>
      <c r="CP1027" s="77"/>
      <c r="CQ1027" s="77"/>
      <c r="CR1027" s="77"/>
      <c r="CS1027" s="77"/>
      <c r="CT1027" s="81"/>
      <c r="CU1027" s="77"/>
      <c r="CV1027" s="77"/>
      <c r="CW1027" s="77"/>
      <c r="CX1027" s="77"/>
      <c r="CY1027" s="77"/>
      <c r="CZ1027" s="77"/>
      <c r="DA1027" s="77"/>
      <c r="DB1027" s="77"/>
      <c r="DC1027" s="77"/>
      <c r="DD1027" s="77"/>
      <c r="DE1027" s="77"/>
      <c r="DF1027" s="77"/>
      <c r="DG1027" s="77"/>
      <c r="DH1027" s="77"/>
      <c r="DI1027" s="77"/>
      <c r="DJ1027" s="77"/>
      <c r="DK1027" s="77"/>
      <c r="DL1027" s="77"/>
      <c r="DM1027" s="77"/>
      <c r="DN1027" s="77"/>
      <c r="DO1027" s="77"/>
      <c r="DP1027" s="77"/>
      <c r="DQ1027" s="77"/>
      <c r="DR1027" s="77"/>
    </row>
    <row r="1028" spans="1:122" ht="13.5" customHeight="1">
      <c r="A1028" s="77"/>
      <c r="B1028" s="86"/>
      <c r="C1028" s="86"/>
      <c r="D1028" s="86"/>
      <c r="E1028" s="86"/>
      <c r="F1028" s="86"/>
      <c r="G1028" s="86"/>
      <c r="H1028" s="86"/>
      <c r="I1028" s="86"/>
      <c r="J1028" s="86"/>
      <c r="K1028" s="88"/>
      <c r="L1028" s="77"/>
      <c r="M1028" s="77"/>
      <c r="N1028" s="77"/>
      <c r="O1028" s="77"/>
      <c r="P1028" s="77"/>
      <c r="Q1028" s="77"/>
      <c r="R1028" s="89"/>
      <c r="S1028" s="77"/>
      <c r="T1028" s="77"/>
      <c r="U1028" s="77"/>
      <c r="V1028" s="77"/>
      <c r="W1028" s="77"/>
      <c r="X1028" s="77"/>
      <c r="Y1028" s="77"/>
      <c r="Z1028" s="77"/>
      <c r="AA1028" s="77"/>
      <c r="AB1028" s="77"/>
      <c r="AC1028" s="77"/>
      <c r="AD1028" s="77"/>
      <c r="AE1028" s="77"/>
      <c r="AF1028" s="77"/>
      <c r="AG1028" s="77"/>
      <c r="AH1028" s="77"/>
      <c r="AI1028" s="77"/>
      <c r="AJ1028" s="77"/>
      <c r="AK1028" s="77"/>
      <c r="AL1028" s="77"/>
      <c r="AM1028" s="77"/>
      <c r="AN1028" s="77"/>
      <c r="AO1028" s="77"/>
      <c r="AP1028" s="77"/>
      <c r="AQ1028" s="77"/>
      <c r="AR1028" s="77"/>
      <c r="AS1028" s="77"/>
      <c r="AT1028" s="77"/>
      <c r="AU1028" s="77"/>
      <c r="AV1028" s="77"/>
      <c r="AW1028" s="77"/>
      <c r="AX1028" s="77"/>
      <c r="AY1028" s="77"/>
      <c r="AZ1028" s="77"/>
      <c r="BA1028" s="77"/>
      <c r="BB1028" s="77"/>
      <c r="BC1028" s="77"/>
      <c r="BD1028" s="77"/>
      <c r="BE1028" s="77"/>
      <c r="BF1028" s="77"/>
      <c r="BG1028" s="77"/>
      <c r="BH1028" s="77"/>
      <c r="BI1028" s="77"/>
      <c r="BJ1028" s="77"/>
      <c r="BK1028" s="77"/>
      <c r="BL1028" s="77"/>
      <c r="BM1028" s="77"/>
      <c r="BN1028" s="77"/>
      <c r="BO1028" s="77"/>
      <c r="BP1028" s="77"/>
      <c r="BQ1028" s="77"/>
      <c r="BR1028" s="77"/>
      <c r="BS1028" s="77"/>
      <c r="BT1028" s="77"/>
      <c r="BU1028" s="77"/>
      <c r="BV1028" s="77"/>
      <c r="BW1028" s="77"/>
      <c r="BX1028" s="77"/>
      <c r="BY1028" s="77"/>
      <c r="BZ1028" s="77"/>
      <c r="CA1028" s="77"/>
      <c r="CB1028" s="77"/>
      <c r="CC1028" s="77"/>
      <c r="CD1028" s="77"/>
      <c r="CE1028" s="77"/>
      <c r="CF1028" s="77"/>
      <c r="CG1028" s="77"/>
      <c r="CH1028" s="77"/>
      <c r="CI1028" s="77"/>
      <c r="CJ1028" s="77"/>
      <c r="CK1028" s="77"/>
      <c r="CL1028" s="77"/>
      <c r="CM1028" s="77"/>
      <c r="CN1028" s="77"/>
      <c r="CO1028" s="77"/>
      <c r="CP1028" s="77"/>
      <c r="CQ1028" s="77"/>
      <c r="CR1028" s="77"/>
      <c r="CS1028" s="77"/>
      <c r="CT1028" s="81"/>
      <c r="CU1028" s="77"/>
      <c r="CV1028" s="77"/>
      <c r="CW1028" s="77"/>
      <c r="CX1028" s="77"/>
      <c r="CY1028" s="77"/>
      <c r="CZ1028" s="77"/>
      <c r="DA1028" s="77"/>
      <c r="DB1028" s="77"/>
      <c r="DC1028" s="77"/>
      <c r="DD1028" s="77"/>
      <c r="DE1028" s="77"/>
      <c r="DF1028" s="77"/>
      <c r="DG1028" s="77"/>
      <c r="DH1028" s="77"/>
      <c r="DI1028" s="77"/>
      <c r="DJ1028" s="77"/>
      <c r="DK1028" s="77"/>
      <c r="DL1028" s="77"/>
      <c r="DM1028" s="77"/>
      <c r="DN1028" s="77"/>
      <c r="DO1028" s="77"/>
      <c r="DP1028" s="77"/>
      <c r="DQ1028" s="77"/>
      <c r="DR1028" s="77"/>
    </row>
    <row r="1029" spans="1:122" ht="13.5" customHeight="1">
      <c r="A1029" s="77"/>
      <c r="B1029" s="86"/>
      <c r="C1029" s="86"/>
      <c r="D1029" s="86"/>
      <c r="E1029" s="86"/>
      <c r="F1029" s="86"/>
      <c r="G1029" s="86"/>
      <c r="H1029" s="86"/>
      <c r="I1029" s="86"/>
      <c r="J1029" s="86"/>
      <c r="K1029" s="88"/>
      <c r="L1029" s="77"/>
      <c r="M1029" s="77"/>
      <c r="N1029" s="77"/>
      <c r="O1029" s="77"/>
      <c r="P1029" s="77"/>
      <c r="Q1029" s="77"/>
      <c r="R1029" s="89"/>
      <c r="S1029" s="77"/>
      <c r="T1029" s="77"/>
      <c r="U1029" s="77"/>
      <c r="V1029" s="77"/>
      <c r="W1029" s="77"/>
      <c r="X1029" s="77"/>
      <c r="Y1029" s="77"/>
      <c r="Z1029" s="77"/>
      <c r="AA1029" s="77"/>
      <c r="AB1029" s="77"/>
      <c r="AC1029" s="77"/>
      <c r="AD1029" s="77"/>
      <c r="AE1029" s="77"/>
      <c r="AF1029" s="77"/>
      <c r="AG1029" s="77"/>
      <c r="AH1029" s="77"/>
      <c r="AI1029" s="77"/>
      <c r="AJ1029" s="77"/>
      <c r="AK1029" s="77"/>
      <c r="AL1029" s="77"/>
      <c r="AM1029" s="77"/>
      <c r="AN1029" s="77"/>
      <c r="AO1029" s="77"/>
      <c r="AP1029" s="77"/>
      <c r="AQ1029" s="77"/>
      <c r="AR1029" s="77"/>
      <c r="AS1029" s="77"/>
      <c r="AT1029" s="77"/>
      <c r="AU1029" s="77"/>
      <c r="AV1029" s="77"/>
      <c r="AW1029" s="77"/>
      <c r="AX1029" s="77"/>
      <c r="AY1029" s="77"/>
      <c r="AZ1029" s="77"/>
      <c r="BA1029" s="77"/>
      <c r="BB1029" s="77"/>
      <c r="BC1029" s="77"/>
      <c r="BD1029" s="77"/>
      <c r="BE1029" s="77"/>
      <c r="BF1029" s="77"/>
      <c r="BG1029" s="77"/>
      <c r="BH1029" s="77"/>
      <c r="BI1029" s="77"/>
      <c r="BJ1029" s="77"/>
      <c r="BK1029" s="77"/>
      <c r="BL1029" s="77"/>
      <c r="BM1029" s="77"/>
      <c r="BN1029" s="77"/>
      <c r="BO1029" s="77"/>
      <c r="BP1029" s="77"/>
      <c r="BQ1029" s="77"/>
      <c r="BR1029" s="77"/>
      <c r="BS1029" s="77"/>
      <c r="BT1029" s="77"/>
      <c r="BU1029" s="77"/>
      <c r="BV1029" s="77"/>
      <c r="BW1029" s="77"/>
      <c r="BX1029" s="77"/>
      <c r="BY1029" s="77"/>
      <c r="BZ1029" s="77"/>
      <c r="CA1029" s="77"/>
      <c r="CB1029" s="77"/>
      <c r="CC1029" s="77"/>
      <c r="CD1029" s="77"/>
      <c r="CE1029" s="77"/>
      <c r="CF1029" s="77"/>
      <c r="CG1029" s="77"/>
      <c r="CH1029" s="77"/>
      <c r="CI1029" s="77"/>
      <c r="CJ1029" s="77"/>
      <c r="CK1029" s="77"/>
      <c r="CL1029" s="77"/>
      <c r="CM1029" s="77"/>
      <c r="CN1029" s="77"/>
      <c r="CO1029" s="77"/>
      <c r="CP1029" s="77"/>
      <c r="CQ1029" s="77"/>
      <c r="CR1029" s="77"/>
      <c r="CS1029" s="77"/>
      <c r="CT1029" s="81"/>
      <c r="CU1029" s="77"/>
      <c r="CV1029" s="77"/>
      <c r="CW1029" s="77"/>
      <c r="CX1029" s="77"/>
      <c r="CY1029" s="77"/>
      <c r="CZ1029" s="77"/>
      <c r="DA1029" s="77"/>
      <c r="DB1029" s="77"/>
      <c r="DC1029" s="77"/>
      <c r="DD1029" s="77"/>
      <c r="DE1029" s="77"/>
      <c r="DF1029" s="77"/>
      <c r="DG1029" s="77"/>
      <c r="DH1029" s="77"/>
      <c r="DI1029" s="77"/>
      <c r="DJ1029" s="77"/>
      <c r="DK1029" s="77"/>
      <c r="DL1029" s="77"/>
      <c r="DM1029" s="77"/>
      <c r="DN1029" s="77"/>
      <c r="DO1029" s="77"/>
      <c r="DP1029" s="77"/>
      <c r="DQ1029" s="77"/>
      <c r="DR1029" s="77"/>
    </row>
    <row r="1030" spans="1:122" ht="13.5" customHeight="1">
      <c r="A1030" s="77"/>
      <c r="B1030" s="86"/>
      <c r="C1030" s="86"/>
      <c r="D1030" s="86"/>
      <c r="E1030" s="86"/>
      <c r="F1030" s="86"/>
      <c r="G1030" s="86"/>
      <c r="H1030" s="86"/>
      <c r="I1030" s="86"/>
      <c r="J1030" s="86"/>
      <c r="K1030" s="88"/>
      <c r="L1030" s="77"/>
      <c r="M1030" s="77"/>
      <c r="N1030" s="77"/>
      <c r="O1030" s="77"/>
      <c r="P1030" s="77"/>
      <c r="Q1030" s="77"/>
      <c r="R1030" s="89"/>
      <c r="S1030" s="77"/>
      <c r="T1030" s="77"/>
      <c r="U1030" s="77"/>
      <c r="V1030" s="77"/>
      <c r="W1030" s="77"/>
      <c r="X1030" s="77"/>
      <c r="Y1030" s="77"/>
      <c r="Z1030" s="77"/>
      <c r="AA1030" s="77"/>
      <c r="AB1030" s="77"/>
      <c r="AC1030" s="77"/>
      <c r="AD1030" s="77"/>
      <c r="AE1030" s="77"/>
      <c r="AF1030" s="77"/>
      <c r="AG1030" s="77"/>
      <c r="AH1030" s="77"/>
      <c r="AI1030" s="77"/>
      <c r="AJ1030" s="77"/>
      <c r="AK1030" s="77"/>
      <c r="AL1030" s="77"/>
      <c r="AM1030" s="77"/>
      <c r="AN1030" s="77"/>
      <c r="AO1030" s="77"/>
      <c r="AP1030" s="77"/>
      <c r="AQ1030" s="77"/>
      <c r="AR1030" s="77"/>
      <c r="AS1030" s="77"/>
      <c r="AT1030" s="77"/>
      <c r="AU1030" s="77"/>
      <c r="AV1030" s="77"/>
      <c r="AW1030" s="77"/>
      <c r="AX1030" s="77"/>
      <c r="AY1030" s="77"/>
      <c r="AZ1030" s="77"/>
      <c r="BA1030" s="77"/>
      <c r="BB1030" s="77"/>
      <c r="BC1030" s="77"/>
      <c r="BD1030" s="77"/>
      <c r="BE1030" s="77"/>
      <c r="BF1030" s="77"/>
      <c r="BG1030" s="77"/>
      <c r="BH1030" s="77"/>
      <c r="BI1030" s="77"/>
      <c r="BJ1030" s="77"/>
      <c r="BK1030" s="77"/>
      <c r="BL1030" s="77"/>
      <c r="BM1030" s="77"/>
      <c r="BN1030" s="77"/>
      <c r="BO1030" s="77"/>
      <c r="BP1030" s="77"/>
      <c r="BQ1030" s="77"/>
      <c r="BR1030" s="77"/>
      <c r="BS1030" s="77"/>
      <c r="BT1030" s="77"/>
      <c r="BU1030" s="77"/>
      <c r="BV1030" s="77"/>
      <c r="BW1030" s="77"/>
      <c r="BX1030" s="77"/>
      <c r="BY1030" s="77"/>
      <c r="BZ1030" s="77"/>
      <c r="CA1030" s="77"/>
      <c r="CB1030" s="77"/>
      <c r="CC1030" s="77"/>
      <c r="CD1030" s="77"/>
      <c r="CE1030" s="77"/>
      <c r="CF1030" s="77"/>
      <c r="CG1030" s="77"/>
      <c r="CH1030" s="77"/>
      <c r="CI1030" s="77"/>
      <c r="CJ1030" s="77"/>
      <c r="CK1030" s="77"/>
      <c r="CL1030" s="77"/>
      <c r="CM1030" s="77"/>
      <c r="CN1030" s="77"/>
      <c r="CO1030" s="77"/>
      <c r="CP1030" s="77"/>
      <c r="CQ1030" s="77"/>
      <c r="CR1030" s="77"/>
      <c r="CS1030" s="77"/>
      <c r="CT1030" s="81"/>
      <c r="CU1030" s="77"/>
      <c r="CV1030" s="77"/>
      <c r="CW1030" s="77"/>
      <c r="CX1030" s="77"/>
      <c r="CY1030" s="77"/>
      <c r="CZ1030" s="77"/>
      <c r="DA1030" s="77"/>
      <c r="DB1030" s="77"/>
      <c r="DC1030" s="77"/>
      <c r="DD1030" s="77"/>
      <c r="DE1030" s="77"/>
      <c r="DF1030" s="77"/>
      <c r="DG1030" s="77"/>
      <c r="DH1030" s="77"/>
      <c r="DI1030" s="77"/>
      <c r="DJ1030" s="77"/>
      <c r="DK1030" s="77"/>
      <c r="DL1030" s="77"/>
      <c r="DM1030" s="77"/>
      <c r="DN1030" s="77"/>
      <c r="DO1030" s="77"/>
      <c r="DP1030" s="77"/>
      <c r="DQ1030" s="77"/>
      <c r="DR1030" s="77"/>
    </row>
    <row r="1031" spans="1:122" ht="13.5" customHeight="1">
      <c r="A1031" s="77"/>
      <c r="B1031" s="86"/>
      <c r="C1031" s="86"/>
      <c r="D1031" s="86"/>
      <c r="E1031" s="86"/>
      <c r="F1031" s="86"/>
      <c r="G1031" s="86"/>
      <c r="H1031" s="86"/>
      <c r="I1031" s="86"/>
      <c r="J1031" s="86"/>
      <c r="K1031" s="88"/>
      <c r="L1031" s="77"/>
      <c r="M1031" s="77"/>
      <c r="N1031" s="77"/>
      <c r="O1031" s="77"/>
      <c r="P1031" s="77"/>
      <c r="Q1031" s="77"/>
      <c r="R1031" s="89"/>
      <c r="S1031" s="77"/>
      <c r="T1031" s="77"/>
      <c r="U1031" s="77"/>
      <c r="V1031" s="77"/>
      <c r="W1031" s="77"/>
      <c r="X1031" s="77"/>
      <c r="Y1031" s="77"/>
      <c r="Z1031" s="77"/>
      <c r="AA1031" s="77"/>
      <c r="AB1031" s="77"/>
      <c r="AC1031" s="77"/>
      <c r="AD1031" s="77"/>
      <c r="AE1031" s="77"/>
      <c r="AF1031" s="77"/>
      <c r="AG1031" s="77"/>
      <c r="AH1031" s="77"/>
      <c r="AI1031" s="77"/>
      <c r="AJ1031" s="77"/>
      <c r="AK1031" s="77"/>
      <c r="AL1031" s="77"/>
      <c r="AM1031" s="77"/>
      <c r="AN1031" s="77"/>
      <c r="AO1031" s="77"/>
      <c r="AP1031" s="77"/>
      <c r="AQ1031" s="77"/>
      <c r="AR1031" s="77"/>
      <c r="AS1031" s="77"/>
      <c r="AT1031" s="77"/>
      <c r="AU1031" s="77"/>
      <c r="AV1031" s="77"/>
      <c r="AW1031" s="77"/>
      <c r="AX1031" s="77"/>
      <c r="AY1031" s="77"/>
      <c r="AZ1031" s="77"/>
      <c r="BA1031" s="77"/>
      <c r="BB1031" s="77"/>
      <c r="BC1031" s="77"/>
      <c r="BD1031" s="77"/>
      <c r="BE1031" s="77"/>
      <c r="BF1031" s="77"/>
      <c r="BG1031" s="77"/>
      <c r="BH1031" s="77"/>
      <c r="BI1031" s="77"/>
      <c r="BJ1031" s="77"/>
      <c r="BK1031" s="77"/>
      <c r="BL1031" s="77"/>
      <c r="BM1031" s="77"/>
      <c r="BN1031" s="77"/>
      <c r="BO1031" s="77"/>
      <c r="BP1031" s="77"/>
      <c r="BQ1031" s="77"/>
      <c r="BR1031" s="77"/>
      <c r="BS1031" s="77"/>
      <c r="BT1031" s="77"/>
      <c r="BU1031" s="77"/>
      <c r="BV1031" s="77"/>
      <c r="BW1031" s="77"/>
      <c r="BX1031" s="77"/>
      <c r="BY1031" s="77"/>
      <c r="BZ1031" s="77"/>
      <c r="CA1031" s="77"/>
      <c r="CB1031" s="77"/>
      <c r="CC1031" s="77"/>
      <c r="CD1031" s="77"/>
      <c r="CE1031" s="77"/>
      <c r="CF1031" s="77"/>
      <c r="CG1031" s="77"/>
      <c r="CH1031" s="77"/>
      <c r="CI1031" s="77"/>
      <c r="CJ1031" s="77"/>
      <c r="CK1031" s="77"/>
      <c r="CL1031" s="77"/>
      <c r="CM1031" s="77"/>
      <c r="CN1031" s="77"/>
      <c r="CO1031" s="77"/>
      <c r="CP1031" s="77"/>
      <c r="CQ1031" s="77"/>
      <c r="CR1031" s="77"/>
      <c r="CS1031" s="77"/>
      <c r="CT1031" s="81"/>
      <c r="CU1031" s="77"/>
      <c r="CV1031" s="77"/>
      <c r="CW1031" s="77"/>
      <c r="CX1031" s="77"/>
      <c r="CY1031" s="77"/>
      <c r="CZ1031" s="77"/>
      <c r="DA1031" s="77"/>
      <c r="DB1031" s="77"/>
      <c r="DC1031" s="77"/>
      <c r="DD1031" s="77"/>
      <c r="DE1031" s="77"/>
      <c r="DF1031" s="77"/>
      <c r="DG1031" s="77"/>
      <c r="DH1031" s="77"/>
      <c r="DI1031" s="77"/>
      <c r="DJ1031" s="77"/>
      <c r="DK1031" s="77"/>
      <c r="DL1031" s="77"/>
      <c r="DM1031" s="77"/>
      <c r="DN1031" s="77"/>
      <c r="DO1031" s="77"/>
      <c r="DP1031" s="77"/>
      <c r="DQ1031" s="77"/>
      <c r="DR1031" s="77"/>
    </row>
    <row r="1032" spans="1:122" ht="13.5" customHeight="1">
      <c r="A1032" s="77"/>
      <c r="B1032" s="86"/>
      <c r="C1032" s="86"/>
      <c r="D1032" s="86"/>
      <c r="E1032" s="86"/>
      <c r="F1032" s="86"/>
      <c r="G1032" s="86"/>
      <c r="H1032" s="86"/>
      <c r="I1032" s="86"/>
      <c r="J1032" s="86"/>
      <c r="K1032" s="88"/>
      <c r="L1032" s="77"/>
      <c r="M1032" s="77"/>
      <c r="N1032" s="77"/>
      <c r="O1032" s="77"/>
      <c r="P1032" s="77"/>
      <c r="Q1032" s="77"/>
      <c r="R1032" s="89"/>
      <c r="S1032" s="77"/>
      <c r="T1032" s="77"/>
      <c r="U1032" s="77"/>
      <c r="V1032" s="77"/>
      <c r="W1032" s="77"/>
      <c r="X1032" s="77"/>
      <c r="Y1032" s="77"/>
      <c r="Z1032" s="77"/>
      <c r="AA1032" s="77"/>
      <c r="AB1032" s="77"/>
      <c r="AC1032" s="77"/>
      <c r="AD1032" s="77"/>
      <c r="AE1032" s="77"/>
      <c r="AF1032" s="77"/>
      <c r="AG1032" s="77"/>
      <c r="AH1032" s="77"/>
      <c r="AI1032" s="77"/>
      <c r="AJ1032" s="77"/>
      <c r="AK1032" s="77"/>
      <c r="AL1032" s="77"/>
      <c r="AM1032" s="77"/>
      <c r="AN1032" s="77"/>
      <c r="AO1032" s="77"/>
      <c r="AP1032" s="77"/>
      <c r="AQ1032" s="77"/>
      <c r="AR1032" s="77"/>
      <c r="AS1032" s="77"/>
      <c r="AT1032" s="77"/>
      <c r="AU1032" s="77"/>
      <c r="AV1032" s="77"/>
      <c r="AW1032" s="77"/>
      <c r="AX1032" s="77"/>
      <c r="AY1032" s="77"/>
      <c r="AZ1032" s="77"/>
      <c r="BA1032" s="77"/>
      <c r="BB1032" s="77"/>
      <c r="BC1032" s="77"/>
      <c r="BD1032" s="77"/>
      <c r="BE1032" s="77"/>
      <c r="BF1032" s="77"/>
      <c r="BG1032" s="77"/>
      <c r="BH1032" s="77"/>
      <c r="BI1032" s="77"/>
      <c r="BJ1032" s="77"/>
      <c r="BK1032" s="77"/>
      <c r="BL1032" s="77"/>
      <c r="BM1032" s="77"/>
      <c r="BN1032" s="77"/>
      <c r="BO1032" s="77"/>
      <c r="BP1032" s="77"/>
      <c r="BQ1032" s="77"/>
      <c r="BR1032" s="77"/>
      <c r="BS1032" s="77"/>
      <c r="BT1032" s="77"/>
      <c r="BU1032" s="77"/>
      <c r="BV1032" s="77"/>
      <c r="BW1032" s="77"/>
      <c r="BX1032" s="77"/>
      <c r="BY1032" s="77"/>
      <c r="BZ1032" s="77"/>
      <c r="CA1032" s="77"/>
      <c r="CB1032" s="77"/>
      <c r="CC1032" s="77"/>
      <c r="CD1032" s="77"/>
      <c r="CE1032" s="77"/>
      <c r="CF1032" s="77"/>
      <c r="CG1032" s="77"/>
      <c r="CH1032" s="77"/>
      <c r="CI1032" s="77"/>
      <c r="CJ1032" s="77"/>
      <c r="CK1032" s="77"/>
      <c r="CL1032" s="77"/>
      <c r="CM1032" s="77"/>
      <c r="CN1032" s="77"/>
      <c r="CO1032" s="77"/>
      <c r="CP1032" s="77"/>
      <c r="CQ1032" s="77"/>
      <c r="CR1032" s="77"/>
      <c r="CS1032" s="77"/>
      <c r="CT1032" s="81"/>
      <c r="CU1032" s="77"/>
      <c r="CV1032" s="77"/>
      <c r="CW1032" s="77"/>
      <c r="CX1032" s="77"/>
      <c r="CY1032" s="77"/>
      <c r="CZ1032" s="77"/>
      <c r="DA1032" s="77"/>
      <c r="DB1032" s="77"/>
      <c r="DC1032" s="77"/>
      <c r="DD1032" s="77"/>
      <c r="DE1032" s="77"/>
      <c r="DF1032" s="77"/>
      <c r="DG1032" s="77"/>
      <c r="DH1032" s="77"/>
      <c r="DI1032" s="77"/>
      <c r="DJ1032" s="77"/>
      <c r="DK1032" s="77"/>
      <c r="DL1032" s="77"/>
      <c r="DM1032" s="77"/>
      <c r="DN1032" s="77"/>
      <c r="DO1032" s="77"/>
      <c r="DP1032" s="77"/>
      <c r="DQ1032" s="77"/>
      <c r="DR1032" s="77"/>
    </row>
    <row r="1033" spans="1:122" ht="13.5" customHeight="1">
      <c r="A1033" s="77"/>
      <c r="B1033" s="86"/>
      <c r="C1033" s="86"/>
      <c r="D1033" s="86"/>
      <c r="E1033" s="86"/>
      <c r="F1033" s="86"/>
      <c r="G1033" s="86"/>
      <c r="H1033" s="86"/>
      <c r="I1033" s="86"/>
      <c r="J1033" s="86"/>
      <c r="K1033" s="88"/>
      <c r="L1033" s="77"/>
      <c r="M1033" s="77"/>
      <c r="N1033" s="77"/>
      <c r="O1033" s="77"/>
      <c r="P1033" s="77"/>
      <c r="Q1033" s="77"/>
      <c r="R1033" s="89"/>
      <c r="S1033" s="77"/>
      <c r="T1033" s="77"/>
      <c r="U1033" s="77"/>
      <c r="V1033" s="77"/>
      <c r="W1033" s="77"/>
      <c r="X1033" s="77"/>
      <c r="Y1033" s="77"/>
      <c r="Z1033" s="77"/>
      <c r="AA1033" s="77"/>
      <c r="AB1033" s="77"/>
      <c r="AC1033" s="77"/>
      <c r="AD1033" s="77"/>
      <c r="AE1033" s="77"/>
      <c r="AF1033" s="77"/>
      <c r="AG1033" s="77"/>
      <c r="AH1033" s="77"/>
      <c r="AI1033" s="77"/>
      <c r="AJ1033" s="77"/>
      <c r="AK1033" s="77"/>
      <c r="AL1033" s="77"/>
      <c r="AM1033" s="77"/>
      <c r="AN1033" s="77"/>
      <c r="AO1033" s="77"/>
      <c r="AP1033" s="77"/>
      <c r="AQ1033" s="77"/>
      <c r="AR1033" s="77"/>
      <c r="AS1033" s="77"/>
      <c r="AT1033" s="77"/>
      <c r="AU1033" s="77"/>
      <c r="AV1033" s="77"/>
      <c r="AW1033" s="77"/>
      <c r="AX1033" s="77"/>
      <c r="AY1033" s="77"/>
      <c r="AZ1033" s="77"/>
      <c r="BA1033" s="77"/>
      <c r="BB1033" s="77"/>
      <c r="BC1033" s="77"/>
      <c r="BD1033" s="77"/>
      <c r="BE1033" s="77"/>
      <c r="BF1033" s="77"/>
      <c r="BG1033" s="77"/>
      <c r="BH1033" s="77"/>
      <c r="BI1033" s="77"/>
      <c r="BJ1033" s="77"/>
      <c r="BK1033" s="77"/>
      <c r="BL1033" s="77"/>
      <c r="BM1033" s="77"/>
      <c r="BN1033" s="77"/>
      <c r="BO1033" s="77"/>
      <c r="BP1033" s="77"/>
      <c r="BQ1033" s="77"/>
      <c r="BR1033" s="77"/>
      <c r="BS1033" s="77"/>
      <c r="BT1033" s="77"/>
      <c r="BU1033" s="77"/>
      <c r="BV1033" s="77"/>
      <c r="BW1033" s="77"/>
      <c r="BX1033" s="77"/>
      <c r="BY1033" s="77"/>
      <c r="BZ1033" s="77"/>
      <c r="CA1033" s="77"/>
      <c r="CB1033" s="77"/>
      <c r="CC1033" s="77"/>
      <c r="CD1033" s="77"/>
      <c r="CE1033" s="77"/>
      <c r="CF1033" s="77"/>
      <c r="CG1033" s="77"/>
      <c r="CH1033" s="77"/>
      <c r="CI1033" s="77"/>
      <c r="CJ1033" s="77"/>
      <c r="CK1033" s="77"/>
      <c r="CL1033" s="77"/>
      <c r="CM1033" s="77"/>
      <c r="CN1033" s="77"/>
      <c r="CO1033" s="77"/>
      <c r="CP1033" s="77"/>
      <c r="CQ1033" s="77"/>
      <c r="CR1033" s="77"/>
      <c r="CS1033" s="77"/>
      <c r="CT1033" s="81"/>
      <c r="CU1033" s="77"/>
      <c r="CV1033" s="77"/>
      <c r="CW1033" s="77"/>
      <c r="CX1033" s="77"/>
      <c r="CY1033" s="77"/>
      <c r="CZ1033" s="77"/>
      <c r="DA1033" s="77"/>
      <c r="DB1033" s="77"/>
      <c r="DC1033" s="77"/>
      <c r="DD1033" s="77"/>
      <c r="DE1033" s="77"/>
      <c r="DF1033" s="77"/>
      <c r="DG1033" s="77"/>
      <c r="DH1033" s="77"/>
      <c r="DI1033" s="77"/>
      <c r="DJ1033" s="77"/>
      <c r="DK1033" s="77"/>
      <c r="DL1033" s="77"/>
      <c r="DM1033" s="77"/>
      <c r="DN1033" s="77"/>
      <c r="DO1033" s="77"/>
      <c r="DP1033" s="77"/>
      <c r="DQ1033" s="77"/>
      <c r="DR1033" s="77"/>
    </row>
    <row r="1034" spans="1:122" ht="13.5" customHeight="1">
      <c r="A1034" s="77"/>
      <c r="B1034" s="86"/>
      <c r="C1034" s="86"/>
      <c r="D1034" s="86"/>
      <c r="E1034" s="86"/>
      <c r="F1034" s="86"/>
      <c r="G1034" s="86"/>
      <c r="H1034" s="86"/>
      <c r="I1034" s="86"/>
      <c r="J1034" s="86"/>
      <c r="K1034" s="88"/>
      <c r="L1034" s="77"/>
      <c r="M1034" s="77"/>
      <c r="N1034" s="77"/>
      <c r="O1034" s="77"/>
      <c r="P1034" s="77"/>
      <c r="Q1034" s="77"/>
      <c r="R1034" s="89"/>
      <c r="S1034" s="77"/>
      <c r="T1034" s="77"/>
      <c r="U1034" s="77"/>
      <c r="V1034" s="77"/>
      <c r="W1034" s="77"/>
      <c r="X1034" s="77"/>
      <c r="Y1034" s="77"/>
      <c r="Z1034" s="77"/>
      <c r="AA1034" s="77"/>
      <c r="AB1034" s="77"/>
      <c r="AC1034" s="77"/>
      <c r="AD1034" s="77"/>
      <c r="AE1034" s="77"/>
      <c r="AF1034" s="77"/>
      <c r="AG1034" s="77"/>
      <c r="AH1034" s="77"/>
      <c r="AI1034" s="77"/>
      <c r="AJ1034" s="77"/>
      <c r="AK1034" s="77"/>
      <c r="AL1034" s="77"/>
      <c r="AM1034" s="77"/>
      <c r="AN1034" s="77"/>
      <c r="AO1034" s="77"/>
      <c r="AP1034" s="77"/>
      <c r="AQ1034" s="77"/>
      <c r="AR1034" s="77"/>
      <c r="AS1034" s="77"/>
      <c r="AT1034" s="77"/>
      <c r="AU1034" s="77"/>
      <c r="AV1034" s="77"/>
      <c r="AW1034" s="77"/>
      <c r="AX1034" s="77"/>
      <c r="AY1034" s="77"/>
      <c r="AZ1034" s="77"/>
      <c r="BA1034" s="77"/>
      <c r="BB1034" s="77"/>
      <c r="BC1034" s="77"/>
      <c r="BD1034" s="77"/>
      <c r="BE1034" s="77"/>
      <c r="BF1034" s="77"/>
      <c r="BG1034" s="77"/>
      <c r="BH1034" s="77"/>
      <c r="BI1034" s="77"/>
      <c r="BJ1034" s="77"/>
      <c r="BK1034" s="77"/>
      <c r="BL1034" s="77"/>
      <c r="BM1034" s="77"/>
      <c r="BN1034" s="77"/>
      <c r="BO1034" s="77"/>
      <c r="BP1034" s="77"/>
      <c r="BQ1034" s="77"/>
      <c r="BR1034" s="77"/>
      <c r="BS1034" s="77"/>
      <c r="BT1034" s="77"/>
      <c r="BU1034" s="77"/>
      <c r="BV1034" s="77"/>
      <c r="BW1034" s="77"/>
      <c r="BX1034" s="77"/>
      <c r="BY1034" s="77"/>
      <c r="BZ1034" s="77"/>
      <c r="CA1034" s="77"/>
      <c r="CB1034" s="77"/>
      <c r="CC1034" s="77"/>
      <c r="CD1034" s="77"/>
      <c r="CE1034" s="77"/>
      <c r="CF1034" s="77"/>
      <c r="CG1034" s="77"/>
      <c r="CH1034" s="77"/>
      <c r="CI1034" s="77"/>
      <c r="CJ1034" s="77"/>
      <c r="CK1034" s="77"/>
      <c r="CL1034" s="77"/>
      <c r="CM1034" s="77"/>
      <c r="CN1034" s="77"/>
      <c r="CO1034" s="77"/>
      <c r="CP1034" s="77"/>
      <c r="CQ1034" s="77"/>
      <c r="CR1034" s="77"/>
      <c r="CS1034" s="77"/>
      <c r="CT1034" s="81"/>
      <c r="CU1034" s="77"/>
      <c r="CV1034" s="77"/>
      <c r="CW1034" s="77"/>
      <c r="CX1034" s="77"/>
      <c r="CY1034" s="77"/>
      <c r="CZ1034" s="77"/>
      <c r="DA1034" s="77"/>
      <c r="DB1034" s="77"/>
      <c r="DC1034" s="77"/>
      <c r="DD1034" s="77"/>
      <c r="DE1034" s="77"/>
      <c r="DF1034" s="77"/>
      <c r="DG1034" s="77"/>
      <c r="DH1034" s="77"/>
      <c r="DI1034" s="77"/>
      <c r="DJ1034" s="77"/>
      <c r="DK1034" s="77"/>
      <c r="DL1034" s="77"/>
      <c r="DM1034" s="77"/>
      <c r="DN1034" s="77"/>
      <c r="DO1034" s="77"/>
      <c r="DP1034" s="77"/>
      <c r="DQ1034" s="77"/>
      <c r="DR1034" s="77"/>
    </row>
    <row r="1035" spans="1:122" ht="13.5" customHeight="1">
      <c r="A1035" s="77"/>
      <c r="B1035" s="86"/>
      <c r="C1035" s="86"/>
      <c r="D1035" s="86"/>
      <c r="E1035" s="86"/>
      <c r="F1035" s="86"/>
      <c r="G1035" s="86"/>
      <c r="H1035" s="86"/>
      <c r="I1035" s="86"/>
      <c r="J1035" s="86"/>
      <c r="K1035" s="88"/>
      <c r="L1035" s="77"/>
      <c r="M1035" s="77"/>
      <c r="N1035" s="77"/>
      <c r="O1035" s="77"/>
      <c r="P1035" s="77"/>
      <c r="Q1035" s="77"/>
      <c r="R1035" s="89"/>
      <c r="S1035" s="77"/>
      <c r="T1035" s="77"/>
      <c r="U1035" s="77"/>
      <c r="V1035" s="77"/>
      <c r="W1035" s="77"/>
      <c r="X1035" s="77"/>
      <c r="Y1035" s="77"/>
      <c r="Z1035" s="77"/>
      <c r="AA1035" s="77"/>
      <c r="AB1035" s="77"/>
      <c r="AC1035" s="77"/>
      <c r="AD1035" s="77"/>
      <c r="AE1035" s="77"/>
      <c r="AF1035" s="77"/>
      <c r="AG1035" s="77"/>
      <c r="AH1035" s="77"/>
      <c r="AI1035" s="77"/>
      <c r="AJ1035" s="77"/>
      <c r="AK1035" s="77"/>
      <c r="AL1035" s="77"/>
      <c r="AM1035" s="77"/>
      <c r="AN1035" s="77"/>
      <c r="AO1035" s="77"/>
      <c r="AP1035" s="77"/>
      <c r="AQ1035" s="77"/>
      <c r="AR1035" s="77"/>
      <c r="AS1035" s="77"/>
      <c r="AT1035" s="77"/>
      <c r="AU1035" s="77"/>
      <c r="AV1035" s="77"/>
      <c r="AW1035" s="77"/>
      <c r="AX1035" s="77"/>
      <c r="AY1035" s="77"/>
      <c r="AZ1035" s="77"/>
      <c r="BA1035" s="77"/>
      <c r="BB1035" s="77"/>
      <c r="BC1035" s="77"/>
      <c r="BD1035" s="77"/>
      <c r="BE1035" s="77"/>
      <c r="BF1035" s="77"/>
      <c r="BG1035" s="77"/>
      <c r="BH1035" s="77"/>
      <c r="BI1035" s="77"/>
      <c r="BJ1035" s="77"/>
      <c r="BK1035" s="77"/>
      <c r="BL1035" s="77"/>
      <c r="BM1035" s="77"/>
      <c r="BN1035" s="77"/>
      <c r="BO1035" s="77"/>
      <c r="BP1035" s="77"/>
      <c r="BQ1035" s="77"/>
      <c r="BR1035" s="77"/>
      <c r="BS1035" s="77"/>
      <c r="BT1035" s="77"/>
      <c r="BU1035" s="77"/>
      <c r="BV1035" s="77"/>
      <c r="BW1035" s="77"/>
      <c r="BX1035" s="77"/>
      <c r="BY1035" s="77"/>
      <c r="BZ1035" s="77"/>
      <c r="CA1035" s="77"/>
      <c r="CB1035" s="77"/>
      <c r="CC1035" s="77"/>
      <c r="CD1035" s="77"/>
      <c r="CE1035" s="77"/>
      <c r="CF1035" s="77"/>
      <c r="CG1035" s="77"/>
      <c r="CH1035" s="77"/>
      <c r="CI1035" s="77"/>
      <c r="CJ1035" s="77"/>
      <c r="CK1035" s="77"/>
      <c r="CL1035" s="77"/>
      <c r="CM1035" s="77"/>
      <c r="CN1035" s="77"/>
      <c r="CO1035" s="77"/>
      <c r="CP1035" s="77"/>
      <c r="CQ1035" s="77"/>
      <c r="CR1035" s="77"/>
      <c r="CS1035" s="77"/>
      <c r="CT1035" s="81"/>
      <c r="CU1035" s="77"/>
      <c r="CV1035" s="77"/>
      <c r="CW1035" s="77"/>
      <c r="CX1035" s="77"/>
      <c r="CY1035" s="77"/>
      <c r="CZ1035" s="77"/>
      <c r="DA1035" s="77"/>
      <c r="DB1035" s="77"/>
      <c r="DC1035" s="77"/>
      <c r="DD1035" s="77"/>
      <c r="DE1035" s="77"/>
      <c r="DF1035" s="77"/>
      <c r="DG1035" s="77"/>
      <c r="DH1035" s="77"/>
      <c r="DI1035" s="77"/>
      <c r="DJ1035" s="77"/>
      <c r="DK1035" s="77"/>
      <c r="DL1035" s="77"/>
      <c r="DM1035" s="77"/>
      <c r="DN1035" s="77"/>
      <c r="DO1035" s="77"/>
      <c r="DP1035" s="77"/>
      <c r="DQ1035" s="77"/>
      <c r="DR1035" s="77"/>
    </row>
    <row r="1036" spans="1:122" ht="13.5" customHeight="1">
      <c r="A1036" s="77"/>
      <c r="B1036" s="86"/>
      <c r="C1036" s="86"/>
      <c r="D1036" s="86"/>
      <c r="E1036" s="86"/>
      <c r="F1036" s="86"/>
      <c r="G1036" s="86"/>
      <c r="H1036" s="86"/>
      <c r="I1036" s="86"/>
      <c r="J1036" s="86"/>
      <c r="K1036" s="88"/>
      <c r="L1036" s="77"/>
      <c r="M1036" s="77"/>
      <c r="N1036" s="77"/>
      <c r="O1036" s="77"/>
      <c r="P1036" s="77"/>
      <c r="Q1036" s="77"/>
      <c r="R1036" s="89"/>
      <c r="S1036" s="77"/>
      <c r="T1036" s="77"/>
      <c r="U1036" s="77"/>
      <c r="V1036" s="77"/>
      <c r="W1036" s="77"/>
      <c r="X1036" s="77"/>
      <c r="Y1036" s="77"/>
      <c r="Z1036" s="77"/>
      <c r="AA1036" s="77"/>
      <c r="AB1036" s="77"/>
      <c r="AC1036" s="77"/>
      <c r="AD1036" s="77"/>
      <c r="AE1036" s="77"/>
      <c r="AF1036" s="77"/>
      <c r="AG1036" s="77"/>
      <c r="AH1036" s="77"/>
      <c r="AI1036" s="77"/>
      <c r="AJ1036" s="77"/>
      <c r="AK1036" s="77"/>
      <c r="AL1036" s="77"/>
      <c r="AM1036" s="77"/>
      <c r="AN1036" s="77"/>
      <c r="AO1036" s="77"/>
      <c r="AP1036" s="77"/>
      <c r="AQ1036" s="77"/>
      <c r="AR1036" s="77"/>
      <c r="AS1036" s="77"/>
      <c r="AT1036" s="77"/>
      <c r="AU1036" s="77"/>
      <c r="AV1036" s="77"/>
      <c r="AW1036" s="77"/>
      <c r="AX1036" s="77"/>
      <c r="AY1036" s="77"/>
      <c r="AZ1036" s="77"/>
      <c r="BA1036" s="77"/>
      <c r="BB1036" s="77"/>
      <c r="BC1036" s="77"/>
      <c r="BD1036" s="77"/>
      <c r="BE1036" s="77"/>
      <c r="BF1036" s="77"/>
      <c r="BG1036" s="77"/>
      <c r="BH1036" s="77"/>
      <c r="BI1036" s="77"/>
      <c r="BJ1036" s="77"/>
      <c r="BK1036" s="77"/>
      <c r="BL1036" s="77"/>
      <c r="BM1036" s="77"/>
      <c r="BN1036" s="77"/>
      <c r="BO1036" s="77"/>
      <c r="BP1036" s="77"/>
      <c r="BQ1036" s="77"/>
      <c r="BR1036" s="77"/>
      <c r="BS1036" s="77"/>
      <c r="BT1036" s="77"/>
      <c r="BU1036" s="77"/>
      <c r="BV1036" s="77"/>
      <c r="BW1036" s="77"/>
      <c r="BX1036" s="77"/>
      <c r="BY1036" s="77"/>
      <c r="BZ1036" s="77"/>
      <c r="CA1036" s="77"/>
      <c r="CB1036" s="77"/>
      <c r="CC1036" s="77"/>
      <c r="CD1036" s="77"/>
      <c r="CE1036" s="77"/>
      <c r="CF1036" s="77"/>
      <c r="CG1036" s="77"/>
      <c r="CH1036" s="77"/>
      <c r="CI1036" s="77"/>
      <c r="CJ1036" s="77"/>
      <c r="CK1036" s="77"/>
      <c r="CL1036" s="77"/>
      <c r="CM1036" s="77"/>
      <c r="CN1036" s="77"/>
      <c r="CO1036" s="77"/>
      <c r="CP1036" s="77"/>
      <c r="CQ1036" s="77"/>
      <c r="CR1036" s="77"/>
      <c r="CS1036" s="77"/>
      <c r="CT1036" s="81"/>
      <c r="CU1036" s="77"/>
      <c r="CV1036" s="77"/>
      <c r="CW1036" s="77"/>
      <c r="CX1036" s="77"/>
      <c r="CY1036" s="77"/>
      <c r="CZ1036" s="77"/>
      <c r="DA1036" s="77"/>
      <c r="DB1036" s="77"/>
      <c r="DC1036" s="77"/>
      <c r="DD1036" s="77"/>
      <c r="DE1036" s="77"/>
      <c r="DF1036" s="77"/>
      <c r="DG1036" s="77"/>
      <c r="DH1036" s="77"/>
      <c r="DI1036" s="77"/>
      <c r="DJ1036" s="77"/>
      <c r="DK1036" s="77"/>
      <c r="DL1036" s="77"/>
      <c r="DM1036" s="77"/>
      <c r="DN1036" s="77"/>
      <c r="DO1036" s="77"/>
      <c r="DP1036" s="77"/>
      <c r="DQ1036" s="77"/>
      <c r="DR1036" s="77"/>
    </row>
    <row r="1037" spans="1:122" ht="13.5" customHeight="1">
      <c r="A1037" s="77"/>
      <c r="B1037" s="86"/>
      <c r="C1037" s="86"/>
      <c r="D1037" s="86"/>
      <c r="E1037" s="86"/>
      <c r="F1037" s="86"/>
      <c r="G1037" s="86"/>
      <c r="H1037" s="86"/>
      <c r="I1037" s="86"/>
      <c r="J1037" s="86"/>
      <c r="K1037" s="88"/>
      <c r="L1037" s="77"/>
      <c r="M1037" s="77"/>
      <c r="N1037" s="77"/>
      <c r="O1037" s="77"/>
      <c r="P1037" s="77"/>
      <c r="Q1037" s="77"/>
      <c r="R1037" s="89"/>
      <c r="S1037" s="77"/>
      <c r="T1037" s="77"/>
      <c r="U1037" s="77"/>
      <c r="V1037" s="77"/>
      <c r="W1037" s="77"/>
      <c r="X1037" s="77"/>
      <c r="Y1037" s="77"/>
      <c r="Z1037" s="77"/>
      <c r="AA1037" s="77"/>
      <c r="AB1037" s="77"/>
      <c r="AC1037" s="77"/>
      <c r="AD1037" s="77"/>
      <c r="AE1037" s="77"/>
      <c r="AF1037" s="77"/>
      <c r="AG1037" s="77"/>
      <c r="AH1037" s="77"/>
      <c r="AI1037" s="77"/>
      <c r="AJ1037" s="77"/>
      <c r="AK1037" s="77"/>
      <c r="AL1037" s="77"/>
      <c r="AM1037" s="77"/>
      <c r="AN1037" s="77"/>
      <c r="AO1037" s="77"/>
      <c r="AP1037" s="77"/>
      <c r="AQ1037" s="77"/>
      <c r="AR1037" s="77"/>
      <c r="AS1037" s="77"/>
      <c r="AT1037" s="77"/>
      <c r="AU1037" s="77"/>
      <c r="AV1037" s="77"/>
      <c r="AW1037" s="77"/>
      <c r="AX1037" s="77"/>
      <c r="AY1037" s="77"/>
      <c r="AZ1037" s="77"/>
      <c r="BA1037" s="77"/>
      <c r="BB1037" s="77"/>
      <c r="BC1037" s="77"/>
      <c r="BD1037" s="77"/>
      <c r="BE1037" s="77"/>
      <c r="BF1037" s="77"/>
      <c r="BG1037" s="77"/>
      <c r="BH1037" s="77"/>
      <c r="BI1037" s="77"/>
      <c r="BJ1037" s="77"/>
      <c r="BK1037" s="77"/>
      <c r="BL1037" s="77"/>
      <c r="BM1037" s="77"/>
      <c r="BN1037" s="77"/>
      <c r="BO1037" s="77"/>
      <c r="BP1037" s="77"/>
      <c r="BQ1037" s="77"/>
      <c r="BR1037" s="77"/>
      <c r="BS1037" s="77"/>
      <c r="BT1037" s="77"/>
      <c r="BU1037" s="77"/>
      <c r="BV1037" s="77"/>
      <c r="BW1037" s="77"/>
      <c r="BX1037" s="77"/>
      <c r="BY1037" s="77"/>
      <c r="BZ1037" s="77"/>
      <c r="CA1037" s="77"/>
      <c r="CB1037" s="77"/>
      <c r="CC1037" s="77"/>
      <c r="CD1037" s="77"/>
      <c r="CE1037" s="77"/>
      <c r="CF1037" s="77"/>
      <c r="CG1037" s="77"/>
      <c r="CH1037" s="77"/>
      <c r="CI1037" s="77"/>
      <c r="CJ1037" s="77"/>
      <c r="CK1037" s="77"/>
      <c r="CL1037" s="77"/>
      <c r="CM1037" s="77"/>
      <c r="CN1037" s="77"/>
      <c r="CO1037" s="77"/>
      <c r="CP1037" s="77"/>
      <c r="CQ1037" s="77"/>
      <c r="CR1037" s="77"/>
      <c r="CS1037" s="77"/>
      <c r="CT1037" s="81"/>
      <c r="CU1037" s="77"/>
      <c r="CV1037" s="77"/>
      <c r="CW1037" s="77"/>
      <c r="CX1037" s="77"/>
      <c r="CY1037" s="77"/>
      <c r="CZ1037" s="77"/>
      <c r="DA1037" s="77"/>
      <c r="DB1037" s="77"/>
      <c r="DC1037" s="77"/>
      <c r="DD1037" s="77"/>
      <c r="DE1037" s="77"/>
      <c r="DF1037" s="77"/>
      <c r="DG1037" s="77"/>
      <c r="DH1037" s="77"/>
      <c r="DI1037" s="77"/>
      <c r="DJ1037" s="77"/>
      <c r="DK1037" s="77"/>
      <c r="DL1037" s="77"/>
      <c r="DM1037" s="77"/>
      <c r="DN1037" s="77"/>
      <c r="DO1037" s="77"/>
      <c r="DP1037" s="77"/>
      <c r="DQ1037" s="77"/>
      <c r="DR1037" s="77"/>
    </row>
    <row r="1038" spans="1:122" ht="13.5" customHeight="1">
      <c r="A1038" s="77"/>
      <c r="B1038" s="86"/>
      <c r="C1038" s="86"/>
      <c r="D1038" s="86"/>
      <c r="E1038" s="86"/>
      <c r="F1038" s="86"/>
      <c r="G1038" s="86"/>
      <c r="H1038" s="86"/>
      <c r="I1038" s="86"/>
      <c r="J1038" s="86"/>
      <c r="K1038" s="88"/>
      <c r="L1038" s="77"/>
      <c r="M1038" s="77"/>
      <c r="N1038" s="77"/>
      <c r="O1038" s="77"/>
      <c r="P1038" s="77"/>
      <c r="Q1038" s="77"/>
      <c r="R1038" s="89"/>
      <c r="S1038" s="77"/>
      <c r="T1038" s="77"/>
      <c r="U1038" s="77"/>
      <c r="V1038" s="77"/>
      <c r="W1038" s="77"/>
      <c r="X1038" s="77"/>
      <c r="Y1038" s="77"/>
      <c r="Z1038" s="77"/>
      <c r="AA1038" s="77"/>
      <c r="AB1038" s="77"/>
      <c r="AC1038" s="77"/>
      <c r="AD1038" s="77"/>
      <c r="AE1038" s="77"/>
      <c r="AF1038" s="77"/>
      <c r="AG1038" s="77"/>
      <c r="AH1038" s="77"/>
      <c r="AI1038" s="77"/>
      <c r="AJ1038" s="77"/>
      <c r="AK1038" s="77"/>
      <c r="AL1038" s="77"/>
      <c r="AM1038" s="77"/>
      <c r="AN1038" s="77"/>
      <c r="AO1038" s="77"/>
      <c r="AP1038" s="77"/>
      <c r="AQ1038" s="77"/>
      <c r="AR1038" s="77"/>
      <c r="AS1038" s="77"/>
      <c r="AT1038" s="77"/>
      <c r="AU1038" s="77"/>
      <c r="AV1038" s="77"/>
      <c r="AW1038" s="77"/>
      <c r="AX1038" s="77"/>
      <c r="AY1038" s="77"/>
      <c r="AZ1038" s="77"/>
      <c r="BA1038" s="77"/>
      <c r="BB1038" s="77"/>
      <c r="BC1038" s="77"/>
      <c r="BD1038" s="77"/>
      <c r="BE1038" s="77"/>
      <c r="BF1038" s="77"/>
      <c r="BG1038" s="77"/>
      <c r="BH1038" s="77"/>
      <c r="BI1038" s="77"/>
      <c r="BJ1038" s="77"/>
      <c r="BK1038" s="77"/>
      <c r="BL1038" s="77"/>
      <c r="BM1038" s="77"/>
      <c r="BN1038" s="77"/>
      <c r="BO1038" s="77"/>
      <c r="BP1038" s="77"/>
      <c r="BQ1038" s="77"/>
      <c r="BR1038" s="77"/>
      <c r="BS1038" s="77"/>
      <c r="BT1038" s="77"/>
      <c r="BU1038" s="77"/>
      <c r="BV1038" s="77"/>
      <c r="BW1038" s="77"/>
      <c r="BX1038" s="77"/>
      <c r="BY1038" s="77"/>
      <c r="BZ1038" s="77"/>
      <c r="CA1038" s="77"/>
      <c r="CB1038" s="77"/>
      <c r="CC1038" s="77"/>
      <c r="CD1038" s="77"/>
      <c r="CE1038" s="77"/>
      <c r="CF1038" s="77"/>
      <c r="CG1038" s="77"/>
      <c r="CH1038" s="77"/>
      <c r="CI1038" s="77"/>
      <c r="CJ1038" s="77"/>
      <c r="CK1038" s="77"/>
      <c r="CL1038" s="77"/>
      <c r="CM1038" s="77"/>
      <c r="CN1038" s="77"/>
      <c r="CO1038" s="77"/>
      <c r="CP1038" s="77"/>
      <c r="CQ1038" s="77"/>
      <c r="CR1038" s="77"/>
      <c r="CS1038" s="77"/>
      <c r="CT1038" s="81"/>
      <c r="CU1038" s="77"/>
      <c r="CV1038" s="77"/>
      <c r="CW1038" s="77"/>
      <c r="CX1038" s="77"/>
      <c r="CY1038" s="77"/>
      <c r="CZ1038" s="77"/>
      <c r="DA1038" s="77"/>
      <c r="DB1038" s="77"/>
      <c r="DC1038" s="77"/>
      <c r="DD1038" s="77"/>
      <c r="DE1038" s="77"/>
      <c r="DF1038" s="77"/>
      <c r="DG1038" s="77"/>
      <c r="DH1038" s="77"/>
      <c r="DI1038" s="77"/>
      <c r="DJ1038" s="77"/>
      <c r="DK1038" s="77"/>
      <c r="DL1038" s="77"/>
      <c r="DM1038" s="77"/>
      <c r="DN1038" s="77"/>
      <c r="DO1038" s="77"/>
      <c r="DP1038" s="77"/>
      <c r="DQ1038" s="77"/>
      <c r="DR1038" s="77"/>
    </row>
    <row r="1039" spans="1:122" ht="13.5" customHeight="1">
      <c r="A1039" s="77"/>
      <c r="B1039" s="86"/>
      <c r="C1039" s="86"/>
      <c r="D1039" s="86"/>
      <c r="E1039" s="86"/>
      <c r="F1039" s="86"/>
      <c r="G1039" s="86"/>
      <c r="H1039" s="86"/>
      <c r="I1039" s="86"/>
      <c r="J1039" s="86"/>
      <c r="K1039" s="88"/>
      <c r="L1039" s="77"/>
      <c r="M1039" s="77"/>
      <c r="N1039" s="77"/>
      <c r="O1039" s="77"/>
      <c r="P1039" s="77"/>
      <c r="Q1039" s="77"/>
      <c r="R1039" s="89"/>
      <c r="S1039" s="77"/>
      <c r="T1039" s="77"/>
      <c r="U1039" s="77"/>
      <c r="V1039" s="77"/>
      <c r="W1039" s="77"/>
      <c r="X1039" s="77"/>
      <c r="Y1039" s="77"/>
      <c r="Z1039" s="77"/>
      <c r="AA1039" s="77"/>
      <c r="AB1039" s="77"/>
      <c r="AC1039" s="77"/>
      <c r="AD1039" s="77"/>
      <c r="AE1039" s="77"/>
      <c r="AF1039" s="77"/>
      <c r="AG1039" s="77"/>
      <c r="AH1039" s="77"/>
      <c r="AI1039" s="77"/>
      <c r="AJ1039" s="77"/>
      <c r="AK1039" s="77"/>
      <c r="AL1039" s="77"/>
      <c r="AM1039" s="77"/>
      <c r="AN1039" s="77"/>
      <c r="AO1039" s="77"/>
      <c r="AP1039" s="77"/>
      <c r="AQ1039" s="77"/>
      <c r="AR1039" s="77"/>
      <c r="AS1039" s="77"/>
      <c r="AT1039" s="77"/>
      <c r="AU1039" s="77"/>
      <c r="AV1039" s="77"/>
      <c r="AW1039" s="77"/>
      <c r="AX1039" s="77"/>
      <c r="AY1039" s="77"/>
      <c r="AZ1039" s="77"/>
      <c r="BA1039" s="77"/>
      <c r="BB1039" s="77"/>
      <c r="BC1039" s="77"/>
      <c r="BD1039" s="77"/>
      <c r="BE1039" s="77"/>
      <c r="BF1039" s="77"/>
      <c r="BG1039" s="77"/>
      <c r="BH1039" s="77"/>
      <c r="BI1039" s="77"/>
      <c r="BJ1039" s="77"/>
      <c r="BK1039" s="77"/>
      <c r="BL1039" s="77"/>
      <c r="BM1039" s="77"/>
      <c r="BN1039" s="77"/>
      <c r="BO1039" s="77"/>
      <c r="BP1039" s="77"/>
      <c r="BQ1039" s="77"/>
      <c r="BR1039" s="77"/>
      <c r="BS1039" s="77"/>
      <c r="BT1039" s="77"/>
      <c r="BU1039" s="77"/>
      <c r="BV1039" s="77"/>
      <c r="BW1039" s="77"/>
      <c r="BX1039" s="77"/>
      <c r="BY1039" s="77"/>
      <c r="BZ1039" s="77"/>
      <c r="CA1039" s="77"/>
      <c r="CB1039" s="77"/>
      <c r="CC1039" s="77"/>
      <c r="CD1039" s="77"/>
      <c r="CE1039" s="77"/>
      <c r="CF1039" s="77"/>
      <c r="CG1039" s="77"/>
      <c r="CH1039" s="77"/>
      <c r="CI1039" s="77"/>
      <c r="CJ1039" s="77"/>
      <c r="CK1039" s="77"/>
      <c r="CL1039" s="77"/>
      <c r="CM1039" s="77"/>
      <c r="CN1039" s="77"/>
      <c r="CO1039" s="77"/>
      <c r="CP1039" s="77"/>
      <c r="CQ1039" s="77"/>
      <c r="CR1039" s="77"/>
      <c r="CS1039" s="77"/>
      <c r="CT1039" s="81"/>
      <c r="CU1039" s="77"/>
      <c r="CV1039" s="77"/>
      <c r="CW1039" s="77"/>
      <c r="CX1039" s="77"/>
      <c r="CY1039" s="77"/>
      <c r="CZ1039" s="77"/>
      <c r="DA1039" s="77"/>
      <c r="DB1039" s="77"/>
      <c r="DC1039" s="77"/>
      <c r="DD1039" s="77"/>
      <c r="DE1039" s="77"/>
      <c r="DF1039" s="77"/>
      <c r="DG1039" s="77"/>
      <c r="DH1039" s="77"/>
      <c r="DI1039" s="77"/>
      <c r="DJ1039" s="77"/>
      <c r="DK1039" s="77"/>
      <c r="DL1039" s="77"/>
      <c r="DM1039" s="77"/>
      <c r="DN1039" s="77"/>
      <c r="DO1039" s="77"/>
      <c r="DP1039" s="77"/>
      <c r="DQ1039" s="77"/>
      <c r="DR1039" s="77"/>
    </row>
    <row r="1040" spans="1:122" ht="13.5" customHeight="1">
      <c r="A1040" s="77"/>
      <c r="B1040" s="86"/>
      <c r="C1040" s="86"/>
      <c r="D1040" s="86"/>
      <c r="E1040" s="86"/>
      <c r="F1040" s="86"/>
      <c r="G1040" s="86"/>
      <c r="H1040" s="86"/>
      <c r="I1040" s="86"/>
      <c r="J1040" s="86"/>
      <c r="K1040" s="88"/>
      <c r="L1040" s="77"/>
      <c r="M1040" s="77"/>
      <c r="N1040" s="77"/>
      <c r="O1040" s="77"/>
      <c r="P1040" s="77"/>
      <c r="Q1040" s="77"/>
      <c r="R1040" s="89"/>
      <c r="S1040" s="77"/>
      <c r="T1040" s="77"/>
      <c r="U1040" s="77"/>
      <c r="V1040" s="77"/>
      <c r="W1040" s="77"/>
      <c r="X1040" s="77"/>
      <c r="Y1040" s="77"/>
      <c r="Z1040" s="77"/>
      <c r="AA1040" s="77"/>
      <c r="AB1040" s="77"/>
      <c r="AC1040" s="77"/>
      <c r="AD1040" s="77"/>
      <c r="AE1040" s="77"/>
      <c r="AF1040" s="77"/>
      <c r="AG1040" s="77"/>
      <c r="AH1040" s="77"/>
      <c r="AI1040" s="77"/>
      <c r="AJ1040" s="77"/>
      <c r="AK1040" s="77"/>
      <c r="AL1040" s="77"/>
      <c r="AM1040" s="77"/>
      <c r="AN1040" s="77"/>
      <c r="AO1040" s="77"/>
      <c r="AP1040" s="77"/>
      <c r="AQ1040" s="77"/>
      <c r="AR1040" s="77"/>
      <c r="AS1040" s="77"/>
      <c r="AT1040" s="77"/>
      <c r="AU1040" s="77"/>
      <c r="AV1040" s="77"/>
      <c r="AW1040" s="77"/>
      <c r="AX1040" s="77"/>
      <c r="AY1040" s="77"/>
      <c r="AZ1040" s="77"/>
      <c r="BA1040" s="77"/>
      <c r="BB1040" s="77"/>
      <c r="BC1040" s="77"/>
      <c r="BD1040" s="77"/>
      <c r="BE1040" s="77"/>
      <c r="BF1040" s="77"/>
      <c r="BG1040" s="77"/>
      <c r="BH1040" s="77"/>
      <c r="BI1040" s="77"/>
      <c r="BJ1040" s="77"/>
      <c r="BK1040" s="77"/>
      <c r="BL1040" s="77"/>
      <c r="BM1040" s="77"/>
      <c r="BN1040" s="77"/>
      <c r="BO1040" s="77"/>
      <c r="BP1040" s="77"/>
      <c r="BQ1040" s="77"/>
      <c r="BR1040" s="77"/>
      <c r="BS1040" s="77"/>
      <c r="BT1040" s="77"/>
      <c r="BU1040" s="77"/>
      <c r="BV1040" s="77"/>
      <c r="BW1040" s="77"/>
      <c r="BX1040" s="77"/>
      <c r="BY1040" s="77"/>
      <c r="BZ1040" s="77"/>
      <c r="CA1040" s="77"/>
      <c r="CB1040" s="77"/>
      <c r="CC1040" s="77"/>
      <c r="CD1040" s="77"/>
      <c r="CE1040" s="77"/>
      <c r="CF1040" s="77"/>
      <c r="CG1040" s="77"/>
      <c r="CH1040" s="77"/>
      <c r="CI1040" s="77"/>
      <c r="CJ1040" s="77"/>
      <c r="CK1040" s="77"/>
      <c r="CL1040" s="77"/>
      <c r="CM1040" s="77"/>
      <c r="CN1040" s="77"/>
      <c r="CO1040" s="77"/>
      <c r="CP1040" s="77"/>
      <c r="CQ1040" s="77"/>
      <c r="CR1040" s="77"/>
      <c r="CS1040" s="77"/>
      <c r="CT1040" s="81"/>
      <c r="CU1040" s="77"/>
      <c r="CV1040" s="77"/>
      <c r="CW1040" s="77"/>
      <c r="CX1040" s="77"/>
      <c r="CY1040" s="77"/>
      <c r="CZ1040" s="77"/>
      <c r="DA1040" s="77"/>
      <c r="DB1040" s="77"/>
      <c r="DC1040" s="77"/>
      <c r="DD1040" s="77"/>
      <c r="DE1040" s="77"/>
      <c r="DF1040" s="77"/>
      <c r="DG1040" s="77"/>
      <c r="DH1040" s="77"/>
      <c r="DI1040" s="77"/>
      <c r="DJ1040" s="77"/>
      <c r="DK1040" s="77"/>
      <c r="DL1040" s="77"/>
      <c r="DM1040" s="77"/>
      <c r="DN1040" s="77"/>
      <c r="DO1040" s="77"/>
      <c r="DP1040" s="77"/>
      <c r="DQ1040" s="77"/>
      <c r="DR1040" s="77"/>
    </row>
    <row r="1041" spans="1:122" ht="13.5" customHeight="1">
      <c r="A1041" s="77"/>
      <c r="B1041" s="86"/>
      <c r="C1041" s="86"/>
      <c r="D1041" s="86"/>
      <c r="E1041" s="86"/>
      <c r="F1041" s="86"/>
      <c r="G1041" s="86"/>
      <c r="H1041" s="86"/>
      <c r="I1041" s="86"/>
      <c r="J1041" s="86"/>
      <c r="K1041" s="88"/>
      <c r="L1041" s="77"/>
      <c r="M1041" s="77"/>
      <c r="N1041" s="77"/>
      <c r="O1041" s="77"/>
      <c r="P1041" s="77"/>
      <c r="Q1041" s="77"/>
      <c r="R1041" s="89"/>
      <c r="S1041" s="77"/>
      <c r="T1041" s="77"/>
      <c r="U1041" s="77"/>
      <c r="V1041" s="77"/>
      <c r="W1041" s="77"/>
      <c r="X1041" s="77"/>
      <c r="Y1041" s="77"/>
      <c r="Z1041" s="77"/>
      <c r="AA1041" s="77"/>
      <c r="AB1041" s="77"/>
      <c r="AC1041" s="77"/>
      <c r="AD1041" s="77"/>
      <c r="AE1041" s="77"/>
      <c r="AF1041" s="77"/>
      <c r="AG1041" s="77"/>
      <c r="AH1041" s="77"/>
      <c r="AI1041" s="77"/>
      <c r="AJ1041" s="77"/>
      <c r="AK1041" s="77"/>
      <c r="AL1041" s="77"/>
      <c r="AM1041" s="77"/>
      <c r="AN1041" s="77"/>
      <c r="AO1041" s="77"/>
      <c r="AP1041" s="77"/>
      <c r="AQ1041" s="77"/>
      <c r="AR1041" s="77"/>
      <c r="AS1041" s="77"/>
      <c r="AT1041" s="77"/>
      <c r="AU1041" s="77"/>
      <c r="AV1041" s="77"/>
      <c r="AW1041" s="77"/>
      <c r="AX1041" s="77"/>
      <c r="AY1041" s="77"/>
      <c r="AZ1041" s="77"/>
      <c r="BA1041" s="77"/>
      <c r="BB1041" s="77"/>
      <c r="BC1041" s="77"/>
      <c r="BD1041" s="77"/>
      <c r="BE1041" s="77"/>
      <c r="BF1041" s="77"/>
      <c r="BG1041" s="77"/>
      <c r="BH1041" s="77"/>
      <c r="BI1041" s="77"/>
      <c r="BJ1041" s="77"/>
      <c r="BK1041" s="77"/>
      <c r="BL1041" s="77"/>
      <c r="BM1041" s="77"/>
      <c r="BN1041" s="77"/>
      <c r="BO1041" s="77"/>
      <c r="BP1041" s="77"/>
      <c r="BQ1041" s="77"/>
      <c r="BR1041" s="77"/>
      <c r="BS1041" s="77"/>
      <c r="BT1041" s="77"/>
      <c r="BU1041" s="77"/>
      <c r="BV1041" s="77"/>
      <c r="BW1041" s="77"/>
      <c r="BX1041" s="77"/>
      <c r="BY1041" s="77"/>
      <c r="BZ1041" s="77"/>
      <c r="CA1041" s="77"/>
      <c r="CB1041" s="77"/>
      <c r="CC1041" s="77"/>
      <c r="CD1041" s="77"/>
      <c r="CE1041" s="77"/>
      <c r="CF1041" s="77"/>
      <c r="CG1041" s="77"/>
      <c r="CH1041" s="77"/>
      <c r="CI1041" s="77"/>
      <c r="CJ1041" s="77"/>
      <c r="CK1041" s="77"/>
      <c r="CL1041" s="77"/>
      <c r="CM1041" s="77"/>
      <c r="CN1041" s="77"/>
      <c r="CO1041" s="77"/>
      <c r="CP1041" s="77"/>
      <c r="CQ1041" s="77"/>
      <c r="CR1041" s="77"/>
      <c r="CS1041" s="77"/>
      <c r="CT1041" s="81"/>
      <c r="CU1041" s="77"/>
      <c r="CV1041" s="77"/>
      <c r="CW1041" s="77"/>
      <c r="CX1041" s="77"/>
      <c r="CY1041" s="77"/>
      <c r="CZ1041" s="77"/>
      <c r="DA1041" s="77"/>
      <c r="DB1041" s="77"/>
      <c r="DC1041" s="77"/>
      <c r="DD1041" s="77"/>
      <c r="DE1041" s="77"/>
      <c r="DF1041" s="77"/>
      <c r="DG1041" s="77"/>
      <c r="DH1041" s="77"/>
      <c r="DI1041" s="77"/>
      <c r="DJ1041" s="77"/>
      <c r="DK1041" s="77"/>
      <c r="DL1041" s="77"/>
      <c r="DM1041" s="77"/>
      <c r="DN1041" s="77"/>
      <c r="DO1041" s="77"/>
      <c r="DP1041" s="77"/>
      <c r="DQ1041" s="77"/>
      <c r="DR1041" s="77"/>
    </row>
    <row r="1042" spans="1:122" ht="13.5" customHeight="1">
      <c r="A1042" s="77"/>
      <c r="B1042" s="86"/>
      <c r="C1042" s="86"/>
      <c r="D1042" s="86"/>
      <c r="E1042" s="86"/>
      <c r="F1042" s="86"/>
      <c r="G1042" s="86"/>
      <c r="H1042" s="86"/>
      <c r="I1042" s="86"/>
      <c r="J1042" s="86"/>
      <c r="K1042" s="88"/>
      <c r="L1042" s="77"/>
      <c r="M1042" s="77"/>
      <c r="N1042" s="77"/>
      <c r="O1042" s="77"/>
      <c r="P1042" s="77"/>
      <c r="Q1042" s="77"/>
      <c r="R1042" s="89"/>
      <c r="S1042" s="77"/>
      <c r="T1042" s="77"/>
      <c r="U1042" s="77"/>
      <c r="V1042" s="77"/>
      <c r="W1042" s="77"/>
      <c r="X1042" s="77"/>
      <c r="Y1042" s="77"/>
      <c r="Z1042" s="77"/>
      <c r="AA1042" s="77"/>
      <c r="AB1042" s="77"/>
      <c r="AC1042" s="77"/>
      <c r="AD1042" s="77"/>
      <c r="AE1042" s="77"/>
      <c r="AF1042" s="77"/>
      <c r="AG1042" s="77"/>
      <c r="AH1042" s="77"/>
      <c r="AI1042" s="77"/>
      <c r="AJ1042" s="77"/>
      <c r="AK1042" s="77"/>
      <c r="AL1042" s="77"/>
      <c r="AM1042" s="77"/>
      <c r="AN1042" s="77"/>
      <c r="AO1042" s="77"/>
      <c r="AP1042" s="77"/>
      <c r="AQ1042" s="77"/>
      <c r="AR1042" s="77"/>
      <c r="AS1042" s="77"/>
      <c r="AT1042" s="77"/>
      <c r="AU1042" s="77"/>
      <c r="AV1042" s="77"/>
      <c r="AW1042" s="77"/>
      <c r="AX1042" s="77"/>
      <c r="AY1042" s="77"/>
      <c r="AZ1042" s="77"/>
      <c r="BA1042" s="77"/>
      <c r="BB1042" s="77"/>
      <c r="BC1042" s="77"/>
      <c r="BD1042" s="77"/>
      <c r="BE1042" s="77"/>
      <c r="BF1042" s="77"/>
      <c r="BG1042" s="77"/>
      <c r="BH1042" s="77"/>
      <c r="BI1042" s="77"/>
      <c r="BJ1042" s="77"/>
      <c r="BK1042" s="77"/>
      <c r="BL1042" s="77"/>
      <c r="BM1042" s="77"/>
      <c r="BN1042" s="77"/>
      <c r="BO1042" s="77"/>
      <c r="BP1042" s="77"/>
      <c r="BQ1042" s="77"/>
      <c r="BR1042" s="77"/>
      <c r="BS1042" s="77"/>
      <c r="BT1042" s="77"/>
      <c r="BU1042" s="77"/>
      <c r="BV1042" s="77"/>
      <c r="BW1042" s="77"/>
      <c r="BX1042" s="77"/>
      <c r="BY1042" s="77"/>
      <c r="BZ1042" s="77"/>
      <c r="CA1042" s="77"/>
      <c r="CB1042" s="77"/>
      <c r="CC1042" s="77"/>
      <c r="CD1042" s="77"/>
      <c r="CE1042" s="77"/>
      <c r="CF1042" s="77"/>
      <c r="CG1042" s="77"/>
      <c r="CH1042" s="77"/>
      <c r="CI1042" s="77"/>
      <c r="CJ1042" s="77"/>
      <c r="CK1042" s="77"/>
      <c r="CL1042" s="77"/>
      <c r="CM1042" s="77"/>
      <c r="CN1042" s="77"/>
      <c r="CO1042" s="77"/>
      <c r="CP1042" s="77"/>
      <c r="CQ1042" s="77"/>
      <c r="CR1042" s="77"/>
      <c r="CS1042" s="77"/>
      <c r="CT1042" s="81"/>
      <c r="CU1042" s="77"/>
      <c r="CV1042" s="77"/>
      <c r="CW1042" s="77"/>
      <c r="CX1042" s="77"/>
      <c r="CY1042" s="77"/>
      <c r="CZ1042" s="77"/>
      <c r="DA1042" s="77"/>
      <c r="DB1042" s="77"/>
      <c r="DC1042" s="77"/>
      <c r="DD1042" s="77"/>
      <c r="DE1042" s="77"/>
      <c r="DF1042" s="77"/>
      <c r="DG1042" s="77"/>
      <c r="DH1042" s="77"/>
      <c r="DI1042" s="77"/>
      <c r="DJ1042" s="77"/>
      <c r="DK1042" s="77"/>
      <c r="DL1042" s="77"/>
      <c r="DM1042" s="77"/>
      <c r="DN1042" s="77"/>
      <c r="DO1042" s="77"/>
      <c r="DP1042" s="77"/>
      <c r="DQ1042" s="77"/>
      <c r="DR1042" s="77"/>
    </row>
    <row r="1043" spans="1:122" ht="13.5" customHeight="1">
      <c r="A1043" s="77"/>
      <c r="B1043" s="86"/>
      <c r="C1043" s="86"/>
      <c r="D1043" s="86"/>
      <c r="E1043" s="86"/>
      <c r="F1043" s="86"/>
      <c r="G1043" s="86"/>
      <c r="H1043" s="86"/>
      <c r="I1043" s="86"/>
      <c r="J1043" s="86"/>
      <c r="K1043" s="88"/>
      <c r="L1043" s="77"/>
      <c r="M1043" s="77"/>
      <c r="N1043" s="77"/>
      <c r="O1043" s="77"/>
      <c r="P1043" s="77"/>
      <c r="Q1043" s="77"/>
      <c r="R1043" s="89"/>
      <c r="S1043" s="77"/>
      <c r="T1043" s="77"/>
      <c r="U1043" s="77"/>
      <c r="V1043" s="77"/>
      <c r="W1043" s="77"/>
      <c r="X1043" s="77"/>
      <c r="Y1043" s="77"/>
      <c r="Z1043" s="77"/>
      <c r="AA1043" s="77"/>
      <c r="AB1043" s="77"/>
      <c r="AC1043" s="77"/>
      <c r="AD1043" s="77"/>
      <c r="AE1043" s="77"/>
      <c r="AF1043" s="77"/>
      <c r="AG1043" s="77"/>
      <c r="AH1043" s="77"/>
      <c r="AI1043" s="77"/>
      <c r="AJ1043" s="77"/>
      <c r="AK1043" s="77"/>
      <c r="AL1043" s="77"/>
      <c r="AM1043" s="77"/>
      <c r="AN1043" s="77"/>
      <c r="AO1043" s="77"/>
      <c r="AP1043" s="77"/>
      <c r="AQ1043" s="77"/>
      <c r="AR1043" s="77"/>
      <c r="AS1043" s="77"/>
      <c r="AT1043" s="77"/>
      <c r="AU1043" s="77"/>
      <c r="AV1043" s="77"/>
      <c r="AW1043" s="77"/>
      <c r="AX1043" s="77"/>
      <c r="AY1043" s="77"/>
      <c r="AZ1043" s="77"/>
      <c r="BA1043" s="77"/>
      <c r="BB1043" s="77"/>
      <c r="BC1043" s="77"/>
      <c r="BD1043" s="77"/>
      <c r="BE1043" s="77"/>
      <c r="BF1043" s="77"/>
      <c r="BG1043" s="77"/>
      <c r="BH1043" s="77"/>
      <c r="BI1043" s="77"/>
      <c r="BJ1043" s="77"/>
      <c r="BK1043" s="77"/>
      <c r="BL1043" s="77"/>
      <c r="BM1043" s="77"/>
      <c r="BN1043" s="77"/>
      <c r="BO1043" s="77"/>
      <c r="BP1043" s="77"/>
      <c r="BQ1043" s="77"/>
      <c r="BR1043" s="77"/>
      <c r="BS1043" s="77"/>
      <c r="BT1043" s="77"/>
      <c r="BU1043" s="77"/>
      <c r="BV1043" s="77"/>
      <c r="BW1043" s="77"/>
      <c r="BX1043" s="77"/>
      <c r="BY1043" s="77"/>
      <c r="BZ1043" s="77"/>
      <c r="CA1043" s="77"/>
      <c r="CB1043" s="77"/>
      <c r="CC1043" s="77"/>
      <c r="CD1043" s="77"/>
      <c r="CE1043" s="77"/>
      <c r="CF1043" s="77"/>
      <c r="CG1043" s="77"/>
      <c r="CH1043" s="77"/>
      <c r="CI1043" s="77"/>
      <c r="CJ1043" s="77"/>
      <c r="CK1043" s="77"/>
      <c r="CL1043" s="77"/>
      <c r="CM1043" s="77"/>
      <c r="CN1043" s="77"/>
      <c r="CO1043" s="77"/>
      <c r="CP1043" s="77"/>
      <c r="CQ1043" s="77"/>
      <c r="CR1043" s="77"/>
      <c r="CS1043" s="77"/>
      <c r="CT1043" s="81"/>
      <c r="CU1043" s="77"/>
      <c r="CV1043" s="77"/>
      <c r="CW1043" s="77"/>
      <c r="CX1043" s="77"/>
      <c r="CY1043" s="77"/>
      <c r="CZ1043" s="77"/>
      <c r="DA1043" s="77"/>
      <c r="DB1043" s="77"/>
      <c r="DC1043" s="77"/>
      <c r="DD1043" s="77"/>
      <c r="DE1043" s="77"/>
      <c r="DF1043" s="77"/>
      <c r="DG1043" s="77"/>
      <c r="DH1043" s="77"/>
      <c r="DI1043" s="77"/>
      <c r="DJ1043" s="77"/>
      <c r="DK1043" s="77"/>
      <c r="DL1043" s="77"/>
      <c r="DM1043" s="77"/>
      <c r="DN1043" s="77"/>
      <c r="DO1043" s="77"/>
      <c r="DP1043" s="77"/>
      <c r="DQ1043" s="77"/>
      <c r="DR1043" s="77"/>
    </row>
    <row r="1044" spans="1:122" ht="13.5" customHeight="1">
      <c r="A1044" s="77"/>
      <c r="B1044" s="86"/>
      <c r="C1044" s="86"/>
      <c r="D1044" s="86"/>
      <c r="E1044" s="86"/>
      <c r="F1044" s="86"/>
      <c r="G1044" s="86"/>
      <c r="H1044" s="86"/>
      <c r="I1044" s="86"/>
      <c r="J1044" s="86"/>
      <c r="K1044" s="88"/>
      <c r="L1044" s="77"/>
      <c r="M1044" s="77"/>
      <c r="N1044" s="77"/>
      <c r="O1044" s="77"/>
      <c r="P1044" s="77"/>
      <c r="Q1044" s="77"/>
      <c r="R1044" s="89"/>
      <c r="S1044" s="77"/>
      <c r="T1044" s="77"/>
      <c r="U1044" s="77"/>
      <c r="V1044" s="77"/>
      <c r="W1044" s="77"/>
      <c r="X1044" s="77"/>
      <c r="Y1044" s="77"/>
      <c r="Z1044" s="77"/>
      <c r="AA1044" s="77"/>
      <c r="AB1044" s="77"/>
      <c r="AC1044" s="77"/>
      <c r="AD1044" s="77"/>
      <c r="AE1044" s="77"/>
      <c r="AF1044" s="77"/>
      <c r="AG1044" s="77"/>
      <c r="AH1044" s="77"/>
      <c r="AI1044" s="77"/>
      <c r="AJ1044" s="77"/>
      <c r="AK1044" s="77"/>
      <c r="AL1044" s="77"/>
      <c r="AM1044" s="77"/>
      <c r="AN1044" s="77"/>
      <c r="AO1044" s="77"/>
      <c r="AP1044" s="77"/>
      <c r="AQ1044" s="77"/>
      <c r="AR1044" s="77"/>
      <c r="AS1044" s="77"/>
      <c r="AT1044" s="77"/>
      <c r="AU1044" s="77"/>
      <c r="AV1044" s="77"/>
      <c r="AW1044" s="77"/>
      <c r="AX1044" s="77"/>
      <c r="AY1044" s="77"/>
      <c r="AZ1044" s="77"/>
      <c r="BA1044" s="77"/>
      <c r="BB1044" s="77"/>
      <c r="BC1044" s="77"/>
      <c r="BD1044" s="77"/>
      <c r="BE1044" s="77"/>
      <c r="BF1044" s="77"/>
      <c r="BG1044" s="77"/>
      <c r="BH1044" s="77"/>
      <c r="BI1044" s="77"/>
      <c r="BJ1044" s="77"/>
      <c r="BK1044" s="77"/>
      <c r="BL1044" s="77"/>
      <c r="BM1044" s="77"/>
      <c r="BN1044" s="77"/>
      <c r="BO1044" s="77"/>
      <c r="BP1044" s="77"/>
      <c r="BQ1044" s="77"/>
      <c r="BR1044" s="77"/>
      <c r="BS1044" s="77"/>
      <c r="BT1044" s="77"/>
      <c r="BU1044" s="77"/>
      <c r="BV1044" s="77"/>
      <c r="BW1044" s="77"/>
      <c r="BX1044" s="77"/>
      <c r="BY1044" s="77"/>
      <c r="BZ1044" s="77"/>
      <c r="CA1044" s="77"/>
      <c r="CB1044" s="77"/>
      <c r="CC1044" s="77"/>
      <c r="CD1044" s="77"/>
      <c r="CE1044" s="77"/>
      <c r="CF1044" s="77"/>
      <c r="CG1044" s="77"/>
      <c r="CH1044" s="77"/>
      <c r="CI1044" s="77"/>
      <c r="CJ1044" s="77"/>
      <c r="CK1044" s="77"/>
      <c r="CL1044" s="77"/>
      <c r="CM1044" s="77"/>
      <c r="CN1044" s="77"/>
      <c r="CO1044" s="77"/>
      <c r="CP1044" s="77"/>
      <c r="CQ1044" s="77"/>
      <c r="CR1044" s="77"/>
      <c r="CS1044" s="77"/>
      <c r="CT1044" s="81"/>
      <c r="CU1044" s="77"/>
      <c r="CV1044" s="77"/>
      <c r="CW1044" s="77"/>
      <c r="CX1044" s="77"/>
      <c r="CY1044" s="77"/>
      <c r="CZ1044" s="77"/>
      <c r="DA1044" s="77"/>
      <c r="DB1044" s="77"/>
      <c r="DC1044" s="77"/>
      <c r="DD1044" s="77"/>
      <c r="DE1044" s="77"/>
      <c r="DF1044" s="77"/>
      <c r="DG1044" s="77"/>
      <c r="DH1044" s="77"/>
      <c r="DI1044" s="77"/>
      <c r="DJ1044" s="77"/>
      <c r="DK1044" s="77"/>
      <c r="DL1044" s="77"/>
      <c r="DM1044" s="77"/>
      <c r="DN1044" s="77"/>
      <c r="DO1044" s="77"/>
      <c r="DP1044" s="77"/>
      <c r="DQ1044" s="77"/>
      <c r="DR1044" s="77"/>
    </row>
    <row r="1045" spans="1:122" ht="13.5" customHeight="1">
      <c r="A1045" s="77"/>
      <c r="B1045" s="86"/>
      <c r="C1045" s="86"/>
      <c r="D1045" s="86"/>
      <c r="E1045" s="86"/>
      <c r="F1045" s="86"/>
      <c r="G1045" s="86"/>
      <c r="H1045" s="86"/>
      <c r="I1045" s="86"/>
      <c r="J1045" s="86"/>
      <c r="K1045" s="88"/>
      <c r="L1045" s="77"/>
      <c r="M1045" s="77"/>
      <c r="N1045" s="77"/>
      <c r="O1045" s="77"/>
      <c r="P1045" s="77"/>
      <c r="Q1045" s="77"/>
      <c r="R1045" s="89"/>
      <c r="S1045" s="77"/>
      <c r="T1045" s="77"/>
      <c r="U1045" s="77"/>
      <c r="V1045" s="77"/>
      <c r="W1045" s="77"/>
      <c r="X1045" s="77"/>
      <c r="Y1045" s="77"/>
      <c r="Z1045" s="77"/>
      <c r="AA1045" s="77"/>
      <c r="AB1045" s="77"/>
      <c r="AC1045" s="77"/>
      <c r="AD1045" s="77"/>
      <c r="AE1045" s="77"/>
      <c r="AF1045" s="77"/>
      <c r="AG1045" s="77"/>
      <c r="AH1045" s="77"/>
      <c r="AI1045" s="77"/>
      <c r="AJ1045" s="77"/>
      <c r="AK1045" s="77"/>
      <c r="AL1045" s="77"/>
      <c r="AM1045" s="77"/>
      <c r="AN1045" s="77"/>
      <c r="AO1045" s="77"/>
      <c r="AP1045" s="77"/>
      <c r="AQ1045" s="77"/>
      <c r="AR1045" s="77"/>
      <c r="AS1045" s="77"/>
      <c r="AT1045" s="77"/>
      <c r="AU1045" s="77"/>
      <c r="AV1045" s="77"/>
      <c r="AW1045" s="77"/>
      <c r="AX1045" s="77"/>
      <c r="AY1045" s="77"/>
      <c r="AZ1045" s="77"/>
      <c r="BA1045" s="77"/>
      <c r="BB1045" s="77"/>
      <c r="BC1045" s="77"/>
      <c r="BD1045" s="77"/>
      <c r="BE1045" s="77"/>
      <c r="BF1045" s="77"/>
      <c r="BG1045" s="77"/>
      <c r="BH1045" s="77"/>
      <c r="BI1045" s="77"/>
      <c r="BJ1045" s="77"/>
      <c r="BK1045" s="77"/>
      <c r="BL1045" s="77"/>
      <c r="BM1045" s="77"/>
      <c r="BN1045" s="77"/>
      <c r="BO1045" s="77"/>
      <c r="BP1045" s="77"/>
      <c r="BQ1045" s="77"/>
      <c r="BR1045" s="77"/>
      <c r="BS1045" s="77"/>
      <c r="BT1045" s="77"/>
      <c r="BU1045" s="77"/>
      <c r="BV1045" s="77"/>
      <c r="BW1045" s="77"/>
      <c r="BX1045" s="77"/>
      <c r="BY1045" s="77"/>
      <c r="BZ1045" s="77"/>
      <c r="CA1045" s="77"/>
      <c r="CB1045" s="77"/>
      <c r="CC1045" s="77"/>
      <c r="CD1045" s="77"/>
      <c r="CE1045" s="77"/>
      <c r="CF1045" s="77"/>
      <c r="CG1045" s="77"/>
      <c r="CH1045" s="77"/>
      <c r="CI1045" s="77"/>
      <c r="CJ1045" s="77"/>
      <c r="CK1045" s="77"/>
      <c r="CL1045" s="77"/>
      <c r="CM1045" s="77"/>
      <c r="CN1045" s="77"/>
      <c r="CO1045" s="77"/>
      <c r="CP1045" s="77"/>
      <c r="CQ1045" s="77"/>
      <c r="CR1045" s="77"/>
      <c r="CS1045" s="77"/>
      <c r="CT1045" s="81"/>
      <c r="CU1045" s="77"/>
      <c r="CV1045" s="77"/>
      <c r="CW1045" s="77"/>
      <c r="CX1045" s="77"/>
      <c r="CY1045" s="77"/>
      <c r="CZ1045" s="77"/>
      <c r="DA1045" s="77"/>
      <c r="DB1045" s="77"/>
      <c r="DC1045" s="77"/>
      <c r="DD1045" s="77"/>
      <c r="DE1045" s="77"/>
      <c r="DF1045" s="77"/>
      <c r="DG1045" s="77"/>
      <c r="DH1045" s="77"/>
      <c r="DI1045" s="77"/>
      <c r="DJ1045" s="77"/>
      <c r="DK1045" s="77"/>
      <c r="DL1045" s="77"/>
      <c r="DM1045" s="77"/>
      <c r="DN1045" s="77"/>
      <c r="DO1045" s="77"/>
      <c r="DP1045" s="77"/>
      <c r="DQ1045" s="77"/>
      <c r="DR1045" s="77"/>
    </row>
    <row r="1046" spans="1:122" ht="13.5" customHeight="1">
      <c r="A1046" s="77"/>
      <c r="B1046" s="86"/>
      <c r="C1046" s="86"/>
      <c r="D1046" s="86"/>
      <c r="E1046" s="86"/>
      <c r="F1046" s="86"/>
      <c r="G1046" s="86"/>
      <c r="H1046" s="86"/>
      <c r="I1046" s="86"/>
      <c r="J1046" s="86"/>
      <c r="K1046" s="88"/>
      <c r="L1046" s="77"/>
      <c r="M1046" s="77"/>
      <c r="N1046" s="77"/>
      <c r="O1046" s="77"/>
      <c r="P1046" s="77"/>
      <c r="Q1046" s="77"/>
      <c r="R1046" s="89"/>
      <c r="S1046" s="77"/>
      <c r="T1046" s="77"/>
      <c r="U1046" s="77"/>
      <c r="V1046" s="77"/>
      <c r="W1046" s="77"/>
      <c r="X1046" s="77"/>
      <c r="Y1046" s="77"/>
      <c r="Z1046" s="77"/>
      <c r="AA1046" s="77"/>
      <c r="AB1046" s="77"/>
      <c r="AC1046" s="77"/>
      <c r="AD1046" s="77"/>
      <c r="AE1046" s="77"/>
      <c r="AF1046" s="77"/>
      <c r="AG1046" s="77"/>
      <c r="AH1046" s="77"/>
      <c r="AI1046" s="77"/>
      <c r="AJ1046" s="77"/>
      <c r="AK1046" s="77"/>
      <c r="AL1046" s="77"/>
      <c r="AM1046" s="77"/>
      <c r="AN1046" s="77"/>
      <c r="AO1046" s="77"/>
      <c r="AP1046" s="77"/>
      <c r="AQ1046" s="77"/>
      <c r="AR1046" s="77"/>
      <c r="AS1046" s="77"/>
      <c r="AT1046" s="77"/>
      <c r="AU1046" s="77"/>
      <c r="AV1046" s="77"/>
      <c r="AW1046" s="77"/>
      <c r="AX1046" s="77"/>
      <c r="AY1046" s="77"/>
      <c r="AZ1046" s="77"/>
      <c r="BA1046" s="77"/>
      <c r="BB1046" s="77"/>
      <c r="BC1046" s="77"/>
      <c r="BD1046" s="77"/>
      <c r="BE1046" s="77"/>
      <c r="BF1046" s="77"/>
      <c r="BG1046" s="77"/>
      <c r="BH1046" s="77"/>
      <c r="BI1046" s="77"/>
      <c r="BJ1046" s="77"/>
      <c r="BK1046" s="77"/>
      <c r="BL1046" s="77"/>
      <c r="BM1046" s="77"/>
      <c r="BN1046" s="77"/>
      <c r="BO1046" s="77"/>
      <c r="BP1046" s="77"/>
      <c r="BQ1046" s="77"/>
      <c r="BR1046" s="77"/>
      <c r="BS1046" s="77"/>
      <c r="BT1046" s="77"/>
      <c r="BU1046" s="77"/>
      <c r="BV1046" s="77"/>
      <c r="BW1046" s="77"/>
      <c r="BX1046" s="77"/>
      <c r="BY1046" s="77"/>
      <c r="BZ1046" s="77"/>
      <c r="CA1046" s="77"/>
      <c r="CB1046" s="77"/>
      <c r="CC1046" s="77"/>
      <c r="CD1046" s="77"/>
      <c r="CE1046" s="77"/>
      <c r="CF1046" s="77"/>
      <c r="CG1046" s="77"/>
      <c r="CH1046" s="77"/>
      <c r="CI1046" s="77"/>
      <c r="CJ1046" s="77"/>
      <c r="CK1046" s="77"/>
      <c r="CL1046" s="77"/>
      <c r="CM1046" s="77"/>
      <c r="CN1046" s="77"/>
      <c r="CO1046" s="77"/>
      <c r="CP1046" s="77"/>
      <c r="CQ1046" s="77"/>
      <c r="CR1046" s="77"/>
      <c r="CS1046" s="77"/>
      <c r="CT1046" s="81"/>
      <c r="CU1046" s="77"/>
      <c r="CV1046" s="77"/>
      <c r="CW1046" s="77"/>
      <c r="CX1046" s="77"/>
      <c r="CY1046" s="77"/>
      <c r="CZ1046" s="77"/>
      <c r="DA1046" s="77"/>
      <c r="DB1046" s="77"/>
      <c r="DC1046" s="77"/>
      <c r="DD1046" s="77"/>
      <c r="DE1046" s="77"/>
      <c r="DF1046" s="77"/>
      <c r="DG1046" s="77"/>
      <c r="DH1046" s="77"/>
      <c r="DI1046" s="77"/>
      <c r="DJ1046" s="77"/>
      <c r="DK1046" s="77"/>
      <c r="DL1046" s="77"/>
      <c r="DM1046" s="77"/>
      <c r="DN1046" s="77"/>
      <c r="DO1046" s="77"/>
      <c r="DP1046" s="77"/>
      <c r="DQ1046" s="77"/>
      <c r="DR1046" s="77"/>
    </row>
    <row r="1047" spans="1:122" ht="13.5" customHeight="1">
      <c r="A1047" s="77"/>
      <c r="B1047" s="86"/>
      <c r="C1047" s="86"/>
      <c r="D1047" s="86"/>
      <c r="E1047" s="86"/>
      <c r="F1047" s="86"/>
      <c r="G1047" s="86"/>
      <c r="H1047" s="86"/>
      <c r="I1047" s="86"/>
      <c r="J1047" s="86"/>
      <c r="K1047" s="88"/>
      <c r="L1047" s="77"/>
      <c r="M1047" s="77"/>
      <c r="N1047" s="77"/>
      <c r="O1047" s="77"/>
      <c r="P1047" s="77"/>
      <c r="Q1047" s="77"/>
      <c r="R1047" s="89"/>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77"/>
      <c r="AN1047" s="77"/>
      <c r="AO1047" s="77"/>
      <c r="AP1047" s="77"/>
      <c r="AQ1047" s="77"/>
      <c r="AR1047" s="77"/>
      <c r="AS1047" s="77"/>
      <c r="AT1047" s="77"/>
      <c r="AU1047" s="77"/>
      <c r="AV1047" s="77"/>
      <c r="AW1047" s="77"/>
      <c r="AX1047" s="77"/>
      <c r="AY1047" s="77"/>
      <c r="AZ1047" s="77"/>
      <c r="BA1047" s="77"/>
      <c r="BB1047" s="77"/>
      <c r="BC1047" s="77"/>
      <c r="BD1047" s="77"/>
      <c r="BE1047" s="77"/>
      <c r="BF1047" s="77"/>
      <c r="BG1047" s="77"/>
      <c r="BH1047" s="77"/>
      <c r="BI1047" s="77"/>
      <c r="BJ1047" s="77"/>
      <c r="BK1047" s="77"/>
      <c r="BL1047" s="77"/>
      <c r="BM1047" s="77"/>
      <c r="BN1047" s="77"/>
      <c r="BO1047" s="77"/>
      <c r="BP1047" s="77"/>
      <c r="BQ1047" s="77"/>
      <c r="BR1047" s="77"/>
      <c r="BS1047" s="77"/>
      <c r="BT1047" s="77"/>
      <c r="BU1047" s="77"/>
      <c r="BV1047" s="77"/>
      <c r="BW1047" s="77"/>
      <c r="BX1047" s="77"/>
      <c r="BY1047" s="77"/>
      <c r="BZ1047" s="77"/>
      <c r="CA1047" s="77"/>
      <c r="CB1047" s="77"/>
      <c r="CC1047" s="77"/>
      <c r="CD1047" s="77"/>
      <c r="CE1047" s="77"/>
      <c r="CF1047" s="77"/>
      <c r="CG1047" s="77"/>
      <c r="CH1047" s="77"/>
      <c r="CI1047" s="77"/>
      <c r="CJ1047" s="77"/>
      <c r="CK1047" s="77"/>
      <c r="CL1047" s="77"/>
      <c r="CM1047" s="77"/>
      <c r="CN1047" s="77"/>
      <c r="CO1047" s="77"/>
      <c r="CP1047" s="77"/>
      <c r="CQ1047" s="77"/>
      <c r="CR1047" s="77"/>
      <c r="CS1047" s="77"/>
      <c r="CT1047" s="81"/>
      <c r="CU1047" s="77"/>
      <c r="CV1047" s="77"/>
      <c r="CW1047" s="77"/>
      <c r="CX1047" s="77"/>
      <c r="CY1047" s="77"/>
      <c r="CZ1047" s="77"/>
      <c r="DA1047" s="77"/>
      <c r="DB1047" s="77"/>
      <c r="DC1047" s="77"/>
      <c r="DD1047" s="77"/>
      <c r="DE1047" s="77"/>
      <c r="DF1047" s="77"/>
      <c r="DG1047" s="77"/>
      <c r="DH1047" s="77"/>
      <c r="DI1047" s="77"/>
      <c r="DJ1047" s="77"/>
      <c r="DK1047" s="77"/>
      <c r="DL1047" s="77"/>
      <c r="DM1047" s="77"/>
      <c r="DN1047" s="77"/>
      <c r="DO1047" s="77"/>
      <c r="DP1047" s="77"/>
      <c r="DQ1047" s="77"/>
      <c r="DR1047" s="77"/>
    </row>
    <row r="1048" spans="1:122" ht="13.5" customHeight="1">
      <c r="A1048" s="77"/>
      <c r="B1048" s="86"/>
      <c r="C1048" s="86"/>
      <c r="D1048" s="86"/>
      <c r="E1048" s="86"/>
      <c r="F1048" s="86"/>
      <c r="G1048" s="86"/>
      <c r="H1048" s="86"/>
      <c r="I1048" s="86"/>
      <c r="J1048" s="86"/>
      <c r="K1048" s="88"/>
      <c r="L1048" s="77"/>
      <c r="M1048" s="77"/>
      <c r="N1048" s="77"/>
      <c r="O1048" s="77"/>
      <c r="P1048" s="77"/>
      <c r="Q1048" s="77"/>
      <c r="R1048" s="89"/>
      <c r="S1048" s="77"/>
      <c r="T1048" s="77"/>
      <c r="U1048" s="77"/>
      <c r="V1048" s="77"/>
      <c r="W1048" s="77"/>
      <c r="X1048" s="77"/>
      <c r="Y1048" s="77"/>
      <c r="Z1048" s="77"/>
      <c r="AA1048" s="77"/>
      <c r="AB1048" s="77"/>
      <c r="AC1048" s="77"/>
      <c r="AD1048" s="77"/>
      <c r="AE1048" s="77"/>
      <c r="AF1048" s="77"/>
      <c r="AG1048" s="77"/>
      <c r="AH1048" s="77"/>
      <c r="AI1048" s="77"/>
      <c r="AJ1048" s="77"/>
      <c r="AK1048" s="77"/>
      <c r="AL1048" s="77"/>
      <c r="AM1048" s="77"/>
      <c r="AN1048" s="77"/>
      <c r="AO1048" s="77"/>
      <c r="AP1048" s="77"/>
      <c r="AQ1048" s="77"/>
      <c r="AR1048" s="77"/>
      <c r="AS1048" s="77"/>
      <c r="AT1048" s="77"/>
      <c r="AU1048" s="77"/>
      <c r="AV1048" s="77"/>
      <c r="AW1048" s="77"/>
      <c r="AX1048" s="77"/>
      <c r="AY1048" s="77"/>
      <c r="AZ1048" s="77"/>
      <c r="BA1048" s="77"/>
      <c r="BB1048" s="77"/>
      <c r="BC1048" s="77"/>
      <c r="BD1048" s="77"/>
      <c r="BE1048" s="77"/>
      <c r="BF1048" s="77"/>
      <c r="BG1048" s="77"/>
      <c r="BH1048" s="77"/>
      <c r="BI1048" s="77"/>
      <c r="BJ1048" s="77"/>
      <c r="BK1048" s="77"/>
      <c r="BL1048" s="77"/>
      <c r="BM1048" s="77"/>
      <c r="BN1048" s="77"/>
      <c r="BO1048" s="77"/>
      <c r="BP1048" s="77"/>
      <c r="BQ1048" s="77"/>
      <c r="BR1048" s="77"/>
      <c r="BS1048" s="77"/>
      <c r="BT1048" s="77"/>
      <c r="BU1048" s="77"/>
      <c r="BV1048" s="77"/>
      <c r="BW1048" s="77"/>
      <c r="BX1048" s="77"/>
      <c r="BY1048" s="77"/>
      <c r="BZ1048" s="77"/>
      <c r="CA1048" s="77"/>
      <c r="CB1048" s="77"/>
      <c r="CC1048" s="77"/>
      <c r="CD1048" s="77"/>
      <c r="CE1048" s="77"/>
      <c r="CF1048" s="77"/>
      <c r="CG1048" s="77"/>
      <c r="CH1048" s="77"/>
      <c r="CI1048" s="77"/>
      <c r="CJ1048" s="77"/>
      <c r="CK1048" s="77"/>
      <c r="CL1048" s="77"/>
      <c r="CM1048" s="77"/>
      <c r="CN1048" s="77"/>
      <c r="CO1048" s="77"/>
      <c r="CP1048" s="77"/>
      <c r="CQ1048" s="77"/>
      <c r="CR1048" s="77"/>
      <c r="CS1048" s="77"/>
      <c r="CT1048" s="81"/>
      <c r="CU1048" s="77"/>
      <c r="CV1048" s="77"/>
      <c r="CW1048" s="77"/>
      <c r="CX1048" s="77"/>
      <c r="CY1048" s="77"/>
      <c r="CZ1048" s="77"/>
      <c r="DA1048" s="77"/>
      <c r="DB1048" s="77"/>
      <c r="DC1048" s="77"/>
      <c r="DD1048" s="77"/>
      <c r="DE1048" s="77"/>
      <c r="DF1048" s="77"/>
      <c r="DG1048" s="77"/>
      <c r="DH1048" s="77"/>
      <c r="DI1048" s="77"/>
      <c r="DJ1048" s="77"/>
      <c r="DK1048" s="77"/>
      <c r="DL1048" s="77"/>
      <c r="DM1048" s="77"/>
      <c r="DN1048" s="77"/>
      <c r="DO1048" s="77"/>
      <c r="DP1048" s="77"/>
      <c r="DQ1048" s="77"/>
      <c r="DR1048" s="77"/>
    </row>
    <row r="1049" spans="1:122" ht="13.5" customHeight="1">
      <c r="A1049" s="77"/>
      <c r="B1049" s="86"/>
      <c r="C1049" s="86"/>
      <c r="D1049" s="86"/>
      <c r="E1049" s="86"/>
      <c r="F1049" s="86"/>
      <c r="G1049" s="86"/>
      <c r="H1049" s="86"/>
      <c r="I1049" s="86"/>
      <c r="J1049" s="86"/>
      <c r="K1049" s="88"/>
      <c r="L1049" s="77"/>
      <c r="M1049" s="77"/>
      <c r="N1049" s="77"/>
      <c r="O1049" s="77"/>
      <c r="P1049" s="77"/>
      <c r="Q1049" s="77"/>
      <c r="R1049" s="89"/>
      <c r="S1049" s="77"/>
      <c r="T1049" s="77"/>
      <c r="U1049" s="77"/>
      <c r="V1049" s="77"/>
      <c r="W1049" s="77"/>
      <c r="X1049" s="77"/>
      <c r="Y1049" s="77"/>
      <c r="Z1049" s="77"/>
      <c r="AA1049" s="77"/>
      <c r="AB1049" s="77"/>
      <c r="AC1049" s="77"/>
      <c r="AD1049" s="77"/>
      <c r="AE1049" s="77"/>
      <c r="AF1049" s="77"/>
      <c r="AG1049" s="77"/>
      <c r="AH1049" s="77"/>
      <c r="AI1049" s="77"/>
      <c r="AJ1049" s="77"/>
      <c r="AK1049" s="77"/>
      <c r="AL1049" s="77"/>
      <c r="AM1049" s="77"/>
      <c r="AN1049" s="77"/>
      <c r="AO1049" s="77"/>
      <c r="AP1049" s="77"/>
      <c r="AQ1049" s="77"/>
      <c r="AR1049" s="77"/>
      <c r="AS1049" s="77"/>
      <c r="AT1049" s="77"/>
      <c r="AU1049" s="77"/>
      <c r="AV1049" s="77"/>
      <c r="AW1049" s="77"/>
      <c r="AX1049" s="77"/>
      <c r="AY1049" s="77"/>
      <c r="AZ1049" s="77"/>
      <c r="BA1049" s="77"/>
      <c r="BB1049" s="77"/>
      <c r="BC1049" s="77"/>
      <c r="BD1049" s="77"/>
      <c r="BE1049" s="77"/>
      <c r="BF1049" s="77"/>
      <c r="BG1049" s="77"/>
      <c r="BH1049" s="77"/>
      <c r="BI1049" s="77"/>
      <c r="BJ1049" s="77"/>
      <c r="BK1049" s="77"/>
      <c r="BL1049" s="77"/>
      <c r="BM1049" s="77"/>
      <c r="BN1049" s="77"/>
      <c r="BO1049" s="77"/>
      <c r="BP1049" s="77"/>
      <c r="BQ1049" s="77"/>
      <c r="BR1049" s="77"/>
      <c r="BS1049" s="77"/>
      <c r="BT1049" s="77"/>
      <c r="BU1049" s="77"/>
      <c r="BV1049" s="77"/>
      <c r="BW1049" s="77"/>
      <c r="BX1049" s="77"/>
      <c r="BY1049" s="77"/>
      <c r="BZ1049" s="77"/>
      <c r="CA1049" s="77"/>
      <c r="CB1049" s="77"/>
      <c r="CC1049" s="77"/>
      <c r="CD1049" s="77"/>
      <c r="CE1049" s="77"/>
      <c r="CF1049" s="77"/>
      <c r="CG1049" s="77"/>
      <c r="CH1049" s="77"/>
      <c r="CI1049" s="77"/>
      <c r="CJ1049" s="77"/>
      <c r="CK1049" s="77"/>
      <c r="CL1049" s="77"/>
      <c r="CM1049" s="77"/>
      <c r="CN1049" s="77"/>
      <c r="CO1049" s="77"/>
      <c r="CP1049" s="77"/>
      <c r="CQ1049" s="77"/>
      <c r="CR1049" s="77"/>
      <c r="CS1049" s="77"/>
      <c r="CT1049" s="81"/>
      <c r="CU1049" s="77"/>
      <c r="CV1049" s="77"/>
      <c r="CW1049" s="77"/>
      <c r="CX1049" s="77"/>
      <c r="CY1049" s="77"/>
      <c r="CZ1049" s="77"/>
      <c r="DA1049" s="77"/>
      <c r="DB1049" s="77"/>
      <c r="DC1049" s="77"/>
      <c r="DD1049" s="77"/>
      <c r="DE1049" s="77"/>
      <c r="DF1049" s="77"/>
      <c r="DG1049" s="77"/>
      <c r="DH1049" s="77"/>
      <c r="DI1049" s="77"/>
      <c r="DJ1049" s="77"/>
      <c r="DK1049" s="77"/>
      <c r="DL1049" s="77"/>
      <c r="DM1049" s="77"/>
      <c r="DN1049" s="77"/>
      <c r="DO1049" s="77"/>
      <c r="DP1049" s="77"/>
      <c r="DQ1049" s="77"/>
      <c r="DR1049" s="77"/>
    </row>
    <row r="1050" spans="1:122" ht="13.5" customHeight="1">
      <c r="A1050" s="77"/>
      <c r="B1050" s="86"/>
      <c r="C1050" s="86"/>
      <c r="D1050" s="86"/>
      <c r="E1050" s="86"/>
      <c r="F1050" s="86"/>
      <c r="G1050" s="86"/>
      <c r="H1050" s="86"/>
      <c r="I1050" s="86"/>
      <c r="J1050" s="86"/>
      <c r="K1050" s="88"/>
      <c r="L1050" s="77"/>
      <c r="M1050" s="77"/>
      <c r="N1050" s="77"/>
      <c r="O1050" s="77"/>
      <c r="P1050" s="77"/>
      <c r="Q1050" s="77"/>
      <c r="R1050" s="89"/>
      <c r="S1050" s="77"/>
      <c r="T1050" s="77"/>
      <c r="U1050" s="77"/>
      <c r="V1050" s="77"/>
      <c r="W1050" s="77"/>
      <c r="X1050" s="77"/>
      <c r="Y1050" s="77"/>
      <c r="Z1050" s="77"/>
      <c r="AA1050" s="77"/>
      <c r="AB1050" s="77"/>
      <c r="AC1050" s="77"/>
      <c r="AD1050" s="77"/>
      <c r="AE1050" s="77"/>
      <c r="AF1050" s="77"/>
      <c r="AG1050" s="77"/>
      <c r="AH1050" s="77"/>
      <c r="AI1050" s="77"/>
      <c r="AJ1050" s="77"/>
      <c r="AK1050" s="77"/>
      <c r="AL1050" s="77"/>
      <c r="AM1050" s="77"/>
      <c r="AN1050" s="77"/>
      <c r="AO1050" s="77"/>
      <c r="AP1050" s="77"/>
      <c r="AQ1050" s="77"/>
      <c r="AR1050" s="77"/>
      <c r="AS1050" s="77"/>
      <c r="AT1050" s="77"/>
      <c r="AU1050" s="77"/>
      <c r="AV1050" s="77"/>
      <c r="AW1050" s="77"/>
      <c r="AX1050" s="77"/>
      <c r="AY1050" s="77"/>
      <c r="AZ1050" s="77"/>
      <c r="BA1050" s="77"/>
      <c r="BB1050" s="77"/>
      <c r="BC1050" s="77"/>
      <c r="BD1050" s="77"/>
      <c r="BE1050" s="77"/>
      <c r="BF1050" s="77"/>
      <c r="BG1050" s="77"/>
      <c r="BH1050" s="77"/>
      <c r="BI1050" s="77"/>
      <c r="BJ1050" s="77"/>
      <c r="BK1050" s="77"/>
      <c r="BL1050" s="77"/>
      <c r="BM1050" s="77"/>
      <c r="BN1050" s="77"/>
      <c r="BO1050" s="77"/>
      <c r="BP1050" s="77"/>
      <c r="BQ1050" s="77"/>
      <c r="BR1050" s="77"/>
      <c r="BS1050" s="77"/>
      <c r="BT1050" s="77"/>
      <c r="BU1050" s="77"/>
      <c r="BV1050" s="77"/>
      <c r="BW1050" s="77"/>
      <c r="BX1050" s="77"/>
      <c r="BY1050" s="77"/>
      <c r="BZ1050" s="77"/>
      <c r="CA1050" s="77"/>
      <c r="CB1050" s="77"/>
      <c r="CC1050" s="77"/>
      <c r="CD1050" s="77"/>
      <c r="CE1050" s="77"/>
      <c r="CF1050" s="77"/>
      <c r="CG1050" s="77"/>
      <c r="CH1050" s="77"/>
      <c r="CI1050" s="77"/>
      <c r="CJ1050" s="77"/>
      <c r="CK1050" s="77"/>
      <c r="CL1050" s="77"/>
      <c r="CM1050" s="77"/>
      <c r="CN1050" s="77"/>
      <c r="CO1050" s="77"/>
      <c r="CP1050" s="77"/>
      <c r="CQ1050" s="77"/>
      <c r="CR1050" s="77"/>
      <c r="CS1050" s="77"/>
      <c r="CT1050" s="81"/>
      <c r="CU1050" s="77"/>
      <c r="CV1050" s="77"/>
      <c r="CW1050" s="77"/>
      <c r="CX1050" s="77"/>
      <c r="CY1050" s="77"/>
      <c r="CZ1050" s="77"/>
      <c r="DA1050" s="77"/>
      <c r="DB1050" s="77"/>
      <c r="DC1050" s="77"/>
      <c r="DD1050" s="77"/>
      <c r="DE1050" s="77"/>
      <c r="DF1050" s="77"/>
      <c r="DG1050" s="77"/>
      <c r="DH1050" s="77"/>
      <c r="DI1050" s="77"/>
      <c r="DJ1050" s="77"/>
      <c r="DK1050" s="77"/>
      <c r="DL1050" s="77"/>
      <c r="DM1050" s="77"/>
      <c r="DN1050" s="77"/>
      <c r="DO1050" s="77"/>
      <c r="DP1050" s="77"/>
      <c r="DQ1050" s="77"/>
      <c r="DR1050" s="77"/>
    </row>
    <row r="1051" spans="1:122" ht="13.5" customHeight="1">
      <c r="A1051" s="77"/>
      <c r="B1051" s="86"/>
      <c r="C1051" s="86"/>
      <c r="D1051" s="86"/>
      <c r="E1051" s="86"/>
      <c r="F1051" s="86"/>
      <c r="G1051" s="86"/>
      <c r="H1051" s="86"/>
      <c r="I1051" s="86"/>
      <c r="J1051" s="86"/>
      <c r="K1051" s="88"/>
      <c r="L1051" s="77"/>
      <c r="M1051" s="77"/>
      <c r="N1051" s="77"/>
      <c r="O1051" s="77"/>
      <c r="P1051" s="77"/>
      <c r="Q1051" s="77"/>
      <c r="R1051" s="89"/>
      <c r="S1051" s="77"/>
      <c r="T1051" s="77"/>
      <c r="U1051" s="77"/>
      <c r="V1051" s="77"/>
      <c r="W1051" s="77"/>
      <c r="X1051" s="77"/>
      <c r="Y1051" s="77"/>
      <c r="Z1051" s="77"/>
      <c r="AA1051" s="77"/>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7"/>
      <c r="BF1051" s="77"/>
      <c r="BG1051" s="77"/>
      <c r="BH1051" s="77"/>
      <c r="BI1051" s="77"/>
      <c r="BJ1051" s="77"/>
      <c r="BK1051" s="77"/>
      <c r="BL1051" s="77"/>
      <c r="BM1051" s="77"/>
      <c r="BN1051" s="77"/>
      <c r="BO1051" s="77"/>
      <c r="BP1051" s="77"/>
      <c r="BQ1051" s="77"/>
      <c r="BR1051" s="77"/>
      <c r="BS1051" s="77"/>
      <c r="BT1051" s="77"/>
      <c r="BU1051" s="77"/>
      <c r="BV1051" s="77"/>
      <c r="BW1051" s="77"/>
      <c r="BX1051" s="77"/>
      <c r="BY1051" s="77"/>
      <c r="BZ1051" s="77"/>
      <c r="CA1051" s="77"/>
      <c r="CB1051" s="77"/>
      <c r="CC1051" s="77"/>
      <c r="CD1051" s="77"/>
      <c r="CE1051" s="77"/>
      <c r="CF1051" s="77"/>
      <c r="CG1051" s="77"/>
      <c r="CH1051" s="77"/>
      <c r="CI1051" s="77"/>
      <c r="CJ1051" s="77"/>
      <c r="CK1051" s="77"/>
      <c r="CL1051" s="77"/>
      <c r="CM1051" s="77"/>
      <c r="CN1051" s="77"/>
      <c r="CO1051" s="77"/>
      <c r="CP1051" s="77"/>
      <c r="CQ1051" s="77"/>
      <c r="CR1051" s="77"/>
      <c r="CS1051" s="77"/>
      <c r="CT1051" s="81"/>
      <c r="CU1051" s="77"/>
      <c r="CV1051" s="77"/>
      <c r="CW1051" s="77"/>
      <c r="CX1051" s="77"/>
      <c r="CY1051" s="77"/>
      <c r="CZ1051" s="77"/>
      <c r="DA1051" s="77"/>
      <c r="DB1051" s="77"/>
      <c r="DC1051" s="77"/>
      <c r="DD1051" s="77"/>
      <c r="DE1051" s="77"/>
      <c r="DF1051" s="77"/>
      <c r="DG1051" s="77"/>
      <c r="DH1051" s="77"/>
      <c r="DI1051" s="77"/>
      <c r="DJ1051" s="77"/>
      <c r="DK1051" s="77"/>
      <c r="DL1051" s="77"/>
      <c r="DM1051" s="77"/>
      <c r="DN1051" s="77"/>
      <c r="DO1051" s="77"/>
      <c r="DP1051" s="77"/>
      <c r="DQ1051" s="77"/>
      <c r="DR1051" s="77"/>
    </row>
    <row r="1052" spans="1:122" ht="13.5" customHeight="1">
      <c r="A1052" s="77"/>
      <c r="B1052" s="86"/>
      <c r="C1052" s="86"/>
      <c r="D1052" s="86"/>
      <c r="E1052" s="86"/>
      <c r="F1052" s="86"/>
      <c r="G1052" s="86"/>
      <c r="H1052" s="86"/>
      <c r="I1052" s="86"/>
      <c r="J1052" s="86"/>
      <c r="K1052" s="88"/>
      <c r="L1052" s="77"/>
      <c r="M1052" s="77"/>
      <c r="N1052" s="77"/>
      <c r="O1052" s="77"/>
      <c r="P1052" s="77"/>
      <c r="Q1052" s="77"/>
      <c r="R1052" s="89"/>
      <c r="S1052" s="77"/>
      <c r="T1052" s="77"/>
      <c r="U1052" s="77"/>
      <c r="V1052" s="77"/>
      <c r="W1052" s="77"/>
      <c r="X1052" s="77"/>
      <c r="Y1052" s="77"/>
      <c r="Z1052" s="77"/>
      <c r="AA1052" s="77"/>
      <c r="AB1052" s="77"/>
      <c r="AC1052" s="77"/>
      <c r="AD1052" s="77"/>
      <c r="AE1052" s="77"/>
      <c r="AF1052" s="77"/>
      <c r="AG1052" s="77"/>
      <c r="AH1052" s="77"/>
      <c r="AI1052" s="77"/>
      <c r="AJ1052" s="77"/>
      <c r="AK1052" s="77"/>
      <c r="AL1052" s="77"/>
      <c r="AM1052" s="77"/>
      <c r="AN1052" s="77"/>
      <c r="AO1052" s="77"/>
      <c r="AP1052" s="77"/>
      <c r="AQ1052" s="77"/>
      <c r="AR1052" s="77"/>
      <c r="AS1052" s="77"/>
      <c r="AT1052" s="77"/>
      <c r="AU1052" s="77"/>
      <c r="AV1052" s="77"/>
      <c r="AW1052" s="77"/>
      <c r="AX1052" s="77"/>
      <c r="AY1052" s="77"/>
      <c r="AZ1052" s="77"/>
      <c r="BA1052" s="77"/>
      <c r="BB1052" s="77"/>
      <c r="BC1052" s="77"/>
      <c r="BD1052" s="77"/>
      <c r="BE1052" s="77"/>
      <c r="BF1052" s="77"/>
      <c r="BG1052" s="77"/>
      <c r="BH1052" s="77"/>
      <c r="BI1052" s="77"/>
      <c r="BJ1052" s="77"/>
      <c r="BK1052" s="77"/>
      <c r="BL1052" s="77"/>
      <c r="BM1052" s="77"/>
      <c r="BN1052" s="77"/>
      <c r="BO1052" s="77"/>
      <c r="BP1052" s="77"/>
      <c r="BQ1052" s="77"/>
      <c r="BR1052" s="77"/>
      <c r="BS1052" s="77"/>
      <c r="BT1052" s="77"/>
      <c r="BU1052" s="77"/>
      <c r="BV1052" s="77"/>
      <c r="BW1052" s="77"/>
      <c r="BX1052" s="77"/>
      <c r="BY1052" s="77"/>
      <c r="BZ1052" s="77"/>
      <c r="CA1052" s="77"/>
      <c r="CB1052" s="77"/>
      <c r="CC1052" s="77"/>
      <c r="CD1052" s="77"/>
      <c r="CE1052" s="77"/>
      <c r="CF1052" s="77"/>
      <c r="CG1052" s="77"/>
      <c r="CH1052" s="77"/>
      <c r="CI1052" s="77"/>
      <c r="CJ1052" s="77"/>
      <c r="CK1052" s="77"/>
      <c r="CL1052" s="77"/>
      <c r="CM1052" s="77"/>
      <c r="CN1052" s="77"/>
      <c r="CO1052" s="77"/>
      <c r="CP1052" s="77"/>
      <c r="CQ1052" s="77"/>
      <c r="CR1052" s="77"/>
      <c r="CS1052" s="77"/>
      <c r="CT1052" s="81"/>
      <c r="CU1052" s="77"/>
      <c r="CV1052" s="77"/>
      <c r="CW1052" s="77"/>
      <c r="CX1052" s="77"/>
      <c r="CY1052" s="77"/>
      <c r="CZ1052" s="77"/>
      <c r="DA1052" s="77"/>
      <c r="DB1052" s="77"/>
      <c r="DC1052" s="77"/>
      <c r="DD1052" s="77"/>
      <c r="DE1052" s="77"/>
      <c r="DF1052" s="77"/>
      <c r="DG1052" s="77"/>
      <c r="DH1052" s="77"/>
      <c r="DI1052" s="77"/>
      <c r="DJ1052" s="77"/>
      <c r="DK1052" s="77"/>
      <c r="DL1052" s="77"/>
      <c r="DM1052" s="77"/>
      <c r="DN1052" s="77"/>
      <c r="DO1052" s="77"/>
      <c r="DP1052" s="77"/>
      <c r="DQ1052" s="77"/>
      <c r="DR1052" s="77"/>
    </row>
    <row r="1053" spans="1:122" ht="13.5" customHeight="1">
      <c r="A1053" s="77"/>
      <c r="B1053" s="86"/>
      <c r="C1053" s="86"/>
      <c r="D1053" s="86"/>
      <c r="E1053" s="86"/>
      <c r="F1053" s="86"/>
      <c r="G1053" s="86"/>
      <c r="H1053" s="86"/>
      <c r="I1053" s="86"/>
      <c r="J1053" s="86"/>
      <c r="K1053" s="88"/>
      <c r="L1053" s="77"/>
      <c r="M1053" s="77"/>
      <c r="N1053" s="77"/>
      <c r="O1053" s="77"/>
      <c r="P1053" s="77"/>
      <c r="Q1053" s="77"/>
      <c r="R1053" s="89"/>
      <c r="S1053" s="77"/>
      <c r="T1053" s="77"/>
      <c r="U1053" s="77"/>
      <c r="V1053" s="77"/>
      <c r="W1053" s="77"/>
      <c r="X1053" s="77"/>
      <c r="Y1053" s="77"/>
      <c r="Z1053" s="77"/>
      <c r="AA1053" s="77"/>
      <c r="AB1053" s="77"/>
      <c r="AC1053" s="77"/>
      <c r="AD1053" s="77"/>
      <c r="AE1053" s="77"/>
      <c r="AF1053" s="77"/>
      <c r="AG1053" s="77"/>
      <c r="AH1053" s="77"/>
      <c r="AI1053" s="77"/>
      <c r="AJ1053" s="77"/>
      <c r="AK1053" s="77"/>
      <c r="AL1053" s="77"/>
      <c r="AM1053" s="77"/>
      <c r="AN1053" s="77"/>
      <c r="AO1053" s="77"/>
      <c r="AP1053" s="77"/>
      <c r="AQ1053" s="77"/>
      <c r="AR1053" s="77"/>
      <c r="AS1053" s="77"/>
      <c r="AT1053" s="77"/>
      <c r="AU1053" s="77"/>
      <c r="AV1053" s="77"/>
      <c r="AW1053" s="77"/>
      <c r="AX1053" s="77"/>
      <c r="AY1053" s="77"/>
      <c r="AZ1053" s="77"/>
      <c r="BA1053" s="77"/>
      <c r="BB1053" s="77"/>
      <c r="BC1053" s="77"/>
      <c r="BD1053" s="77"/>
      <c r="BE1053" s="77"/>
      <c r="BF1053" s="77"/>
      <c r="BG1053" s="77"/>
      <c r="BH1053" s="77"/>
      <c r="BI1053" s="77"/>
      <c r="BJ1053" s="77"/>
      <c r="BK1053" s="77"/>
      <c r="BL1053" s="77"/>
      <c r="BM1053" s="77"/>
      <c r="BN1053" s="77"/>
      <c r="BO1053" s="77"/>
      <c r="BP1053" s="77"/>
      <c r="BQ1053" s="77"/>
      <c r="BR1053" s="77"/>
      <c r="BS1053" s="77"/>
      <c r="BT1053" s="77"/>
      <c r="BU1053" s="77"/>
      <c r="BV1053" s="77"/>
      <c r="BW1053" s="77"/>
      <c r="BX1053" s="77"/>
      <c r="BY1053" s="77"/>
      <c r="BZ1053" s="77"/>
      <c r="CA1053" s="77"/>
      <c r="CB1053" s="77"/>
      <c r="CC1053" s="77"/>
      <c r="CD1053" s="77"/>
      <c r="CE1053" s="77"/>
      <c r="CF1053" s="77"/>
      <c r="CG1053" s="77"/>
      <c r="CH1053" s="77"/>
      <c r="CI1053" s="77"/>
      <c r="CJ1053" s="77"/>
      <c r="CK1053" s="77"/>
      <c r="CL1053" s="77"/>
      <c r="CM1053" s="77"/>
      <c r="CN1053" s="77"/>
      <c r="CO1053" s="77"/>
      <c r="CP1053" s="77"/>
      <c r="CQ1053" s="77"/>
      <c r="CR1053" s="77"/>
      <c r="CS1053" s="77"/>
      <c r="CT1053" s="81"/>
      <c r="CU1053" s="77"/>
      <c r="CV1053" s="77"/>
      <c r="CW1053" s="77"/>
      <c r="CX1053" s="77"/>
      <c r="CY1053" s="77"/>
      <c r="CZ1053" s="77"/>
      <c r="DA1053" s="77"/>
      <c r="DB1053" s="77"/>
      <c r="DC1053" s="77"/>
      <c r="DD1053" s="77"/>
      <c r="DE1053" s="77"/>
      <c r="DF1053" s="77"/>
      <c r="DG1053" s="77"/>
      <c r="DH1053" s="77"/>
      <c r="DI1053" s="77"/>
      <c r="DJ1053" s="77"/>
      <c r="DK1053" s="77"/>
      <c r="DL1053" s="77"/>
      <c r="DM1053" s="77"/>
      <c r="DN1053" s="77"/>
      <c r="DO1053" s="77"/>
      <c r="DP1053" s="77"/>
      <c r="DQ1053" s="77"/>
      <c r="DR1053" s="77"/>
    </row>
    <row r="1054" spans="1:122" ht="13.5" customHeight="1">
      <c r="A1054" s="77"/>
      <c r="B1054" s="86"/>
      <c r="C1054" s="86"/>
      <c r="D1054" s="86"/>
      <c r="E1054" s="86"/>
      <c r="F1054" s="86"/>
      <c r="G1054" s="86"/>
      <c r="H1054" s="86"/>
      <c r="I1054" s="86"/>
      <c r="J1054" s="86"/>
      <c r="K1054" s="88"/>
      <c r="L1054" s="77"/>
      <c r="M1054" s="77"/>
      <c r="N1054" s="77"/>
      <c r="O1054" s="77"/>
      <c r="P1054" s="77"/>
      <c r="Q1054" s="77"/>
      <c r="R1054" s="89"/>
      <c r="S1054" s="77"/>
      <c r="T1054" s="77"/>
      <c r="U1054" s="77"/>
      <c r="V1054" s="77"/>
      <c r="W1054" s="77"/>
      <c r="X1054" s="77"/>
      <c r="Y1054" s="77"/>
      <c r="Z1054" s="77"/>
      <c r="AA1054" s="77"/>
      <c r="AB1054" s="77"/>
      <c r="AC1054" s="77"/>
      <c r="AD1054" s="77"/>
      <c r="AE1054" s="77"/>
      <c r="AF1054" s="77"/>
      <c r="AG1054" s="77"/>
      <c r="AH1054" s="77"/>
      <c r="AI1054" s="77"/>
      <c r="AJ1054" s="77"/>
      <c r="AK1054" s="77"/>
      <c r="AL1054" s="77"/>
      <c r="AM1054" s="77"/>
      <c r="AN1054" s="77"/>
      <c r="AO1054" s="77"/>
      <c r="AP1054" s="77"/>
      <c r="AQ1054" s="77"/>
      <c r="AR1054" s="77"/>
      <c r="AS1054" s="77"/>
      <c r="AT1054" s="77"/>
      <c r="AU1054" s="77"/>
      <c r="AV1054" s="77"/>
      <c r="AW1054" s="77"/>
      <c r="AX1054" s="77"/>
      <c r="AY1054" s="77"/>
      <c r="AZ1054" s="77"/>
      <c r="BA1054" s="77"/>
      <c r="BB1054" s="77"/>
      <c r="BC1054" s="77"/>
      <c r="BD1054" s="77"/>
      <c r="BE1054" s="77"/>
      <c r="BF1054" s="77"/>
      <c r="BG1054" s="77"/>
      <c r="BH1054" s="77"/>
      <c r="BI1054" s="77"/>
      <c r="BJ1054" s="77"/>
      <c r="BK1054" s="77"/>
      <c r="BL1054" s="77"/>
      <c r="BM1054" s="77"/>
      <c r="BN1054" s="77"/>
      <c r="BO1054" s="77"/>
      <c r="BP1054" s="77"/>
      <c r="BQ1054" s="77"/>
      <c r="BR1054" s="77"/>
      <c r="BS1054" s="77"/>
      <c r="BT1054" s="77"/>
      <c r="BU1054" s="77"/>
      <c r="BV1054" s="77"/>
      <c r="BW1054" s="77"/>
      <c r="BX1054" s="77"/>
      <c r="BY1054" s="77"/>
      <c r="BZ1054" s="77"/>
      <c r="CA1054" s="77"/>
      <c r="CB1054" s="77"/>
      <c r="CC1054" s="77"/>
      <c r="CD1054" s="77"/>
      <c r="CE1054" s="77"/>
      <c r="CF1054" s="77"/>
      <c r="CG1054" s="77"/>
      <c r="CH1054" s="77"/>
      <c r="CI1054" s="77"/>
      <c r="CJ1054" s="77"/>
      <c r="CK1054" s="77"/>
      <c r="CL1054" s="77"/>
      <c r="CM1054" s="77"/>
      <c r="CN1054" s="77"/>
      <c r="CO1054" s="77"/>
      <c r="CP1054" s="77"/>
      <c r="CQ1054" s="77"/>
      <c r="CR1054" s="77"/>
      <c r="CS1054" s="77"/>
      <c r="CT1054" s="81"/>
      <c r="CU1054" s="77"/>
      <c r="CV1054" s="77"/>
      <c r="CW1054" s="77"/>
      <c r="CX1054" s="77"/>
      <c r="CY1054" s="77"/>
      <c r="CZ1054" s="77"/>
      <c r="DA1054" s="77"/>
      <c r="DB1054" s="77"/>
      <c r="DC1054" s="77"/>
      <c r="DD1054" s="77"/>
      <c r="DE1054" s="77"/>
      <c r="DF1054" s="77"/>
      <c r="DG1054" s="77"/>
      <c r="DH1054" s="77"/>
      <c r="DI1054" s="77"/>
      <c r="DJ1054" s="77"/>
      <c r="DK1054" s="77"/>
      <c r="DL1054" s="77"/>
      <c r="DM1054" s="77"/>
      <c r="DN1054" s="77"/>
      <c r="DO1054" s="77"/>
      <c r="DP1054" s="77"/>
      <c r="DQ1054" s="77"/>
      <c r="DR1054" s="77"/>
    </row>
    <row r="1055" spans="1:122" ht="13.5" customHeight="1">
      <c r="A1055" s="77"/>
      <c r="B1055" s="86"/>
      <c r="C1055" s="86"/>
      <c r="D1055" s="86"/>
      <c r="E1055" s="86"/>
      <c r="F1055" s="86"/>
      <c r="G1055" s="86"/>
      <c r="H1055" s="86"/>
      <c r="I1055" s="86"/>
      <c r="J1055" s="86"/>
      <c r="K1055" s="88"/>
      <c r="L1055" s="77"/>
      <c r="M1055" s="77"/>
      <c r="N1055" s="77"/>
      <c r="O1055" s="77"/>
      <c r="P1055" s="77"/>
      <c r="Q1055" s="77"/>
      <c r="R1055" s="89"/>
      <c r="S1055" s="77"/>
      <c r="T1055" s="77"/>
      <c r="U1055" s="77"/>
      <c r="V1055" s="77"/>
      <c r="W1055" s="77"/>
      <c r="X1055" s="77"/>
      <c r="Y1055" s="77"/>
      <c r="Z1055" s="77"/>
      <c r="AA1055" s="77"/>
      <c r="AB1055" s="77"/>
      <c r="AC1055" s="77"/>
      <c r="AD1055" s="77"/>
      <c r="AE1055" s="77"/>
      <c r="AF1055" s="77"/>
      <c r="AG1055" s="77"/>
      <c r="AH1055" s="77"/>
      <c r="AI1055" s="77"/>
      <c r="AJ1055" s="77"/>
      <c r="AK1055" s="77"/>
      <c r="AL1055" s="77"/>
      <c r="AM1055" s="77"/>
      <c r="AN1055" s="77"/>
      <c r="AO1055" s="77"/>
      <c r="AP1055" s="77"/>
      <c r="AQ1055" s="77"/>
      <c r="AR1055" s="77"/>
      <c r="AS1055" s="77"/>
      <c r="AT1055" s="77"/>
      <c r="AU1055" s="77"/>
      <c r="AV1055" s="77"/>
      <c r="AW1055" s="77"/>
      <c r="AX1055" s="77"/>
      <c r="AY1055" s="77"/>
      <c r="AZ1055" s="77"/>
      <c r="BA1055" s="77"/>
      <c r="BB1055" s="77"/>
      <c r="BC1055" s="77"/>
      <c r="BD1055" s="77"/>
      <c r="BE1055" s="77"/>
      <c r="BF1055" s="77"/>
      <c r="BG1055" s="77"/>
      <c r="BH1055" s="77"/>
      <c r="BI1055" s="77"/>
      <c r="BJ1055" s="77"/>
      <c r="BK1055" s="77"/>
      <c r="BL1055" s="77"/>
      <c r="BM1055" s="77"/>
      <c r="BN1055" s="77"/>
      <c r="BO1055" s="77"/>
      <c r="BP1055" s="77"/>
      <c r="BQ1055" s="77"/>
      <c r="BR1055" s="77"/>
      <c r="BS1055" s="77"/>
      <c r="BT1055" s="77"/>
      <c r="BU1055" s="77"/>
      <c r="BV1055" s="77"/>
      <c r="BW1055" s="77"/>
      <c r="BX1055" s="77"/>
      <c r="BY1055" s="77"/>
      <c r="BZ1055" s="77"/>
      <c r="CA1055" s="77"/>
      <c r="CB1055" s="77"/>
      <c r="CC1055" s="77"/>
      <c r="CD1055" s="77"/>
      <c r="CE1055" s="77"/>
      <c r="CF1055" s="77"/>
      <c r="CG1055" s="77"/>
      <c r="CH1055" s="77"/>
      <c r="CI1055" s="77"/>
      <c r="CJ1055" s="77"/>
      <c r="CK1055" s="77"/>
      <c r="CL1055" s="77"/>
      <c r="CM1055" s="77"/>
      <c r="CN1055" s="77"/>
      <c r="CO1055" s="77"/>
      <c r="CP1055" s="77"/>
      <c r="CQ1055" s="77"/>
      <c r="CR1055" s="77"/>
      <c r="CS1055" s="77"/>
      <c r="CT1055" s="81"/>
      <c r="CU1055" s="77"/>
      <c r="CV1055" s="77"/>
      <c r="CW1055" s="77"/>
      <c r="CX1055" s="77"/>
      <c r="CY1055" s="77"/>
      <c r="CZ1055" s="77"/>
      <c r="DA1055" s="77"/>
      <c r="DB1055" s="77"/>
      <c r="DC1055" s="77"/>
      <c r="DD1055" s="77"/>
      <c r="DE1055" s="77"/>
      <c r="DF1055" s="77"/>
      <c r="DG1055" s="77"/>
      <c r="DH1055" s="77"/>
      <c r="DI1055" s="77"/>
      <c r="DJ1055" s="77"/>
      <c r="DK1055" s="77"/>
      <c r="DL1055" s="77"/>
      <c r="DM1055" s="77"/>
      <c r="DN1055" s="77"/>
      <c r="DO1055" s="77"/>
      <c r="DP1055" s="77"/>
      <c r="DQ1055" s="77"/>
      <c r="DR1055" s="77"/>
    </row>
    <row r="1056" spans="1:122" ht="13.5" customHeight="1">
      <c r="A1056" s="77"/>
      <c r="B1056" s="86"/>
      <c r="C1056" s="86"/>
      <c r="D1056" s="86"/>
      <c r="E1056" s="86"/>
      <c r="F1056" s="86"/>
      <c r="G1056" s="86"/>
      <c r="H1056" s="86"/>
      <c r="I1056" s="86"/>
      <c r="J1056" s="86"/>
      <c r="K1056" s="88"/>
      <c r="L1056" s="77"/>
      <c r="M1056" s="77"/>
      <c r="N1056" s="77"/>
      <c r="O1056" s="77"/>
      <c r="P1056" s="77"/>
      <c r="Q1056" s="77"/>
      <c r="R1056" s="89"/>
      <c r="S1056" s="77"/>
      <c r="T1056" s="77"/>
      <c r="U1056" s="77"/>
      <c r="V1056" s="77"/>
      <c r="W1056" s="77"/>
      <c r="X1056" s="77"/>
      <c r="Y1056" s="77"/>
      <c r="Z1056" s="77"/>
      <c r="AA1056" s="77"/>
      <c r="AB1056" s="77"/>
      <c r="AC1056" s="77"/>
      <c r="AD1056" s="77"/>
      <c r="AE1056" s="77"/>
      <c r="AF1056" s="77"/>
      <c r="AG1056" s="77"/>
      <c r="AH1056" s="77"/>
      <c r="AI1056" s="77"/>
      <c r="AJ1056" s="77"/>
      <c r="AK1056" s="77"/>
      <c r="AL1056" s="77"/>
      <c r="AM1056" s="77"/>
      <c r="AN1056" s="77"/>
      <c r="AO1056" s="77"/>
      <c r="AP1056" s="77"/>
      <c r="AQ1056" s="77"/>
      <c r="AR1056" s="77"/>
      <c r="AS1056" s="77"/>
      <c r="AT1056" s="77"/>
      <c r="AU1056" s="77"/>
      <c r="AV1056" s="77"/>
      <c r="AW1056" s="77"/>
      <c r="AX1056" s="77"/>
      <c r="AY1056" s="77"/>
      <c r="AZ1056" s="77"/>
      <c r="BA1056" s="77"/>
      <c r="BB1056" s="77"/>
      <c r="BC1056" s="77"/>
      <c r="BD1056" s="77"/>
      <c r="BE1056" s="77"/>
      <c r="BF1056" s="77"/>
      <c r="BG1056" s="77"/>
      <c r="BH1056" s="77"/>
      <c r="BI1056" s="77"/>
      <c r="BJ1056" s="77"/>
      <c r="BK1056" s="77"/>
      <c r="BL1056" s="77"/>
      <c r="BM1056" s="77"/>
      <c r="BN1056" s="77"/>
      <c r="BO1056" s="77"/>
      <c r="BP1056" s="77"/>
      <c r="BQ1056" s="77"/>
      <c r="BR1056" s="77"/>
      <c r="BS1056" s="77"/>
      <c r="BT1056" s="77"/>
      <c r="BU1056" s="77"/>
      <c r="BV1056" s="77"/>
      <c r="BW1056" s="77"/>
      <c r="BX1056" s="77"/>
      <c r="BY1056" s="77"/>
      <c r="BZ1056" s="77"/>
      <c r="CA1056" s="77"/>
      <c r="CB1056" s="77"/>
      <c r="CC1056" s="77"/>
      <c r="CD1056" s="77"/>
      <c r="CE1056" s="77"/>
      <c r="CF1056" s="77"/>
      <c r="CG1056" s="77"/>
      <c r="CH1056" s="77"/>
      <c r="CI1056" s="77"/>
      <c r="CJ1056" s="77"/>
      <c r="CK1056" s="77"/>
      <c r="CL1056" s="77"/>
      <c r="CM1056" s="77"/>
      <c r="CN1056" s="77"/>
      <c r="CO1056" s="77"/>
      <c r="CP1056" s="77"/>
      <c r="CQ1056" s="77"/>
      <c r="CR1056" s="77"/>
      <c r="CS1056" s="77"/>
      <c r="CT1056" s="81"/>
      <c r="CU1056" s="77"/>
      <c r="CV1056" s="77"/>
      <c r="CW1056" s="77"/>
      <c r="CX1056" s="77"/>
      <c r="CY1056" s="77"/>
      <c r="CZ1056" s="77"/>
      <c r="DA1056" s="77"/>
      <c r="DB1056" s="77"/>
      <c r="DC1056" s="77"/>
      <c r="DD1056" s="77"/>
      <c r="DE1056" s="77"/>
      <c r="DF1056" s="77"/>
      <c r="DG1056" s="77"/>
      <c r="DH1056" s="77"/>
      <c r="DI1056" s="77"/>
      <c r="DJ1056" s="77"/>
      <c r="DK1056" s="77"/>
      <c r="DL1056" s="77"/>
      <c r="DM1056" s="77"/>
      <c r="DN1056" s="77"/>
      <c r="DO1056" s="77"/>
      <c r="DP1056" s="77"/>
      <c r="DQ1056" s="77"/>
      <c r="DR1056" s="77"/>
    </row>
    <row r="1057" spans="1:122" ht="13.5" customHeight="1">
      <c r="A1057" s="77"/>
      <c r="B1057" s="86"/>
      <c r="C1057" s="86"/>
      <c r="D1057" s="86"/>
      <c r="E1057" s="86"/>
      <c r="F1057" s="86"/>
      <c r="G1057" s="86"/>
      <c r="H1057" s="86"/>
      <c r="I1057" s="86"/>
      <c r="J1057" s="86"/>
      <c r="K1057" s="88"/>
      <c r="L1057" s="77"/>
      <c r="M1057" s="77"/>
      <c r="N1057" s="77"/>
      <c r="O1057" s="77"/>
      <c r="P1057" s="77"/>
      <c r="Q1057" s="77"/>
      <c r="R1057" s="89"/>
      <c r="S1057" s="77"/>
      <c r="T1057" s="77"/>
      <c r="U1057" s="77"/>
      <c r="V1057" s="77"/>
      <c r="W1057" s="77"/>
      <c r="X1057" s="77"/>
      <c r="Y1057" s="77"/>
      <c r="Z1057" s="77"/>
      <c r="AA1057" s="77"/>
      <c r="AB1057" s="77"/>
      <c r="AC1057" s="77"/>
      <c r="AD1057" s="77"/>
      <c r="AE1057" s="77"/>
      <c r="AF1057" s="77"/>
      <c r="AG1057" s="77"/>
      <c r="AH1057" s="77"/>
      <c r="AI1057" s="77"/>
      <c r="AJ1057" s="77"/>
      <c r="AK1057" s="77"/>
      <c r="AL1057" s="77"/>
      <c r="AM1057" s="77"/>
      <c r="AN1057" s="77"/>
      <c r="AO1057" s="77"/>
      <c r="AP1057" s="77"/>
      <c r="AQ1057" s="77"/>
      <c r="AR1057" s="77"/>
      <c r="AS1057" s="77"/>
      <c r="AT1057" s="77"/>
      <c r="AU1057" s="77"/>
      <c r="AV1057" s="77"/>
      <c r="AW1057" s="77"/>
      <c r="AX1057" s="77"/>
      <c r="AY1057" s="77"/>
      <c r="AZ1057" s="77"/>
      <c r="BA1057" s="77"/>
      <c r="BB1057" s="77"/>
      <c r="BC1057" s="77"/>
      <c r="BD1057" s="77"/>
      <c r="BE1057" s="77"/>
      <c r="BF1057" s="77"/>
      <c r="BG1057" s="77"/>
      <c r="BH1057" s="77"/>
      <c r="BI1057" s="77"/>
      <c r="BJ1057" s="77"/>
      <c r="BK1057" s="77"/>
      <c r="BL1057" s="77"/>
      <c r="BM1057" s="77"/>
      <c r="BN1057" s="77"/>
      <c r="BO1057" s="77"/>
      <c r="BP1057" s="77"/>
      <c r="BQ1057" s="77"/>
      <c r="BR1057" s="77"/>
      <c r="BS1057" s="77"/>
      <c r="BT1057" s="77"/>
      <c r="BU1057" s="77"/>
      <c r="BV1057" s="77"/>
      <c r="BW1057" s="77"/>
      <c r="BX1057" s="77"/>
      <c r="BY1057" s="77"/>
      <c r="BZ1057" s="77"/>
      <c r="CA1057" s="77"/>
      <c r="CB1057" s="77"/>
      <c r="CC1057" s="77"/>
      <c r="CD1057" s="77"/>
      <c r="CE1057" s="77"/>
      <c r="CF1057" s="77"/>
      <c r="CG1057" s="77"/>
      <c r="CH1057" s="77"/>
      <c r="CI1057" s="77"/>
      <c r="CJ1057" s="77"/>
      <c r="CK1057" s="77"/>
      <c r="CL1057" s="77"/>
      <c r="CM1057" s="77"/>
      <c r="CN1057" s="77"/>
      <c r="CO1057" s="77"/>
      <c r="CP1057" s="77"/>
      <c r="CQ1057" s="77"/>
      <c r="CR1057" s="77"/>
      <c r="CS1057" s="77"/>
      <c r="CT1057" s="81"/>
      <c r="CU1057" s="77"/>
      <c r="CV1057" s="77"/>
      <c r="CW1057" s="77"/>
      <c r="CX1057" s="77"/>
      <c r="CY1057" s="77"/>
      <c r="CZ1057" s="77"/>
      <c r="DA1057" s="77"/>
      <c r="DB1057" s="77"/>
      <c r="DC1057" s="77"/>
      <c r="DD1057" s="77"/>
      <c r="DE1057" s="77"/>
      <c r="DF1057" s="77"/>
      <c r="DG1057" s="77"/>
      <c r="DH1057" s="77"/>
      <c r="DI1057" s="77"/>
      <c r="DJ1057" s="77"/>
      <c r="DK1057" s="77"/>
      <c r="DL1057" s="77"/>
      <c r="DM1057" s="77"/>
      <c r="DN1057" s="77"/>
      <c r="DO1057" s="77"/>
      <c r="DP1057" s="77"/>
      <c r="DQ1057" s="77"/>
      <c r="DR1057" s="77"/>
    </row>
    <row r="1058" spans="1:122" ht="13.5" customHeight="1">
      <c r="A1058" s="77"/>
      <c r="B1058" s="86"/>
      <c r="C1058" s="86"/>
      <c r="D1058" s="86"/>
      <c r="E1058" s="86"/>
      <c r="F1058" s="86"/>
      <c r="G1058" s="86"/>
      <c r="H1058" s="86"/>
      <c r="I1058" s="86"/>
      <c r="J1058" s="86"/>
      <c r="K1058" s="88"/>
      <c r="L1058" s="77"/>
      <c r="M1058" s="77"/>
      <c r="N1058" s="77"/>
      <c r="O1058" s="77"/>
      <c r="P1058" s="77"/>
      <c r="Q1058" s="77"/>
      <c r="R1058" s="89"/>
      <c r="S1058" s="77"/>
      <c r="T1058" s="77"/>
      <c r="U1058" s="77"/>
      <c r="V1058" s="77"/>
      <c r="W1058" s="77"/>
      <c r="X1058" s="77"/>
      <c r="Y1058" s="77"/>
      <c r="Z1058" s="77"/>
      <c r="AA1058" s="77"/>
      <c r="AB1058" s="77"/>
      <c r="AC1058" s="77"/>
      <c r="AD1058" s="77"/>
      <c r="AE1058" s="77"/>
      <c r="AF1058" s="77"/>
      <c r="AG1058" s="77"/>
      <c r="AH1058" s="77"/>
      <c r="AI1058" s="77"/>
      <c r="AJ1058" s="77"/>
      <c r="AK1058" s="77"/>
      <c r="AL1058" s="77"/>
      <c r="AM1058" s="77"/>
      <c r="AN1058" s="77"/>
      <c r="AO1058" s="77"/>
      <c r="AP1058" s="77"/>
      <c r="AQ1058" s="77"/>
      <c r="AR1058" s="77"/>
      <c r="AS1058" s="77"/>
      <c r="AT1058" s="77"/>
      <c r="AU1058" s="77"/>
      <c r="AV1058" s="77"/>
      <c r="AW1058" s="77"/>
      <c r="AX1058" s="77"/>
      <c r="AY1058" s="77"/>
      <c r="AZ1058" s="77"/>
      <c r="BA1058" s="77"/>
      <c r="BB1058" s="77"/>
      <c r="BC1058" s="77"/>
      <c r="BD1058" s="77"/>
      <c r="BE1058" s="77"/>
      <c r="BF1058" s="77"/>
      <c r="BG1058" s="77"/>
      <c r="BH1058" s="77"/>
      <c r="BI1058" s="77"/>
      <c r="BJ1058" s="77"/>
      <c r="BK1058" s="77"/>
      <c r="BL1058" s="77"/>
      <c r="BM1058" s="77"/>
      <c r="BN1058" s="77"/>
      <c r="BO1058" s="77"/>
      <c r="BP1058" s="77"/>
      <c r="BQ1058" s="77"/>
      <c r="BR1058" s="77"/>
      <c r="BS1058" s="77"/>
      <c r="BT1058" s="77"/>
      <c r="BU1058" s="77"/>
      <c r="BV1058" s="77"/>
      <c r="BW1058" s="77"/>
      <c r="BX1058" s="77"/>
      <c r="BY1058" s="77"/>
      <c r="BZ1058" s="77"/>
      <c r="CA1058" s="77"/>
      <c r="CB1058" s="77"/>
      <c r="CC1058" s="77"/>
      <c r="CD1058" s="77"/>
      <c r="CE1058" s="77"/>
      <c r="CF1058" s="77"/>
      <c r="CG1058" s="77"/>
      <c r="CH1058" s="77"/>
      <c r="CI1058" s="77"/>
      <c r="CJ1058" s="77"/>
      <c r="CK1058" s="77"/>
      <c r="CL1058" s="77"/>
      <c r="CM1058" s="77"/>
      <c r="CN1058" s="77"/>
      <c r="CO1058" s="77"/>
      <c r="CP1058" s="77"/>
      <c r="CQ1058" s="77"/>
      <c r="CR1058" s="77"/>
      <c r="CS1058" s="77"/>
      <c r="CT1058" s="81"/>
      <c r="CU1058" s="77"/>
      <c r="CV1058" s="77"/>
      <c r="CW1058" s="77"/>
      <c r="CX1058" s="77"/>
      <c r="CY1058" s="77"/>
      <c r="CZ1058" s="77"/>
      <c r="DA1058" s="77"/>
      <c r="DB1058" s="77"/>
      <c r="DC1058" s="77"/>
      <c r="DD1058" s="77"/>
      <c r="DE1058" s="77"/>
      <c r="DF1058" s="77"/>
      <c r="DG1058" s="77"/>
      <c r="DH1058" s="77"/>
      <c r="DI1058" s="77"/>
      <c r="DJ1058" s="77"/>
      <c r="DK1058" s="77"/>
      <c r="DL1058" s="77"/>
      <c r="DM1058" s="77"/>
      <c r="DN1058" s="77"/>
      <c r="DO1058" s="77"/>
      <c r="DP1058" s="77"/>
      <c r="DQ1058" s="77"/>
      <c r="DR1058" s="77"/>
    </row>
    <row r="1059" spans="1:122" ht="13.5" customHeight="1">
      <c r="A1059" s="77"/>
      <c r="B1059" s="86"/>
      <c r="C1059" s="86"/>
      <c r="D1059" s="86"/>
      <c r="E1059" s="86"/>
      <c r="F1059" s="86"/>
      <c r="G1059" s="86"/>
      <c r="H1059" s="86"/>
      <c r="I1059" s="86"/>
      <c r="J1059" s="86"/>
      <c r="K1059" s="88"/>
      <c r="L1059" s="77"/>
      <c r="M1059" s="77"/>
      <c r="N1059" s="77"/>
      <c r="O1059" s="77"/>
      <c r="P1059" s="77"/>
      <c r="Q1059" s="77"/>
      <c r="R1059" s="89"/>
      <c r="S1059" s="77"/>
      <c r="T1059" s="77"/>
      <c r="U1059" s="77"/>
      <c r="V1059" s="77"/>
      <c r="W1059" s="77"/>
      <c r="X1059" s="77"/>
      <c r="Y1059" s="77"/>
      <c r="Z1059" s="77"/>
      <c r="AA1059" s="77"/>
      <c r="AB1059" s="77"/>
      <c r="AC1059" s="77"/>
      <c r="AD1059" s="77"/>
      <c r="AE1059" s="77"/>
      <c r="AF1059" s="77"/>
      <c r="AG1059" s="77"/>
      <c r="AH1059" s="77"/>
      <c r="AI1059" s="77"/>
      <c r="AJ1059" s="77"/>
      <c r="AK1059" s="77"/>
      <c r="AL1059" s="77"/>
      <c r="AM1059" s="77"/>
      <c r="AN1059" s="77"/>
      <c r="AO1059" s="77"/>
      <c r="AP1059" s="77"/>
      <c r="AQ1059" s="77"/>
      <c r="AR1059" s="77"/>
      <c r="AS1059" s="77"/>
      <c r="AT1059" s="77"/>
      <c r="AU1059" s="77"/>
      <c r="AV1059" s="77"/>
      <c r="AW1059" s="77"/>
      <c r="AX1059" s="77"/>
      <c r="AY1059" s="77"/>
      <c r="AZ1059" s="77"/>
      <c r="BA1059" s="77"/>
      <c r="BB1059" s="77"/>
      <c r="BC1059" s="77"/>
      <c r="BD1059" s="77"/>
      <c r="BE1059" s="77"/>
      <c r="BF1059" s="77"/>
      <c r="BG1059" s="77"/>
      <c r="BH1059" s="77"/>
      <c r="BI1059" s="77"/>
      <c r="BJ1059" s="77"/>
      <c r="BK1059" s="77"/>
      <c r="BL1059" s="77"/>
      <c r="BM1059" s="77"/>
      <c r="BN1059" s="77"/>
      <c r="BO1059" s="77"/>
      <c r="BP1059" s="77"/>
      <c r="BQ1059" s="77"/>
      <c r="BR1059" s="77"/>
      <c r="BS1059" s="77"/>
      <c r="BT1059" s="77"/>
      <c r="BU1059" s="77"/>
      <c r="BV1059" s="77"/>
      <c r="BW1059" s="77"/>
      <c r="BX1059" s="77"/>
      <c r="BY1059" s="77"/>
      <c r="BZ1059" s="77"/>
      <c r="CA1059" s="77"/>
      <c r="CB1059" s="77"/>
      <c r="CC1059" s="77"/>
      <c r="CD1059" s="77"/>
      <c r="CE1059" s="77"/>
      <c r="CF1059" s="77"/>
      <c r="CG1059" s="77"/>
      <c r="CH1059" s="77"/>
      <c r="CI1059" s="77"/>
      <c r="CJ1059" s="77"/>
      <c r="CK1059" s="77"/>
      <c r="CL1059" s="77"/>
      <c r="CM1059" s="77"/>
      <c r="CN1059" s="77"/>
      <c r="CO1059" s="77"/>
      <c r="CP1059" s="77"/>
      <c r="CQ1059" s="77"/>
      <c r="CR1059" s="77"/>
      <c r="CS1059" s="77"/>
      <c r="CT1059" s="81"/>
      <c r="CU1059" s="77"/>
      <c r="CV1059" s="77"/>
      <c r="CW1059" s="77"/>
      <c r="CX1059" s="77"/>
      <c r="CY1059" s="77"/>
      <c r="CZ1059" s="77"/>
      <c r="DA1059" s="77"/>
      <c r="DB1059" s="77"/>
      <c r="DC1059" s="77"/>
      <c r="DD1059" s="77"/>
      <c r="DE1059" s="77"/>
      <c r="DF1059" s="77"/>
      <c r="DG1059" s="77"/>
      <c r="DH1059" s="77"/>
      <c r="DI1059" s="77"/>
      <c r="DJ1059" s="77"/>
      <c r="DK1059" s="77"/>
      <c r="DL1059" s="77"/>
      <c r="DM1059" s="77"/>
      <c r="DN1059" s="77"/>
      <c r="DO1059" s="77"/>
      <c r="DP1059" s="77"/>
      <c r="DQ1059" s="77"/>
      <c r="DR1059" s="77"/>
    </row>
    <row r="1060" spans="1:122" ht="13.5" customHeight="1">
      <c r="A1060" s="77"/>
      <c r="B1060" s="86"/>
      <c r="C1060" s="86"/>
      <c r="D1060" s="86"/>
      <c r="E1060" s="86"/>
      <c r="F1060" s="86"/>
      <c r="G1060" s="86"/>
      <c r="H1060" s="86"/>
      <c r="I1060" s="86"/>
      <c r="J1060" s="86"/>
      <c r="K1060" s="88"/>
      <c r="L1060" s="77"/>
      <c r="M1060" s="77"/>
      <c r="N1060" s="77"/>
      <c r="O1060" s="77"/>
      <c r="P1060" s="77"/>
      <c r="Q1060" s="77"/>
      <c r="R1060" s="89"/>
      <c r="S1060" s="77"/>
      <c r="T1060" s="77"/>
      <c r="U1060" s="77"/>
      <c r="V1060" s="77"/>
      <c r="W1060" s="77"/>
      <c r="X1060" s="77"/>
      <c r="Y1060" s="77"/>
      <c r="Z1060" s="77"/>
      <c r="AA1060" s="77"/>
      <c r="AB1060" s="77"/>
      <c r="AC1060" s="77"/>
      <c r="AD1060" s="77"/>
      <c r="AE1060" s="77"/>
      <c r="AF1060" s="77"/>
      <c r="AG1060" s="77"/>
      <c r="AH1060" s="77"/>
      <c r="AI1060" s="77"/>
      <c r="AJ1060" s="77"/>
      <c r="AK1060" s="77"/>
      <c r="AL1060" s="77"/>
      <c r="AM1060" s="77"/>
      <c r="AN1060" s="77"/>
      <c r="AO1060" s="77"/>
      <c r="AP1060" s="77"/>
      <c r="AQ1060" s="77"/>
      <c r="AR1060" s="77"/>
      <c r="AS1060" s="77"/>
      <c r="AT1060" s="77"/>
      <c r="AU1060" s="77"/>
      <c r="AV1060" s="77"/>
      <c r="AW1060" s="77"/>
      <c r="AX1060" s="77"/>
      <c r="AY1060" s="77"/>
      <c r="AZ1060" s="77"/>
      <c r="BA1060" s="77"/>
      <c r="BB1060" s="77"/>
      <c r="BC1060" s="77"/>
      <c r="BD1060" s="77"/>
      <c r="BE1060" s="77"/>
      <c r="BF1060" s="77"/>
      <c r="BG1060" s="77"/>
      <c r="BH1060" s="77"/>
      <c r="BI1060" s="77"/>
      <c r="BJ1060" s="77"/>
      <c r="BK1060" s="77"/>
      <c r="BL1060" s="77"/>
      <c r="BM1060" s="77"/>
      <c r="BN1060" s="77"/>
      <c r="BO1060" s="77"/>
      <c r="BP1060" s="77"/>
      <c r="BQ1060" s="77"/>
      <c r="BR1060" s="77"/>
      <c r="BS1060" s="77"/>
      <c r="BT1060" s="77"/>
      <c r="BU1060" s="77"/>
      <c r="BV1060" s="77"/>
      <c r="BW1060" s="77"/>
      <c r="BX1060" s="77"/>
      <c r="BY1060" s="77"/>
      <c r="BZ1060" s="77"/>
      <c r="CA1060" s="77"/>
      <c r="CB1060" s="77"/>
      <c r="CC1060" s="77"/>
      <c r="CD1060" s="77"/>
      <c r="CE1060" s="77"/>
      <c r="CF1060" s="77"/>
      <c r="CG1060" s="77"/>
      <c r="CH1060" s="77"/>
      <c r="CI1060" s="77"/>
      <c r="CJ1060" s="77"/>
      <c r="CK1060" s="77"/>
      <c r="CL1060" s="77"/>
      <c r="CM1060" s="77"/>
      <c r="CN1060" s="77"/>
      <c r="CO1060" s="77"/>
      <c r="CP1060" s="77"/>
      <c r="CQ1060" s="77"/>
      <c r="CR1060" s="77"/>
      <c r="CS1060" s="77"/>
      <c r="CT1060" s="81"/>
      <c r="CU1060" s="77"/>
      <c r="CV1060" s="77"/>
      <c r="CW1060" s="77"/>
      <c r="CX1060" s="77"/>
      <c r="CY1060" s="77"/>
      <c r="CZ1060" s="77"/>
      <c r="DA1060" s="77"/>
      <c r="DB1060" s="77"/>
      <c r="DC1060" s="77"/>
      <c r="DD1060" s="77"/>
      <c r="DE1060" s="77"/>
      <c r="DF1060" s="77"/>
      <c r="DG1060" s="77"/>
      <c r="DH1060" s="77"/>
      <c r="DI1060" s="77"/>
      <c r="DJ1060" s="77"/>
      <c r="DK1060" s="77"/>
      <c r="DL1060" s="77"/>
      <c r="DM1060" s="77"/>
      <c r="DN1060" s="77"/>
      <c r="DO1060" s="77"/>
      <c r="DP1060" s="77"/>
      <c r="DQ1060" s="77"/>
      <c r="DR1060" s="77"/>
    </row>
    <row r="1061" spans="1:122" s="94" customFormat="1" ht="13.5" customHeight="1">
      <c r="A1061" s="90"/>
      <c r="B1061" s="91"/>
      <c r="C1061" s="91"/>
      <c r="D1061" s="91"/>
      <c r="E1061" s="91"/>
      <c r="F1061" s="91"/>
      <c r="G1061" s="91"/>
      <c r="H1061" s="91"/>
      <c r="I1061" s="91"/>
      <c r="J1061" s="91"/>
      <c r="K1061" s="92"/>
      <c r="L1061" s="90"/>
      <c r="M1061" s="90"/>
      <c r="N1061" s="90"/>
      <c r="O1061" s="90" t="str">
        <f>IF(R1061&gt;0,1,"")</f>
        <v/>
      </c>
      <c r="P1061" s="90"/>
      <c r="Q1061" s="90"/>
      <c r="R1061" s="90"/>
      <c r="S1061" s="90"/>
      <c r="T1061" s="90"/>
      <c r="U1061" s="90"/>
      <c r="V1061" s="90"/>
      <c r="W1061" s="90"/>
      <c r="X1061" s="90"/>
      <c r="Y1061" s="90"/>
      <c r="Z1061" s="90"/>
      <c r="AA1061" s="90"/>
      <c r="AB1061" s="90"/>
      <c r="AC1061" s="90"/>
      <c r="AD1061" s="90"/>
      <c r="AE1061" s="90"/>
      <c r="AF1061" s="90"/>
      <c r="AG1061" s="90"/>
      <c r="AH1061" s="90"/>
      <c r="AI1061" s="90"/>
      <c r="AJ1061" s="90"/>
      <c r="AK1061" s="90"/>
      <c r="AL1061" s="90"/>
      <c r="AM1061" s="90"/>
      <c r="AN1061" s="90"/>
      <c r="AO1061" s="90"/>
      <c r="AP1061" s="90"/>
      <c r="AQ1061" s="90"/>
      <c r="AR1061" s="90"/>
      <c r="AS1061" s="90"/>
      <c r="AT1061" s="90"/>
      <c r="AU1061" s="90"/>
      <c r="AV1061" s="90"/>
      <c r="AW1061" s="90"/>
      <c r="AX1061" s="90"/>
      <c r="AY1061" s="90"/>
      <c r="AZ1061" s="90"/>
      <c r="BA1061" s="90"/>
      <c r="BB1061" s="90"/>
      <c r="BC1061" s="90"/>
      <c r="BD1061" s="90"/>
      <c r="BE1061" s="90"/>
      <c r="BF1061" s="90"/>
      <c r="BG1061" s="90"/>
      <c r="BH1061" s="90"/>
      <c r="BI1061" s="90"/>
      <c r="BJ1061" s="90"/>
      <c r="BK1061" s="90"/>
      <c r="BL1061" s="90"/>
      <c r="BM1061" s="90"/>
      <c r="BN1061" s="90"/>
      <c r="BO1061" s="90"/>
      <c r="BP1061" s="90"/>
      <c r="BQ1061" s="90"/>
      <c r="BR1061" s="90"/>
      <c r="BS1061" s="90"/>
      <c r="BT1061" s="90"/>
      <c r="BU1061" s="90"/>
      <c r="BV1061" s="90"/>
      <c r="BW1061" s="90"/>
      <c r="BX1061" s="90"/>
      <c r="BY1061" s="90"/>
      <c r="BZ1061" s="90"/>
      <c r="CA1061" s="90"/>
      <c r="CB1061" s="90"/>
      <c r="CC1061" s="90"/>
      <c r="CD1061" s="90"/>
      <c r="CE1061" s="90"/>
      <c r="CF1061" s="90"/>
      <c r="CG1061" s="90"/>
      <c r="CH1061" s="90"/>
      <c r="CI1061" s="90"/>
      <c r="CJ1061" s="90"/>
      <c r="CK1061" s="90"/>
      <c r="CL1061" s="90"/>
      <c r="CM1061" s="90"/>
      <c r="CN1061" s="90"/>
      <c r="CO1061" s="90"/>
      <c r="CP1061" s="90"/>
      <c r="CQ1061" s="90"/>
      <c r="CR1061" s="90"/>
      <c r="CS1061" s="90"/>
      <c r="CT1061" s="93"/>
      <c r="CU1061" s="90"/>
      <c r="CV1061" s="90"/>
      <c r="CW1061" s="90"/>
      <c r="CX1061" s="90"/>
      <c r="CY1061" s="90"/>
      <c r="CZ1061" s="90"/>
      <c r="DA1061" s="90"/>
      <c r="DB1061" s="90"/>
      <c r="DC1061" s="90"/>
      <c r="DD1061" s="90"/>
      <c r="DE1061" s="90"/>
      <c r="DF1061" s="90"/>
      <c r="DG1061" s="90"/>
      <c r="DH1061" s="90"/>
      <c r="DI1061" s="90"/>
      <c r="DJ1061" s="90"/>
      <c r="DK1061" s="90"/>
      <c r="DL1061" s="90"/>
      <c r="DM1061" s="90"/>
      <c r="DN1061" s="90"/>
      <c r="DO1061" s="90"/>
      <c r="DP1061" s="90"/>
      <c r="DQ1061" s="90"/>
      <c r="DR1061" s="90"/>
    </row>
    <row r="1062" spans="1:122" ht="13.5" customHeight="1">
      <c r="A1062" s="77"/>
      <c r="B1062" s="86"/>
      <c r="C1062" s="86"/>
      <c r="D1062" s="86"/>
      <c r="E1062" s="86"/>
      <c r="F1062" s="86"/>
      <c r="G1062" s="86"/>
      <c r="H1062" s="86"/>
      <c r="I1062" s="86"/>
      <c r="J1062" s="86"/>
      <c r="K1062" s="88"/>
      <c r="L1062" s="77"/>
      <c r="M1062" s="77"/>
      <c r="N1062" s="77"/>
      <c r="O1062" s="77" t="e">
        <f>#N/A</f>
        <v>#N/A</v>
      </c>
      <c r="P1062" s="77"/>
      <c r="Q1062" s="77"/>
      <c r="R1062" s="77"/>
      <c r="S1062" s="77"/>
      <c r="T1062" s="77"/>
      <c r="U1062" s="77"/>
      <c r="V1062" s="77"/>
      <c r="W1062" s="77"/>
      <c r="X1062" s="77"/>
      <c r="Y1062" s="77"/>
      <c r="Z1062" s="77"/>
      <c r="AA1062" s="77"/>
      <c r="AB1062" s="77"/>
      <c r="AC1062" s="77"/>
      <c r="AD1062" s="77"/>
      <c r="AE1062" s="77"/>
      <c r="AF1062" s="77"/>
      <c r="AG1062" s="77"/>
      <c r="AH1062" s="77"/>
      <c r="AI1062" s="77"/>
      <c r="AJ1062" s="77"/>
      <c r="AK1062" s="77"/>
      <c r="AL1062" s="77"/>
      <c r="AM1062" s="77"/>
      <c r="AN1062" s="77"/>
      <c r="AO1062" s="77"/>
      <c r="AP1062" s="77"/>
      <c r="AQ1062" s="77"/>
      <c r="AR1062" s="77"/>
      <c r="AS1062" s="77"/>
      <c r="AT1062" s="77"/>
      <c r="AU1062" s="77"/>
      <c r="AV1062" s="77"/>
      <c r="AW1062" s="77"/>
      <c r="AX1062" s="77"/>
      <c r="AY1062" s="77"/>
      <c r="AZ1062" s="77"/>
      <c r="BA1062" s="77"/>
      <c r="BB1062" s="77"/>
      <c r="BC1062" s="77"/>
      <c r="BD1062" s="77"/>
      <c r="BE1062" s="77"/>
      <c r="BF1062" s="77"/>
      <c r="BG1062" s="77"/>
      <c r="BH1062" s="77"/>
      <c r="BI1062" s="77"/>
      <c r="BJ1062" s="77"/>
      <c r="BK1062" s="77"/>
      <c r="BL1062" s="77"/>
      <c r="BM1062" s="77"/>
      <c r="BN1062" s="77"/>
      <c r="BO1062" s="77"/>
      <c r="BP1062" s="77"/>
      <c r="BQ1062" s="77"/>
      <c r="BR1062" s="77"/>
      <c r="BS1062" s="77"/>
      <c r="BT1062" s="77"/>
      <c r="BU1062" s="77"/>
      <c r="BV1062" s="77"/>
      <c r="BW1062" s="77"/>
      <c r="BX1062" s="77"/>
      <c r="BY1062" s="77"/>
      <c r="BZ1062" s="77"/>
      <c r="CA1062" s="77"/>
      <c r="CB1062" s="77"/>
      <c r="CC1062" s="77"/>
      <c r="CD1062" s="77"/>
      <c r="CE1062" s="77"/>
      <c r="CF1062" s="77"/>
      <c r="CG1062" s="77"/>
      <c r="CH1062" s="77"/>
      <c r="CI1062" s="77"/>
      <c r="CJ1062" s="77"/>
      <c r="CK1062" s="77"/>
      <c r="CL1062" s="77"/>
      <c r="CM1062" s="77"/>
      <c r="CN1062" s="77"/>
      <c r="CO1062" s="77"/>
      <c r="CP1062" s="77"/>
      <c r="CQ1062" s="77"/>
      <c r="CR1062" s="77"/>
      <c r="CS1062" s="77"/>
      <c r="CT1062" s="81"/>
      <c r="CU1062" s="77"/>
      <c r="CV1062" s="77"/>
      <c r="CW1062" s="77"/>
      <c r="CX1062" s="77"/>
      <c r="CY1062" s="77"/>
      <c r="CZ1062" s="77"/>
      <c r="DA1062" s="77"/>
      <c r="DB1062" s="77"/>
      <c r="DC1062" s="77"/>
      <c r="DD1062" s="77"/>
      <c r="DE1062" s="77"/>
      <c r="DF1062" s="77"/>
      <c r="DG1062" s="77"/>
      <c r="DH1062" s="77"/>
      <c r="DI1062" s="77"/>
      <c r="DJ1062" s="77"/>
      <c r="DK1062" s="77"/>
      <c r="DL1062" s="77"/>
      <c r="DM1062" s="77"/>
      <c r="DN1062" s="77"/>
      <c r="DO1062" s="77"/>
      <c r="DP1062" s="77"/>
      <c r="DQ1062" s="77"/>
      <c r="DR1062" s="77"/>
    </row>
    <row r="1063" spans="1:122" ht="13.5" customHeight="1">
      <c r="A1063" s="77"/>
      <c r="B1063" s="86"/>
      <c r="C1063" s="86"/>
      <c r="D1063" s="86"/>
      <c r="E1063" s="86"/>
      <c r="F1063" s="86"/>
      <c r="G1063" s="86"/>
      <c r="H1063" s="86"/>
      <c r="I1063" s="86"/>
      <c r="J1063" s="86"/>
      <c r="K1063" s="88"/>
      <c r="L1063" s="77"/>
      <c r="M1063" s="77"/>
      <c r="N1063" s="77"/>
      <c r="O1063" s="77" t="e">
        <f>#N/A</f>
        <v>#N/A</v>
      </c>
      <c r="P1063" s="77"/>
      <c r="Q1063" s="77"/>
      <c r="R1063" s="77"/>
      <c r="S1063" s="77"/>
      <c r="T1063" s="77"/>
      <c r="U1063" s="77"/>
      <c r="V1063" s="77"/>
      <c r="W1063" s="77"/>
      <c r="X1063" s="77"/>
      <c r="Y1063" s="77"/>
      <c r="Z1063" s="77"/>
      <c r="AA1063" s="77"/>
      <c r="AB1063" s="77"/>
      <c r="AC1063" s="77"/>
      <c r="AD1063" s="77"/>
      <c r="AE1063" s="77"/>
      <c r="AF1063" s="77"/>
      <c r="AG1063" s="77"/>
      <c r="AH1063" s="77"/>
      <c r="AI1063" s="77"/>
      <c r="AJ1063" s="77"/>
      <c r="AK1063" s="77"/>
      <c r="AL1063" s="77"/>
      <c r="AM1063" s="77"/>
      <c r="AN1063" s="77"/>
      <c r="AO1063" s="77"/>
      <c r="AP1063" s="77"/>
      <c r="AQ1063" s="77"/>
      <c r="AR1063" s="77"/>
      <c r="AS1063" s="77"/>
      <c r="AT1063" s="77"/>
      <c r="AU1063" s="77"/>
      <c r="AV1063" s="77"/>
      <c r="AW1063" s="77"/>
      <c r="AX1063" s="77"/>
      <c r="AY1063" s="77"/>
      <c r="AZ1063" s="77"/>
      <c r="BA1063" s="77"/>
      <c r="BB1063" s="77"/>
      <c r="BC1063" s="77"/>
      <c r="BD1063" s="77"/>
      <c r="BE1063" s="77"/>
      <c r="BF1063" s="77"/>
      <c r="BG1063" s="77"/>
      <c r="BH1063" s="77"/>
      <c r="BI1063" s="77"/>
      <c r="BJ1063" s="77"/>
      <c r="BK1063" s="77"/>
      <c r="BL1063" s="77"/>
      <c r="BM1063" s="77"/>
      <c r="BN1063" s="77"/>
      <c r="BO1063" s="77"/>
      <c r="BP1063" s="77"/>
      <c r="BQ1063" s="77"/>
      <c r="BR1063" s="77"/>
      <c r="BS1063" s="77"/>
      <c r="BT1063" s="77"/>
      <c r="BU1063" s="77"/>
      <c r="BV1063" s="77"/>
      <c r="BW1063" s="77"/>
      <c r="BX1063" s="77"/>
      <c r="BY1063" s="77"/>
      <c r="BZ1063" s="77"/>
      <c r="CA1063" s="77"/>
      <c r="CB1063" s="77"/>
      <c r="CC1063" s="77"/>
      <c r="CD1063" s="77"/>
      <c r="CE1063" s="77"/>
      <c r="CF1063" s="77"/>
      <c r="CG1063" s="77"/>
      <c r="CH1063" s="77"/>
      <c r="CI1063" s="77"/>
      <c r="CJ1063" s="77"/>
      <c r="CK1063" s="77"/>
      <c r="CL1063" s="77"/>
      <c r="CM1063" s="77"/>
      <c r="CN1063" s="77"/>
      <c r="CO1063" s="77"/>
      <c r="CP1063" s="77"/>
      <c r="CQ1063" s="77"/>
      <c r="CR1063" s="77"/>
      <c r="CS1063" s="77"/>
      <c r="CT1063" s="81"/>
      <c r="CU1063" s="77"/>
      <c r="CV1063" s="77"/>
      <c r="CW1063" s="77"/>
      <c r="CX1063" s="77"/>
      <c r="CY1063" s="77"/>
      <c r="CZ1063" s="77"/>
      <c r="DA1063" s="77"/>
      <c r="DB1063" s="77"/>
      <c r="DC1063" s="77"/>
      <c r="DD1063" s="77"/>
      <c r="DE1063" s="77"/>
      <c r="DF1063" s="77"/>
      <c r="DG1063" s="77"/>
      <c r="DH1063" s="77"/>
      <c r="DI1063" s="77"/>
      <c r="DJ1063" s="77"/>
      <c r="DK1063" s="77"/>
      <c r="DL1063" s="77"/>
      <c r="DM1063" s="77"/>
      <c r="DN1063" s="77"/>
      <c r="DO1063" s="77"/>
      <c r="DP1063" s="77"/>
      <c r="DQ1063" s="77"/>
      <c r="DR1063" s="77"/>
    </row>
    <row r="1064" spans="1:122" ht="13.5" customHeight="1">
      <c r="A1064" s="77"/>
      <c r="B1064" s="86"/>
      <c r="C1064" s="86"/>
      <c r="D1064" s="86"/>
      <c r="E1064" s="86"/>
      <c r="F1064" s="86"/>
      <c r="G1064" s="86"/>
      <c r="H1064" s="86"/>
      <c r="I1064" s="86"/>
      <c r="J1064" s="86"/>
      <c r="K1064" s="88"/>
      <c r="L1064" s="77"/>
      <c r="M1064" s="77"/>
      <c r="N1064" s="77"/>
      <c r="O1064" s="77" t="e">
        <f>#N/A</f>
        <v>#N/A</v>
      </c>
      <c r="P1064" s="77"/>
      <c r="Q1064" s="77"/>
      <c r="R1064" s="77"/>
      <c r="S1064" s="77"/>
      <c r="T1064" s="77"/>
      <c r="U1064" s="77"/>
      <c r="V1064" s="77"/>
      <c r="W1064" s="77"/>
      <c r="X1064" s="77"/>
      <c r="Y1064" s="77"/>
      <c r="Z1064" s="77"/>
      <c r="AA1064" s="77"/>
      <c r="AB1064" s="77"/>
      <c r="AC1064" s="77"/>
      <c r="AD1064" s="77"/>
      <c r="AE1064" s="77"/>
      <c r="AF1064" s="77"/>
      <c r="AG1064" s="77"/>
      <c r="AH1064" s="77"/>
      <c r="AI1064" s="77"/>
      <c r="AJ1064" s="77"/>
      <c r="AK1064" s="77"/>
      <c r="AL1064" s="77"/>
      <c r="AM1064" s="77"/>
      <c r="AN1064" s="77"/>
      <c r="AO1064" s="77"/>
      <c r="AP1064" s="77"/>
      <c r="AQ1064" s="77"/>
      <c r="AR1064" s="77"/>
      <c r="AS1064" s="77"/>
      <c r="AT1064" s="77"/>
      <c r="AU1064" s="77"/>
      <c r="AV1064" s="77"/>
      <c r="AW1064" s="77"/>
      <c r="AX1064" s="77"/>
      <c r="AY1064" s="77"/>
      <c r="AZ1064" s="77"/>
      <c r="BA1064" s="77"/>
      <c r="BB1064" s="77"/>
      <c r="BC1064" s="77"/>
      <c r="BD1064" s="77"/>
      <c r="BE1064" s="77"/>
      <c r="BF1064" s="77"/>
      <c r="BG1064" s="77"/>
      <c r="BH1064" s="77"/>
      <c r="BI1064" s="77"/>
      <c r="BJ1064" s="77"/>
      <c r="BK1064" s="77"/>
      <c r="BL1064" s="77"/>
      <c r="BM1064" s="77"/>
      <c r="BN1064" s="77"/>
      <c r="BO1064" s="77"/>
      <c r="BP1064" s="77"/>
      <c r="BQ1064" s="77"/>
      <c r="BR1064" s="77"/>
      <c r="BS1064" s="77"/>
      <c r="BT1064" s="77"/>
      <c r="BU1064" s="77"/>
      <c r="BV1064" s="77"/>
      <c r="BW1064" s="77"/>
      <c r="BX1064" s="77"/>
      <c r="BY1064" s="77"/>
      <c r="BZ1064" s="77"/>
      <c r="CA1064" s="77"/>
      <c r="CB1064" s="77"/>
      <c r="CC1064" s="77"/>
      <c r="CD1064" s="77"/>
      <c r="CE1064" s="77"/>
      <c r="CF1064" s="77"/>
      <c r="CG1064" s="77"/>
      <c r="CH1064" s="77"/>
      <c r="CI1064" s="77"/>
      <c r="CJ1064" s="77"/>
      <c r="CK1064" s="77"/>
      <c r="CL1064" s="77"/>
      <c r="CM1064" s="77"/>
      <c r="CN1064" s="77"/>
      <c r="CO1064" s="77"/>
      <c r="CP1064" s="77"/>
      <c r="CQ1064" s="77"/>
      <c r="CR1064" s="77"/>
      <c r="CS1064" s="77"/>
      <c r="CT1064" s="81"/>
      <c r="CU1064" s="77"/>
      <c r="CV1064" s="77"/>
      <c r="CW1064" s="77"/>
      <c r="CX1064" s="77"/>
      <c r="CY1064" s="77"/>
      <c r="CZ1064" s="77"/>
      <c r="DA1064" s="77"/>
      <c r="DB1064" s="77"/>
      <c r="DC1064" s="77"/>
      <c r="DD1064" s="77"/>
      <c r="DE1064" s="77"/>
      <c r="DF1064" s="77"/>
      <c r="DG1064" s="77"/>
      <c r="DH1064" s="77"/>
      <c r="DI1064" s="77"/>
      <c r="DJ1064" s="77"/>
      <c r="DK1064" s="77"/>
      <c r="DL1064" s="77"/>
      <c r="DM1064" s="77"/>
      <c r="DN1064" s="77"/>
      <c r="DO1064" s="77"/>
      <c r="DP1064" s="77"/>
      <c r="DQ1064" s="77"/>
      <c r="DR1064" s="77"/>
    </row>
  </sheetData>
  <mergeCells count="1">
    <mergeCell ref="B1:D1"/>
  </mergeCells>
  <phoneticPr fontId="32" type="noConversion"/>
  <pageMargins left="0.25" right="0.25"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A91FA-9DDA-A945-899C-5DEE06C80CD4}">
  <sheetPr>
    <tabColor rgb="FF92D050"/>
  </sheetPr>
  <dimension ref="A1:AN582"/>
  <sheetViews>
    <sheetView zoomScale="80" zoomScaleNormal="80" workbookViewId="0">
      <pane xSplit="9" ySplit="7" topLeftCell="J126" activePane="bottomRight" state="frozen"/>
      <selection pane="topRight" activeCell="M1" sqref="M1"/>
      <selection pane="bottomLeft" activeCell="A8" sqref="A8"/>
      <selection pane="bottomRight" activeCell="G213" sqref="G213"/>
    </sheetView>
  </sheetViews>
  <sheetFormatPr baseColWidth="10" defaultColWidth="12.69921875" defaultRowHeight="15" customHeight="1" outlineLevelCol="1"/>
  <cols>
    <col min="1" max="1" width="6.59765625" style="183" customWidth="1" outlineLevel="1"/>
    <col min="2" max="2" width="6.69921875" style="183" hidden="1" customWidth="1" outlineLevel="1"/>
    <col min="3" max="3" width="5.5" style="183" hidden="1" customWidth="1" outlineLevel="1"/>
    <col min="4" max="4" width="13.19921875" style="183" customWidth="1"/>
    <col min="5" max="5" width="14.19921875" style="183" customWidth="1"/>
    <col min="6" max="6" width="12.19921875" style="183" customWidth="1"/>
    <col min="7" max="7" width="11.69921875" style="183" customWidth="1"/>
    <col min="8" max="8" width="10.19921875" style="183" customWidth="1"/>
    <col min="9" max="9" width="9" style="183" customWidth="1"/>
    <col min="10" max="23" width="8.3984375" style="176" customWidth="1"/>
    <col min="24" max="24" width="10.09765625" style="176" customWidth="1"/>
    <col min="25" max="26" width="10.19921875" style="176" customWidth="1"/>
    <col min="27" max="27" width="9.69921875" style="177" bestFit="1" customWidth="1"/>
    <col min="28" max="28" width="10.19921875" style="553" bestFit="1" customWidth="1"/>
    <col min="29" max="29" width="8.69921875" style="348" customWidth="1"/>
    <col min="30" max="32" width="11.19921875" style="348" customWidth="1"/>
    <col min="33" max="40" width="11.19921875" style="269" customWidth="1"/>
    <col min="41" max="16384" width="12.69921875" style="183"/>
  </cols>
  <sheetData>
    <row r="1" spans="1:40" s="266" customFormat="1" ht="18" customHeight="1">
      <c r="A1" s="1002" t="s">
        <v>1585</v>
      </c>
      <c r="B1" s="1002"/>
      <c r="C1" s="1002"/>
      <c r="D1" s="1002"/>
      <c r="E1" s="1002"/>
      <c r="F1" s="963" t="s">
        <v>1549</v>
      </c>
      <c r="G1" s="963" t="s">
        <v>14</v>
      </c>
      <c r="H1" s="963" t="s">
        <v>15</v>
      </c>
      <c r="I1" s="963" t="s">
        <v>16</v>
      </c>
      <c r="J1" s="262"/>
      <c r="K1" s="262"/>
      <c r="L1" s="262"/>
      <c r="M1" s="262"/>
      <c r="N1" s="262"/>
      <c r="O1" s="262"/>
      <c r="P1" s="262"/>
      <c r="Q1" s="262"/>
      <c r="R1" s="262"/>
      <c r="S1" s="262"/>
      <c r="T1" s="262"/>
      <c r="U1" s="262"/>
      <c r="V1" s="262"/>
      <c r="W1" s="262"/>
      <c r="X1" s="262"/>
      <c r="Y1" s="262"/>
      <c r="Z1" s="287"/>
      <c r="AA1" s="288"/>
      <c r="AB1" s="552"/>
      <c r="AC1" s="288"/>
      <c r="AD1" s="287"/>
      <c r="AE1" s="344"/>
      <c r="AF1" s="344"/>
      <c r="AG1" s="292"/>
      <c r="AH1" s="292"/>
      <c r="AI1" s="292"/>
      <c r="AJ1" s="292"/>
      <c r="AK1" s="256"/>
      <c r="AL1" s="256"/>
      <c r="AM1" s="256"/>
      <c r="AN1" s="256"/>
    </row>
    <row r="2" spans="1:40" s="266" customFormat="1" ht="18" customHeight="1">
      <c r="A2" s="1002"/>
      <c r="B2" s="1002"/>
      <c r="C2" s="1002"/>
      <c r="D2" s="1002"/>
      <c r="E2" s="1002"/>
      <c r="F2" s="963" t="s">
        <v>795</v>
      </c>
      <c r="G2" s="964">
        <f>SUM(Z:Z)</f>
        <v>0</v>
      </c>
      <c r="H2" s="964">
        <f>SUM(Y:Y)</f>
        <v>0</v>
      </c>
      <c r="I2" s="968">
        <f>SUM(AA:AA)</f>
        <v>0</v>
      </c>
      <c r="J2" s="262"/>
      <c r="K2" s="262"/>
      <c r="L2" s="262"/>
      <c r="M2" s="262"/>
      <c r="N2" s="262"/>
      <c r="O2" s="262"/>
      <c r="P2" s="262"/>
      <c r="Q2" s="262"/>
      <c r="R2" s="262"/>
      <c r="S2" s="262"/>
      <c r="T2" s="262"/>
      <c r="U2" s="262"/>
      <c r="V2" s="262"/>
      <c r="W2" s="262"/>
      <c r="X2" s="262"/>
      <c r="Y2" s="262"/>
      <c r="Z2" s="287"/>
      <c r="AA2" s="287"/>
      <c r="AB2" s="552"/>
      <c r="AC2" s="288"/>
      <c r="AD2" s="287"/>
      <c r="AE2" s="344"/>
      <c r="AF2" s="344"/>
      <c r="AG2" s="292"/>
      <c r="AH2" s="292"/>
      <c r="AI2" s="292"/>
      <c r="AJ2" s="292"/>
      <c r="AK2" s="256"/>
      <c r="AL2" s="256"/>
      <c r="AM2" s="256"/>
      <c r="AN2" s="256"/>
    </row>
    <row r="3" spans="1:40" s="266" customFormat="1" ht="18" customHeight="1">
      <c r="A3" s="1002"/>
      <c r="B3" s="1002"/>
      <c r="C3" s="1002"/>
      <c r="D3" s="1002"/>
      <c r="E3" s="1002"/>
      <c r="F3" s="963" t="s">
        <v>1567</v>
      </c>
      <c r="G3" s="969">
        <v>0</v>
      </c>
      <c r="H3" s="966"/>
      <c r="I3" s="967"/>
      <c r="J3" s="262"/>
      <c r="K3" s="262"/>
      <c r="L3" s="262"/>
      <c r="M3" s="262"/>
      <c r="N3" s="262"/>
      <c r="O3" s="262"/>
      <c r="P3" s="262"/>
      <c r="Q3" s="262"/>
      <c r="R3" s="262"/>
      <c r="S3" s="262"/>
      <c r="T3" s="262"/>
      <c r="U3" s="262"/>
      <c r="V3" s="262"/>
      <c r="W3" s="262"/>
      <c r="X3" s="262"/>
      <c r="Y3" s="262"/>
      <c r="Z3" s="287"/>
      <c r="AA3" s="287"/>
      <c r="AB3" s="552"/>
      <c r="AC3" s="288"/>
      <c r="AD3" s="287"/>
      <c r="AE3" s="344"/>
      <c r="AF3" s="344"/>
      <c r="AG3" s="292"/>
      <c r="AH3" s="292"/>
      <c r="AI3" s="292"/>
      <c r="AJ3" s="292"/>
      <c r="AK3" s="256"/>
      <c r="AL3" s="256"/>
      <c r="AM3" s="256"/>
      <c r="AN3" s="256"/>
    </row>
    <row r="4" spans="1:40" s="266" customFormat="1" ht="18" customHeight="1">
      <c r="A4" s="1002"/>
      <c r="B4" s="1002"/>
      <c r="C4" s="1002"/>
      <c r="D4" s="1002"/>
      <c r="E4" s="1002"/>
      <c r="F4" s="963" t="s">
        <v>1566</v>
      </c>
      <c r="G4" s="965">
        <f>SUM(AC:AC)</f>
        <v>0</v>
      </c>
      <c r="H4" s="970" t="s">
        <v>1553</v>
      </c>
      <c r="I4" s="971">
        <f>I2*(1-G3)</f>
        <v>0</v>
      </c>
      <c r="J4" s="262"/>
      <c r="K4" s="262"/>
      <c r="L4" s="262"/>
      <c r="M4" s="262"/>
      <c r="N4" s="262"/>
      <c r="O4" s="262"/>
      <c r="P4" s="262"/>
      <c r="Q4" s="262"/>
      <c r="R4" s="262"/>
      <c r="S4" s="262"/>
      <c r="T4" s="262"/>
      <c r="U4" s="262"/>
      <c r="V4" s="262"/>
      <c r="W4" s="262"/>
      <c r="X4" s="262"/>
      <c r="Y4" s="262"/>
      <c r="Z4" s="287"/>
      <c r="AA4" s="289"/>
      <c r="AB4" s="552"/>
      <c r="AC4" s="288"/>
      <c r="AD4" s="287"/>
      <c r="AE4" s="344"/>
      <c r="AF4" s="344"/>
      <c r="AG4" s="292"/>
      <c r="AH4" s="292"/>
      <c r="AI4" s="292"/>
      <c r="AJ4" s="292"/>
      <c r="AK4" s="256"/>
      <c r="AL4" s="256"/>
      <c r="AM4" s="256"/>
      <c r="AN4" s="256"/>
    </row>
    <row r="5" spans="1:40" s="266" customFormat="1" ht="43.8" customHeight="1" thickBot="1">
      <c r="A5" s="1002"/>
      <c r="B5" s="1002"/>
      <c r="C5" s="1002"/>
      <c r="D5" s="1002"/>
      <c r="E5" s="1002"/>
      <c r="F5" s="236"/>
      <c r="G5" s="236"/>
      <c r="H5" s="254"/>
      <c r="I5" s="236"/>
      <c r="J5" s="886" t="str">
        <f>'Data (new)'!AA19</f>
        <v>Pure White</v>
      </c>
      <c r="K5" s="887" t="str">
        <f>'Data (new)'!AB19</f>
        <v>Bright Yellow</v>
      </c>
      <c r="L5" s="888" t="str">
        <f>'Data (new)'!AC19</f>
        <v xml:space="preserve">Lime Green </v>
      </c>
      <c r="M5" s="889" t="str">
        <f>'Data (new)'!AD19</f>
        <v>Green</v>
      </c>
      <c r="N5" s="890" t="str">
        <f>'Data (new)'!AE19</f>
        <v>Traffic Red</v>
      </c>
      <c r="O5" s="891" t="str">
        <f>'Data (new)'!AF19</f>
        <v>Orange</v>
      </c>
      <c r="P5" s="892" t="str">
        <f>'Data (new)'!AG19</f>
        <v>Sky Blue</v>
      </c>
      <c r="Q5" s="893" t="str">
        <f>'Data (new)'!AH19</f>
        <v>Jet Black</v>
      </c>
      <c r="R5" s="894" t="str">
        <f>'Data (new)'!AI19</f>
        <v>Fluo Orange</v>
      </c>
      <c r="S5" s="895" t="str">
        <f>'Data (new)'!AJ19</f>
        <v>Fluo Green</v>
      </c>
      <c r="T5" s="896" t="str">
        <f>'Data (new)'!AK19</f>
        <v>Fluo Pink</v>
      </c>
      <c r="U5" s="897" t="str">
        <f>'Data (new)'!AL19</f>
        <v>Purple</v>
      </c>
      <c r="V5" s="972" t="str">
        <f>'Data (new)'!AM19</f>
        <v xml:space="preserve">Light Green (Mint) </v>
      </c>
      <c r="W5" s="898" t="str">
        <f>'Data (new)'!AN19</f>
        <v>Signal Violet</v>
      </c>
      <c r="X5" s="262"/>
      <c r="Y5" s="262"/>
      <c r="Z5" s="262"/>
      <c r="AA5" s="278"/>
      <c r="AB5" s="552"/>
      <c r="AC5" s="288"/>
      <c r="AD5" s="344"/>
      <c r="AE5" s="344"/>
      <c r="AF5" s="344"/>
      <c r="AG5" s="292"/>
      <c r="AH5" s="292"/>
      <c r="AI5" s="292"/>
      <c r="AJ5" s="292"/>
      <c r="AK5" s="256"/>
      <c r="AL5" s="256"/>
      <c r="AM5" s="256"/>
      <c r="AN5" s="256"/>
    </row>
    <row r="6" spans="1:40" s="266" customFormat="1" thickBot="1">
      <c r="A6" s="1003"/>
      <c r="B6" s="1003"/>
      <c r="C6" s="1003"/>
      <c r="D6" s="1003"/>
      <c r="E6" s="1003"/>
      <c r="F6" s="236"/>
      <c r="G6" s="236"/>
      <c r="H6" s="254"/>
      <c r="I6" s="236"/>
      <c r="J6" s="886">
        <f>'Data (new)'!AA20</f>
        <v>79</v>
      </c>
      <c r="K6" s="887">
        <f>'Data (new)'!AB20</f>
        <v>2</v>
      </c>
      <c r="L6" s="888">
        <f>'Data (new)'!AC20</f>
        <v>69</v>
      </c>
      <c r="M6" s="889">
        <f>'Data (new)'!AD20</f>
        <v>77</v>
      </c>
      <c r="N6" s="890">
        <f>'Data (new)'!AE20</f>
        <v>5</v>
      </c>
      <c r="O6" s="891">
        <f>'Data (new)'!AF20</f>
        <v>76</v>
      </c>
      <c r="P6" s="892">
        <f>'Data (new)'!AG20</f>
        <v>7</v>
      </c>
      <c r="Q6" s="893">
        <f>'Data (new)'!AH20</f>
        <v>10</v>
      </c>
      <c r="R6" s="894">
        <f>'Data (new)'!AI20</f>
        <v>11</v>
      </c>
      <c r="S6" s="895">
        <f>'Data (new)'!AJ20</f>
        <v>12</v>
      </c>
      <c r="T6" s="896">
        <f>'Data (new)'!AK20</f>
        <v>13</v>
      </c>
      <c r="U6" s="897">
        <f>'Data (new)'!AL20</f>
        <v>81</v>
      </c>
      <c r="V6" s="972">
        <f>'Data (new)'!AM20</f>
        <v>27</v>
      </c>
      <c r="W6" s="898">
        <f>'Data (new)'!AN20</f>
        <v>55</v>
      </c>
      <c r="X6" s="262"/>
      <c r="Y6" s="279"/>
      <c r="Z6" s="279"/>
      <c r="AA6" s="255"/>
      <c r="AB6" s="552"/>
      <c r="AC6" s="288"/>
      <c r="AD6" s="344"/>
      <c r="AE6" s="344"/>
      <c r="AF6" s="344"/>
      <c r="AG6" s="292"/>
      <c r="AH6" s="292"/>
      <c r="AI6" s="292"/>
      <c r="AJ6" s="292"/>
      <c r="AK6" s="256"/>
      <c r="AL6" s="256"/>
      <c r="AM6" s="256"/>
      <c r="AN6" s="256"/>
    </row>
    <row r="7" spans="1:40" s="266" customFormat="1" ht="45.45" customHeight="1" thickBot="1">
      <c r="A7" s="940" t="s">
        <v>1584</v>
      </c>
      <c r="B7" s="939" t="s">
        <v>727</v>
      </c>
      <c r="C7" s="939" t="s">
        <v>742</v>
      </c>
      <c r="D7" s="939" t="s">
        <v>126</v>
      </c>
      <c r="E7" s="939" t="s">
        <v>36</v>
      </c>
      <c r="F7" s="939" t="s">
        <v>359</v>
      </c>
      <c r="G7" s="939" t="s">
        <v>38</v>
      </c>
      <c r="H7" s="939" t="s">
        <v>1573</v>
      </c>
      <c r="I7" s="940" t="s">
        <v>1582</v>
      </c>
      <c r="J7" s="899" t="s">
        <v>1515</v>
      </c>
      <c r="K7" s="900" t="s">
        <v>1525</v>
      </c>
      <c r="L7" s="901" t="s">
        <v>1519</v>
      </c>
      <c r="M7" s="902" t="s">
        <v>1517</v>
      </c>
      <c r="N7" s="903" t="s">
        <v>1512</v>
      </c>
      <c r="O7" s="974" t="s">
        <v>1518</v>
      </c>
      <c r="P7" s="905" t="s">
        <v>1514</v>
      </c>
      <c r="Q7" s="975" t="s">
        <v>1524</v>
      </c>
      <c r="R7" s="908" t="s">
        <v>1523</v>
      </c>
      <c r="S7" s="909" t="s">
        <v>1522</v>
      </c>
      <c r="T7" s="910" t="s">
        <v>1521</v>
      </c>
      <c r="U7" s="912" t="s">
        <v>1516</v>
      </c>
      <c r="V7" s="973" t="s">
        <v>1520</v>
      </c>
      <c r="W7" s="937" t="s">
        <v>1513</v>
      </c>
      <c r="X7" s="939" t="s">
        <v>1508</v>
      </c>
      <c r="Y7" s="939" t="s">
        <v>131</v>
      </c>
      <c r="Z7" s="939" t="s">
        <v>132</v>
      </c>
      <c r="AA7" s="940" t="s">
        <v>1574</v>
      </c>
      <c r="AB7" s="940" t="s">
        <v>1571</v>
      </c>
      <c r="AC7" s="854" t="s">
        <v>1572</v>
      </c>
      <c r="AD7" s="344"/>
      <c r="AE7" s="344"/>
      <c r="AF7" s="344"/>
      <c r="AG7" s="292"/>
      <c r="AH7" s="292"/>
      <c r="AI7" s="292"/>
      <c r="AJ7" s="292"/>
      <c r="AK7" s="256"/>
      <c r="AL7" s="256"/>
      <c r="AM7" s="256"/>
      <c r="AN7" s="256"/>
    </row>
    <row r="8" spans="1:40" ht="15" customHeight="1">
      <c r="A8" s="941" t="s">
        <v>1044</v>
      </c>
      <c r="B8" s="942">
        <f>IF(VLOOKUP($A8,'Data (new)'!$A:$T,2,0)="","",VLOOKUP($A8,'Data (new)'!$A:$T,2,0))</f>
        <v>9667</v>
      </c>
      <c r="C8" s="942" t="str">
        <f>IF(VLOOKUP($A8,Data!$A:$T,3,0)="","",VLOOKUP($A8,Data!$A:$T,3,0))</f>
        <v/>
      </c>
      <c r="D8" s="853" t="str">
        <f>IF(VLOOKUP($A8,'Data (new)'!$A:$T,5,0)="","",VLOOKUP($A8,'Data (new)'!$A:$T,5,0))</f>
        <v>Dune</v>
      </c>
      <c r="E8" s="853" t="str">
        <f>IF(VLOOKUP($A8,'Data (new)'!$A:$T,6,0)="","",VLOOKUP($A8,'Data (new)'!$A:$T,6,0))</f>
        <v>Baransu</v>
      </c>
      <c r="F8" s="853" t="str">
        <f>IF(VLOOKUP($A8,'Data (new)'!$A:$T,14,0)="","",VLOOKUP($A8,'Data (new)'!$A:$T,14,0))</f>
        <v>Pinches</v>
      </c>
      <c r="G8" s="943" t="str">
        <f>IF(VLOOKUP($A8,'Data (new)'!$A:$T,10,0)="","",VLOOKUP($A8,'Data (new)'!$A:$T,10,0))</f>
        <v>XXL</v>
      </c>
      <c r="H8" s="943">
        <f>IF(VLOOKUP($A8,'Data (new)'!$A:$T,11,0)="","",VLOOKUP($A8,'Data (new)'!$A:$T,11,0))</f>
        <v>3</v>
      </c>
      <c r="I8" s="944">
        <f>IF(VLOOKUP($A8,'Data (new)'!$A:$T,16,0)="","",VLOOKUP($A8,'Data (new)'!$A:$T,16,0))</f>
        <v>192</v>
      </c>
      <c r="J8" s="769"/>
      <c r="K8" s="774"/>
      <c r="L8" s="772"/>
      <c r="M8" s="773"/>
      <c r="N8" s="775"/>
      <c r="O8" s="945"/>
      <c r="P8" s="776"/>
      <c r="Q8" s="946"/>
      <c r="R8" s="947"/>
      <c r="S8" s="777"/>
      <c r="T8" s="770"/>
      <c r="U8" s="771"/>
      <c r="V8" s="948"/>
      <c r="W8" s="949"/>
      <c r="X8" s="944">
        <f>IF(VLOOKUP($A8,'Data (new)'!$A:$T,12,0)="","",VLOOKUP($A8,'Data (new)'!$A:$T,12,0))</f>
        <v>2.61</v>
      </c>
      <c r="Y8" s="943" t="str">
        <f t="shared" ref="Y8:Y71" si="0">IF(Z8="","",(Z8*H8))</f>
        <v/>
      </c>
      <c r="Z8" s="943" t="str">
        <f t="shared" ref="Z8:Z71" si="1">IF(SUM(J8:W8)=0,"",SUM(J8:W8))</f>
        <v/>
      </c>
      <c r="AA8" s="944" t="str">
        <f t="shared" ref="AA8:AA71" si="2">IF(Z8="","",SUM(J8:W8)*I8)</f>
        <v/>
      </c>
      <c r="AB8" s="944" t="str">
        <f>IF(ISERROR(Tableau1475[[#This Row],[Cost (excl tax, EUR)]]*(1-$G$3)),"",Tableau1475[[#This Row],[Cost (excl tax, EUR)]]*(1-$G$3))</f>
        <v/>
      </c>
      <c r="AC8" s="962" t="str">
        <f>IF(Z8="","",SUM(J8:W8)*X8)</f>
        <v/>
      </c>
      <c r="AD8" s="344"/>
      <c r="AE8" s="344"/>
      <c r="AF8" s="344"/>
      <c r="AG8" s="292"/>
      <c r="AH8" s="292"/>
      <c r="AI8" s="292"/>
      <c r="AJ8" s="292"/>
      <c r="AK8" s="256"/>
      <c r="AL8" s="256"/>
      <c r="AM8" s="256"/>
      <c r="AN8" s="256"/>
    </row>
    <row r="9" spans="1:40" ht="15" customHeight="1">
      <c r="A9" s="941" t="s">
        <v>1045</v>
      </c>
      <c r="B9" s="942">
        <f>IF(VLOOKUP($A9,'Data (new)'!$A:$T,2,0)="","",VLOOKUP($A9,'Data (new)'!$A:$T,2,0))</f>
        <v>9663</v>
      </c>
      <c r="C9" s="942" t="str">
        <f>IF(VLOOKUP($A9,Data!$A:$T,3,0)="","",VLOOKUP($A9,Data!$A:$T,3,0))</f>
        <v/>
      </c>
      <c r="D9" s="853" t="str">
        <f>IF(VLOOKUP($A9,'Data (new)'!$A:$T,5,0)="","",VLOOKUP($A9,'Data (new)'!$A:$T,5,0))</f>
        <v>Dune</v>
      </c>
      <c r="E9" s="853" t="str">
        <f>IF(VLOOKUP($A9,'Data (new)'!$A:$T,6,0)="","",VLOOKUP($A9,'Data (new)'!$A:$T,6,0))</f>
        <v>Botan</v>
      </c>
      <c r="F9" s="853" t="str">
        <f>IF(VLOOKUP($A9,'Data (new)'!$A:$T,14,0)="","",VLOOKUP($A9,'Data (new)'!$A:$T,14,0))</f>
        <v>Feets</v>
      </c>
      <c r="G9" s="943" t="str">
        <f>IF(VLOOKUP($A9,'Data (new)'!$A:$T,10,0)="","",VLOOKUP($A9,'Data (new)'!$A:$T,10,0))</f>
        <v>XS</v>
      </c>
      <c r="H9" s="943">
        <f>IF(VLOOKUP($A9,'Data (new)'!$A:$T,11,0)="","",VLOOKUP($A9,'Data (new)'!$A:$T,11,0))</f>
        <v>10</v>
      </c>
      <c r="I9" s="944">
        <f>IF(VLOOKUP($A9,'Data (new)'!$A:$T,16,0)="","",VLOOKUP($A9,'Data (new)'!$A:$T,16,0))</f>
        <v>58</v>
      </c>
      <c r="J9" s="769"/>
      <c r="K9" s="774"/>
      <c r="L9" s="772"/>
      <c r="M9" s="773"/>
      <c r="N9" s="775"/>
      <c r="O9" s="945"/>
      <c r="P9" s="776"/>
      <c r="Q9" s="946"/>
      <c r="R9" s="947"/>
      <c r="S9" s="777"/>
      <c r="T9" s="770"/>
      <c r="U9" s="771"/>
      <c r="V9" s="948"/>
      <c r="W9" s="949"/>
      <c r="X9" s="944">
        <f>IF(VLOOKUP($A9,'Data (new)'!$A:$T,12,0)="","",VLOOKUP($A9,'Data (new)'!$A:$T,12,0))</f>
        <v>0.38</v>
      </c>
      <c r="Y9" s="943" t="str">
        <f t="shared" si="0"/>
        <v/>
      </c>
      <c r="Z9" s="943" t="str">
        <f t="shared" si="1"/>
        <v/>
      </c>
      <c r="AA9" s="944" t="str">
        <f t="shared" si="2"/>
        <v/>
      </c>
      <c r="AB9" s="944" t="str">
        <f>IF(ISERROR(Tableau1475[[#This Row],[Cost (excl tax, EUR)]]*(1-$G$3)),"",Tableau1475[[#This Row],[Cost (excl tax, EUR)]]*(1-$G$3))</f>
        <v/>
      </c>
      <c r="AC9" s="882" t="str">
        <f t="shared" ref="AC9:AC72" si="3">IF(Z9="","",SUM(J9:W9)*X9)</f>
        <v/>
      </c>
      <c r="AD9" s="344"/>
      <c r="AE9" s="344"/>
      <c r="AF9" s="344"/>
      <c r="AG9" s="292"/>
      <c r="AH9" s="292"/>
      <c r="AI9" s="292"/>
      <c r="AJ9" s="292"/>
      <c r="AK9" s="256"/>
      <c r="AL9" s="256"/>
      <c r="AM9" s="256"/>
      <c r="AN9" s="256"/>
    </row>
    <row r="10" spans="1:40" ht="15" customHeight="1">
      <c r="A10" s="941" t="s">
        <v>1046</v>
      </c>
      <c r="B10" s="942">
        <f>IF(VLOOKUP($A10,'Data (new)'!$A:$T,2,0)="","",VLOOKUP($A10,'Data (new)'!$A:$T,2,0))</f>
        <v>9586</v>
      </c>
      <c r="C10" s="942" t="str">
        <f>IF(VLOOKUP($A10,Data!$A:$T,3,0)="","",VLOOKUP($A10,Data!$A:$T,3,0))</f>
        <v/>
      </c>
      <c r="D10" s="853" t="str">
        <f>IF(VLOOKUP($A10,'Data (new)'!$A:$T,5,0)="","",VLOOKUP($A10,'Data (new)'!$A:$T,5,0))</f>
        <v>Dune</v>
      </c>
      <c r="E10" s="853" t="str">
        <f>IF(VLOOKUP($A10,'Data (new)'!$A:$T,6,0)="","",VLOOKUP($A10,'Data (new)'!$A:$T,6,0))</f>
        <v>Chican</v>
      </c>
      <c r="F10" s="853" t="str">
        <f>IF(VLOOKUP($A10,'Data (new)'!$A:$T,14,0)="","",VLOOKUP($A10,'Data (new)'!$A:$T,14,0))</f>
        <v>Edges</v>
      </c>
      <c r="G10" s="943" t="str">
        <f>IF(VLOOKUP($A10,'Data (new)'!$A:$T,10,0)="","",VLOOKUP($A10,'Data (new)'!$A:$T,10,0))</f>
        <v>S-M-L-xl</v>
      </c>
      <c r="H10" s="943">
        <f>IF(VLOOKUP($A10,'Data (new)'!$A:$T,11,0)="","",VLOOKUP($A10,'Data (new)'!$A:$T,11,0))</f>
        <v>10</v>
      </c>
      <c r="I10" s="944">
        <f>IF(VLOOKUP($A10,'Data (new)'!$A:$T,16,0)="","",VLOOKUP($A10,'Data (new)'!$A:$T,16,0))</f>
        <v>147</v>
      </c>
      <c r="J10" s="769"/>
      <c r="K10" s="774"/>
      <c r="L10" s="772"/>
      <c r="M10" s="773"/>
      <c r="N10" s="775"/>
      <c r="O10" s="945"/>
      <c r="P10" s="776"/>
      <c r="Q10" s="946"/>
      <c r="R10" s="947"/>
      <c r="S10" s="777"/>
      <c r="T10" s="770"/>
      <c r="U10" s="771"/>
      <c r="V10" s="948"/>
      <c r="W10" s="949"/>
      <c r="X10" s="944">
        <f>IF(VLOOKUP($A10,'Data (new)'!$A:$T,12,0)="","",VLOOKUP($A10,'Data (new)'!$A:$T,12,0))</f>
        <v>2.242</v>
      </c>
      <c r="Y10" s="943" t="str">
        <f t="shared" si="0"/>
        <v/>
      </c>
      <c r="Z10" s="943" t="str">
        <f t="shared" si="1"/>
        <v/>
      </c>
      <c r="AA10" s="944" t="str">
        <f t="shared" si="2"/>
        <v/>
      </c>
      <c r="AB10" s="944" t="str">
        <f>IF(ISERROR(Tableau1475[[#This Row],[Cost (excl tax, EUR)]]*(1-$G$3)),"",Tableau1475[[#This Row],[Cost (excl tax, EUR)]]*(1-$G$3))</f>
        <v/>
      </c>
      <c r="AC10" s="962" t="str">
        <f t="shared" si="3"/>
        <v/>
      </c>
      <c r="AD10" s="344"/>
      <c r="AE10" s="344"/>
      <c r="AF10" s="344"/>
      <c r="AG10" s="292"/>
      <c r="AH10" s="292"/>
      <c r="AI10" s="292"/>
      <c r="AJ10" s="292"/>
      <c r="AK10" s="256"/>
      <c r="AL10" s="256"/>
      <c r="AM10" s="256"/>
      <c r="AN10" s="256"/>
    </row>
    <row r="11" spans="1:40" ht="15" customHeight="1">
      <c r="A11" s="941" t="s">
        <v>1047</v>
      </c>
      <c r="B11" s="942">
        <f>IF(VLOOKUP($A11,'Data (new)'!$A:$T,2,0)="","",VLOOKUP($A11,'Data (new)'!$A:$T,2,0))</f>
        <v>9331</v>
      </c>
      <c r="C11" s="942" t="str">
        <f>IF(VLOOKUP($A11,Data!$A:$T,3,0)="","",VLOOKUP($A11,Data!$A:$T,3,0))</f>
        <v/>
      </c>
      <c r="D11" s="853" t="str">
        <f>IF(VLOOKUP($A11,'Data (new)'!$A:$T,5,0)="","",VLOOKUP($A11,'Data (new)'!$A:$T,5,0))</f>
        <v>Dune</v>
      </c>
      <c r="E11" s="853" t="str">
        <f>IF(VLOOKUP($A11,'Data (new)'!$A:$T,6,0)="","",VLOOKUP($A11,'Data (new)'!$A:$T,6,0))</f>
        <v>Chip</v>
      </c>
      <c r="F11" s="853" t="str">
        <f>IF(VLOOKUP($A11,'Data (new)'!$A:$T,14,0)="","",VLOOKUP($A11,'Data (new)'!$A:$T,14,0))</f>
        <v>Feets</v>
      </c>
      <c r="G11" s="943" t="str">
        <f>IF(VLOOKUP($A11,'Data (new)'!$A:$T,10,0)="","",VLOOKUP($A11,'Data (new)'!$A:$T,10,0))</f>
        <v>XS</v>
      </c>
      <c r="H11" s="943">
        <f>IF(VLOOKUP($A11,'Data (new)'!$A:$T,11,0)="","",VLOOKUP($A11,'Data (new)'!$A:$T,11,0))</f>
        <v>10</v>
      </c>
      <c r="I11" s="944">
        <f>IF(VLOOKUP($A11,'Data (new)'!$A:$T,16,0)="","",VLOOKUP($A11,'Data (new)'!$A:$T,16,0))</f>
        <v>61</v>
      </c>
      <c r="J11" s="769"/>
      <c r="K11" s="774"/>
      <c r="L11" s="772"/>
      <c r="M11" s="773"/>
      <c r="N11" s="775"/>
      <c r="O11" s="945"/>
      <c r="P11" s="776"/>
      <c r="Q11" s="946"/>
      <c r="R11" s="947"/>
      <c r="S11" s="777"/>
      <c r="T11" s="770"/>
      <c r="U11" s="771"/>
      <c r="V11" s="948"/>
      <c r="W11" s="949"/>
      <c r="X11" s="944">
        <f>IF(VLOOKUP($A11,'Data (new)'!$A:$T,12,0)="","",VLOOKUP($A11,'Data (new)'!$A:$T,12,0))</f>
        <v>0.434</v>
      </c>
      <c r="Y11" s="943" t="str">
        <f t="shared" si="0"/>
        <v/>
      </c>
      <c r="Z11" s="943" t="str">
        <f t="shared" si="1"/>
        <v/>
      </c>
      <c r="AA11" s="944" t="str">
        <f t="shared" si="2"/>
        <v/>
      </c>
      <c r="AB11" s="944" t="str">
        <f>IF(ISERROR(Tableau1475[[#This Row],[Cost (excl tax, EUR)]]*(1-$G$3)),"",Tableau1475[[#This Row],[Cost (excl tax, EUR)]]*(1-$G$3))</f>
        <v/>
      </c>
      <c r="AC11" s="882" t="str">
        <f t="shared" si="3"/>
        <v/>
      </c>
      <c r="AD11" s="344"/>
      <c r="AE11" s="344"/>
      <c r="AF11" s="344"/>
      <c r="AG11" s="292"/>
      <c r="AH11" s="292"/>
      <c r="AI11" s="292"/>
      <c r="AJ11" s="292"/>
      <c r="AK11" s="256"/>
      <c r="AL11" s="256"/>
      <c r="AM11" s="256"/>
      <c r="AN11" s="256"/>
    </row>
    <row r="12" spans="1:40" ht="15" customHeight="1">
      <c r="A12" s="941" t="s">
        <v>1048</v>
      </c>
      <c r="B12" s="942">
        <f>IF(VLOOKUP($A12,'Data (new)'!$A:$T,2,0)="","",VLOOKUP($A12,'Data (new)'!$A:$T,2,0))</f>
        <v>14135</v>
      </c>
      <c r="C12" s="942" t="str">
        <f>IF(VLOOKUP($A12,Data!$A:$T,3,0)="","",VLOOKUP($A12,Data!$A:$T,3,0))</f>
        <v/>
      </c>
      <c r="D12" s="853" t="str">
        <f>IF(VLOOKUP($A12,'Data (new)'!$A:$T,5,0)="","",VLOOKUP($A12,'Data (new)'!$A:$T,5,0))</f>
        <v>Dune</v>
      </c>
      <c r="E12" s="853" t="str">
        <f>IF(VLOOKUP($A12,'Data (new)'!$A:$T,6,0)="","",VLOOKUP($A12,'Data (new)'!$A:$T,6,0))</f>
        <v>Chuli</v>
      </c>
      <c r="F12" s="853" t="str">
        <f>IF(VLOOKUP($A12,'Data (new)'!$A:$T,14,0)="","",VLOOKUP($A12,'Data (new)'!$A:$T,14,0))</f>
        <v>Jugs</v>
      </c>
      <c r="G12" s="943" t="str">
        <f>IF(VLOOKUP($A12,'Data (new)'!$A:$T,10,0)="","",VLOOKUP($A12,'Data (new)'!$A:$T,10,0))</f>
        <v>XL</v>
      </c>
      <c r="H12" s="943">
        <f>IF(VLOOKUP($A12,'Data (new)'!$A:$T,11,0)="","",VLOOKUP($A12,'Data (new)'!$A:$T,11,0))</f>
        <v>4</v>
      </c>
      <c r="I12" s="944">
        <f>IF(VLOOKUP($A12,'Data (new)'!$A:$T,16,0)="","",VLOOKUP($A12,'Data (new)'!$A:$T,16,0))</f>
        <v>122</v>
      </c>
      <c r="J12" s="769"/>
      <c r="K12" s="774"/>
      <c r="L12" s="772"/>
      <c r="M12" s="773"/>
      <c r="N12" s="775"/>
      <c r="O12" s="945"/>
      <c r="P12" s="776"/>
      <c r="Q12" s="946"/>
      <c r="R12" s="947"/>
      <c r="S12" s="777"/>
      <c r="T12" s="770"/>
      <c r="U12" s="771"/>
      <c r="V12" s="948"/>
      <c r="W12" s="949"/>
      <c r="X12" s="944">
        <f>IF(VLOOKUP($A12,'Data (new)'!$A:$T,12,0)="","",VLOOKUP($A12,'Data (new)'!$A:$T,12,0))</f>
        <v>2.1379999999999999</v>
      </c>
      <c r="Y12" s="943" t="str">
        <f t="shared" si="0"/>
        <v/>
      </c>
      <c r="Z12" s="943" t="str">
        <f t="shared" si="1"/>
        <v/>
      </c>
      <c r="AA12" s="944" t="str">
        <f t="shared" si="2"/>
        <v/>
      </c>
      <c r="AB12" s="944" t="str">
        <f>IF(ISERROR(Tableau1475[[#This Row],[Cost (excl tax, EUR)]]*(1-$G$3)),"",Tableau1475[[#This Row],[Cost (excl tax, EUR)]]*(1-$G$3))</f>
        <v/>
      </c>
      <c r="AC12" s="962" t="str">
        <f t="shared" si="3"/>
        <v/>
      </c>
      <c r="AD12" s="344"/>
      <c r="AE12" s="344"/>
      <c r="AF12" s="344"/>
      <c r="AG12" s="292"/>
      <c r="AH12" s="292"/>
      <c r="AI12" s="292"/>
      <c r="AJ12" s="292"/>
      <c r="AK12" s="256"/>
      <c r="AL12" s="256"/>
      <c r="AM12" s="256"/>
      <c r="AN12" s="256"/>
    </row>
    <row r="13" spans="1:40" ht="15" customHeight="1">
      <c r="A13" s="941" t="s">
        <v>1049</v>
      </c>
      <c r="B13" s="942">
        <f>IF(VLOOKUP($A13,'Data (new)'!$A:$T,2,0)="","",VLOOKUP($A13,'Data (new)'!$A:$T,2,0))</f>
        <v>9666</v>
      </c>
      <c r="C13" s="942" t="str">
        <f>IF(VLOOKUP($A13,Data!$A:$T,3,0)="","",VLOOKUP($A13,Data!$A:$T,3,0))</f>
        <v/>
      </c>
      <c r="D13" s="853" t="str">
        <f>IF(VLOOKUP($A13,'Data (new)'!$A:$T,5,0)="","",VLOOKUP($A13,'Data (new)'!$A:$T,5,0))</f>
        <v>Dune</v>
      </c>
      <c r="E13" s="853" t="str">
        <f>IF(VLOOKUP($A13,'Data (new)'!$A:$T,6,0)="","",VLOOKUP($A13,'Data (new)'!$A:$T,6,0))</f>
        <v>Comix</v>
      </c>
      <c r="F13" s="853" t="str">
        <f>IF(VLOOKUP($A13,'Data (new)'!$A:$T,14,0)="","",VLOOKUP($A13,'Data (new)'!$A:$T,14,0))</f>
        <v>Balls</v>
      </c>
      <c r="G13" s="943" t="str">
        <f>IF(VLOOKUP($A13,'Data (new)'!$A:$T,10,0)="","",VLOOKUP($A13,'Data (new)'!$A:$T,10,0))</f>
        <v>MEGA</v>
      </c>
      <c r="H13" s="943">
        <f>IF(VLOOKUP($A13,'Data (new)'!$A:$T,11,0)="","",VLOOKUP($A13,'Data (new)'!$A:$T,11,0))</f>
        <v>1</v>
      </c>
      <c r="I13" s="944">
        <f>IF(VLOOKUP($A13,'Data (new)'!$A:$T,16,0)="","",VLOOKUP($A13,'Data (new)'!$A:$T,16,0))</f>
        <v>101</v>
      </c>
      <c r="J13" s="769"/>
      <c r="K13" s="774"/>
      <c r="L13" s="772"/>
      <c r="M13" s="773"/>
      <c r="N13" s="775"/>
      <c r="O13" s="945"/>
      <c r="P13" s="776"/>
      <c r="Q13" s="946"/>
      <c r="R13" s="947"/>
      <c r="S13" s="777"/>
      <c r="T13" s="770"/>
      <c r="U13" s="771"/>
      <c r="V13" s="948"/>
      <c r="W13" s="949"/>
      <c r="X13" s="944">
        <f>IF(VLOOKUP($A13,'Data (new)'!$A:$T,12,0)="","",VLOOKUP($A13,'Data (new)'!$A:$T,12,0))</f>
        <v>1.4510000000000001</v>
      </c>
      <c r="Y13" s="943" t="str">
        <f t="shared" si="0"/>
        <v/>
      </c>
      <c r="Z13" s="943" t="str">
        <f t="shared" si="1"/>
        <v/>
      </c>
      <c r="AA13" s="944" t="str">
        <f t="shared" si="2"/>
        <v/>
      </c>
      <c r="AB13" s="944" t="str">
        <f>IF(ISERROR(Tableau1475[[#This Row],[Cost (excl tax, EUR)]]*(1-$G$3)),"",Tableau1475[[#This Row],[Cost (excl tax, EUR)]]*(1-$G$3))</f>
        <v/>
      </c>
      <c r="AC13" s="882" t="str">
        <f t="shared" si="3"/>
        <v/>
      </c>
      <c r="AD13" s="344"/>
      <c r="AE13" s="344"/>
      <c r="AF13" s="344"/>
      <c r="AG13" s="292"/>
      <c r="AH13" s="292"/>
      <c r="AI13" s="292"/>
      <c r="AJ13" s="292"/>
      <c r="AK13" s="256"/>
      <c r="AL13" s="256"/>
      <c r="AM13" s="256"/>
      <c r="AN13" s="256"/>
    </row>
    <row r="14" spans="1:40" ht="15" customHeight="1">
      <c r="A14" s="941" t="s">
        <v>1050</v>
      </c>
      <c r="B14" s="942">
        <f>IF(VLOOKUP($A14,'Data (new)'!$A:$T,2,0)="","",VLOOKUP($A14,'Data (new)'!$A:$T,2,0))</f>
        <v>14136</v>
      </c>
      <c r="C14" s="942" t="str">
        <f>IF(VLOOKUP($A14,Data!$A:$T,3,0)="","",VLOOKUP($A14,Data!$A:$T,3,0))</f>
        <v/>
      </c>
      <c r="D14" s="853" t="str">
        <f>IF(VLOOKUP($A14,'Data (new)'!$A:$T,5,0)="","",VLOOKUP($A14,'Data (new)'!$A:$T,5,0))</f>
        <v>Dune</v>
      </c>
      <c r="E14" s="853" t="str">
        <f>IF(VLOOKUP($A14,'Data (new)'!$A:$T,6,0)="","",VLOOKUP($A14,'Data (new)'!$A:$T,6,0))</f>
        <v>Conor</v>
      </c>
      <c r="F14" s="853" t="str">
        <f>IF(VLOOKUP($A14,'Data (new)'!$A:$T,14,0)="","",VLOOKUP($A14,'Data (new)'!$A:$T,14,0))</f>
        <v>Jugs</v>
      </c>
      <c r="G14" s="943" t="str">
        <f>IF(VLOOKUP($A14,'Data (new)'!$A:$T,10,0)="","",VLOOKUP($A14,'Data (new)'!$A:$T,10,0))</f>
        <v>L</v>
      </c>
      <c r="H14" s="943">
        <f>IF(VLOOKUP($A14,'Data (new)'!$A:$T,11,0)="","",VLOOKUP($A14,'Data (new)'!$A:$T,11,0))</f>
        <v>10</v>
      </c>
      <c r="I14" s="944">
        <f>IF(VLOOKUP($A14,'Data (new)'!$A:$T,16,0)="","",VLOOKUP($A14,'Data (new)'!$A:$T,16,0))</f>
        <v>188</v>
      </c>
      <c r="J14" s="769"/>
      <c r="K14" s="774"/>
      <c r="L14" s="772"/>
      <c r="M14" s="773"/>
      <c r="N14" s="775"/>
      <c r="O14" s="945"/>
      <c r="P14" s="776"/>
      <c r="Q14" s="946"/>
      <c r="R14" s="947"/>
      <c r="S14" s="777"/>
      <c r="T14" s="770"/>
      <c r="U14" s="771"/>
      <c r="V14" s="948"/>
      <c r="W14" s="949"/>
      <c r="X14" s="944">
        <f>IF(VLOOKUP($A14,'Data (new)'!$A:$T,12,0)="","",VLOOKUP($A14,'Data (new)'!$A:$T,12,0))</f>
        <v>3.0920000000000001</v>
      </c>
      <c r="Y14" s="943" t="str">
        <f t="shared" si="0"/>
        <v/>
      </c>
      <c r="Z14" s="943" t="str">
        <f t="shared" si="1"/>
        <v/>
      </c>
      <c r="AA14" s="944" t="str">
        <f t="shared" si="2"/>
        <v/>
      </c>
      <c r="AB14" s="944" t="str">
        <f>IF(ISERROR(Tableau1475[[#This Row],[Cost (excl tax, EUR)]]*(1-$G$3)),"",Tableau1475[[#This Row],[Cost (excl tax, EUR)]]*(1-$G$3))</f>
        <v/>
      </c>
      <c r="AC14" s="962" t="str">
        <f t="shared" si="3"/>
        <v/>
      </c>
      <c r="AD14" s="344"/>
      <c r="AE14" s="344"/>
      <c r="AF14" s="344"/>
      <c r="AG14" s="292"/>
      <c r="AH14" s="292"/>
      <c r="AI14" s="292"/>
      <c r="AJ14" s="292"/>
      <c r="AK14" s="256"/>
      <c r="AL14" s="256"/>
      <c r="AM14" s="256"/>
      <c r="AN14" s="256"/>
    </row>
    <row r="15" spans="1:40" ht="15" customHeight="1">
      <c r="A15" s="941" t="s">
        <v>1051</v>
      </c>
      <c r="B15" s="942">
        <f>IF(VLOOKUP($A15,'Data (new)'!$A:$T,2,0)="","",VLOOKUP($A15,'Data (new)'!$A:$T,2,0))</f>
        <v>9664</v>
      </c>
      <c r="C15" s="942" t="str">
        <f>IF(VLOOKUP($A15,Data!$A:$T,3,0)="","",VLOOKUP($A15,Data!$A:$T,3,0))</f>
        <v/>
      </c>
      <c r="D15" s="853" t="str">
        <f>IF(VLOOKUP($A15,'Data (new)'!$A:$T,5,0)="","",VLOOKUP($A15,'Data (new)'!$A:$T,5,0))</f>
        <v>Dune</v>
      </c>
      <c r="E15" s="853" t="str">
        <f>IF(VLOOKUP($A15,'Data (new)'!$A:$T,6,0)="","",VLOOKUP($A15,'Data (new)'!$A:$T,6,0))</f>
        <v>Daiya</v>
      </c>
      <c r="F15" s="853" t="str">
        <f>IF(VLOOKUP($A15,'Data (new)'!$A:$T,14,0)="","",VLOOKUP($A15,'Data (new)'!$A:$T,14,0))</f>
        <v>Feets</v>
      </c>
      <c r="G15" s="943" t="str">
        <f>IF(VLOOKUP($A15,'Data (new)'!$A:$T,10,0)="","",VLOOKUP($A15,'Data (new)'!$A:$T,10,0))</f>
        <v>XS</v>
      </c>
      <c r="H15" s="943">
        <f>IF(VLOOKUP($A15,'Data (new)'!$A:$T,11,0)="","",VLOOKUP($A15,'Data (new)'!$A:$T,11,0))</f>
        <v>10</v>
      </c>
      <c r="I15" s="944">
        <f>IF(VLOOKUP($A15,'Data (new)'!$A:$T,16,0)="","",VLOOKUP($A15,'Data (new)'!$A:$T,16,0))</f>
        <v>64</v>
      </c>
      <c r="J15" s="769"/>
      <c r="K15" s="774"/>
      <c r="L15" s="772"/>
      <c r="M15" s="773"/>
      <c r="N15" s="775"/>
      <c r="O15" s="945"/>
      <c r="P15" s="776"/>
      <c r="Q15" s="946"/>
      <c r="R15" s="947"/>
      <c r="S15" s="777"/>
      <c r="T15" s="770"/>
      <c r="U15" s="771"/>
      <c r="V15" s="948"/>
      <c r="W15" s="949"/>
      <c r="X15" s="944">
        <f>IF(VLOOKUP($A15,'Data (new)'!$A:$T,12,0)="","",VLOOKUP($A15,'Data (new)'!$A:$T,12,0))</f>
        <v>0.49099999999999999</v>
      </c>
      <c r="Y15" s="943" t="str">
        <f t="shared" si="0"/>
        <v/>
      </c>
      <c r="Z15" s="943" t="str">
        <f t="shared" si="1"/>
        <v/>
      </c>
      <c r="AA15" s="944" t="str">
        <f t="shared" si="2"/>
        <v/>
      </c>
      <c r="AB15" s="944" t="str">
        <f>IF(ISERROR(Tableau1475[[#This Row],[Cost (excl tax, EUR)]]*(1-$G$3)),"",Tableau1475[[#This Row],[Cost (excl tax, EUR)]]*(1-$G$3))</f>
        <v/>
      </c>
      <c r="AC15" s="882" t="str">
        <f t="shared" si="3"/>
        <v/>
      </c>
      <c r="AD15" s="344"/>
      <c r="AE15" s="344"/>
      <c r="AF15" s="344"/>
      <c r="AG15" s="292"/>
      <c r="AH15" s="292"/>
      <c r="AI15" s="292"/>
      <c r="AJ15" s="292"/>
      <c r="AK15" s="256"/>
      <c r="AL15" s="256"/>
      <c r="AM15" s="256"/>
      <c r="AN15" s="256"/>
    </row>
    <row r="16" spans="1:40" ht="15" customHeight="1">
      <c r="A16" s="941" t="s">
        <v>1052</v>
      </c>
      <c r="B16" s="942">
        <f>IF(VLOOKUP($A16,'Data (new)'!$A:$T,2,0)="","",VLOOKUP($A16,'Data (new)'!$A:$T,2,0))</f>
        <v>14118</v>
      </c>
      <c r="C16" s="942" t="str">
        <f>IF(VLOOKUP($A16,Data!$A:$T,3,0)="","",VLOOKUP($A16,Data!$A:$T,3,0))</f>
        <v/>
      </c>
      <c r="D16" s="853" t="str">
        <f>IF(VLOOKUP($A16,'Data (new)'!$A:$T,5,0)="","",VLOOKUP($A16,'Data (new)'!$A:$T,5,0))</f>
        <v>Dune</v>
      </c>
      <c r="E16" s="853" t="str">
        <f>IF(VLOOKUP($A16,'Data (new)'!$A:$T,6,0)="","",VLOOKUP($A16,'Data (new)'!$A:$T,6,0))</f>
        <v>Dune 1</v>
      </c>
      <c r="F16" s="853" t="str">
        <f>IF(VLOOKUP($A16,'Data (new)'!$A:$T,14,0)="","",VLOOKUP($A16,'Data (new)'!$A:$T,14,0))</f>
        <v>Slopers</v>
      </c>
      <c r="G16" s="943" t="str">
        <f>IF(VLOOKUP($A16,'Data (new)'!$A:$T,10,0)="","",VLOOKUP($A16,'Data (new)'!$A:$T,10,0))</f>
        <v>MEGA</v>
      </c>
      <c r="H16" s="943">
        <f>IF(VLOOKUP($A16,'Data (new)'!$A:$T,11,0)="","",VLOOKUP($A16,'Data (new)'!$A:$T,11,0))</f>
        <v>3</v>
      </c>
      <c r="I16" s="944">
        <f>IF(VLOOKUP($A16,'Data (new)'!$A:$T,16,0)="","",VLOOKUP($A16,'Data (new)'!$A:$T,16,0))</f>
        <v>234</v>
      </c>
      <c r="J16" s="769"/>
      <c r="K16" s="774"/>
      <c r="L16" s="772"/>
      <c r="M16" s="773"/>
      <c r="N16" s="775"/>
      <c r="O16" s="945"/>
      <c r="P16" s="776"/>
      <c r="Q16" s="946"/>
      <c r="R16" s="947"/>
      <c r="S16" s="777"/>
      <c r="T16" s="770"/>
      <c r="U16" s="771"/>
      <c r="V16" s="948"/>
      <c r="W16" s="949"/>
      <c r="X16" s="944">
        <f>IF(VLOOKUP($A16,'Data (new)'!$A:$T,12,0)="","",VLOOKUP($A16,'Data (new)'!$A:$T,12,0))</f>
        <v>3.3839999999999999</v>
      </c>
      <c r="Y16" s="943" t="str">
        <f t="shared" si="0"/>
        <v/>
      </c>
      <c r="Z16" s="943" t="str">
        <f t="shared" si="1"/>
        <v/>
      </c>
      <c r="AA16" s="944" t="str">
        <f t="shared" si="2"/>
        <v/>
      </c>
      <c r="AB16" s="944" t="str">
        <f>IF(ISERROR(Tableau1475[[#This Row],[Cost (excl tax, EUR)]]*(1-$G$3)),"",Tableau1475[[#This Row],[Cost (excl tax, EUR)]]*(1-$G$3))</f>
        <v/>
      </c>
      <c r="AC16" s="962" t="str">
        <f t="shared" si="3"/>
        <v/>
      </c>
      <c r="AD16" s="344"/>
      <c r="AE16" s="344"/>
      <c r="AF16" s="344"/>
      <c r="AG16" s="292"/>
      <c r="AH16" s="292"/>
      <c r="AI16" s="292"/>
      <c r="AJ16" s="292"/>
      <c r="AK16" s="256"/>
      <c r="AL16" s="256"/>
      <c r="AM16" s="256"/>
      <c r="AN16" s="256"/>
    </row>
    <row r="17" spans="1:40" ht="15" customHeight="1">
      <c r="A17" s="941" t="s">
        <v>1053</v>
      </c>
      <c r="B17" s="942">
        <f>IF(VLOOKUP($A17,'Data (new)'!$A:$T,2,0)="","",VLOOKUP($A17,'Data (new)'!$A:$T,2,0))</f>
        <v>14112</v>
      </c>
      <c r="C17" s="942" t="str">
        <f>IF(VLOOKUP($A17,Data!$A:$T,3,0)="","",VLOOKUP($A17,Data!$A:$T,3,0))</f>
        <v/>
      </c>
      <c r="D17" s="853" t="str">
        <f>IF(VLOOKUP($A17,'Data (new)'!$A:$T,5,0)="","",VLOOKUP($A17,'Data (new)'!$A:$T,5,0))</f>
        <v>Dune</v>
      </c>
      <c r="E17" s="853" t="str">
        <f>IF(VLOOKUP($A17,'Data (new)'!$A:$T,6,0)="","",VLOOKUP($A17,'Data (new)'!$A:$T,6,0))</f>
        <v>Dune 2</v>
      </c>
      <c r="F17" s="853" t="str">
        <f>IF(VLOOKUP($A17,'Data (new)'!$A:$T,14,0)="","",VLOOKUP($A17,'Data (new)'!$A:$T,14,0))</f>
        <v>Pinches</v>
      </c>
      <c r="G17" s="943" t="str">
        <f>IF(VLOOKUP($A17,'Data (new)'!$A:$T,10,0)="","",VLOOKUP($A17,'Data (new)'!$A:$T,10,0))</f>
        <v>MEGA</v>
      </c>
      <c r="H17" s="943">
        <f>IF(VLOOKUP($A17,'Data (new)'!$A:$T,11,0)="","",VLOOKUP($A17,'Data (new)'!$A:$T,11,0))</f>
        <v>2</v>
      </c>
      <c r="I17" s="944">
        <f>IF(VLOOKUP($A17,'Data (new)'!$A:$T,16,0)="","",VLOOKUP($A17,'Data (new)'!$A:$T,16,0))</f>
        <v>170</v>
      </c>
      <c r="J17" s="769"/>
      <c r="K17" s="774"/>
      <c r="L17" s="772"/>
      <c r="M17" s="773"/>
      <c r="N17" s="775"/>
      <c r="O17" s="945"/>
      <c r="P17" s="776"/>
      <c r="Q17" s="946"/>
      <c r="R17" s="947"/>
      <c r="S17" s="777"/>
      <c r="T17" s="770"/>
      <c r="U17" s="771"/>
      <c r="V17" s="948"/>
      <c r="W17" s="949"/>
      <c r="X17" s="944">
        <f>IF(VLOOKUP($A17,'Data (new)'!$A:$T,12,0)="","",VLOOKUP($A17,'Data (new)'!$A:$T,12,0))</f>
        <v>2.4780000000000002</v>
      </c>
      <c r="Y17" s="943" t="str">
        <f t="shared" si="0"/>
        <v/>
      </c>
      <c r="Z17" s="943" t="str">
        <f t="shared" si="1"/>
        <v/>
      </c>
      <c r="AA17" s="944" t="str">
        <f t="shared" si="2"/>
        <v/>
      </c>
      <c r="AB17" s="944" t="str">
        <f>IF(ISERROR(Tableau1475[[#This Row],[Cost (excl tax, EUR)]]*(1-$G$3)),"",Tableau1475[[#This Row],[Cost (excl tax, EUR)]]*(1-$G$3))</f>
        <v/>
      </c>
      <c r="AC17" s="882" t="str">
        <f t="shared" si="3"/>
        <v/>
      </c>
      <c r="AD17" s="344"/>
      <c r="AE17" s="344"/>
      <c r="AF17" s="344"/>
      <c r="AG17" s="292"/>
      <c r="AH17" s="292"/>
      <c r="AI17" s="292"/>
      <c r="AJ17" s="292"/>
      <c r="AK17" s="256"/>
      <c r="AL17" s="256"/>
      <c r="AM17" s="256"/>
      <c r="AN17" s="256"/>
    </row>
    <row r="18" spans="1:40" ht="15" customHeight="1">
      <c r="A18" s="941" t="s">
        <v>1054</v>
      </c>
      <c r="B18" s="942">
        <f>IF(VLOOKUP($A18,'Data (new)'!$A:$T,2,0)="","",VLOOKUP($A18,'Data (new)'!$A:$T,2,0))</f>
        <v>9313</v>
      </c>
      <c r="C18" s="942" t="str">
        <f>IF(VLOOKUP($A18,Data!$A:$T,3,0)="","",VLOOKUP($A18,Data!$A:$T,3,0))</f>
        <v/>
      </c>
      <c r="D18" s="853" t="str">
        <f>IF(VLOOKUP($A18,'Data (new)'!$A:$T,5,0)="","",VLOOKUP($A18,'Data (new)'!$A:$T,5,0))</f>
        <v>Dune</v>
      </c>
      <c r="E18" s="853" t="str">
        <f>IF(VLOOKUP($A18,'Data (new)'!$A:$T,6,0)="","",VLOOKUP($A18,'Data (new)'!$A:$T,6,0))</f>
        <v>Galeo</v>
      </c>
      <c r="F18" s="853" t="str">
        <f>IF(VLOOKUP($A18,'Data (new)'!$A:$T,14,0)="","",VLOOKUP($A18,'Data (new)'!$A:$T,14,0))</f>
        <v>Pinches</v>
      </c>
      <c r="G18" s="943" t="str">
        <f>IF(VLOOKUP($A18,'Data (new)'!$A:$T,10,0)="","",VLOOKUP($A18,'Data (new)'!$A:$T,10,0))</f>
        <v>XXL</v>
      </c>
      <c r="H18" s="943">
        <f>IF(VLOOKUP($A18,'Data (new)'!$A:$T,11,0)="","",VLOOKUP($A18,'Data (new)'!$A:$T,11,0))</f>
        <v>3</v>
      </c>
      <c r="I18" s="944">
        <f>IF(VLOOKUP($A18,'Data (new)'!$A:$T,16,0)="","",VLOOKUP($A18,'Data (new)'!$A:$T,16,0))</f>
        <v>190</v>
      </c>
      <c r="J18" s="769"/>
      <c r="K18" s="774"/>
      <c r="L18" s="772"/>
      <c r="M18" s="773"/>
      <c r="N18" s="775"/>
      <c r="O18" s="945"/>
      <c r="P18" s="776"/>
      <c r="Q18" s="946"/>
      <c r="R18" s="947"/>
      <c r="S18" s="777"/>
      <c r="T18" s="770"/>
      <c r="U18" s="771"/>
      <c r="V18" s="948"/>
      <c r="W18" s="949"/>
      <c r="X18" s="944">
        <f>IF(VLOOKUP($A18,'Data (new)'!$A:$T,12,0)="","",VLOOKUP($A18,'Data (new)'!$A:$T,12,0))</f>
        <v>2.5960000000000001</v>
      </c>
      <c r="Y18" s="943" t="str">
        <f t="shared" si="0"/>
        <v/>
      </c>
      <c r="Z18" s="943" t="str">
        <f t="shared" si="1"/>
        <v/>
      </c>
      <c r="AA18" s="944" t="str">
        <f t="shared" si="2"/>
        <v/>
      </c>
      <c r="AB18" s="944" t="str">
        <f>IF(ISERROR(Tableau1475[[#This Row],[Cost (excl tax, EUR)]]*(1-$G$3)),"",Tableau1475[[#This Row],[Cost (excl tax, EUR)]]*(1-$G$3))</f>
        <v/>
      </c>
      <c r="AC18" s="962" t="str">
        <f t="shared" si="3"/>
        <v/>
      </c>
      <c r="AD18" s="344"/>
      <c r="AE18" s="344"/>
      <c r="AF18" s="344"/>
      <c r="AG18" s="292"/>
      <c r="AH18" s="292"/>
      <c r="AI18" s="292"/>
      <c r="AJ18" s="292"/>
      <c r="AK18" s="256"/>
      <c r="AL18" s="256"/>
      <c r="AM18" s="256"/>
      <c r="AN18" s="256"/>
    </row>
    <row r="19" spans="1:40" ht="15" customHeight="1">
      <c r="A19" s="941" t="s">
        <v>1055</v>
      </c>
      <c r="B19" s="942">
        <f>IF(VLOOKUP($A19,'Data (new)'!$A:$T,2,0)="","",VLOOKUP($A19,'Data (new)'!$A:$T,2,0))</f>
        <v>9324</v>
      </c>
      <c r="C19" s="942" t="str">
        <f>IF(VLOOKUP($A19,Data!$A:$T,3,0)="","",VLOOKUP($A19,Data!$A:$T,3,0))</f>
        <v/>
      </c>
      <c r="D19" s="853" t="str">
        <f>IF(VLOOKUP($A19,'Data (new)'!$A:$T,5,0)="","",VLOOKUP($A19,'Data (new)'!$A:$T,5,0))</f>
        <v>Dune</v>
      </c>
      <c r="E19" s="853" t="str">
        <f>IF(VLOOKUP($A19,'Data (new)'!$A:$T,6,0)="","",VLOOKUP($A19,'Data (new)'!$A:$T,6,0))</f>
        <v>Ganesh 1</v>
      </c>
      <c r="F19" s="853" t="str">
        <f>IF(VLOOKUP($A19,'Data (new)'!$A:$T,14,0)="","",VLOOKUP($A19,'Data (new)'!$A:$T,14,0))</f>
        <v>Pinches</v>
      </c>
      <c r="G19" s="943" t="str">
        <f>IF(VLOOKUP($A19,'Data (new)'!$A:$T,10,0)="","",VLOOKUP($A19,'Data (new)'!$A:$T,10,0))</f>
        <v>MEGA</v>
      </c>
      <c r="H19" s="943">
        <f>IF(VLOOKUP($A19,'Data (new)'!$A:$T,11,0)="","",VLOOKUP($A19,'Data (new)'!$A:$T,11,0))</f>
        <v>3</v>
      </c>
      <c r="I19" s="944">
        <f>IF(VLOOKUP($A19,'Data (new)'!$A:$T,16,0)="","",VLOOKUP($A19,'Data (new)'!$A:$T,16,0))</f>
        <v>225</v>
      </c>
      <c r="J19" s="769"/>
      <c r="K19" s="774"/>
      <c r="L19" s="772"/>
      <c r="M19" s="773"/>
      <c r="N19" s="775"/>
      <c r="O19" s="945"/>
      <c r="P19" s="776"/>
      <c r="Q19" s="946"/>
      <c r="R19" s="947"/>
      <c r="S19" s="777"/>
      <c r="T19" s="770"/>
      <c r="U19" s="771"/>
      <c r="V19" s="948"/>
      <c r="W19" s="949"/>
      <c r="X19" s="944">
        <f>IF(VLOOKUP($A19,'Data (new)'!$A:$T,12,0)="","",VLOOKUP($A19,'Data (new)'!$A:$T,12,0))</f>
        <v>3.2280000000000002</v>
      </c>
      <c r="Y19" s="943" t="str">
        <f t="shared" si="0"/>
        <v/>
      </c>
      <c r="Z19" s="943" t="str">
        <f t="shared" si="1"/>
        <v/>
      </c>
      <c r="AA19" s="944" t="str">
        <f t="shared" si="2"/>
        <v/>
      </c>
      <c r="AB19" s="944" t="str">
        <f>IF(ISERROR(Tableau1475[[#This Row],[Cost (excl tax, EUR)]]*(1-$G$3)),"",Tableau1475[[#This Row],[Cost (excl tax, EUR)]]*(1-$G$3))</f>
        <v/>
      </c>
      <c r="AC19" s="882" t="str">
        <f t="shared" si="3"/>
        <v/>
      </c>
      <c r="AD19" s="344"/>
      <c r="AE19" s="344"/>
      <c r="AF19" s="344"/>
      <c r="AG19" s="292"/>
      <c r="AH19" s="292"/>
      <c r="AI19" s="292"/>
      <c r="AJ19" s="292"/>
      <c r="AK19" s="256"/>
      <c r="AL19" s="256"/>
      <c r="AM19" s="256"/>
      <c r="AN19" s="256"/>
    </row>
    <row r="20" spans="1:40" ht="15" customHeight="1">
      <c r="A20" s="941" t="s">
        <v>1056</v>
      </c>
      <c r="B20" s="942">
        <f>IF(VLOOKUP($A20,'Data (new)'!$A:$T,2,0)="","",VLOOKUP($A20,'Data (new)'!$A:$T,2,0))</f>
        <v>9344</v>
      </c>
      <c r="C20" s="942" t="str">
        <f>IF(VLOOKUP($A20,Data!$A:$T,3,0)="","",VLOOKUP($A20,Data!$A:$T,3,0))</f>
        <v/>
      </c>
      <c r="D20" s="853" t="str">
        <f>IF(VLOOKUP($A20,'Data (new)'!$A:$T,5,0)="","",VLOOKUP($A20,'Data (new)'!$A:$T,5,0))</f>
        <v>Dune</v>
      </c>
      <c r="E20" s="853" t="str">
        <f>IF(VLOOKUP($A20,'Data (new)'!$A:$T,6,0)="","",VLOOKUP($A20,'Data (new)'!$A:$T,6,0))</f>
        <v>Genesis</v>
      </c>
      <c r="F20" s="853" t="str">
        <f>IF(VLOOKUP($A20,'Data (new)'!$A:$T,14,0)="","",VLOOKUP($A20,'Data (new)'!$A:$T,14,0))</f>
        <v>Pinches</v>
      </c>
      <c r="G20" s="943" t="str">
        <f>IF(VLOOKUP($A20,'Data (new)'!$A:$T,10,0)="","",VLOOKUP($A20,'Data (new)'!$A:$T,10,0))</f>
        <v>MEGA</v>
      </c>
      <c r="H20" s="943">
        <f>IF(VLOOKUP($A20,'Data (new)'!$A:$T,11,0)="","",VLOOKUP($A20,'Data (new)'!$A:$T,11,0))</f>
        <v>1</v>
      </c>
      <c r="I20" s="944">
        <f>IF(VLOOKUP($A20,'Data (new)'!$A:$T,16,0)="","",VLOOKUP($A20,'Data (new)'!$A:$T,16,0))</f>
        <v>84</v>
      </c>
      <c r="J20" s="769"/>
      <c r="K20" s="774"/>
      <c r="L20" s="772"/>
      <c r="M20" s="773"/>
      <c r="N20" s="775"/>
      <c r="O20" s="945"/>
      <c r="P20" s="776"/>
      <c r="Q20" s="946"/>
      <c r="R20" s="947"/>
      <c r="S20" s="777"/>
      <c r="T20" s="770"/>
      <c r="U20" s="771"/>
      <c r="V20" s="948"/>
      <c r="W20" s="949"/>
      <c r="X20" s="944">
        <f>IF(VLOOKUP($A20,'Data (new)'!$A:$T,12,0)="","",VLOOKUP($A20,'Data (new)'!$A:$T,12,0))</f>
        <v>1.1299999999999999</v>
      </c>
      <c r="Y20" s="943" t="str">
        <f t="shared" si="0"/>
        <v/>
      </c>
      <c r="Z20" s="943" t="str">
        <f t="shared" si="1"/>
        <v/>
      </c>
      <c r="AA20" s="944" t="str">
        <f t="shared" si="2"/>
        <v/>
      </c>
      <c r="AB20" s="944" t="str">
        <f>IF(ISERROR(Tableau1475[[#This Row],[Cost (excl tax, EUR)]]*(1-$G$3)),"",Tableau1475[[#This Row],[Cost (excl tax, EUR)]]*(1-$G$3))</f>
        <v/>
      </c>
      <c r="AC20" s="962" t="str">
        <f t="shared" si="3"/>
        <v/>
      </c>
      <c r="AD20" s="344"/>
      <c r="AE20" s="344"/>
      <c r="AF20" s="344"/>
      <c r="AG20" s="292"/>
      <c r="AH20" s="292"/>
      <c r="AI20" s="292"/>
      <c r="AJ20" s="292"/>
      <c r="AK20" s="256"/>
      <c r="AL20" s="256"/>
      <c r="AM20" s="256"/>
      <c r="AN20" s="256"/>
    </row>
    <row r="21" spans="1:40" ht="15" customHeight="1">
      <c r="A21" s="941" t="s">
        <v>1057</v>
      </c>
      <c r="B21" s="942">
        <f>IF(VLOOKUP($A21,'Data (new)'!$A:$T,2,0)="","",VLOOKUP($A21,'Data (new)'!$A:$T,2,0))</f>
        <v>9327</v>
      </c>
      <c r="C21" s="942" t="str">
        <f>IF(VLOOKUP($A21,Data!$A:$T,3,0)="","",VLOOKUP($A21,Data!$A:$T,3,0))</f>
        <v/>
      </c>
      <c r="D21" s="853" t="str">
        <f>IF(VLOOKUP($A21,'Data (new)'!$A:$T,5,0)="","",VLOOKUP($A21,'Data (new)'!$A:$T,5,0))</f>
        <v>Dune</v>
      </c>
      <c r="E21" s="853" t="str">
        <f>IF(VLOOKUP($A21,'Data (new)'!$A:$T,6,0)="","",VLOOKUP($A21,'Data (new)'!$A:$T,6,0))</f>
        <v>Ishi</v>
      </c>
      <c r="F21" s="853" t="str">
        <f>IF(VLOOKUP($A21,'Data (new)'!$A:$T,14,0)="","",VLOOKUP($A21,'Data (new)'!$A:$T,14,0))</f>
        <v>Pinches</v>
      </c>
      <c r="G21" s="943" t="str">
        <f>IF(VLOOKUP($A21,'Data (new)'!$A:$T,10,0)="","",VLOOKUP($A21,'Data (new)'!$A:$T,10,0))</f>
        <v>XL</v>
      </c>
      <c r="H21" s="943">
        <f>IF(VLOOKUP($A21,'Data (new)'!$A:$T,11,0)="","",VLOOKUP($A21,'Data (new)'!$A:$T,11,0))</f>
        <v>4</v>
      </c>
      <c r="I21" s="944">
        <f>IF(VLOOKUP($A21,'Data (new)'!$A:$T,16,0)="","",VLOOKUP($A21,'Data (new)'!$A:$T,16,0))</f>
        <v>134</v>
      </c>
      <c r="J21" s="769"/>
      <c r="K21" s="774"/>
      <c r="L21" s="772"/>
      <c r="M21" s="773"/>
      <c r="N21" s="775"/>
      <c r="O21" s="945"/>
      <c r="P21" s="776"/>
      <c r="Q21" s="946"/>
      <c r="R21" s="947"/>
      <c r="S21" s="777"/>
      <c r="T21" s="770"/>
      <c r="U21" s="771"/>
      <c r="V21" s="948"/>
      <c r="W21" s="949"/>
      <c r="X21" s="944">
        <f>IF(VLOOKUP($A21,'Data (new)'!$A:$T,12,0)="","",VLOOKUP($A21,'Data (new)'!$A:$T,12,0))</f>
        <v>1.3640000000000001</v>
      </c>
      <c r="Y21" s="943" t="str">
        <f t="shared" si="0"/>
        <v/>
      </c>
      <c r="Z21" s="943" t="str">
        <f t="shared" si="1"/>
        <v/>
      </c>
      <c r="AA21" s="944" t="str">
        <f t="shared" si="2"/>
        <v/>
      </c>
      <c r="AB21" s="944" t="str">
        <f>IF(ISERROR(Tableau1475[[#This Row],[Cost (excl tax, EUR)]]*(1-$G$3)),"",Tableau1475[[#This Row],[Cost (excl tax, EUR)]]*(1-$G$3))</f>
        <v/>
      </c>
      <c r="AC21" s="882" t="str">
        <f t="shared" si="3"/>
        <v/>
      </c>
      <c r="AD21" s="344"/>
      <c r="AE21" s="344"/>
      <c r="AF21" s="344"/>
      <c r="AG21" s="292"/>
      <c r="AH21" s="292"/>
      <c r="AI21" s="292"/>
      <c r="AJ21" s="292"/>
      <c r="AK21" s="256"/>
      <c r="AL21" s="256"/>
      <c r="AM21" s="256"/>
      <c r="AN21" s="256"/>
    </row>
    <row r="22" spans="1:40" ht="15" customHeight="1">
      <c r="A22" s="950" t="s">
        <v>1058</v>
      </c>
      <c r="B22" s="942">
        <f>IF(VLOOKUP($A22,'Data (new)'!$A:$T,2,0)="","",VLOOKUP($A22,'Data (new)'!$A:$T,2,0))</f>
        <v>9321</v>
      </c>
      <c r="C22" s="942" t="str">
        <f>IF(VLOOKUP($A22,Data!$A:$T,3,0)="","",VLOOKUP($A22,Data!$A:$T,3,0))</f>
        <v/>
      </c>
      <c r="D22" s="853" t="str">
        <f>IF(VLOOKUP($A22,'Data (new)'!$A:$T,5,0)="","",VLOOKUP($A22,'Data (new)'!$A:$T,5,0))</f>
        <v>Dune</v>
      </c>
      <c r="E22" s="853" t="str">
        <f>IF(VLOOKUP($A22,'Data (new)'!$A:$T,6,0)="","",VLOOKUP($A22,'Data (new)'!$A:$T,6,0))</f>
        <v>Jala</v>
      </c>
      <c r="F22" s="853" t="str">
        <f>IF(VLOOKUP($A22,'Data (new)'!$A:$T,14,0)="","",VLOOKUP($A22,'Data (new)'!$A:$T,14,0))</f>
        <v>Edges</v>
      </c>
      <c r="G22" s="943" t="str">
        <f>IF(VLOOKUP($A22,'Data (new)'!$A:$T,10,0)="","",VLOOKUP($A22,'Data (new)'!$A:$T,10,0))</f>
        <v>M</v>
      </c>
      <c r="H22" s="943">
        <f>IF(VLOOKUP($A22,'Data (new)'!$A:$T,11,0)="","",VLOOKUP($A22,'Data (new)'!$A:$T,11,0))</f>
        <v>5</v>
      </c>
      <c r="I22" s="944">
        <f>IF(VLOOKUP($A22,'Data (new)'!$A:$T,16,0)="","",VLOOKUP($A22,'Data (new)'!$A:$T,16,0))</f>
        <v>86</v>
      </c>
      <c r="J22" s="769"/>
      <c r="K22" s="774"/>
      <c r="L22" s="772"/>
      <c r="M22" s="773"/>
      <c r="N22" s="775"/>
      <c r="O22" s="945"/>
      <c r="P22" s="776"/>
      <c r="Q22" s="946"/>
      <c r="R22" s="947"/>
      <c r="S22" s="777"/>
      <c r="T22" s="770"/>
      <c r="U22" s="771"/>
      <c r="V22" s="948"/>
      <c r="W22" s="949"/>
      <c r="X22" s="944">
        <f>IF(VLOOKUP($A22,'Data (new)'!$A:$T,12,0)="","",VLOOKUP($A22,'Data (new)'!$A:$T,12,0))</f>
        <v>1.3149999999999999</v>
      </c>
      <c r="Y22" s="943" t="str">
        <f t="shared" si="0"/>
        <v/>
      </c>
      <c r="Z22" s="943" t="str">
        <f t="shared" si="1"/>
        <v/>
      </c>
      <c r="AA22" s="944" t="str">
        <f t="shared" si="2"/>
        <v/>
      </c>
      <c r="AB22" s="944" t="str">
        <f>IF(ISERROR(Tableau1475[[#This Row],[Cost (excl tax, EUR)]]*(1-$G$3)),"",Tableau1475[[#This Row],[Cost (excl tax, EUR)]]*(1-$G$3))</f>
        <v/>
      </c>
      <c r="AC22" s="962" t="str">
        <f t="shared" si="3"/>
        <v/>
      </c>
      <c r="AD22" s="344"/>
      <c r="AE22" s="344"/>
      <c r="AF22" s="344"/>
      <c r="AG22" s="292"/>
      <c r="AH22" s="292"/>
      <c r="AI22" s="292"/>
      <c r="AJ22" s="292"/>
      <c r="AK22" s="256"/>
      <c r="AL22" s="256"/>
      <c r="AM22" s="256"/>
      <c r="AN22" s="256"/>
    </row>
    <row r="23" spans="1:40" ht="15" customHeight="1">
      <c r="A23" s="951" t="s">
        <v>1059</v>
      </c>
      <c r="B23" s="942">
        <f>IF(VLOOKUP($A23,'Data (new)'!$A:$T,2,0)="","",VLOOKUP($A23,'Data (new)'!$A:$T,2,0))</f>
        <v>10673</v>
      </c>
      <c r="C23" s="952" t="str">
        <f>IF(VLOOKUP($A23,Data!$A:$T,3,0)="","",VLOOKUP($A23,Data!$A:$T,3,0))</f>
        <v/>
      </c>
      <c r="D23" s="853" t="str">
        <f>IF(VLOOKUP($A23,'Data (new)'!$A:$T,5,0)="","",VLOOKUP($A23,'Data (new)'!$A:$T,5,0))</f>
        <v>Dune</v>
      </c>
      <c r="E23" s="853" t="str">
        <f>IF(VLOOKUP($A23,'Data (new)'!$A:$T,6,0)="","",VLOOKUP($A23,'Data (new)'!$A:$T,6,0))</f>
        <v>Joker</v>
      </c>
      <c r="F23" s="853" t="str">
        <f>IF(VLOOKUP($A23,'Data (new)'!$A:$T,14,0)="","",VLOOKUP($A23,'Data (new)'!$A:$T,14,0))</f>
        <v>Knobs</v>
      </c>
      <c r="G23" s="943" t="str">
        <f>IF(VLOOKUP($A23,'Data (new)'!$A:$T,10,0)="","",VLOOKUP($A23,'Data (new)'!$A:$T,10,0))</f>
        <v>XXL</v>
      </c>
      <c r="H23" s="943">
        <f>IF(VLOOKUP($A23,'Data (new)'!$A:$T,11,0)="","",VLOOKUP($A23,'Data (new)'!$A:$T,11,0))</f>
        <v>3</v>
      </c>
      <c r="I23" s="944">
        <f>IF(VLOOKUP($A23,'Data (new)'!$A:$T,16,0)="","",VLOOKUP($A23,'Data (new)'!$A:$T,16,0))</f>
        <v>161</v>
      </c>
      <c r="J23" s="769"/>
      <c r="K23" s="774"/>
      <c r="L23" s="772"/>
      <c r="M23" s="773"/>
      <c r="N23" s="775"/>
      <c r="O23" s="945"/>
      <c r="P23" s="776"/>
      <c r="Q23" s="946"/>
      <c r="R23" s="947"/>
      <c r="S23" s="777"/>
      <c r="T23" s="770"/>
      <c r="U23" s="771"/>
      <c r="V23" s="948"/>
      <c r="W23" s="949"/>
      <c r="X23" s="944">
        <f>IF(VLOOKUP($A23,'Data (new)'!$A:$T,12,0)="","",VLOOKUP($A23,'Data (new)'!$A:$T,12,0))</f>
        <v>2.0720000000000001</v>
      </c>
      <c r="Y23" s="943" t="str">
        <f t="shared" si="0"/>
        <v/>
      </c>
      <c r="Z23" s="943" t="str">
        <f t="shared" si="1"/>
        <v/>
      </c>
      <c r="AA23" s="944" t="str">
        <f t="shared" si="2"/>
        <v/>
      </c>
      <c r="AB23" s="944" t="str">
        <f>IF(ISERROR(Tableau1475[[#This Row],[Cost (excl tax, EUR)]]*(1-$G$3)),"",Tableau1475[[#This Row],[Cost (excl tax, EUR)]]*(1-$G$3))</f>
        <v/>
      </c>
      <c r="AC23" s="882" t="str">
        <f t="shared" si="3"/>
        <v/>
      </c>
      <c r="AD23" s="344"/>
      <c r="AE23" s="344"/>
      <c r="AF23" s="344"/>
      <c r="AG23" s="292"/>
      <c r="AH23" s="292"/>
      <c r="AI23" s="292"/>
      <c r="AJ23" s="292"/>
      <c r="AK23" s="256"/>
      <c r="AL23" s="256"/>
      <c r="AM23" s="256"/>
      <c r="AN23" s="256"/>
    </row>
    <row r="24" spans="1:40" ht="15" customHeight="1">
      <c r="A24" s="953" t="s">
        <v>1060</v>
      </c>
      <c r="B24" s="942">
        <f>IF(VLOOKUP($A24,'Data (new)'!$A:$T,2,0)="","",VLOOKUP($A24,'Data (new)'!$A:$T,2,0))</f>
        <v>10668</v>
      </c>
      <c r="C24" s="954" t="str">
        <f>IF(VLOOKUP($A24,Data!$A:$T,3,0)="","",VLOOKUP($A24,Data!$A:$T,3,0))</f>
        <v/>
      </c>
      <c r="D24" s="853" t="str">
        <f>IF(VLOOKUP($A24,'Data (new)'!$A:$T,5,0)="","",VLOOKUP($A24,'Data (new)'!$A:$T,5,0))</f>
        <v>Dune</v>
      </c>
      <c r="E24" s="853" t="str">
        <f>IF(VLOOKUP($A24,'Data (new)'!$A:$T,6,0)="","",VLOOKUP($A24,'Data (new)'!$A:$T,6,0))</f>
        <v>Masu 1</v>
      </c>
      <c r="F24" s="853" t="str">
        <f>IF(VLOOKUP($A24,'Data (new)'!$A:$T,14,0)="","",VLOOKUP($A24,'Data (new)'!$A:$T,14,0))</f>
        <v>Jugs (Big)</v>
      </c>
      <c r="G24" s="943" t="str">
        <f>IF(VLOOKUP($A24,'Data (new)'!$A:$T,10,0)="","",VLOOKUP($A24,'Data (new)'!$A:$T,10,0))</f>
        <v>MEGA</v>
      </c>
      <c r="H24" s="943">
        <f>IF(VLOOKUP($A24,'Data (new)'!$A:$T,11,0)="","",VLOOKUP($A24,'Data (new)'!$A:$T,11,0))</f>
        <v>1</v>
      </c>
      <c r="I24" s="944">
        <f>IF(VLOOKUP($A24,'Data (new)'!$A:$T,16,0)="","",VLOOKUP($A24,'Data (new)'!$A:$T,16,0))</f>
        <v>104</v>
      </c>
      <c r="J24" s="769"/>
      <c r="K24" s="774"/>
      <c r="L24" s="772"/>
      <c r="M24" s="773"/>
      <c r="N24" s="775"/>
      <c r="O24" s="945"/>
      <c r="P24" s="776"/>
      <c r="Q24" s="946"/>
      <c r="R24" s="947"/>
      <c r="S24" s="777"/>
      <c r="T24" s="770"/>
      <c r="U24" s="771"/>
      <c r="V24" s="948"/>
      <c r="W24" s="949"/>
      <c r="X24" s="944">
        <f>IF(VLOOKUP($A24,'Data (new)'!$A:$T,12,0)="","",VLOOKUP($A24,'Data (new)'!$A:$T,12,0))</f>
        <v>1.494</v>
      </c>
      <c r="Y24" s="943" t="str">
        <f t="shared" si="0"/>
        <v/>
      </c>
      <c r="Z24" s="943" t="str">
        <f t="shared" si="1"/>
        <v/>
      </c>
      <c r="AA24" s="944" t="str">
        <f t="shared" si="2"/>
        <v/>
      </c>
      <c r="AB24" s="944" t="str">
        <f>IF(ISERROR(Tableau1475[[#This Row],[Cost (excl tax, EUR)]]*(1-$G$3)),"",Tableau1475[[#This Row],[Cost (excl tax, EUR)]]*(1-$G$3))</f>
        <v/>
      </c>
      <c r="AC24" s="962" t="str">
        <f t="shared" si="3"/>
        <v/>
      </c>
      <c r="AD24" s="344"/>
      <c r="AE24" s="344"/>
      <c r="AF24" s="344"/>
      <c r="AG24" s="292"/>
      <c r="AH24" s="292"/>
      <c r="AI24" s="292"/>
      <c r="AJ24" s="292"/>
      <c r="AK24" s="256"/>
      <c r="AL24" s="256"/>
      <c r="AM24" s="256"/>
      <c r="AN24" s="256"/>
    </row>
    <row r="25" spans="1:40" ht="15" customHeight="1">
      <c r="A25" s="950" t="s">
        <v>1061</v>
      </c>
      <c r="B25" s="942">
        <f>IF(VLOOKUP($A25,'Data (new)'!$A:$T,2,0)="","",VLOOKUP($A25,'Data (new)'!$A:$T,2,0))</f>
        <v>9760</v>
      </c>
      <c r="C25" s="942" t="str">
        <f>IF(VLOOKUP($A25,Data!$A:$T,3,0)="","",VLOOKUP($A25,Data!$A:$T,3,0))</f>
        <v/>
      </c>
      <c r="D25" s="853" t="str">
        <f>IF(VLOOKUP($A25,'Data (new)'!$A:$T,5,0)="","",VLOOKUP($A25,'Data (new)'!$A:$T,5,0))</f>
        <v>Dune</v>
      </c>
      <c r="E25" s="853" t="str">
        <f>IF(VLOOKUP($A25,'Data (new)'!$A:$T,6,0)="","",VLOOKUP($A25,'Data (new)'!$A:$T,6,0))</f>
        <v>Masu 2</v>
      </c>
      <c r="F25" s="853" t="str">
        <f>IF(VLOOKUP($A25,'Data (new)'!$A:$T,14,0)="","",VLOOKUP($A25,'Data (new)'!$A:$T,14,0))</f>
        <v>Jugs (Big)</v>
      </c>
      <c r="G25" s="943" t="str">
        <f>IF(VLOOKUP($A25,'Data (new)'!$A:$T,10,0)="","",VLOOKUP($A25,'Data (new)'!$A:$T,10,0))</f>
        <v>MEGA</v>
      </c>
      <c r="H25" s="943">
        <f>IF(VLOOKUP($A25,'Data (new)'!$A:$T,11,0)="","",VLOOKUP($A25,'Data (new)'!$A:$T,11,0))</f>
        <v>2</v>
      </c>
      <c r="I25" s="944">
        <f>IF(VLOOKUP($A25,'Data (new)'!$A:$T,16,0)="","",VLOOKUP($A25,'Data (new)'!$A:$T,16,0))</f>
        <v>120</v>
      </c>
      <c r="J25" s="769"/>
      <c r="K25" s="774"/>
      <c r="L25" s="772"/>
      <c r="M25" s="773"/>
      <c r="N25" s="775"/>
      <c r="O25" s="945"/>
      <c r="P25" s="776"/>
      <c r="Q25" s="946"/>
      <c r="R25" s="947"/>
      <c r="S25" s="777"/>
      <c r="T25" s="770"/>
      <c r="U25" s="771"/>
      <c r="V25" s="948"/>
      <c r="W25" s="949"/>
      <c r="X25" s="944">
        <f>IF(VLOOKUP($A25,'Data (new)'!$A:$T,12,0)="","",VLOOKUP($A25,'Data (new)'!$A:$T,12,0))</f>
        <v>1.5620000000000001</v>
      </c>
      <c r="Y25" s="943" t="str">
        <f t="shared" si="0"/>
        <v/>
      </c>
      <c r="Z25" s="943" t="str">
        <f t="shared" si="1"/>
        <v/>
      </c>
      <c r="AA25" s="944" t="str">
        <f t="shared" si="2"/>
        <v/>
      </c>
      <c r="AB25" s="944" t="str">
        <f>IF(ISERROR(Tableau1475[[#This Row],[Cost (excl tax, EUR)]]*(1-$G$3)),"",Tableau1475[[#This Row],[Cost (excl tax, EUR)]]*(1-$G$3))</f>
        <v/>
      </c>
      <c r="AC25" s="882" t="str">
        <f t="shared" si="3"/>
        <v/>
      </c>
      <c r="AD25" s="344"/>
      <c r="AE25" s="344"/>
      <c r="AF25" s="344"/>
      <c r="AG25" s="292"/>
      <c r="AH25" s="292"/>
      <c r="AI25" s="292"/>
      <c r="AJ25" s="292"/>
      <c r="AK25" s="256"/>
      <c r="AL25" s="256"/>
      <c r="AM25" s="256"/>
      <c r="AN25" s="256"/>
    </row>
    <row r="26" spans="1:40" ht="15" customHeight="1">
      <c r="A26" s="951" t="s">
        <v>1062</v>
      </c>
      <c r="B26" s="942">
        <f>IF(VLOOKUP($A26,'Data (new)'!$A:$T,2,0)="","",VLOOKUP($A26,'Data (new)'!$A:$T,2,0))</f>
        <v>10639</v>
      </c>
      <c r="C26" s="952" t="str">
        <f>IF(VLOOKUP($A26,Data!$A:$T,3,0)="","",VLOOKUP($A26,Data!$A:$T,3,0))</f>
        <v/>
      </c>
      <c r="D26" s="853" t="str">
        <f>IF(VLOOKUP($A26,'Data (new)'!$A:$T,5,0)="","",VLOOKUP($A26,'Data (new)'!$A:$T,5,0))</f>
        <v>Dune</v>
      </c>
      <c r="E26" s="853" t="str">
        <f>IF(VLOOKUP($A26,'Data (new)'!$A:$T,6,0)="","",VLOOKUP($A26,'Data (new)'!$A:$T,6,0))</f>
        <v>Masu 3</v>
      </c>
      <c r="F26" s="853" t="str">
        <f>IF(VLOOKUP($A26,'Data (new)'!$A:$T,14,0)="","",VLOOKUP($A26,'Data (new)'!$A:$T,14,0))</f>
        <v>Jugs (Big)</v>
      </c>
      <c r="G26" s="943" t="str">
        <f>IF(VLOOKUP($A26,'Data (new)'!$A:$T,10,0)="","",VLOOKUP($A26,'Data (new)'!$A:$T,10,0))</f>
        <v>MEGA</v>
      </c>
      <c r="H26" s="943">
        <f>IF(VLOOKUP($A26,'Data (new)'!$A:$T,11,0)="","",VLOOKUP($A26,'Data (new)'!$A:$T,11,0))</f>
        <v>1</v>
      </c>
      <c r="I26" s="944">
        <f>IF(VLOOKUP($A26,'Data (new)'!$A:$T,16,0)="","",VLOOKUP($A26,'Data (new)'!$A:$T,16,0))</f>
        <v>83</v>
      </c>
      <c r="J26" s="769"/>
      <c r="K26" s="774"/>
      <c r="L26" s="772"/>
      <c r="M26" s="773"/>
      <c r="N26" s="775"/>
      <c r="O26" s="945"/>
      <c r="P26" s="776"/>
      <c r="Q26" s="946"/>
      <c r="R26" s="947"/>
      <c r="S26" s="777"/>
      <c r="T26" s="770"/>
      <c r="U26" s="771"/>
      <c r="V26" s="948"/>
      <c r="W26" s="949"/>
      <c r="X26" s="944">
        <f>IF(VLOOKUP($A26,'Data (new)'!$A:$T,12,0)="","",VLOOKUP($A26,'Data (new)'!$A:$T,12,0))</f>
        <v>1.119</v>
      </c>
      <c r="Y26" s="943" t="str">
        <f t="shared" si="0"/>
        <v/>
      </c>
      <c r="Z26" s="943" t="str">
        <f t="shared" si="1"/>
        <v/>
      </c>
      <c r="AA26" s="944" t="str">
        <f t="shared" si="2"/>
        <v/>
      </c>
      <c r="AB26" s="944" t="str">
        <f>IF(ISERROR(Tableau1475[[#This Row],[Cost (excl tax, EUR)]]*(1-$G$3)),"",Tableau1475[[#This Row],[Cost (excl tax, EUR)]]*(1-$G$3))</f>
        <v/>
      </c>
      <c r="AC26" s="962" t="str">
        <f t="shared" si="3"/>
        <v/>
      </c>
      <c r="AD26" s="344"/>
      <c r="AE26" s="344"/>
      <c r="AF26" s="344"/>
      <c r="AG26" s="292"/>
      <c r="AH26" s="292"/>
      <c r="AI26" s="292"/>
      <c r="AJ26" s="292"/>
      <c r="AK26" s="256"/>
      <c r="AL26" s="256"/>
      <c r="AM26" s="256"/>
      <c r="AN26" s="256"/>
    </row>
    <row r="27" spans="1:40" ht="15" customHeight="1">
      <c r="A27" s="950" t="s">
        <v>1063</v>
      </c>
      <c r="B27" s="942">
        <f>IF(VLOOKUP($A27,'Data (new)'!$A:$T,2,0)="","",VLOOKUP($A27,'Data (new)'!$A:$T,2,0))</f>
        <v>10676</v>
      </c>
      <c r="C27" s="955" t="str">
        <f>IF(VLOOKUP($A27,Data!$A:$T,3,0)="","",VLOOKUP($A27,Data!$A:$T,3,0))</f>
        <v/>
      </c>
      <c r="D27" s="853" t="str">
        <f>IF(VLOOKUP($A27,'Data (new)'!$A:$T,5,0)="","",VLOOKUP($A27,'Data (new)'!$A:$T,5,0))</f>
        <v>Dune</v>
      </c>
      <c r="E27" s="853" t="str">
        <f>IF(VLOOKUP($A27,'Data (new)'!$A:$T,6,0)="","",VLOOKUP($A27,'Data (new)'!$A:$T,6,0))</f>
        <v>Mateo 1</v>
      </c>
      <c r="F27" s="853" t="str">
        <f>IF(VLOOKUP($A27,'Data (new)'!$A:$T,14,0)="","",VLOOKUP($A27,'Data (new)'!$A:$T,14,0))</f>
        <v>Knobs</v>
      </c>
      <c r="G27" s="943" t="str">
        <f>IF(VLOOKUP($A27,'Data (new)'!$A:$T,10,0)="","",VLOOKUP($A27,'Data (new)'!$A:$T,10,0))</f>
        <v>MEGA</v>
      </c>
      <c r="H27" s="943">
        <f>IF(VLOOKUP($A27,'Data (new)'!$A:$T,11,0)="","",VLOOKUP($A27,'Data (new)'!$A:$T,11,0))</f>
        <v>2</v>
      </c>
      <c r="I27" s="944">
        <f>IF(VLOOKUP($A27,'Data (new)'!$A:$T,16,0)="","",VLOOKUP($A27,'Data (new)'!$A:$T,16,0))</f>
        <v>160</v>
      </c>
      <c r="J27" s="769"/>
      <c r="K27" s="774"/>
      <c r="L27" s="772"/>
      <c r="M27" s="773"/>
      <c r="N27" s="775"/>
      <c r="O27" s="945"/>
      <c r="P27" s="776"/>
      <c r="Q27" s="946"/>
      <c r="R27" s="947"/>
      <c r="S27" s="777"/>
      <c r="T27" s="770"/>
      <c r="U27" s="771"/>
      <c r="V27" s="948"/>
      <c r="W27" s="949"/>
      <c r="X27" s="944">
        <f>IF(VLOOKUP($A27,'Data (new)'!$A:$T,12,0)="","",VLOOKUP($A27,'Data (new)'!$A:$T,12,0))</f>
        <v>2.2959999999999998</v>
      </c>
      <c r="Y27" s="943" t="str">
        <f t="shared" si="0"/>
        <v/>
      </c>
      <c r="Z27" s="943" t="str">
        <f t="shared" si="1"/>
        <v/>
      </c>
      <c r="AA27" s="944" t="str">
        <f t="shared" si="2"/>
        <v/>
      </c>
      <c r="AB27" s="944" t="str">
        <f>IF(ISERROR(Tableau1475[[#This Row],[Cost (excl tax, EUR)]]*(1-$G$3)),"",Tableau1475[[#This Row],[Cost (excl tax, EUR)]]*(1-$G$3))</f>
        <v/>
      </c>
      <c r="AC27" s="882" t="str">
        <f t="shared" si="3"/>
        <v/>
      </c>
      <c r="AD27" s="344"/>
      <c r="AE27" s="344"/>
      <c r="AF27" s="344"/>
      <c r="AG27" s="292"/>
      <c r="AH27" s="292"/>
      <c r="AI27" s="292"/>
      <c r="AJ27" s="292"/>
      <c r="AK27" s="256"/>
      <c r="AL27" s="256"/>
      <c r="AM27" s="256"/>
      <c r="AN27" s="256"/>
    </row>
    <row r="28" spans="1:40" ht="15" customHeight="1">
      <c r="A28" s="951" t="s">
        <v>1064</v>
      </c>
      <c r="B28" s="942">
        <f>IF(VLOOKUP($A28,'Data (new)'!$A:$T,2,0)="","",VLOOKUP($A28,'Data (new)'!$A:$T,2,0))</f>
        <v>10677</v>
      </c>
      <c r="C28" s="952" t="str">
        <f>IF(VLOOKUP($A28,Data!$A:$T,3,0)="","",VLOOKUP($A28,Data!$A:$T,3,0))</f>
        <v/>
      </c>
      <c r="D28" s="853" t="str">
        <f>IF(VLOOKUP($A28,'Data (new)'!$A:$T,5,0)="","",VLOOKUP($A28,'Data (new)'!$A:$T,5,0))</f>
        <v>Dune</v>
      </c>
      <c r="E28" s="853" t="str">
        <f>IF(VLOOKUP($A28,'Data (new)'!$A:$T,6,0)="","",VLOOKUP($A28,'Data (new)'!$A:$T,6,0))</f>
        <v>Mateo 2</v>
      </c>
      <c r="F28" s="853" t="str">
        <f>IF(VLOOKUP($A28,'Data (new)'!$A:$T,14,0)="","",VLOOKUP($A28,'Data (new)'!$A:$T,14,0))</f>
        <v>Knobs</v>
      </c>
      <c r="G28" s="943" t="str">
        <f>IF(VLOOKUP($A28,'Data (new)'!$A:$T,10,0)="","",VLOOKUP($A28,'Data (new)'!$A:$T,10,0))</f>
        <v>XXL</v>
      </c>
      <c r="H28" s="943">
        <f>IF(VLOOKUP($A28,'Data (new)'!$A:$T,11,0)="","",VLOOKUP($A28,'Data (new)'!$A:$T,11,0))</f>
        <v>1</v>
      </c>
      <c r="I28" s="944">
        <f>IF(VLOOKUP($A28,'Data (new)'!$A:$T,16,0)="","",VLOOKUP($A28,'Data (new)'!$A:$T,16,0))</f>
        <v>53</v>
      </c>
      <c r="J28" s="769"/>
      <c r="K28" s="774"/>
      <c r="L28" s="772"/>
      <c r="M28" s="773"/>
      <c r="N28" s="775"/>
      <c r="O28" s="945"/>
      <c r="P28" s="776"/>
      <c r="Q28" s="946"/>
      <c r="R28" s="947"/>
      <c r="S28" s="777"/>
      <c r="T28" s="770"/>
      <c r="U28" s="771"/>
      <c r="V28" s="948"/>
      <c r="W28" s="949"/>
      <c r="X28" s="944">
        <f>IF(VLOOKUP($A28,'Data (new)'!$A:$T,12,0)="","",VLOOKUP($A28,'Data (new)'!$A:$T,12,0))</f>
        <v>0.59499999999999997</v>
      </c>
      <c r="Y28" s="943" t="str">
        <f t="shared" si="0"/>
        <v/>
      </c>
      <c r="Z28" s="943" t="str">
        <f t="shared" si="1"/>
        <v/>
      </c>
      <c r="AA28" s="944" t="str">
        <f t="shared" si="2"/>
        <v/>
      </c>
      <c r="AB28" s="944" t="str">
        <f>IF(ISERROR(Tableau1475[[#This Row],[Cost (excl tax, EUR)]]*(1-$G$3)),"",Tableau1475[[#This Row],[Cost (excl tax, EUR)]]*(1-$G$3))</f>
        <v/>
      </c>
      <c r="AC28" s="962" t="str">
        <f t="shared" si="3"/>
        <v/>
      </c>
      <c r="AD28" s="344"/>
      <c r="AE28" s="344"/>
      <c r="AF28" s="344"/>
      <c r="AG28" s="292"/>
      <c r="AH28" s="292"/>
      <c r="AI28" s="292"/>
      <c r="AJ28" s="292"/>
      <c r="AK28" s="256"/>
      <c r="AL28" s="256"/>
      <c r="AM28" s="256"/>
      <c r="AN28" s="256"/>
    </row>
    <row r="29" spans="1:40" ht="15" customHeight="1">
      <c r="A29" s="950" t="s">
        <v>1065</v>
      </c>
      <c r="B29" s="942">
        <f>IF(VLOOKUP($A29,'Data (new)'!$A:$T,2,0)="","",VLOOKUP($A29,'Data (new)'!$A:$T,2,0))</f>
        <v>9315</v>
      </c>
      <c r="C29" s="955" t="str">
        <f>IF(VLOOKUP($A29,Data!$A:$T,3,0)="","",VLOOKUP($A29,Data!$A:$T,3,0))</f>
        <v/>
      </c>
      <c r="D29" s="853" t="str">
        <f>IF(VLOOKUP($A29,'Data (new)'!$A:$T,5,0)="","",VLOOKUP($A29,'Data (new)'!$A:$T,5,0))</f>
        <v>Dune</v>
      </c>
      <c r="E29" s="853" t="str">
        <f>IF(VLOOKUP($A29,'Data (new)'!$A:$T,6,0)="","",VLOOKUP($A29,'Data (new)'!$A:$T,6,0))</f>
        <v>Musata</v>
      </c>
      <c r="F29" s="853" t="str">
        <f>IF(VLOOKUP($A29,'Data (new)'!$A:$T,14,0)="","",VLOOKUP($A29,'Data (new)'!$A:$T,14,0))</f>
        <v>Slopers</v>
      </c>
      <c r="G29" s="943" t="str">
        <f>IF(VLOOKUP($A29,'Data (new)'!$A:$T,10,0)="","",VLOOKUP($A29,'Data (new)'!$A:$T,10,0))</f>
        <v>GIGA</v>
      </c>
      <c r="H29" s="943">
        <f>IF(VLOOKUP($A29,'Data (new)'!$A:$T,11,0)="","",VLOOKUP($A29,'Data (new)'!$A:$T,11,0))</f>
        <v>2</v>
      </c>
      <c r="I29" s="944">
        <f>IF(VLOOKUP($A29,'Data (new)'!$A:$T,16,0)="","",VLOOKUP($A29,'Data (new)'!$A:$T,16,0))</f>
        <v>280</v>
      </c>
      <c r="J29" s="769"/>
      <c r="K29" s="774"/>
      <c r="L29" s="772"/>
      <c r="M29" s="773"/>
      <c r="N29" s="775"/>
      <c r="O29" s="945"/>
      <c r="P29" s="776"/>
      <c r="Q29" s="946"/>
      <c r="R29" s="947"/>
      <c r="S29" s="777"/>
      <c r="T29" s="770"/>
      <c r="U29" s="771"/>
      <c r="V29" s="948"/>
      <c r="W29" s="949"/>
      <c r="X29" s="944">
        <f>IF(VLOOKUP($A29,'Data (new)'!$A:$T,12,0)="","",VLOOKUP($A29,'Data (new)'!$A:$T,12,0))</f>
        <v>4.3970000000000002</v>
      </c>
      <c r="Y29" s="943" t="str">
        <f t="shared" si="0"/>
        <v/>
      </c>
      <c r="Z29" s="943" t="str">
        <f t="shared" si="1"/>
        <v/>
      </c>
      <c r="AA29" s="944" t="str">
        <f t="shared" si="2"/>
        <v/>
      </c>
      <c r="AB29" s="944" t="str">
        <f>IF(ISERROR(Tableau1475[[#This Row],[Cost (excl tax, EUR)]]*(1-$G$3)),"",Tableau1475[[#This Row],[Cost (excl tax, EUR)]]*(1-$G$3))</f>
        <v/>
      </c>
      <c r="AC29" s="882" t="str">
        <f t="shared" si="3"/>
        <v/>
      </c>
      <c r="AD29" s="344"/>
      <c r="AE29" s="344"/>
      <c r="AF29" s="344"/>
      <c r="AG29" s="292"/>
      <c r="AH29" s="292"/>
      <c r="AI29" s="292"/>
      <c r="AJ29" s="292"/>
      <c r="AK29" s="256"/>
      <c r="AL29" s="256"/>
      <c r="AM29" s="256"/>
      <c r="AN29" s="256"/>
    </row>
    <row r="30" spans="1:40" ht="15" customHeight="1">
      <c r="A30" s="941" t="s">
        <v>1066</v>
      </c>
      <c r="B30" s="942">
        <f>IF(VLOOKUP($A30,'Data (new)'!$A:$T,2,0)="","",VLOOKUP($A30,'Data (new)'!$A:$T,2,0))</f>
        <v>10681</v>
      </c>
      <c r="C30" s="942" t="str">
        <f>IF(VLOOKUP($A30,Data!$A:$T,3,0)="","",VLOOKUP($A30,Data!$A:$T,3,0))</f>
        <v/>
      </c>
      <c r="D30" s="853" t="str">
        <f>IF(VLOOKUP($A30,'Data (new)'!$A:$T,5,0)="","",VLOOKUP($A30,'Data (new)'!$A:$T,5,0))</f>
        <v>Dune</v>
      </c>
      <c r="E30" s="853" t="str">
        <f>IF(VLOOKUP($A30,'Data (new)'!$A:$T,6,0)="","",VLOOKUP($A30,'Data (new)'!$A:$T,6,0))</f>
        <v>Nexus</v>
      </c>
      <c r="F30" s="853" t="str">
        <f>IF(VLOOKUP($A30,'Data (new)'!$A:$T,14,0)="","",VLOOKUP($A30,'Data (new)'!$A:$T,14,0))</f>
        <v>Slopers</v>
      </c>
      <c r="G30" s="943" t="str">
        <f>IF(VLOOKUP($A30,'Data (new)'!$A:$T,10,0)="","",VLOOKUP($A30,'Data (new)'!$A:$T,10,0))</f>
        <v>M-L</v>
      </c>
      <c r="H30" s="943">
        <f>IF(VLOOKUP($A30,'Data (new)'!$A:$T,11,0)="","",VLOOKUP($A30,'Data (new)'!$A:$T,11,0))</f>
        <v>5</v>
      </c>
      <c r="I30" s="944">
        <f>IF(VLOOKUP($A30,'Data (new)'!$A:$T,16,0)="","",VLOOKUP($A30,'Data (new)'!$A:$T,16,0))</f>
        <v>89</v>
      </c>
      <c r="J30" s="769"/>
      <c r="K30" s="774"/>
      <c r="L30" s="772"/>
      <c r="M30" s="773"/>
      <c r="N30" s="775"/>
      <c r="O30" s="945"/>
      <c r="P30" s="776"/>
      <c r="Q30" s="946"/>
      <c r="R30" s="947"/>
      <c r="S30" s="777"/>
      <c r="T30" s="770"/>
      <c r="U30" s="771"/>
      <c r="V30" s="948"/>
      <c r="W30" s="949"/>
      <c r="X30" s="944">
        <f>IF(VLOOKUP($A30,'Data (new)'!$A:$T,12,0)="","",VLOOKUP($A30,'Data (new)'!$A:$T,12,0))</f>
        <v>1.369</v>
      </c>
      <c r="Y30" s="943" t="str">
        <f t="shared" si="0"/>
        <v/>
      </c>
      <c r="Z30" s="943" t="str">
        <f t="shared" si="1"/>
        <v/>
      </c>
      <c r="AA30" s="944" t="str">
        <f t="shared" si="2"/>
        <v/>
      </c>
      <c r="AB30" s="944" t="str">
        <f>IF(ISERROR(Tableau1475[[#This Row],[Cost (excl tax, EUR)]]*(1-$G$3)),"",Tableau1475[[#This Row],[Cost (excl tax, EUR)]]*(1-$G$3))</f>
        <v/>
      </c>
      <c r="AC30" s="962" t="str">
        <f t="shared" si="3"/>
        <v/>
      </c>
      <c r="AD30" s="344"/>
      <c r="AE30" s="344"/>
      <c r="AF30" s="344"/>
      <c r="AG30" s="292"/>
      <c r="AH30" s="292"/>
      <c r="AI30" s="292"/>
      <c r="AJ30" s="292"/>
      <c r="AK30" s="256"/>
      <c r="AL30" s="256"/>
      <c r="AM30" s="256"/>
      <c r="AN30" s="256"/>
    </row>
    <row r="31" spans="1:40" ht="15" customHeight="1">
      <c r="A31" s="941" t="s">
        <v>1067</v>
      </c>
      <c r="B31" s="942">
        <f>IF(VLOOKUP($A31,'Data (new)'!$A:$T,2,0)="","",VLOOKUP($A31,'Data (new)'!$A:$T,2,0))</f>
        <v>9509</v>
      </c>
      <c r="C31" s="942" t="str">
        <f>IF(VLOOKUP($A31,Data!$A:$T,3,0)="","",VLOOKUP($A31,Data!$A:$T,3,0))</f>
        <v/>
      </c>
      <c r="D31" s="853" t="str">
        <f>IF(VLOOKUP($A31,'Data (new)'!$A:$T,5,0)="","",VLOOKUP($A31,'Data (new)'!$A:$T,5,0))</f>
        <v>Dune</v>
      </c>
      <c r="E31" s="853" t="str">
        <f>IF(VLOOKUP($A31,'Data (new)'!$A:$T,6,0)="","",VLOOKUP($A31,'Data (new)'!$A:$T,6,0))</f>
        <v>Octopus</v>
      </c>
      <c r="F31" s="853" t="str">
        <f>IF(VLOOKUP($A31,'Data (new)'!$A:$T,14,0)="","",VLOOKUP($A31,'Data (new)'!$A:$T,14,0))</f>
        <v>Knobs</v>
      </c>
      <c r="G31" s="943" t="str">
        <f>IF(VLOOKUP($A31,'Data (new)'!$A:$T,10,0)="","",VLOOKUP($A31,'Data (new)'!$A:$T,10,0))</f>
        <v>S</v>
      </c>
      <c r="H31" s="943">
        <f>IF(VLOOKUP($A31,'Data (new)'!$A:$T,11,0)="","",VLOOKUP($A31,'Data (new)'!$A:$T,11,0))</f>
        <v>10</v>
      </c>
      <c r="I31" s="944">
        <f>IF(VLOOKUP($A31,'Data (new)'!$A:$T,16,0)="","",VLOOKUP($A31,'Data (new)'!$A:$T,16,0))</f>
        <v>87</v>
      </c>
      <c r="J31" s="769"/>
      <c r="K31" s="774"/>
      <c r="L31" s="772"/>
      <c r="M31" s="773"/>
      <c r="N31" s="775"/>
      <c r="O31" s="945"/>
      <c r="P31" s="776"/>
      <c r="Q31" s="946"/>
      <c r="R31" s="947"/>
      <c r="S31" s="777"/>
      <c r="T31" s="770"/>
      <c r="U31" s="771"/>
      <c r="V31" s="948"/>
      <c r="W31" s="949"/>
      <c r="X31" s="944">
        <f>IF(VLOOKUP($A31,'Data (new)'!$A:$T,12,0)="","",VLOOKUP($A31,'Data (new)'!$A:$T,12,0))</f>
        <v>0.97199999999999998</v>
      </c>
      <c r="Y31" s="943" t="str">
        <f t="shared" si="0"/>
        <v/>
      </c>
      <c r="Z31" s="943" t="str">
        <f t="shared" si="1"/>
        <v/>
      </c>
      <c r="AA31" s="944" t="str">
        <f t="shared" si="2"/>
        <v/>
      </c>
      <c r="AB31" s="944" t="str">
        <f>IF(ISERROR(Tableau1475[[#This Row],[Cost (excl tax, EUR)]]*(1-$G$3)),"",Tableau1475[[#This Row],[Cost (excl tax, EUR)]]*(1-$G$3))</f>
        <v/>
      </c>
      <c r="AC31" s="882" t="str">
        <f t="shared" si="3"/>
        <v/>
      </c>
      <c r="AD31" s="344"/>
      <c r="AE31" s="344"/>
      <c r="AF31" s="344"/>
      <c r="AG31" s="292"/>
      <c r="AH31" s="292"/>
      <c r="AI31" s="292"/>
      <c r="AJ31" s="292"/>
      <c r="AK31" s="256"/>
      <c r="AL31" s="256"/>
      <c r="AM31" s="256"/>
      <c r="AN31" s="256"/>
    </row>
    <row r="32" spans="1:40" ht="15" customHeight="1">
      <c r="A32" s="941" t="s">
        <v>1068</v>
      </c>
      <c r="B32" s="942">
        <f>IF(VLOOKUP($A32,'Data (new)'!$A:$T,2,0)="","",VLOOKUP($A32,'Data (new)'!$A:$T,2,0))</f>
        <v>9634</v>
      </c>
      <c r="C32" s="942" t="str">
        <f>IF(VLOOKUP($A32,Data!$A:$T,3,0)="","",VLOOKUP($A32,Data!$A:$T,3,0))</f>
        <v/>
      </c>
      <c r="D32" s="853" t="str">
        <f>IF(VLOOKUP($A32,'Data (new)'!$A:$T,5,0)="","",VLOOKUP($A32,'Data (new)'!$A:$T,5,0))</f>
        <v>Dune</v>
      </c>
      <c r="E32" s="853" t="str">
        <f>IF(VLOOKUP($A32,'Data (new)'!$A:$T,6,0)="","",VLOOKUP($A32,'Data (new)'!$A:$T,6,0))</f>
        <v>Pusi</v>
      </c>
      <c r="F32" s="853" t="str">
        <f>IF(VLOOKUP($A32,'Data (new)'!$A:$T,14,0)="","",VLOOKUP($A32,'Data (new)'!$A:$T,14,0))</f>
        <v>Crimps</v>
      </c>
      <c r="G32" s="943" t="str">
        <f>IF(VLOOKUP($A32,'Data (new)'!$A:$T,10,0)="","",VLOOKUP($A32,'Data (new)'!$A:$T,10,0))</f>
        <v>S</v>
      </c>
      <c r="H32" s="943">
        <f>IF(VLOOKUP($A32,'Data (new)'!$A:$T,11,0)="","",VLOOKUP($A32,'Data (new)'!$A:$T,11,0))</f>
        <v>10</v>
      </c>
      <c r="I32" s="944">
        <f>IF(VLOOKUP($A32,'Data (new)'!$A:$T,16,0)="","",VLOOKUP($A32,'Data (new)'!$A:$T,16,0))</f>
        <v>73</v>
      </c>
      <c r="J32" s="769"/>
      <c r="K32" s="774"/>
      <c r="L32" s="772"/>
      <c r="M32" s="773"/>
      <c r="N32" s="775"/>
      <c r="O32" s="945"/>
      <c r="P32" s="776"/>
      <c r="Q32" s="946"/>
      <c r="R32" s="947"/>
      <c r="S32" s="777"/>
      <c r="T32" s="770"/>
      <c r="U32" s="771"/>
      <c r="V32" s="948"/>
      <c r="W32" s="949"/>
      <c r="X32" s="944">
        <f>IF(VLOOKUP($A32,'Data (new)'!$A:$T,12,0)="","",VLOOKUP($A32,'Data (new)'!$A:$T,12,0))</f>
        <v>0.68</v>
      </c>
      <c r="Y32" s="943" t="str">
        <f t="shared" si="0"/>
        <v/>
      </c>
      <c r="Z32" s="943" t="str">
        <f t="shared" si="1"/>
        <v/>
      </c>
      <c r="AA32" s="944" t="str">
        <f t="shared" si="2"/>
        <v/>
      </c>
      <c r="AB32" s="944" t="str">
        <f>IF(ISERROR(Tableau1475[[#This Row],[Cost (excl tax, EUR)]]*(1-$G$3)),"",Tableau1475[[#This Row],[Cost (excl tax, EUR)]]*(1-$G$3))</f>
        <v/>
      </c>
      <c r="AC32" s="962" t="str">
        <f t="shared" si="3"/>
        <v/>
      </c>
      <c r="AD32" s="344"/>
      <c r="AE32" s="344"/>
      <c r="AF32" s="344"/>
      <c r="AG32" s="292"/>
      <c r="AH32" s="292"/>
      <c r="AI32" s="292"/>
      <c r="AJ32" s="292"/>
      <c r="AK32" s="256"/>
      <c r="AL32" s="256"/>
      <c r="AM32" s="256"/>
      <c r="AN32" s="256"/>
    </row>
    <row r="33" spans="1:40" ht="15" customHeight="1">
      <c r="A33" s="941" t="s">
        <v>1069</v>
      </c>
      <c r="B33" s="942">
        <f>IF(VLOOKUP($A33,'Data (new)'!$A:$T,2,0)="","",VLOOKUP($A33,'Data (new)'!$A:$T,2,0))</f>
        <v>9316</v>
      </c>
      <c r="C33" s="942" t="str">
        <f>IF(VLOOKUP($A33,Data!$A:$T,3,0)="","",VLOOKUP($A33,Data!$A:$T,3,0))</f>
        <v/>
      </c>
      <c r="D33" s="853" t="str">
        <f>IF(VLOOKUP($A33,'Data (new)'!$A:$T,5,0)="","",VLOOKUP($A33,'Data (new)'!$A:$T,5,0))</f>
        <v>Dune</v>
      </c>
      <c r="E33" s="853" t="str">
        <f>IF(VLOOKUP($A33,'Data (new)'!$A:$T,6,0)="","",VLOOKUP($A33,'Data (new)'!$A:$T,6,0))</f>
        <v>Rain</v>
      </c>
      <c r="F33" s="853" t="str">
        <f>IF(VLOOKUP($A33,'Data (new)'!$A:$T,14,0)="","",VLOOKUP($A33,'Data (new)'!$A:$T,14,0))</f>
        <v>Pinches</v>
      </c>
      <c r="G33" s="943" t="str">
        <f>IF(VLOOKUP($A33,'Data (new)'!$A:$T,10,0)="","",VLOOKUP($A33,'Data (new)'!$A:$T,10,0))</f>
        <v>MEGA</v>
      </c>
      <c r="H33" s="943">
        <f>IF(VLOOKUP($A33,'Data (new)'!$A:$T,11,0)="","",VLOOKUP($A33,'Data (new)'!$A:$T,11,0))</f>
        <v>6</v>
      </c>
      <c r="I33" s="944">
        <f>IF(VLOOKUP($A33,'Data (new)'!$A:$T,16,0)="","",VLOOKUP($A33,'Data (new)'!$A:$T,16,0))</f>
        <v>339</v>
      </c>
      <c r="J33" s="769"/>
      <c r="K33" s="774"/>
      <c r="L33" s="772"/>
      <c r="M33" s="773"/>
      <c r="N33" s="775"/>
      <c r="O33" s="945"/>
      <c r="P33" s="776"/>
      <c r="Q33" s="946"/>
      <c r="R33" s="947"/>
      <c r="S33" s="777"/>
      <c r="T33" s="770"/>
      <c r="U33" s="771"/>
      <c r="V33" s="948"/>
      <c r="W33" s="949"/>
      <c r="X33" s="944">
        <f>IF(VLOOKUP($A33,'Data (new)'!$A:$T,12,0)="","",VLOOKUP($A33,'Data (new)'!$A:$T,12,0))</f>
        <v>4.5810000000000004</v>
      </c>
      <c r="Y33" s="943" t="str">
        <f t="shared" si="0"/>
        <v/>
      </c>
      <c r="Z33" s="943" t="str">
        <f t="shared" si="1"/>
        <v/>
      </c>
      <c r="AA33" s="944" t="str">
        <f t="shared" si="2"/>
        <v/>
      </c>
      <c r="AB33" s="944" t="str">
        <f>IF(ISERROR(Tableau1475[[#This Row],[Cost (excl tax, EUR)]]*(1-$G$3)),"",Tableau1475[[#This Row],[Cost (excl tax, EUR)]]*(1-$G$3))</f>
        <v/>
      </c>
      <c r="AC33" s="882" t="str">
        <f t="shared" si="3"/>
        <v/>
      </c>
      <c r="AD33" s="344"/>
      <c r="AE33" s="344"/>
      <c r="AF33" s="344"/>
      <c r="AG33" s="292"/>
      <c r="AH33" s="292"/>
      <c r="AI33" s="292"/>
      <c r="AJ33" s="292"/>
      <c r="AK33" s="256"/>
      <c r="AL33" s="256"/>
      <c r="AM33" s="256"/>
      <c r="AN33" s="256"/>
    </row>
    <row r="34" spans="1:40" ht="15" customHeight="1">
      <c r="A34" s="941" t="s">
        <v>1070</v>
      </c>
      <c r="B34" s="942">
        <f>IF(VLOOKUP($A34,'Data (new)'!$A:$T,2,0)="","",VLOOKUP($A34,'Data (new)'!$A:$T,2,0))</f>
        <v>9765</v>
      </c>
      <c r="C34" s="942" t="str">
        <f>IF(VLOOKUP($A34,Data!$A:$T,3,0)="","",VLOOKUP($A34,Data!$A:$T,3,0))</f>
        <v/>
      </c>
      <c r="D34" s="853" t="str">
        <f>IF(VLOOKUP($A34,'Data (new)'!$A:$T,5,0)="","",VLOOKUP($A34,'Data (new)'!$A:$T,5,0))</f>
        <v>Dune</v>
      </c>
      <c r="E34" s="853" t="str">
        <f>IF(VLOOKUP($A34,'Data (new)'!$A:$T,6,0)="","",VLOOKUP($A34,'Data (new)'!$A:$T,6,0))</f>
        <v>Rex</v>
      </c>
      <c r="F34" s="853" t="str">
        <f>IF(VLOOKUP($A34,'Data (new)'!$A:$T,14,0)="","",VLOOKUP($A34,'Data (new)'!$A:$T,14,0))</f>
        <v>Jugs (Small)</v>
      </c>
      <c r="G34" s="943" t="str">
        <f>IF(VLOOKUP($A34,'Data (new)'!$A:$T,10,0)="","",VLOOKUP($A34,'Data (new)'!$A:$T,10,0))</f>
        <v>S</v>
      </c>
      <c r="H34" s="943">
        <f>IF(VLOOKUP($A34,'Data (new)'!$A:$T,11,0)="","",VLOOKUP($A34,'Data (new)'!$A:$T,11,0))</f>
        <v>10</v>
      </c>
      <c r="I34" s="944">
        <f>IF(VLOOKUP($A34,'Data (new)'!$A:$T,16,0)="","",VLOOKUP($A34,'Data (new)'!$A:$T,16,0))</f>
        <v>86</v>
      </c>
      <c r="J34" s="769"/>
      <c r="K34" s="774"/>
      <c r="L34" s="772"/>
      <c r="M34" s="773"/>
      <c r="N34" s="775"/>
      <c r="O34" s="945"/>
      <c r="P34" s="776"/>
      <c r="Q34" s="946"/>
      <c r="R34" s="947"/>
      <c r="S34" s="777"/>
      <c r="T34" s="770"/>
      <c r="U34" s="771"/>
      <c r="V34" s="948"/>
      <c r="W34" s="949"/>
      <c r="X34" s="944">
        <f>IF(VLOOKUP($A34,'Data (new)'!$A:$T,12,0)="","",VLOOKUP($A34,'Data (new)'!$A:$T,12,0))</f>
        <v>0.95299999999999996</v>
      </c>
      <c r="Y34" s="943" t="str">
        <f t="shared" si="0"/>
        <v/>
      </c>
      <c r="Z34" s="943" t="str">
        <f t="shared" si="1"/>
        <v/>
      </c>
      <c r="AA34" s="944" t="str">
        <f t="shared" si="2"/>
        <v/>
      </c>
      <c r="AB34" s="944" t="str">
        <f>IF(ISERROR(Tableau1475[[#This Row],[Cost (excl tax, EUR)]]*(1-$G$3)),"",Tableau1475[[#This Row],[Cost (excl tax, EUR)]]*(1-$G$3))</f>
        <v/>
      </c>
      <c r="AC34" s="962" t="str">
        <f t="shared" si="3"/>
        <v/>
      </c>
      <c r="AD34" s="344"/>
      <c r="AE34" s="344"/>
      <c r="AF34" s="344"/>
      <c r="AG34" s="292"/>
      <c r="AH34" s="292"/>
      <c r="AI34" s="292"/>
      <c r="AJ34" s="292"/>
      <c r="AK34" s="256"/>
      <c r="AL34" s="256"/>
      <c r="AM34" s="256"/>
      <c r="AN34" s="256"/>
    </row>
    <row r="35" spans="1:40" ht="15" customHeight="1">
      <c r="A35" s="941" t="s">
        <v>1071</v>
      </c>
      <c r="B35" s="942">
        <f>IF(VLOOKUP($A35,'Data (new)'!$A:$T,2,0)="","",VLOOKUP($A35,'Data (new)'!$A:$T,2,0))</f>
        <v>14137</v>
      </c>
      <c r="C35" s="942" t="str">
        <f>IF(VLOOKUP($A35,Data!$A:$T,3,0)="","",VLOOKUP($A35,Data!$A:$T,3,0))</f>
        <v/>
      </c>
      <c r="D35" s="853" t="str">
        <f>IF(VLOOKUP($A35,'Data (new)'!$A:$T,5,0)="","",VLOOKUP($A35,'Data (new)'!$A:$T,5,0))</f>
        <v>Dune</v>
      </c>
      <c r="E35" s="853" t="str">
        <f>IF(VLOOKUP($A35,'Data (new)'!$A:$T,6,0)="","",VLOOKUP($A35,'Data (new)'!$A:$T,6,0))</f>
        <v>Rival</v>
      </c>
      <c r="F35" s="853" t="str">
        <f>IF(VLOOKUP($A35,'Data (new)'!$A:$T,14,0)="","",VLOOKUP($A35,'Data (new)'!$A:$T,14,0))</f>
        <v>Jugs (Big)</v>
      </c>
      <c r="G35" s="943" t="str">
        <f>IF(VLOOKUP($A35,'Data (new)'!$A:$T,10,0)="","",VLOOKUP($A35,'Data (new)'!$A:$T,10,0))</f>
        <v>XXL</v>
      </c>
      <c r="H35" s="943">
        <f>IF(VLOOKUP($A35,'Data (new)'!$A:$T,11,0)="","",VLOOKUP($A35,'Data (new)'!$A:$T,11,0))</f>
        <v>3</v>
      </c>
      <c r="I35" s="944">
        <f>IF(VLOOKUP($A35,'Data (new)'!$A:$T,16,0)="","",VLOOKUP($A35,'Data (new)'!$A:$T,16,0))</f>
        <v>183</v>
      </c>
      <c r="J35" s="769"/>
      <c r="K35" s="774"/>
      <c r="L35" s="772"/>
      <c r="M35" s="773"/>
      <c r="N35" s="775"/>
      <c r="O35" s="945"/>
      <c r="P35" s="776"/>
      <c r="Q35" s="946"/>
      <c r="R35" s="947"/>
      <c r="S35" s="777"/>
      <c r="T35" s="770"/>
      <c r="U35" s="771"/>
      <c r="V35" s="948"/>
      <c r="W35" s="949"/>
      <c r="X35" s="944">
        <f>IF(VLOOKUP($A35,'Data (new)'!$A:$T,12,0)="","",VLOOKUP($A35,'Data (new)'!$A:$T,12,0))</f>
        <v>3.4809999999999999</v>
      </c>
      <c r="Y35" s="943" t="str">
        <f t="shared" si="0"/>
        <v/>
      </c>
      <c r="Z35" s="943" t="str">
        <f t="shared" si="1"/>
        <v/>
      </c>
      <c r="AA35" s="944" t="str">
        <f t="shared" si="2"/>
        <v/>
      </c>
      <c r="AB35" s="944" t="str">
        <f>IF(ISERROR(Tableau1475[[#This Row],[Cost (excl tax, EUR)]]*(1-$G$3)),"",Tableau1475[[#This Row],[Cost (excl tax, EUR)]]*(1-$G$3))</f>
        <v/>
      </c>
      <c r="AC35" s="882" t="str">
        <f t="shared" si="3"/>
        <v/>
      </c>
      <c r="AD35" s="344"/>
      <c r="AE35" s="344"/>
      <c r="AF35" s="344"/>
      <c r="AG35" s="292"/>
      <c r="AH35" s="292"/>
      <c r="AI35" s="292"/>
      <c r="AJ35" s="292"/>
      <c r="AK35" s="256"/>
      <c r="AL35" s="256"/>
      <c r="AM35" s="256"/>
      <c r="AN35" s="256"/>
    </row>
    <row r="36" spans="1:40" ht="15" customHeight="1">
      <c r="A36" s="941" t="s">
        <v>1072</v>
      </c>
      <c r="B36" s="942">
        <f>IF(VLOOKUP($A36,'Data (new)'!$A:$T,2,0)="","",VLOOKUP($A36,'Data (new)'!$A:$T,2,0))</f>
        <v>9317</v>
      </c>
      <c r="C36" s="942" t="str">
        <f>IF(VLOOKUP($A36,Data!$A:$T,3,0)="","",VLOOKUP($A36,Data!$A:$T,3,0))</f>
        <v/>
      </c>
      <c r="D36" s="853" t="str">
        <f>IF(VLOOKUP($A36,'Data (new)'!$A:$T,5,0)="","",VLOOKUP($A36,'Data (new)'!$A:$T,5,0))</f>
        <v>Dune</v>
      </c>
      <c r="E36" s="853" t="str">
        <f>IF(VLOOKUP($A36,'Data (new)'!$A:$T,6,0)="","",VLOOKUP($A36,'Data (new)'!$A:$T,6,0))</f>
        <v>Sirena</v>
      </c>
      <c r="F36" s="853" t="str">
        <f>IF(VLOOKUP($A36,'Data (new)'!$A:$T,14,0)="","",VLOOKUP($A36,'Data (new)'!$A:$T,14,0))</f>
        <v>Slopers</v>
      </c>
      <c r="G36" s="943" t="str">
        <f>IF(VLOOKUP($A36,'Data (new)'!$A:$T,10,0)="","",VLOOKUP($A36,'Data (new)'!$A:$T,10,0))</f>
        <v>MEGA</v>
      </c>
      <c r="H36" s="943">
        <f>IF(VLOOKUP($A36,'Data (new)'!$A:$T,11,0)="","",VLOOKUP($A36,'Data (new)'!$A:$T,11,0))</f>
        <v>1</v>
      </c>
      <c r="I36" s="944">
        <f>IF(VLOOKUP($A36,'Data (new)'!$A:$T,16,0)="","",VLOOKUP($A36,'Data (new)'!$A:$T,16,0))</f>
        <v>105</v>
      </c>
      <c r="J36" s="769"/>
      <c r="K36" s="774"/>
      <c r="L36" s="772"/>
      <c r="M36" s="773"/>
      <c r="N36" s="775"/>
      <c r="O36" s="945"/>
      <c r="P36" s="776"/>
      <c r="Q36" s="946"/>
      <c r="R36" s="947"/>
      <c r="S36" s="777"/>
      <c r="T36" s="770"/>
      <c r="U36" s="771"/>
      <c r="V36" s="948"/>
      <c r="W36" s="949"/>
      <c r="X36" s="944">
        <f>IF(VLOOKUP($A36,'Data (new)'!$A:$T,12,0)="","",VLOOKUP($A36,'Data (new)'!$A:$T,12,0))</f>
        <v>1.5289999999999999</v>
      </c>
      <c r="Y36" s="943" t="str">
        <f t="shared" si="0"/>
        <v/>
      </c>
      <c r="Z36" s="943" t="str">
        <f t="shared" si="1"/>
        <v/>
      </c>
      <c r="AA36" s="944" t="str">
        <f t="shared" si="2"/>
        <v/>
      </c>
      <c r="AB36" s="944" t="str">
        <f>IF(ISERROR(Tableau1475[[#This Row],[Cost (excl tax, EUR)]]*(1-$G$3)),"",Tableau1475[[#This Row],[Cost (excl tax, EUR)]]*(1-$G$3))</f>
        <v/>
      </c>
      <c r="AC36" s="962" t="str">
        <f t="shared" si="3"/>
        <v/>
      </c>
      <c r="AD36" s="344"/>
      <c r="AE36" s="344"/>
      <c r="AF36" s="344"/>
      <c r="AG36" s="292"/>
      <c r="AH36" s="292"/>
      <c r="AI36" s="292"/>
      <c r="AJ36" s="292"/>
      <c r="AK36" s="256"/>
      <c r="AL36" s="256"/>
      <c r="AM36" s="256"/>
      <c r="AN36" s="256"/>
    </row>
    <row r="37" spans="1:40" ht="15" customHeight="1">
      <c r="A37" s="941" t="s">
        <v>1073</v>
      </c>
      <c r="B37" s="942">
        <f>IF(VLOOKUP($A37,'Data (new)'!$A:$T,2,0)="","",VLOOKUP($A37,'Data (new)'!$A:$T,2,0))</f>
        <v>10682</v>
      </c>
      <c r="C37" s="942" t="str">
        <f>IF(VLOOKUP($A37,Data!$A:$T,3,0)="","",VLOOKUP($A37,Data!$A:$T,3,0))</f>
        <v/>
      </c>
      <c r="D37" s="853" t="str">
        <f>IF(VLOOKUP($A37,'Data (new)'!$A:$T,5,0)="","",VLOOKUP($A37,'Data (new)'!$A:$T,5,0))</f>
        <v>Dune</v>
      </c>
      <c r="E37" s="853" t="str">
        <f>IF(VLOOKUP($A37,'Data (new)'!$A:$T,6,0)="","",VLOOKUP($A37,'Data (new)'!$A:$T,6,0))</f>
        <v>Sushi</v>
      </c>
      <c r="F37" s="853" t="str">
        <f>IF(VLOOKUP($A37,'Data (new)'!$A:$T,14,0)="","",VLOOKUP($A37,'Data (new)'!$A:$T,14,0))</f>
        <v>Pinches</v>
      </c>
      <c r="G37" s="943" t="str">
        <f>IF(VLOOKUP($A37,'Data (new)'!$A:$T,10,0)="","",VLOOKUP($A37,'Data (new)'!$A:$T,10,0))</f>
        <v>S-XL</v>
      </c>
      <c r="H37" s="943">
        <f>IF(VLOOKUP($A37,'Data (new)'!$A:$T,11,0)="","",VLOOKUP($A37,'Data (new)'!$A:$T,11,0))</f>
        <v>7</v>
      </c>
      <c r="I37" s="944">
        <f>IF(VLOOKUP($A37,'Data (new)'!$A:$T,16,0)="","",VLOOKUP($A37,'Data (new)'!$A:$T,16,0))</f>
        <v>149</v>
      </c>
      <c r="J37" s="769"/>
      <c r="K37" s="774"/>
      <c r="L37" s="772"/>
      <c r="M37" s="773"/>
      <c r="N37" s="775"/>
      <c r="O37" s="945"/>
      <c r="P37" s="776"/>
      <c r="Q37" s="946"/>
      <c r="R37" s="947"/>
      <c r="S37" s="777"/>
      <c r="T37" s="770"/>
      <c r="U37" s="771"/>
      <c r="V37" s="948"/>
      <c r="W37" s="949"/>
      <c r="X37" s="944">
        <f>IF(VLOOKUP($A37,'Data (new)'!$A:$T,12,0)="","",VLOOKUP($A37,'Data (new)'!$A:$T,12,0))</f>
        <v>2.4780000000000002</v>
      </c>
      <c r="Y37" s="943" t="str">
        <f t="shared" si="0"/>
        <v/>
      </c>
      <c r="Z37" s="943" t="str">
        <f t="shared" si="1"/>
        <v/>
      </c>
      <c r="AA37" s="944" t="str">
        <f t="shared" si="2"/>
        <v/>
      </c>
      <c r="AB37" s="944" t="str">
        <f>IF(ISERROR(Tableau1475[[#This Row],[Cost (excl tax, EUR)]]*(1-$G$3)),"",Tableau1475[[#This Row],[Cost (excl tax, EUR)]]*(1-$G$3))</f>
        <v/>
      </c>
      <c r="AC37" s="882" t="str">
        <f t="shared" si="3"/>
        <v/>
      </c>
      <c r="AD37" s="344"/>
      <c r="AE37" s="344"/>
      <c r="AF37" s="344"/>
      <c r="AG37" s="292"/>
      <c r="AH37" s="292"/>
      <c r="AI37" s="292"/>
      <c r="AJ37" s="292"/>
      <c r="AK37" s="256"/>
      <c r="AL37" s="256"/>
      <c r="AM37" s="256"/>
      <c r="AN37" s="256"/>
    </row>
    <row r="38" spans="1:40" ht="15" customHeight="1">
      <c r="A38" s="941" t="s">
        <v>1074</v>
      </c>
      <c r="B38" s="942">
        <f>IF(VLOOKUP($A38,'Data (new)'!$A:$T,2,0)="","",VLOOKUP($A38,'Data (new)'!$A:$T,2,0))</f>
        <v>10679</v>
      </c>
      <c r="C38" s="942" t="str">
        <f>IF(VLOOKUP($A38,Data!$A:$T,3,0)="","",VLOOKUP($A38,Data!$A:$T,3,0))</f>
        <v/>
      </c>
      <c r="D38" s="853" t="str">
        <f>IF(VLOOKUP($A38,'Data (new)'!$A:$T,5,0)="","",VLOOKUP($A38,'Data (new)'!$A:$T,5,0))</f>
        <v>Dune</v>
      </c>
      <c r="E38" s="853" t="str">
        <f>IF(VLOOKUP($A38,'Data (new)'!$A:$T,6,0)="","",VLOOKUP($A38,'Data (new)'!$A:$T,6,0))</f>
        <v>Targa</v>
      </c>
      <c r="F38" s="853" t="str">
        <f>IF(VLOOKUP($A38,'Data (new)'!$A:$T,14,0)="","",VLOOKUP($A38,'Data (new)'!$A:$T,14,0))</f>
        <v>Jugs</v>
      </c>
      <c r="G38" s="943" t="str">
        <f>IF(VLOOKUP($A38,'Data (new)'!$A:$T,10,0)="","",VLOOKUP($A38,'Data (new)'!$A:$T,10,0))</f>
        <v>M</v>
      </c>
      <c r="H38" s="943">
        <f>IF(VLOOKUP($A38,'Data (new)'!$A:$T,11,0)="","",VLOOKUP($A38,'Data (new)'!$A:$T,11,0))</f>
        <v>10</v>
      </c>
      <c r="I38" s="944">
        <f>IF(VLOOKUP($A38,'Data (new)'!$A:$T,16,0)="","",VLOOKUP($A38,'Data (new)'!$A:$T,16,0))</f>
        <v>117</v>
      </c>
      <c r="J38" s="769"/>
      <c r="K38" s="774"/>
      <c r="L38" s="772"/>
      <c r="M38" s="773"/>
      <c r="N38" s="775"/>
      <c r="O38" s="945"/>
      <c r="P38" s="776"/>
      <c r="Q38" s="946"/>
      <c r="R38" s="947"/>
      <c r="S38" s="777"/>
      <c r="T38" s="770"/>
      <c r="U38" s="771"/>
      <c r="V38" s="948"/>
      <c r="W38" s="949"/>
      <c r="X38" s="944">
        <f>IF(VLOOKUP($A38,'Data (new)'!$A:$T,12,0)="","",VLOOKUP($A38,'Data (new)'!$A:$T,12,0))</f>
        <v>1.619</v>
      </c>
      <c r="Y38" s="943" t="str">
        <f t="shared" si="0"/>
        <v/>
      </c>
      <c r="Z38" s="943" t="str">
        <f t="shared" si="1"/>
        <v/>
      </c>
      <c r="AA38" s="944" t="str">
        <f t="shared" si="2"/>
        <v/>
      </c>
      <c r="AB38" s="944" t="str">
        <f>IF(ISERROR(Tableau1475[[#This Row],[Cost (excl tax, EUR)]]*(1-$G$3)),"",Tableau1475[[#This Row],[Cost (excl tax, EUR)]]*(1-$G$3))</f>
        <v/>
      </c>
      <c r="AC38" s="962" t="str">
        <f t="shared" si="3"/>
        <v/>
      </c>
      <c r="AD38" s="344"/>
      <c r="AE38" s="344"/>
      <c r="AF38" s="344"/>
      <c r="AG38" s="292"/>
      <c r="AH38" s="292"/>
      <c r="AI38" s="292"/>
      <c r="AJ38" s="292"/>
      <c r="AK38" s="256"/>
      <c r="AL38" s="256"/>
      <c r="AM38" s="256"/>
      <c r="AN38" s="256"/>
    </row>
    <row r="39" spans="1:40" ht="15" customHeight="1">
      <c r="A39" s="941" t="s">
        <v>1075</v>
      </c>
      <c r="B39" s="942">
        <f>IF(VLOOKUP($A39,'Data (new)'!$A:$T,2,0)="","",VLOOKUP($A39,'Data (new)'!$A:$T,2,0))</f>
        <v>9318</v>
      </c>
      <c r="C39" s="942" t="str">
        <f>IF(VLOOKUP($A39,Data!$A:$T,3,0)="","",VLOOKUP($A39,Data!$A:$T,3,0))</f>
        <v/>
      </c>
      <c r="D39" s="853" t="str">
        <f>IF(VLOOKUP($A39,'Data (new)'!$A:$T,5,0)="","",VLOOKUP($A39,'Data (new)'!$A:$T,5,0))</f>
        <v>Dune</v>
      </c>
      <c r="E39" s="853" t="str">
        <f>IF(VLOOKUP($A39,'Data (new)'!$A:$T,6,0)="","",VLOOKUP($A39,'Data (new)'!$A:$T,6,0))</f>
        <v>Tsuyo</v>
      </c>
      <c r="F39" s="853" t="str">
        <f>IF(VLOOKUP($A39,'Data (new)'!$A:$T,14,0)="","",VLOOKUP($A39,'Data (new)'!$A:$T,14,0))</f>
        <v>Slopers</v>
      </c>
      <c r="G39" s="943" t="str">
        <f>IF(VLOOKUP($A39,'Data (new)'!$A:$T,10,0)="","",VLOOKUP($A39,'Data (new)'!$A:$T,10,0))</f>
        <v>XXL</v>
      </c>
      <c r="H39" s="943">
        <f>IF(VLOOKUP($A39,'Data (new)'!$A:$T,11,0)="","",VLOOKUP($A39,'Data (new)'!$A:$T,11,0))</f>
        <v>2</v>
      </c>
      <c r="I39" s="944">
        <f>IF(VLOOKUP($A39,'Data (new)'!$A:$T,16,0)="","",VLOOKUP($A39,'Data (new)'!$A:$T,16,0))</f>
        <v>176</v>
      </c>
      <c r="J39" s="769"/>
      <c r="K39" s="774"/>
      <c r="L39" s="772"/>
      <c r="M39" s="773"/>
      <c r="N39" s="775"/>
      <c r="O39" s="945"/>
      <c r="P39" s="776"/>
      <c r="Q39" s="946"/>
      <c r="R39" s="947"/>
      <c r="S39" s="777"/>
      <c r="T39" s="770"/>
      <c r="U39" s="771"/>
      <c r="V39" s="948"/>
      <c r="W39" s="949"/>
      <c r="X39" s="944">
        <f>IF(VLOOKUP($A39,'Data (new)'!$A:$T,12,0)="","",VLOOKUP($A39,'Data (new)'!$A:$T,12,0))</f>
        <v>2.5510000000000002</v>
      </c>
      <c r="Y39" s="943" t="str">
        <f t="shared" si="0"/>
        <v/>
      </c>
      <c r="Z39" s="943" t="str">
        <f t="shared" si="1"/>
        <v/>
      </c>
      <c r="AA39" s="944" t="str">
        <f t="shared" si="2"/>
        <v/>
      </c>
      <c r="AB39" s="944" t="str">
        <f>IF(ISERROR(Tableau1475[[#This Row],[Cost (excl tax, EUR)]]*(1-$G$3)),"",Tableau1475[[#This Row],[Cost (excl tax, EUR)]]*(1-$G$3))</f>
        <v/>
      </c>
      <c r="AC39" s="882" t="str">
        <f t="shared" si="3"/>
        <v/>
      </c>
      <c r="AD39" s="344"/>
      <c r="AE39" s="344"/>
      <c r="AF39" s="344"/>
      <c r="AG39" s="292"/>
      <c r="AH39" s="292"/>
      <c r="AI39" s="292"/>
      <c r="AJ39" s="292"/>
      <c r="AK39" s="256"/>
      <c r="AL39" s="256"/>
      <c r="AM39" s="256"/>
      <c r="AN39" s="256"/>
    </row>
    <row r="40" spans="1:40" ht="15" customHeight="1">
      <c r="A40" s="941" t="s">
        <v>1076</v>
      </c>
      <c r="B40" s="942">
        <f>IF(VLOOKUP($A40,'Data (new)'!$A:$T,2,0)="","",VLOOKUP($A40,'Data (new)'!$A:$T,2,0))</f>
        <v>9325</v>
      </c>
      <c r="C40" s="942" t="str">
        <f>IF(VLOOKUP($A40,Data!$A:$T,3,0)="","",VLOOKUP($A40,Data!$A:$T,3,0))</f>
        <v/>
      </c>
      <c r="D40" s="853" t="str">
        <f>IF(VLOOKUP($A40,'Data (new)'!$A:$T,5,0)="","",VLOOKUP($A40,'Data (new)'!$A:$T,5,0))</f>
        <v>Dune</v>
      </c>
      <c r="E40" s="853" t="str">
        <f>IF(VLOOKUP($A40,'Data (new)'!$A:$T,6,0)="","",VLOOKUP($A40,'Data (new)'!$A:$T,6,0))</f>
        <v>Yotsu</v>
      </c>
      <c r="F40" s="853" t="str">
        <f>IF(VLOOKUP($A40,'Data (new)'!$A:$T,14,0)="","",VLOOKUP($A40,'Data (new)'!$A:$T,14,0))</f>
        <v>Pinches</v>
      </c>
      <c r="G40" s="943" t="str">
        <f>IF(VLOOKUP($A40,'Data (new)'!$A:$T,10,0)="","",VLOOKUP($A40,'Data (new)'!$A:$T,10,0))</f>
        <v>XXL</v>
      </c>
      <c r="H40" s="943">
        <f>IF(VLOOKUP($A40,'Data (new)'!$A:$T,11,0)="","",VLOOKUP($A40,'Data (new)'!$A:$T,11,0))</f>
        <v>2</v>
      </c>
      <c r="I40" s="944">
        <f>IF(VLOOKUP($A40,'Data (new)'!$A:$T,16,0)="","",VLOOKUP($A40,'Data (new)'!$A:$T,16,0))</f>
        <v>148</v>
      </c>
      <c r="J40" s="769"/>
      <c r="K40" s="774"/>
      <c r="L40" s="772"/>
      <c r="M40" s="773"/>
      <c r="N40" s="775"/>
      <c r="O40" s="945"/>
      <c r="P40" s="776"/>
      <c r="Q40" s="946"/>
      <c r="R40" s="947"/>
      <c r="S40" s="777"/>
      <c r="T40" s="770"/>
      <c r="U40" s="771"/>
      <c r="V40" s="948"/>
      <c r="W40" s="949"/>
      <c r="X40" s="944">
        <f>IF(VLOOKUP($A40,'Data (new)'!$A:$T,12,0)="","",VLOOKUP($A40,'Data (new)'!$A:$T,12,0))</f>
        <v>2.0670000000000002</v>
      </c>
      <c r="Y40" s="943" t="str">
        <f t="shared" si="0"/>
        <v/>
      </c>
      <c r="Z40" s="943" t="str">
        <f t="shared" si="1"/>
        <v/>
      </c>
      <c r="AA40" s="944" t="str">
        <f t="shared" si="2"/>
        <v/>
      </c>
      <c r="AB40" s="944" t="str">
        <f>IF(ISERROR(Tableau1475[[#This Row],[Cost (excl tax, EUR)]]*(1-$G$3)),"",Tableau1475[[#This Row],[Cost (excl tax, EUR)]]*(1-$G$3))</f>
        <v/>
      </c>
      <c r="AC40" s="962" t="str">
        <f t="shared" si="3"/>
        <v/>
      </c>
      <c r="AD40" s="344"/>
      <c r="AE40" s="344"/>
      <c r="AF40" s="344"/>
      <c r="AG40" s="292"/>
      <c r="AH40" s="292"/>
      <c r="AI40" s="292"/>
      <c r="AJ40" s="292"/>
      <c r="AK40" s="256"/>
      <c r="AL40" s="256"/>
      <c r="AM40" s="256"/>
      <c r="AN40" s="256"/>
    </row>
    <row r="41" spans="1:40" ht="15" customHeight="1">
      <c r="A41" s="941" t="s">
        <v>1077</v>
      </c>
      <c r="B41" s="942">
        <f>IF(VLOOKUP($A41,'Data (new)'!$A:$T,2,0)="","",VLOOKUP($A41,'Data (new)'!$A:$T,2,0))</f>
        <v>9662</v>
      </c>
      <c r="C41" s="942" t="str">
        <f>IF(VLOOKUP($A41,Data!$A:$T,3,0)="","",VLOOKUP($A41,Data!$A:$T,3,0))</f>
        <v/>
      </c>
      <c r="D41" s="853" t="str">
        <f>IF(VLOOKUP($A41,'Data (new)'!$A:$T,5,0)="","",VLOOKUP($A41,'Data (new)'!$A:$T,5,0))</f>
        <v>Dune</v>
      </c>
      <c r="E41" s="853" t="str">
        <f>IF(VLOOKUP($A41,'Data (new)'!$A:$T,6,0)="","",VLOOKUP($A41,'Data (new)'!$A:$T,6,0))</f>
        <v>Yumi</v>
      </c>
      <c r="F41" s="853" t="str">
        <f>IF(VLOOKUP($A41,'Data (new)'!$A:$T,14,0)="","",VLOOKUP($A41,'Data (new)'!$A:$T,14,0))</f>
        <v>Crimps</v>
      </c>
      <c r="G41" s="943" t="str">
        <f>IF(VLOOKUP($A41,'Data (new)'!$A:$T,10,0)="","",VLOOKUP($A41,'Data (new)'!$A:$T,10,0))</f>
        <v>S-M</v>
      </c>
      <c r="H41" s="943">
        <f>IF(VLOOKUP($A41,'Data (new)'!$A:$T,11,0)="","",VLOOKUP($A41,'Data (new)'!$A:$T,11,0))</f>
        <v>10</v>
      </c>
      <c r="I41" s="944">
        <f>IF(VLOOKUP($A41,'Data (new)'!$A:$T,16,0)="","",VLOOKUP($A41,'Data (new)'!$A:$T,16,0))</f>
        <v>72</v>
      </c>
      <c r="J41" s="769"/>
      <c r="K41" s="774"/>
      <c r="L41" s="772"/>
      <c r="M41" s="773"/>
      <c r="N41" s="775"/>
      <c r="O41" s="945"/>
      <c r="P41" s="776"/>
      <c r="Q41" s="946"/>
      <c r="R41" s="947"/>
      <c r="S41" s="777"/>
      <c r="T41" s="770"/>
      <c r="U41" s="771"/>
      <c r="V41" s="948"/>
      <c r="W41" s="949"/>
      <c r="X41" s="944">
        <f>IF(VLOOKUP($A41,'Data (new)'!$A:$T,12,0)="","",VLOOKUP($A41,'Data (new)'!$A:$T,12,0))</f>
        <v>0.67500000000000004</v>
      </c>
      <c r="Y41" s="943" t="str">
        <f t="shared" si="0"/>
        <v/>
      </c>
      <c r="Z41" s="943" t="str">
        <f t="shared" si="1"/>
        <v/>
      </c>
      <c r="AA41" s="944" t="str">
        <f t="shared" si="2"/>
        <v/>
      </c>
      <c r="AB41" s="944" t="str">
        <f>IF(ISERROR(Tableau1475[[#This Row],[Cost (excl tax, EUR)]]*(1-$G$3)),"",Tableau1475[[#This Row],[Cost (excl tax, EUR)]]*(1-$G$3))</f>
        <v/>
      </c>
      <c r="AC41" s="882" t="str">
        <f t="shared" si="3"/>
        <v/>
      </c>
      <c r="AD41" s="344"/>
      <c r="AE41" s="344"/>
      <c r="AF41" s="344"/>
      <c r="AG41" s="292"/>
      <c r="AH41" s="292"/>
      <c r="AI41" s="292"/>
      <c r="AJ41" s="292"/>
      <c r="AK41" s="256"/>
      <c r="AL41" s="256"/>
      <c r="AM41" s="256"/>
      <c r="AN41" s="256"/>
    </row>
    <row r="42" spans="1:40" ht="15" customHeight="1">
      <c r="A42" s="951" t="s">
        <v>1078</v>
      </c>
      <c r="B42" s="942">
        <f>IF(VLOOKUP($A42,'Data (new)'!$A:$T,2,0)="","",VLOOKUP($A42,'Data (new)'!$A:$T,2,0))</f>
        <v>9494</v>
      </c>
      <c r="C42" s="952" t="str">
        <f>IF(VLOOKUP($A42,Data!$A:$T,3,0)="","",VLOOKUP($A42,Data!$A:$T,3,0))</f>
        <v/>
      </c>
      <c r="D42" s="853" t="str">
        <f>IF(VLOOKUP($A42,'Data (new)'!$A:$T,5,0)="","",VLOOKUP($A42,'Data (new)'!$A:$T,5,0))</f>
        <v>Dune</v>
      </c>
      <c r="E42" s="853" t="str">
        <f>IF(VLOOKUP($A42,'Data (new)'!$A:$T,6,0)="","",VLOOKUP($A42,'Data (new)'!$A:$T,6,0))</f>
        <v>Zen</v>
      </c>
      <c r="F42" s="853" t="str">
        <f>IF(VLOOKUP($A42,'Data (new)'!$A:$T,14,0)="","",VLOOKUP($A42,'Data (new)'!$A:$T,14,0))</f>
        <v>Pinches</v>
      </c>
      <c r="G42" s="943" t="str">
        <f>IF(VLOOKUP($A42,'Data (new)'!$A:$T,10,0)="","",VLOOKUP($A42,'Data (new)'!$A:$T,10,0))</f>
        <v>M-L</v>
      </c>
      <c r="H42" s="943">
        <f>IF(VLOOKUP($A42,'Data (new)'!$A:$T,11,0)="","",VLOOKUP($A42,'Data (new)'!$A:$T,11,0))</f>
        <v>15</v>
      </c>
      <c r="I42" s="944">
        <f>IF(VLOOKUP($A42,'Data (new)'!$A:$T,16,0)="","",VLOOKUP($A42,'Data (new)'!$A:$T,16,0))</f>
        <v>337</v>
      </c>
      <c r="J42" s="769"/>
      <c r="K42" s="774"/>
      <c r="L42" s="772"/>
      <c r="M42" s="773"/>
      <c r="N42" s="775"/>
      <c r="O42" s="945"/>
      <c r="P42" s="776"/>
      <c r="Q42" s="946"/>
      <c r="R42" s="947"/>
      <c r="S42" s="777"/>
      <c r="T42" s="770"/>
      <c r="U42" s="771"/>
      <c r="V42" s="948"/>
      <c r="W42" s="949"/>
      <c r="X42" s="944">
        <f>IF(VLOOKUP($A42,'Data (new)'!$A:$T,12,0)="","",VLOOKUP($A42,'Data (new)'!$A:$T,12,0))</f>
        <v>5.883</v>
      </c>
      <c r="Y42" s="943" t="str">
        <f t="shared" si="0"/>
        <v/>
      </c>
      <c r="Z42" s="943" t="str">
        <f t="shared" si="1"/>
        <v/>
      </c>
      <c r="AA42" s="944" t="str">
        <f t="shared" si="2"/>
        <v/>
      </c>
      <c r="AB42" s="944" t="str">
        <f>IF(ISERROR(Tableau1475[[#This Row],[Cost (excl tax, EUR)]]*(1-$G$3)),"",Tableau1475[[#This Row],[Cost (excl tax, EUR)]]*(1-$G$3))</f>
        <v/>
      </c>
      <c r="AC42" s="962" t="str">
        <f t="shared" si="3"/>
        <v/>
      </c>
      <c r="AD42" s="344"/>
      <c r="AE42" s="344"/>
      <c r="AF42" s="344"/>
      <c r="AG42" s="292"/>
      <c r="AH42" s="292"/>
      <c r="AI42" s="292"/>
      <c r="AJ42" s="292"/>
      <c r="AK42" s="256"/>
      <c r="AL42" s="256"/>
      <c r="AM42" s="256"/>
      <c r="AN42" s="256"/>
    </row>
    <row r="43" spans="1:40" ht="15" customHeight="1">
      <c r="A43" s="950" t="s">
        <v>1079</v>
      </c>
      <c r="B43" s="942">
        <f>IF(VLOOKUP($A43,'Data (new)'!$A:$T,2,0)="","",VLOOKUP($A43,'Data (new)'!$A:$T,2,0))</f>
        <v>13647</v>
      </c>
      <c r="C43" s="955" t="str">
        <f>IF(VLOOKUP($A43,Data!$A:$T,3,0)="","",VLOOKUP($A43,Data!$A:$T,3,0))</f>
        <v/>
      </c>
      <c r="D43" s="853" t="str">
        <f>IF(VLOOKUP($A43,'Data (new)'!$A:$T,5,0)="","",VLOOKUP($A43,'Data (new)'!$A:$T,5,0))</f>
        <v>Dune Dual</v>
      </c>
      <c r="E43" s="853" t="str">
        <f>IF(VLOOKUP($A43,'Data (new)'!$A:$T,6,0)="","",VLOOKUP($A43,'Data (new)'!$A:$T,6,0))</f>
        <v>Alpha</v>
      </c>
      <c r="F43" s="853" t="str">
        <f>IF(VLOOKUP($A43,'Data (new)'!$A:$T,14,0)="","",VLOOKUP($A43,'Data (new)'!$A:$T,14,0))</f>
        <v>Crimps</v>
      </c>
      <c r="G43" s="943" t="str">
        <f>IF(VLOOKUP($A43,'Data (new)'!$A:$T,10,0)="","",VLOOKUP($A43,'Data (new)'!$A:$T,10,0))</f>
        <v>S</v>
      </c>
      <c r="H43" s="943">
        <f>IF(VLOOKUP($A43,'Data (new)'!$A:$T,11,0)="","",VLOOKUP($A43,'Data (new)'!$A:$T,11,0))</f>
        <v>10</v>
      </c>
      <c r="I43" s="944">
        <f>IF(VLOOKUP($A43,'Data (new)'!$A:$T,16,0)="","",VLOOKUP($A43,'Data (new)'!$A:$T,16,0))</f>
        <v>86</v>
      </c>
      <c r="J43" s="769"/>
      <c r="K43" s="774"/>
      <c r="L43" s="772"/>
      <c r="M43" s="773"/>
      <c r="N43" s="775"/>
      <c r="O43" s="945"/>
      <c r="P43" s="776"/>
      <c r="Q43" s="946"/>
      <c r="R43" s="947"/>
      <c r="S43" s="777"/>
      <c r="T43" s="770"/>
      <c r="U43" s="771"/>
      <c r="V43" s="948"/>
      <c r="W43" s="949"/>
      <c r="X43" s="944">
        <f>IF(VLOOKUP($A43,'Data (new)'!$A:$T,12,0)="","",VLOOKUP($A43,'Data (new)'!$A:$T,12,0))</f>
        <v>0.80200000000000005</v>
      </c>
      <c r="Y43" s="943" t="str">
        <f t="shared" si="0"/>
        <v/>
      </c>
      <c r="Z43" s="943" t="str">
        <f t="shared" si="1"/>
        <v/>
      </c>
      <c r="AA43" s="944" t="str">
        <f t="shared" si="2"/>
        <v/>
      </c>
      <c r="AB43" s="944" t="str">
        <f>IF(ISERROR(Tableau1475[[#This Row],[Cost (excl tax, EUR)]]*(1-$G$3)),"",Tableau1475[[#This Row],[Cost (excl tax, EUR)]]*(1-$G$3))</f>
        <v/>
      </c>
      <c r="AC43" s="882" t="str">
        <f t="shared" si="3"/>
        <v/>
      </c>
      <c r="AD43" s="344"/>
      <c r="AE43" s="344"/>
      <c r="AF43" s="344"/>
      <c r="AG43" s="292"/>
      <c r="AH43" s="292"/>
      <c r="AI43" s="292"/>
      <c r="AJ43" s="292"/>
      <c r="AK43" s="256"/>
      <c r="AL43" s="256"/>
      <c r="AM43" s="256"/>
      <c r="AN43" s="256"/>
    </row>
    <row r="44" spans="1:40" ht="15" customHeight="1">
      <c r="A44" s="941" t="s">
        <v>1080</v>
      </c>
      <c r="B44" s="942">
        <f>IF(VLOOKUP($A44,'Data (new)'!$A:$T,2,0)="","",VLOOKUP($A44,'Data (new)'!$A:$T,2,0))</f>
        <v>13648</v>
      </c>
      <c r="C44" s="942" t="str">
        <f>IF(VLOOKUP($A44,Data!$A:$T,3,0)="","",VLOOKUP($A44,Data!$A:$T,3,0))</f>
        <v/>
      </c>
      <c r="D44" s="853" t="str">
        <f>IF(VLOOKUP($A44,'Data (new)'!$A:$T,5,0)="","",VLOOKUP($A44,'Data (new)'!$A:$T,5,0))</f>
        <v>Dune Dual</v>
      </c>
      <c r="E44" s="853" t="str">
        <f>IF(VLOOKUP($A44,'Data (new)'!$A:$T,6,0)="","",VLOOKUP($A44,'Data (new)'!$A:$T,6,0))</f>
        <v>Android</v>
      </c>
      <c r="F44" s="853" t="str">
        <f>IF(VLOOKUP($A44,'Data (new)'!$A:$T,14,0)="","",VLOOKUP($A44,'Data (new)'!$A:$T,14,0))</f>
        <v>Feets</v>
      </c>
      <c r="G44" s="943" t="str">
        <f>IF(VLOOKUP($A44,'Data (new)'!$A:$T,10,0)="","",VLOOKUP($A44,'Data (new)'!$A:$T,10,0))</f>
        <v>S</v>
      </c>
      <c r="H44" s="943">
        <f>IF(VLOOKUP($A44,'Data (new)'!$A:$T,11,0)="","",VLOOKUP($A44,'Data (new)'!$A:$T,11,0))</f>
        <v>5</v>
      </c>
      <c r="I44" s="944">
        <f>IF(VLOOKUP($A44,'Data (new)'!$A:$T,16,0)="","",VLOOKUP($A44,'Data (new)'!$A:$T,16,0))</f>
        <v>60</v>
      </c>
      <c r="J44" s="769"/>
      <c r="K44" s="774"/>
      <c r="L44" s="772"/>
      <c r="M44" s="773"/>
      <c r="N44" s="775"/>
      <c r="O44" s="945"/>
      <c r="P44" s="776"/>
      <c r="Q44" s="946"/>
      <c r="R44" s="947"/>
      <c r="S44" s="777"/>
      <c r="T44" s="770"/>
      <c r="U44" s="771"/>
      <c r="V44" s="948"/>
      <c r="W44" s="949"/>
      <c r="X44" s="944">
        <f>IF(VLOOKUP($A44,'Data (new)'!$A:$T,12,0)="","",VLOOKUP($A44,'Data (new)'!$A:$T,12,0))</f>
        <v>0.67</v>
      </c>
      <c r="Y44" s="943" t="str">
        <f t="shared" si="0"/>
        <v/>
      </c>
      <c r="Z44" s="943" t="str">
        <f t="shared" si="1"/>
        <v/>
      </c>
      <c r="AA44" s="944" t="str">
        <f t="shared" si="2"/>
        <v/>
      </c>
      <c r="AB44" s="944" t="str">
        <f>IF(ISERROR(Tableau1475[[#This Row],[Cost (excl tax, EUR)]]*(1-$G$3)),"",Tableau1475[[#This Row],[Cost (excl tax, EUR)]]*(1-$G$3))</f>
        <v/>
      </c>
      <c r="AC44" s="962" t="str">
        <f t="shared" si="3"/>
        <v/>
      </c>
      <c r="AD44" s="344"/>
      <c r="AE44" s="344"/>
      <c r="AF44" s="344"/>
      <c r="AG44" s="292"/>
      <c r="AH44" s="292"/>
      <c r="AI44" s="292"/>
      <c r="AJ44" s="292"/>
      <c r="AK44" s="256"/>
      <c r="AL44" s="256"/>
      <c r="AM44" s="256"/>
      <c r="AN44" s="256"/>
    </row>
    <row r="45" spans="1:40" ht="15" customHeight="1">
      <c r="A45" s="941" t="s">
        <v>1081</v>
      </c>
      <c r="B45" s="942">
        <f>IF(VLOOKUP($A45,'Data (new)'!$A:$T,2,0)="","",VLOOKUP($A45,'Data (new)'!$A:$T,2,0))</f>
        <v>13649</v>
      </c>
      <c r="C45" s="942" t="str">
        <f>IF(VLOOKUP($A45,Data!$A:$T,3,0)="","",VLOOKUP($A45,Data!$A:$T,3,0))</f>
        <v/>
      </c>
      <c r="D45" s="853" t="str">
        <f>IF(VLOOKUP($A45,'Data (new)'!$A:$T,5,0)="","",VLOOKUP($A45,'Data (new)'!$A:$T,5,0))</f>
        <v>Dune Dual</v>
      </c>
      <c r="E45" s="853" t="str">
        <f>IF(VLOOKUP($A45,'Data (new)'!$A:$T,6,0)="","",VLOOKUP($A45,'Data (new)'!$A:$T,6,0))</f>
        <v>Bolero</v>
      </c>
      <c r="F45" s="853" t="str">
        <f>IF(VLOOKUP($A45,'Data (new)'!$A:$T,14,0)="","",VLOOKUP($A45,'Data (new)'!$A:$T,14,0))</f>
        <v>Slopers</v>
      </c>
      <c r="G45" s="943" t="str">
        <f>IF(VLOOKUP($A45,'Data (new)'!$A:$T,10,0)="","",VLOOKUP($A45,'Data (new)'!$A:$T,10,0))</f>
        <v>MEGA</v>
      </c>
      <c r="H45" s="943">
        <f>IF(VLOOKUP($A45,'Data (new)'!$A:$T,11,0)="","",VLOOKUP($A45,'Data (new)'!$A:$T,11,0))</f>
        <v>2</v>
      </c>
      <c r="I45" s="944">
        <f>IF(VLOOKUP($A45,'Data (new)'!$A:$T,16,0)="","",VLOOKUP($A45,'Data (new)'!$A:$T,16,0))</f>
        <v>138</v>
      </c>
      <c r="J45" s="769"/>
      <c r="K45" s="774"/>
      <c r="L45" s="772"/>
      <c r="M45" s="773"/>
      <c r="N45" s="775"/>
      <c r="O45" s="945"/>
      <c r="P45" s="776"/>
      <c r="Q45" s="946"/>
      <c r="R45" s="947"/>
      <c r="S45" s="777"/>
      <c r="T45" s="770"/>
      <c r="U45" s="771"/>
      <c r="V45" s="948"/>
      <c r="W45" s="949"/>
      <c r="X45" s="944">
        <f>IF(VLOOKUP($A45,'Data (new)'!$A:$T,12,0)="","",VLOOKUP($A45,'Data (new)'!$A:$T,12,0))</f>
        <v>1.657</v>
      </c>
      <c r="Y45" s="943" t="str">
        <f t="shared" si="0"/>
        <v/>
      </c>
      <c r="Z45" s="943" t="str">
        <f t="shared" si="1"/>
        <v/>
      </c>
      <c r="AA45" s="944" t="str">
        <f t="shared" si="2"/>
        <v/>
      </c>
      <c r="AB45" s="944" t="str">
        <f>IF(ISERROR(Tableau1475[[#This Row],[Cost (excl tax, EUR)]]*(1-$G$3)),"",Tableau1475[[#This Row],[Cost (excl tax, EUR)]]*(1-$G$3))</f>
        <v/>
      </c>
      <c r="AC45" s="882" t="str">
        <f t="shared" si="3"/>
        <v/>
      </c>
      <c r="AD45" s="344"/>
      <c r="AE45" s="344"/>
      <c r="AF45" s="344"/>
      <c r="AG45" s="292"/>
      <c r="AH45" s="292"/>
      <c r="AI45" s="292"/>
      <c r="AJ45" s="292"/>
      <c r="AK45" s="256"/>
      <c r="AL45" s="256"/>
      <c r="AM45" s="256"/>
      <c r="AN45" s="256"/>
    </row>
    <row r="46" spans="1:40" ht="15" customHeight="1">
      <c r="A46" s="941" t="s">
        <v>1082</v>
      </c>
      <c r="B46" s="942">
        <f>IF(VLOOKUP($A46,'Data (new)'!$A:$T,2,0)="","",VLOOKUP($A46,'Data (new)'!$A:$T,2,0))</f>
        <v>13650</v>
      </c>
      <c r="C46" s="942" t="str">
        <f>IF(VLOOKUP($A46,Data!$A:$T,3,0)="","",VLOOKUP($A46,Data!$A:$T,3,0))</f>
        <v/>
      </c>
      <c r="D46" s="853" t="str">
        <f>IF(VLOOKUP($A46,'Data (new)'!$A:$T,5,0)="","",VLOOKUP($A46,'Data (new)'!$A:$T,5,0))</f>
        <v>Dune Dual</v>
      </c>
      <c r="E46" s="853" t="str">
        <f>IF(VLOOKUP($A46,'Data (new)'!$A:$T,6,0)="","",VLOOKUP($A46,'Data (new)'!$A:$T,6,0))</f>
        <v>Chilam</v>
      </c>
      <c r="F46" s="853" t="str">
        <f>IF(VLOOKUP($A46,'Data (new)'!$A:$T,14,0)="","",VLOOKUP($A46,'Data (new)'!$A:$T,14,0))</f>
        <v>Craters</v>
      </c>
      <c r="G46" s="943" t="str">
        <f>IF(VLOOKUP($A46,'Data (new)'!$A:$T,10,0)="","",VLOOKUP($A46,'Data (new)'!$A:$T,10,0))</f>
        <v>XXL</v>
      </c>
      <c r="H46" s="943">
        <f>IF(VLOOKUP($A46,'Data (new)'!$A:$T,11,0)="","",VLOOKUP($A46,'Data (new)'!$A:$T,11,0))</f>
        <v>2</v>
      </c>
      <c r="I46" s="944">
        <f>IF(VLOOKUP($A46,'Data (new)'!$A:$T,16,0)="","",VLOOKUP($A46,'Data (new)'!$A:$T,16,0))</f>
        <v>92</v>
      </c>
      <c r="J46" s="769"/>
      <c r="K46" s="774"/>
      <c r="L46" s="772"/>
      <c r="M46" s="773"/>
      <c r="N46" s="775"/>
      <c r="O46" s="945"/>
      <c r="P46" s="776"/>
      <c r="Q46" s="946"/>
      <c r="R46" s="947"/>
      <c r="S46" s="777"/>
      <c r="T46" s="770"/>
      <c r="U46" s="771"/>
      <c r="V46" s="948"/>
      <c r="W46" s="949"/>
      <c r="X46" s="944">
        <f>IF(VLOOKUP($A46,'Data (new)'!$A:$T,12,0)="","",VLOOKUP($A46,'Data (new)'!$A:$T,12,0))</f>
        <v>2.218</v>
      </c>
      <c r="Y46" s="943" t="str">
        <f t="shared" si="0"/>
        <v/>
      </c>
      <c r="Z46" s="943" t="str">
        <f t="shared" si="1"/>
        <v/>
      </c>
      <c r="AA46" s="944" t="str">
        <f t="shared" si="2"/>
        <v/>
      </c>
      <c r="AB46" s="944" t="str">
        <f>IF(ISERROR(Tableau1475[[#This Row],[Cost (excl tax, EUR)]]*(1-$G$3)),"",Tableau1475[[#This Row],[Cost (excl tax, EUR)]]*(1-$G$3))</f>
        <v/>
      </c>
      <c r="AC46" s="962" t="str">
        <f t="shared" si="3"/>
        <v/>
      </c>
      <c r="AD46" s="344"/>
      <c r="AE46" s="344"/>
      <c r="AF46" s="344"/>
      <c r="AG46" s="292"/>
      <c r="AH46" s="292"/>
      <c r="AI46" s="292"/>
      <c r="AJ46" s="292"/>
      <c r="AK46" s="256"/>
      <c r="AL46" s="256"/>
      <c r="AM46" s="256"/>
      <c r="AN46" s="256"/>
    </row>
    <row r="47" spans="1:40" ht="15" customHeight="1">
      <c r="A47" s="941" t="s">
        <v>1083</v>
      </c>
      <c r="B47" s="942">
        <f>IF(VLOOKUP($A47,'Data (new)'!$A:$T,2,0)="","",VLOOKUP($A47,'Data (new)'!$A:$T,2,0))</f>
        <v>13651</v>
      </c>
      <c r="C47" s="942" t="str">
        <f>IF(VLOOKUP($A47,Data!$A:$T,3,0)="","",VLOOKUP($A47,Data!$A:$T,3,0))</f>
        <v/>
      </c>
      <c r="D47" s="853" t="str">
        <f>IF(VLOOKUP($A47,'Data (new)'!$A:$T,5,0)="","",VLOOKUP($A47,'Data (new)'!$A:$T,5,0))</f>
        <v>Dune Dual</v>
      </c>
      <c r="E47" s="853" t="str">
        <f>IF(VLOOKUP($A47,'Data (new)'!$A:$T,6,0)="","",VLOOKUP($A47,'Data (new)'!$A:$T,6,0))</f>
        <v>Cosmic</v>
      </c>
      <c r="F47" s="853" t="str">
        <f>IF(VLOOKUP($A47,'Data (new)'!$A:$T,14,0)="","",VLOOKUP($A47,'Data (new)'!$A:$T,14,0))</f>
        <v>Slopers</v>
      </c>
      <c r="G47" s="943" t="str">
        <f>IF(VLOOKUP($A47,'Data (new)'!$A:$T,10,0)="","",VLOOKUP($A47,'Data (new)'!$A:$T,10,0))</f>
        <v>MEGA</v>
      </c>
      <c r="H47" s="943">
        <f>IF(VLOOKUP($A47,'Data (new)'!$A:$T,11,0)="","",VLOOKUP($A47,'Data (new)'!$A:$T,11,0))</f>
        <v>1</v>
      </c>
      <c r="I47" s="944">
        <f>IF(VLOOKUP($A47,'Data (new)'!$A:$T,16,0)="","",VLOOKUP($A47,'Data (new)'!$A:$T,16,0))</f>
        <v>164</v>
      </c>
      <c r="J47" s="769"/>
      <c r="K47" s="774"/>
      <c r="L47" s="772"/>
      <c r="M47" s="773"/>
      <c r="N47" s="775"/>
      <c r="O47" s="945"/>
      <c r="P47" s="776"/>
      <c r="Q47" s="946"/>
      <c r="R47" s="947"/>
      <c r="S47" s="777"/>
      <c r="T47" s="770"/>
      <c r="U47" s="771"/>
      <c r="V47" s="948"/>
      <c r="W47" s="949"/>
      <c r="X47" s="944">
        <f>IF(VLOOKUP($A47,'Data (new)'!$A:$T,12,0)="","",VLOOKUP($A47,'Data (new)'!$A:$T,12,0))</f>
        <v>2.327</v>
      </c>
      <c r="Y47" s="943" t="str">
        <f t="shared" si="0"/>
        <v/>
      </c>
      <c r="Z47" s="943" t="str">
        <f t="shared" si="1"/>
        <v/>
      </c>
      <c r="AA47" s="944" t="str">
        <f t="shared" si="2"/>
        <v/>
      </c>
      <c r="AB47" s="944" t="str">
        <f>IF(ISERROR(Tableau1475[[#This Row],[Cost (excl tax, EUR)]]*(1-$G$3)),"",Tableau1475[[#This Row],[Cost (excl tax, EUR)]]*(1-$G$3))</f>
        <v/>
      </c>
      <c r="AC47" s="882" t="str">
        <f t="shared" si="3"/>
        <v/>
      </c>
      <c r="AD47" s="344"/>
      <c r="AE47" s="344"/>
      <c r="AF47" s="344"/>
      <c r="AG47" s="292"/>
      <c r="AH47" s="292"/>
      <c r="AI47" s="292"/>
      <c r="AJ47" s="292"/>
      <c r="AK47" s="256"/>
      <c r="AL47" s="256"/>
      <c r="AM47" s="256"/>
      <c r="AN47" s="256"/>
    </row>
    <row r="48" spans="1:40" ht="15" customHeight="1">
      <c r="A48" s="941" t="s">
        <v>1084</v>
      </c>
      <c r="B48" s="942">
        <f>IF(VLOOKUP($A48,'Data (new)'!$A:$T,2,0)="","",VLOOKUP($A48,'Data (new)'!$A:$T,2,0))</f>
        <v>13652</v>
      </c>
      <c r="C48" s="942" t="str">
        <f>IF(VLOOKUP($A48,Data!$A:$T,3,0)="","",VLOOKUP($A48,Data!$A:$T,3,0))</f>
        <v/>
      </c>
      <c r="D48" s="853" t="str">
        <f>IF(VLOOKUP($A48,'Data (new)'!$A:$T,5,0)="","",VLOOKUP($A48,'Data (new)'!$A:$T,5,0))</f>
        <v>Dune Dual</v>
      </c>
      <c r="E48" s="853" t="str">
        <f>IF(VLOOKUP($A48,'Data (new)'!$A:$T,6,0)="","",VLOOKUP($A48,'Data (new)'!$A:$T,6,0))</f>
        <v>Crux</v>
      </c>
      <c r="F48" s="853" t="str">
        <f>IF(VLOOKUP($A48,'Data (new)'!$A:$T,14,0)="","",VLOOKUP($A48,'Data (new)'!$A:$T,14,0))</f>
        <v>Pockets</v>
      </c>
      <c r="G48" s="943" t="str">
        <f>IF(VLOOKUP($A48,'Data (new)'!$A:$T,10,0)="","",VLOOKUP($A48,'Data (new)'!$A:$T,10,0))</f>
        <v>M</v>
      </c>
      <c r="H48" s="943">
        <f>IF(VLOOKUP($A48,'Data (new)'!$A:$T,11,0)="","",VLOOKUP($A48,'Data (new)'!$A:$T,11,0))</f>
        <v>8</v>
      </c>
      <c r="I48" s="944">
        <f>IF(VLOOKUP($A48,'Data (new)'!$A:$T,16,0)="","",VLOOKUP($A48,'Data (new)'!$A:$T,16,0))</f>
        <v>173</v>
      </c>
      <c r="J48" s="769"/>
      <c r="K48" s="774"/>
      <c r="L48" s="772"/>
      <c r="M48" s="773"/>
      <c r="N48" s="775"/>
      <c r="O48" s="945"/>
      <c r="P48" s="776"/>
      <c r="Q48" s="946"/>
      <c r="R48" s="947"/>
      <c r="S48" s="777"/>
      <c r="T48" s="770"/>
      <c r="U48" s="771"/>
      <c r="V48" s="948"/>
      <c r="W48" s="949"/>
      <c r="X48" s="944">
        <f>IF(VLOOKUP($A48,'Data (new)'!$A:$T,12,0)="","",VLOOKUP($A48,'Data (new)'!$A:$T,12,0))</f>
        <v>2.6269999999999998</v>
      </c>
      <c r="Y48" s="943" t="str">
        <f t="shared" si="0"/>
        <v/>
      </c>
      <c r="Z48" s="943" t="str">
        <f t="shared" si="1"/>
        <v/>
      </c>
      <c r="AA48" s="944" t="str">
        <f t="shared" si="2"/>
        <v/>
      </c>
      <c r="AB48" s="944" t="str">
        <f>IF(ISERROR(Tableau1475[[#This Row],[Cost (excl tax, EUR)]]*(1-$G$3)),"",Tableau1475[[#This Row],[Cost (excl tax, EUR)]]*(1-$G$3))</f>
        <v/>
      </c>
      <c r="AC48" s="962" t="str">
        <f t="shared" si="3"/>
        <v/>
      </c>
      <c r="AD48" s="344"/>
      <c r="AE48" s="344"/>
      <c r="AF48" s="344"/>
      <c r="AG48" s="292"/>
      <c r="AH48" s="292"/>
      <c r="AI48" s="292"/>
      <c r="AJ48" s="292"/>
      <c r="AK48" s="256"/>
      <c r="AL48" s="256"/>
      <c r="AM48" s="256"/>
      <c r="AN48" s="256"/>
    </row>
    <row r="49" spans="1:40" ht="15" customHeight="1">
      <c r="A49" s="941" t="s">
        <v>1085</v>
      </c>
      <c r="B49" s="942">
        <f>IF(VLOOKUP($A49,'Data (new)'!$A:$T,2,0)="","",VLOOKUP($A49,'Data (new)'!$A:$T,2,0))</f>
        <v>13653</v>
      </c>
      <c r="C49" s="942" t="str">
        <f>IF(VLOOKUP($A49,Data!$A:$T,3,0)="","",VLOOKUP($A49,Data!$A:$T,3,0))</f>
        <v/>
      </c>
      <c r="D49" s="853" t="str">
        <f>IF(VLOOKUP($A49,'Data (new)'!$A:$T,5,0)="","",VLOOKUP($A49,'Data (new)'!$A:$T,5,0))</f>
        <v>Dune Dual</v>
      </c>
      <c r="E49" s="853" t="str">
        <f>IF(VLOOKUP($A49,'Data (new)'!$A:$T,6,0)="","",VLOOKUP($A49,'Data (new)'!$A:$T,6,0))</f>
        <v>Domino</v>
      </c>
      <c r="F49" s="853" t="str">
        <f>IF(VLOOKUP($A49,'Data (new)'!$A:$T,14,0)="","",VLOOKUP($A49,'Data (new)'!$A:$T,14,0))</f>
        <v>Feets</v>
      </c>
      <c r="G49" s="943" t="str">
        <f>IF(VLOOKUP($A49,'Data (new)'!$A:$T,10,0)="","",VLOOKUP($A49,'Data (new)'!$A:$T,10,0))</f>
        <v>XS</v>
      </c>
      <c r="H49" s="943">
        <f>IF(VLOOKUP($A49,'Data (new)'!$A:$T,11,0)="","",VLOOKUP($A49,'Data (new)'!$A:$T,11,0))</f>
        <v>10</v>
      </c>
      <c r="I49" s="944">
        <f>IF(VLOOKUP($A49,'Data (new)'!$A:$T,16,0)="","",VLOOKUP($A49,'Data (new)'!$A:$T,16,0))</f>
        <v>58</v>
      </c>
      <c r="J49" s="769"/>
      <c r="K49" s="774"/>
      <c r="L49" s="772"/>
      <c r="M49" s="773"/>
      <c r="N49" s="775"/>
      <c r="O49" s="945"/>
      <c r="P49" s="776"/>
      <c r="Q49" s="946"/>
      <c r="R49" s="947"/>
      <c r="S49" s="777"/>
      <c r="T49" s="770"/>
      <c r="U49" s="771"/>
      <c r="V49" s="948"/>
      <c r="W49" s="949"/>
      <c r="X49" s="944">
        <f>IF(VLOOKUP($A49,'Data (new)'!$A:$T,12,0)="","",VLOOKUP($A49,'Data (new)'!$A:$T,12,0))</f>
        <v>0.27400000000000002</v>
      </c>
      <c r="Y49" s="943" t="str">
        <f t="shared" si="0"/>
        <v/>
      </c>
      <c r="Z49" s="943" t="str">
        <f t="shared" si="1"/>
        <v/>
      </c>
      <c r="AA49" s="944" t="str">
        <f t="shared" si="2"/>
        <v/>
      </c>
      <c r="AB49" s="944" t="str">
        <f>IF(ISERROR(Tableau1475[[#This Row],[Cost (excl tax, EUR)]]*(1-$G$3)),"",Tableau1475[[#This Row],[Cost (excl tax, EUR)]]*(1-$G$3))</f>
        <v/>
      </c>
      <c r="AC49" s="882" t="str">
        <f t="shared" si="3"/>
        <v/>
      </c>
      <c r="AD49" s="344"/>
      <c r="AE49" s="344"/>
      <c r="AF49" s="344"/>
      <c r="AG49" s="292"/>
      <c r="AH49" s="292"/>
      <c r="AI49" s="292"/>
      <c r="AJ49" s="292"/>
      <c r="AK49" s="256"/>
      <c r="AL49" s="256"/>
      <c r="AM49" s="256"/>
      <c r="AN49" s="256"/>
    </row>
    <row r="50" spans="1:40" ht="15" customHeight="1">
      <c r="A50" s="951" t="s">
        <v>1086</v>
      </c>
      <c r="B50" s="942">
        <f>IF(VLOOKUP($A50,'Data (new)'!$A:$T,2,0)="","",VLOOKUP($A50,'Data (new)'!$A:$T,2,0))</f>
        <v>13654</v>
      </c>
      <c r="C50" s="952" t="str">
        <f>IF(VLOOKUP($A50,Data!$A:$T,3,0)="","",VLOOKUP($A50,Data!$A:$T,3,0))</f>
        <v/>
      </c>
      <c r="D50" s="853" t="str">
        <f>IF(VLOOKUP($A50,'Data (new)'!$A:$T,5,0)="","",VLOOKUP($A50,'Data (new)'!$A:$T,5,0))</f>
        <v>Dune Dual</v>
      </c>
      <c r="E50" s="853" t="str">
        <f>IF(VLOOKUP($A50,'Data (new)'!$A:$T,6,0)="","",VLOOKUP($A50,'Data (new)'!$A:$T,6,0))</f>
        <v>Echo</v>
      </c>
      <c r="F50" s="853" t="str">
        <f>IF(VLOOKUP($A50,'Data (new)'!$A:$T,14,0)="","",VLOOKUP($A50,'Data (new)'!$A:$T,14,0))</f>
        <v>Balls</v>
      </c>
      <c r="G50" s="943" t="str">
        <f>IF(VLOOKUP($A50,'Data (new)'!$A:$T,10,0)="","",VLOOKUP($A50,'Data (new)'!$A:$T,10,0))</f>
        <v>XL</v>
      </c>
      <c r="H50" s="943">
        <f>IF(VLOOKUP($A50,'Data (new)'!$A:$T,11,0)="","",VLOOKUP($A50,'Data (new)'!$A:$T,11,0))</f>
        <v>1</v>
      </c>
      <c r="I50" s="944">
        <f>IF(VLOOKUP($A50,'Data (new)'!$A:$T,16,0)="","",VLOOKUP($A50,'Data (new)'!$A:$T,16,0))</f>
        <v>89</v>
      </c>
      <c r="J50" s="769"/>
      <c r="K50" s="774"/>
      <c r="L50" s="772"/>
      <c r="M50" s="773"/>
      <c r="N50" s="775"/>
      <c r="O50" s="945"/>
      <c r="P50" s="776"/>
      <c r="Q50" s="946"/>
      <c r="R50" s="947"/>
      <c r="S50" s="777"/>
      <c r="T50" s="770"/>
      <c r="U50" s="771"/>
      <c r="V50" s="948"/>
      <c r="W50" s="949"/>
      <c r="X50" s="944">
        <f>IF(VLOOKUP($A50,'Data (new)'!$A:$T,12,0)="","",VLOOKUP($A50,'Data (new)'!$A:$T,12,0))</f>
        <v>1.1140000000000001</v>
      </c>
      <c r="Y50" s="943" t="str">
        <f t="shared" si="0"/>
        <v/>
      </c>
      <c r="Z50" s="943" t="str">
        <f t="shared" si="1"/>
        <v/>
      </c>
      <c r="AA50" s="944" t="str">
        <f t="shared" si="2"/>
        <v/>
      </c>
      <c r="AB50" s="944" t="str">
        <f>IF(ISERROR(Tableau1475[[#This Row],[Cost (excl tax, EUR)]]*(1-$G$3)),"",Tableau1475[[#This Row],[Cost (excl tax, EUR)]]*(1-$G$3))</f>
        <v/>
      </c>
      <c r="AC50" s="962" t="str">
        <f t="shared" si="3"/>
        <v/>
      </c>
      <c r="AD50" s="344"/>
      <c r="AE50" s="344"/>
      <c r="AF50" s="344"/>
      <c r="AG50" s="292"/>
      <c r="AH50" s="292"/>
      <c r="AI50" s="292"/>
      <c r="AJ50" s="292"/>
      <c r="AK50" s="256"/>
      <c r="AL50" s="256"/>
      <c r="AM50" s="256"/>
      <c r="AN50" s="256"/>
    </row>
    <row r="51" spans="1:40" ht="15" customHeight="1">
      <c r="A51" s="950" t="s">
        <v>1087</v>
      </c>
      <c r="B51" s="942">
        <f>IF(VLOOKUP($A51,'Data (new)'!$A:$T,2,0)="","",VLOOKUP($A51,'Data (new)'!$A:$T,2,0))</f>
        <v>13655</v>
      </c>
      <c r="C51" s="955" t="str">
        <f>IF(VLOOKUP($A51,Data!$A:$T,3,0)="","",VLOOKUP($A51,Data!$A:$T,3,0))</f>
        <v/>
      </c>
      <c r="D51" s="853" t="str">
        <f>IF(VLOOKUP($A51,'Data (new)'!$A:$T,5,0)="","",VLOOKUP($A51,'Data (new)'!$A:$T,5,0))</f>
        <v>Dune Dual</v>
      </c>
      <c r="E51" s="853" t="str">
        <f>IF(VLOOKUP($A51,'Data (new)'!$A:$T,6,0)="","",VLOOKUP($A51,'Data (new)'!$A:$T,6,0))</f>
        <v>Enigma 1</v>
      </c>
      <c r="F51" s="853" t="str">
        <f>IF(VLOOKUP($A51,'Data (new)'!$A:$T,14,0)="","",VLOOKUP($A51,'Data (new)'!$A:$T,14,0))</f>
        <v>Craters</v>
      </c>
      <c r="G51" s="943" t="str">
        <f>IF(VLOOKUP($A51,'Data (new)'!$A:$T,10,0)="","",VLOOKUP($A51,'Data (new)'!$A:$T,10,0))</f>
        <v>XXL</v>
      </c>
      <c r="H51" s="943">
        <f>IF(VLOOKUP($A51,'Data (new)'!$A:$T,11,0)="","",VLOOKUP($A51,'Data (new)'!$A:$T,11,0))</f>
        <v>1</v>
      </c>
      <c r="I51" s="944">
        <f>IF(VLOOKUP($A51,'Data (new)'!$A:$T,16,0)="","",VLOOKUP($A51,'Data (new)'!$A:$T,16,0))</f>
        <v>101</v>
      </c>
      <c r="J51" s="769"/>
      <c r="K51" s="774"/>
      <c r="L51" s="772"/>
      <c r="M51" s="773"/>
      <c r="N51" s="775"/>
      <c r="O51" s="945"/>
      <c r="P51" s="776"/>
      <c r="Q51" s="946"/>
      <c r="R51" s="947"/>
      <c r="S51" s="777"/>
      <c r="T51" s="770"/>
      <c r="U51" s="771"/>
      <c r="V51" s="948"/>
      <c r="W51" s="949"/>
      <c r="X51" s="944">
        <f>IF(VLOOKUP($A51,'Data (new)'!$A:$T,12,0)="","",VLOOKUP($A51,'Data (new)'!$A:$T,12,0))</f>
        <v>2.069</v>
      </c>
      <c r="Y51" s="943" t="str">
        <f t="shared" si="0"/>
        <v/>
      </c>
      <c r="Z51" s="943" t="str">
        <f t="shared" si="1"/>
        <v/>
      </c>
      <c r="AA51" s="944" t="str">
        <f t="shared" si="2"/>
        <v/>
      </c>
      <c r="AB51" s="944" t="str">
        <f>IF(ISERROR(Tableau1475[[#This Row],[Cost (excl tax, EUR)]]*(1-$G$3)),"",Tableau1475[[#This Row],[Cost (excl tax, EUR)]]*(1-$G$3))</f>
        <v/>
      </c>
      <c r="AC51" s="882" t="str">
        <f t="shared" si="3"/>
        <v/>
      </c>
      <c r="AD51" s="344"/>
      <c r="AE51" s="344"/>
      <c r="AF51" s="344"/>
      <c r="AG51" s="292"/>
      <c r="AH51" s="292"/>
      <c r="AI51" s="292"/>
      <c r="AJ51" s="292"/>
      <c r="AK51" s="256"/>
      <c r="AL51" s="256"/>
      <c r="AM51" s="256"/>
      <c r="AN51" s="256"/>
    </row>
    <row r="52" spans="1:40" ht="15" customHeight="1">
      <c r="A52" s="951" t="s">
        <v>1088</v>
      </c>
      <c r="B52" s="942">
        <f>IF(VLOOKUP($A52,'Data (new)'!$A:$T,2,0)="","",VLOOKUP($A52,'Data (new)'!$A:$T,2,0))</f>
        <v>13656</v>
      </c>
      <c r="C52" s="952" t="str">
        <f>IF(VLOOKUP($A52,Data!$A:$T,3,0)="","",VLOOKUP($A52,Data!$A:$T,3,0))</f>
        <v/>
      </c>
      <c r="D52" s="853" t="str">
        <f>IF(VLOOKUP($A52,'Data (new)'!$A:$T,5,0)="","",VLOOKUP($A52,'Data (new)'!$A:$T,5,0))</f>
        <v>Dune Dual</v>
      </c>
      <c r="E52" s="853" t="str">
        <f>IF(VLOOKUP($A52,'Data (new)'!$A:$T,6,0)="","",VLOOKUP($A52,'Data (new)'!$A:$T,6,0))</f>
        <v>Enigma 2</v>
      </c>
      <c r="F52" s="853" t="str">
        <f>IF(VLOOKUP($A52,'Data (new)'!$A:$T,14,0)="","",VLOOKUP($A52,'Data (new)'!$A:$T,14,0))</f>
        <v>Craters</v>
      </c>
      <c r="G52" s="943" t="str">
        <f>IF(VLOOKUP($A52,'Data (new)'!$A:$T,10,0)="","",VLOOKUP($A52,'Data (new)'!$A:$T,10,0))</f>
        <v>MEGA</v>
      </c>
      <c r="H52" s="943">
        <f>IF(VLOOKUP($A52,'Data (new)'!$A:$T,11,0)="","",VLOOKUP($A52,'Data (new)'!$A:$T,11,0))</f>
        <v>1</v>
      </c>
      <c r="I52" s="944">
        <f>IF(VLOOKUP($A52,'Data (new)'!$A:$T,16,0)="","",VLOOKUP($A52,'Data (new)'!$A:$T,16,0))</f>
        <v>89</v>
      </c>
      <c r="J52" s="769"/>
      <c r="K52" s="774"/>
      <c r="L52" s="772"/>
      <c r="M52" s="773"/>
      <c r="N52" s="775"/>
      <c r="O52" s="945"/>
      <c r="P52" s="776"/>
      <c r="Q52" s="946"/>
      <c r="R52" s="947"/>
      <c r="S52" s="777"/>
      <c r="T52" s="770"/>
      <c r="U52" s="771"/>
      <c r="V52" s="948"/>
      <c r="W52" s="949"/>
      <c r="X52" s="944">
        <f>IF(VLOOKUP($A52,'Data (new)'!$A:$T,12,0)="","",VLOOKUP($A52,'Data (new)'!$A:$T,12,0))</f>
        <v>1.1419999999999999</v>
      </c>
      <c r="Y52" s="943" t="str">
        <f t="shared" si="0"/>
        <v/>
      </c>
      <c r="Z52" s="943" t="str">
        <f t="shared" si="1"/>
        <v/>
      </c>
      <c r="AA52" s="944" t="str">
        <f t="shared" si="2"/>
        <v/>
      </c>
      <c r="AB52" s="944" t="str">
        <f>IF(ISERROR(Tableau1475[[#This Row],[Cost (excl tax, EUR)]]*(1-$G$3)),"",Tableau1475[[#This Row],[Cost (excl tax, EUR)]]*(1-$G$3))</f>
        <v/>
      </c>
      <c r="AC52" s="962" t="str">
        <f t="shared" si="3"/>
        <v/>
      </c>
      <c r="AD52" s="344"/>
      <c r="AE52" s="344"/>
      <c r="AF52" s="344"/>
      <c r="AG52" s="292"/>
      <c r="AH52" s="292"/>
      <c r="AI52" s="292"/>
      <c r="AJ52" s="292"/>
      <c r="AK52" s="256"/>
      <c r="AL52" s="256"/>
      <c r="AM52" s="256"/>
      <c r="AN52" s="256"/>
    </row>
    <row r="53" spans="1:40" ht="15" customHeight="1">
      <c r="A53" s="956" t="s">
        <v>1089</v>
      </c>
      <c r="B53" s="942">
        <f>IF(VLOOKUP($A53,'Data (new)'!$A:$T,2,0)="","",VLOOKUP($A53,'Data (new)'!$A:$T,2,0))</f>
        <v>13657</v>
      </c>
      <c r="C53" s="957" t="str">
        <f>IF(VLOOKUP($A53,Data!$A:$T,3,0)="","",VLOOKUP($A53,Data!$A:$T,3,0))</f>
        <v/>
      </c>
      <c r="D53" s="853" t="str">
        <f>IF(VLOOKUP($A53,'Data (new)'!$A:$T,5,0)="","",VLOOKUP($A53,'Data (new)'!$A:$T,5,0))</f>
        <v>Dune Dual</v>
      </c>
      <c r="E53" s="853" t="str">
        <f>IF(VLOOKUP($A53,'Data (new)'!$A:$T,6,0)="","",VLOOKUP($A53,'Data (new)'!$A:$T,6,0))</f>
        <v>Eterna</v>
      </c>
      <c r="F53" s="853" t="str">
        <f>IF(VLOOKUP($A53,'Data (new)'!$A:$T,14,0)="","",VLOOKUP($A53,'Data (new)'!$A:$T,14,0))</f>
        <v>Pinches</v>
      </c>
      <c r="G53" s="943" t="str">
        <f>IF(VLOOKUP($A53,'Data (new)'!$A:$T,10,0)="","",VLOOKUP($A53,'Data (new)'!$A:$T,10,0))</f>
        <v>MEGA</v>
      </c>
      <c r="H53" s="943">
        <f>IF(VLOOKUP($A53,'Data (new)'!$A:$T,11,0)="","",VLOOKUP($A53,'Data (new)'!$A:$T,11,0))</f>
        <v>1</v>
      </c>
      <c r="I53" s="944">
        <f>IF(VLOOKUP($A53,'Data (new)'!$A:$T,16,0)="","",VLOOKUP($A53,'Data (new)'!$A:$T,16,0))</f>
        <v>106</v>
      </c>
      <c r="J53" s="769"/>
      <c r="K53" s="774"/>
      <c r="L53" s="772"/>
      <c r="M53" s="773"/>
      <c r="N53" s="775"/>
      <c r="O53" s="945"/>
      <c r="P53" s="776"/>
      <c r="Q53" s="946"/>
      <c r="R53" s="947"/>
      <c r="S53" s="777"/>
      <c r="T53" s="770"/>
      <c r="U53" s="771"/>
      <c r="V53" s="948"/>
      <c r="W53" s="949"/>
      <c r="X53" s="944">
        <f>IF(VLOOKUP($A53,'Data (new)'!$A:$T,12,0)="","",VLOOKUP($A53,'Data (new)'!$A:$T,12,0))</f>
        <v>1.395</v>
      </c>
      <c r="Y53" s="943" t="str">
        <f t="shared" si="0"/>
        <v/>
      </c>
      <c r="Z53" s="943" t="str">
        <f t="shared" si="1"/>
        <v/>
      </c>
      <c r="AA53" s="944" t="str">
        <f t="shared" si="2"/>
        <v/>
      </c>
      <c r="AB53" s="944" t="str">
        <f>IF(ISERROR(Tableau1475[[#This Row],[Cost (excl tax, EUR)]]*(1-$G$3)),"",Tableau1475[[#This Row],[Cost (excl tax, EUR)]]*(1-$G$3))</f>
        <v/>
      </c>
      <c r="AC53" s="882" t="str">
        <f t="shared" si="3"/>
        <v/>
      </c>
      <c r="AD53" s="344"/>
      <c r="AE53" s="344"/>
      <c r="AF53" s="344"/>
      <c r="AG53" s="292"/>
      <c r="AH53" s="292"/>
      <c r="AI53" s="292"/>
      <c r="AJ53" s="292"/>
      <c r="AK53" s="256"/>
      <c r="AL53" s="256"/>
      <c r="AM53" s="256"/>
      <c r="AN53" s="256"/>
    </row>
    <row r="54" spans="1:40" ht="15" customHeight="1">
      <c r="A54" s="950" t="s">
        <v>1090</v>
      </c>
      <c r="B54" s="942">
        <f>IF(VLOOKUP($A54,'Data (new)'!$A:$T,2,0)="","",VLOOKUP($A54,'Data (new)'!$A:$T,2,0))</f>
        <v>13658</v>
      </c>
      <c r="C54" s="955" t="str">
        <f>IF(VLOOKUP($A54,Data!$A:$T,3,0)="","",VLOOKUP($A54,Data!$A:$T,3,0))</f>
        <v/>
      </c>
      <c r="D54" s="853" t="str">
        <f>IF(VLOOKUP($A54,'Data (new)'!$A:$T,5,0)="","",VLOOKUP($A54,'Data (new)'!$A:$T,5,0))</f>
        <v>Dune Dual</v>
      </c>
      <c r="E54" s="853" t="str">
        <f>IF(VLOOKUP($A54,'Data (new)'!$A:$T,6,0)="","",VLOOKUP($A54,'Data (new)'!$A:$T,6,0))</f>
        <v>Fanatic 1</v>
      </c>
      <c r="F54" s="853" t="str">
        <f>IF(VLOOKUP($A54,'Data (new)'!$A:$T,14,0)="","",VLOOKUP($A54,'Data (new)'!$A:$T,14,0))</f>
        <v>Slopers</v>
      </c>
      <c r="G54" s="943" t="str">
        <f>IF(VLOOKUP($A54,'Data (new)'!$A:$T,10,0)="","",VLOOKUP($A54,'Data (new)'!$A:$T,10,0))</f>
        <v>XXL</v>
      </c>
      <c r="H54" s="943">
        <f>IF(VLOOKUP($A54,'Data (new)'!$A:$T,11,0)="","",VLOOKUP($A54,'Data (new)'!$A:$T,11,0))</f>
        <v>3</v>
      </c>
      <c r="I54" s="944">
        <f>IF(VLOOKUP($A54,'Data (new)'!$A:$T,16,0)="","",VLOOKUP($A54,'Data (new)'!$A:$T,16,0))</f>
        <v>243</v>
      </c>
      <c r="J54" s="769"/>
      <c r="K54" s="774"/>
      <c r="L54" s="772"/>
      <c r="M54" s="773"/>
      <c r="N54" s="775"/>
      <c r="O54" s="945"/>
      <c r="P54" s="776"/>
      <c r="Q54" s="946"/>
      <c r="R54" s="947"/>
      <c r="S54" s="777"/>
      <c r="T54" s="770"/>
      <c r="U54" s="771"/>
      <c r="V54" s="948"/>
      <c r="W54" s="949"/>
      <c r="X54" s="944">
        <f>IF(VLOOKUP($A54,'Data (new)'!$A:$T,12,0)="","",VLOOKUP($A54,'Data (new)'!$A:$T,12,0))</f>
        <v>3.181</v>
      </c>
      <c r="Y54" s="943" t="str">
        <f t="shared" si="0"/>
        <v/>
      </c>
      <c r="Z54" s="943" t="str">
        <f t="shared" si="1"/>
        <v/>
      </c>
      <c r="AA54" s="944" t="str">
        <f t="shared" si="2"/>
        <v/>
      </c>
      <c r="AB54" s="944" t="str">
        <f>IF(ISERROR(Tableau1475[[#This Row],[Cost (excl tax, EUR)]]*(1-$G$3)),"",Tableau1475[[#This Row],[Cost (excl tax, EUR)]]*(1-$G$3))</f>
        <v/>
      </c>
      <c r="AC54" s="962" t="str">
        <f t="shared" si="3"/>
        <v/>
      </c>
      <c r="AD54" s="344"/>
      <c r="AE54" s="344"/>
      <c r="AF54" s="344"/>
      <c r="AG54" s="292"/>
      <c r="AH54" s="292"/>
      <c r="AI54" s="292"/>
      <c r="AJ54" s="292"/>
      <c r="AK54" s="256"/>
      <c r="AL54" s="256"/>
      <c r="AM54" s="256"/>
      <c r="AN54" s="256"/>
    </row>
    <row r="55" spans="1:40" ht="15" customHeight="1">
      <c r="A55" s="941" t="s">
        <v>1091</v>
      </c>
      <c r="B55" s="942">
        <f>IF(VLOOKUP($A55,'Data (new)'!$A:$T,2,0)="","",VLOOKUP($A55,'Data (new)'!$A:$T,2,0))</f>
        <v>13676</v>
      </c>
      <c r="C55" s="942" t="str">
        <f>IF(VLOOKUP($A55,Data!$A:$T,3,0)="","",VLOOKUP($A55,Data!$A:$T,3,0))</f>
        <v/>
      </c>
      <c r="D55" s="853" t="str">
        <f>IF(VLOOKUP($A55,'Data (new)'!$A:$T,5,0)="","",VLOOKUP($A55,'Data (new)'!$A:$T,5,0))</f>
        <v>Dune Dual</v>
      </c>
      <c r="E55" s="853" t="str">
        <f>IF(VLOOKUP($A55,'Data (new)'!$A:$T,6,0)="","",VLOOKUP($A55,'Data (new)'!$A:$T,6,0))</f>
        <v>Fanatic 2</v>
      </c>
      <c r="F55" s="853" t="str">
        <f>IF(VLOOKUP($A55,'Data (new)'!$A:$T,14,0)="","",VLOOKUP($A55,'Data (new)'!$A:$T,14,0))</f>
        <v>Slopers</v>
      </c>
      <c r="G55" s="943" t="str">
        <f>IF(VLOOKUP($A55,'Data (new)'!$A:$T,10,0)="","",VLOOKUP($A55,'Data (new)'!$A:$T,10,0))</f>
        <v>XXL</v>
      </c>
      <c r="H55" s="943">
        <f>IF(VLOOKUP($A55,'Data (new)'!$A:$T,11,0)="","",VLOOKUP($A55,'Data (new)'!$A:$T,11,0))</f>
        <v>2</v>
      </c>
      <c r="I55" s="944">
        <f>IF(VLOOKUP($A55,'Data (new)'!$A:$T,16,0)="","",VLOOKUP($A55,'Data (new)'!$A:$T,16,0))</f>
        <v>131</v>
      </c>
      <c r="J55" s="769"/>
      <c r="K55" s="774"/>
      <c r="L55" s="772"/>
      <c r="M55" s="773"/>
      <c r="N55" s="775"/>
      <c r="O55" s="945"/>
      <c r="P55" s="776"/>
      <c r="Q55" s="946"/>
      <c r="R55" s="947"/>
      <c r="S55" s="777"/>
      <c r="T55" s="770"/>
      <c r="U55" s="771"/>
      <c r="V55" s="948"/>
      <c r="W55" s="949"/>
      <c r="X55" s="944">
        <f>IF(VLOOKUP($A55,'Data (new)'!$A:$T,12,0)="","",VLOOKUP($A55,'Data (new)'!$A:$T,12,0))</f>
        <v>1.5760000000000001</v>
      </c>
      <c r="Y55" s="943" t="str">
        <f t="shared" si="0"/>
        <v/>
      </c>
      <c r="Z55" s="943" t="str">
        <f t="shared" si="1"/>
        <v/>
      </c>
      <c r="AA55" s="944" t="str">
        <f t="shared" si="2"/>
        <v/>
      </c>
      <c r="AB55" s="944" t="str">
        <f>IF(ISERROR(Tableau1475[[#This Row],[Cost (excl tax, EUR)]]*(1-$G$3)),"",Tableau1475[[#This Row],[Cost (excl tax, EUR)]]*(1-$G$3))</f>
        <v/>
      </c>
      <c r="AC55" s="882" t="str">
        <f t="shared" si="3"/>
        <v/>
      </c>
      <c r="AD55" s="344"/>
      <c r="AE55" s="344"/>
      <c r="AF55" s="344"/>
      <c r="AG55" s="292"/>
      <c r="AH55" s="292"/>
      <c r="AI55" s="292"/>
      <c r="AJ55" s="292"/>
      <c r="AK55" s="256"/>
      <c r="AL55" s="256"/>
      <c r="AM55" s="256"/>
      <c r="AN55" s="256"/>
    </row>
    <row r="56" spans="1:40" ht="15" customHeight="1">
      <c r="A56" s="951" t="s">
        <v>1092</v>
      </c>
      <c r="B56" s="942">
        <f>IF(VLOOKUP($A56,'Data (new)'!$A:$T,2,0)="","",VLOOKUP($A56,'Data (new)'!$A:$T,2,0))</f>
        <v>13677</v>
      </c>
      <c r="C56" s="952" t="str">
        <f>IF(VLOOKUP($A56,Data!$A:$T,3,0)="","",VLOOKUP($A56,Data!$A:$T,3,0))</f>
        <v/>
      </c>
      <c r="D56" s="853" t="str">
        <f>IF(VLOOKUP($A56,'Data (new)'!$A:$T,5,0)="","",VLOOKUP($A56,'Data (new)'!$A:$T,5,0))</f>
        <v>Dune Dual</v>
      </c>
      <c r="E56" s="853" t="str">
        <f>IF(VLOOKUP($A56,'Data (new)'!$A:$T,6,0)="","",VLOOKUP($A56,'Data (new)'!$A:$T,6,0))</f>
        <v>Fanatic 3</v>
      </c>
      <c r="F56" s="853" t="str">
        <f>IF(VLOOKUP($A56,'Data (new)'!$A:$T,14,0)="","",VLOOKUP($A56,'Data (new)'!$A:$T,14,0))</f>
        <v>Balls</v>
      </c>
      <c r="G56" s="943" t="str">
        <f>IF(VLOOKUP($A56,'Data (new)'!$A:$T,10,0)="","",VLOOKUP($A56,'Data (new)'!$A:$T,10,0))</f>
        <v>XL</v>
      </c>
      <c r="H56" s="943">
        <f>IF(VLOOKUP($A56,'Data (new)'!$A:$T,11,0)="","",VLOOKUP($A56,'Data (new)'!$A:$T,11,0))</f>
        <v>4</v>
      </c>
      <c r="I56" s="944">
        <f>IF(VLOOKUP($A56,'Data (new)'!$A:$T,16,0)="","",VLOOKUP($A56,'Data (new)'!$A:$T,16,0))</f>
        <v>139</v>
      </c>
      <c r="J56" s="769"/>
      <c r="K56" s="774"/>
      <c r="L56" s="772"/>
      <c r="M56" s="773"/>
      <c r="N56" s="775"/>
      <c r="O56" s="945"/>
      <c r="P56" s="776"/>
      <c r="Q56" s="946"/>
      <c r="R56" s="947"/>
      <c r="S56" s="777"/>
      <c r="T56" s="770"/>
      <c r="U56" s="771"/>
      <c r="V56" s="948"/>
      <c r="W56" s="949"/>
      <c r="X56" s="944">
        <f>IF(VLOOKUP($A56,'Data (new)'!$A:$T,12,0)="","",VLOOKUP($A56,'Data (new)'!$A:$T,12,0))</f>
        <v>1.2629999999999999</v>
      </c>
      <c r="Y56" s="943" t="str">
        <f t="shared" si="0"/>
        <v/>
      </c>
      <c r="Z56" s="943" t="str">
        <f t="shared" si="1"/>
        <v/>
      </c>
      <c r="AA56" s="944" t="str">
        <f t="shared" si="2"/>
        <v/>
      </c>
      <c r="AB56" s="944" t="str">
        <f>IF(ISERROR(Tableau1475[[#This Row],[Cost (excl tax, EUR)]]*(1-$G$3)),"",Tableau1475[[#This Row],[Cost (excl tax, EUR)]]*(1-$G$3))</f>
        <v/>
      </c>
      <c r="AC56" s="962" t="str">
        <f t="shared" si="3"/>
        <v/>
      </c>
      <c r="AD56" s="344"/>
      <c r="AE56" s="344"/>
      <c r="AF56" s="344"/>
      <c r="AG56" s="292"/>
      <c r="AH56" s="292"/>
      <c r="AI56" s="292"/>
      <c r="AJ56" s="292"/>
      <c r="AK56" s="256"/>
      <c r="AL56" s="256"/>
      <c r="AM56" s="256"/>
      <c r="AN56" s="256"/>
    </row>
    <row r="57" spans="1:40" ht="15" customHeight="1">
      <c r="A57" s="953" t="s">
        <v>1093</v>
      </c>
      <c r="B57" s="942">
        <f>IF(VLOOKUP($A57,'Data (new)'!$A:$T,2,0)="","",VLOOKUP($A57,'Data (new)'!$A:$T,2,0))</f>
        <v>13678</v>
      </c>
      <c r="C57" s="954" t="str">
        <f>IF(VLOOKUP($A57,Data!$A:$T,3,0)="","",VLOOKUP($A57,Data!$A:$T,3,0))</f>
        <v/>
      </c>
      <c r="D57" s="853" t="str">
        <f>IF(VLOOKUP($A57,'Data (new)'!$A:$T,5,0)="","",VLOOKUP($A57,'Data (new)'!$A:$T,5,0))</f>
        <v>Dune Dual</v>
      </c>
      <c r="E57" s="853" t="str">
        <f>IF(VLOOKUP($A57,'Data (new)'!$A:$T,6,0)="","",VLOOKUP($A57,'Data (new)'!$A:$T,6,0))</f>
        <v>Flashed 1</v>
      </c>
      <c r="F57" s="853" t="str">
        <f>IF(VLOOKUP($A57,'Data (new)'!$A:$T,14,0)="","",VLOOKUP($A57,'Data (new)'!$A:$T,14,0))</f>
        <v>Slopers</v>
      </c>
      <c r="G57" s="943" t="str">
        <f>IF(VLOOKUP($A57,'Data (new)'!$A:$T,10,0)="","",VLOOKUP($A57,'Data (new)'!$A:$T,10,0))</f>
        <v>XXL</v>
      </c>
      <c r="H57" s="943">
        <f>IF(VLOOKUP($A57,'Data (new)'!$A:$T,11,0)="","",VLOOKUP($A57,'Data (new)'!$A:$T,11,0))</f>
        <v>3</v>
      </c>
      <c r="I57" s="944">
        <f>IF(VLOOKUP($A57,'Data (new)'!$A:$T,16,0)="","",VLOOKUP($A57,'Data (new)'!$A:$T,16,0))</f>
        <v>215</v>
      </c>
      <c r="J57" s="769"/>
      <c r="K57" s="774"/>
      <c r="L57" s="772"/>
      <c r="M57" s="773"/>
      <c r="N57" s="775"/>
      <c r="O57" s="945"/>
      <c r="P57" s="776"/>
      <c r="Q57" s="946"/>
      <c r="R57" s="947"/>
      <c r="S57" s="777"/>
      <c r="T57" s="770"/>
      <c r="U57" s="771"/>
      <c r="V57" s="948"/>
      <c r="W57" s="949"/>
      <c r="X57" s="944">
        <f>IF(VLOOKUP($A57,'Data (new)'!$A:$T,12,0)="","",VLOOKUP($A57,'Data (new)'!$A:$T,12,0))</f>
        <v>2.6930000000000001</v>
      </c>
      <c r="Y57" s="943" t="str">
        <f t="shared" si="0"/>
        <v/>
      </c>
      <c r="Z57" s="943" t="str">
        <f t="shared" si="1"/>
        <v/>
      </c>
      <c r="AA57" s="944" t="str">
        <f t="shared" si="2"/>
        <v/>
      </c>
      <c r="AB57" s="944" t="str">
        <f>IF(ISERROR(Tableau1475[[#This Row],[Cost (excl tax, EUR)]]*(1-$G$3)),"",Tableau1475[[#This Row],[Cost (excl tax, EUR)]]*(1-$G$3))</f>
        <v/>
      </c>
      <c r="AC57" s="882" t="str">
        <f t="shared" si="3"/>
        <v/>
      </c>
      <c r="AD57" s="344"/>
      <c r="AE57" s="344"/>
      <c r="AF57" s="344"/>
      <c r="AG57" s="292"/>
      <c r="AH57" s="292"/>
      <c r="AI57" s="292"/>
      <c r="AJ57" s="292"/>
      <c r="AK57" s="256"/>
      <c r="AL57" s="256"/>
      <c r="AM57" s="256"/>
      <c r="AN57" s="256"/>
    </row>
    <row r="58" spans="1:40" ht="15" customHeight="1">
      <c r="A58" s="950" t="s">
        <v>1094</v>
      </c>
      <c r="B58" s="942">
        <f>IF(VLOOKUP($A58,'Data (new)'!$A:$T,2,0)="","",VLOOKUP($A58,'Data (new)'!$A:$T,2,0))</f>
        <v>13679</v>
      </c>
      <c r="C58" s="942" t="str">
        <f>IF(VLOOKUP($A58,Data!$A:$T,3,0)="","",VLOOKUP($A58,Data!$A:$T,3,0))</f>
        <v/>
      </c>
      <c r="D58" s="853" t="str">
        <f>IF(VLOOKUP($A58,'Data (new)'!$A:$T,5,0)="","",VLOOKUP($A58,'Data (new)'!$A:$T,5,0))</f>
        <v>Dune Dual</v>
      </c>
      <c r="E58" s="853" t="str">
        <f>IF(VLOOKUP($A58,'Data (new)'!$A:$T,6,0)="","",VLOOKUP($A58,'Data (new)'!$A:$T,6,0))</f>
        <v>Flashed 2</v>
      </c>
      <c r="F58" s="853" t="str">
        <f>IF(VLOOKUP($A58,'Data (new)'!$A:$T,14,0)="","",VLOOKUP($A58,'Data (new)'!$A:$T,14,0))</f>
        <v>Slopers</v>
      </c>
      <c r="G58" s="943" t="str">
        <f>IF(VLOOKUP($A58,'Data (new)'!$A:$T,10,0)="","",VLOOKUP($A58,'Data (new)'!$A:$T,10,0))</f>
        <v>XL</v>
      </c>
      <c r="H58" s="943">
        <f>IF(VLOOKUP($A58,'Data (new)'!$A:$T,11,0)="","",VLOOKUP($A58,'Data (new)'!$A:$T,11,0))</f>
        <v>1</v>
      </c>
      <c r="I58" s="944">
        <f>IF(VLOOKUP($A58,'Data (new)'!$A:$T,16,0)="","",VLOOKUP($A58,'Data (new)'!$A:$T,16,0))</f>
        <v>62</v>
      </c>
      <c r="J58" s="769"/>
      <c r="K58" s="774"/>
      <c r="L58" s="772"/>
      <c r="M58" s="773"/>
      <c r="N58" s="775"/>
      <c r="O58" s="945"/>
      <c r="P58" s="776"/>
      <c r="Q58" s="946"/>
      <c r="R58" s="947"/>
      <c r="S58" s="777"/>
      <c r="T58" s="770"/>
      <c r="U58" s="771"/>
      <c r="V58" s="948"/>
      <c r="W58" s="949"/>
      <c r="X58" s="944">
        <f>IF(VLOOKUP($A58,'Data (new)'!$A:$T,12,0)="","",VLOOKUP($A58,'Data (new)'!$A:$T,12,0))</f>
        <v>0.67700000000000005</v>
      </c>
      <c r="Y58" s="943" t="str">
        <f t="shared" si="0"/>
        <v/>
      </c>
      <c r="Z58" s="943" t="str">
        <f t="shared" si="1"/>
        <v/>
      </c>
      <c r="AA58" s="944" t="str">
        <f t="shared" si="2"/>
        <v/>
      </c>
      <c r="AB58" s="944" t="str">
        <f>IF(ISERROR(Tableau1475[[#This Row],[Cost (excl tax, EUR)]]*(1-$G$3)),"",Tableau1475[[#This Row],[Cost (excl tax, EUR)]]*(1-$G$3))</f>
        <v/>
      </c>
      <c r="AC58" s="962" t="str">
        <f t="shared" si="3"/>
        <v/>
      </c>
      <c r="AD58" s="344"/>
      <c r="AE58" s="344"/>
      <c r="AF58" s="344"/>
      <c r="AG58" s="292"/>
      <c r="AH58" s="292"/>
      <c r="AI58" s="292"/>
      <c r="AJ58" s="292"/>
      <c r="AK58" s="256"/>
      <c r="AL58" s="256"/>
      <c r="AM58" s="256"/>
      <c r="AN58" s="256"/>
    </row>
    <row r="59" spans="1:40" ht="15" customHeight="1">
      <c r="A59" s="951" t="s">
        <v>1095</v>
      </c>
      <c r="B59" s="942">
        <f>IF(VLOOKUP($A59,'Data (new)'!$A:$T,2,0)="","",VLOOKUP($A59,'Data (new)'!$A:$T,2,0))</f>
        <v>13680</v>
      </c>
      <c r="C59" s="952" t="str">
        <f>IF(VLOOKUP($A59,Data!$A:$T,3,0)="","",VLOOKUP($A59,Data!$A:$T,3,0))</f>
        <v/>
      </c>
      <c r="D59" s="853" t="str">
        <f>IF(VLOOKUP($A59,'Data (new)'!$A:$T,5,0)="","",VLOOKUP($A59,'Data (new)'!$A:$T,5,0))</f>
        <v>Dune Dual</v>
      </c>
      <c r="E59" s="853" t="str">
        <f>IF(VLOOKUP($A59,'Data (new)'!$A:$T,6,0)="","",VLOOKUP($A59,'Data (new)'!$A:$T,6,0))</f>
        <v>Flashed 3</v>
      </c>
      <c r="F59" s="853" t="str">
        <f>IF(VLOOKUP($A59,'Data (new)'!$A:$T,14,0)="","",VLOOKUP($A59,'Data (new)'!$A:$T,14,0))</f>
        <v>Slopers</v>
      </c>
      <c r="G59" s="943" t="str">
        <f>IF(VLOOKUP($A59,'Data (new)'!$A:$T,10,0)="","",VLOOKUP($A59,'Data (new)'!$A:$T,10,0))</f>
        <v>XXL</v>
      </c>
      <c r="H59" s="943">
        <f>IF(VLOOKUP($A59,'Data (new)'!$A:$T,11,0)="","",VLOOKUP($A59,'Data (new)'!$A:$T,11,0))</f>
        <v>1</v>
      </c>
      <c r="I59" s="944">
        <f>IF(VLOOKUP($A59,'Data (new)'!$A:$T,16,0)="","",VLOOKUP($A59,'Data (new)'!$A:$T,16,0))</f>
        <v>73</v>
      </c>
      <c r="J59" s="769"/>
      <c r="K59" s="774"/>
      <c r="L59" s="772"/>
      <c r="M59" s="773"/>
      <c r="N59" s="775"/>
      <c r="O59" s="945"/>
      <c r="P59" s="776"/>
      <c r="Q59" s="946"/>
      <c r="R59" s="947"/>
      <c r="S59" s="777"/>
      <c r="T59" s="770"/>
      <c r="U59" s="771"/>
      <c r="V59" s="948"/>
      <c r="W59" s="949"/>
      <c r="X59" s="944">
        <f>IF(VLOOKUP($A59,'Data (new)'!$A:$T,12,0)="","",VLOOKUP($A59,'Data (new)'!$A:$T,12,0))</f>
        <v>0.84499999999999997</v>
      </c>
      <c r="Y59" s="943" t="str">
        <f t="shared" si="0"/>
        <v/>
      </c>
      <c r="Z59" s="943" t="str">
        <f t="shared" si="1"/>
        <v/>
      </c>
      <c r="AA59" s="944" t="str">
        <f t="shared" si="2"/>
        <v/>
      </c>
      <c r="AB59" s="944" t="str">
        <f>IF(ISERROR(Tableau1475[[#This Row],[Cost (excl tax, EUR)]]*(1-$G$3)),"",Tableau1475[[#This Row],[Cost (excl tax, EUR)]]*(1-$G$3))</f>
        <v/>
      </c>
      <c r="AC59" s="882" t="str">
        <f t="shared" si="3"/>
        <v/>
      </c>
      <c r="AD59" s="344"/>
      <c r="AE59" s="344"/>
      <c r="AF59" s="344"/>
      <c r="AG59" s="292"/>
      <c r="AH59" s="292"/>
      <c r="AI59" s="292"/>
      <c r="AJ59" s="292"/>
      <c r="AK59" s="256"/>
      <c r="AL59" s="256"/>
      <c r="AM59" s="256"/>
      <c r="AN59" s="256"/>
    </row>
    <row r="60" spans="1:40" ht="15" customHeight="1">
      <c r="A60" s="956" t="s">
        <v>1096</v>
      </c>
      <c r="B60" s="942">
        <f>IF(VLOOKUP($A60,'Data (new)'!$A:$T,2,0)="","",VLOOKUP($A60,'Data (new)'!$A:$T,2,0))</f>
        <v>13681</v>
      </c>
      <c r="C60" s="957" t="str">
        <f>IF(VLOOKUP($A60,Data!$A:$T,3,0)="","",VLOOKUP($A60,Data!$A:$T,3,0))</f>
        <v/>
      </c>
      <c r="D60" s="853" t="str">
        <f>IF(VLOOKUP($A60,'Data (new)'!$A:$T,5,0)="","",VLOOKUP($A60,'Data (new)'!$A:$T,5,0))</f>
        <v>Dune Dual</v>
      </c>
      <c r="E60" s="853" t="str">
        <f>IF(VLOOKUP($A60,'Data (new)'!$A:$T,6,0)="","",VLOOKUP($A60,'Data (new)'!$A:$T,6,0))</f>
        <v>Flye</v>
      </c>
      <c r="F60" s="853" t="str">
        <f>IF(VLOOKUP($A60,'Data (new)'!$A:$T,14,0)="","",VLOOKUP($A60,'Data (new)'!$A:$T,14,0))</f>
        <v>Slopers</v>
      </c>
      <c r="G60" s="943" t="str">
        <f>IF(VLOOKUP($A60,'Data (new)'!$A:$T,10,0)="","",VLOOKUP($A60,'Data (new)'!$A:$T,10,0))</f>
        <v>MEGA</v>
      </c>
      <c r="H60" s="943">
        <f>IF(VLOOKUP($A60,'Data (new)'!$A:$T,11,0)="","",VLOOKUP($A60,'Data (new)'!$A:$T,11,0))</f>
        <v>2</v>
      </c>
      <c r="I60" s="944">
        <f>IF(VLOOKUP($A60,'Data (new)'!$A:$T,16,0)="","",VLOOKUP($A60,'Data (new)'!$A:$T,16,0))</f>
        <v>209</v>
      </c>
      <c r="J60" s="769"/>
      <c r="K60" s="774"/>
      <c r="L60" s="772"/>
      <c r="M60" s="773"/>
      <c r="N60" s="775"/>
      <c r="O60" s="945"/>
      <c r="P60" s="776"/>
      <c r="Q60" s="946"/>
      <c r="R60" s="947"/>
      <c r="S60" s="777"/>
      <c r="T60" s="770"/>
      <c r="U60" s="771"/>
      <c r="V60" s="948"/>
      <c r="W60" s="949"/>
      <c r="X60" s="944">
        <f>IF(VLOOKUP($A60,'Data (new)'!$A:$T,12,0)="","",VLOOKUP($A60,'Data (new)'!$A:$T,12,0))</f>
        <v>2.83</v>
      </c>
      <c r="Y60" s="943" t="str">
        <f t="shared" si="0"/>
        <v/>
      </c>
      <c r="Z60" s="943" t="str">
        <f t="shared" si="1"/>
        <v/>
      </c>
      <c r="AA60" s="944" t="str">
        <f t="shared" si="2"/>
        <v/>
      </c>
      <c r="AB60" s="944" t="str">
        <f>IF(ISERROR(Tableau1475[[#This Row],[Cost (excl tax, EUR)]]*(1-$G$3)),"",Tableau1475[[#This Row],[Cost (excl tax, EUR)]]*(1-$G$3))</f>
        <v/>
      </c>
      <c r="AC60" s="962" t="str">
        <f t="shared" si="3"/>
        <v/>
      </c>
      <c r="AD60" s="344"/>
      <c r="AE60" s="344"/>
      <c r="AF60" s="344"/>
      <c r="AG60" s="292"/>
      <c r="AH60" s="292"/>
      <c r="AI60" s="292"/>
      <c r="AJ60" s="292"/>
      <c r="AK60" s="256"/>
      <c r="AL60" s="256"/>
      <c r="AM60" s="256"/>
      <c r="AN60" s="256"/>
    </row>
    <row r="61" spans="1:40" ht="15" customHeight="1">
      <c r="A61" s="950" t="s">
        <v>1097</v>
      </c>
      <c r="B61" s="942">
        <f>IF(VLOOKUP($A61,'Data (new)'!$A:$T,2,0)="","",VLOOKUP($A61,'Data (new)'!$A:$T,2,0))</f>
        <v>13682</v>
      </c>
      <c r="C61" s="955" t="str">
        <f>IF(VLOOKUP($A61,Data!$A:$T,3,0)="","",VLOOKUP($A61,Data!$A:$T,3,0))</f>
        <v/>
      </c>
      <c r="D61" s="853" t="str">
        <f>IF(VLOOKUP($A61,'Data (new)'!$A:$T,5,0)="","",VLOOKUP($A61,'Data (new)'!$A:$T,5,0))</f>
        <v>Dune Dual</v>
      </c>
      <c r="E61" s="853" t="str">
        <f>IF(VLOOKUP($A61,'Data (new)'!$A:$T,6,0)="","",VLOOKUP($A61,'Data (new)'!$A:$T,6,0))</f>
        <v>Focus 1</v>
      </c>
      <c r="F61" s="853" t="str">
        <f>IF(VLOOKUP($A61,'Data (new)'!$A:$T,14,0)="","",VLOOKUP($A61,'Data (new)'!$A:$T,14,0))</f>
        <v>Slopers</v>
      </c>
      <c r="G61" s="943" t="str">
        <f>IF(VLOOKUP($A61,'Data (new)'!$A:$T,10,0)="","",VLOOKUP($A61,'Data (new)'!$A:$T,10,0))</f>
        <v>XL</v>
      </c>
      <c r="H61" s="943">
        <f>IF(VLOOKUP($A61,'Data (new)'!$A:$T,11,0)="","",VLOOKUP($A61,'Data (new)'!$A:$T,11,0))</f>
        <v>2</v>
      </c>
      <c r="I61" s="944">
        <f>IF(VLOOKUP($A61,'Data (new)'!$A:$T,16,0)="","",VLOOKUP($A61,'Data (new)'!$A:$T,16,0))</f>
        <v>96</v>
      </c>
      <c r="J61" s="769"/>
      <c r="K61" s="774"/>
      <c r="L61" s="772"/>
      <c r="M61" s="773"/>
      <c r="N61" s="775"/>
      <c r="O61" s="945"/>
      <c r="P61" s="776"/>
      <c r="Q61" s="946"/>
      <c r="R61" s="947"/>
      <c r="S61" s="777"/>
      <c r="T61" s="770"/>
      <c r="U61" s="771"/>
      <c r="V61" s="948"/>
      <c r="W61" s="949"/>
      <c r="X61" s="944">
        <f>IF(VLOOKUP($A61,'Data (new)'!$A:$T,12,0)="","",VLOOKUP($A61,'Data (new)'!$A:$T,12,0))</f>
        <v>0.99399999999999999</v>
      </c>
      <c r="Y61" s="943" t="str">
        <f t="shared" si="0"/>
        <v/>
      </c>
      <c r="Z61" s="943" t="str">
        <f t="shared" si="1"/>
        <v/>
      </c>
      <c r="AA61" s="944" t="str">
        <f t="shared" si="2"/>
        <v/>
      </c>
      <c r="AB61" s="944" t="str">
        <f>IF(ISERROR(Tableau1475[[#This Row],[Cost (excl tax, EUR)]]*(1-$G$3)),"",Tableau1475[[#This Row],[Cost (excl tax, EUR)]]*(1-$G$3))</f>
        <v/>
      </c>
      <c r="AC61" s="882" t="str">
        <f t="shared" si="3"/>
        <v/>
      </c>
      <c r="AD61" s="344"/>
      <c r="AE61" s="344"/>
      <c r="AF61" s="344"/>
      <c r="AG61" s="292"/>
      <c r="AH61" s="292"/>
      <c r="AI61" s="292"/>
      <c r="AJ61" s="292"/>
      <c r="AK61" s="256"/>
      <c r="AL61" s="256"/>
      <c r="AM61" s="256"/>
      <c r="AN61" s="256"/>
    </row>
    <row r="62" spans="1:40" ht="15" customHeight="1">
      <c r="A62" s="941" t="s">
        <v>1098</v>
      </c>
      <c r="B62" s="942">
        <f>IF(VLOOKUP($A62,'Data (new)'!$A:$T,2,0)="","",VLOOKUP($A62,'Data (new)'!$A:$T,2,0))</f>
        <v>13683</v>
      </c>
      <c r="C62" s="942" t="str">
        <f>IF(VLOOKUP($A62,Data!$A:$T,3,0)="","",VLOOKUP($A62,Data!$A:$T,3,0))</f>
        <v/>
      </c>
      <c r="D62" s="853" t="str">
        <f>IF(VLOOKUP($A62,'Data (new)'!$A:$T,5,0)="","",VLOOKUP($A62,'Data (new)'!$A:$T,5,0))</f>
        <v>Dune Dual</v>
      </c>
      <c r="E62" s="853" t="str">
        <f>IF(VLOOKUP($A62,'Data (new)'!$A:$T,6,0)="","",VLOOKUP($A62,'Data (new)'!$A:$T,6,0))</f>
        <v>Focus 2</v>
      </c>
      <c r="F62" s="853" t="str">
        <f>IF(VLOOKUP($A62,'Data (new)'!$A:$T,14,0)="","",VLOOKUP($A62,'Data (new)'!$A:$T,14,0))</f>
        <v>Slopers</v>
      </c>
      <c r="G62" s="943" t="str">
        <f>IF(VLOOKUP($A62,'Data (new)'!$A:$T,10,0)="","",VLOOKUP($A62,'Data (new)'!$A:$T,10,0))</f>
        <v>XXL</v>
      </c>
      <c r="H62" s="943">
        <f>IF(VLOOKUP($A62,'Data (new)'!$A:$T,11,0)="","",VLOOKUP($A62,'Data (new)'!$A:$T,11,0))</f>
        <v>1</v>
      </c>
      <c r="I62" s="944">
        <f>IF(VLOOKUP($A62,'Data (new)'!$A:$T,16,0)="","",VLOOKUP($A62,'Data (new)'!$A:$T,16,0))</f>
        <v>68</v>
      </c>
      <c r="J62" s="769"/>
      <c r="K62" s="774"/>
      <c r="L62" s="772"/>
      <c r="M62" s="773"/>
      <c r="N62" s="775"/>
      <c r="O62" s="945"/>
      <c r="P62" s="776"/>
      <c r="Q62" s="946"/>
      <c r="R62" s="947"/>
      <c r="S62" s="777"/>
      <c r="T62" s="770"/>
      <c r="U62" s="771"/>
      <c r="V62" s="948"/>
      <c r="W62" s="949"/>
      <c r="X62" s="944">
        <f>IF(VLOOKUP($A62,'Data (new)'!$A:$T,12,0)="","",VLOOKUP($A62,'Data (new)'!$A:$T,12,0))</f>
        <v>0.76</v>
      </c>
      <c r="Y62" s="943" t="str">
        <f t="shared" si="0"/>
        <v/>
      </c>
      <c r="Z62" s="943" t="str">
        <f t="shared" si="1"/>
        <v/>
      </c>
      <c r="AA62" s="944" t="str">
        <f t="shared" si="2"/>
        <v/>
      </c>
      <c r="AB62" s="944" t="str">
        <f>IF(ISERROR(Tableau1475[[#This Row],[Cost (excl tax, EUR)]]*(1-$G$3)),"",Tableau1475[[#This Row],[Cost (excl tax, EUR)]]*(1-$G$3))</f>
        <v/>
      </c>
      <c r="AC62" s="962" t="str">
        <f t="shared" si="3"/>
        <v/>
      </c>
      <c r="AD62" s="344"/>
      <c r="AE62" s="344"/>
      <c r="AF62" s="344"/>
      <c r="AG62" s="292"/>
      <c r="AH62" s="292"/>
      <c r="AI62" s="292"/>
      <c r="AJ62" s="292"/>
      <c r="AK62" s="256"/>
      <c r="AL62" s="256"/>
      <c r="AM62" s="256"/>
      <c r="AN62" s="256"/>
    </row>
    <row r="63" spans="1:40" ht="15" customHeight="1">
      <c r="A63" s="951" t="s">
        <v>1099</v>
      </c>
      <c r="B63" s="942">
        <f>IF(VLOOKUP($A63,'Data (new)'!$A:$T,2,0)="","",VLOOKUP($A63,'Data (new)'!$A:$T,2,0))</f>
        <v>13684</v>
      </c>
      <c r="C63" s="952" t="str">
        <f>IF(VLOOKUP($A63,Data!$A:$T,3,0)="","",VLOOKUP($A63,Data!$A:$T,3,0))</f>
        <v/>
      </c>
      <c r="D63" s="853" t="str">
        <f>IF(VLOOKUP($A63,'Data (new)'!$A:$T,5,0)="","",VLOOKUP($A63,'Data (new)'!$A:$T,5,0))</f>
        <v>Dune Dual</v>
      </c>
      <c r="E63" s="853" t="str">
        <f>IF(VLOOKUP($A63,'Data (new)'!$A:$T,6,0)="","",VLOOKUP($A63,'Data (new)'!$A:$T,6,0))</f>
        <v>Focus 3</v>
      </c>
      <c r="F63" s="853" t="str">
        <f>IF(VLOOKUP($A63,'Data (new)'!$A:$T,14,0)="","",VLOOKUP($A63,'Data (new)'!$A:$T,14,0))</f>
        <v>Slopers</v>
      </c>
      <c r="G63" s="943" t="str">
        <f>IF(VLOOKUP($A63,'Data (new)'!$A:$T,10,0)="","",VLOOKUP($A63,'Data (new)'!$A:$T,10,0))</f>
        <v>XXL</v>
      </c>
      <c r="H63" s="943">
        <f>IF(VLOOKUP($A63,'Data (new)'!$A:$T,11,0)="","",VLOOKUP($A63,'Data (new)'!$A:$T,11,0))</f>
        <v>1</v>
      </c>
      <c r="I63" s="944">
        <f>IF(VLOOKUP($A63,'Data (new)'!$A:$T,16,0)="","",VLOOKUP($A63,'Data (new)'!$A:$T,16,0))</f>
        <v>61</v>
      </c>
      <c r="J63" s="769"/>
      <c r="K63" s="774"/>
      <c r="L63" s="772"/>
      <c r="M63" s="773"/>
      <c r="N63" s="775"/>
      <c r="O63" s="945"/>
      <c r="P63" s="776"/>
      <c r="Q63" s="946"/>
      <c r="R63" s="947"/>
      <c r="S63" s="777"/>
      <c r="T63" s="770"/>
      <c r="U63" s="771"/>
      <c r="V63" s="948"/>
      <c r="W63" s="949"/>
      <c r="X63" s="944">
        <f>IF(VLOOKUP($A63,'Data (new)'!$A:$T,12,0)="","",VLOOKUP($A63,'Data (new)'!$A:$T,12,0))</f>
        <v>0.65100000000000002</v>
      </c>
      <c r="Y63" s="943" t="str">
        <f t="shared" si="0"/>
        <v/>
      </c>
      <c r="Z63" s="943" t="str">
        <f t="shared" si="1"/>
        <v/>
      </c>
      <c r="AA63" s="944" t="str">
        <f t="shared" si="2"/>
        <v/>
      </c>
      <c r="AB63" s="944" t="str">
        <f>IF(ISERROR(Tableau1475[[#This Row],[Cost (excl tax, EUR)]]*(1-$G$3)),"",Tableau1475[[#This Row],[Cost (excl tax, EUR)]]*(1-$G$3))</f>
        <v/>
      </c>
      <c r="AC63" s="882" t="str">
        <f t="shared" si="3"/>
        <v/>
      </c>
      <c r="AD63" s="344"/>
      <c r="AE63" s="344"/>
      <c r="AF63" s="344"/>
      <c r="AG63" s="292"/>
      <c r="AH63" s="292"/>
      <c r="AI63" s="292"/>
      <c r="AJ63" s="292"/>
      <c r="AK63" s="256"/>
      <c r="AL63" s="256"/>
      <c r="AM63" s="256"/>
      <c r="AN63" s="256"/>
    </row>
    <row r="64" spans="1:40" ht="15" customHeight="1">
      <c r="A64" s="956" t="s">
        <v>1100</v>
      </c>
      <c r="B64" s="942">
        <f>IF(VLOOKUP($A64,'Data (new)'!$A:$T,2,0)="","",VLOOKUP($A64,'Data (new)'!$A:$T,2,0))</f>
        <v>13685</v>
      </c>
      <c r="C64" s="957" t="str">
        <f>IF(VLOOKUP($A64,Data!$A:$T,3,0)="","",VLOOKUP($A64,Data!$A:$T,3,0))</f>
        <v/>
      </c>
      <c r="D64" s="853" t="str">
        <f>IF(VLOOKUP($A64,'Data (new)'!$A:$T,5,0)="","",VLOOKUP($A64,'Data (new)'!$A:$T,5,0))</f>
        <v>Dune Dual</v>
      </c>
      <c r="E64" s="853" t="str">
        <f>IF(VLOOKUP($A64,'Data (new)'!$A:$T,6,0)="","",VLOOKUP($A64,'Data (new)'!$A:$T,6,0))</f>
        <v>Fuse</v>
      </c>
      <c r="F64" s="853" t="str">
        <f>IF(VLOOKUP($A64,'Data (new)'!$A:$T,14,0)="","",VLOOKUP($A64,'Data (new)'!$A:$T,14,0))</f>
        <v>Pinches</v>
      </c>
      <c r="G64" s="943" t="str">
        <f>IF(VLOOKUP($A64,'Data (new)'!$A:$T,10,0)="","",VLOOKUP($A64,'Data (new)'!$A:$T,10,0))</f>
        <v>XXL</v>
      </c>
      <c r="H64" s="943">
        <f>IF(VLOOKUP($A64,'Data (new)'!$A:$T,11,0)="","",VLOOKUP($A64,'Data (new)'!$A:$T,11,0))</f>
        <v>3</v>
      </c>
      <c r="I64" s="944">
        <f>IF(VLOOKUP($A64,'Data (new)'!$A:$T,16,0)="","",VLOOKUP($A64,'Data (new)'!$A:$T,16,0))</f>
        <v>199</v>
      </c>
      <c r="J64" s="769"/>
      <c r="K64" s="774"/>
      <c r="L64" s="772"/>
      <c r="M64" s="773"/>
      <c r="N64" s="775"/>
      <c r="O64" s="945"/>
      <c r="P64" s="776"/>
      <c r="Q64" s="946"/>
      <c r="R64" s="947"/>
      <c r="S64" s="777"/>
      <c r="T64" s="770"/>
      <c r="U64" s="771"/>
      <c r="V64" s="948"/>
      <c r="W64" s="949"/>
      <c r="X64" s="944">
        <f>IF(VLOOKUP($A64,'Data (new)'!$A:$T,12,0)="","",VLOOKUP($A64,'Data (new)'!$A:$T,12,0))</f>
        <v>2.452</v>
      </c>
      <c r="Y64" s="943" t="str">
        <f t="shared" si="0"/>
        <v/>
      </c>
      <c r="Z64" s="943" t="str">
        <f t="shared" si="1"/>
        <v/>
      </c>
      <c r="AA64" s="944" t="str">
        <f t="shared" si="2"/>
        <v/>
      </c>
      <c r="AB64" s="944" t="str">
        <f>IF(ISERROR(Tableau1475[[#This Row],[Cost (excl tax, EUR)]]*(1-$G$3)),"",Tableau1475[[#This Row],[Cost (excl tax, EUR)]]*(1-$G$3))</f>
        <v/>
      </c>
      <c r="AC64" s="962" t="str">
        <f t="shared" si="3"/>
        <v/>
      </c>
      <c r="AD64" s="344"/>
      <c r="AE64" s="344"/>
      <c r="AF64" s="344"/>
      <c r="AG64" s="292"/>
      <c r="AH64" s="292"/>
      <c r="AI64" s="292"/>
      <c r="AJ64" s="292"/>
      <c r="AK64" s="256"/>
      <c r="AL64" s="256"/>
      <c r="AM64" s="256"/>
      <c r="AN64" s="256"/>
    </row>
    <row r="65" spans="1:40" ht="15" customHeight="1">
      <c r="A65" s="953" t="s">
        <v>1101</v>
      </c>
      <c r="B65" s="942">
        <f>IF(VLOOKUP($A65,'Data (new)'!$A:$T,2,0)="","",VLOOKUP($A65,'Data (new)'!$A:$T,2,0))</f>
        <v>13708</v>
      </c>
      <c r="C65" s="954" t="str">
        <f>IF(VLOOKUP($A65,Data!$A:$T,3,0)="","",VLOOKUP($A65,Data!$A:$T,3,0))</f>
        <v/>
      </c>
      <c r="D65" s="853" t="str">
        <f>IF(VLOOKUP($A65,'Data (new)'!$A:$T,5,0)="","",VLOOKUP($A65,'Data (new)'!$A:$T,5,0))</f>
        <v>Dune Dual</v>
      </c>
      <c r="E65" s="853" t="str">
        <f>IF(VLOOKUP($A65,'Data (new)'!$A:$T,6,0)="","",VLOOKUP($A65,'Data (new)'!$A:$T,6,0))</f>
        <v>Gravity 1</v>
      </c>
      <c r="F65" s="853" t="str">
        <f>IF(VLOOKUP($A65,'Data (new)'!$A:$T,14,0)="","",VLOOKUP($A65,'Data (new)'!$A:$T,14,0))</f>
        <v>Jugs (Big)</v>
      </c>
      <c r="G65" s="943" t="str">
        <f>IF(VLOOKUP($A65,'Data (new)'!$A:$T,10,0)="","",VLOOKUP($A65,'Data (new)'!$A:$T,10,0))</f>
        <v>XXL</v>
      </c>
      <c r="H65" s="943">
        <f>IF(VLOOKUP($A65,'Data (new)'!$A:$T,11,0)="","",VLOOKUP($A65,'Data (new)'!$A:$T,11,0))</f>
        <v>2</v>
      </c>
      <c r="I65" s="944">
        <f>IF(VLOOKUP($A65,'Data (new)'!$A:$T,16,0)="","",VLOOKUP($A65,'Data (new)'!$A:$T,16,0))</f>
        <v>175</v>
      </c>
      <c r="J65" s="769"/>
      <c r="K65" s="774"/>
      <c r="L65" s="772"/>
      <c r="M65" s="773"/>
      <c r="N65" s="775"/>
      <c r="O65" s="945"/>
      <c r="P65" s="776"/>
      <c r="Q65" s="946"/>
      <c r="R65" s="947"/>
      <c r="S65" s="777"/>
      <c r="T65" s="770"/>
      <c r="U65" s="771"/>
      <c r="V65" s="948"/>
      <c r="W65" s="949"/>
      <c r="X65" s="944">
        <f>IF(VLOOKUP($A65,'Data (new)'!$A:$T,12,0)="","",VLOOKUP($A65,'Data (new)'!$A:$T,12,0))</f>
        <v>2.2959999999999998</v>
      </c>
      <c r="Y65" s="943" t="str">
        <f t="shared" si="0"/>
        <v/>
      </c>
      <c r="Z65" s="943" t="str">
        <f t="shared" si="1"/>
        <v/>
      </c>
      <c r="AA65" s="944" t="str">
        <f t="shared" si="2"/>
        <v/>
      </c>
      <c r="AB65" s="944" t="str">
        <f>IF(ISERROR(Tableau1475[[#This Row],[Cost (excl tax, EUR)]]*(1-$G$3)),"",Tableau1475[[#This Row],[Cost (excl tax, EUR)]]*(1-$G$3))</f>
        <v/>
      </c>
      <c r="AC65" s="882" t="str">
        <f t="shared" si="3"/>
        <v/>
      </c>
      <c r="AD65" s="344"/>
      <c r="AE65" s="344"/>
      <c r="AF65" s="344"/>
      <c r="AG65" s="292"/>
      <c r="AH65" s="292"/>
      <c r="AI65" s="292"/>
      <c r="AJ65" s="292"/>
      <c r="AK65" s="256"/>
      <c r="AL65" s="256"/>
      <c r="AM65" s="256"/>
      <c r="AN65" s="256"/>
    </row>
    <row r="66" spans="1:40" ht="15" customHeight="1">
      <c r="A66" s="951" t="s">
        <v>1102</v>
      </c>
      <c r="B66" s="942">
        <f>IF(VLOOKUP($A66,'Data (new)'!$A:$T,2,0)="","",VLOOKUP($A66,'Data (new)'!$A:$T,2,0))</f>
        <v>13709</v>
      </c>
      <c r="C66" s="952" t="str">
        <f>IF(VLOOKUP($A66,Data!$A:$T,3,0)="","",VLOOKUP($A66,Data!$A:$T,3,0))</f>
        <v/>
      </c>
      <c r="D66" s="853" t="str">
        <f>IF(VLOOKUP($A66,'Data (new)'!$A:$T,5,0)="","",VLOOKUP($A66,'Data (new)'!$A:$T,5,0))</f>
        <v>Dune Dual</v>
      </c>
      <c r="E66" s="853" t="str">
        <f>IF(VLOOKUP($A66,'Data (new)'!$A:$T,6,0)="","",VLOOKUP($A66,'Data (new)'!$A:$T,6,0))</f>
        <v>Gravity 2</v>
      </c>
      <c r="F66" s="853" t="str">
        <f>IF(VLOOKUP($A66,'Data (new)'!$A:$T,14,0)="","",VLOOKUP($A66,'Data (new)'!$A:$T,14,0))</f>
        <v>Jugs (Big)</v>
      </c>
      <c r="G66" s="943" t="str">
        <f>IF(VLOOKUP($A66,'Data (new)'!$A:$T,10,0)="","",VLOOKUP($A66,'Data (new)'!$A:$T,10,0))</f>
        <v>XXL</v>
      </c>
      <c r="H66" s="943">
        <f>IF(VLOOKUP($A66,'Data (new)'!$A:$T,11,0)="","",VLOOKUP($A66,'Data (new)'!$A:$T,11,0))</f>
        <v>3</v>
      </c>
      <c r="I66" s="944">
        <f>IF(VLOOKUP($A66,'Data (new)'!$A:$T,16,0)="","",VLOOKUP($A66,'Data (new)'!$A:$T,16,0))</f>
        <v>160</v>
      </c>
      <c r="J66" s="769"/>
      <c r="K66" s="774"/>
      <c r="L66" s="772"/>
      <c r="M66" s="773"/>
      <c r="N66" s="775"/>
      <c r="O66" s="945"/>
      <c r="P66" s="776"/>
      <c r="Q66" s="946"/>
      <c r="R66" s="947"/>
      <c r="S66" s="777"/>
      <c r="T66" s="770"/>
      <c r="U66" s="771"/>
      <c r="V66" s="948"/>
      <c r="W66" s="949"/>
      <c r="X66" s="944">
        <f>IF(VLOOKUP($A66,'Data (new)'!$A:$T,12,0)="","",VLOOKUP($A66,'Data (new)'!$A:$T,12,0))</f>
        <v>1.8220000000000001</v>
      </c>
      <c r="Y66" s="943" t="str">
        <f t="shared" si="0"/>
        <v/>
      </c>
      <c r="Z66" s="943" t="str">
        <f t="shared" si="1"/>
        <v/>
      </c>
      <c r="AA66" s="944" t="str">
        <f t="shared" si="2"/>
        <v/>
      </c>
      <c r="AB66" s="944" t="str">
        <f>IF(ISERROR(Tableau1475[[#This Row],[Cost (excl tax, EUR)]]*(1-$G$3)),"",Tableau1475[[#This Row],[Cost (excl tax, EUR)]]*(1-$G$3))</f>
        <v/>
      </c>
      <c r="AC66" s="962" t="str">
        <f t="shared" si="3"/>
        <v/>
      </c>
      <c r="AD66" s="344"/>
      <c r="AE66" s="344"/>
      <c r="AF66" s="344"/>
      <c r="AG66" s="292"/>
      <c r="AH66" s="292"/>
      <c r="AI66" s="292"/>
      <c r="AJ66" s="292"/>
      <c r="AK66" s="256"/>
      <c r="AL66" s="256"/>
      <c r="AM66" s="256"/>
      <c r="AN66" s="256"/>
    </row>
    <row r="67" spans="1:40" ht="15" customHeight="1">
      <c r="A67" s="951" t="s">
        <v>1103</v>
      </c>
      <c r="B67" s="942">
        <f>IF(VLOOKUP($A67,'Data (new)'!$A:$T,2,0)="","",VLOOKUP($A67,'Data (new)'!$A:$T,2,0))</f>
        <v>13686</v>
      </c>
      <c r="C67" s="958" t="str">
        <f>IF(VLOOKUP($A67,Data!$A:$T,3,0)="","",VLOOKUP($A67,Data!$A:$T,3,0))</f>
        <v/>
      </c>
      <c r="D67" s="853" t="str">
        <f>IF(VLOOKUP($A67,'Data (new)'!$A:$T,5,0)="","",VLOOKUP($A67,'Data (new)'!$A:$T,5,0))</f>
        <v>Dune Dual</v>
      </c>
      <c r="E67" s="853" t="str">
        <f>IF(VLOOKUP($A67,'Data (new)'!$A:$T,6,0)="","",VLOOKUP($A67,'Data (new)'!$A:$T,6,0))</f>
        <v>Luna</v>
      </c>
      <c r="F67" s="853" t="str">
        <f>IF(VLOOKUP($A67,'Data (new)'!$A:$T,14,0)="","",VLOOKUP($A67,'Data (new)'!$A:$T,14,0))</f>
        <v>Pinches</v>
      </c>
      <c r="G67" s="943" t="str">
        <f>IF(VLOOKUP($A67,'Data (new)'!$A:$T,10,0)="","",VLOOKUP($A67,'Data (new)'!$A:$T,10,0))</f>
        <v>XXL</v>
      </c>
      <c r="H67" s="943">
        <f>IF(VLOOKUP($A67,'Data (new)'!$A:$T,11,0)="","",VLOOKUP($A67,'Data (new)'!$A:$T,11,0))</f>
        <v>2</v>
      </c>
      <c r="I67" s="944">
        <f>IF(VLOOKUP($A67,'Data (new)'!$A:$T,16,0)="","",VLOOKUP($A67,'Data (new)'!$A:$T,16,0))</f>
        <v>133</v>
      </c>
      <c r="J67" s="769"/>
      <c r="K67" s="774"/>
      <c r="L67" s="772"/>
      <c r="M67" s="773"/>
      <c r="N67" s="775"/>
      <c r="O67" s="945"/>
      <c r="P67" s="776"/>
      <c r="Q67" s="946"/>
      <c r="R67" s="947"/>
      <c r="S67" s="777"/>
      <c r="T67" s="770"/>
      <c r="U67" s="771"/>
      <c r="V67" s="948"/>
      <c r="W67" s="949"/>
      <c r="X67" s="944">
        <f>IF(VLOOKUP($A67,'Data (new)'!$A:$T,12,0)="","",VLOOKUP($A67,'Data (new)'!$A:$T,12,0))</f>
        <v>1.579</v>
      </c>
      <c r="Y67" s="943" t="str">
        <f t="shared" si="0"/>
        <v/>
      </c>
      <c r="Z67" s="943" t="str">
        <f t="shared" si="1"/>
        <v/>
      </c>
      <c r="AA67" s="944" t="str">
        <f t="shared" si="2"/>
        <v/>
      </c>
      <c r="AB67" s="944" t="str">
        <f>IF(ISERROR(Tableau1475[[#This Row],[Cost (excl tax, EUR)]]*(1-$G$3)),"",Tableau1475[[#This Row],[Cost (excl tax, EUR)]]*(1-$G$3))</f>
        <v/>
      </c>
      <c r="AC67" s="882" t="str">
        <f t="shared" si="3"/>
        <v/>
      </c>
      <c r="AD67" s="344"/>
      <c r="AE67" s="344"/>
      <c r="AF67" s="344"/>
      <c r="AG67" s="292"/>
      <c r="AH67" s="292"/>
      <c r="AI67" s="292"/>
      <c r="AJ67" s="292"/>
      <c r="AK67" s="256"/>
      <c r="AL67" s="256"/>
      <c r="AM67" s="256"/>
      <c r="AN67" s="256"/>
    </row>
    <row r="68" spans="1:40" ht="15" customHeight="1">
      <c r="A68" s="953" t="s">
        <v>1104</v>
      </c>
      <c r="B68" s="942">
        <f>IF(VLOOKUP($A68,'Data (new)'!$A:$T,2,0)="","",VLOOKUP($A68,'Data (new)'!$A:$T,2,0))</f>
        <v>14099</v>
      </c>
      <c r="C68" s="954" t="str">
        <f>IF(VLOOKUP($A68,Data!$A:$T,3,0)="","",VLOOKUP($A68,Data!$A:$T,3,0))</f>
        <v/>
      </c>
      <c r="D68" s="853" t="str">
        <f>IF(VLOOKUP($A68,'Data (new)'!$A:$T,5,0)="","",VLOOKUP($A68,'Data (new)'!$A:$T,5,0))</f>
        <v>Dune Dual</v>
      </c>
      <c r="E68" s="853" t="str">
        <f>IF(VLOOKUP($A68,'Data (new)'!$A:$T,6,0)="","",VLOOKUP($A68,'Data (new)'!$A:$T,6,0))</f>
        <v>Maniak 1</v>
      </c>
      <c r="F68" s="853" t="str">
        <f>IF(VLOOKUP($A68,'Data (new)'!$A:$T,14,0)="","",VLOOKUP($A68,'Data (new)'!$A:$T,14,0))</f>
        <v>Edges</v>
      </c>
      <c r="G68" s="943" t="str">
        <f>IF(VLOOKUP($A68,'Data (new)'!$A:$T,10,0)="","",VLOOKUP($A68,'Data (new)'!$A:$T,10,0))</f>
        <v>XXL</v>
      </c>
      <c r="H68" s="943">
        <f>IF(VLOOKUP($A68,'Data (new)'!$A:$T,11,0)="","",VLOOKUP($A68,'Data (new)'!$A:$T,11,0))</f>
        <v>2</v>
      </c>
      <c r="I68" s="944">
        <f>IF(VLOOKUP($A68,'Data (new)'!$A:$T,16,0)="","",VLOOKUP($A68,'Data (new)'!$A:$T,16,0))</f>
        <v>135</v>
      </c>
      <c r="J68" s="769"/>
      <c r="K68" s="774"/>
      <c r="L68" s="772"/>
      <c r="M68" s="773"/>
      <c r="N68" s="775"/>
      <c r="O68" s="945"/>
      <c r="P68" s="776"/>
      <c r="Q68" s="946"/>
      <c r="R68" s="947"/>
      <c r="S68" s="777"/>
      <c r="T68" s="770"/>
      <c r="U68" s="771"/>
      <c r="V68" s="948"/>
      <c r="W68" s="949"/>
      <c r="X68" s="944">
        <f>IF(VLOOKUP($A68,'Data (new)'!$A:$T,12,0)="","",VLOOKUP($A68,'Data (new)'!$A:$T,12,0))</f>
        <v>1.6279999999999999</v>
      </c>
      <c r="Y68" s="943" t="str">
        <f t="shared" si="0"/>
        <v/>
      </c>
      <c r="Z68" s="943" t="str">
        <f t="shared" si="1"/>
        <v/>
      </c>
      <c r="AA68" s="944" t="str">
        <f t="shared" si="2"/>
        <v/>
      </c>
      <c r="AB68" s="944" t="str">
        <f>IF(ISERROR(Tableau1475[[#This Row],[Cost (excl tax, EUR)]]*(1-$G$3)),"",Tableau1475[[#This Row],[Cost (excl tax, EUR)]]*(1-$G$3))</f>
        <v/>
      </c>
      <c r="AC68" s="962" t="str">
        <f t="shared" si="3"/>
        <v/>
      </c>
      <c r="AD68" s="344"/>
      <c r="AE68" s="344"/>
      <c r="AF68" s="344"/>
      <c r="AG68" s="292"/>
      <c r="AH68" s="292"/>
      <c r="AI68" s="292"/>
      <c r="AJ68" s="292"/>
      <c r="AK68" s="256"/>
      <c r="AL68" s="256"/>
      <c r="AM68" s="256"/>
      <c r="AN68" s="256"/>
    </row>
    <row r="69" spans="1:40" ht="15" customHeight="1">
      <c r="A69" s="950" t="s">
        <v>1105</v>
      </c>
      <c r="B69" s="942">
        <f>IF(VLOOKUP($A69,'Data (new)'!$A:$T,2,0)="","",VLOOKUP($A69,'Data (new)'!$A:$T,2,0))</f>
        <v>13687</v>
      </c>
      <c r="C69" s="942" t="str">
        <f>IF(VLOOKUP($A69,Data!$A:$T,3,0)="","",VLOOKUP($A69,Data!$A:$T,3,0))</f>
        <v/>
      </c>
      <c r="D69" s="853" t="str">
        <f>IF(VLOOKUP($A69,'Data (new)'!$A:$T,5,0)="","",VLOOKUP($A69,'Data (new)'!$A:$T,5,0))</f>
        <v>Dune Dual</v>
      </c>
      <c r="E69" s="853" t="str">
        <f>IF(VLOOKUP($A69,'Data (new)'!$A:$T,6,0)="","",VLOOKUP($A69,'Data (new)'!$A:$T,6,0))</f>
        <v>Maniak 2</v>
      </c>
      <c r="F69" s="853" t="str">
        <f>IF(VLOOKUP($A69,'Data (new)'!$A:$T,14,0)="","",VLOOKUP($A69,'Data (new)'!$A:$T,14,0))</f>
        <v>Edges</v>
      </c>
      <c r="G69" s="943" t="str">
        <f>IF(VLOOKUP($A69,'Data (new)'!$A:$T,10,0)="","",VLOOKUP($A69,'Data (new)'!$A:$T,10,0))</f>
        <v>XXL</v>
      </c>
      <c r="H69" s="943">
        <f>IF(VLOOKUP($A69,'Data (new)'!$A:$T,11,0)="","",VLOOKUP($A69,'Data (new)'!$A:$T,11,0))</f>
        <v>4</v>
      </c>
      <c r="I69" s="944">
        <f>IF(VLOOKUP($A69,'Data (new)'!$A:$T,16,0)="","",VLOOKUP($A69,'Data (new)'!$A:$T,16,0))</f>
        <v>158</v>
      </c>
      <c r="J69" s="769"/>
      <c r="K69" s="774"/>
      <c r="L69" s="772"/>
      <c r="M69" s="773"/>
      <c r="N69" s="775"/>
      <c r="O69" s="945"/>
      <c r="P69" s="776"/>
      <c r="Q69" s="946"/>
      <c r="R69" s="947"/>
      <c r="S69" s="777"/>
      <c r="T69" s="770"/>
      <c r="U69" s="771"/>
      <c r="V69" s="948"/>
      <c r="W69" s="949"/>
      <c r="X69" s="944">
        <f>IF(VLOOKUP($A69,'Data (new)'!$A:$T,12,0)="","",VLOOKUP($A69,'Data (new)'!$A:$T,12,0))</f>
        <v>1.5669999999999999</v>
      </c>
      <c r="Y69" s="943" t="str">
        <f t="shared" si="0"/>
        <v/>
      </c>
      <c r="Z69" s="943" t="str">
        <f t="shared" si="1"/>
        <v/>
      </c>
      <c r="AA69" s="944" t="str">
        <f t="shared" si="2"/>
        <v/>
      </c>
      <c r="AB69" s="944" t="str">
        <f>IF(ISERROR(Tableau1475[[#This Row],[Cost (excl tax, EUR)]]*(1-$G$3)),"",Tableau1475[[#This Row],[Cost (excl tax, EUR)]]*(1-$G$3))</f>
        <v/>
      </c>
      <c r="AC69" s="882" t="str">
        <f t="shared" si="3"/>
        <v/>
      </c>
      <c r="AD69" s="344"/>
      <c r="AE69" s="344"/>
      <c r="AF69" s="344"/>
      <c r="AG69" s="292"/>
      <c r="AH69" s="292"/>
      <c r="AI69" s="292"/>
      <c r="AJ69" s="292"/>
      <c r="AK69" s="256"/>
      <c r="AL69" s="256"/>
      <c r="AM69" s="256"/>
      <c r="AN69" s="256"/>
    </row>
    <row r="70" spans="1:40" ht="15" customHeight="1">
      <c r="A70" s="951" t="s">
        <v>1106</v>
      </c>
      <c r="B70" s="942">
        <f>IF(VLOOKUP($A70,'Data (new)'!$A:$T,2,0)="","",VLOOKUP($A70,'Data (new)'!$A:$T,2,0))</f>
        <v>13688</v>
      </c>
      <c r="C70" s="952" t="str">
        <f>IF(VLOOKUP($A70,Data!$A:$T,3,0)="","",VLOOKUP($A70,Data!$A:$T,3,0))</f>
        <v/>
      </c>
      <c r="D70" s="853" t="str">
        <f>IF(VLOOKUP($A70,'Data (new)'!$A:$T,5,0)="","",VLOOKUP($A70,'Data (new)'!$A:$T,5,0))</f>
        <v>Dune Dual</v>
      </c>
      <c r="E70" s="853" t="str">
        <f>IF(VLOOKUP($A70,'Data (new)'!$A:$T,6,0)="","",VLOOKUP($A70,'Data (new)'!$A:$T,6,0))</f>
        <v>Maniak 3</v>
      </c>
      <c r="F70" s="853" t="str">
        <f>IF(VLOOKUP($A70,'Data (new)'!$A:$T,14,0)="","",VLOOKUP($A70,'Data (new)'!$A:$T,14,0))</f>
        <v>Edges</v>
      </c>
      <c r="G70" s="943" t="str">
        <f>IF(VLOOKUP($A70,'Data (new)'!$A:$T,10,0)="","",VLOOKUP($A70,'Data (new)'!$A:$T,10,0))</f>
        <v>M</v>
      </c>
      <c r="H70" s="943">
        <f>IF(VLOOKUP($A70,'Data (new)'!$A:$T,11,0)="","",VLOOKUP($A70,'Data (new)'!$A:$T,11,0))</f>
        <v>6</v>
      </c>
      <c r="I70" s="944">
        <f>IF(VLOOKUP($A70,'Data (new)'!$A:$T,16,0)="","",VLOOKUP($A70,'Data (new)'!$A:$T,16,0))</f>
        <v>145</v>
      </c>
      <c r="J70" s="769"/>
      <c r="K70" s="774"/>
      <c r="L70" s="772"/>
      <c r="M70" s="773"/>
      <c r="N70" s="775"/>
      <c r="O70" s="945"/>
      <c r="P70" s="776"/>
      <c r="Q70" s="946"/>
      <c r="R70" s="947"/>
      <c r="S70" s="777"/>
      <c r="T70" s="770"/>
      <c r="U70" s="771"/>
      <c r="V70" s="948"/>
      <c r="W70" s="949"/>
      <c r="X70" s="944">
        <f>IF(VLOOKUP($A70,'Data (new)'!$A:$T,12,0)="","",VLOOKUP($A70,'Data (new)'!$A:$T,12,0))</f>
        <v>2.2250000000000001</v>
      </c>
      <c r="Y70" s="943" t="str">
        <f t="shared" si="0"/>
        <v/>
      </c>
      <c r="Z70" s="943" t="str">
        <f t="shared" si="1"/>
        <v/>
      </c>
      <c r="AA70" s="944" t="str">
        <f t="shared" si="2"/>
        <v/>
      </c>
      <c r="AB70" s="944" t="str">
        <f>IF(ISERROR(Tableau1475[[#This Row],[Cost (excl tax, EUR)]]*(1-$G$3)),"",Tableau1475[[#This Row],[Cost (excl tax, EUR)]]*(1-$G$3))</f>
        <v/>
      </c>
      <c r="AC70" s="962" t="str">
        <f t="shared" si="3"/>
        <v/>
      </c>
      <c r="AD70" s="344"/>
      <c r="AE70" s="344"/>
      <c r="AF70" s="344"/>
      <c r="AG70" s="292"/>
      <c r="AH70" s="292"/>
      <c r="AI70" s="292"/>
      <c r="AJ70" s="292"/>
      <c r="AK70" s="256"/>
      <c r="AL70" s="256"/>
      <c r="AM70" s="256"/>
      <c r="AN70" s="256"/>
    </row>
    <row r="71" spans="1:40" ht="15" customHeight="1">
      <c r="A71" s="950" t="s">
        <v>1107</v>
      </c>
      <c r="B71" s="942">
        <f>IF(VLOOKUP($A71,'Data (new)'!$A:$T,2,0)="","",VLOOKUP($A71,'Data (new)'!$A:$T,2,0))</f>
        <v>13689</v>
      </c>
      <c r="C71" s="955" t="str">
        <f>IF(VLOOKUP($A71,Data!$A:$T,3,0)="","",VLOOKUP($A71,Data!$A:$T,3,0))</f>
        <v/>
      </c>
      <c r="D71" s="853" t="str">
        <f>IF(VLOOKUP($A71,'Data (new)'!$A:$T,5,0)="","",VLOOKUP($A71,'Data (new)'!$A:$T,5,0))</f>
        <v>Dune Dual</v>
      </c>
      <c r="E71" s="853" t="str">
        <f>IF(VLOOKUP($A71,'Data (new)'!$A:$T,6,0)="","",VLOOKUP($A71,'Data (new)'!$A:$T,6,0))</f>
        <v>Master</v>
      </c>
      <c r="F71" s="853" t="str">
        <f>IF(VLOOKUP($A71,'Data (new)'!$A:$T,14,0)="","",VLOOKUP($A71,'Data (new)'!$A:$T,14,0))</f>
        <v>Slopers</v>
      </c>
      <c r="G71" s="943" t="str">
        <f>IF(VLOOKUP($A71,'Data (new)'!$A:$T,10,0)="","",VLOOKUP($A71,'Data (new)'!$A:$T,10,0))</f>
        <v>GIGA</v>
      </c>
      <c r="H71" s="943">
        <f>IF(VLOOKUP($A71,'Data (new)'!$A:$T,11,0)="","",VLOOKUP($A71,'Data (new)'!$A:$T,11,0))</f>
        <v>1</v>
      </c>
      <c r="I71" s="944">
        <f>IF(VLOOKUP($A71,'Data (new)'!$A:$T,16,0)="","",VLOOKUP($A71,'Data (new)'!$A:$T,16,0))</f>
        <v>134</v>
      </c>
      <c r="J71" s="769"/>
      <c r="K71" s="774"/>
      <c r="L71" s="772"/>
      <c r="M71" s="773"/>
      <c r="N71" s="775"/>
      <c r="O71" s="945"/>
      <c r="P71" s="776"/>
      <c r="Q71" s="946"/>
      <c r="R71" s="947"/>
      <c r="S71" s="777"/>
      <c r="T71" s="770"/>
      <c r="U71" s="771"/>
      <c r="V71" s="948"/>
      <c r="W71" s="949"/>
      <c r="X71" s="944">
        <f>IF(VLOOKUP($A71,'Data (new)'!$A:$T,12,0)="","",VLOOKUP($A71,'Data (new)'!$A:$T,12,0))</f>
        <v>1.85</v>
      </c>
      <c r="Y71" s="943" t="str">
        <f t="shared" si="0"/>
        <v/>
      </c>
      <c r="Z71" s="943" t="str">
        <f t="shared" si="1"/>
        <v/>
      </c>
      <c r="AA71" s="944" t="str">
        <f t="shared" si="2"/>
        <v/>
      </c>
      <c r="AB71" s="944" t="str">
        <f>IF(ISERROR(Tableau1475[[#This Row],[Cost (excl tax, EUR)]]*(1-$G$3)),"",Tableau1475[[#This Row],[Cost (excl tax, EUR)]]*(1-$G$3))</f>
        <v/>
      </c>
      <c r="AC71" s="882" t="str">
        <f t="shared" si="3"/>
        <v/>
      </c>
      <c r="AD71" s="344"/>
      <c r="AE71" s="344"/>
      <c r="AF71" s="344"/>
      <c r="AG71" s="292"/>
      <c r="AH71" s="292"/>
      <c r="AI71" s="292"/>
      <c r="AJ71" s="292"/>
      <c r="AK71" s="256"/>
      <c r="AL71" s="256"/>
      <c r="AM71" s="256"/>
      <c r="AN71" s="256"/>
    </row>
    <row r="72" spans="1:40" ht="15" customHeight="1">
      <c r="A72" s="941" t="s">
        <v>1108</v>
      </c>
      <c r="B72" s="942">
        <f>IF(VLOOKUP($A72,'Data (new)'!$A:$T,2,0)="","",VLOOKUP($A72,'Data (new)'!$A:$T,2,0))</f>
        <v>13690</v>
      </c>
      <c r="C72" s="942" t="str">
        <f>IF(VLOOKUP($A72,Data!$A:$T,3,0)="","",VLOOKUP($A72,Data!$A:$T,3,0))</f>
        <v/>
      </c>
      <c r="D72" s="853" t="str">
        <f>IF(VLOOKUP($A72,'Data (new)'!$A:$T,5,0)="","",VLOOKUP($A72,'Data (new)'!$A:$T,5,0))</f>
        <v>Dune Dual</v>
      </c>
      <c r="E72" s="853" t="str">
        <f>IF(VLOOKUP($A72,'Data (new)'!$A:$T,6,0)="","",VLOOKUP($A72,'Data (new)'!$A:$T,6,0))</f>
        <v>Millenium</v>
      </c>
      <c r="F72" s="853" t="str">
        <f>IF(VLOOKUP($A72,'Data (new)'!$A:$T,14,0)="","",VLOOKUP($A72,'Data (new)'!$A:$T,14,0))</f>
        <v>Slopers</v>
      </c>
      <c r="G72" s="943" t="str">
        <f>IF(VLOOKUP($A72,'Data (new)'!$A:$T,10,0)="","",VLOOKUP($A72,'Data (new)'!$A:$T,10,0))</f>
        <v>XXL</v>
      </c>
      <c r="H72" s="943">
        <f>IF(VLOOKUP($A72,'Data (new)'!$A:$T,11,0)="","",VLOOKUP($A72,'Data (new)'!$A:$T,11,0))</f>
        <v>3</v>
      </c>
      <c r="I72" s="944">
        <f>IF(VLOOKUP($A72,'Data (new)'!$A:$T,16,0)="","",VLOOKUP($A72,'Data (new)'!$A:$T,16,0))</f>
        <v>215</v>
      </c>
      <c r="J72" s="769"/>
      <c r="K72" s="774"/>
      <c r="L72" s="772"/>
      <c r="M72" s="773"/>
      <c r="N72" s="775"/>
      <c r="O72" s="945"/>
      <c r="P72" s="776"/>
      <c r="Q72" s="946"/>
      <c r="R72" s="947"/>
      <c r="S72" s="777"/>
      <c r="T72" s="770"/>
      <c r="U72" s="771"/>
      <c r="V72" s="948"/>
      <c r="W72" s="949"/>
      <c r="X72" s="944">
        <f>IF(VLOOKUP($A72,'Data (new)'!$A:$T,12,0)="","",VLOOKUP($A72,'Data (new)'!$A:$T,12,0))</f>
        <v>2.7120000000000002</v>
      </c>
      <c r="Y72" s="943" t="str">
        <f t="shared" ref="Y72:Y135" si="4">IF(Z72="","",(Z72*H72))</f>
        <v/>
      </c>
      <c r="Z72" s="943" t="str">
        <f t="shared" ref="Z72:Z135" si="5">IF(SUM(J72:W72)=0,"",SUM(J72:W72))</f>
        <v/>
      </c>
      <c r="AA72" s="944" t="str">
        <f t="shared" ref="AA72:AA135" si="6">IF(Z72="","",SUM(J72:W72)*I72)</f>
        <v/>
      </c>
      <c r="AB72" s="944" t="str">
        <f>IF(ISERROR(Tableau1475[[#This Row],[Cost (excl tax, EUR)]]*(1-$G$3)),"",Tableau1475[[#This Row],[Cost (excl tax, EUR)]]*(1-$G$3))</f>
        <v/>
      </c>
      <c r="AC72" s="962" t="str">
        <f t="shared" si="3"/>
        <v/>
      </c>
      <c r="AD72" s="344"/>
      <c r="AE72" s="344"/>
      <c r="AF72" s="344"/>
      <c r="AG72" s="292"/>
      <c r="AH72" s="292"/>
      <c r="AI72" s="292"/>
      <c r="AJ72" s="292"/>
      <c r="AK72" s="256"/>
      <c r="AL72" s="256"/>
      <c r="AM72" s="256"/>
      <c r="AN72" s="256"/>
    </row>
    <row r="73" spans="1:40" ht="15" customHeight="1">
      <c r="A73" s="941" t="s">
        <v>1109</v>
      </c>
      <c r="B73" s="942">
        <f>IF(VLOOKUP($A73,'Data (new)'!$A:$T,2,0)="","",VLOOKUP($A73,'Data (new)'!$A:$T,2,0))</f>
        <v>13691</v>
      </c>
      <c r="C73" s="942" t="str">
        <f>IF(VLOOKUP($A73,Data!$A:$T,3,0)="","",VLOOKUP($A73,Data!$A:$T,3,0))</f>
        <v/>
      </c>
      <c r="D73" s="853" t="str">
        <f>IF(VLOOKUP($A73,'Data (new)'!$A:$T,5,0)="","",VLOOKUP($A73,'Data (new)'!$A:$T,5,0))</f>
        <v>Dune Dual</v>
      </c>
      <c r="E73" s="853" t="str">
        <f>IF(VLOOKUP($A73,'Data (new)'!$A:$T,6,0)="","",VLOOKUP($A73,'Data (new)'!$A:$T,6,0))</f>
        <v>Moby</v>
      </c>
      <c r="F73" s="853" t="str">
        <f>IF(VLOOKUP($A73,'Data (new)'!$A:$T,14,0)="","",VLOOKUP($A73,'Data (new)'!$A:$T,14,0))</f>
        <v>Feets</v>
      </c>
      <c r="G73" s="943" t="str">
        <f>IF(VLOOKUP($A73,'Data (new)'!$A:$T,10,0)="","",VLOOKUP($A73,'Data (new)'!$A:$T,10,0))</f>
        <v>XS</v>
      </c>
      <c r="H73" s="943">
        <f>IF(VLOOKUP($A73,'Data (new)'!$A:$T,11,0)="","",VLOOKUP($A73,'Data (new)'!$A:$T,11,0))</f>
        <v>6</v>
      </c>
      <c r="I73" s="944">
        <f>IF(VLOOKUP($A73,'Data (new)'!$A:$T,16,0)="","",VLOOKUP($A73,'Data (new)'!$A:$T,16,0))</f>
        <v>41</v>
      </c>
      <c r="J73" s="769"/>
      <c r="K73" s="774"/>
      <c r="L73" s="772"/>
      <c r="M73" s="773"/>
      <c r="N73" s="775"/>
      <c r="O73" s="945"/>
      <c r="P73" s="776"/>
      <c r="Q73" s="946"/>
      <c r="R73" s="947"/>
      <c r="S73" s="777"/>
      <c r="T73" s="770"/>
      <c r="U73" s="771"/>
      <c r="V73" s="948"/>
      <c r="W73" s="949"/>
      <c r="X73" s="944">
        <f>IF(VLOOKUP($A73,'Data (new)'!$A:$T,12,0)="","",VLOOKUP($A73,'Data (new)'!$A:$T,12,0))</f>
        <v>0.23400000000000001</v>
      </c>
      <c r="Y73" s="943" t="str">
        <f t="shared" si="4"/>
        <v/>
      </c>
      <c r="Z73" s="943" t="str">
        <f t="shared" si="5"/>
        <v/>
      </c>
      <c r="AA73" s="944" t="str">
        <f t="shared" si="6"/>
        <v/>
      </c>
      <c r="AB73" s="944" t="str">
        <f>IF(ISERROR(Tableau1475[[#This Row],[Cost (excl tax, EUR)]]*(1-$G$3)),"",Tableau1475[[#This Row],[Cost (excl tax, EUR)]]*(1-$G$3))</f>
        <v/>
      </c>
      <c r="AC73" s="882" t="str">
        <f t="shared" ref="AC73:AC136" si="7">IF(Z73="","",SUM(J73:W73)*X73)</f>
        <v/>
      </c>
      <c r="AD73" s="344"/>
      <c r="AE73" s="344"/>
      <c r="AF73" s="344"/>
      <c r="AG73" s="292"/>
      <c r="AH73" s="292"/>
      <c r="AI73" s="292"/>
      <c r="AJ73" s="292"/>
      <c r="AK73" s="256"/>
      <c r="AL73" s="256"/>
      <c r="AM73" s="256"/>
      <c r="AN73" s="256"/>
    </row>
    <row r="74" spans="1:40" ht="15" customHeight="1">
      <c r="A74" s="941" t="s">
        <v>1110</v>
      </c>
      <c r="B74" s="942">
        <f>IF(VLOOKUP($A74,'Data (new)'!$A:$T,2,0)="","",VLOOKUP($A74,'Data (new)'!$A:$T,2,0))</f>
        <v>13693</v>
      </c>
      <c r="C74" s="942" t="str">
        <f>IF(VLOOKUP($A74,Data!$A:$T,3,0)="","",VLOOKUP($A74,Data!$A:$T,3,0))</f>
        <v/>
      </c>
      <c r="D74" s="853" t="str">
        <f>IF(VLOOKUP($A74,'Data (new)'!$A:$T,5,0)="","",VLOOKUP($A74,'Data (new)'!$A:$T,5,0))</f>
        <v>Dune Dual</v>
      </c>
      <c r="E74" s="853" t="str">
        <f>IF(VLOOKUP($A74,'Data (new)'!$A:$T,6,0)="","",VLOOKUP($A74,'Data (new)'!$A:$T,6,0))</f>
        <v>Mutan</v>
      </c>
      <c r="F74" s="853" t="str">
        <f>IF(VLOOKUP($A74,'Data (new)'!$A:$T,14,0)="","",VLOOKUP($A74,'Data (new)'!$A:$T,14,0))</f>
        <v>Pinches</v>
      </c>
      <c r="G74" s="943" t="str">
        <f>IF(VLOOKUP($A74,'Data (new)'!$A:$T,10,0)="","",VLOOKUP($A74,'Data (new)'!$A:$T,10,0))</f>
        <v>XXS</v>
      </c>
      <c r="H74" s="943">
        <f>IF(VLOOKUP($A74,'Data (new)'!$A:$T,11,0)="","",VLOOKUP($A74,'Data (new)'!$A:$T,11,0))</f>
        <v>10</v>
      </c>
      <c r="I74" s="944">
        <f>IF(VLOOKUP($A74,'Data (new)'!$A:$T,16,0)="","",VLOOKUP($A74,'Data (new)'!$A:$T,16,0))</f>
        <v>49</v>
      </c>
      <c r="J74" s="769"/>
      <c r="K74" s="774"/>
      <c r="L74" s="772"/>
      <c r="M74" s="773"/>
      <c r="N74" s="775"/>
      <c r="O74" s="945"/>
      <c r="P74" s="776"/>
      <c r="Q74" s="946"/>
      <c r="R74" s="947"/>
      <c r="S74" s="777"/>
      <c r="T74" s="770"/>
      <c r="U74" s="771"/>
      <c r="V74" s="948"/>
      <c r="W74" s="949"/>
      <c r="X74" s="944">
        <f>IF(VLOOKUP($A74,'Data (new)'!$A:$T,12,0)="","",VLOOKUP($A74,'Data (new)'!$A:$T,12,0))</f>
        <v>0.22700000000000001</v>
      </c>
      <c r="Y74" s="943" t="str">
        <f t="shared" si="4"/>
        <v/>
      </c>
      <c r="Z74" s="943" t="str">
        <f t="shared" si="5"/>
        <v/>
      </c>
      <c r="AA74" s="944" t="str">
        <f t="shared" si="6"/>
        <v/>
      </c>
      <c r="AB74" s="944" t="str">
        <f>IF(ISERROR(Tableau1475[[#This Row],[Cost (excl tax, EUR)]]*(1-$G$3)),"",Tableau1475[[#This Row],[Cost (excl tax, EUR)]]*(1-$G$3))</f>
        <v/>
      </c>
      <c r="AC74" s="962" t="str">
        <f t="shared" si="7"/>
        <v/>
      </c>
      <c r="AD74" s="344"/>
      <c r="AE74" s="344"/>
      <c r="AF74" s="344"/>
      <c r="AG74" s="292"/>
      <c r="AH74" s="292"/>
      <c r="AI74" s="292"/>
      <c r="AJ74" s="292"/>
      <c r="AK74" s="256"/>
      <c r="AL74" s="256"/>
      <c r="AM74" s="256"/>
      <c r="AN74" s="256"/>
    </row>
    <row r="75" spans="1:40" ht="15" customHeight="1" collapsed="1">
      <c r="A75" s="941" t="s">
        <v>1111</v>
      </c>
      <c r="B75" s="942">
        <f>IF(VLOOKUP($A75,'Data (new)'!$A:$T,2,0)="","",VLOOKUP($A75,'Data (new)'!$A:$T,2,0))</f>
        <v>14100</v>
      </c>
      <c r="C75" s="942" t="str">
        <f>IF(VLOOKUP($A75,Data!$A:$T,3,0)="","",VLOOKUP($A75,Data!$A:$T,3,0))</f>
        <v/>
      </c>
      <c r="D75" s="853" t="str">
        <f>IF(VLOOKUP($A75,'Data (new)'!$A:$T,5,0)="","",VLOOKUP($A75,'Data (new)'!$A:$T,5,0))</f>
        <v>Dune Dual</v>
      </c>
      <c r="E75" s="853" t="str">
        <f>IF(VLOOKUP($A75,'Data (new)'!$A:$T,6,0)="","",VLOOKUP($A75,'Data (new)'!$A:$T,6,0))</f>
        <v>Nabab</v>
      </c>
      <c r="F75" s="853" t="str">
        <f>IF(VLOOKUP($A75,'Data (new)'!$A:$T,14,0)="","",VLOOKUP($A75,'Data (new)'!$A:$T,14,0))</f>
        <v>Balls</v>
      </c>
      <c r="G75" s="943" t="str">
        <f>IF(VLOOKUP($A75,'Data (new)'!$A:$T,10,0)="","",VLOOKUP($A75,'Data (new)'!$A:$T,10,0))</f>
        <v>XXL</v>
      </c>
      <c r="H75" s="943">
        <f>IF(VLOOKUP($A75,'Data (new)'!$A:$T,11,0)="","",VLOOKUP($A75,'Data (new)'!$A:$T,11,0))</f>
        <v>2</v>
      </c>
      <c r="I75" s="944">
        <f>IF(VLOOKUP($A75,'Data (new)'!$A:$T,16,0)="","",VLOOKUP($A75,'Data (new)'!$A:$T,16,0))</f>
        <v>109</v>
      </c>
      <c r="J75" s="769"/>
      <c r="K75" s="774"/>
      <c r="L75" s="772"/>
      <c r="M75" s="773"/>
      <c r="N75" s="775"/>
      <c r="O75" s="945"/>
      <c r="P75" s="776"/>
      <c r="Q75" s="946"/>
      <c r="R75" s="947"/>
      <c r="S75" s="777"/>
      <c r="T75" s="770"/>
      <c r="U75" s="771"/>
      <c r="V75" s="948"/>
      <c r="W75" s="949"/>
      <c r="X75" s="944">
        <f>IF(VLOOKUP($A75,'Data (new)'!$A:$T,12,0)="","",VLOOKUP($A75,'Data (new)'!$A:$T,12,0))</f>
        <v>1.206</v>
      </c>
      <c r="Y75" s="943" t="str">
        <f t="shared" si="4"/>
        <v/>
      </c>
      <c r="Z75" s="943" t="str">
        <f t="shared" si="5"/>
        <v/>
      </c>
      <c r="AA75" s="944" t="str">
        <f t="shared" si="6"/>
        <v/>
      </c>
      <c r="AB75" s="944" t="str">
        <f>IF(ISERROR(Tableau1475[[#This Row],[Cost (excl tax, EUR)]]*(1-$G$3)),"",Tableau1475[[#This Row],[Cost (excl tax, EUR)]]*(1-$G$3))</f>
        <v/>
      </c>
      <c r="AC75" s="882" t="str">
        <f t="shared" si="7"/>
        <v/>
      </c>
      <c r="AD75" s="344"/>
      <c r="AE75" s="344"/>
      <c r="AF75" s="344"/>
      <c r="AG75" s="292"/>
      <c r="AH75" s="292"/>
      <c r="AI75" s="292"/>
      <c r="AJ75" s="292"/>
      <c r="AK75" s="256"/>
      <c r="AL75" s="256"/>
      <c r="AM75" s="256"/>
      <c r="AN75" s="256"/>
    </row>
    <row r="76" spans="1:40" ht="15" customHeight="1">
      <c r="A76" s="941" t="s">
        <v>1112</v>
      </c>
      <c r="B76" s="942">
        <f>IF(VLOOKUP($A76,'Data (new)'!$A:$T,2,0)="","",VLOOKUP($A76,'Data (new)'!$A:$T,2,0))</f>
        <v>13694</v>
      </c>
      <c r="C76" s="942" t="str">
        <f>IF(VLOOKUP($A76,Data!$A:$T,3,0)="","",VLOOKUP($A76,Data!$A:$T,3,0))</f>
        <v/>
      </c>
      <c r="D76" s="853" t="str">
        <f>IF(VLOOKUP($A76,'Data (new)'!$A:$T,5,0)="","",VLOOKUP($A76,'Data (new)'!$A:$T,5,0))</f>
        <v>Dune Dual</v>
      </c>
      <c r="E76" s="853" t="str">
        <f>IF(VLOOKUP($A76,'Data (new)'!$A:$T,6,0)="","",VLOOKUP($A76,'Data (new)'!$A:$T,6,0))</f>
        <v>Noah</v>
      </c>
      <c r="F76" s="853" t="str">
        <f>IF(VLOOKUP($A76,'Data (new)'!$A:$T,14,0)="","",VLOOKUP($A76,'Data (new)'!$A:$T,14,0))</f>
        <v>Pockets</v>
      </c>
      <c r="G76" s="943" t="str">
        <f>IF(VLOOKUP($A76,'Data (new)'!$A:$T,10,0)="","",VLOOKUP($A76,'Data (new)'!$A:$T,10,0))</f>
        <v>XL</v>
      </c>
      <c r="H76" s="943">
        <f>IF(VLOOKUP($A76,'Data (new)'!$A:$T,11,0)="","",VLOOKUP($A76,'Data (new)'!$A:$T,11,0))</f>
        <v>1</v>
      </c>
      <c r="I76" s="944">
        <f>IF(VLOOKUP($A76,'Data (new)'!$A:$T,16,0)="","",VLOOKUP($A76,'Data (new)'!$A:$T,16,0))</f>
        <v>73</v>
      </c>
      <c r="J76" s="769"/>
      <c r="K76" s="774"/>
      <c r="L76" s="772"/>
      <c r="M76" s="773"/>
      <c r="N76" s="775"/>
      <c r="O76" s="945"/>
      <c r="P76" s="776"/>
      <c r="Q76" s="946"/>
      <c r="R76" s="947"/>
      <c r="S76" s="777"/>
      <c r="T76" s="770"/>
      <c r="U76" s="771"/>
      <c r="V76" s="948"/>
      <c r="W76" s="949"/>
      <c r="X76" s="944">
        <f>IF(VLOOKUP($A76,'Data (new)'!$A:$T,12,0)="","",VLOOKUP($A76,'Data (new)'!$A:$T,12,0))</f>
        <v>0.85699999999999998</v>
      </c>
      <c r="Y76" s="943" t="str">
        <f t="shared" si="4"/>
        <v/>
      </c>
      <c r="Z76" s="943" t="str">
        <f t="shared" si="5"/>
        <v/>
      </c>
      <c r="AA76" s="944" t="str">
        <f t="shared" si="6"/>
        <v/>
      </c>
      <c r="AB76" s="944" t="str">
        <f>IF(ISERROR(Tableau1475[[#This Row],[Cost (excl tax, EUR)]]*(1-$G$3)),"",Tableau1475[[#This Row],[Cost (excl tax, EUR)]]*(1-$G$3))</f>
        <v/>
      </c>
      <c r="AC76" s="962" t="str">
        <f t="shared" si="7"/>
        <v/>
      </c>
      <c r="AD76" s="344"/>
      <c r="AE76" s="344"/>
      <c r="AF76" s="344"/>
      <c r="AG76" s="292"/>
      <c r="AH76" s="292"/>
      <c r="AI76" s="292"/>
      <c r="AJ76" s="292"/>
      <c r="AK76" s="256"/>
      <c r="AL76" s="256"/>
      <c r="AM76" s="256"/>
      <c r="AN76" s="256"/>
    </row>
    <row r="77" spans="1:40" ht="15" customHeight="1">
      <c r="A77" s="950" t="s">
        <v>1113</v>
      </c>
      <c r="B77" s="942">
        <f>IF(VLOOKUP($A77,'Data (new)'!$A:$T,2,0)="","",VLOOKUP($A77,'Data (new)'!$A:$T,2,0))</f>
        <v>14101</v>
      </c>
      <c r="C77" s="942" t="str">
        <f>IF(VLOOKUP($A77,Data!$A:$T,3,0)="","",VLOOKUP($A77,Data!$A:$T,3,0))</f>
        <v/>
      </c>
      <c r="D77" s="853" t="str">
        <f>IF(VLOOKUP($A77,'Data (new)'!$A:$T,5,0)="","",VLOOKUP($A77,'Data (new)'!$A:$T,5,0))</f>
        <v>Dune Dual</v>
      </c>
      <c r="E77" s="853" t="str">
        <f>IF(VLOOKUP($A77,'Data (new)'!$A:$T,6,0)="","",VLOOKUP($A77,'Data (new)'!$A:$T,6,0))</f>
        <v>Nova</v>
      </c>
      <c r="F77" s="853" t="str">
        <f>IF(VLOOKUP($A77,'Data (new)'!$A:$T,14,0)="","",VLOOKUP($A77,'Data (new)'!$A:$T,14,0))</f>
        <v>Jugs</v>
      </c>
      <c r="G77" s="943" t="str">
        <f>IF(VLOOKUP($A77,'Data (new)'!$A:$T,10,0)="","",VLOOKUP($A77,'Data (new)'!$A:$T,10,0))</f>
        <v>XXL</v>
      </c>
      <c r="H77" s="943">
        <f>IF(VLOOKUP($A77,'Data (new)'!$A:$T,11,0)="","",VLOOKUP($A77,'Data (new)'!$A:$T,11,0))</f>
        <v>4</v>
      </c>
      <c r="I77" s="944">
        <f>IF(VLOOKUP($A77,'Data (new)'!$A:$T,16,0)="","",VLOOKUP($A77,'Data (new)'!$A:$T,16,0))</f>
        <v>242</v>
      </c>
      <c r="J77" s="769"/>
      <c r="K77" s="774"/>
      <c r="L77" s="772"/>
      <c r="M77" s="773"/>
      <c r="N77" s="775"/>
      <c r="O77" s="945"/>
      <c r="P77" s="776"/>
      <c r="Q77" s="946"/>
      <c r="R77" s="947"/>
      <c r="S77" s="777"/>
      <c r="T77" s="770"/>
      <c r="U77" s="771"/>
      <c r="V77" s="948"/>
      <c r="W77" s="949"/>
      <c r="X77" s="944">
        <f>IF(VLOOKUP($A77,'Data (new)'!$A:$T,12,0)="","",VLOOKUP($A77,'Data (new)'!$A:$T,12,0))</f>
        <v>2.9329999999999998</v>
      </c>
      <c r="Y77" s="943" t="str">
        <f t="shared" si="4"/>
        <v/>
      </c>
      <c r="Z77" s="943" t="str">
        <f t="shared" si="5"/>
        <v/>
      </c>
      <c r="AA77" s="944" t="str">
        <f t="shared" si="6"/>
        <v/>
      </c>
      <c r="AB77" s="944" t="str">
        <f>IF(ISERROR(Tableau1475[[#This Row],[Cost (excl tax, EUR)]]*(1-$G$3)),"",Tableau1475[[#This Row],[Cost (excl tax, EUR)]]*(1-$G$3))</f>
        <v/>
      </c>
      <c r="AC77" s="882" t="str">
        <f t="shared" si="7"/>
        <v/>
      </c>
      <c r="AD77" s="344"/>
      <c r="AE77" s="344"/>
      <c r="AF77" s="344"/>
      <c r="AG77" s="292"/>
      <c r="AH77" s="292"/>
      <c r="AI77" s="292"/>
      <c r="AJ77" s="292"/>
      <c r="AK77" s="256"/>
      <c r="AL77" s="256"/>
      <c r="AM77" s="256"/>
      <c r="AN77" s="256"/>
    </row>
    <row r="78" spans="1:40" ht="15" customHeight="1">
      <c r="A78" s="951" t="s">
        <v>1114</v>
      </c>
      <c r="B78" s="942">
        <f>IF(VLOOKUP($A78,'Data (new)'!$A:$T,2,0)="","",VLOOKUP($A78,'Data (new)'!$A:$T,2,0))</f>
        <v>13695</v>
      </c>
      <c r="C78" s="952" t="str">
        <f>IF(VLOOKUP($A78,Data!$A:$T,3,0)="","",VLOOKUP($A78,Data!$A:$T,3,0))</f>
        <v/>
      </c>
      <c r="D78" s="853" t="str">
        <f>IF(VLOOKUP($A78,'Data (new)'!$A:$T,5,0)="","",VLOOKUP($A78,'Data (new)'!$A:$T,5,0))</f>
        <v>Dune Dual</v>
      </c>
      <c r="E78" s="853" t="str">
        <f>IF(VLOOKUP($A78,'Data (new)'!$A:$T,6,0)="","",VLOOKUP($A78,'Data (new)'!$A:$T,6,0))</f>
        <v>Odin</v>
      </c>
      <c r="F78" s="853" t="str">
        <f>IF(VLOOKUP($A78,'Data (new)'!$A:$T,14,0)="","",VLOOKUP($A78,'Data (new)'!$A:$T,14,0))</f>
        <v>Crimps</v>
      </c>
      <c r="G78" s="943" t="str">
        <f>IF(VLOOKUP($A78,'Data (new)'!$A:$T,10,0)="","",VLOOKUP($A78,'Data (new)'!$A:$T,10,0))</f>
        <v>M</v>
      </c>
      <c r="H78" s="943">
        <f>IF(VLOOKUP($A78,'Data (new)'!$A:$T,11,0)="","",VLOOKUP($A78,'Data (new)'!$A:$T,11,0))</f>
        <v>5</v>
      </c>
      <c r="I78" s="944">
        <f>IF(VLOOKUP($A78,'Data (new)'!$A:$T,16,0)="","",VLOOKUP($A78,'Data (new)'!$A:$T,16,0))</f>
        <v>97</v>
      </c>
      <c r="J78" s="769"/>
      <c r="K78" s="774"/>
      <c r="L78" s="772"/>
      <c r="M78" s="773"/>
      <c r="N78" s="775"/>
      <c r="O78" s="945"/>
      <c r="P78" s="776"/>
      <c r="Q78" s="946"/>
      <c r="R78" s="947"/>
      <c r="S78" s="777"/>
      <c r="T78" s="770"/>
      <c r="U78" s="771"/>
      <c r="V78" s="948"/>
      <c r="W78" s="949"/>
      <c r="X78" s="944">
        <f>IF(VLOOKUP($A78,'Data (new)'!$A:$T,12,0)="","",VLOOKUP($A78,'Data (new)'!$A:$T,12,0))</f>
        <v>1.3660000000000001</v>
      </c>
      <c r="Y78" s="943" t="str">
        <f t="shared" si="4"/>
        <v/>
      </c>
      <c r="Z78" s="943" t="str">
        <f t="shared" si="5"/>
        <v/>
      </c>
      <c r="AA78" s="944" t="str">
        <f t="shared" si="6"/>
        <v/>
      </c>
      <c r="AB78" s="944" t="str">
        <f>IF(ISERROR(Tableau1475[[#This Row],[Cost (excl tax, EUR)]]*(1-$G$3)),"",Tableau1475[[#This Row],[Cost (excl tax, EUR)]]*(1-$G$3))</f>
        <v/>
      </c>
      <c r="AC78" s="962" t="str">
        <f t="shared" si="7"/>
        <v/>
      </c>
      <c r="AD78" s="344"/>
      <c r="AE78" s="344"/>
      <c r="AF78" s="344"/>
      <c r="AG78" s="292"/>
      <c r="AH78" s="292"/>
      <c r="AI78" s="292"/>
      <c r="AJ78" s="292"/>
      <c r="AK78" s="256"/>
      <c r="AL78" s="256"/>
      <c r="AM78" s="256"/>
      <c r="AN78" s="256"/>
    </row>
    <row r="79" spans="1:40" ht="15" customHeight="1">
      <c r="A79" s="950" t="s">
        <v>1115</v>
      </c>
      <c r="B79" s="942">
        <f>IF(VLOOKUP($A79,'Data (new)'!$A:$T,2,0)="","",VLOOKUP($A79,'Data (new)'!$A:$T,2,0))</f>
        <v>14102</v>
      </c>
      <c r="C79" s="955" t="str">
        <f>IF(VLOOKUP($A79,Data!$A:$T,3,0)="","",VLOOKUP($A79,Data!$A:$T,3,0))</f>
        <v/>
      </c>
      <c r="D79" s="853" t="str">
        <f>IF(VLOOKUP($A79,'Data (new)'!$A:$T,5,0)="","",VLOOKUP($A79,'Data (new)'!$A:$T,5,0))</f>
        <v>Dune Dual</v>
      </c>
      <c r="E79" s="853" t="str">
        <f>IF(VLOOKUP($A79,'Data (new)'!$A:$T,6,0)="","",VLOOKUP($A79,'Data (new)'!$A:$T,6,0))</f>
        <v>Omm 1</v>
      </c>
      <c r="F79" s="853" t="str">
        <f>IF(VLOOKUP($A79,'Data (new)'!$A:$T,14,0)="","",VLOOKUP($A79,'Data (new)'!$A:$T,14,0))</f>
        <v>Craters</v>
      </c>
      <c r="G79" s="943" t="str">
        <f>IF(VLOOKUP($A79,'Data (new)'!$A:$T,10,0)="","",VLOOKUP($A79,'Data (new)'!$A:$T,10,0))</f>
        <v>MEGA</v>
      </c>
      <c r="H79" s="943">
        <f>IF(VLOOKUP($A79,'Data (new)'!$A:$T,11,0)="","",VLOOKUP($A79,'Data (new)'!$A:$T,11,0))</f>
        <v>2</v>
      </c>
      <c r="I79" s="944">
        <f>IF(VLOOKUP($A79,'Data (new)'!$A:$T,16,0)="","",VLOOKUP($A79,'Data (new)'!$A:$T,16,0))</f>
        <v>142</v>
      </c>
      <c r="J79" s="769"/>
      <c r="K79" s="774"/>
      <c r="L79" s="772"/>
      <c r="M79" s="773"/>
      <c r="N79" s="775"/>
      <c r="O79" s="945"/>
      <c r="P79" s="776"/>
      <c r="Q79" s="946"/>
      <c r="R79" s="947"/>
      <c r="S79" s="777"/>
      <c r="T79" s="770"/>
      <c r="U79" s="771"/>
      <c r="V79" s="948"/>
      <c r="W79" s="949"/>
      <c r="X79" s="944">
        <f>IF(VLOOKUP($A79,'Data (new)'!$A:$T,12,0)="","",VLOOKUP($A79,'Data (new)'!$A:$T,12,0))</f>
        <v>1.746</v>
      </c>
      <c r="Y79" s="943" t="str">
        <f t="shared" si="4"/>
        <v/>
      </c>
      <c r="Z79" s="943" t="str">
        <f t="shared" si="5"/>
        <v/>
      </c>
      <c r="AA79" s="944" t="str">
        <f t="shared" si="6"/>
        <v/>
      </c>
      <c r="AB79" s="944" t="str">
        <f>IF(ISERROR(Tableau1475[[#This Row],[Cost (excl tax, EUR)]]*(1-$G$3)),"",Tableau1475[[#This Row],[Cost (excl tax, EUR)]]*(1-$G$3))</f>
        <v/>
      </c>
      <c r="AC79" s="882" t="str">
        <f t="shared" si="7"/>
        <v/>
      </c>
      <c r="AD79" s="344"/>
      <c r="AE79" s="344"/>
      <c r="AF79" s="344"/>
      <c r="AG79" s="292"/>
      <c r="AH79" s="292"/>
      <c r="AI79" s="292"/>
      <c r="AJ79" s="292"/>
      <c r="AK79" s="256"/>
      <c r="AL79" s="256"/>
      <c r="AM79" s="256"/>
      <c r="AN79" s="256"/>
    </row>
    <row r="80" spans="1:40" ht="15" customHeight="1">
      <c r="A80" s="950" t="s">
        <v>1116</v>
      </c>
      <c r="B80" s="942">
        <f>IF(VLOOKUP($A80,'Data (new)'!$A:$T,2,0)="","",VLOOKUP($A80,'Data (new)'!$A:$T,2,0))</f>
        <v>14103</v>
      </c>
      <c r="C80" s="942" t="str">
        <f>IF(VLOOKUP($A80,Data!$A:$T,3,0)="","",VLOOKUP($A80,Data!$A:$T,3,0))</f>
        <v/>
      </c>
      <c r="D80" s="853" t="str">
        <f>IF(VLOOKUP($A80,'Data (new)'!$A:$T,5,0)="","",VLOOKUP($A80,'Data (new)'!$A:$T,5,0))</f>
        <v>Dune Dual</v>
      </c>
      <c r="E80" s="853" t="str">
        <f>IF(VLOOKUP($A80,'Data (new)'!$A:$T,6,0)="","",VLOOKUP($A80,'Data (new)'!$A:$T,6,0))</f>
        <v>Omm 2</v>
      </c>
      <c r="F80" s="853" t="str">
        <f>IF(VLOOKUP($A80,'Data (new)'!$A:$T,14,0)="","",VLOOKUP($A80,'Data (new)'!$A:$T,14,0))</f>
        <v>Craters</v>
      </c>
      <c r="G80" s="943" t="str">
        <f>IF(VLOOKUP($A80,'Data (new)'!$A:$T,10,0)="","",VLOOKUP($A80,'Data (new)'!$A:$T,10,0))</f>
        <v>MEGA</v>
      </c>
      <c r="H80" s="943">
        <f>IF(VLOOKUP($A80,'Data (new)'!$A:$T,11,0)="","",VLOOKUP($A80,'Data (new)'!$A:$T,11,0))</f>
        <v>2</v>
      </c>
      <c r="I80" s="944">
        <f>IF(VLOOKUP($A80,'Data (new)'!$A:$T,16,0)="","",VLOOKUP($A80,'Data (new)'!$A:$T,16,0))</f>
        <v>170</v>
      </c>
      <c r="J80" s="769"/>
      <c r="K80" s="774"/>
      <c r="L80" s="772"/>
      <c r="M80" s="773"/>
      <c r="N80" s="775"/>
      <c r="O80" s="945"/>
      <c r="P80" s="776"/>
      <c r="Q80" s="946"/>
      <c r="R80" s="947"/>
      <c r="S80" s="777"/>
      <c r="T80" s="770"/>
      <c r="U80" s="771"/>
      <c r="V80" s="948"/>
      <c r="W80" s="949"/>
      <c r="X80" s="944">
        <f>IF(VLOOKUP($A80,'Data (new)'!$A:$T,12,0)="","",VLOOKUP($A80,'Data (new)'!$A:$T,12,0))</f>
        <v>2.2000000000000002</v>
      </c>
      <c r="Y80" s="943" t="str">
        <f t="shared" si="4"/>
        <v/>
      </c>
      <c r="Z80" s="943" t="str">
        <f t="shared" si="5"/>
        <v/>
      </c>
      <c r="AA80" s="944" t="str">
        <f t="shared" si="6"/>
        <v/>
      </c>
      <c r="AB80" s="944" t="str">
        <f>IF(ISERROR(Tableau1475[[#This Row],[Cost (excl tax, EUR)]]*(1-$G$3)),"",Tableau1475[[#This Row],[Cost (excl tax, EUR)]]*(1-$G$3))</f>
        <v/>
      </c>
      <c r="AC80" s="962" t="str">
        <f t="shared" si="7"/>
        <v/>
      </c>
      <c r="AD80" s="344"/>
      <c r="AE80" s="344"/>
      <c r="AF80" s="344"/>
      <c r="AG80" s="292"/>
      <c r="AH80" s="292"/>
      <c r="AI80" s="292"/>
      <c r="AJ80" s="292"/>
      <c r="AK80" s="256"/>
      <c r="AL80" s="256"/>
      <c r="AM80" s="256"/>
      <c r="AN80" s="256"/>
    </row>
    <row r="81" spans="1:40" ht="15" customHeight="1">
      <c r="A81" s="951" t="s">
        <v>1117</v>
      </c>
      <c r="B81" s="942">
        <f>IF(VLOOKUP($A81,'Data (new)'!$A:$T,2,0)="","",VLOOKUP($A81,'Data (new)'!$A:$T,2,0))</f>
        <v>14104</v>
      </c>
      <c r="C81" s="952" t="str">
        <f>IF(VLOOKUP($A81,Data!$A:$T,3,0)="","",VLOOKUP($A81,Data!$A:$T,3,0))</f>
        <v/>
      </c>
      <c r="D81" s="853" t="str">
        <f>IF(VLOOKUP($A81,'Data (new)'!$A:$T,5,0)="","",VLOOKUP($A81,'Data (new)'!$A:$T,5,0))</f>
        <v>Dune Dual</v>
      </c>
      <c r="E81" s="853" t="str">
        <f>IF(VLOOKUP($A81,'Data (new)'!$A:$T,6,0)="","",VLOOKUP($A81,'Data (new)'!$A:$T,6,0))</f>
        <v>Omm 3</v>
      </c>
      <c r="F81" s="853" t="str">
        <f>IF(VLOOKUP($A81,'Data (new)'!$A:$T,14,0)="","",VLOOKUP($A81,'Data (new)'!$A:$T,14,0))</f>
        <v>Craters</v>
      </c>
      <c r="G81" s="943" t="str">
        <f>IF(VLOOKUP($A81,'Data (new)'!$A:$T,10,0)="","",VLOOKUP($A81,'Data (new)'!$A:$T,10,0))</f>
        <v>XXL</v>
      </c>
      <c r="H81" s="943">
        <f>IF(VLOOKUP($A81,'Data (new)'!$A:$T,11,0)="","",VLOOKUP($A81,'Data (new)'!$A:$T,11,0))</f>
        <v>2</v>
      </c>
      <c r="I81" s="944">
        <f>IF(VLOOKUP($A81,'Data (new)'!$A:$T,16,0)="","",VLOOKUP($A81,'Data (new)'!$A:$T,16,0))</f>
        <v>117</v>
      </c>
      <c r="J81" s="769"/>
      <c r="K81" s="774"/>
      <c r="L81" s="772"/>
      <c r="M81" s="773"/>
      <c r="N81" s="775"/>
      <c r="O81" s="945"/>
      <c r="P81" s="776"/>
      <c r="Q81" s="946"/>
      <c r="R81" s="947"/>
      <c r="S81" s="777"/>
      <c r="T81" s="770"/>
      <c r="U81" s="771"/>
      <c r="V81" s="948"/>
      <c r="W81" s="949"/>
      <c r="X81" s="944">
        <f>IF(VLOOKUP($A81,'Data (new)'!$A:$T,12,0)="","",VLOOKUP($A81,'Data (new)'!$A:$T,12,0))</f>
        <v>1.343</v>
      </c>
      <c r="Y81" s="943" t="str">
        <f t="shared" si="4"/>
        <v/>
      </c>
      <c r="Z81" s="943" t="str">
        <f t="shared" si="5"/>
        <v/>
      </c>
      <c r="AA81" s="944" t="str">
        <f t="shared" si="6"/>
        <v/>
      </c>
      <c r="AB81" s="944" t="str">
        <f>IF(ISERROR(Tableau1475[[#This Row],[Cost (excl tax, EUR)]]*(1-$G$3)),"",Tableau1475[[#This Row],[Cost (excl tax, EUR)]]*(1-$G$3))</f>
        <v/>
      </c>
      <c r="AC81" s="882" t="str">
        <f t="shared" si="7"/>
        <v/>
      </c>
      <c r="AD81" s="344"/>
      <c r="AE81" s="344"/>
      <c r="AF81" s="344"/>
      <c r="AG81" s="292"/>
      <c r="AH81" s="292"/>
      <c r="AI81" s="292"/>
      <c r="AJ81" s="292"/>
      <c r="AK81" s="256"/>
      <c r="AL81" s="256"/>
      <c r="AM81" s="256"/>
      <c r="AN81" s="256"/>
    </row>
    <row r="82" spans="1:40" ht="15" customHeight="1">
      <c r="A82" s="950" t="s">
        <v>1118</v>
      </c>
      <c r="B82" s="942">
        <f>IF(VLOOKUP($A82,'Data (new)'!$A:$T,2,0)="","",VLOOKUP($A82,'Data (new)'!$A:$T,2,0))</f>
        <v>13696</v>
      </c>
      <c r="C82" s="955" t="str">
        <f>IF(VLOOKUP($A82,Data!$A:$T,3,0)="","",VLOOKUP($A82,Data!$A:$T,3,0))</f>
        <v/>
      </c>
      <c r="D82" s="853" t="str">
        <f>IF(VLOOKUP($A82,'Data (new)'!$A:$T,5,0)="","",VLOOKUP($A82,'Data (new)'!$A:$T,5,0))</f>
        <v>Dune Dual</v>
      </c>
      <c r="E82" s="853" t="str">
        <f>IF(VLOOKUP($A82,'Data (new)'!$A:$T,6,0)="","",VLOOKUP($A82,'Data (new)'!$A:$T,6,0))</f>
        <v>Oslo</v>
      </c>
      <c r="F82" s="853" t="str">
        <f>IF(VLOOKUP($A82,'Data (new)'!$A:$T,14,0)="","",VLOOKUP($A82,'Data (new)'!$A:$T,14,0))</f>
        <v>Pinches</v>
      </c>
      <c r="G82" s="943" t="str">
        <f>IF(VLOOKUP($A82,'Data (new)'!$A:$T,10,0)="","",VLOOKUP($A82,'Data (new)'!$A:$T,10,0))</f>
        <v>XXL</v>
      </c>
      <c r="H82" s="943">
        <f>IF(VLOOKUP($A82,'Data (new)'!$A:$T,11,0)="","",VLOOKUP($A82,'Data (new)'!$A:$T,11,0))</f>
        <v>2</v>
      </c>
      <c r="I82" s="944">
        <f>IF(VLOOKUP($A82,'Data (new)'!$A:$T,16,0)="","",VLOOKUP($A82,'Data (new)'!$A:$T,16,0))</f>
        <v>133</v>
      </c>
      <c r="J82" s="769"/>
      <c r="K82" s="774"/>
      <c r="L82" s="772"/>
      <c r="M82" s="773"/>
      <c r="N82" s="775"/>
      <c r="O82" s="945"/>
      <c r="P82" s="776"/>
      <c r="Q82" s="946"/>
      <c r="R82" s="947"/>
      <c r="S82" s="777"/>
      <c r="T82" s="770"/>
      <c r="U82" s="771"/>
      <c r="V82" s="948"/>
      <c r="W82" s="949"/>
      <c r="X82" s="944">
        <f>IF(VLOOKUP($A82,'Data (new)'!$A:$T,12,0)="","",VLOOKUP($A82,'Data (new)'!$A:$T,12,0))</f>
        <v>1.5840000000000001</v>
      </c>
      <c r="Y82" s="943" t="str">
        <f t="shared" si="4"/>
        <v/>
      </c>
      <c r="Z82" s="943" t="str">
        <f t="shared" si="5"/>
        <v/>
      </c>
      <c r="AA82" s="944" t="str">
        <f t="shared" si="6"/>
        <v/>
      </c>
      <c r="AB82" s="944" t="str">
        <f>IF(ISERROR(Tableau1475[[#This Row],[Cost (excl tax, EUR)]]*(1-$G$3)),"",Tableau1475[[#This Row],[Cost (excl tax, EUR)]]*(1-$G$3))</f>
        <v/>
      </c>
      <c r="AC82" s="962" t="str">
        <f t="shared" si="7"/>
        <v/>
      </c>
      <c r="AD82" s="344"/>
      <c r="AE82" s="344"/>
      <c r="AF82" s="344"/>
      <c r="AG82" s="292"/>
      <c r="AH82" s="292"/>
      <c r="AI82" s="292"/>
      <c r="AJ82" s="292"/>
      <c r="AK82" s="256"/>
      <c r="AL82" s="256"/>
      <c r="AM82" s="256"/>
      <c r="AN82" s="256"/>
    </row>
    <row r="83" spans="1:40" ht="15" customHeight="1">
      <c r="A83" s="941" t="s">
        <v>1119</v>
      </c>
      <c r="B83" s="942">
        <f>IF(VLOOKUP($A83,'Data (new)'!$A:$T,2,0)="","",VLOOKUP($A83,'Data (new)'!$A:$T,2,0))</f>
        <v>14105</v>
      </c>
      <c r="C83" s="942" t="str">
        <f>IF(VLOOKUP($A83,Data!$A:$T,3,0)="","",VLOOKUP($A83,Data!$A:$T,3,0))</f>
        <v/>
      </c>
      <c r="D83" s="853" t="str">
        <f>IF(VLOOKUP($A83,'Data (new)'!$A:$T,5,0)="","",VLOOKUP($A83,'Data (new)'!$A:$T,5,0))</f>
        <v>Dune Dual</v>
      </c>
      <c r="E83" s="853" t="str">
        <f>IF(VLOOKUP($A83,'Data (new)'!$A:$T,6,0)="","",VLOOKUP($A83,'Data (new)'!$A:$T,6,0))</f>
        <v>Oxia</v>
      </c>
      <c r="F83" s="853" t="str">
        <f>IF(VLOOKUP($A83,'Data (new)'!$A:$T,14,0)="","",VLOOKUP($A83,'Data (new)'!$A:$T,14,0))</f>
        <v>Pockets</v>
      </c>
      <c r="G83" s="943" t="str">
        <f>IF(VLOOKUP($A83,'Data (new)'!$A:$T,10,0)="","",VLOOKUP($A83,'Data (new)'!$A:$T,10,0))</f>
        <v>XL</v>
      </c>
      <c r="H83" s="943">
        <f>IF(VLOOKUP($A83,'Data (new)'!$A:$T,11,0)="","",VLOOKUP($A83,'Data (new)'!$A:$T,11,0))</f>
        <v>3</v>
      </c>
      <c r="I83" s="944">
        <f>IF(VLOOKUP($A83,'Data (new)'!$A:$T,16,0)="","",VLOOKUP($A83,'Data (new)'!$A:$T,16,0))</f>
        <v>108</v>
      </c>
      <c r="J83" s="769"/>
      <c r="K83" s="774"/>
      <c r="L83" s="772"/>
      <c r="M83" s="773"/>
      <c r="N83" s="775"/>
      <c r="O83" s="945"/>
      <c r="P83" s="776"/>
      <c r="Q83" s="946"/>
      <c r="R83" s="947"/>
      <c r="S83" s="777"/>
      <c r="T83" s="770"/>
      <c r="U83" s="771"/>
      <c r="V83" s="948"/>
      <c r="W83" s="949"/>
      <c r="X83" s="944">
        <f>IF(VLOOKUP($A83,'Data (new)'!$A:$T,12,0)="","",VLOOKUP($A83,'Data (new)'!$A:$T,12,0))</f>
        <v>1.694</v>
      </c>
      <c r="Y83" s="943" t="str">
        <f t="shared" si="4"/>
        <v/>
      </c>
      <c r="Z83" s="943" t="str">
        <f t="shared" si="5"/>
        <v/>
      </c>
      <c r="AA83" s="944" t="str">
        <f t="shared" si="6"/>
        <v/>
      </c>
      <c r="AB83" s="944" t="str">
        <f>IF(ISERROR(Tableau1475[[#This Row],[Cost (excl tax, EUR)]]*(1-$G$3)),"",Tableau1475[[#This Row],[Cost (excl tax, EUR)]]*(1-$G$3))</f>
        <v/>
      </c>
      <c r="AC83" s="882" t="str">
        <f t="shared" si="7"/>
        <v/>
      </c>
      <c r="AD83" s="344"/>
      <c r="AE83" s="344"/>
      <c r="AF83" s="344"/>
      <c r="AG83" s="292"/>
      <c r="AH83" s="292"/>
      <c r="AI83" s="292"/>
      <c r="AJ83" s="292"/>
      <c r="AK83" s="256"/>
      <c r="AL83" s="256"/>
      <c r="AM83" s="256"/>
      <c r="AN83" s="256"/>
    </row>
    <row r="84" spans="1:40" ht="15" customHeight="1">
      <c r="A84" s="941" t="s">
        <v>1120</v>
      </c>
      <c r="B84" s="942">
        <f>IF(VLOOKUP($A84,'Data (new)'!$A:$T,2,0)="","",VLOOKUP($A84,'Data (new)'!$A:$T,2,0))</f>
        <v>14106</v>
      </c>
      <c r="C84" s="942" t="str">
        <f>IF(VLOOKUP($A84,Data!$A:$T,3,0)="","",VLOOKUP($A84,Data!$A:$T,3,0))</f>
        <v/>
      </c>
      <c r="D84" s="853" t="str">
        <f>IF(VLOOKUP($A84,'Data (new)'!$A:$T,5,0)="","",VLOOKUP($A84,'Data (new)'!$A:$T,5,0))</f>
        <v>Dune Dual</v>
      </c>
      <c r="E84" s="853" t="str">
        <f>IF(VLOOKUP($A84,'Data (new)'!$A:$T,6,0)="","",VLOOKUP($A84,'Data (new)'!$A:$T,6,0))</f>
        <v>Push</v>
      </c>
      <c r="F84" s="853" t="str">
        <f>IF(VLOOKUP($A84,'Data (new)'!$A:$T,14,0)="","",VLOOKUP($A84,'Data (new)'!$A:$T,14,0))</f>
        <v>Pinches</v>
      </c>
      <c r="G84" s="943" t="str">
        <f>IF(VLOOKUP($A84,'Data (new)'!$A:$T,10,0)="","",VLOOKUP($A84,'Data (new)'!$A:$T,10,0))</f>
        <v>L</v>
      </c>
      <c r="H84" s="943">
        <f>IF(VLOOKUP($A84,'Data (new)'!$A:$T,11,0)="","",VLOOKUP($A84,'Data (new)'!$A:$T,11,0))</f>
        <v>4</v>
      </c>
      <c r="I84" s="944">
        <f>IF(VLOOKUP($A84,'Data (new)'!$A:$T,16,0)="","",VLOOKUP($A84,'Data (new)'!$A:$T,16,0))</f>
        <v>120</v>
      </c>
      <c r="J84" s="769"/>
      <c r="K84" s="774"/>
      <c r="L84" s="772"/>
      <c r="M84" s="773"/>
      <c r="N84" s="775"/>
      <c r="O84" s="945"/>
      <c r="P84" s="776"/>
      <c r="Q84" s="946"/>
      <c r="R84" s="947"/>
      <c r="S84" s="777"/>
      <c r="T84" s="770"/>
      <c r="U84" s="771"/>
      <c r="V84" s="948"/>
      <c r="W84" s="949"/>
      <c r="X84" s="944">
        <f>IF(VLOOKUP($A84,'Data (new)'!$A:$T,12,0)="","",VLOOKUP($A84,'Data (new)'!$A:$T,12,0))</f>
        <v>1.881</v>
      </c>
      <c r="Y84" s="943" t="str">
        <f t="shared" si="4"/>
        <v/>
      </c>
      <c r="Z84" s="943" t="str">
        <f t="shared" si="5"/>
        <v/>
      </c>
      <c r="AA84" s="944" t="str">
        <f t="shared" si="6"/>
        <v/>
      </c>
      <c r="AB84" s="944" t="str">
        <f>IF(ISERROR(Tableau1475[[#This Row],[Cost (excl tax, EUR)]]*(1-$G$3)),"",Tableau1475[[#This Row],[Cost (excl tax, EUR)]]*(1-$G$3))</f>
        <v/>
      </c>
      <c r="AC84" s="962" t="str">
        <f t="shared" si="7"/>
        <v/>
      </c>
      <c r="AD84" s="344"/>
      <c r="AE84" s="344"/>
      <c r="AF84" s="344"/>
      <c r="AG84" s="292"/>
      <c r="AH84" s="292"/>
      <c r="AI84" s="292"/>
      <c r="AJ84" s="292"/>
      <c r="AK84" s="256"/>
      <c r="AL84" s="256"/>
      <c r="AM84" s="256"/>
      <c r="AN84" s="256"/>
    </row>
    <row r="85" spans="1:40" ht="15" customHeight="1">
      <c r="A85" s="941" t="s">
        <v>1121</v>
      </c>
      <c r="B85" s="942">
        <f>IF(VLOOKUP($A85,'Data (new)'!$A:$T,2,0)="","",VLOOKUP($A85,'Data (new)'!$A:$T,2,0))</f>
        <v>14331</v>
      </c>
      <c r="C85" s="942" t="str">
        <f>IF(VLOOKUP($A85,Data!$A:$T,3,0)="","",VLOOKUP($A85,Data!$A:$T,3,0))</f>
        <v/>
      </c>
      <c r="D85" s="853" t="str">
        <f>IF(VLOOKUP($A85,'Data (new)'!$A:$T,5,0)="","",VLOOKUP($A85,'Data (new)'!$A:$T,5,0))</f>
        <v>Dune Dual</v>
      </c>
      <c r="E85" s="853" t="str">
        <f>IF(VLOOKUP($A85,'Data (new)'!$A:$T,6,0)="","",VLOOKUP($A85,'Data (new)'!$A:$T,6,0))</f>
        <v>Radian</v>
      </c>
      <c r="F85" s="853" t="str">
        <f>IF(VLOOKUP($A85,'Data (new)'!$A:$T,14,0)="","",VLOOKUP($A85,'Data (new)'!$A:$T,14,0))</f>
        <v>Crimps</v>
      </c>
      <c r="G85" s="943" t="str">
        <f>IF(VLOOKUP($A85,'Data (new)'!$A:$T,10,0)="","",VLOOKUP($A85,'Data (new)'!$A:$T,10,0))</f>
        <v>XS</v>
      </c>
      <c r="H85" s="943">
        <f>IF(VLOOKUP($A85,'Data (new)'!$A:$T,11,0)="","",VLOOKUP($A85,'Data (new)'!$A:$T,11,0))</f>
        <v>11</v>
      </c>
      <c r="I85" s="944">
        <f>IF(VLOOKUP($A85,'Data (new)'!$A:$T,16,0)="","",VLOOKUP($A85,'Data (new)'!$A:$T,16,0))</f>
        <v>53</v>
      </c>
      <c r="J85" s="769"/>
      <c r="K85" s="774"/>
      <c r="L85" s="772"/>
      <c r="M85" s="773"/>
      <c r="N85" s="775"/>
      <c r="O85" s="945"/>
      <c r="P85" s="776"/>
      <c r="Q85" s="946"/>
      <c r="R85" s="947"/>
      <c r="S85" s="777"/>
      <c r="T85" s="770"/>
      <c r="U85" s="771"/>
      <c r="V85" s="948"/>
      <c r="W85" s="949"/>
      <c r="X85" s="944">
        <f>IF(VLOOKUP($A85,'Data (new)'!$A:$T,12,0)="","",VLOOKUP($A85,'Data (new)'!$A:$T,12,0))</f>
        <v>0.26100000000000001</v>
      </c>
      <c r="Y85" s="943" t="str">
        <f t="shared" si="4"/>
        <v/>
      </c>
      <c r="Z85" s="943" t="str">
        <f t="shared" si="5"/>
        <v/>
      </c>
      <c r="AA85" s="944" t="str">
        <f t="shared" si="6"/>
        <v/>
      </c>
      <c r="AB85" s="944" t="str">
        <f>IF(ISERROR(Tableau1475[[#This Row],[Cost (excl tax, EUR)]]*(1-$G$3)),"",Tableau1475[[#This Row],[Cost (excl tax, EUR)]]*(1-$G$3))</f>
        <v/>
      </c>
      <c r="AC85" s="882" t="str">
        <f t="shared" si="7"/>
        <v/>
      </c>
      <c r="AD85" s="344"/>
      <c r="AE85" s="344"/>
      <c r="AF85" s="344"/>
      <c r="AG85" s="292"/>
      <c r="AH85" s="292"/>
      <c r="AI85" s="292"/>
      <c r="AJ85" s="292"/>
      <c r="AK85" s="256"/>
      <c r="AL85" s="256"/>
      <c r="AM85" s="256"/>
      <c r="AN85" s="256"/>
    </row>
    <row r="86" spans="1:40" ht="15" customHeight="1">
      <c r="A86" s="950" t="s">
        <v>1122</v>
      </c>
      <c r="B86" s="942">
        <f>IF(VLOOKUP($A86,'Data (new)'!$A:$T,2,0)="","",VLOOKUP($A86,'Data (new)'!$A:$T,2,0))</f>
        <v>13697</v>
      </c>
      <c r="C86" s="942" t="str">
        <f>IF(VLOOKUP($A86,Data!$A:$T,3,0)="","",VLOOKUP($A86,Data!$A:$T,3,0))</f>
        <v/>
      </c>
      <c r="D86" s="853" t="str">
        <f>IF(VLOOKUP($A86,'Data (new)'!$A:$T,5,0)="","",VLOOKUP($A86,'Data (new)'!$A:$T,5,0))</f>
        <v>Dune Dual</v>
      </c>
      <c r="E86" s="853" t="str">
        <f>IF(VLOOKUP($A86,'Data (new)'!$A:$T,6,0)="","",VLOOKUP($A86,'Data (new)'!$A:$T,6,0))</f>
        <v>Rider</v>
      </c>
      <c r="F86" s="853" t="str">
        <f>IF(VLOOKUP($A86,'Data (new)'!$A:$T,14,0)="","",VLOOKUP($A86,'Data (new)'!$A:$T,14,0))</f>
        <v>Crimps</v>
      </c>
      <c r="G86" s="943" t="str">
        <f>IF(VLOOKUP($A86,'Data (new)'!$A:$T,10,0)="","",VLOOKUP($A86,'Data (new)'!$A:$T,10,0))</f>
        <v>S</v>
      </c>
      <c r="H86" s="943">
        <f>IF(VLOOKUP($A86,'Data (new)'!$A:$T,11,0)="","",VLOOKUP($A86,'Data (new)'!$A:$T,11,0))</f>
        <v>5</v>
      </c>
      <c r="I86" s="944">
        <f>IF(VLOOKUP($A86,'Data (new)'!$A:$T,16,0)="","",VLOOKUP($A86,'Data (new)'!$A:$T,16,0))</f>
        <v>53</v>
      </c>
      <c r="J86" s="769"/>
      <c r="K86" s="774"/>
      <c r="L86" s="772"/>
      <c r="M86" s="773"/>
      <c r="N86" s="775"/>
      <c r="O86" s="945"/>
      <c r="P86" s="776"/>
      <c r="Q86" s="946"/>
      <c r="R86" s="947"/>
      <c r="S86" s="777"/>
      <c r="T86" s="770"/>
      <c r="U86" s="771"/>
      <c r="V86" s="948"/>
      <c r="W86" s="949"/>
      <c r="X86" s="944">
        <f>IF(VLOOKUP($A86,'Data (new)'!$A:$T,12,0)="","",VLOOKUP($A86,'Data (new)'!$A:$T,12,0))</f>
        <v>0.54</v>
      </c>
      <c r="Y86" s="943" t="str">
        <f t="shared" si="4"/>
        <v/>
      </c>
      <c r="Z86" s="943" t="str">
        <f t="shared" si="5"/>
        <v/>
      </c>
      <c r="AA86" s="944" t="str">
        <f t="shared" si="6"/>
        <v/>
      </c>
      <c r="AB86" s="944" t="str">
        <f>IF(ISERROR(Tableau1475[[#This Row],[Cost (excl tax, EUR)]]*(1-$G$3)),"",Tableau1475[[#This Row],[Cost (excl tax, EUR)]]*(1-$G$3))</f>
        <v/>
      </c>
      <c r="AC86" s="962" t="str">
        <f t="shared" si="7"/>
        <v/>
      </c>
      <c r="AD86" s="344"/>
      <c r="AE86" s="344"/>
      <c r="AF86" s="344"/>
      <c r="AG86" s="292"/>
      <c r="AH86" s="292"/>
      <c r="AI86" s="292"/>
      <c r="AJ86" s="292"/>
      <c r="AK86" s="256"/>
      <c r="AL86" s="256"/>
      <c r="AM86" s="256"/>
      <c r="AN86" s="256"/>
    </row>
    <row r="87" spans="1:40" ht="15" customHeight="1">
      <c r="A87" s="951" t="s">
        <v>1123</v>
      </c>
      <c r="B87" s="942">
        <f>IF(VLOOKUP($A87,'Data (new)'!$A:$T,2,0)="","",VLOOKUP($A87,'Data (new)'!$A:$T,2,0))</f>
        <v>13698</v>
      </c>
      <c r="C87" s="952" t="str">
        <f>IF(VLOOKUP($A87,Data!$A:$T,3,0)="","",VLOOKUP($A87,Data!$A:$T,3,0))</f>
        <v/>
      </c>
      <c r="D87" s="853" t="str">
        <f>IF(VLOOKUP($A87,'Data (new)'!$A:$T,5,0)="","",VLOOKUP($A87,'Data (new)'!$A:$T,5,0))</f>
        <v>Dune Dual</v>
      </c>
      <c r="E87" s="853" t="str">
        <f>IF(VLOOKUP($A87,'Data (new)'!$A:$T,6,0)="","",VLOOKUP($A87,'Data (new)'!$A:$T,6,0))</f>
        <v>Rubis</v>
      </c>
      <c r="F87" s="853" t="str">
        <f>IF(VLOOKUP($A87,'Data (new)'!$A:$T,14,0)="","",VLOOKUP($A87,'Data (new)'!$A:$T,14,0))</f>
        <v>Knobs</v>
      </c>
      <c r="G87" s="943" t="str">
        <f>IF(VLOOKUP($A87,'Data (new)'!$A:$T,10,0)="","",VLOOKUP($A87,'Data (new)'!$A:$T,10,0))</f>
        <v>XXL</v>
      </c>
      <c r="H87" s="943">
        <f>IF(VLOOKUP($A87,'Data (new)'!$A:$T,11,0)="","",VLOOKUP($A87,'Data (new)'!$A:$T,11,0))</f>
        <v>4</v>
      </c>
      <c r="I87" s="944">
        <f>IF(VLOOKUP($A87,'Data (new)'!$A:$T,16,0)="","",VLOOKUP($A87,'Data (new)'!$A:$T,16,0))</f>
        <v>137</v>
      </c>
      <c r="J87" s="769"/>
      <c r="K87" s="774"/>
      <c r="L87" s="772"/>
      <c r="M87" s="773"/>
      <c r="N87" s="775"/>
      <c r="O87" s="945"/>
      <c r="P87" s="776"/>
      <c r="Q87" s="946"/>
      <c r="R87" s="947"/>
      <c r="S87" s="777"/>
      <c r="T87" s="770"/>
      <c r="U87" s="771"/>
      <c r="V87" s="948"/>
      <c r="W87" s="949"/>
      <c r="X87" s="944">
        <f>IF(VLOOKUP($A87,'Data (new)'!$A:$T,12,0)="","",VLOOKUP($A87,'Data (new)'!$A:$T,12,0))</f>
        <v>2.7919999999999998</v>
      </c>
      <c r="Y87" s="943" t="str">
        <f t="shared" si="4"/>
        <v/>
      </c>
      <c r="Z87" s="943" t="str">
        <f t="shared" si="5"/>
        <v/>
      </c>
      <c r="AA87" s="944" t="str">
        <f t="shared" si="6"/>
        <v/>
      </c>
      <c r="AB87" s="944" t="str">
        <f>IF(ISERROR(Tableau1475[[#This Row],[Cost (excl tax, EUR)]]*(1-$G$3)),"",Tableau1475[[#This Row],[Cost (excl tax, EUR)]]*(1-$G$3))</f>
        <v/>
      </c>
      <c r="AC87" s="882" t="str">
        <f t="shared" si="7"/>
        <v/>
      </c>
      <c r="AD87" s="344"/>
      <c r="AE87" s="344"/>
      <c r="AF87" s="344"/>
      <c r="AG87" s="292"/>
      <c r="AH87" s="292"/>
      <c r="AI87" s="292"/>
      <c r="AJ87" s="292"/>
      <c r="AK87" s="256"/>
      <c r="AL87" s="256"/>
      <c r="AM87" s="256"/>
      <c r="AN87" s="256"/>
    </row>
    <row r="88" spans="1:40" ht="15" customHeight="1">
      <c r="A88" s="950" t="s">
        <v>1124</v>
      </c>
      <c r="B88" s="942">
        <f>IF(VLOOKUP($A88,'Data (new)'!$A:$T,2,0)="","",VLOOKUP($A88,'Data (new)'!$A:$T,2,0))</f>
        <v>13699</v>
      </c>
      <c r="C88" s="955" t="str">
        <f>IF(VLOOKUP($A88,Data!$A:$T,3,0)="","",VLOOKUP($A88,Data!$A:$T,3,0))</f>
        <v/>
      </c>
      <c r="D88" s="853" t="str">
        <f>IF(VLOOKUP($A88,'Data (new)'!$A:$T,5,0)="","",VLOOKUP($A88,'Data (new)'!$A:$T,5,0))</f>
        <v>Dune Dual</v>
      </c>
      <c r="E88" s="853" t="str">
        <f>IF(VLOOKUP($A88,'Data (new)'!$A:$T,6,0)="","",VLOOKUP($A88,'Data (new)'!$A:$T,6,0))</f>
        <v>Samouraï 1</v>
      </c>
      <c r="F88" s="853" t="str">
        <f>IF(VLOOKUP($A88,'Data (new)'!$A:$T,14,0)="","",VLOOKUP($A88,'Data (new)'!$A:$T,14,0))</f>
        <v>Slopers</v>
      </c>
      <c r="G88" s="943" t="str">
        <f>IF(VLOOKUP($A88,'Data (new)'!$A:$T,10,0)="","",VLOOKUP($A88,'Data (new)'!$A:$T,10,0))</f>
        <v>XXL</v>
      </c>
      <c r="H88" s="943">
        <f>IF(VLOOKUP($A88,'Data (new)'!$A:$T,11,0)="","",VLOOKUP($A88,'Data (new)'!$A:$T,11,0))</f>
        <v>3</v>
      </c>
      <c r="I88" s="944">
        <f>IF(VLOOKUP($A88,'Data (new)'!$A:$T,16,0)="","",VLOOKUP($A88,'Data (new)'!$A:$T,16,0))</f>
        <v>176</v>
      </c>
      <c r="J88" s="769"/>
      <c r="K88" s="774"/>
      <c r="L88" s="772"/>
      <c r="M88" s="773"/>
      <c r="N88" s="775"/>
      <c r="O88" s="945"/>
      <c r="P88" s="776"/>
      <c r="Q88" s="946"/>
      <c r="R88" s="947"/>
      <c r="S88" s="777"/>
      <c r="T88" s="770"/>
      <c r="U88" s="771"/>
      <c r="V88" s="948"/>
      <c r="W88" s="949"/>
      <c r="X88" s="944">
        <f>IF(VLOOKUP($A88,'Data (new)'!$A:$T,12,0)="","",VLOOKUP($A88,'Data (new)'!$A:$T,12,0))</f>
        <v>2.077</v>
      </c>
      <c r="Y88" s="943" t="str">
        <f t="shared" si="4"/>
        <v/>
      </c>
      <c r="Z88" s="943" t="str">
        <f t="shared" si="5"/>
        <v/>
      </c>
      <c r="AA88" s="944" t="str">
        <f t="shared" si="6"/>
        <v/>
      </c>
      <c r="AB88" s="944" t="str">
        <f>IF(ISERROR(Tableau1475[[#This Row],[Cost (excl tax, EUR)]]*(1-$G$3)),"",Tableau1475[[#This Row],[Cost (excl tax, EUR)]]*(1-$G$3))</f>
        <v/>
      </c>
      <c r="AC88" s="962" t="str">
        <f t="shared" si="7"/>
        <v/>
      </c>
      <c r="AD88" s="344"/>
      <c r="AE88" s="344"/>
      <c r="AF88" s="344"/>
      <c r="AG88" s="292"/>
      <c r="AH88" s="292"/>
      <c r="AI88" s="292"/>
      <c r="AJ88" s="292"/>
      <c r="AK88" s="256"/>
      <c r="AL88" s="256"/>
      <c r="AM88" s="256"/>
      <c r="AN88" s="256"/>
    </row>
    <row r="89" spans="1:40" ht="15" customHeight="1">
      <c r="A89" s="941" t="s">
        <v>1125</v>
      </c>
      <c r="B89" s="942">
        <f>IF(VLOOKUP($A89,'Data (new)'!$A:$T,2,0)="","",VLOOKUP($A89,'Data (new)'!$A:$T,2,0))</f>
        <v>13700</v>
      </c>
      <c r="C89" s="942" t="str">
        <f>IF(VLOOKUP($A89,Data!$A:$T,3,0)="","",VLOOKUP($A89,Data!$A:$T,3,0))</f>
        <v/>
      </c>
      <c r="D89" s="853" t="str">
        <f>IF(VLOOKUP($A89,'Data (new)'!$A:$T,5,0)="","",VLOOKUP($A89,'Data (new)'!$A:$T,5,0))</f>
        <v>Dune Dual</v>
      </c>
      <c r="E89" s="853" t="str">
        <f>IF(VLOOKUP($A89,'Data (new)'!$A:$T,6,0)="","",VLOOKUP($A89,'Data (new)'!$A:$T,6,0))</f>
        <v>Samouraï 2</v>
      </c>
      <c r="F89" s="853" t="str">
        <f>IF(VLOOKUP($A89,'Data (new)'!$A:$T,14,0)="","",VLOOKUP($A89,'Data (new)'!$A:$T,14,0))</f>
        <v>Slopers</v>
      </c>
      <c r="G89" s="943" t="str">
        <f>IF(VLOOKUP($A89,'Data (new)'!$A:$T,10,0)="","",VLOOKUP($A89,'Data (new)'!$A:$T,10,0))</f>
        <v>XXL</v>
      </c>
      <c r="H89" s="943">
        <f>IF(VLOOKUP($A89,'Data (new)'!$A:$T,11,0)="","",VLOOKUP($A89,'Data (new)'!$A:$T,11,0))</f>
        <v>1</v>
      </c>
      <c r="I89" s="944">
        <f>IF(VLOOKUP($A89,'Data (new)'!$A:$T,16,0)="","",VLOOKUP($A89,'Data (new)'!$A:$T,16,0))</f>
        <v>73</v>
      </c>
      <c r="J89" s="769"/>
      <c r="K89" s="774"/>
      <c r="L89" s="772"/>
      <c r="M89" s="773"/>
      <c r="N89" s="775"/>
      <c r="O89" s="945"/>
      <c r="P89" s="776"/>
      <c r="Q89" s="946"/>
      <c r="R89" s="947"/>
      <c r="S89" s="777"/>
      <c r="T89" s="770"/>
      <c r="U89" s="771"/>
      <c r="V89" s="948"/>
      <c r="W89" s="949"/>
      <c r="X89" s="944">
        <f>IF(VLOOKUP($A89,'Data (new)'!$A:$T,12,0)="","",VLOOKUP($A89,'Data (new)'!$A:$T,12,0))</f>
        <v>0.85</v>
      </c>
      <c r="Y89" s="943" t="str">
        <f t="shared" si="4"/>
        <v/>
      </c>
      <c r="Z89" s="943" t="str">
        <f t="shared" si="5"/>
        <v/>
      </c>
      <c r="AA89" s="944" t="str">
        <f t="shared" si="6"/>
        <v/>
      </c>
      <c r="AB89" s="944" t="str">
        <f>IF(ISERROR(Tableau1475[[#This Row],[Cost (excl tax, EUR)]]*(1-$G$3)),"",Tableau1475[[#This Row],[Cost (excl tax, EUR)]]*(1-$G$3))</f>
        <v/>
      </c>
      <c r="AC89" s="882" t="str">
        <f t="shared" si="7"/>
        <v/>
      </c>
      <c r="AD89" s="344"/>
      <c r="AE89" s="344"/>
      <c r="AF89" s="344"/>
      <c r="AG89" s="292"/>
      <c r="AH89" s="292"/>
      <c r="AI89" s="292"/>
      <c r="AJ89" s="292"/>
      <c r="AK89" s="256"/>
      <c r="AL89" s="256"/>
      <c r="AM89" s="256"/>
      <c r="AN89" s="256"/>
    </row>
    <row r="90" spans="1:40" ht="15" customHeight="1">
      <c r="A90" s="951" t="s">
        <v>1126</v>
      </c>
      <c r="B90" s="942">
        <f>IF(VLOOKUP($A90,'Data (new)'!$A:$T,2,0)="","",VLOOKUP($A90,'Data (new)'!$A:$T,2,0))</f>
        <v>13701</v>
      </c>
      <c r="C90" s="952" t="str">
        <f>IF(VLOOKUP($A90,Data!$A:$T,3,0)="","",VLOOKUP($A90,Data!$A:$T,3,0))</f>
        <v/>
      </c>
      <c r="D90" s="853" t="str">
        <f>IF(VLOOKUP($A90,'Data (new)'!$A:$T,5,0)="","",VLOOKUP($A90,'Data (new)'!$A:$T,5,0))</f>
        <v>Dune Dual</v>
      </c>
      <c r="E90" s="853" t="str">
        <f>IF(VLOOKUP($A90,'Data (new)'!$A:$T,6,0)="","",VLOOKUP($A90,'Data (new)'!$A:$T,6,0))</f>
        <v>Samouraï 3</v>
      </c>
      <c r="F90" s="853" t="str">
        <f>IF(VLOOKUP($A90,'Data (new)'!$A:$T,14,0)="","",VLOOKUP($A90,'Data (new)'!$A:$T,14,0))</f>
        <v>Slopers</v>
      </c>
      <c r="G90" s="943" t="str">
        <f>IF(VLOOKUP($A90,'Data (new)'!$A:$T,10,0)="","",VLOOKUP($A90,'Data (new)'!$A:$T,10,0))</f>
        <v>XXL</v>
      </c>
      <c r="H90" s="943">
        <f>IF(VLOOKUP($A90,'Data (new)'!$A:$T,11,0)="","",VLOOKUP($A90,'Data (new)'!$A:$T,11,0))</f>
        <v>1</v>
      </c>
      <c r="I90" s="944">
        <f>IF(VLOOKUP($A90,'Data (new)'!$A:$T,16,0)="","",VLOOKUP($A90,'Data (new)'!$A:$T,16,0))</f>
        <v>48</v>
      </c>
      <c r="J90" s="769"/>
      <c r="K90" s="774"/>
      <c r="L90" s="772"/>
      <c r="M90" s="773"/>
      <c r="N90" s="775"/>
      <c r="O90" s="945"/>
      <c r="P90" s="776"/>
      <c r="Q90" s="946"/>
      <c r="R90" s="947"/>
      <c r="S90" s="777"/>
      <c r="T90" s="770"/>
      <c r="U90" s="771"/>
      <c r="V90" s="948"/>
      <c r="W90" s="949"/>
      <c r="X90" s="944">
        <f>IF(VLOOKUP($A90,'Data (new)'!$A:$T,12,0)="","",VLOOKUP($A90,'Data (new)'!$A:$T,12,0))</f>
        <v>0.71</v>
      </c>
      <c r="Y90" s="943" t="str">
        <f t="shared" si="4"/>
        <v/>
      </c>
      <c r="Z90" s="943" t="str">
        <f t="shared" si="5"/>
        <v/>
      </c>
      <c r="AA90" s="944" t="str">
        <f t="shared" si="6"/>
        <v/>
      </c>
      <c r="AB90" s="944" t="str">
        <f>IF(ISERROR(Tableau1475[[#This Row],[Cost (excl tax, EUR)]]*(1-$G$3)),"",Tableau1475[[#This Row],[Cost (excl tax, EUR)]]*(1-$G$3))</f>
        <v/>
      </c>
      <c r="AC90" s="962" t="str">
        <f t="shared" si="7"/>
        <v/>
      </c>
      <c r="AD90" s="344"/>
      <c r="AE90" s="344"/>
      <c r="AF90" s="344"/>
      <c r="AG90" s="292"/>
      <c r="AH90" s="292"/>
      <c r="AI90" s="292"/>
      <c r="AJ90" s="292"/>
      <c r="AK90" s="256"/>
      <c r="AL90" s="256"/>
      <c r="AM90" s="256"/>
      <c r="AN90" s="256"/>
    </row>
    <row r="91" spans="1:40" ht="15" customHeight="1">
      <c r="A91" s="953" t="s">
        <v>1127</v>
      </c>
      <c r="B91" s="942">
        <f>IF(VLOOKUP($A91,'Data (new)'!$A:$T,2,0)="","",VLOOKUP($A91,'Data (new)'!$A:$T,2,0))</f>
        <v>14107</v>
      </c>
      <c r="C91" s="954" t="str">
        <f>IF(VLOOKUP($A91,Data!$A:$T,3,0)="","",VLOOKUP($A91,Data!$A:$T,3,0))</f>
        <v/>
      </c>
      <c r="D91" s="853" t="str">
        <f>IF(VLOOKUP($A91,'Data (new)'!$A:$T,5,0)="","",VLOOKUP($A91,'Data (new)'!$A:$T,5,0))</f>
        <v>Dune Dual</v>
      </c>
      <c r="E91" s="853" t="str">
        <f>IF(VLOOKUP($A91,'Data (new)'!$A:$T,6,0)="","",VLOOKUP($A91,'Data (new)'!$A:$T,6,0))</f>
        <v>Saruma 1</v>
      </c>
      <c r="F91" s="853" t="str">
        <f>IF(VLOOKUP($A91,'Data (new)'!$A:$T,14,0)="","",VLOOKUP($A91,'Data (new)'!$A:$T,14,0))</f>
        <v>Jugs</v>
      </c>
      <c r="G91" s="943" t="str">
        <f>IF(VLOOKUP($A91,'Data (new)'!$A:$T,10,0)="","",VLOOKUP($A91,'Data (new)'!$A:$T,10,0))</f>
        <v>XL</v>
      </c>
      <c r="H91" s="943">
        <f>IF(VLOOKUP($A91,'Data (new)'!$A:$T,11,0)="","",VLOOKUP($A91,'Data (new)'!$A:$T,11,0))</f>
        <v>3</v>
      </c>
      <c r="I91" s="944">
        <f>IF(VLOOKUP($A91,'Data (new)'!$A:$T,16,0)="","",VLOOKUP($A91,'Data (new)'!$A:$T,16,0))</f>
        <v>152</v>
      </c>
      <c r="J91" s="769"/>
      <c r="K91" s="774"/>
      <c r="L91" s="772"/>
      <c r="M91" s="773"/>
      <c r="N91" s="775"/>
      <c r="O91" s="945"/>
      <c r="P91" s="776"/>
      <c r="Q91" s="946"/>
      <c r="R91" s="947"/>
      <c r="S91" s="777"/>
      <c r="T91" s="770"/>
      <c r="U91" s="771"/>
      <c r="V91" s="948"/>
      <c r="W91" s="949"/>
      <c r="X91" s="944">
        <f>IF(VLOOKUP($A91,'Data (new)'!$A:$T,12,0)="","",VLOOKUP($A91,'Data (new)'!$A:$T,12,0))</f>
        <v>1.6870000000000001</v>
      </c>
      <c r="Y91" s="943" t="str">
        <f t="shared" si="4"/>
        <v/>
      </c>
      <c r="Z91" s="943" t="str">
        <f t="shared" si="5"/>
        <v/>
      </c>
      <c r="AA91" s="944" t="str">
        <f t="shared" si="6"/>
        <v/>
      </c>
      <c r="AB91" s="944" t="str">
        <f>IF(ISERROR(Tableau1475[[#This Row],[Cost (excl tax, EUR)]]*(1-$G$3)),"",Tableau1475[[#This Row],[Cost (excl tax, EUR)]]*(1-$G$3))</f>
        <v/>
      </c>
      <c r="AC91" s="882" t="str">
        <f t="shared" si="7"/>
        <v/>
      </c>
      <c r="AD91" s="344"/>
      <c r="AE91" s="344"/>
      <c r="AF91" s="344"/>
      <c r="AG91" s="292"/>
      <c r="AH91" s="292"/>
      <c r="AI91" s="292"/>
      <c r="AJ91" s="292"/>
      <c r="AK91" s="256"/>
      <c r="AL91" s="256"/>
      <c r="AM91" s="256"/>
      <c r="AN91" s="256"/>
    </row>
    <row r="92" spans="1:40" ht="15" customHeight="1">
      <c r="A92" s="951" t="s">
        <v>1128</v>
      </c>
      <c r="B92" s="942">
        <f>IF(VLOOKUP($A92,'Data (new)'!$A:$T,2,0)="","",VLOOKUP($A92,'Data (new)'!$A:$T,2,0))</f>
        <v>14108</v>
      </c>
      <c r="C92" s="952" t="str">
        <f>IF(VLOOKUP($A92,Data!$A:$T,3,0)="","",VLOOKUP($A92,Data!$A:$T,3,0))</f>
        <v/>
      </c>
      <c r="D92" s="853" t="str">
        <f>IF(VLOOKUP($A92,'Data (new)'!$A:$T,5,0)="","",VLOOKUP($A92,'Data (new)'!$A:$T,5,0))</f>
        <v>Dune Dual</v>
      </c>
      <c r="E92" s="853" t="str">
        <f>IF(VLOOKUP($A92,'Data (new)'!$A:$T,6,0)="","",VLOOKUP($A92,'Data (new)'!$A:$T,6,0))</f>
        <v>Saruma 2</v>
      </c>
      <c r="F92" s="853" t="str">
        <f>IF(VLOOKUP($A92,'Data (new)'!$A:$T,14,0)="","",VLOOKUP($A92,'Data (new)'!$A:$T,14,0))</f>
        <v>Jugs</v>
      </c>
      <c r="G92" s="943" t="str">
        <f>IF(VLOOKUP($A92,'Data (new)'!$A:$T,10,0)="","",VLOOKUP($A92,'Data (new)'!$A:$T,10,0))</f>
        <v>L</v>
      </c>
      <c r="H92" s="943">
        <f>IF(VLOOKUP($A92,'Data (new)'!$A:$T,11,0)="","",VLOOKUP($A92,'Data (new)'!$A:$T,11,0))</f>
        <v>5</v>
      </c>
      <c r="I92" s="944">
        <f>IF(VLOOKUP($A92,'Data (new)'!$A:$T,16,0)="","",VLOOKUP($A92,'Data (new)'!$A:$T,16,0))</f>
        <v>173</v>
      </c>
      <c r="J92" s="769"/>
      <c r="K92" s="774"/>
      <c r="L92" s="772"/>
      <c r="M92" s="773"/>
      <c r="N92" s="775"/>
      <c r="O92" s="945"/>
      <c r="P92" s="776"/>
      <c r="Q92" s="946"/>
      <c r="R92" s="947"/>
      <c r="S92" s="777"/>
      <c r="T92" s="770"/>
      <c r="U92" s="771"/>
      <c r="V92" s="948"/>
      <c r="W92" s="949"/>
      <c r="X92" s="944">
        <f>IF(VLOOKUP($A92,'Data (new)'!$A:$T,12,0)="","",VLOOKUP($A92,'Data (new)'!$A:$T,12,0))</f>
        <v>1.579</v>
      </c>
      <c r="Y92" s="943" t="str">
        <f t="shared" si="4"/>
        <v/>
      </c>
      <c r="Z92" s="943" t="str">
        <f t="shared" si="5"/>
        <v/>
      </c>
      <c r="AA92" s="944" t="str">
        <f t="shared" si="6"/>
        <v/>
      </c>
      <c r="AB92" s="944" t="str">
        <f>IF(ISERROR(Tableau1475[[#This Row],[Cost (excl tax, EUR)]]*(1-$G$3)),"",Tableau1475[[#This Row],[Cost (excl tax, EUR)]]*(1-$G$3))</f>
        <v/>
      </c>
      <c r="AC92" s="962" t="str">
        <f t="shared" si="7"/>
        <v/>
      </c>
      <c r="AD92" s="344"/>
      <c r="AE92" s="344"/>
      <c r="AF92" s="344"/>
      <c r="AG92" s="292"/>
      <c r="AH92" s="292"/>
      <c r="AI92" s="292"/>
      <c r="AJ92" s="292"/>
      <c r="AK92" s="256"/>
      <c r="AL92" s="256"/>
      <c r="AM92" s="256"/>
      <c r="AN92" s="256"/>
    </row>
    <row r="93" spans="1:40" ht="15" customHeight="1">
      <c r="A93" s="950" t="s">
        <v>1129</v>
      </c>
      <c r="B93" s="942">
        <f>IF(VLOOKUP($A93,'Data (new)'!$A:$T,2,0)="","",VLOOKUP($A93,'Data (new)'!$A:$T,2,0))</f>
        <v>14109</v>
      </c>
      <c r="C93" s="955" t="str">
        <f>IF(VLOOKUP($A93,Data!$A:$T,3,0)="","",VLOOKUP($A93,Data!$A:$T,3,0))</f>
        <v/>
      </c>
      <c r="D93" s="853" t="str">
        <f>IF(VLOOKUP($A93,'Data (new)'!$A:$T,5,0)="","",VLOOKUP($A93,'Data (new)'!$A:$T,5,0))</f>
        <v>Dune Dual</v>
      </c>
      <c r="E93" s="853" t="str">
        <f>IF(VLOOKUP($A93,'Data (new)'!$A:$T,6,0)="","",VLOOKUP($A93,'Data (new)'!$A:$T,6,0))</f>
        <v>Shine</v>
      </c>
      <c r="F93" s="853" t="str">
        <f>IF(VLOOKUP($A93,'Data (new)'!$A:$T,14,0)="","",VLOOKUP($A93,'Data (new)'!$A:$T,14,0))</f>
        <v>Edges</v>
      </c>
      <c r="G93" s="943" t="str">
        <f>IF(VLOOKUP($A93,'Data (new)'!$A:$T,10,0)="","",VLOOKUP($A93,'Data (new)'!$A:$T,10,0))</f>
        <v>XXL</v>
      </c>
      <c r="H93" s="943">
        <f>IF(VLOOKUP($A93,'Data (new)'!$A:$T,11,0)="","",VLOOKUP($A93,'Data (new)'!$A:$T,11,0))</f>
        <v>3</v>
      </c>
      <c r="I93" s="944">
        <f>IF(VLOOKUP($A93,'Data (new)'!$A:$T,16,0)="","",VLOOKUP($A93,'Data (new)'!$A:$T,16,0))</f>
        <v>175</v>
      </c>
      <c r="J93" s="769"/>
      <c r="K93" s="774"/>
      <c r="L93" s="772"/>
      <c r="M93" s="773"/>
      <c r="N93" s="775"/>
      <c r="O93" s="945"/>
      <c r="P93" s="776"/>
      <c r="Q93" s="946"/>
      <c r="R93" s="947"/>
      <c r="S93" s="777"/>
      <c r="T93" s="770"/>
      <c r="U93" s="771"/>
      <c r="V93" s="948"/>
      <c r="W93" s="949"/>
      <c r="X93" s="944">
        <f>IF(VLOOKUP($A93,'Data (new)'!$A:$T,12,0)="","",VLOOKUP($A93,'Data (new)'!$A:$T,12,0))</f>
        <v>2.06</v>
      </c>
      <c r="Y93" s="943" t="str">
        <f t="shared" si="4"/>
        <v/>
      </c>
      <c r="Z93" s="943" t="str">
        <f t="shared" si="5"/>
        <v/>
      </c>
      <c r="AA93" s="944" t="str">
        <f t="shared" si="6"/>
        <v/>
      </c>
      <c r="AB93" s="944" t="str">
        <f>IF(ISERROR(Tableau1475[[#This Row],[Cost (excl tax, EUR)]]*(1-$G$3)),"",Tableau1475[[#This Row],[Cost (excl tax, EUR)]]*(1-$G$3))</f>
        <v/>
      </c>
      <c r="AC93" s="882" t="str">
        <f t="shared" si="7"/>
        <v/>
      </c>
      <c r="AD93" s="344"/>
      <c r="AE93" s="344"/>
      <c r="AF93" s="344"/>
      <c r="AG93" s="292"/>
      <c r="AH93" s="292"/>
      <c r="AI93" s="292"/>
      <c r="AJ93" s="292"/>
      <c r="AK93" s="256"/>
      <c r="AL93" s="256"/>
      <c r="AM93" s="256"/>
      <c r="AN93" s="256"/>
    </row>
    <row r="94" spans="1:40" ht="15" customHeight="1">
      <c r="A94" s="941" t="s">
        <v>1130</v>
      </c>
      <c r="B94" s="942">
        <f>IF(VLOOKUP($A94,'Data (new)'!$A:$T,2,0)="","",VLOOKUP($A94,'Data (new)'!$A:$T,2,0))</f>
        <v>14169</v>
      </c>
      <c r="C94" s="942" t="str">
        <f>IF(VLOOKUP($A94,Data!$A:$T,3,0)="","",VLOOKUP($A94,Data!$A:$T,3,0))</f>
        <v/>
      </c>
      <c r="D94" s="853" t="str">
        <f>IF(VLOOKUP($A94,'Data (new)'!$A:$T,5,0)="","",VLOOKUP($A94,'Data (new)'!$A:$T,5,0))</f>
        <v>Dune Dual</v>
      </c>
      <c r="E94" s="853" t="str">
        <f>IF(VLOOKUP($A94,'Data (new)'!$A:$T,6,0)="","",VLOOKUP($A94,'Data (new)'!$A:$T,6,0))</f>
        <v>Solaris</v>
      </c>
      <c r="F94" s="853" t="str">
        <f>IF(VLOOKUP($A94,'Data (new)'!$A:$T,14,0)="","",VLOOKUP($A94,'Data (new)'!$A:$T,14,0))</f>
        <v>Edges</v>
      </c>
      <c r="G94" s="943" t="str">
        <f>IF(VLOOKUP($A94,'Data (new)'!$A:$T,10,0)="","",VLOOKUP($A94,'Data (new)'!$A:$T,10,0))</f>
        <v>XXL</v>
      </c>
      <c r="H94" s="943">
        <f>IF(VLOOKUP($A94,'Data (new)'!$A:$T,11,0)="","",VLOOKUP($A94,'Data (new)'!$A:$T,11,0))</f>
        <v>4</v>
      </c>
      <c r="I94" s="944">
        <f>IF(VLOOKUP($A94,'Data (new)'!$A:$T,16,0)="","",VLOOKUP($A94,'Data (new)'!$A:$T,16,0))</f>
        <v>245</v>
      </c>
      <c r="J94" s="769"/>
      <c r="K94" s="774"/>
      <c r="L94" s="772"/>
      <c r="M94" s="773"/>
      <c r="N94" s="775"/>
      <c r="O94" s="945"/>
      <c r="P94" s="776"/>
      <c r="Q94" s="946"/>
      <c r="R94" s="947"/>
      <c r="S94" s="777"/>
      <c r="T94" s="770"/>
      <c r="U94" s="771"/>
      <c r="V94" s="948"/>
      <c r="W94" s="949"/>
      <c r="X94" s="944">
        <f>IF(VLOOKUP($A94,'Data (new)'!$A:$T,12,0)="","",VLOOKUP($A94,'Data (new)'!$A:$T,12,0))</f>
        <v>2.9710000000000001</v>
      </c>
      <c r="Y94" s="943" t="str">
        <f t="shared" si="4"/>
        <v/>
      </c>
      <c r="Z94" s="943" t="str">
        <f t="shared" si="5"/>
        <v/>
      </c>
      <c r="AA94" s="944" t="str">
        <f t="shared" si="6"/>
        <v/>
      </c>
      <c r="AB94" s="944" t="str">
        <f>IF(ISERROR(Tableau1475[[#This Row],[Cost (excl tax, EUR)]]*(1-$G$3)),"",Tableau1475[[#This Row],[Cost (excl tax, EUR)]]*(1-$G$3))</f>
        <v/>
      </c>
      <c r="AC94" s="962" t="str">
        <f t="shared" si="7"/>
        <v/>
      </c>
      <c r="AD94" s="344"/>
      <c r="AE94" s="344"/>
      <c r="AF94" s="344"/>
      <c r="AG94" s="292"/>
      <c r="AH94" s="292"/>
      <c r="AI94" s="292"/>
      <c r="AJ94" s="292"/>
      <c r="AK94" s="256"/>
      <c r="AL94" s="256"/>
      <c r="AM94" s="256"/>
      <c r="AN94" s="256"/>
    </row>
    <row r="95" spans="1:40" ht="15" customHeight="1">
      <c r="A95" s="941" t="s">
        <v>1131</v>
      </c>
      <c r="B95" s="942">
        <f>IF(VLOOKUP($A95,'Data (new)'!$A:$T,2,0)="","",VLOOKUP($A95,'Data (new)'!$A:$T,2,0))</f>
        <v>14330</v>
      </c>
      <c r="C95" s="942" t="str">
        <f>IF(VLOOKUP($A95,Data!$A:$T,3,0)="","",VLOOKUP($A95,Data!$A:$T,3,0))</f>
        <v/>
      </c>
      <c r="D95" s="853" t="str">
        <f>IF(VLOOKUP($A95,'Data (new)'!$A:$T,5,0)="","",VLOOKUP($A95,'Data (new)'!$A:$T,5,0))</f>
        <v>Dune Dual</v>
      </c>
      <c r="E95" s="853" t="str">
        <f>IF(VLOOKUP($A95,'Data (new)'!$A:$T,6,0)="","",VLOOKUP($A95,'Data (new)'!$A:$T,6,0))</f>
        <v>Star</v>
      </c>
      <c r="F95" s="853" t="str">
        <f>IF(VLOOKUP($A95,'Data (new)'!$A:$T,14,0)="","",VLOOKUP($A95,'Data (new)'!$A:$T,14,0))</f>
        <v>Crimps</v>
      </c>
      <c r="G95" s="943" t="str">
        <f>IF(VLOOKUP($A95,'Data (new)'!$A:$T,10,0)="","",VLOOKUP($A95,'Data (new)'!$A:$T,10,0))</f>
        <v>XS</v>
      </c>
      <c r="H95" s="943">
        <f>IF(VLOOKUP($A95,'Data (new)'!$A:$T,11,0)="","",VLOOKUP($A95,'Data (new)'!$A:$T,11,0))</f>
        <v>10</v>
      </c>
      <c r="I95" s="944">
        <f>IF(VLOOKUP($A95,'Data (new)'!$A:$T,16,0)="","",VLOOKUP($A95,'Data (new)'!$A:$T,16,0))</f>
        <v>56</v>
      </c>
      <c r="J95" s="769"/>
      <c r="K95" s="774"/>
      <c r="L95" s="772"/>
      <c r="M95" s="773"/>
      <c r="N95" s="775"/>
      <c r="O95" s="945"/>
      <c r="P95" s="776"/>
      <c r="Q95" s="946"/>
      <c r="R95" s="947"/>
      <c r="S95" s="777"/>
      <c r="T95" s="770"/>
      <c r="U95" s="771"/>
      <c r="V95" s="948"/>
      <c r="W95" s="949"/>
      <c r="X95" s="944">
        <f>IF(VLOOKUP($A95,'Data (new)'!$A:$T,12,0)="","",VLOOKUP($A95,'Data (new)'!$A:$T,12,0))</f>
        <v>0.374</v>
      </c>
      <c r="Y95" s="943" t="str">
        <f t="shared" si="4"/>
        <v/>
      </c>
      <c r="Z95" s="943" t="str">
        <f t="shared" si="5"/>
        <v/>
      </c>
      <c r="AA95" s="944" t="str">
        <f t="shared" si="6"/>
        <v/>
      </c>
      <c r="AB95" s="944" t="str">
        <f>IF(ISERROR(Tableau1475[[#This Row],[Cost (excl tax, EUR)]]*(1-$G$3)),"",Tableau1475[[#This Row],[Cost (excl tax, EUR)]]*(1-$G$3))</f>
        <v/>
      </c>
      <c r="AC95" s="882" t="str">
        <f t="shared" si="7"/>
        <v/>
      </c>
      <c r="AD95" s="344"/>
      <c r="AE95" s="344"/>
      <c r="AF95" s="344"/>
      <c r="AG95" s="292"/>
      <c r="AH95" s="292"/>
      <c r="AI95" s="292"/>
      <c r="AJ95" s="292"/>
      <c r="AK95" s="256"/>
      <c r="AL95" s="256"/>
      <c r="AM95" s="256"/>
      <c r="AN95" s="256"/>
    </row>
    <row r="96" spans="1:40" ht="15" customHeight="1">
      <c r="A96" s="950" t="s">
        <v>1132</v>
      </c>
      <c r="B96" s="942">
        <f>IF(VLOOKUP($A96,'Data (new)'!$A:$T,2,0)="","",VLOOKUP($A96,'Data (new)'!$A:$T,2,0))</f>
        <v>14110</v>
      </c>
      <c r="C96" s="942" t="str">
        <f>IF(VLOOKUP($A96,Data!$A:$T,3,0)="","",VLOOKUP($A96,Data!$A:$T,3,0))</f>
        <v/>
      </c>
      <c r="D96" s="853" t="str">
        <f>IF(VLOOKUP($A96,'Data (new)'!$A:$T,5,0)="","",VLOOKUP($A96,'Data (new)'!$A:$T,5,0))</f>
        <v>Dune Dual</v>
      </c>
      <c r="E96" s="853" t="str">
        <f>IF(VLOOKUP($A96,'Data (new)'!$A:$T,6,0)="","",VLOOKUP($A96,'Data (new)'!$A:$T,6,0))</f>
        <v>Tension</v>
      </c>
      <c r="F96" s="853" t="str">
        <f>IF(VLOOKUP($A96,'Data (new)'!$A:$T,14,0)="","",VLOOKUP($A96,'Data (new)'!$A:$T,14,0))</f>
        <v>Pinches</v>
      </c>
      <c r="G96" s="943" t="str">
        <f>IF(VLOOKUP($A96,'Data (new)'!$A:$T,10,0)="","",VLOOKUP($A96,'Data (new)'!$A:$T,10,0))</f>
        <v>L - XL</v>
      </c>
      <c r="H96" s="943">
        <f>IF(VLOOKUP($A96,'Data (new)'!$A:$T,11,0)="","",VLOOKUP($A96,'Data (new)'!$A:$T,11,0))</f>
        <v>5</v>
      </c>
      <c r="I96" s="944">
        <f>IF(VLOOKUP($A96,'Data (new)'!$A:$T,16,0)="","",VLOOKUP($A96,'Data (new)'!$A:$T,16,0))</f>
        <v>265</v>
      </c>
      <c r="J96" s="769"/>
      <c r="K96" s="774"/>
      <c r="L96" s="772"/>
      <c r="M96" s="773"/>
      <c r="N96" s="775"/>
      <c r="O96" s="945"/>
      <c r="P96" s="776"/>
      <c r="Q96" s="946"/>
      <c r="R96" s="947"/>
      <c r="S96" s="777"/>
      <c r="T96" s="770"/>
      <c r="U96" s="771"/>
      <c r="V96" s="948"/>
      <c r="W96" s="949"/>
      <c r="X96" s="944">
        <f>IF(VLOOKUP($A96,'Data (new)'!$A:$T,12,0)="","",VLOOKUP($A96,'Data (new)'!$A:$T,12,0))</f>
        <v>3.085</v>
      </c>
      <c r="Y96" s="943" t="str">
        <f t="shared" si="4"/>
        <v/>
      </c>
      <c r="Z96" s="943" t="str">
        <f t="shared" si="5"/>
        <v/>
      </c>
      <c r="AA96" s="944" t="str">
        <f t="shared" si="6"/>
        <v/>
      </c>
      <c r="AB96" s="944" t="str">
        <f>IF(ISERROR(Tableau1475[[#This Row],[Cost (excl tax, EUR)]]*(1-$G$3)),"",Tableau1475[[#This Row],[Cost (excl tax, EUR)]]*(1-$G$3))</f>
        <v/>
      </c>
      <c r="AC96" s="962" t="str">
        <f t="shared" si="7"/>
        <v/>
      </c>
      <c r="AD96" s="344"/>
      <c r="AE96" s="344"/>
      <c r="AF96" s="344"/>
      <c r="AG96" s="292"/>
      <c r="AH96" s="292"/>
      <c r="AI96" s="292"/>
      <c r="AJ96" s="292"/>
      <c r="AK96" s="256"/>
      <c r="AL96" s="256"/>
      <c r="AM96" s="256"/>
      <c r="AN96" s="256"/>
    </row>
    <row r="97" spans="1:40" ht="15" customHeight="1">
      <c r="A97" s="951" t="s">
        <v>1133</v>
      </c>
      <c r="B97" s="942">
        <f>IF(VLOOKUP($A97,'Data (new)'!$A:$T,2,0)="","",VLOOKUP($A97,'Data (new)'!$A:$T,2,0))</f>
        <v>13702</v>
      </c>
      <c r="C97" s="952" t="str">
        <f>IF(VLOOKUP($A97,Data!$A:$T,3,0)="","",VLOOKUP($A97,Data!$A:$T,3,0))</f>
        <v/>
      </c>
      <c r="D97" s="853" t="str">
        <f>IF(VLOOKUP($A97,'Data (new)'!$A:$T,5,0)="","",VLOOKUP($A97,'Data (new)'!$A:$T,5,0))</f>
        <v>Dune Dual</v>
      </c>
      <c r="E97" s="853" t="str">
        <f>IF(VLOOKUP($A97,'Data (new)'!$A:$T,6,0)="","",VLOOKUP($A97,'Data (new)'!$A:$T,6,0))</f>
        <v>Ulysse</v>
      </c>
      <c r="F97" s="853" t="str">
        <f>IF(VLOOKUP($A97,'Data (new)'!$A:$T,14,0)="","",VLOOKUP($A97,'Data (new)'!$A:$T,14,0))</f>
        <v>Edges</v>
      </c>
      <c r="G97" s="943" t="str">
        <f>IF(VLOOKUP($A97,'Data (new)'!$A:$T,10,0)="","",VLOOKUP($A97,'Data (new)'!$A:$T,10,0))</f>
        <v>L</v>
      </c>
      <c r="H97" s="943">
        <f>IF(VLOOKUP($A97,'Data (new)'!$A:$T,11,0)="","",VLOOKUP($A97,'Data (new)'!$A:$T,11,0))</f>
        <v>8</v>
      </c>
      <c r="I97" s="944">
        <f>IF(VLOOKUP($A97,'Data (new)'!$A:$T,16,0)="","",VLOOKUP($A97,'Data (new)'!$A:$T,16,0))</f>
        <v>137</v>
      </c>
      <c r="J97" s="769"/>
      <c r="K97" s="774"/>
      <c r="L97" s="772"/>
      <c r="M97" s="773"/>
      <c r="N97" s="775"/>
      <c r="O97" s="945"/>
      <c r="P97" s="776"/>
      <c r="Q97" s="946"/>
      <c r="R97" s="947"/>
      <c r="S97" s="777"/>
      <c r="T97" s="770"/>
      <c r="U97" s="771"/>
      <c r="V97" s="948"/>
      <c r="W97" s="949"/>
      <c r="X97" s="944">
        <f>IF(VLOOKUP($A97,'Data (new)'!$A:$T,12,0)="","",VLOOKUP($A97,'Data (new)'!$A:$T,12,0))</f>
        <v>1.923</v>
      </c>
      <c r="Y97" s="943" t="str">
        <f t="shared" si="4"/>
        <v/>
      </c>
      <c r="Z97" s="943" t="str">
        <f t="shared" si="5"/>
        <v/>
      </c>
      <c r="AA97" s="944" t="str">
        <f t="shared" si="6"/>
        <v/>
      </c>
      <c r="AB97" s="944" t="str">
        <f>IF(ISERROR(Tableau1475[[#This Row],[Cost (excl tax, EUR)]]*(1-$G$3)),"",Tableau1475[[#This Row],[Cost (excl tax, EUR)]]*(1-$G$3))</f>
        <v/>
      </c>
      <c r="AC97" s="882" t="str">
        <f t="shared" si="7"/>
        <v/>
      </c>
      <c r="AD97" s="344"/>
      <c r="AE97" s="344"/>
      <c r="AF97" s="344"/>
      <c r="AG97" s="292"/>
      <c r="AH97" s="292"/>
      <c r="AI97" s="292"/>
      <c r="AJ97" s="292"/>
      <c r="AK97" s="256"/>
      <c r="AL97" s="256"/>
      <c r="AM97" s="256"/>
      <c r="AN97" s="256"/>
    </row>
    <row r="98" spans="1:40" ht="15" customHeight="1">
      <c r="A98" s="950" t="s">
        <v>1134</v>
      </c>
      <c r="B98" s="942">
        <f>IF(VLOOKUP($A98,'Data (new)'!$A:$T,2,0)="","",VLOOKUP($A98,'Data (new)'!$A:$T,2,0))</f>
        <v>13703</v>
      </c>
      <c r="C98" s="955" t="str">
        <f>IF(VLOOKUP($A98,Data!$A:$T,3,0)="","",VLOOKUP($A98,Data!$A:$T,3,0))</f>
        <v/>
      </c>
      <c r="D98" s="853" t="str">
        <f>IF(VLOOKUP($A98,'Data (new)'!$A:$T,5,0)="","",VLOOKUP($A98,'Data (new)'!$A:$T,5,0))</f>
        <v>Dune Dual</v>
      </c>
      <c r="E98" s="853" t="str">
        <f>IF(VLOOKUP($A98,'Data (new)'!$A:$T,6,0)="","",VLOOKUP($A98,'Data (new)'!$A:$T,6,0))</f>
        <v>Vector 1</v>
      </c>
      <c r="F98" s="853" t="str">
        <f>IF(VLOOKUP($A98,'Data (new)'!$A:$T,14,0)="","",VLOOKUP($A98,'Data (new)'!$A:$T,14,0))</f>
        <v>Slopers</v>
      </c>
      <c r="G98" s="943" t="str">
        <f>IF(VLOOKUP($A98,'Data (new)'!$A:$T,10,0)="","",VLOOKUP($A98,'Data (new)'!$A:$T,10,0))</f>
        <v>XXL</v>
      </c>
      <c r="H98" s="943">
        <f>IF(VLOOKUP($A98,'Data (new)'!$A:$T,11,0)="","",VLOOKUP($A98,'Data (new)'!$A:$T,11,0))</f>
        <v>2</v>
      </c>
      <c r="I98" s="944">
        <f>IF(VLOOKUP($A98,'Data (new)'!$A:$T,16,0)="","",VLOOKUP($A98,'Data (new)'!$A:$T,16,0))</f>
        <v>106</v>
      </c>
      <c r="J98" s="769"/>
      <c r="K98" s="774"/>
      <c r="L98" s="772"/>
      <c r="M98" s="773"/>
      <c r="N98" s="775"/>
      <c r="O98" s="945"/>
      <c r="P98" s="776"/>
      <c r="Q98" s="946"/>
      <c r="R98" s="947"/>
      <c r="S98" s="777"/>
      <c r="T98" s="770"/>
      <c r="U98" s="771"/>
      <c r="V98" s="948"/>
      <c r="W98" s="949"/>
      <c r="X98" s="944">
        <f>IF(VLOOKUP($A98,'Data (new)'!$A:$T,12,0)="","",VLOOKUP($A98,'Data (new)'!$A:$T,12,0))</f>
        <v>1.171</v>
      </c>
      <c r="Y98" s="943" t="str">
        <f t="shared" si="4"/>
        <v/>
      </c>
      <c r="Z98" s="943" t="str">
        <f t="shared" si="5"/>
        <v/>
      </c>
      <c r="AA98" s="944" t="str">
        <f t="shared" si="6"/>
        <v/>
      </c>
      <c r="AB98" s="944" t="str">
        <f>IF(ISERROR(Tableau1475[[#This Row],[Cost (excl tax, EUR)]]*(1-$G$3)),"",Tableau1475[[#This Row],[Cost (excl tax, EUR)]]*(1-$G$3))</f>
        <v/>
      </c>
      <c r="AC98" s="962" t="str">
        <f t="shared" si="7"/>
        <v/>
      </c>
      <c r="AD98" s="344"/>
      <c r="AE98" s="344"/>
      <c r="AF98" s="344"/>
      <c r="AG98" s="292"/>
      <c r="AH98" s="292"/>
      <c r="AI98" s="292"/>
      <c r="AJ98" s="292"/>
      <c r="AK98" s="256"/>
      <c r="AL98" s="256"/>
      <c r="AM98" s="256"/>
      <c r="AN98" s="256"/>
    </row>
    <row r="99" spans="1:40" ht="15" customHeight="1">
      <c r="A99" s="941" t="s">
        <v>1135</v>
      </c>
      <c r="B99" s="942">
        <f>IF(VLOOKUP($A99,'Data (new)'!$A:$T,2,0)="","",VLOOKUP($A99,'Data (new)'!$A:$T,2,0))</f>
        <v>13704</v>
      </c>
      <c r="C99" s="942" t="str">
        <f>IF(VLOOKUP($A99,Data!$A:$T,3,0)="","",VLOOKUP($A99,Data!$A:$T,3,0))</f>
        <v/>
      </c>
      <c r="D99" s="853" t="str">
        <f>IF(VLOOKUP($A99,'Data (new)'!$A:$T,5,0)="","",VLOOKUP($A99,'Data (new)'!$A:$T,5,0))</f>
        <v>Dune Dual</v>
      </c>
      <c r="E99" s="853" t="str">
        <f>IF(VLOOKUP($A99,'Data (new)'!$A:$T,6,0)="","",VLOOKUP($A99,'Data (new)'!$A:$T,6,0))</f>
        <v>Vector 2</v>
      </c>
      <c r="F99" s="853" t="str">
        <f>IF(VLOOKUP($A99,'Data (new)'!$A:$T,14,0)="","",VLOOKUP($A99,'Data (new)'!$A:$T,14,0))</f>
        <v>Slopers</v>
      </c>
      <c r="G99" s="943" t="str">
        <f>IF(VLOOKUP($A99,'Data (new)'!$A:$T,10,0)="","",VLOOKUP($A99,'Data (new)'!$A:$T,10,0))</f>
        <v>XXL</v>
      </c>
      <c r="H99" s="943">
        <f>IF(VLOOKUP($A99,'Data (new)'!$A:$T,11,0)="","",VLOOKUP($A99,'Data (new)'!$A:$T,11,0))</f>
        <v>1</v>
      </c>
      <c r="I99" s="944">
        <f>IF(VLOOKUP($A99,'Data (new)'!$A:$T,16,0)="","",VLOOKUP($A99,'Data (new)'!$A:$T,16,0))</f>
        <v>72</v>
      </c>
      <c r="J99" s="769"/>
      <c r="K99" s="774"/>
      <c r="L99" s="772"/>
      <c r="M99" s="773"/>
      <c r="N99" s="775"/>
      <c r="O99" s="945"/>
      <c r="P99" s="776"/>
      <c r="Q99" s="946"/>
      <c r="R99" s="947"/>
      <c r="S99" s="777"/>
      <c r="T99" s="770"/>
      <c r="U99" s="771"/>
      <c r="V99" s="948"/>
      <c r="W99" s="949"/>
      <c r="X99" s="944">
        <f>IF(VLOOKUP($A99,'Data (new)'!$A:$T,12,0)="","",VLOOKUP($A99,'Data (new)'!$A:$T,12,0))</f>
        <v>0.83099999999999996</v>
      </c>
      <c r="Y99" s="943" t="str">
        <f t="shared" si="4"/>
        <v/>
      </c>
      <c r="Z99" s="943" t="str">
        <f t="shared" si="5"/>
        <v/>
      </c>
      <c r="AA99" s="944" t="str">
        <f t="shared" si="6"/>
        <v/>
      </c>
      <c r="AB99" s="944" t="str">
        <f>IF(ISERROR(Tableau1475[[#This Row],[Cost (excl tax, EUR)]]*(1-$G$3)),"",Tableau1475[[#This Row],[Cost (excl tax, EUR)]]*(1-$G$3))</f>
        <v/>
      </c>
      <c r="AC99" s="882" t="str">
        <f t="shared" si="7"/>
        <v/>
      </c>
      <c r="AD99" s="344"/>
      <c r="AE99" s="344"/>
      <c r="AF99" s="344"/>
      <c r="AG99" s="292"/>
      <c r="AH99" s="292"/>
      <c r="AI99" s="292"/>
      <c r="AJ99" s="292"/>
      <c r="AK99" s="256"/>
      <c r="AL99" s="256"/>
      <c r="AM99" s="256"/>
      <c r="AN99" s="256"/>
    </row>
    <row r="100" spans="1:40" ht="15" customHeight="1">
      <c r="A100" s="950" t="s">
        <v>1136</v>
      </c>
      <c r="B100" s="942">
        <f>IF(VLOOKUP($A100,'Data (new)'!$A:$T,2,0)="","",VLOOKUP($A100,'Data (new)'!$A:$T,2,0))</f>
        <v>13705</v>
      </c>
      <c r="C100" s="942" t="str">
        <f>IF(VLOOKUP($A100,Data!$A:$T,3,0)="","",VLOOKUP($A100,Data!$A:$T,3,0))</f>
        <v/>
      </c>
      <c r="D100" s="853" t="str">
        <f>IF(VLOOKUP($A100,'Data (new)'!$A:$T,5,0)="","",VLOOKUP($A100,'Data (new)'!$A:$T,5,0))</f>
        <v>Dune Dual</v>
      </c>
      <c r="E100" s="853" t="str">
        <f>IF(VLOOKUP($A100,'Data (new)'!$A:$T,6,0)="","",VLOOKUP($A100,'Data (new)'!$A:$T,6,0))</f>
        <v>Vector 3</v>
      </c>
      <c r="F100" s="853" t="str">
        <f>IF(VLOOKUP($A100,'Data (new)'!$A:$T,14,0)="","",VLOOKUP($A100,'Data (new)'!$A:$T,14,0))</f>
        <v>Edges</v>
      </c>
      <c r="G100" s="943" t="str">
        <f>IF(VLOOKUP($A100,'Data (new)'!$A:$T,10,0)="","",VLOOKUP($A100,'Data (new)'!$A:$T,10,0))</f>
        <v>XXL</v>
      </c>
      <c r="H100" s="943">
        <f>IF(VLOOKUP($A100,'Data (new)'!$A:$T,11,0)="","",VLOOKUP($A100,'Data (new)'!$A:$T,11,0))</f>
        <v>1</v>
      </c>
      <c r="I100" s="944">
        <f>IF(VLOOKUP($A100,'Data (new)'!$A:$T,16,0)="","",VLOOKUP($A100,'Data (new)'!$A:$T,16,0))</f>
        <v>67</v>
      </c>
      <c r="J100" s="769"/>
      <c r="K100" s="774"/>
      <c r="L100" s="772"/>
      <c r="M100" s="773"/>
      <c r="N100" s="775"/>
      <c r="O100" s="945"/>
      <c r="P100" s="776"/>
      <c r="Q100" s="946"/>
      <c r="R100" s="947"/>
      <c r="S100" s="777"/>
      <c r="T100" s="770"/>
      <c r="U100" s="771"/>
      <c r="V100" s="948"/>
      <c r="W100" s="949"/>
      <c r="X100" s="944">
        <f>IF(VLOOKUP($A100,'Data (new)'!$A:$T,12,0)="","",VLOOKUP($A100,'Data (new)'!$A:$T,12,0))</f>
        <v>0.755</v>
      </c>
      <c r="Y100" s="943" t="str">
        <f t="shared" si="4"/>
        <v/>
      </c>
      <c r="Z100" s="943" t="str">
        <f t="shared" si="5"/>
        <v/>
      </c>
      <c r="AA100" s="944" t="str">
        <f t="shared" si="6"/>
        <v/>
      </c>
      <c r="AB100" s="944" t="str">
        <f>IF(ISERROR(Tableau1475[[#This Row],[Cost (excl tax, EUR)]]*(1-$G$3)),"",Tableau1475[[#This Row],[Cost (excl tax, EUR)]]*(1-$G$3))</f>
        <v/>
      </c>
      <c r="AC100" s="962" t="str">
        <f t="shared" si="7"/>
        <v/>
      </c>
      <c r="AD100" s="344"/>
      <c r="AE100" s="344"/>
      <c r="AF100" s="344"/>
      <c r="AG100" s="292"/>
      <c r="AH100" s="292"/>
      <c r="AI100" s="292"/>
      <c r="AJ100" s="292"/>
      <c r="AK100" s="256"/>
      <c r="AL100" s="256"/>
      <c r="AM100" s="256"/>
      <c r="AN100" s="256"/>
    </row>
    <row r="101" spans="1:40" ht="15" customHeight="1">
      <c r="A101" s="951" t="s">
        <v>1137</v>
      </c>
      <c r="B101" s="942">
        <f>IF(VLOOKUP($A101,'Data (new)'!$A:$T,2,0)="","",VLOOKUP($A101,'Data (new)'!$A:$T,2,0))</f>
        <v>13706</v>
      </c>
      <c r="C101" s="952" t="str">
        <f>IF(VLOOKUP($A101,Data!$A:$T,3,0)="","",VLOOKUP($A101,Data!$A:$T,3,0))</f>
        <v/>
      </c>
      <c r="D101" s="853" t="str">
        <f>IF(VLOOKUP($A101,'Data (new)'!$A:$T,5,0)="","",VLOOKUP($A101,'Data (new)'!$A:$T,5,0))</f>
        <v>Dune Dual</v>
      </c>
      <c r="E101" s="853" t="str">
        <f>IF(VLOOKUP($A101,'Data (new)'!$A:$T,6,0)="","",VLOOKUP($A101,'Data (new)'!$A:$T,6,0))</f>
        <v>Vector 4</v>
      </c>
      <c r="F101" s="853" t="str">
        <f>IF(VLOOKUP($A101,'Data (new)'!$A:$T,14,0)="","",VLOOKUP($A101,'Data (new)'!$A:$T,14,0))</f>
        <v>Edges</v>
      </c>
      <c r="G101" s="943" t="str">
        <f>IF(VLOOKUP($A101,'Data (new)'!$A:$T,10,0)="","",VLOOKUP($A101,'Data (new)'!$A:$T,10,0))</f>
        <v>XL</v>
      </c>
      <c r="H101" s="943">
        <f>IF(VLOOKUP($A101,'Data (new)'!$A:$T,11,0)="","",VLOOKUP($A101,'Data (new)'!$A:$T,11,0))</f>
        <v>1</v>
      </c>
      <c r="I101" s="944">
        <f>IF(VLOOKUP($A101,'Data (new)'!$A:$T,16,0)="","",VLOOKUP($A101,'Data (new)'!$A:$T,16,0))</f>
        <v>60</v>
      </c>
      <c r="J101" s="769"/>
      <c r="K101" s="774"/>
      <c r="L101" s="772"/>
      <c r="M101" s="773"/>
      <c r="N101" s="775"/>
      <c r="O101" s="945"/>
      <c r="P101" s="776"/>
      <c r="Q101" s="946"/>
      <c r="R101" s="947"/>
      <c r="S101" s="777"/>
      <c r="T101" s="770"/>
      <c r="U101" s="771"/>
      <c r="V101" s="948"/>
      <c r="W101" s="949"/>
      <c r="X101" s="944">
        <f>IF(VLOOKUP($A101,'Data (new)'!$A:$T,12,0)="","",VLOOKUP($A101,'Data (new)'!$A:$T,12,0))</f>
        <v>0.64</v>
      </c>
      <c r="Y101" s="943" t="str">
        <f t="shared" si="4"/>
        <v/>
      </c>
      <c r="Z101" s="943" t="str">
        <f t="shared" si="5"/>
        <v/>
      </c>
      <c r="AA101" s="944" t="str">
        <f t="shared" si="6"/>
        <v/>
      </c>
      <c r="AB101" s="944" t="str">
        <f>IF(ISERROR(Tableau1475[[#This Row],[Cost (excl tax, EUR)]]*(1-$G$3)),"",Tableau1475[[#This Row],[Cost (excl tax, EUR)]]*(1-$G$3))</f>
        <v/>
      </c>
      <c r="AC101" s="882" t="str">
        <f t="shared" si="7"/>
        <v/>
      </c>
      <c r="AD101" s="344"/>
      <c r="AE101" s="344"/>
      <c r="AF101" s="344"/>
      <c r="AG101" s="292"/>
      <c r="AH101" s="292"/>
      <c r="AI101" s="292"/>
      <c r="AJ101" s="292"/>
      <c r="AK101" s="256"/>
      <c r="AL101" s="256"/>
      <c r="AM101" s="256"/>
      <c r="AN101" s="256"/>
    </row>
    <row r="102" spans="1:40" ht="15" customHeight="1">
      <c r="A102" s="950" t="s">
        <v>1138</v>
      </c>
      <c r="B102" s="942">
        <f>IF(VLOOKUP($A102,'Data (new)'!$A:$T,2,0)="","",VLOOKUP($A102,'Data (new)'!$A:$T,2,0))</f>
        <v>14111</v>
      </c>
      <c r="C102" s="955" t="str">
        <f>IF(VLOOKUP($A102,Data!$A:$T,3,0)="","",VLOOKUP($A102,Data!$A:$T,3,0))</f>
        <v/>
      </c>
      <c r="D102" s="853" t="str">
        <f>IF(VLOOKUP($A102,'Data (new)'!$A:$T,5,0)="","",VLOOKUP($A102,'Data (new)'!$A:$T,5,0))</f>
        <v>Dune Dual</v>
      </c>
      <c r="E102" s="853" t="str">
        <f>IF(VLOOKUP($A102,'Data (new)'!$A:$T,6,0)="","",VLOOKUP($A102,'Data (new)'!$A:$T,6,0))</f>
        <v>Voltage</v>
      </c>
      <c r="F102" s="853" t="str">
        <f>IF(VLOOKUP($A102,'Data (new)'!$A:$T,14,0)="","",VLOOKUP($A102,'Data (new)'!$A:$T,14,0))</f>
        <v>Pinches</v>
      </c>
      <c r="G102" s="943" t="str">
        <f>IF(VLOOKUP($A102,'Data (new)'!$A:$T,10,0)="","",VLOOKUP($A102,'Data (new)'!$A:$T,10,0))</f>
        <v>XL</v>
      </c>
      <c r="H102" s="943">
        <f>IF(VLOOKUP($A102,'Data (new)'!$A:$T,11,0)="","",VLOOKUP($A102,'Data (new)'!$A:$T,11,0))</f>
        <v>4</v>
      </c>
      <c r="I102" s="944">
        <f>IF(VLOOKUP($A102,'Data (new)'!$A:$T,16,0)="","",VLOOKUP($A102,'Data (new)'!$A:$T,16,0))</f>
        <v>185</v>
      </c>
      <c r="J102" s="769"/>
      <c r="K102" s="774"/>
      <c r="L102" s="772"/>
      <c r="M102" s="773"/>
      <c r="N102" s="775"/>
      <c r="O102" s="945"/>
      <c r="P102" s="776"/>
      <c r="Q102" s="946"/>
      <c r="R102" s="947"/>
      <c r="S102" s="777"/>
      <c r="T102" s="770"/>
      <c r="U102" s="771"/>
      <c r="V102" s="948"/>
      <c r="W102" s="949"/>
      <c r="X102" s="944">
        <f>IF(VLOOKUP($A102,'Data (new)'!$A:$T,12,0)="","",VLOOKUP($A102,'Data (new)'!$A:$T,12,0))</f>
        <v>1.9970000000000001</v>
      </c>
      <c r="Y102" s="943" t="str">
        <f t="shared" si="4"/>
        <v/>
      </c>
      <c r="Z102" s="943" t="str">
        <f t="shared" si="5"/>
        <v/>
      </c>
      <c r="AA102" s="944" t="str">
        <f t="shared" si="6"/>
        <v/>
      </c>
      <c r="AB102" s="944" t="str">
        <f>IF(ISERROR(Tableau1475[[#This Row],[Cost (excl tax, EUR)]]*(1-$G$3)),"",Tableau1475[[#This Row],[Cost (excl tax, EUR)]]*(1-$G$3))</f>
        <v/>
      </c>
      <c r="AC102" s="962" t="str">
        <f t="shared" si="7"/>
        <v/>
      </c>
      <c r="AD102" s="344"/>
      <c r="AE102" s="344"/>
      <c r="AF102" s="344"/>
      <c r="AG102" s="292"/>
      <c r="AH102" s="292"/>
      <c r="AI102" s="292"/>
      <c r="AJ102" s="292"/>
      <c r="AK102" s="256"/>
      <c r="AL102" s="256"/>
      <c r="AM102" s="256"/>
      <c r="AN102" s="256"/>
    </row>
    <row r="103" spans="1:40" ht="15" customHeight="1">
      <c r="A103" s="951" t="s">
        <v>1139</v>
      </c>
      <c r="B103" s="942">
        <f>IF(VLOOKUP($A103,'Data (new)'!$A:$T,2,0)="","",VLOOKUP($A103,'Data (new)'!$A:$T,2,0))</f>
        <v>13707</v>
      </c>
      <c r="C103" s="952" t="str">
        <f>IF(VLOOKUP($A103,Data!$A:$T,3,0)="","",VLOOKUP($A103,Data!$A:$T,3,0))</f>
        <v/>
      </c>
      <c r="D103" s="853" t="str">
        <f>IF(VLOOKUP($A103,'Data (new)'!$A:$T,5,0)="","",VLOOKUP($A103,'Data (new)'!$A:$T,5,0))</f>
        <v>Dune Dual</v>
      </c>
      <c r="E103" s="853" t="str">
        <f>IF(VLOOKUP($A103,'Data (new)'!$A:$T,6,0)="","",VLOOKUP($A103,'Data (new)'!$A:$T,6,0))</f>
        <v>Yama</v>
      </c>
      <c r="F103" s="853" t="str">
        <f>IF(VLOOKUP($A103,'Data (new)'!$A:$T,14,0)="","",VLOOKUP($A103,'Data (new)'!$A:$T,14,0))</f>
        <v>Edges</v>
      </c>
      <c r="G103" s="943" t="str">
        <f>IF(VLOOKUP($A103,'Data (new)'!$A:$T,10,0)="","",VLOOKUP($A103,'Data (new)'!$A:$T,10,0))</f>
        <v>S</v>
      </c>
      <c r="H103" s="943">
        <f>IF(VLOOKUP($A103,'Data (new)'!$A:$T,11,0)="","",VLOOKUP($A103,'Data (new)'!$A:$T,11,0))</f>
        <v>6</v>
      </c>
      <c r="I103" s="944">
        <f>IF(VLOOKUP($A103,'Data (new)'!$A:$T,16,0)="","",VLOOKUP($A103,'Data (new)'!$A:$T,16,0))</f>
        <v>99</v>
      </c>
      <c r="J103" s="769"/>
      <c r="K103" s="774"/>
      <c r="L103" s="772"/>
      <c r="M103" s="773"/>
      <c r="N103" s="775"/>
      <c r="O103" s="945"/>
      <c r="P103" s="776"/>
      <c r="Q103" s="946"/>
      <c r="R103" s="947"/>
      <c r="S103" s="777"/>
      <c r="T103" s="770"/>
      <c r="U103" s="771"/>
      <c r="V103" s="948"/>
      <c r="W103" s="949"/>
      <c r="X103" s="944">
        <f>IF(VLOOKUP($A103,'Data (new)'!$A:$T,12,0)="","",VLOOKUP($A103,'Data (new)'!$A:$T,12,0))</f>
        <v>1.4019999999999999</v>
      </c>
      <c r="Y103" s="943" t="str">
        <f t="shared" si="4"/>
        <v/>
      </c>
      <c r="Z103" s="943" t="str">
        <f t="shared" si="5"/>
        <v/>
      </c>
      <c r="AA103" s="944" t="str">
        <f t="shared" si="6"/>
        <v/>
      </c>
      <c r="AB103" s="944" t="str">
        <f>IF(ISERROR(Tableau1475[[#This Row],[Cost (excl tax, EUR)]]*(1-$G$3)),"",Tableau1475[[#This Row],[Cost (excl tax, EUR)]]*(1-$G$3))</f>
        <v/>
      </c>
      <c r="AC103" s="882" t="str">
        <f t="shared" si="7"/>
        <v/>
      </c>
      <c r="AD103" s="344"/>
      <c r="AE103" s="344"/>
      <c r="AF103" s="344"/>
      <c r="AG103" s="292"/>
      <c r="AH103" s="292"/>
      <c r="AI103" s="292"/>
      <c r="AJ103" s="292"/>
      <c r="AK103" s="256"/>
      <c r="AL103" s="256"/>
      <c r="AM103" s="256"/>
      <c r="AN103" s="256"/>
    </row>
    <row r="104" spans="1:40" ht="15" customHeight="1">
      <c r="A104" s="950" t="s">
        <v>1142</v>
      </c>
      <c r="B104" s="942">
        <f>IF(VLOOKUP($A104,'Data (new)'!$A:$T,2,0)="","",VLOOKUP($A104,'Data (new)'!$A:$T,2,0))</f>
        <v>14113</v>
      </c>
      <c r="C104" s="955" t="str">
        <f>IF(VLOOKUP($A104,Data!$A:$T,3,0)="","",VLOOKUP($A104,Data!$A:$T,3,0))</f>
        <v/>
      </c>
      <c r="D104" s="853" t="str">
        <f>IF(VLOOKUP($A104,'Data (new)'!$A:$T,5,0)="","",VLOOKUP($A104,'Data (new)'!$A:$T,5,0))</f>
        <v>Dune Gava</v>
      </c>
      <c r="E104" s="853" t="str">
        <f>IF(VLOOKUP($A104,'Data (new)'!$A:$T,6,0)="","",VLOOKUP($A104,'Data (new)'!$A:$T,6,0))</f>
        <v>Agora 1</v>
      </c>
      <c r="F104" s="853" t="str">
        <f>IF(VLOOKUP($A104,'Data (new)'!$A:$T,14,0)="","",VLOOKUP($A104,'Data (new)'!$A:$T,14,0))</f>
        <v>Pinches</v>
      </c>
      <c r="G104" s="943" t="str">
        <f>IF(VLOOKUP($A104,'Data (new)'!$A:$T,10,0)="","",VLOOKUP($A104,'Data (new)'!$A:$T,10,0))</f>
        <v>XXL</v>
      </c>
      <c r="H104" s="943">
        <f>IF(VLOOKUP($A104,'Data (new)'!$A:$T,11,0)="","",VLOOKUP($A104,'Data (new)'!$A:$T,11,0))</f>
        <v>2</v>
      </c>
      <c r="I104" s="944">
        <f>IF(VLOOKUP($A104,'Data (new)'!$A:$T,16,0)="","",VLOOKUP($A104,'Data (new)'!$A:$T,16,0))</f>
        <v>137</v>
      </c>
      <c r="J104" s="769"/>
      <c r="K104" s="774"/>
      <c r="L104" s="772"/>
      <c r="M104" s="773"/>
      <c r="N104" s="775"/>
      <c r="O104" s="945"/>
      <c r="P104" s="776"/>
      <c r="Q104" s="946"/>
      <c r="R104" s="947"/>
      <c r="S104" s="777"/>
      <c r="T104" s="770"/>
      <c r="U104" s="771"/>
      <c r="V104" s="948"/>
      <c r="W104" s="949"/>
      <c r="X104" s="944">
        <f>IF(VLOOKUP($A104,'Data (new)'!$A:$T,12,0)="","",VLOOKUP($A104,'Data (new)'!$A:$T,12,0))</f>
        <v>1.871</v>
      </c>
      <c r="Y104" s="943" t="str">
        <f t="shared" si="4"/>
        <v/>
      </c>
      <c r="Z104" s="943" t="str">
        <f t="shared" si="5"/>
        <v/>
      </c>
      <c r="AA104" s="944" t="str">
        <f t="shared" si="6"/>
        <v/>
      </c>
      <c r="AB104" s="944" t="str">
        <f>IF(ISERROR(Tableau1475[[#This Row],[Cost (excl tax, EUR)]]*(1-$G$3)),"",Tableau1475[[#This Row],[Cost (excl tax, EUR)]]*(1-$G$3))</f>
        <v/>
      </c>
      <c r="AC104" s="962" t="str">
        <f t="shared" si="7"/>
        <v/>
      </c>
      <c r="AD104" s="344"/>
      <c r="AE104" s="344"/>
      <c r="AF104" s="344"/>
      <c r="AG104" s="292"/>
      <c r="AH104" s="292"/>
      <c r="AI104" s="292"/>
      <c r="AJ104" s="292"/>
      <c r="AK104" s="256"/>
      <c r="AL104" s="256"/>
      <c r="AM104" s="256"/>
      <c r="AN104" s="256"/>
    </row>
    <row r="105" spans="1:40" ht="15" customHeight="1">
      <c r="A105" s="941" t="s">
        <v>1143</v>
      </c>
      <c r="B105" s="942">
        <f>IF(VLOOKUP($A105,'Data (new)'!$A:$T,2,0)="","",VLOOKUP($A105,'Data (new)'!$A:$T,2,0))</f>
        <v>14072</v>
      </c>
      <c r="C105" s="942" t="str">
        <f>IF(VLOOKUP($A105,Data!$A:$T,3,0)="","",VLOOKUP($A105,Data!$A:$T,3,0))</f>
        <v/>
      </c>
      <c r="D105" s="853" t="str">
        <f>IF(VLOOKUP($A105,'Data (new)'!$A:$T,5,0)="","",VLOOKUP($A105,'Data (new)'!$A:$T,5,0))</f>
        <v>Dune Gava</v>
      </c>
      <c r="E105" s="853" t="str">
        <f>IF(VLOOKUP($A105,'Data (new)'!$A:$T,6,0)="","",VLOOKUP($A105,'Data (new)'!$A:$T,6,0))</f>
        <v>Agora 2</v>
      </c>
      <c r="F105" s="853" t="str">
        <f>IF(VLOOKUP($A105,'Data (new)'!$A:$T,14,0)="","",VLOOKUP($A105,'Data (new)'!$A:$T,14,0))</f>
        <v>Pinches</v>
      </c>
      <c r="G105" s="943" t="str">
        <f>IF(VLOOKUP($A105,'Data (new)'!$A:$T,10,0)="","",VLOOKUP($A105,'Data (new)'!$A:$T,10,0))</f>
        <v>MEGA</v>
      </c>
      <c r="H105" s="943">
        <f>IF(VLOOKUP($A105,'Data (new)'!$A:$T,11,0)="","",VLOOKUP($A105,'Data (new)'!$A:$T,11,0))</f>
        <v>1</v>
      </c>
      <c r="I105" s="944">
        <f>IF(VLOOKUP($A105,'Data (new)'!$A:$T,16,0)="","",VLOOKUP($A105,'Data (new)'!$A:$T,16,0))</f>
        <v>86</v>
      </c>
      <c r="J105" s="769"/>
      <c r="K105" s="774"/>
      <c r="L105" s="772"/>
      <c r="M105" s="773"/>
      <c r="N105" s="775"/>
      <c r="O105" s="945"/>
      <c r="P105" s="776"/>
      <c r="Q105" s="946"/>
      <c r="R105" s="947"/>
      <c r="S105" s="777"/>
      <c r="T105" s="770"/>
      <c r="U105" s="771"/>
      <c r="V105" s="948"/>
      <c r="W105" s="949"/>
      <c r="X105" s="944">
        <f>IF(VLOOKUP($A105,'Data (new)'!$A:$T,12,0)="","",VLOOKUP($A105,'Data (new)'!$A:$T,12,0))</f>
        <v>1.1890000000000001</v>
      </c>
      <c r="Y105" s="943" t="str">
        <f t="shared" si="4"/>
        <v/>
      </c>
      <c r="Z105" s="943" t="str">
        <f t="shared" si="5"/>
        <v/>
      </c>
      <c r="AA105" s="944" t="str">
        <f t="shared" si="6"/>
        <v/>
      </c>
      <c r="AB105" s="944" t="str">
        <f>IF(ISERROR(Tableau1475[[#This Row],[Cost (excl tax, EUR)]]*(1-$G$3)),"",Tableau1475[[#This Row],[Cost (excl tax, EUR)]]*(1-$G$3))</f>
        <v/>
      </c>
      <c r="AC105" s="882" t="str">
        <f t="shared" si="7"/>
        <v/>
      </c>
      <c r="AD105" s="344"/>
      <c r="AE105" s="344"/>
      <c r="AF105" s="344"/>
      <c r="AG105" s="292"/>
      <c r="AH105" s="292"/>
      <c r="AI105" s="292"/>
      <c r="AJ105" s="292"/>
      <c r="AK105" s="256"/>
      <c r="AL105" s="256"/>
      <c r="AM105" s="256"/>
      <c r="AN105" s="256"/>
    </row>
    <row r="106" spans="1:40" ht="15" customHeight="1">
      <c r="A106" s="941" t="s">
        <v>1144</v>
      </c>
      <c r="B106" s="942">
        <f>IF(VLOOKUP($A106,'Data (new)'!$A:$T,2,0)="","",VLOOKUP($A106,'Data (new)'!$A:$T,2,0))</f>
        <v>14115</v>
      </c>
      <c r="C106" s="942" t="str">
        <f>IF(VLOOKUP($A106,Data!$A:$T,3,0)="","",VLOOKUP($A106,Data!$A:$T,3,0))</f>
        <v/>
      </c>
      <c r="D106" s="853" t="str">
        <f>IF(VLOOKUP($A106,'Data (new)'!$A:$T,5,0)="","",VLOOKUP($A106,'Data (new)'!$A:$T,5,0))</f>
        <v>Dune Gava</v>
      </c>
      <c r="E106" s="853" t="str">
        <f>IF(VLOOKUP($A106,'Data (new)'!$A:$T,6,0)="","",VLOOKUP($A106,'Data (new)'!$A:$T,6,0))</f>
        <v>Agora 3</v>
      </c>
      <c r="F106" s="853" t="str">
        <f>IF(VLOOKUP($A106,'Data (new)'!$A:$T,14,0)="","",VLOOKUP($A106,'Data (new)'!$A:$T,14,0))</f>
        <v>Pinches</v>
      </c>
      <c r="G106" s="943" t="str">
        <f>IF(VLOOKUP($A106,'Data (new)'!$A:$T,10,0)="","",VLOOKUP($A106,'Data (new)'!$A:$T,10,0))</f>
        <v>XL</v>
      </c>
      <c r="H106" s="943">
        <f>IF(VLOOKUP($A106,'Data (new)'!$A:$T,11,0)="","",VLOOKUP($A106,'Data (new)'!$A:$T,11,0))</f>
        <v>2</v>
      </c>
      <c r="I106" s="944">
        <f>IF(VLOOKUP($A106,'Data (new)'!$A:$T,16,0)="","",VLOOKUP($A106,'Data (new)'!$A:$T,16,0))</f>
        <v>92</v>
      </c>
      <c r="J106" s="769"/>
      <c r="K106" s="774"/>
      <c r="L106" s="772"/>
      <c r="M106" s="773"/>
      <c r="N106" s="775"/>
      <c r="O106" s="945"/>
      <c r="P106" s="776"/>
      <c r="Q106" s="946"/>
      <c r="R106" s="947"/>
      <c r="S106" s="777"/>
      <c r="T106" s="770"/>
      <c r="U106" s="771"/>
      <c r="V106" s="948"/>
      <c r="W106" s="949"/>
      <c r="X106" s="944">
        <f>IF(VLOOKUP($A106,'Data (new)'!$A:$T,12,0)="","",VLOOKUP($A106,'Data (new)'!$A:$T,12,0))</f>
        <v>1.0640000000000001</v>
      </c>
      <c r="Y106" s="943" t="str">
        <f t="shared" si="4"/>
        <v/>
      </c>
      <c r="Z106" s="943" t="str">
        <f t="shared" si="5"/>
        <v/>
      </c>
      <c r="AA106" s="944" t="str">
        <f t="shared" si="6"/>
        <v/>
      </c>
      <c r="AB106" s="944" t="str">
        <f>IF(ISERROR(Tableau1475[[#This Row],[Cost (excl tax, EUR)]]*(1-$G$3)),"",Tableau1475[[#This Row],[Cost (excl tax, EUR)]]*(1-$G$3))</f>
        <v/>
      </c>
      <c r="AC106" s="962" t="str">
        <f t="shared" si="7"/>
        <v/>
      </c>
      <c r="AD106" s="344"/>
      <c r="AE106" s="344"/>
      <c r="AF106" s="344"/>
      <c r="AG106" s="292"/>
      <c r="AH106" s="292"/>
      <c r="AI106" s="292"/>
      <c r="AJ106" s="292"/>
      <c r="AK106" s="256"/>
      <c r="AL106" s="256"/>
      <c r="AM106" s="256"/>
      <c r="AN106" s="256"/>
    </row>
    <row r="107" spans="1:40" ht="15" customHeight="1">
      <c r="A107" s="950" t="s">
        <v>1145</v>
      </c>
      <c r="B107" s="942">
        <f>IF(VLOOKUP($A107,'Data (new)'!$A:$T,2,0)="","",VLOOKUP($A107,'Data (new)'!$A:$T,2,0))</f>
        <v>14114</v>
      </c>
      <c r="C107" s="942" t="str">
        <f>IF(VLOOKUP($A107,Data!$A:$T,3,0)="","",VLOOKUP($A107,Data!$A:$T,3,0))</f>
        <v/>
      </c>
      <c r="D107" s="853" t="str">
        <f>IF(VLOOKUP($A107,'Data (new)'!$A:$T,5,0)="","",VLOOKUP($A107,'Data (new)'!$A:$T,5,0))</f>
        <v>Dune Gava</v>
      </c>
      <c r="E107" s="853" t="str">
        <f>IF(VLOOKUP($A107,'Data (new)'!$A:$T,6,0)="","",VLOOKUP($A107,'Data (new)'!$A:$T,6,0))</f>
        <v>Agora 4</v>
      </c>
      <c r="F107" s="853" t="str">
        <f>IF(VLOOKUP($A107,'Data (new)'!$A:$T,14,0)="","",VLOOKUP($A107,'Data (new)'!$A:$T,14,0))</f>
        <v>Pinches</v>
      </c>
      <c r="G107" s="943" t="str">
        <f>IF(VLOOKUP($A107,'Data (new)'!$A:$T,10,0)="","",VLOOKUP($A107,'Data (new)'!$A:$T,10,0))</f>
        <v>XL</v>
      </c>
      <c r="H107" s="943">
        <f>IF(VLOOKUP($A107,'Data (new)'!$A:$T,11,0)="","",VLOOKUP($A107,'Data (new)'!$A:$T,11,0))</f>
        <v>2</v>
      </c>
      <c r="I107" s="944">
        <f>IF(VLOOKUP($A107,'Data (new)'!$A:$T,16,0)="","",VLOOKUP($A107,'Data (new)'!$A:$T,16,0))</f>
        <v>86</v>
      </c>
      <c r="J107" s="769"/>
      <c r="K107" s="774"/>
      <c r="L107" s="772"/>
      <c r="M107" s="773"/>
      <c r="N107" s="775"/>
      <c r="O107" s="945"/>
      <c r="P107" s="776"/>
      <c r="Q107" s="946"/>
      <c r="R107" s="947"/>
      <c r="S107" s="777"/>
      <c r="T107" s="770"/>
      <c r="U107" s="771"/>
      <c r="V107" s="948"/>
      <c r="W107" s="949"/>
      <c r="X107" s="944">
        <f>IF(VLOOKUP($A107,'Data (new)'!$A:$T,12,0)="","",VLOOKUP($A107,'Data (new)'!$A:$T,12,0))</f>
        <v>0.96499999999999997</v>
      </c>
      <c r="Y107" s="943" t="str">
        <f t="shared" si="4"/>
        <v/>
      </c>
      <c r="Z107" s="943" t="str">
        <f t="shared" si="5"/>
        <v/>
      </c>
      <c r="AA107" s="944" t="str">
        <f t="shared" si="6"/>
        <v/>
      </c>
      <c r="AB107" s="944" t="str">
        <f>IF(ISERROR(Tableau1475[[#This Row],[Cost (excl tax, EUR)]]*(1-$G$3)),"",Tableau1475[[#This Row],[Cost (excl tax, EUR)]]*(1-$G$3))</f>
        <v/>
      </c>
      <c r="AC107" s="882" t="str">
        <f t="shared" si="7"/>
        <v/>
      </c>
      <c r="AD107" s="344"/>
      <c r="AE107" s="344"/>
      <c r="AF107" s="344"/>
      <c r="AG107" s="292"/>
      <c r="AH107" s="292"/>
      <c r="AI107" s="292"/>
      <c r="AJ107" s="292"/>
      <c r="AK107" s="256"/>
      <c r="AL107" s="256"/>
      <c r="AM107" s="256"/>
      <c r="AN107" s="256"/>
    </row>
    <row r="108" spans="1:40" ht="15" customHeight="1">
      <c r="A108" s="951" t="s">
        <v>1146</v>
      </c>
      <c r="B108" s="942">
        <f>IF(VLOOKUP($A108,'Data (new)'!$A:$T,2,0)="","",VLOOKUP($A108,'Data (new)'!$A:$T,2,0))</f>
        <v>14069</v>
      </c>
      <c r="C108" s="952" t="str">
        <f>IF(VLOOKUP($A108,Data!$A:$T,3,0)="","",VLOOKUP($A108,Data!$A:$T,3,0))</f>
        <v/>
      </c>
      <c r="D108" s="853" t="str">
        <f>IF(VLOOKUP($A108,'Data (new)'!$A:$T,5,0)="","",VLOOKUP($A108,'Data (new)'!$A:$T,5,0))</f>
        <v>Dune Gava</v>
      </c>
      <c r="E108" s="853" t="str">
        <f>IF(VLOOKUP($A108,'Data (new)'!$A:$T,6,0)="","",VLOOKUP($A108,'Data (new)'!$A:$T,6,0))</f>
        <v>Agora 5</v>
      </c>
      <c r="F108" s="853" t="str">
        <f>IF(VLOOKUP($A108,'Data (new)'!$A:$T,14,0)="","",VLOOKUP($A108,'Data (new)'!$A:$T,14,0))</f>
        <v>Pinches</v>
      </c>
      <c r="G108" s="943" t="str">
        <f>IF(VLOOKUP($A108,'Data (new)'!$A:$T,10,0)="","",VLOOKUP($A108,'Data (new)'!$A:$T,10,0))</f>
        <v>MEGA</v>
      </c>
      <c r="H108" s="943">
        <f>IF(VLOOKUP($A108,'Data (new)'!$A:$T,11,0)="","",VLOOKUP($A108,'Data (new)'!$A:$T,11,0))</f>
        <v>1</v>
      </c>
      <c r="I108" s="944">
        <f>IF(VLOOKUP($A108,'Data (new)'!$A:$T,16,0)="","",VLOOKUP($A108,'Data (new)'!$A:$T,16,0))</f>
        <v>123</v>
      </c>
      <c r="J108" s="769"/>
      <c r="K108" s="774"/>
      <c r="L108" s="772"/>
      <c r="M108" s="773"/>
      <c r="N108" s="775"/>
      <c r="O108" s="945"/>
      <c r="P108" s="776"/>
      <c r="Q108" s="946"/>
      <c r="R108" s="947"/>
      <c r="S108" s="777"/>
      <c r="T108" s="770"/>
      <c r="U108" s="771"/>
      <c r="V108" s="948"/>
      <c r="W108" s="949"/>
      <c r="X108" s="944">
        <f>IF(VLOOKUP($A108,'Data (new)'!$A:$T,12,0)="","",VLOOKUP($A108,'Data (new)'!$A:$T,12,0))</f>
        <v>1.8380000000000001</v>
      </c>
      <c r="Y108" s="943" t="str">
        <f t="shared" si="4"/>
        <v/>
      </c>
      <c r="Z108" s="943" t="str">
        <f t="shared" si="5"/>
        <v/>
      </c>
      <c r="AA108" s="944" t="str">
        <f t="shared" si="6"/>
        <v/>
      </c>
      <c r="AB108" s="944" t="str">
        <f>IF(ISERROR(Tableau1475[[#This Row],[Cost (excl tax, EUR)]]*(1-$G$3)),"",Tableau1475[[#This Row],[Cost (excl tax, EUR)]]*(1-$G$3))</f>
        <v/>
      </c>
      <c r="AC108" s="962" t="str">
        <f t="shared" si="7"/>
        <v/>
      </c>
      <c r="AD108" s="344"/>
      <c r="AE108" s="344"/>
      <c r="AF108" s="344"/>
      <c r="AG108" s="292"/>
      <c r="AH108" s="292"/>
      <c r="AI108" s="292"/>
      <c r="AJ108" s="292"/>
      <c r="AK108" s="256"/>
      <c r="AL108" s="256"/>
      <c r="AM108" s="256"/>
      <c r="AN108" s="256"/>
    </row>
    <row r="109" spans="1:40" ht="15" customHeight="1">
      <c r="A109" s="950" t="s">
        <v>1147</v>
      </c>
      <c r="B109" s="942">
        <f>IF(VLOOKUP($A109,'Data (new)'!$A:$T,2,0)="","",VLOOKUP($A109,'Data (new)'!$A:$T,2,0))</f>
        <v>14071</v>
      </c>
      <c r="C109" s="955" t="str">
        <f>IF(VLOOKUP($A109,Data!$A:$T,3,0)="","",VLOOKUP($A109,Data!$A:$T,3,0))</f>
        <v/>
      </c>
      <c r="D109" s="853" t="str">
        <f>IF(VLOOKUP($A109,'Data (new)'!$A:$T,5,0)="","",VLOOKUP($A109,'Data (new)'!$A:$T,5,0))</f>
        <v>Dune Gava</v>
      </c>
      <c r="E109" s="853" t="str">
        <f>IF(VLOOKUP($A109,'Data (new)'!$A:$T,6,0)="","",VLOOKUP($A109,'Data (new)'!$A:$T,6,0))</f>
        <v>Bowl 1</v>
      </c>
      <c r="F109" s="853" t="str">
        <f>IF(VLOOKUP($A109,'Data (new)'!$A:$T,14,0)="","",VLOOKUP($A109,'Data (new)'!$A:$T,14,0))</f>
        <v>Jugs</v>
      </c>
      <c r="G109" s="943" t="str">
        <f>IF(VLOOKUP($A109,'Data (new)'!$A:$T,10,0)="","",VLOOKUP($A109,'Data (new)'!$A:$T,10,0))</f>
        <v>XXL</v>
      </c>
      <c r="H109" s="943">
        <f>IF(VLOOKUP($A109,'Data (new)'!$A:$T,11,0)="","",VLOOKUP($A109,'Data (new)'!$A:$T,11,0))</f>
        <v>1</v>
      </c>
      <c r="I109" s="944">
        <f>IF(VLOOKUP($A109,'Data (new)'!$A:$T,16,0)="","",VLOOKUP($A109,'Data (new)'!$A:$T,16,0))</f>
        <v>73</v>
      </c>
      <c r="J109" s="769"/>
      <c r="K109" s="774"/>
      <c r="L109" s="772"/>
      <c r="M109" s="773"/>
      <c r="N109" s="775"/>
      <c r="O109" s="945"/>
      <c r="P109" s="776"/>
      <c r="Q109" s="946"/>
      <c r="R109" s="947"/>
      <c r="S109" s="777"/>
      <c r="T109" s="770"/>
      <c r="U109" s="771"/>
      <c r="V109" s="948"/>
      <c r="W109" s="949"/>
      <c r="X109" s="944">
        <f>IF(VLOOKUP($A109,'Data (new)'!$A:$T,12,0)="","",VLOOKUP($A109,'Data (new)'!$A:$T,12,0))</f>
        <v>0.96299999999999997</v>
      </c>
      <c r="Y109" s="943" t="str">
        <f t="shared" si="4"/>
        <v/>
      </c>
      <c r="Z109" s="943" t="str">
        <f t="shared" si="5"/>
        <v/>
      </c>
      <c r="AA109" s="944" t="str">
        <f t="shared" si="6"/>
        <v/>
      </c>
      <c r="AB109" s="944" t="str">
        <f>IF(ISERROR(Tableau1475[[#This Row],[Cost (excl tax, EUR)]]*(1-$G$3)),"",Tableau1475[[#This Row],[Cost (excl tax, EUR)]]*(1-$G$3))</f>
        <v/>
      </c>
      <c r="AC109" s="882" t="str">
        <f t="shared" si="7"/>
        <v/>
      </c>
      <c r="AD109" s="344"/>
      <c r="AE109" s="344"/>
      <c r="AF109" s="344"/>
      <c r="AG109" s="292"/>
      <c r="AH109" s="292"/>
      <c r="AI109" s="292"/>
      <c r="AJ109" s="292"/>
      <c r="AK109" s="256"/>
      <c r="AL109" s="256"/>
      <c r="AM109" s="256"/>
      <c r="AN109" s="256"/>
    </row>
    <row r="110" spans="1:40" ht="15" customHeight="1">
      <c r="A110" s="941" t="s">
        <v>1164</v>
      </c>
      <c r="B110" s="942">
        <f>IF(VLOOKUP($A110,'Data (new)'!$A:$T,2,0)="","",VLOOKUP($A110,'Data (new)'!$A:$T,2,0))</f>
        <v>14206</v>
      </c>
      <c r="C110" s="942" t="str">
        <f>IF(VLOOKUP($A110,Data!$A:$T,3,0)="","",VLOOKUP($A110,Data!$A:$T,3,0))</f>
        <v/>
      </c>
      <c r="D110" s="853" t="str">
        <f>IF(VLOOKUP($A110,'Data (new)'!$A:$T,5,0)="","",VLOOKUP($A110,'Data (new)'!$A:$T,5,0))</f>
        <v>Dune Gava</v>
      </c>
      <c r="E110" s="853" t="str">
        <f>IF(VLOOKUP($A110,'Data (new)'!$A:$T,6,0)="","",VLOOKUP($A110,'Data (new)'!$A:$T,6,0))</f>
        <v>Bowl 2</v>
      </c>
      <c r="F110" s="853" t="str">
        <f>IF(VLOOKUP($A110,'Data (new)'!$A:$T,14,0)="","",VLOOKUP($A110,'Data (new)'!$A:$T,14,0))</f>
        <v>Jugs</v>
      </c>
      <c r="G110" s="943" t="str">
        <f>IF(VLOOKUP($A110,'Data (new)'!$A:$T,10,0)="","",VLOOKUP($A110,'Data (new)'!$A:$T,10,0))</f>
        <v/>
      </c>
      <c r="H110" s="943">
        <f>IF(VLOOKUP($A110,'Data (new)'!$A:$T,11,0)="","",VLOOKUP($A110,'Data (new)'!$A:$T,11,0))</f>
        <v>1</v>
      </c>
      <c r="I110" s="944">
        <f>IF(VLOOKUP($A110,'Data (new)'!$A:$T,16,0)="","",VLOOKUP($A110,'Data (new)'!$A:$T,16,0))</f>
        <v>85</v>
      </c>
      <c r="J110" s="769"/>
      <c r="K110" s="774"/>
      <c r="L110" s="772"/>
      <c r="M110" s="773"/>
      <c r="N110" s="775"/>
      <c r="O110" s="945"/>
      <c r="P110" s="776"/>
      <c r="Q110" s="946"/>
      <c r="R110" s="947"/>
      <c r="S110" s="777"/>
      <c r="T110" s="770"/>
      <c r="U110" s="771"/>
      <c r="V110" s="948"/>
      <c r="W110" s="949"/>
      <c r="X110" s="944">
        <f>IF(VLOOKUP($A110,'Data (new)'!$A:$T,12,0)="","",VLOOKUP($A110,'Data (new)'!$A:$T,12,0))</f>
        <v>1.173</v>
      </c>
      <c r="Y110" s="943" t="str">
        <f t="shared" si="4"/>
        <v/>
      </c>
      <c r="Z110" s="943" t="str">
        <f t="shared" si="5"/>
        <v/>
      </c>
      <c r="AA110" s="944" t="str">
        <f t="shared" si="6"/>
        <v/>
      </c>
      <c r="AB110" s="944" t="str">
        <f>IF(ISERROR(Tableau1475[[#This Row],[Cost (excl tax, EUR)]]*(1-$G$3)),"",Tableau1475[[#This Row],[Cost (excl tax, EUR)]]*(1-$G$3))</f>
        <v/>
      </c>
      <c r="AC110" s="962" t="str">
        <f t="shared" si="7"/>
        <v/>
      </c>
      <c r="AD110" s="344"/>
      <c r="AE110" s="344"/>
      <c r="AF110" s="344"/>
      <c r="AG110" s="292"/>
      <c r="AH110" s="292"/>
      <c r="AI110" s="292"/>
      <c r="AJ110" s="292"/>
      <c r="AK110" s="256"/>
      <c r="AL110" s="256"/>
      <c r="AM110" s="256"/>
      <c r="AN110" s="256"/>
    </row>
    <row r="111" spans="1:40" ht="15" customHeight="1">
      <c r="A111" s="941" t="s">
        <v>1165</v>
      </c>
      <c r="B111" s="942">
        <f>IF(VLOOKUP($A111,'Data (new)'!$A:$T,2,0)="","",VLOOKUP($A111,'Data (new)'!$A:$T,2,0))</f>
        <v>14068</v>
      </c>
      <c r="C111" s="942" t="str">
        <f>IF(VLOOKUP($A111,Data!$A:$T,3,0)="","",VLOOKUP($A111,Data!$A:$T,3,0))</f>
        <v/>
      </c>
      <c r="D111" s="853" t="str">
        <f>IF(VLOOKUP($A111,'Data (new)'!$A:$T,5,0)="","",VLOOKUP($A111,'Data (new)'!$A:$T,5,0))</f>
        <v>Dune Gava</v>
      </c>
      <c r="E111" s="853" t="str">
        <f>IF(VLOOKUP($A111,'Data (new)'!$A:$T,6,0)="","",VLOOKUP($A111,'Data (new)'!$A:$T,6,0))</f>
        <v>Bowl 3</v>
      </c>
      <c r="F111" s="853" t="str">
        <f>IF(VLOOKUP($A111,'Data (new)'!$A:$T,14,0)="","",VLOOKUP($A111,'Data (new)'!$A:$T,14,0))</f>
        <v>Jugs</v>
      </c>
      <c r="G111" s="943" t="str">
        <f>IF(VLOOKUP($A111,'Data (new)'!$A:$T,10,0)="","",VLOOKUP($A111,'Data (new)'!$A:$T,10,0))</f>
        <v>MEGA</v>
      </c>
      <c r="H111" s="943">
        <f>IF(VLOOKUP($A111,'Data (new)'!$A:$T,11,0)="","",VLOOKUP($A111,'Data (new)'!$A:$T,11,0))</f>
        <v>1</v>
      </c>
      <c r="I111" s="944">
        <f>IF(VLOOKUP($A111,'Data (new)'!$A:$T,16,0)="","",VLOOKUP($A111,'Data (new)'!$A:$T,16,0))</f>
        <v>98</v>
      </c>
      <c r="J111" s="769"/>
      <c r="K111" s="774"/>
      <c r="L111" s="772"/>
      <c r="M111" s="773"/>
      <c r="N111" s="775"/>
      <c r="O111" s="945"/>
      <c r="P111" s="776"/>
      <c r="Q111" s="946"/>
      <c r="R111" s="947"/>
      <c r="S111" s="777"/>
      <c r="T111" s="770"/>
      <c r="U111" s="771"/>
      <c r="V111" s="948"/>
      <c r="W111" s="949"/>
      <c r="X111" s="944">
        <f>IF(VLOOKUP($A111,'Data (new)'!$A:$T,12,0)="","",VLOOKUP($A111,'Data (new)'!$A:$T,12,0))</f>
        <v>1.395</v>
      </c>
      <c r="Y111" s="943" t="str">
        <f t="shared" si="4"/>
        <v/>
      </c>
      <c r="Z111" s="943" t="str">
        <f t="shared" si="5"/>
        <v/>
      </c>
      <c r="AA111" s="944" t="str">
        <f t="shared" si="6"/>
        <v/>
      </c>
      <c r="AB111" s="944" t="str">
        <f>IF(ISERROR(Tableau1475[[#This Row],[Cost (excl tax, EUR)]]*(1-$G$3)),"",Tableau1475[[#This Row],[Cost (excl tax, EUR)]]*(1-$G$3))</f>
        <v/>
      </c>
      <c r="AC111" s="882" t="str">
        <f t="shared" si="7"/>
        <v/>
      </c>
      <c r="AD111" s="344"/>
      <c r="AE111" s="344"/>
      <c r="AF111" s="344"/>
      <c r="AG111" s="292"/>
      <c r="AH111" s="292"/>
      <c r="AI111" s="292"/>
      <c r="AJ111" s="292"/>
      <c r="AK111" s="256"/>
      <c r="AL111" s="256"/>
      <c r="AM111" s="256"/>
      <c r="AN111" s="256"/>
    </row>
    <row r="112" spans="1:40" ht="15" customHeight="1">
      <c r="A112" s="941" t="s">
        <v>1166</v>
      </c>
      <c r="B112" s="942">
        <f>IF(VLOOKUP($A112,'Data (new)'!$A:$T,2,0)="","",VLOOKUP($A112,'Data (new)'!$A:$T,2,0))</f>
        <v>14083</v>
      </c>
      <c r="C112" s="942" t="str">
        <f>IF(VLOOKUP($A112,Data!$A:$T,3,0)="","",VLOOKUP($A112,Data!$A:$T,3,0))</f>
        <v/>
      </c>
      <c r="D112" s="853" t="str">
        <f>IF(VLOOKUP($A112,'Data (new)'!$A:$T,5,0)="","",VLOOKUP($A112,'Data (new)'!$A:$T,5,0))</f>
        <v>Dune Gava</v>
      </c>
      <c r="E112" s="853" t="str">
        <f>IF(VLOOKUP($A112,'Data (new)'!$A:$T,6,0)="","",VLOOKUP($A112,'Data (new)'!$A:$T,6,0))</f>
        <v>Bowl 4</v>
      </c>
      <c r="F112" s="853" t="str">
        <f>IF(VLOOKUP($A112,'Data (new)'!$A:$T,14,0)="","",VLOOKUP($A112,'Data (new)'!$A:$T,14,0))</f>
        <v>Jugs</v>
      </c>
      <c r="G112" s="943" t="str">
        <f>IF(VLOOKUP($A112,'Data (new)'!$A:$T,10,0)="","",VLOOKUP($A112,'Data (new)'!$A:$T,10,0))</f>
        <v>MEGA</v>
      </c>
      <c r="H112" s="943">
        <f>IF(VLOOKUP($A112,'Data (new)'!$A:$T,11,0)="","",VLOOKUP($A112,'Data (new)'!$A:$T,11,0))</f>
        <v>1</v>
      </c>
      <c r="I112" s="944">
        <f>IF(VLOOKUP($A112,'Data (new)'!$A:$T,16,0)="","",VLOOKUP($A112,'Data (new)'!$A:$T,16,0))</f>
        <v>101</v>
      </c>
      <c r="J112" s="769"/>
      <c r="K112" s="774"/>
      <c r="L112" s="772"/>
      <c r="M112" s="773"/>
      <c r="N112" s="775"/>
      <c r="O112" s="945"/>
      <c r="P112" s="776"/>
      <c r="Q112" s="946"/>
      <c r="R112" s="947"/>
      <c r="S112" s="777"/>
      <c r="T112" s="770"/>
      <c r="U112" s="771"/>
      <c r="V112" s="948"/>
      <c r="W112" s="949"/>
      <c r="X112" s="944">
        <f>IF(VLOOKUP($A112,'Data (new)'!$A:$T,12,0)="","",VLOOKUP($A112,'Data (new)'!$A:$T,12,0))</f>
        <v>1.4510000000000001</v>
      </c>
      <c r="Y112" s="943" t="str">
        <f t="shared" si="4"/>
        <v/>
      </c>
      <c r="Z112" s="943" t="str">
        <f t="shared" si="5"/>
        <v/>
      </c>
      <c r="AA112" s="944" t="str">
        <f t="shared" si="6"/>
        <v/>
      </c>
      <c r="AB112" s="944" t="str">
        <f>IF(ISERROR(Tableau1475[[#This Row],[Cost (excl tax, EUR)]]*(1-$G$3)),"",Tableau1475[[#This Row],[Cost (excl tax, EUR)]]*(1-$G$3))</f>
        <v/>
      </c>
      <c r="AC112" s="962" t="str">
        <f t="shared" si="7"/>
        <v/>
      </c>
      <c r="AD112" s="344"/>
      <c r="AE112" s="344"/>
      <c r="AF112" s="344"/>
      <c r="AG112" s="292"/>
      <c r="AH112" s="292"/>
      <c r="AI112" s="292"/>
      <c r="AJ112" s="292"/>
      <c r="AK112" s="256"/>
      <c r="AL112" s="256"/>
      <c r="AM112" s="256"/>
      <c r="AN112" s="256"/>
    </row>
    <row r="113" spans="1:40" ht="15" customHeight="1">
      <c r="A113" s="941" t="s">
        <v>1167</v>
      </c>
      <c r="B113" s="942">
        <f>IF(VLOOKUP($A113,'Data (new)'!$A:$T,2,0)="","",VLOOKUP($A113,'Data (new)'!$A:$T,2,0))</f>
        <v>14082</v>
      </c>
      <c r="C113" s="942" t="str">
        <f>IF(VLOOKUP($A113,Data!$A:$T,3,0)="","",VLOOKUP($A113,Data!$A:$T,3,0))</f>
        <v/>
      </c>
      <c r="D113" s="853" t="str">
        <f>IF(VLOOKUP($A113,'Data (new)'!$A:$T,5,0)="","",VLOOKUP($A113,'Data (new)'!$A:$T,5,0))</f>
        <v>Dune Gava</v>
      </c>
      <c r="E113" s="853" t="str">
        <f>IF(VLOOKUP($A113,'Data (new)'!$A:$T,6,0)="","",VLOOKUP($A113,'Data (new)'!$A:$T,6,0))</f>
        <v>Bowl 5</v>
      </c>
      <c r="F113" s="853" t="str">
        <f>IF(VLOOKUP($A113,'Data (new)'!$A:$T,14,0)="","",VLOOKUP($A113,'Data (new)'!$A:$T,14,0))</f>
        <v>Jugs</v>
      </c>
      <c r="G113" s="943" t="str">
        <f>IF(VLOOKUP($A113,'Data (new)'!$A:$T,10,0)="","",VLOOKUP($A113,'Data (new)'!$A:$T,10,0))</f>
        <v>MEGA</v>
      </c>
      <c r="H113" s="943">
        <f>IF(VLOOKUP($A113,'Data (new)'!$A:$T,11,0)="","",VLOOKUP($A113,'Data (new)'!$A:$T,11,0))</f>
        <v>1</v>
      </c>
      <c r="I113" s="944">
        <f>IF(VLOOKUP($A113,'Data (new)'!$A:$T,16,0)="","",VLOOKUP($A113,'Data (new)'!$A:$T,16,0))</f>
        <v>120</v>
      </c>
      <c r="J113" s="769"/>
      <c r="K113" s="774"/>
      <c r="L113" s="772"/>
      <c r="M113" s="773"/>
      <c r="N113" s="775"/>
      <c r="O113" s="945"/>
      <c r="P113" s="776"/>
      <c r="Q113" s="946"/>
      <c r="R113" s="947"/>
      <c r="S113" s="777"/>
      <c r="T113" s="770"/>
      <c r="U113" s="771"/>
      <c r="V113" s="948"/>
      <c r="W113" s="949"/>
      <c r="X113" s="944">
        <f>IF(VLOOKUP($A113,'Data (new)'!$A:$T,12,0)="","",VLOOKUP($A113,'Data (new)'!$A:$T,12,0))</f>
        <v>1.784</v>
      </c>
      <c r="Y113" s="943" t="str">
        <f t="shared" si="4"/>
        <v/>
      </c>
      <c r="Z113" s="943" t="str">
        <f t="shared" si="5"/>
        <v/>
      </c>
      <c r="AA113" s="944" t="str">
        <f t="shared" si="6"/>
        <v/>
      </c>
      <c r="AB113" s="944" t="str">
        <f>IF(ISERROR(Tableau1475[[#This Row],[Cost (excl tax, EUR)]]*(1-$G$3)),"",Tableau1475[[#This Row],[Cost (excl tax, EUR)]]*(1-$G$3))</f>
        <v/>
      </c>
      <c r="AC113" s="882" t="str">
        <f t="shared" si="7"/>
        <v/>
      </c>
      <c r="AD113" s="344"/>
      <c r="AE113" s="344"/>
      <c r="AF113" s="344"/>
      <c r="AG113" s="292"/>
      <c r="AH113" s="292"/>
      <c r="AI113" s="292"/>
      <c r="AJ113" s="292"/>
      <c r="AK113" s="256"/>
      <c r="AL113" s="256"/>
      <c r="AM113" s="256"/>
      <c r="AN113" s="256"/>
    </row>
    <row r="114" spans="1:40" ht="15" customHeight="1">
      <c r="A114" s="951" t="s">
        <v>1168</v>
      </c>
      <c r="B114" s="942">
        <f>IF(VLOOKUP($A114,'Data (new)'!$A:$T,2,0)="","",VLOOKUP($A114,'Data (new)'!$A:$T,2,0))</f>
        <v>14070</v>
      </c>
      <c r="C114" s="952" t="str">
        <f>IF(VLOOKUP($A114,Data!$A:$T,3,0)="","",VLOOKUP($A114,Data!$A:$T,3,0))</f>
        <v/>
      </c>
      <c r="D114" s="853" t="str">
        <f>IF(VLOOKUP($A114,'Data (new)'!$A:$T,5,0)="","",VLOOKUP($A114,'Data (new)'!$A:$T,5,0))</f>
        <v>Dune Gava</v>
      </c>
      <c r="E114" s="853" t="str">
        <f>IF(VLOOKUP($A114,'Data (new)'!$A:$T,6,0)="","",VLOOKUP($A114,'Data (new)'!$A:$T,6,0))</f>
        <v>Bowl 6</v>
      </c>
      <c r="F114" s="853" t="str">
        <f>IF(VLOOKUP($A114,'Data (new)'!$A:$T,14,0)="","",VLOOKUP($A114,'Data (new)'!$A:$T,14,0))</f>
        <v>Jugs</v>
      </c>
      <c r="G114" s="943" t="str">
        <f>IF(VLOOKUP($A114,'Data (new)'!$A:$T,10,0)="","",VLOOKUP($A114,'Data (new)'!$A:$T,10,0))</f>
        <v>MEGA</v>
      </c>
      <c r="H114" s="943">
        <f>IF(VLOOKUP($A114,'Data (new)'!$A:$T,11,0)="","",VLOOKUP($A114,'Data (new)'!$A:$T,11,0))</f>
        <v>1</v>
      </c>
      <c r="I114" s="944">
        <f>IF(VLOOKUP($A114,'Data (new)'!$A:$T,16,0)="","",VLOOKUP($A114,'Data (new)'!$A:$T,16,0))</f>
        <v>84</v>
      </c>
      <c r="J114" s="769"/>
      <c r="K114" s="774"/>
      <c r="L114" s="772"/>
      <c r="M114" s="773"/>
      <c r="N114" s="775"/>
      <c r="O114" s="945"/>
      <c r="P114" s="776"/>
      <c r="Q114" s="946"/>
      <c r="R114" s="947"/>
      <c r="S114" s="777"/>
      <c r="T114" s="770"/>
      <c r="U114" s="771"/>
      <c r="V114" s="948"/>
      <c r="W114" s="949"/>
      <c r="X114" s="944">
        <f>IF(VLOOKUP($A114,'Data (new)'!$A:$T,12,0)="","",VLOOKUP($A114,'Data (new)'!$A:$T,12,0))</f>
        <v>1.1559999999999999</v>
      </c>
      <c r="Y114" s="943" t="str">
        <f t="shared" si="4"/>
        <v/>
      </c>
      <c r="Z114" s="943" t="str">
        <f t="shared" si="5"/>
        <v/>
      </c>
      <c r="AA114" s="944" t="str">
        <f t="shared" si="6"/>
        <v/>
      </c>
      <c r="AB114" s="944" t="str">
        <f>IF(ISERROR(Tableau1475[[#This Row],[Cost (excl tax, EUR)]]*(1-$G$3)),"",Tableau1475[[#This Row],[Cost (excl tax, EUR)]]*(1-$G$3))</f>
        <v/>
      </c>
      <c r="AC114" s="962" t="str">
        <f t="shared" si="7"/>
        <v/>
      </c>
      <c r="AD114" s="344"/>
      <c r="AE114" s="344"/>
      <c r="AF114" s="344"/>
      <c r="AG114" s="292"/>
      <c r="AH114" s="292"/>
      <c r="AI114" s="292"/>
      <c r="AJ114" s="292"/>
      <c r="AK114" s="256"/>
      <c r="AL114" s="256"/>
      <c r="AM114" s="256"/>
      <c r="AN114" s="256"/>
    </row>
    <row r="115" spans="1:40" ht="15" customHeight="1">
      <c r="A115" s="950" t="s">
        <v>1500</v>
      </c>
      <c r="B115" s="942" t="str">
        <f>IF(VLOOKUP($A115,'Data (new)'!$A:$T,2,0)="","",VLOOKUP($A115,'Data (new)'!$A:$T,2,0))</f>
        <v/>
      </c>
      <c r="C115" s="955" t="str">
        <f>IF(VLOOKUP($A115,Data!$A:$T,3,0)="","",VLOOKUP($A115,Data!$A:$T,3,0))</f>
        <v/>
      </c>
      <c r="D115" s="853" t="str">
        <f>IF(VLOOKUP($A115,'Data (new)'!$A:$T,5,0)="","",VLOOKUP($A115,'Data (new)'!$A:$T,5,0))</f>
        <v>Dune Gava</v>
      </c>
      <c r="E115" s="853" t="str">
        <f>IF(VLOOKUP($A115,'Data (new)'!$A:$T,6,0)="","",VLOOKUP($A115,'Data (new)'!$A:$T,6,0))</f>
        <v>Bowl 7</v>
      </c>
      <c r="F115" s="853" t="str">
        <f>IF(VLOOKUP($A115,'Data (new)'!$A:$T,14,0)="","",VLOOKUP($A115,'Data (new)'!$A:$T,14,0))</f>
        <v>Jug</v>
      </c>
      <c r="G115" s="943" t="str">
        <f>IF(VLOOKUP($A115,'Data (new)'!$A:$T,10,0)="","",VLOOKUP($A115,'Data (new)'!$A:$T,10,0))</f>
        <v>XL</v>
      </c>
      <c r="H115" s="943">
        <f>IF(VLOOKUP($A115,'Data (new)'!$A:$T,11,0)="","",VLOOKUP($A115,'Data (new)'!$A:$T,11,0))</f>
        <v>1</v>
      </c>
      <c r="I115" s="944">
        <f>IF(VLOOKUP($A115,'Data (new)'!$A:$T,16,0)="","",VLOOKUP($A115,'Data (new)'!$A:$T,16,0))</f>
        <v>79</v>
      </c>
      <c r="J115" s="769"/>
      <c r="K115" s="774"/>
      <c r="L115" s="772"/>
      <c r="M115" s="773"/>
      <c r="N115" s="775"/>
      <c r="O115" s="945"/>
      <c r="P115" s="776"/>
      <c r="Q115" s="946"/>
      <c r="R115" s="947"/>
      <c r="S115" s="777"/>
      <c r="T115" s="770"/>
      <c r="U115" s="771"/>
      <c r="V115" s="948"/>
      <c r="W115" s="949"/>
      <c r="X115" s="944">
        <f>IF(VLOOKUP($A115,'Data (new)'!$A:$T,12,0)="","",VLOOKUP($A115,'Data (new)'!$A:$T,12,0))</f>
        <v>1.44</v>
      </c>
      <c r="Y115" s="943" t="str">
        <f t="shared" si="4"/>
        <v/>
      </c>
      <c r="Z115" s="943" t="str">
        <f t="shared" si="5"/>
        <v/>
      </c>
      <c r="AA115" s="944" t="str">
        <f t="shared" si="6"/>
        <v/>
      </c>
      <c r="AB115" s="944" t="str">
        <f>IF(ISERROR(Tableau1475[[#This Row],[Cost (excl tax, EUR)]]*(1-$G$3)),"",Tableau1475[[#This Row],[Cost (excl tax, EUR)]]*(1-$G$3))</f>
        <v/>
      </c>
      <c r="AC115" s="882" t="str">
        <f t="shared" si="7"/>
        <v/>
      </c>
      <c r="AD115" s="344"/>
      <c r="AE115" s="344"/>
      <c r="AF115" s="344"/>
      <c r="AG115" s="292"/>
      <c r="AH115" s="292"/>
      <c r="AI115" s="292"/>
      <c r="AJ115" s="292"/>
      <c r="AK115" s="256"/>
      <c r="AL115" s="256"/>
      <c r="AM115" s="256"/>
      <c r="AN115" s="256"/>
    </row>
    <row r="116" spans="1:40" ht="15" customHeight="1">
      <c r="A116" s="941" t="s">
        <v>1501</v>
      </c>
      <c r="B116" s="942" t="str">
        <f>IF(VLOOKUP($A116,'Data (new)'!$A:$T,2,0)="","",VLOOKUP($A116,'Data (new)'!$A:$T,2,0))</f>
        <v/>
      </c>
      <c r="C116" s="942" t="str">
        <f>IF(VLOOKUP($A116,Data!$A:$T,3,0)="","",VLOOKUP($A116,Data!$A:$T,3,0))</f>
        <v/>
      </c>
      <c r="D116" s="853" t="str">
        <f>IF(VLOOKUP($A116,'Data (new)'!$A:$T,5,0)="","",VLOOKUP($A116,'Data (new)'!$A:$T,5,0))</f>
        <v>Dune Gava</v>
      </c>
      <c r="E116" s="853" t="str">
        <f>IF(VLOOKUP($A116,'Data (new)'!$A:$T,6,0)="","",VLOOKUP($A116,'Data (new)'!$A:$T,6,0))</f>
        <v>Bowl 8</v>
      </c>
      <c r="F116" s="853" t="str">
        <f>IF(VLOOKUP($A116,'Data (new)'!$A:$T,14,0)="","",VLOOKUP($A116,'Data (new)'!$A:$T,14,0))</f>
        <v>Jug</v>
      </c>
      <c r="G116" s="943" t="str">
        <f>IF(VLOOKUP($A116,'Data (new)'!$A:$T,10,0)="","",VLOOKUP($A116,'Data (new)'!$A:$T,10,0))</f>
        <v>XL</v>
      </c>
      <c r="H116" s="943">
        <f>IF(VLOOKUP($A116,'Data (new)'!$A:$T,11,0)="","",VLOOKUP($A116,'Data (new)'!$A:$T,11,0))</f>
        <v>1</v>
      </c>
      <c r="I116" s="944">
        <f>IF(VLOOKUP($A116,'Data (new)'!$A:$T,16,0)="","",VLOOKUP($A116,'Data (new)'!$A:$T,16,0))</f>
        <v>76</v>
      </c>
      <c r="J116" s="769"/>
      <c r="K116" s="774"/>
      <c r="L116" s="772"/>
      <c r="M116" s="773"/>
      <c r="N116" s="775"/>
      <c r="O116" s="945"/>
      <c r="P116" s="776"/>
      <c r="Q116" s="946"/>
      <c r="R116" s="947"/>
      <c r="S116" s="777"/>
      <c r="T116" s="770"/>
      <c r="U116" s="771"/>
      <c r="V116" s="948"/>
      <c r="W116" s="949"/>
      <c r="X116" s="944">
        <f>IF(VLOOKUP($A116,'Data (new)'!$A:$T,12,0)="","",VLOOKUP($A116,'Data (new)'!$A:$T,12,0))</f>
        <v>1.71</v>
      </c>
      <c r="Y116" s="943" t="str">
        <f t="shared" si="4"/>
        <v/>
      </c>
      <c r="Z116" s="943" t="str">
        <f t="shared" si="5"/>
        <v/>
      </c>
      <c r="AA116" s="944" t="str">
        <f t="shared" si="6"/>
        <v/>
      </c>
      <c r="AB116" s="944" t="str">
        <f>IF(ISERROR(Tableau1475[[#This Row],[Cost (excl tax, EUR)]]*(1-$G$3)),"",Tableau1475[[#This Row],[Cost (excl tax, EUR)]]*(1-$G$3))</f>
        <v/>
      </c>
      <c r="AC116" s="962" t="str">
        <f t="shared" si="7"/>
        <v/>
      </c>
      <c r="AD116" s="344"/>
      <c r="AE116" s="344"/>
      <c r="AF116" s="344"/>
      <c r="AG116" s="292"/>
      <c r="AH116" s="292"/>
      <c r="AI116" s="292"/>
      <c r="AJ116" s="292"/>
      <c r="AK116" s="256"/>
      <c r="AL116" s="256"/>
      <c r="AM116" s="256"/>
      <c r="AN116" s="256"/>
    </row>
    <row r="117" spans="1:40" ht="15" customHeight="1">
      <c r="A117" s="951" t="s">
        <v>1502</v>
      </c>
      <c r="B117" s="942" t="str">
        <f>IF(VLOOKUP($A117,'Data (new)'!$A:$T,2,0)="","",VLOOKUP($A117,'Data (new)'!$A:$T,2,0))</f>
        <v/>
      </c>
      <c r="C117" s="952" t="str">
        <f>IF(VLOOKUP($A117,Data!$A:$T,3,0)="","",VLOOKUP($A117,Data!$A:$T,3,0))</f>
        <v/>
      </c>
      <c r="D117" s="853" t="str">
        <f>IF(VLOOKUP($A117,'Data (new)'!$A:$T,5,0)="","",VLOOKUP($A117,'Data (new)'!$A:$T,5,0))</f>
        <v>Dune Gava</v>
      </c>
      <c r="E117" s="853" t="str">
        <f>IF(VLOOKUP($A117,'Data (new)'!$A:$T,6,0)="","",VLOOKUP($A117,'Data (new)'!$A:$T,6,0))</f>
        <v>Bowl 9</v>
      </c>
      <c r="F117" s="853" t="str">
        <f>IF(VLOOKUP($A117,'Data (new)'!$A:$T,14,0)="","",VLOOKUP($A117,'Data (new)'!$A:$T,14,0))</f>
        <v>Jug</v>
      </c>
      <c r="G117" s="943" t="str">
        <f>IF(VLOOKUP($A117,'Data (new)'!$A:$T,10,0)="","",VLOOKUP($A117,'Data (new)'!$A:$T,10,0))</f>
        <v>XL</v>
      </c>
      <c r="H117" s="943">
        <f>IF(VLOOKUP($A117,'Data (new)'!$A:$T,11,0)="","",VLOOKUP($A117,'Data (new)'!$A:$T,11,0))</f>
        <v>1</v>
      </c>
      <c r="I117" s="944">
        <f>IF(VLOOKUP($A117,'Data (new)'!$A:$T,16,0)="","",VLOOKUP($A117,'Data (new)'!$A:$T,16,0))</f>
        <v>117</v>
      </c>
      <c r="J117" s="769"/>
      <c r="K117" s="774"/>
      <c r="L117" s="772"/>
      <c r="M117" s="773"/>
      <c r="N117" s="775"/>
      <c r="O117" s="945"/>
      <c r="P117" s="776"/>
      <c r="Q117" s="946"/>
      <c r="R117" s="947"/>
      <c r="S117" s="777"/>
      <c r="T117" s="770"/>
      <c r="U117" s="771"/>
      <c r="V117" s="948"/>
      <c r="W117" s="949"/>
      <c r="X117" s="944">
        <f>IF(VLOOKUP($A117,'Data (new)'!$A:$T,12,0)="","",VLOOKUP($A117,'Data (new)'!$A:$T,12,0))</f>
        <v>2.0499999999999998</v>
      </c>
      <c r="Y117" s="943" t="str">
        <f t="shared" si="4"/>
        <v/>
      </c>
      <c r="Z117" s="943" t="str">
        <f t="shared" si="5"/>
        <v/>
      </c>
      <c r="AA117" s="944" t="str">
        <f t="shared" si="6"/>
        <v/>
      </c>
      <c r="AB117" s="944" t="str">
        <f>IF(ISERROR(Tableau1475[[#This Row],[Cost (excl tax, EUR)]]*(1-$G$3)),"",Tableau1475[[#This Row],[Cost (excl tax, EUR)]]*(1-$G$3))</f>
        <v/>
      </c>
      <c r="AC117" s="882" t="str">
        <f t="shared" si="7"/>
        <v/>
      </c>
      <c r="AD117" s="344"/>
      <c r="AE117" s="344"/>
      <c r="AF117" s="344"/>
      <c r="AG117" s="292"/>
      <c r="AH117" s="292"/>
      <c r="AI117" s="292"/>
      <c r="AJ117" s="292"/>
      <c r="AK117" s="256"/>
      <c r="AL117" s="256"/>
      <c r="AM117" s="256"/>
      <c r="AN117" s="256"/>
    </row>
    <row r="118" spans="1:40" ht="15" customHeight="1">
      <c r="A118" s="950" t="s">
        <v>1169</v>
      </c>
      <c r="B118" s="942">
        <f>IF(VLOOKUP($A118,'Data (new)'!$A:$T,2,0)="","",VLOOKUP($A118,'Data (new)'!$A:$T,2,0))</f>
        <v>14077</v>
      </c>
      <c r="C118" s="955" t="str">
        <f>IF(VLOOKUP($A118,Data!$A:$T,3,0)="","",VLOOKUP($A118,Data!$A:$T,3,0))</f>
        <v/>
      </c>
      <c r="D118" s="853" t="str">
        <f>IF(VLOOKUP($A118,'Data (new)'!$A:$T,5,0)="","",VLOOKUP($A118,'Data (new)'!$A:$T,5,0))</f>
        <v>Dune Gava</v>
      </c>
      <c r="E118" s="853" t="str">
        <f>IF(VLOOKUP($A118,'Data (new)'!$A:$T,6,0)="","",VLOOKUP($A118,'Data (new)'!$A:$T,6,0))</f>
        <v>Chama 1</v>
      </c>
      <c r="F118" s="853" t="str">
        <f>IF(VLOOKUP($A118,'Data (new)'!$A:$T,14,0)="","",VLOOKUP($A118,'Data (new)'!$A:$T,14,0))</f>
        <v>Edges</v>
      </c>
      <c r="G118" s="943" t="str">
        <f>IF(VLOOKUP($A118,'Data (new)'!$A:$T,10,0)="","",VLOOKUP($A118,'Data (new)'!$A:$T,10,0))</f>
        <v>GIGA</v>
      </c>
      <c r="H118" s="943">
        <f>IF(VLOOKUP($A118,'Data (new)'!$A:$T,11,0)="","",VLOOKUP($A118,'Data (new)'!$A:$T,11,0))</f>
        <v>1</v>
      </c>
      <c r="I118" s="944">
        <f>IF(VLOOKUP($A118,'Data (new)'!$A:$T,16,0)="","",VLOOKUP($A118,'Data (new)'!$A:$T,16,0))</f>
        <v>188</v>
      </c>
      <c r="J118" s="769"/>
      <c r="K118" s="774"/>
      <c r="L118" s="772"/>
      <c r="M118" s="773"/>
      <c r="N118" s="775"/>
      <c r="O118" s="945"/>
      <c r="P118" s="776"/>
      <c r="Q118" s="946"/>
      <c r="R118" s="947"/>
      <c r="S118" s="777"/>
      <c r="T118" s="770"/>
      <c r="U118" s="771"/>
      <c r="V118" s="948"/>
      <c r="W118" s="949"/>
      <c r="X118" s="944">
        <f>IF(VLOOKUP($A118,'Data (new)'!$A:$T,12,0)="","",VLOOKUP($A118,'Data (new)'!$A:$T,12,0))</f>
        <v>3.0019999999999998</v>
      </c>
      <c r="Y118" s="943" t="str">
        <f t="shared" si="4"/>
        <v/>
      </c>
      <c r="Z118" s="943" t="str">
        <f t="shared" si="5"/>
        <v/>
      </c>
      <c r="AA118" s="944" t="str">
        <f t="shared" si="6"/>
        <v/>
      </c>
      <c r="AB118" s="944" t="str">
        <f>IF(ISERROR(Tableau1475[[#This Row],[Cost (excl tax, EUR)]]*(1-$G$3)),"",Tableau1475[[#This Row],[Cost (excl tax, EUR)]]*(1-$G$3))</f>
        <v/>
      </c>
      <c r="AC118" s="962" t="str">
        <f t="shared" si="7"/>
        <v/>
      </c>
      <c r="AD118" s="344"/>
      <c r="AE118" s="344"/>
      <c r="AF118" s="344"/>
      <c r="AG118" s="292"/>
      <c r="AH118" s="292"/>
      <c r="AI118" s="292"/>
      <c r="AJ118" s="292"/>
      <c r="AK118" s="256"/>
      <c r="AL118" s="256"/>
      <c r="AM118" s="256"/>
      <c r="AN118" s="256"/>
    </row>
    <row r="119" spans="1:40" ht="15" customHeight="1">
      <c r="A119" s="950" t="s">
        <v>1170</v>
      </c>
      <c r="B119" s="942">
        <f>IF(VLOOKUP($A119,'Data (new)'!$A:$T,2,0)="","",VLOOKUP($A119,'Data (new)'!$A:$T,2,0))</f>
        <v>14296</v>
      </c>
      <c r="C119" s="942" t="str">
        <f>IF(VLOOKUP($A119,Data!$A:$T,3,0)="","",VLOOKUP($A119,Data!$A:$T,3,0))</f>
        <v/>
      </c>
      <c r="D119" s="853" t="str">
        <f>IF(VLOOKUP($A119,'Data (new)'!$A:$T,5,0)="","",VLOOKUP($A119,'Data (new)'!$A:$T,5,0))</f>
        <v>Dune Gava</v>
      </c>
      <c r="E119" s="853" t="str">
        <f>IF(VLOOKUP($A119,'Data (new)'!$A:$T,6,0)="","",VLOOKUP($A119,'Data (new)'!$A:$T,6,0))</f>
        <v>Chama 2</v>
      </c>
      <c r="F119" s="853" t="str">
        <f>IF(VLOOKUP($A119,'Data (new)'!$A:$T,14,0)="","",VLOOKUP($A119,'Data (new)'!$A:$T,14,0))</f>
        <v>Edges</v>
      </c>
      <c r="G119" s="943" t="str">
        <f>IF(VLOOKUP($A119,'Data (new)'!$A:$T,10,0)="","",VLOOKUP($A119,'Data (new)'!$A:$T,10,0))</f>
        <v>GIGA</v>
      </c>
      <c r="H119" s="943">
        <f>IF(VLOOKUP($A119,'Data (new)'!$A:$T,11,0)="","",VLOOKUP($A119,'Data (new)'!$A:$T,11,0))</f>
        <v>1</v>
      </c>
      <c r="I119" s="944">
        <f>IF(VLOOKUP($A119,'Data (new)'!$A:$T,16,0)="","",VLOOKUP($A119,'Data (new)'!$A:$T,16,0))</f>
        <v>173</v>
      </c>
      <c r="J119" s="769"/>
      <c r="K119" s="774"/>
      <c r="L119" s="772"/>
      <c r="M119" s="773"/>
      <c r="N119" s="775"/>
      <c r="O119" s="945"/>
      <c r="P119" s="776"/>
      <c r="Q119" s="946"/>
      <c r="R119" s="947"/>
      <c r="S119" s="777"/>
      <c r="T119" s="770"/>
      <c r="U119" s="771"/>
      <c r="V119" s="948"/>
      <c r="W119" s="949"/>
      <c r="X119" s="944">
        <f>IF(VLOOKUP($A119,'Data (new)'!$A:$T,12,0)="","",VLOOKUP($A119,'Data (new)'!$A:$T,12,0))</f>
        <v>2.81</v>
      </c>
      <c r="Y119" s="943" t="str">
        <f t="shared" si="4"/>
        <v/>
      </c>
      <c r="Z119" s="943" t="str">
        <f t="shared" si="5"/>
        <v/>
      </c>
      <c r="AA119" s="944" t="str">
        <f t="shared" si="6"/>
        <v/>
      </c>
      <c r="AB119" s="944" t="str">
        <f>IF(ISERROR(Tableau1475[[#This Row],[Cost (excl tax, EUR)]]*(1-$G$3)),"",Tableau1475[[#This Row],[Cost (excl tax, EUR)]]*(1-$G$3))</f>
        <v/>
      </c>
      <c r="AC119" s="882" t="str">
        <f t="shared" si="7"/>
        <v/>
      </c>
      <c r="AD119" s="344"/>
      <c r="AE119" s="344"/>
      <c r="AF119" s="344"/>
      <c r="AG119" s="292"/>
      <c r="AH119" s="292"/>
      <c r="AI119" s="292"/>
      <c r="AJ119" s="292"/>
      <c r="AK119" s="256"/>
      <c r="AL119" s="256"/>
      <c r="AM119" s="256"/>
      <c r="AN119" s="256"/>
    </row>
    <row r="120" spans="1:40" ht="15" customHeight="1">
      <c r="A120" s="951" t="s">
        <v>1171</v>
      </c>
      <c r="B120" s="942">
        <f>IF(VLOOKUP($A120,'Data (new)'!$A:$T,2,0)="","",VLOOKUP($A120,'Data (new)'!$A:$T,2,0))</f>
        <v>14076</v>
      </c>
      <c r="C120" s="952" t="str">
        <f>IF(VLOOKUP($A120,Data!$A:$T,3,0)="","",VLOOKUP($A120,Data!$A:$T,3,0))</f>
        <v/>
      </c>
      <c r="D120" s="853" t="str">
        <f>IF(VLOOKUP($A120,'Data (new)'!$A:$T,5,0)="","",VLOOKUP($A120,'Data (new)'!$A:$T,5,0))</f>
        <v>Dune Gava</v>
      </c>
      <c r="E120" s="853" t="str">
        <f>IF(VLOOKUP($A120,'Data (new)'!$A:$T,6,0)="","",VLOOKUP($A120,'Data (new)'!$A:$T,6,0))</f>
        <v>Chama 3</v>
      </c>
      <c r="F120" s="853" t="str">
        <f>IF(VLOOKUP($A120,'Data (new)'!$A:$T,14,0)="","",VLOOKUP($A120,'Data (new)'!$A:$T,14,0))</f>
        <v>Edges</v>
      </c>
      <c r="G120" s="943" t="str">
        <f>IF(VLOOKUP($A120,'Data (new)'!$A:$T,10,0)="","",VLOOKUP($A120,'Data (new)'!$A:$T,10,0))</f>
        <v>GIGA</v>
      </c>
      <c r="H120" s="943">
        <f>IF(VLOOKUP($A120,'Data (new)'!$A:$T,11,0)="","",VLOOKUP($A120,'Data (new)'!$A:$T,11,0))</f>
        <v>1</v>
      </c>
      <c r="I120" s="944">
        <f>IF(VLOOKUP($A120,'Data (new)'!$A:$T,16,0)="","",VLOOKUP($A120,'Data (new)'!$A:$T,16,0))</f>
        <v>162</v>
      </c>
      <c r="J120" s="769"/>
      <c r="K120" s="774"/>
      <c r="L120" s="772"/>
      <c r="M120" s="773"/>
      <c r="N120" s="775"/>
      <c r="O120" s="945"/>
      <c r="P120" s="776"/>
      <c r="Q120" s="946"/>
      <c r="R120" s="947"/>
      <c r="S120" s="777"/>
      <c r="T120" s="770"/>
      <c r="U120" s="771"/>
      <c r="V120" s="948"/>
      <c r="W120" s="949"/>
      <c r="X120" s="944">
        <f>IF(VLOOKUP($A120,'Data (new)'!$A:$T,12,0)="","",VLOOKUP($A120,'Data (new)'!$A:$T,12,0))</f>
        <v>2.5419999999999998</v>
      </c>
      <c r="Y120" s="943" t="str">
        <f t="shared" si="4"/>
        <v/>
      </c>
      <c r="Z120" s="943" t="str">
        <f t="shared" si="5"/>
        <v/>
      </c>
      <c r="AA120" s="944" t="str">
        <f t="shared" si="6"/>
        <v/>
      </c>
      <c r="AB120" s="944" t="str">
        <f>IF(ISERROR(Tableau1475[[#This Row],[Cost (excl tax, EUR)]]*(1-$G$3)),"",Tableau1475[[#This Row],[Cost (excl tax, EUR)]]*(1-$G$3))</f>
        <v/>
      </c>
      <c r="AC120" s="962" t="str">
        <f t="shared" si="7"/>
        <v/>
      </c>
      <c r="AD120" s="344"/>
      <c r="AE120" s="344"/>
      <c r="AF120" s="344"/>
      <c r="AG120" s="292"/>
      <c r="AH120" s="292"/>
      <c r="AI120" s="292"/>
      <c r="AJ120" s="292"/>
      <c r="AK120" s="256"/>
      <c r="AL120" s="256"/>
      <c r="AM120" s="256"/>
      <c r="AN120" s="256"/>
    </row>
    <row r="121" spans="1:40" ht="15" customHeight="1">
      <c r="A121" s="953" t="s">
        <v>1172</v>
      </c>
      <c r="B121" s="942">
        <f>IF(VLOOKUP($A121,'Data (new)'!$A:$T,2,0)="","",VLOOKUP($A121,'Data (new)'!$A:$T,2,0))</f>
        <v>14066</v>
      </c>
      <c r="C121" s="954" t="str">
        <f>IF(VLOOKUP($A121,Data!$A:$T,3,0)="","",VLOOKUP($A121,Data!$A:$T,3,0))</f>
        <v/>
      </c>
      <c r="D121" s="853" t="str">
        <f>IF(VLOOKUP($A121,'Data (new)'!$A:$T,5,0)="","",VLOOKUP($A121,'Data (new)'!$A:$T,5,0))</f>
        <v>Dune Gava</v>
      </c>
      <c r="E121" s="853" t="str">
        <f>IF(VLOOKUP($A121,'Data (new)'!$A:$T,6,0)="","",VLOOKUP($A121,'Data (new)'!$A:$T,6,0))</f>
        <v>Kong 1</v>
      </c>
      <c r="F121" s="853" t="str">
        <f>IF(VLOOKUP($A121,'Data (new)'!$A:$T,14,0)="","",VLOOKUP($A121,'Data (new)'!$A:$T,14,0))</f>
        <v>Jugs</v>
      </c>
      <c r="G121" s="943" t="str">
        <f>IF(VLOOKUP($A121,'Data (new)'!$A:$T,10,0)="","",VLOOKUP($A121,'Data (new)'!$A:$T,10,0))</f>
        <v>XL</v>
      </c>
      <c r="H121" s="943">
        <f>IF(VLOOKUP($A121,'Data (new)'!$A:$T,11,0)="","",VLOOKUP($A121,'Data (new)'!$A:$T,11,0))</f>
        <v>1</v>
      </c>
      <c r="I121" s="944">
        <f>IF(VLOOKUP($A121,'Data (new)'!$A:$T,16,0)="","",VLOOKUP($A121,'Data (new)'!$A:$T,16,0))</f>
        <v>62</v>
      </c>
      <c r="J121" s="769"/>
      <c r="K121" s="774"/>
      <c r="L121" s="772"/>
      <c r="M121" s="773"/>
      <c r="N121" s="775"/>
      <c r="O121" s="945"/>
      <c r="P121" s="776"/>
      <c r="Q121" s="946"/>
      <c r="R121" s="947"/>
      <c r="S121" s="777"/>
      <c r="T121" s="770"/>
      <c r="U121" s="771"/>
      <c r="V121" s="948"/>
      <c r="W121" s="949"/>
      <c r="X121" s="944">
        <f>IF(VLOOKUP($A121,'Data (new)'!$A:$T,12,0)="","",VLOOKUP($A121,'Data (new)'!$A:$T,12,0))</f>
        <v>0.753</v>
      </c>
      <c r="Y121" s="943" t="str">
        <f t="shared" si="4"/>
        <v/>
      </c>
      <c r="Z121" s="943" t="str">
        <f t="shared" si="5"/>
        <v/>
      </c>
      <c r="AA121" s="944" t="str">
        <f t="shared" si="6"/>
        <v/>
      </c>
      <c r="AB121" s="944" t="str">
        <f>IF(ISERROR(Tableau1475[[#This Row],[Cost (excl tax, EUR)]]*(1-$G$3)),"",Tableau1475[[#This Row],[Cost (excl tax, EUR)]]*(1-$G$3))</f>
        <v/>
      </c>
      <c r="AC121" s="882" t="str">
        <f t="shared" si="7"/>
        <v/>
      </c>
      <c r="AD121" s="344"/>
      <c r="AE121" s="344"/>
      <c r="AF121" s="344"/>
      <c r="AG121" s="292"/>
      <c r="AH121" s="292"/>
      <c r="AI121" s="292"/>
      <c r="AJ121" s="292"/>
      <c r="AK121" s="256"/>
      <c r="AL121" s="256"/>
      <c r="AM121" s="256"/>
      <c r="AN121" s="256"/>
    </row>
    <row r="122" spans="1:40" ht="15" customHeight="1">
      <c r="A122" s="951" t="s">
        <v>1173</v>
      </c>
      <c r="B122" s="942">
        <f>IF(VLOOKUP($A122,'Data (new)'!$A:$T,2,0)="","",VLOOKUP($A122,'Data (new)'!$A:$T,2,0))</f>
        <v>14205</v>
      </c>
      <c r="C122" s="952" t="str">
        <f>IF(VLOOKUP($A122,Data!$A:$T,3,0)="","",VLOOKUP($A122,Data!$A:$T,3,0))</f>
        <v/>
      </c>
      <c r="D122" s="853" t="str">
        <f>IF(VLOOKUP($A122,'Data (new)'!$A:$T,5,0)="","",VLOOKUP($A122,'Data (new)'!$A:$T,5,0))</f>
        <v>Dune Gava</v>
      </c>
      <c r="E122" s="853" t="str">
        <f>IF(VLOOKUP($A122,'Data (new)'!$A:$T,6,0)="","",VLOOKUP($A122,'Data (new)'!$A:$T,6,0))</f>
        <v>Kong 2</v>
      </c>
      <c r="F122" s="853" t="str">
        <f>IF(VLOOKUP($A122,'Data (new)'!$A:$T,14,0)="","",VLOOKUP($A122,'Data (new)'!$A:$T,14,0))</f>
        <v>Jugs</v>
      </c>
      <c r="G122" s="943" t="str">
        <f>IF(VLOOKUP($A122,'Data (new)'!$A:$T,10,0)="","",VLOOKUP($A122,'Data (new)'!$A:$T,10,0))</f>
        <v>XL</v>
      </c>
      <c r="H122" s="943">
        <f>IF(VLOOKUP($A122,'Data (new)'!$A:$T,11,0)="","",VLOOKUP($A122,'Data (new)'!$A:$T,11,0))</f>
        <v>1</v>
      </c>
      <c r="I122" s="944">
        <f>IF(VLOOKUP($A122,'Data (new)'!$A:$T,16,0)="","",VLOOKUP($A122,'Data (new)'!$A:$T,16,0))</f>
        <v>71</v>
      </c>
      <c r="J122" s="769"/>
      <c r="K122" s="774"/>
      <c r="L122" s="772"/>
      <c r="M122" s="773"/>
      <c r="N122" s="775"/>
      <c r="O122" s="945"/>
      <c r="P122" s="776"/>
      <c r="Q122" s="946"/>
      <c r="R122" s="947"/>
      <c r="S122" s="777"/>
      <c r="T122" s="770"/>
      <c r="U122" s="771"/>
      <c r="V122" s="948"/>
      <c r="W122" s="949"/>
      <c r="X122" s="944">
        <f>IF(VLOOKUP($A122,'Data (new)'!$A:$T,12,0)="","",VLOOKUP($A122,'Data (new)'!$A:$T,12,0))</f>
        <v>0.91100000000000003</v>
      </c>
      <c r="Y122" s="943" t="str">
        <f t="shared" si="4"/>
        <v/>
      </c>
      <c r="Z122" s="943" t="str">
        <f t="shared" si="5"/>
        <v/>
      </c>
      <c r="AA122" s="944" t="str">
        <f t="shared" si="6"/>
        <v/>
      </c>
      <c r="AB122" s="944" t="str">
        <f>IF(ISERROR(Tableau1475[[#This Row],[Cost (excl tax, EUR)]]*(1-$G$3)),"",Tableau1475[[#This Row],[Cost (excl tax, EUR)]]*(1-$G$3))</f>
        <v/>
      </c>
      <c r="AC122" s="962" t="str">
        <f t="shared" si="7"/>
        <v/>
      </c>
      <c r="AD122" s="344"/>
      <c r="AE122" s="344"/>
      <c r="AF122" s="344"/>
      <c r="AG122" s="292"/>
      <c r="AH122" s="292"/>
      <c r="AI122" s="292"/>
      <c r="AJ122" s="292"/>
      <c r="AK122" s="256"/>
      <c r="AL122" s="256"/>
      <c r="AM122" s="256"/>
      <c r="AN122" s="256"/>
    </row>
    <row r="123" spans="1:40" ht="15" customHeight="1">
      <c r="A123" s="950" t="s">
        <v>1174</v>
      </c>
      <c r="B123" s="942">
        <f>IF(VLOOKUP($A123,'Data (new)'!$A:$T,2,0)="","",VLOOKUP($A123,'Data (new)'!$A:$T,2,0))</f>
        <v>14204</v>
      </c>
      <c r="C123" s="955" t="str">
        <f>IF(VLOOKUP($A123,Data!$A:$T,3,0)="","",VLOOKUP($A123,Data!$A:$T,3,0))</f>
        <v/>
      </c>
      <c r="D123" s="853" t="str">
        <f>IF(VLOOKUP($A123,'Data (new)'!$A:$T,5,0)="","",VLOOKUP($A123,'Data (new)'!$A:$T,5,0))</f>
        <v>Dune Gava</v>
      </c>
      <c r="E123" s="853" t="str">
        <f>IF(VLOOKUP($A123,'Data (new)'!$A:$T,6,0)="","",VLOOKUP($A123,'Data (new)'!$A:$T,6,0))</f>
        <v>Kong 3</v>
      </c>
      <c r="F123" s="853" t="str">
        <f>IF(VLOOKUP($A123,'Data (new)'!$A:$T,14,0)="","",VLOOKUP($A123,'Data (new)'!$A:$T,14,0))</f>
        <v>Jugs</v>
      </c>
      <c r="G123" s="943" t="str">
        <f>IF(VLOOKUP($A123,'Data (new)'!$A:$T,10,0)="","",VLOOKUP($A123,'Data (new)'!$A:$T,10,0))</f>
        <v>XL</v>
      </c>
      <c r="H123" s="943">
        <f>IF(VLOOKUP($A123,'Data (new)'!$A:$T,11,0)="","",VLOOKUP($A123,'Data (new)'!$A:$T,11,0))</f>
        <v>1</v>
      </c>
      <c r="I123" s="944">
        <f>IF(VLOOKUP($A123,'Data (new)'!$A:$T,16,0)="","",VLOOKUP($A123,'Data (new)'!$A:$T,16,0))</f>
        <v>73</v>
      </c>
      <c r="J123" s="769"/>
      <c r="K123" s="774"/>
      <c r="L123" s="772"/>
      <c r="M123" s="773"/>
      <c r="N123" s="775"/>
      <c r="O123" s="945"/>
      <c r="P123" s="776"/>
      <c r="Q123" s="946"/>
      <c r="R123" s="947"/>
      <c r="S123" s="777"/>
      <c r="T123" s="770"/>
      <c r="U123" s="771"/>
      <c r="V123" s="948"/>
      <c r="W123" s="949"/>
      <c r="X123" s="944">
        <f>IF(VLOOKUP($A123,'Data (new)'!$A:$T,12,0)="","",VLOOKUP($A123,'Data (new)'!$A:$T,12,0))</f>
        <v>0.95099999999999996</v>
      </c>
      <c r="Y123" s="943" t="str">
        <f t="shared" si="4"/>
        <v/>
      </c>
      <c r="Z123" s="943" t="str">
        <f t="shared" si="5"/>
        <v/>
      </c>
      <c r="AA123" s="944" t="str">
        <f t="shared" si="6"/>
        <v/>
      </c>
      <c r="AB123" s="944" t="str">
        <f>IF(ISERROR(Tableau1475[[#This Row],[Cost (excl tax, EUR)]]*(1-$G$3)),"",Tableau1475[[#This Row],[Cost (excl tax, EUR)]]*(1-$G$3))</f>
        <v/>
      </c>
      <c r="AC123" s="882" t="str">
        <f t="shared" si="7"/>
        <v/>
      </c>
      <c r="AD123" s="344"/>
      <c r="AE123" s="344"/>
      <c r="AF123" s="344"/>
      <c r="AG123" s="292"/>
      <c r="AH123" s="292"/>
      <c r="AI123" s="292"/>
      <c r="AJ123" s="292"/>
      <c r="AK123" s="256"/>
      <c r="AL123" s="256"/>
      <c r="AM123" s="256"/>
      <c r="AN123" s="256"/>
    </row>
    <row r="124" spans="1:40" ht="15" customHeight="1">
      <c r="A124" s="951" t="s">
        <v>1175</v>
      </c>
      <c r="B124" s="942">
        <f>IF(VLOOKUP($A124,'Data (new)'!$A:$T,2,0)="","",VLOOKUP($A124,'Data (new)'!$A:$T,2,0))</f>
        <v>14120</v>
      </c>
      <c r="C124" s="952" t="str">
        <f>IF(VLOOKUP($A124,Data!$A:$T,3,0)="","",VLOOKUP($A124,Data!$A:$T,3,0))</f>
        <v/>
      </c>
      <c r="D124" s="853" t="str">
        <f>IF(VLOOKUP($A124,'Data (new)'!$A:$T,5,0)="","",VLOOKUP($A124,'Data (new)'!$A:$T,5,0))</f>
        <v>Dune Gava</v>
      </c>
      <c r="E124" s="853" t="str">
        <f>IF(VLOOKUP($A124,'Data (new)'!$A:$T,6,0)="","",VLOOKUP($A124,'Data (new)'!$A:$T,6,0))</f>
        <v>Moon 1</v>
      </c>
      <c r="F124" s="853" t="str">
        <f>IF(VLOOKUP($A124,'Data (new)'!$A:$T,14,0)="","",VLOOKUP($A124,'Data (new)'!$A:$T,14,0))</f>
        <v>Jugs</v>
      </c>
      <c r="G124" s="943" t="str">
        <f>IF(VLOOKUP($A124,'Data (new)'!$A:$T,10,0)="","",VLOOKUP($A124,'Data (new)'!$A:$T,10,0))</f>
        <v>XXL</v>
      </c>
      <c r="H124" s="943">
        <f>IF(VLOOKUP($A124,'Data (new)'!$A:$T,11,0)="","",VLOOKUP($A124,'Data (new)'!$A:$T,11,0))</f>
        <v>1</v>
      </c>
      <c r="I124" s="944">
        <f>IF(VLOOKUP($A124,'Data (new)'!$A:$T,16,0)="","",VLOOKUP($A124,'Data (new)'!$A:$T,16,0))</f>
        <v>104</v>
      </c>
      <c r="J124" s="769"/>
      <c r="K124" s="774"/>
      <c r="L124" s="772"/>
      <c r="M124" s="773"/>
      <c r="N124" s="775"/>
      <c r="O124" s="945"/>
      <c r="P124" s="776"/>
      <c r="Q124" s="946"/>
      <c r="R124" s="947"/>
      <c r="S124" s="777"/>
      <c r="T124" s="770"/>
      <c r="U124" s="771"/>
      <c r="V124" s="948"/>
      <c r="W124" s="949"/>
      <c r="X124" s="944">
        <f>IF(VLOOKUP($A124,'Data (new)'!$A:$T,12,0)="","",VLOOKUP($A124,'Data (new)'!$A:$T,12,0))</f>
        <v>1.508</v>
      </c>
      <c r="Y124" s="943" t="str">
        <f t="shared" si="4"/>
        <v/>
      </c>
      <c r="Z124" s="943" t="str">
        <f t="shared" si="5"/>
        <v/>
      </c>
      <c r="AA124" s="944" t="str">
        <f t="shared" si="6"/>
        <v/>
      </c>
      <c r="AB124" s="944" t="str">
        <f>IF(ISERROR(Tableau1475[[#This Row],[Cost (excl tax, EUR)]]*(1-$G$3)),"",Tableau1475[[#This Row],[Cost (excl tax, EUR)]]*(1-$G$3))</f>
        <v/>
      </c>
      <c r="AC124" s="962" t="str">
        <f t="shared" si="7"/>
        <v/>
      </c>
      <c r="AD124" s="344"/>
      <c r="AE124" s="344"/>
      <c r="AF124" s="344"/>
      <c r="AG124" s="292"/>
      <c r="AH124" s="292"/>
      <c r="AI124" s="292"/>
      <c r="AJ124" s="292"/>
      <c r="AK124" s="256"/>
      <c r="AL124" s="256"/>
      <c r="AM124" s="256"/>
      <c r="AN124" s="256"/>
    </row>
    <row r="125" spans="1:40" ht="15" customHeight="1">
      <c r="A125" s="950" t="s">
        <v>1176</v>
      </c>
      <c r="B125" s="942">
        <f>IF(VLOOKUP($A125,'Data (new)'!$A:$T,2,0)="","",VLOOKUP($A125,'Data (new)'!$A:$T,2,0))</f>
        <v>14121</v>
      </c>
      <c r="C125" s="955" t="str">
        <f>IF(VLOOKUP($A125,Data!$A:$T,3,0)="","",VLOOKUP($A125,Data!$A:$T,3,0))</f>
        <v/>
      </c>
      <c r="D125" s="853" t="str">
        <f>IF(VLOOKUP($A125,'Data (new)'!$A:$T,5,0)="","",VLOOKUP($A125,'Data (new)'!$A:$T,5,0))</f>
        <v>Dune Gava</v>
      </c>
      <c r="E125" s="853" t="str">
        <f>IF(VLOOKUP($A125,'Data (new)'!$A:$T,6,0)="","",VLOOKUP($A125,'Data (new)'!$A:$T,6,0))</f>
        <v>Moon 2</v>
      </c>
      <c r="F125" s="853" t="str">
        <f>IF(VLOOKUP($A125,'Data (new)'!$A:$T,14,0)="","",VLOOKUP($A125,'Data (new)'!$A:$T,14,0))</f>
        <v>Jugs</v>
      </c>
      <c r="G125" s="943" t="str">
        <f>IF(VLOOKUP($A125,'Data (new)'!$A:$T,10,0)="","",VLOOKUP($A125,'Data (new)'!$A:$T,10,0))</f>
        <v>XXL</v>
      </c>
      <c r="H125" s="943">
        <f>IF(VLOOKUP($A125,'Data (new)'!$A:$T,11,0)="","",VLOOKUP($A125,'Data (new)'!$A:$T,11,0))</f>
        <v>1</v>
      </c>
      <c r="I125" s="944">
        <f>IF(VLOOKUP($A125,'Data (new)'!$A:$T,16,0)="","",VLOOKUP($A125,'Data (new)'!$A:$T,16,0))</f>
        <v>94</v>
      </c>
      <c r="J125" s="769"/>
      <c r="K125" s="774"/>
      <c r="L125" s="772"/>
      <c r="M125" s="773"/>
      <c r="N125" s="775"/>
      <c r="O125" s="945"/>
      <c r="P125" s="776"/>
      <c r="Q125" s="946"/>
      <c r="R125" s="947"/>
      <c r="S125" s="777"/>
      <c r="T125" s="770"/>
      <c r="U125" s="771"/>
      <c r="V125" s="948"/>
      <c r="W125" s="949"/>
      <c r="X125" s="944">
        <f>IF(VLOOKUP($A125,'Data (new)'!$A:$T,12,0)="","",VLOOKUP($A125,'Data (new)'!$A:$T,12,0))</f>
        <v>1.329</v>
      </c>
      <c r="Y125" s="943" t="str">
        <f t="shared" si="4"/>
        <v/>
      </c>
      <c r="Z125" s="943" t="str">
        <f t="shared" si="5"/>
        <v/>
      </c>
      <c r="AA125" s="944" t="str">
        <f t="shared" si="6"/>
        <v/>
      </c>
      <c r="AB125" s="944" t="str">
        <f>IF(ISERROR(Tableau1475[[#This Row],[Cost (excl tax, EUR)]]*(1-$G$3)),"",Tableau1475[[#This Row],[Cost (excl tax, EUR)]]*(1-$G$3))</f>
        <v/>
      </c>
      <c r="AC125" s="882" t="str">
        <f t="shared" si="7"/>
        <v/>
      </c>
      <c r="AD125" s="344"/>
      <c r="AE125" s="344"/>
      <c r="AF125" s="344"/>
      <c r="AG125" s="292"/>
      <c r="AH125" s="292"/>
      <c r="AI125" s="292"/>
      <c r="AJ125" s="292"/>
      <c r="AK125" s="256"/>
      <c r="AL125" s="256"/>
      <c r="AM125" s="256"/>
      <c r="AN125" s="256"/>
    </row>
    <row r="126" spans="1:40" ht="15" customHeight="1">
      <c r="A126" s="950" t="s">
        <v>1202</v>
      </c>
      <c r="B126" s="942">
        <f>IF(VLOOKUP($A126,'Data (new)'!$A:$T,2,0)="","",VLOOKUP($A126,'Data (new)'!$A:$T,2,0))</f>
        <v>14122</v>
      </c>
      <c r="C126" s="942" t="str">
        <f>IF(VLOOKUP($A126,Data!$A:$T,3,0)="","",VLOOKUP($A126,Data!$A:$T,3,0))</f>
        <v/>
      </c>
      <c r="D126" s="853" t="str">
        <f>IF(VLOOKUP($A126,'Data (new)'!$A:$T,5,0)="","",VLOOKUP($A126,'Data (new)'!$A:$T,5,0))</f>
        <v>Dune Gava</v>
      </c>
      <c r="E126" s="853" t="str">
        <f>IF(VLOOKUP($A126,'Data (new)'!$A:$T,6,0)="","",VLOOKUP($A126,'Data (new)'!$A:$T,6,0))</f>
        <v>Move 1</v>
      </c>
      <c r="F126" s="853" t="str">
        <f>IF(VLOOKUP($A126,'Data (new)'!$A:$T,14,0)="","",VLOOKUP($A126,'Data (new)'!$A:$T,14,0))</f>
        <v>Slopers</v>
      </c>
      <c r="G126" s="943" t="str">
        <f>IF(VLOOKUP($A126,'Data (new)'!$A:$T,10,0)="","",VLOOKUP($A126,'Data (new)'!$A:$T,10,0))</f>
        <v>XXL</v>
      </c>
      <c r="H126" s="943">
        <f>IF(VLOOKUP($A126,'Data (new)'!$A:$T,11,0)="","",VLOOKUP($A126,'Data (new)'!$A:$T,11,0))</f>
        <v>1</v>
      </c>
      <c r="I126" s="944">
        <f>IF(VLOOKUP($A126,'Data (new)'!$A:$T,16,0)="","",VLOOKUP($A126,'Data (new)'!$A:$T,16,0))</f>
        <v>97</v>
      </c>
      <c r="J126" s="769"/>
      <c r="K126" s="774"/>
      <c r="L126" s="772"/>
      <c r="M126" s="773"/>
      <c r="N126" s="775"/>
      <c r="O126" s="945"/>
      <c r="P126" s="776"/>
      <c r="Q126" s="946"/>
      <c r="R126" s="947"/>
      <c r="S126" s="777"/>
      <c r="T126" s="770"/>
      <c r="U126" s="771"/>
      <c r="V126" s="948"/>
      <c r="W126" s="949"/>
      <c r="X126" s="944">
        <f>IF(VLOOKUP($A126,'Data (new)'!$A:$T,12,0)="","",VLOOKUP($A126,'Data (new)'!$A:$T,12,0))</f>
        <v>1.3660000000000001</v>
      </c>
      <c r="Y126" s="943" t="str">
        <f t="shared" si="4"/>
        <v/>
      </c>
      <c r="Z126" s="943" t="str">
        <f t="shared" si="5"/>
        <v/>
      </c>
      <c r="AA126" s="944" t="str">
        <f t="shared" si="6"/>
        <v/>
      </c>
      <c r="AB126" s="944" t="str">
        <f>IF(ISERROR(Tableau1475[[#This Row],[Cost (excl tax, EUR)]]*(1-$G$3)),"",Tableau1475[[#This Row],[Cost (excl tax, EUR)]]*(1-$G$3))</f>
        <v/>
      </c>
      <c r="AC126" s="962" t="str">
        <f t="shared" si="7"/>
        <v/>
      </c>
      <c r="AD126" s="344"/>
      <c r="AE126" s="344"/>
      <c r="AF126" s="344"/>
      <c r="AG126" s="292"/>
      <c r="AH126" s="292"/>
      <c r="AI126" s="292"/>
      <c r="AJ126" s="292"/>
      <c r="AK126" s="256"/>
      <c r="AL126" s="256"/>
      <c r="AM126" s="256"/>
      <c r="AN126" s="256"/>
    </row>
    <row r="127" spans="1:40" ht="15" customHeight="1">
      <c r="A127" s="951" t="s">
        <v>1203</v>
      </c>
      <c r="B127" s="942">
        <f>IF(VLOOKUP($A127,'Data (new)'!$A:$T,2,0)="","",VLOOKUP($A127,'Data (new)'!$A:$T,2,0))</f>
        <v>14123</v>
      </c>
      <c r="C127" s="952" t="str">
        <f>IF(VLOOKUP($A127,Data!$A:$T,3,0)="","",VLOOKUP($A127,Data!$A:$T,3,0))</f>
        <v/>
      </c>
      <c r="D127" s="853" t="str">
        <f>IF(VLOOKUP($A127,'Data (new)'!$A:$T,5,0)="","",VLOOKUP($A127,'Data (new)'!$A:$T,5,0))</f>
        <v>Dune Gava</v>
      </c>
      <c r="E127" s="853" t="str">
        <f>IF(VLOOKUP($A127,'Data (new)'!$A:$T,6,0)="","",VLOOKUP($A127,'Data (new)'!$A:$T,6,0))</f>
        <v>Move 2</v>
      </c>
      <c r="F127" s="853" t="str">
        <f>IF(VLOOKUP($A127,'Data (new)'!$A:$T,14,0)="","",VLOOKUP($A127,'Data (new)'!$A:$T,14,0))</f>
        <v>Slopers</v>
      </c>
      <c r="G127" s="943" t="str">
        <f>IF(VLOOKUP($A127,'Data (new)'!$A:$T,10,0)="","",VLOOKUP($A127,'Data (new)'!$A:$T,10,0))</f>
        <v>XL</v>
      </c>
      <c r="H127" s="943">
        <f>IF(VLOOKUP($A127,'Data (new)'!$A:$T,11,0)="","",VLOOKUP($A127,'Data (new)'!$A:$T,11,0))</f>
        <v>1</v>
      </c>
      <c r="I127" s="944">
        <f>IF(VLOOKUP($A127,'Data (new)'!$A:$T,16,0)="","",VLOOKUP($A127,'Data (new)'!$A:$T,16,0))</f>
        <v>90</v>
      </c>
      <c r="J127" s="769"/>
      <c r="K127" s="774"/>
      <c r="L127" s="772"/>
      <c r="M127" s="773"/>
      <c r="N127" s="775"/>
      <c r="O127" s="945"/>
      <c r="P127" s="776"/>
      <c r="Q127" s="946"/>
      <c r="R127" s="947"/>
      <c r="S127" s="777"/>
      <c r="T127" s="770"/>
      <c r="U127" s="771"/>
      <c r="V127" s="948"/>
      <c r="W127" s="949"/>
      <c r="X127" s="944">
        <f>IF(VLOOKUP($A127,'Data (new)'!$A:$T,12,0)="","",VLOOKUP($A127,'Data (new)'!$A:$T,12,0))</f>
        <v>1.2529999999999999</v>
      </c>
      <c r="Y127" s="943" t="str">
        <f t="shared" si="4"/>
        <v/>
      </c>
      <c r="Z127" s="943" t="str">
        <f t="shared" si="5"/>
        <v/>
      </c>
      <c r="AA127" s="944" t="str">
        <f t="shared" si="6"/>
        <v/>
      </c>
      <c r="AB127" s="944" t="str">
        <f>IF(ISERROR(Tableau1475[[#This Row],[Cost (excl tax, EUR)]]*(1-$G$3)),"",Tableau1475[[#This Row],[Cost (excl tax, EUR)]]*(1-$G$3))</f>
        <v/>
      </c>
      <c r="AC127" s="882" t="str">
        <f t="shared" si="7"/>
        <v/>
      </c>
      <c r="AD127" s="344"/>
      <c r="AE127" s="344"/>
      <c r="AF127" s="344"/>
      <c r="AG127" s="292"/>
      <c r="AH127" s="292"/>
      <c r="AI127" s="292"/>
      <c r="AJ127" s="292"/>
      <c r="AK127" s="256"/>
      <c r="AL127" s="256"/>
      <c r="AM127" s="256"/>
      <c r="AN127" s="256"/>
    </row>
    <row r="128" spans="1:40" ht="15" customHeight="1">
      <c r="A128" s="953" t="s">
        <v>1204</v>
      </c>
      <c r="B128" s="942">
        <f>IF(VLOOKUP($A128,'Data (new)'!$A:$T,2,0)="","",VLOOKUP($A128,'Data (new)'!$A:$T,2,0))</f>
        <v>14125</v>
      </c>
      <c r="C128" s="954" t="str">
        <f>IF(VLOOKUP($A128,Data!$A:$T,3,0)="","",VLOOKUP($A128,Data!$A:$T,3,0))</f>
        <v/>
      </c>
      <c r="D128" s="853" t="str">
        <f>IF(VLOOKUP($A128,'Data (new)'!$A:$T,5,0)="","",VLOOKUP($A128,'Data (new)'!$A:$T,5,0))</f>
        <v>Dune Gava</v>
      </c>
      <c r="E128" s="853" t="str">
        <f>IF(VLOOKUP($A128,'Data (new)'!$A:$T,6,0)="","",VLOOKUP($A128,'Data (new)'!$A:$T,6,0))</f>
        <v>Omega 1</v>
      </c>
      <c r="F128" s="853" t="str">
        <f>IF(VLOOKUP($A128,'Data (new)'!$A:$T,14,0)="","",VLOOKUP($A128,'Data (new)'!$A:$T,14,0))</f>
        <v>Edges</v>
      </c>
      <c r="G128" s="943" t="str">
        <f>IF(VLOOKUP($A128,'Data (new)'!$A:$T,10,0)="","",VLOOKUP($A128,'Data (new)'!$A:$T,10,0))</f>
        <v>XXL</v>
      </c>
      <c r="H128" s="943">
        <f>IF(VLOOKUP($A128,'Data (new)'!$A:$T,11,0)="","",VLOOKUP($A128,'Data (new)'!$A:$T,11,0))</f>
        <v>4</v>
      </c>
      <c r="I128" s="944">
        <f>IF(VLOOKUP($A128,'Data (new)'!$A:$T,16,0)="","",VLOOKUP($A128,'Data (new)'!$A:$T,16,0))</f>
        <v>141</v>
      </c>
      <c r="J128" s="769"/>
      <c r="K128" s="774"/>
      <c r="L128" s="772"/>
      <c r="M128" s="773"/>
      <c r="N128" s="775"/>
      <c r="O128" s="945"/>
      <c r="P128" s="776"/>
      <c r="Q128" s="946"/>
      <c r="R128" s="947"/>
      <c r="S128" s="777"/>
      <c r="T128" s="770"/>
      <c r="U128" s="771"/>
      <c r="V128" s="948"/>
      <c r="W128" s="949"/>
      <c r="X128" s="944">
        <f>IF(VLOOKUP($A128,'Data (new)'!$A:$T,12,0)="","",VLOOKUP($A128,'Data (new)'!$A:$T,12,0))</f>
        <v>2.8719999999999999</v>
      </c>
      <c r="Y128" s="943" t="str">
        <f t="shared" si="4"/>
        <v/>
      </c>
      <c r="Z128" s="943" t="str">
        <f t="shared" si="5"/>
        <v/>
      </c>
      <c r="AA128" s="944" t="str">
        <f t="shared" si="6"/>
        <v/>
      </c>
      <c r="AB128" s="944" t="str">
        <f>IF(ISERROR(Tableau1475[[#This Row],[Cost (excl tax, EUR)]]*(1-$G$3)),"",Tableau1475[[#This Row],[Cost (excl tax, EUR)]]*(1-$G$3))</f>
        <v/>
      </c>
      <c r="AC128" s="962" t="str">
        <f t="shared" si="7"/>
        <v/>
      </c>
      <c r="AD128" s="344"/>
      <c r="AE128" s="344"/>
      <c r="AF128" s="344"/>
      <c r="AG128" s="292"/>
      <c r="AH128" s="292"/>
      <c r="AI128" s="292"/>
      <c r="AJ128" s="292"/>
      <c r="AK128" s="256"/>
      <c r="AL128" s="256"/>
      <c r="AM128" s="256"/>
      <c r="AN128" s="256"/>
    </row>
    <row r="129" spans="1:40" ht="15" customHeight="1">
      <c r="A129" s="951" t="s">
        <v>1211</v>
      </c>
      <c r="B129" s="942">
        <f>IF(VLOOKUP($A129,'Data (new)'!$A:$T,2,0)="","",VLOOKUP($A129,'Data (new)'!$A:$T,2,0))</f>
        <v>14126</v>
      </c>
      <c r="C129" s="952" t="str">
        <f>IF(VLOOKUP($A129,Data!$A:$T,3,0)="","",VLOOKUP($A129,Data!$A:$T,3,0))</f>
        <v/>
      </c>
      <c r="D129" s="853" t="str">
        <f>IF(VLOOKUP($A129,'Data (new)'!$A:$T,5,0)="","",VLOOKUP($A129,'Data (new)'!$A:$T,5,0))</f>
        <v>Dune Gava</v>
      </c>
      <c r="E129" s="853" t="str">
        <f>IF(VLOOKUP($A129,'Data (new)'!$A:$T,6,0)="","",VLOOKUP($A129,'Data (new)'!$A:$T,6,0))</f>
        <v>Omega 2</v>
      </c>
      <c r="F129" s="853" t="str">
        <f>IF(VLOOKUP($A129,'Data (new)'!$A:$T,14,0)="","",VLOOKUP($A129,'Data (new)'!$A:$T,14,0))</f>
        <v>Edges</v>
      </c>
      <c r="G129" s="943" t="str">
        <f>IF(VLOOKUP($A129,'Data (new)'!$A:$T,10,0)="","",VLOOKUP($A129,'Data (new)'!$A:$T,10,0))</f>
        <v>XXL</v>
      </c>
      <c r="H129" s="943">
        <f>IF(VLOOKUP($A129,'Data (new)'!$A:$T,11,0)="","",VLOOKUP($A129,'Data (new)'!$A:$T,11,0))</f>
        <v>5</v>
      </c>
      <c r="I129" s="944">
        <f>IF(VLOOKUP($A129,'Data (new)'!$A:$T,16,0)="","",VLOOKUP($A129,'Data (new)'!$A:$T,16,0))</f>
        <v>153</v>
      </c>
      <c r="J129" s="769"/>
      <c r="K129" s="774"/>
      <c r="L129" s="772"/>
      <c r="M129" s="773"/>
      <c r="N129" s="775"/>
      <c r="O129" s="945"/>
      <c r="P129" s="776"/>
      <c r="Q129" s="946"/>
      <c r="R129" s="947"/>
      <c r="S129" s="777"/>
      <c r="T129" s="770"/>
      <c r="U129" s="771"/>
      <c r="V129" s="948"/>
      <c r="W129" s="949"/>
      <c r="X129" s="944">
        <f>IF(VLOOKUP($A129,'Data (new)'!$A:$T,12,0)="","",VLOOKUP($A129,'Data (new)'!$A:$T,12,0))</f>
        <v>2.7309999999999999</v>
      </c>
      <c r="Y129" s="943" t="str">
        <f t="shared" si="4"/>
        <v/>
      </c>
      <c r="Z129" s="943" t="str">
        <f t="shared" si="5"/>
        <v/>
      </c>
      <c r="AA129" s="944" t="str">
        <f t="shared" si="6"/>
        <v/>
      </c>
      <c r="AB129" s="944" t="str">
        <f>IF(ISERROR(Tableau1475[[#This Row],[Cost (excl tax, EUR)]]*(1-$G$3)),"",Tableau1475[[#This Row],[Cost (excl tax, EUR)]]*(1-$G$3))</f>
        <v/>
      </c>
      <c r="AC129" s="882" t="str">
        <f t="shared" si="7"/>
        <v/>
      </c>
      <c r="AD129" s="344"/>
      <c r="AE129" s="344"/>
      <c r="AF129" s="344"/>
      <c r="AG129" s="292"/>
      <c r="AH129" s="292"/>
      <c r="AI129" s="292"/>
      <c r="AJ129" s="292"/>
      <c r="AK129" s="256"/>
      <c r="AL129" s="256"/>
      <c r="AM129" s="256"/>
      <c r="AN129" s="256"/>
    </row>
    <row r="130" spans="1:40" ht="15" customHeight="1">
      <c r="A130" s="950" t="s">
        <v>1212</v>
      </c>
      <c r="B130" s="942">
        <f>IF(VLOOKUP($A130,'Data (new)'!$A:$T,2,0)="","",VLOOKUP($A130,'Data (new)'!$A:$T,2,0))</f>
        <v>14290</v>
      </c>
      <c r="C130" s="955" t="str">
        <f>IF(VLOOKUP($A130,Data!$A:$T,3,0)="","",VLOOKUP($A130,Data!$A:$T,3,0))</f>
        <v/>
      </c>
      <c r="D130" s="853" t="str">
        <f>IF(VLOOKUP($A130,'Data (new)'!$A:$T,5,0)="","",VLOOKUP($A130,'Data (new)'!$A:$T,5,0))</f>
        <v>Dune Gava</v>
      </c>
      <c r="E130" s="853" t="str">
        <f>IF(VLOOKUP($A130,'Data (new)'!$A:$T,6,0)="","",VLOOKUP($A130,'Data (new)'!$A:$T,6,0))</f>
        <v>Omega 3</v>
      </c>
      <c r="F130" s="853" t="str">
        <f>IF(VLOOKUP($A130,'Data (new)'!$A:$T,14,0)="","",VLOOKUP($A130,'Data (new)'!$A:$T,14,0))</f>
        <v>Edges</v>
      </c>
      <c r="G130" s="943" t="str">
        <f>IF(VLOOKUP($A130,'Data (new)'!$A:$T,10,0)="","",VLOOKUP($A130,'Data (new)'!$A:$T,10,0))</f>
        <v>XXL</v>
      </c>
      <c r="H130" s="943">
        <f>IF(VLOOKUP($A130,'Data (new)'!$A:$T,11,0)="","",VLOOKUP($A130,'Data (new)'!$A:$T,11,0))</f>
        <v>5</v>
      </c>
      <c r="I130" s="944">
        <f>IF(VLOOKUP($A130,'Data (new)'!$A:$T,16,0)="","",VLOOKUP($A130,'Data (new)'!$A:$T,16,0))</f>
        <v>103</v>
      </c>
      <c r="J130" s="769"/>
      <c r="K130" s="774"/>
      <c r="L130" s="772"/>
      <c r="M130" s="773"/>
      <c r="N130" s="775"/>
      <c r="O130" s="945"/>
      <c r="P130" s="776"/>
      <c r="Q130" s="946"/>
      <c r="R130" s="947"/>
      <c r="S130" s="777"/>
      <c r="T130" s="770"/>
      <c r="U130" s="771"/>
      <c r="V130" s="948"/>
      <c r="W130" s="949"/>
      <c r="X130" s="944">
        <f>IF(VLOOKUP($A130,'Data (new)'!$A:$T,12,0)="","",VLOOKUP($A130,'Data (new)'!$A:$T,12,0))</f>
        <v>1.716</v>
      </c>
      <c r="Y130" s="943" t="str">
        <f t="shared" si="4"/>
        <v/>
      </c>
      <c r="Z130" s="943" t="str">
        <f t="shared" si="5"/>
        <v/>
      </c>
      <c r="AA130" s="944" t="str">
        <f t="shared" si="6"/>
        <v/>
      </c>
      <c r="AB130" s="944" t="str">
        <f>IF(ISERROR(Tableau1475[[#This Row],[Cost (excl tax, EUR)]]*(1-$G$3)),"",Tableau1475[[#This Row],[Cost (excl tax, EUR)]]*(1-$G$3))</f>
        <v/>
      </c>
      <c r="AC130" s="962" t="str">
        <f t="shared" si="7"/>
        <v/>
      </c>
      <c r="AD130" s="344"/>
      <c r="AE130" s="344"/>
      <c r="AF130" s="344"/>
      <c r="AG130" s="292"/>
      <c r="AH130" s="292"/>
      <c r="AI130" s="292"/>
      <c r="AJ130" s="292"/>
      <c r="AK130" s="256"/>
      <c r="AL130" s="256"/>
      <c r="AM130" s="256"/>
      <c r="AN130" s="256"/>
    </row>
    <row r="131" spans="1:40" ht="15" customHeight="1">
      <c r="A131" s="951" t="s">
        <v>1218</v>
      </c>
      <c r="B131" s="942">
        <f>IF(VLOOKUP($A131,'Data (new)'!$A:$T,2,0)="","",VLOOKUP($A131,'Data (new)'!$A:$T,2,0))</f>
        <v>14208</v>
      </c>
      <c r="C131" s="952" t="str">
        <f>IF(VLOOKUP($A131,Data!$A:$T,3,0)="","",VLOOKUP($A131,Data!$A:$T,3,0))</f>
        <v/>
      </c>
      <c r="D131" s="853" t="str">
        <f>IF(VLOOKUP($A131,'Data (new)'!$A:$T,5,0)="","",VLOOKUP($A131,'Data (new)'!$A:$T,5,0))</f>
        <v>Dune Gava</v>
      </c>
      <c r="E131" s="853" t="str">
        <f>IF(VLOOKUP($A131,'Data (new)'!$A:$T,6,0)="","",VLOOKUP($A131,'Data (new)'!$A:$T,6,0))</f>
        <v>Opus 1</v>
      </c>
      <c r="F131" s="853" t="str">
        <f>IF(VLOOKUP($A131,'Data (new)'!$A:$T,14,0)="","",VLOOKUP($A131,'Data (new)'!$A:$T,14,0))</f>
        <v>Craters</v>
      </c>
      <c r="G131" s="943" t="str">
        <f>IF(VLOOKUP($A131,'Data (new)'!$A:$T,10,0)="","",VLOOKUP($A131,'Data (new)'!$A:$T,10,0))</f>
        <v>XL</v>
      </c>
      <c r="H131" s="943">
        <f>IF(VLOOKUP($A131,'Data (new)'!$A:$T,11,0)="","",VLOOKUP($A131,'Data (new)'!$A:$T,11,0))</f>
        <v>1</v>
      </c>
      <c r="I131" s="944">
        <f>IF(VLOOKUP($A131,'Data (new)'!$A:$T,16,0)="","",VLOOKUP($A131,'Data (new)'!$A:$T,16,0))</f>
        <v>77</v>
      </c>
      <c r="J131" s="769"/>
      <c r="K131" s="774"/>
      <c r="L131" s="772"/>
      <c r="M131" s="773"/>
      <c r="N131" s="775"/>
      <c r="O131" s="945"/>
      <c r="P131" s="776"/>
      <c r="Q131" s="946"/>
      <c r="R131" s="947"/>
      <c r="S131" s="777"/>
      <c r="T131" s="770"/>
      <c r="U131" s="771"/>
      <c r="V131" s="948"/>
      <c r="W131" s="949"/>
      <c r="X131" s="944">
        <f>IF(VLOOKUP($A131,'Data (new)'!$A:$T,12,0)="","",VLOOKUP($A131,'Data (new)'!$A:$T,12,0))</f>
        <v>1.024</v>
      </c>
      <c r="Y131" s="943" t="str">
        <f t="shared" si="4"/>
        <v/>
      </c>
      <c r="Z131" s="943" t="str">
        <f t="shared" si="5"/>
        <v/>
      </c>
      <c r="AA131" s="944" t="str">
        <f t="shared" si="6"/>
        <v/>
      </c>
      <c r="AB131" s="944" t="str">
        <f>IF(ISERROR(Tableau1475[[#This Row],[Cost (excl tax, EUR)]]*(1-$G$3)),"",Tableau1475[[#This Row],[Cost (excl tax, EUR)]]*(1-$G$3))</f>
        <v/>
      </c>
      <c r="AC131" s="882" t="str">
        <f t="shared" si="7"/>
        <v/>
      </c>
      <c r="AD131" s="344"/>
      <c r="AE131" s="344"/>
      <c r="AF131" s="344"/>
      <c r="AG131" s="292"/>
      <c r="AH131" s="292"/>
      <c r="AI131" s="292"/>
      <c r="AJ131" s="292"/>
      <c r="AK131" s="256"/>
      <c r="AL131" s="256"/>
      <c r="AM131" s="256"/>
      <c r="AN131" s="256"/>
    </row>
    <row r="132" spans="1:40" ht="15" customHeight="1">
      <c r="A132" s="950" t="s">
        <v>1219</v>
      </c>
      <c r="B132" s="942">
        <f>IF(VLOOKUP($A132,'Data (new)'!$A:$T,2,0)="","",VLOOKUP($A132,'Data (new)'!$A:$T,2,0))</f>
        <v>14210</v>
      </c>
      <c r="C132" s="955" t="str">
        <f>IF(VLOOKUP($A132,Data!$A:$T,3,0)="","",VLOOKUP($A132,Data!$A:$T,3,0))</f>
        <v/>
      </c>
      <c r="D132" s="853" t="str">
        <f>IF(VLOOKUP($A132,'Data (new)'!$A:$T,5,0)="","",VLOOKUP($A132,'Data (new)'!$A:$T,5,0))</f>
        <v>Dune Gava</v>
      </c>
      <c r="E132" s="853" t="str">
        <f>IF(VLOOKUP($A132,'Data (new)'!$A:$T,6,0)="","",VLOOKUP($A132,'Data (new)'!$A:$T,6,0))</f>
        <v>Opus 2</v>
      </c>
      <c r="F132" s="853" t="str">
        <f>IF(VLOOKUP($A132,'Data (new)'!$A:$T,14,0)="","",VLOOKUP($A132,'Data (new)'!$A:$T,14,0))</f>
        <v>Craters</v>
      </c>
      <c r="G132" s="943" t="str">
        <f>IF(VLOOKUP($A132,'Data (new)'!$A:$T,10,0)="","",VLOOKUP($A132,'Data (new)'!$A:$T,10,0))</f>
        <v>XL</v>
      </c>
      <c r="H132" s="943">
        <f>IF(VLOOKUP($A132,'Data (new)'!$A:$T,11,0)="","",VLOOKUP($A132,'Data (new)'!$A:$T,11,0))</f>
        <v>1</v>
      </c>
      <c r="I132" s="944">
        <f>IF(VLOOKUP($A132,'Data (new)'!$A:$T,16,0)="","",VLOOKUP($A132,'Data (new)'!$A:$T,16,0))</f>
        <v>85</v>
      </c>
      <c r="J132" s="769"/>
      <c r="K132" s="774"/>
      <c r="L132" s="772"/>
      <c r="M132" s="773"/>
      <c r="N132" s="775"/>
      <c r="O132" s="945"/>
      <c r="P132" s="776"/>
      <c r="Q132" s="946"/>
      <c r="R132" s="947"/>
      <c r="S132" s="777"/>
      <c r="T132" s="770"/>
      <c r="U132" s="771"/>
      <c r="V132" s="948"/>
      <c r="W132" s="949"/>
      <c r="X132" s="944">
        <f>IF(VLOOKUP($A132,'Data (new)'!$A:$T,12,0)="","",VLOOKUP($A132,'Data (new)'!$A:$T,12,0))</f>
        <v>1.159</v>
      </c>
      <c r="Y132" s="943" t="str">
        <f t="shared" si="4"/>
        <v/>
      </c>
      <c r="Z132" s="943" t="str">
        <f t="shared" si="5"/>
        <v/>
      </c>
      <c r="AA132" s="944" t="str">
        <f t="shared" si="6"/>
        <v/>
      </c>
      <c r="AB132" s="944" t="str">
        <f>IF(ISERROR(Tableau1475[[#This Row],[Cost (excl tax, EUR)]]*(1-$G$3)),"",Tableau1475[[#This Row],[Cost (excl tax, EUR)]]*(1-$G$3))</f>
        <v/>
      </c>
      <c r="AC132" s="962" t="str">
        <f t="shared" si="7"/>
        <v/>
      </c>
      <c r="AD132" s="344"/>
      <c r="AE132" s="344"/>
      <c r="AF132" s="344"/>
      <c r="AG132" s="292"/>
      <c r="AH132" s="292"/>
      <c r="AI132" s="292"/>
      <c r="AJ132" s="292"/>
      <c r="AK132" s="256"/>
      <c r="AL132" s="256"/>
      <c r="AM132" s="256"/>
      <c r="AN132" s="256"/>
    </row>
    <row r="133" spans="1:40" ht="15" customHeight="1">
      <c r="A133" s="941" t="s">
        <v>1222</v>
      </c>
      <c r="B133" s="942">
        <f>IF(VLOOKUP($A133,'Data (new)'!$A:$T,2,0)="","",VLOOKUP($A133,'Data (new)'!$A:$T,2,0))</f>
        <v>14209</v>
      </c>
      <c r="C133" s="942" t="str">
        <f>IF(VLOOKUP($A133,Data!$A:$T,3,0)="","",VLOOKUP($A133,Data!$A:$T,3,0))</f>
        <v/>
      </c>
      <c r="D133" s="853" t="str">
        <f>IF(VLOOKUP($A133,'Data (new)'!$A:$T,5,0)="","",VLOOKUP($A133,'Data (new)'!$A:$T,5,0))</f>
        <v>Dune Gava</v>
      </c>
      <c r="E133" s="853" t="str">
        <f>IF(VLOOKUP($A133,'Data (new)'!$A:$T,6,0)="","",VLOOKUP($A133,'Data (new)'!$A:$T,6,0))</f>
        <v>Triad 1</v>
      </c>
      <c r="F133" s="853" t="str">
        <f>IF(VLOOKUP($A133,'Data (new)'!$A:$T,14,0)="","",VLOOKUP($A133,'Data (new)'!$A:$T,14,0))</f>
        <v>Jugs</v>
      </c>
      <c r="G133" s="943" t="str">
        <f>IF(VLOOKUP($A133,'Data (new)'!$A:$T,10,0)="","",VLOOKUP($A133,'Data (new)'!$A:$T,10,0))</f>
        <v>XXL</v>
      </c>
      <c r="H133" s="943">
        <f>IF(VLOOKUP($A133,'Data (new)'!$A:$T,11,0)="","",VLOOKUP($A133,'Data (new)'!$A:$T,11,0))</f>
        <v>1</v>
      </c>
      <c r="I133" s="944">
        <f>IF(VLOOKUP($A133,'Data (new)'!$A:$T,16,0)="","",VLOOKUP($A133,'Data (new)'!$A:$T,16,0))</f>
        <v>107</v>
      </c>
      <c r="J133" s="769"/>
      <c r="K133" s="774"/>
      <c r="L133" s="772"/>
      <c r="M133" s="773"/>
      <c r="N133" s="775"/>
      <c r="O133" s="945"/>
      <c r="P133" s="776"/>
      <c r="Q133" s="946"/>
      <c r="R133" s="947"/>
      <c r="S133" s="777"/>
      <c r="T133" s="770"/>
      <c r="U133" s="771"/>
      <c r="V133" s="948"/>
      <c r="W133" s="949"/>
      <c r="X133" s="944">
        <f>IF(VLOOKUP($A133,'Data (new)'!$A:$T,12,0)="","",VLOOKUP($A133,'Data (new)'!$A:$T,12,0))</f>
        <v>1.548</v>
      </c>
      <c r="Y133" s="943" t="str">
        <f t="shared" si="4"/>
        <v/>
      </c>
      <c r="Z133" s="943" t="str">
        <f t="shared" si="5"/>
        <v/>
      </c>
      <c r="AA133" s="944" t="str">
        <f t="shared" si="6"/>
        <v/>
      </c>
      <c r="AB133" s="944" t="str">
        <f>IF(ISERROR(Tableau1475[[#This Row],[Cost (excl tax, EUR)]]*(1-$G$3)),"",Tableau1475[[#This Row],[Cost (excl tax, EUR)]]*(1-$G$3))</f>
        <v/>
      </c>
      <c r="AC133" s="882" t="str">
        <f t="shared" si="7"/>
        <v/>
      </c>
      <c r="AD133" s="344"/>
      <c r="AE133" s="344"/>
      <c r="AF133" s="344"/>
      <c r="AG133" s="292"/>
      <c r="AH133" s="292"/>
      <c r="AI133" s="292"/>
      <c r="AJ133" s="292"/>
      <c r="AK133" s="256"/>
      <c r="AL133" s="256"/>
      <c r="AM133" s="256"/>
      <c r="AN133" s="256"/>
    </row>
    <row r="134" spans="1:40" ht="15" customHeight="1">
      <c r="A134" s="941" t="s">
        <v>1223</v>
      </c>
      <c r="B134" s="942">
        <f>IF(VLOOKUP($A134,'Data (new)'!$A:$T,2,0)="","",VLOOKUP($A134,'Data (new)'!$A:$T,2,0))</f>
        <v>14081</v>
      </c>
      <c r="C134" s="942" t="str">
        <f>IF(VLOOKUP($A134,Data!$A:$T,3,0)="","",VLOOKUP($A134,Data!$A:$T,3,0))</f>
        <v/>
      </c>
      <c r="D134" s="853" t="str">
        <f>IF(VLOOKUP($A134,'Data (new)'!$A:$T,5,0)="","",VLOOKUP($A134,'Data (new)'!$A:$T,5,0))</f>
        <v>Dune Gava</v>
      </c>
      <c r="E134" s="853" t="str">
        <f>IF(VLOOKUP($A134,'Data (new)'!$A:$T,6,0)="","",VLOOKUP($A134,'Data (new)'!$A:$T,6,0))</f>
        <v>Triad 2</v>
      </c>
      <c r="F134" s="853" t="str">
        <f>IF(VLOOKUP($A134,'Data (new)'!$A:$T,14,0)="","",VLOOKUP($A134,'Data (new)'!$A:$T,14,0))</f>
        <v>Jugs</v>
      </c>
      <c r="G134" s="943" t="str">
        <f>IF(VLOOKUP($A134,'Data (new)'!$A:$T,10,0)="","",VLOOKUP($A134,'Data (new)'!$A:$T,10,0))</f>
        <v>XXL</v>
      </c>
      <c r="H134" s="943">
        <f>IF(VLOOKUP($A134,'Data (new)'!$A:$T,11,0)="","",VLOOKUP($A134,'Data (new)'!$A:$T,11,0))</f>
        <v>1</v>
      </c>
      <c r="I134" s="944">
        <f>IF(VLOOKUP($A134,'Data (new)'!$A:$T,16,0)="","",VLOOKUP($A134,'Data (new)'!$A:$T,16,0))</f>
        <v>100</v>
      </c>
      <c r="J134" s="769"/>
      <c r="K134" s="774"/>
      <c r="L134" s="772"/>
      <c r="M134" s="773"/>
      <c r="N134" s="775"/>
      <c r="O134" s="945"/>
      <c r="P134" s="776"/>
      <c r="Q134" s="946"/>
      <c r="R134" s="947"/>
      <c r="S134" s="777"/>
      <c r="T134" s="770"/>
      <c r="U134" s="771"/>
      <c r="V134" s="948"/>
      <c r="W134" s="949"/>
      <c r="X134" s="944">
        <f>IF(VLOOKUP($A134,'Data (new)'!$A:$T,12,0)="","",VLOOKUP($A134,'Data (new)'!$A:$T,12,0))</f>
        <v>1.425</v>
      </c>
      <c r="Y134" s="943" t="str">
        <f t="shared" si="4"/>
        <v/>
      </c>
      <c r="Z134" s="943" t="str">
        <f t="shared" si="5"/>
        <v/>
      </c>
      <c r="AA134" s="944" t="str">
        <f t="shared" si="6"/>
        <v/>
      </c>
      <c r="AB134" s="944" t="str">
        <f>IF(ISERROR(Tableau1475[[#This Row],[Cost (excl tax, EUR)]]*(1-$G$3)),"",Tableau1475[[#This Row],[Cost (excl tax, EUR)]]*(1-$G$3))</f>
        <v/>
      </c>
      <c r="AC134" s="962" t="str">
        <f t="shared" si="7"/>
        <v/>
      </c>
      <c r="AD134" s="344"/>
      <c r="AE134" s="344"/>
      <c r="AF134" s="344"/>
      <c r="AG134" s="292"/>
      <c r="AH134" s="292"/>
      <c r="AI134" s="292"/>
      <c r="AJ134" s="292"/>
      <c r="AK134" s="256"/>
      <c r="AL134" s="256"/>
      <c r="AM134" s="256"/>
      <c r="AN134" s="256"/>
    </row>
    <row r="135" spans="1:40" ht="15" customHeight="1">
      <c r="A135" s="941" t="s">
        <v>1503</v>
      </c>
      <c r="B135" s="942" t="str">
        <f>IF(VLOOKUP($A135,'Data (new)'!$A:$T,2,0)="","",VLOOKUP($A135,'Data (new)'!$A:$T,2,0))</f>
        <v/>
      </c>
      <c r="C135" s="942" t="str">
        <f>IF(VLOOKUP($A135,Data!$A:$T,3,0)="","",VLOOKUP($A135,Data!$A:$T,3,0))</f>
        <v/>
      </c>
      <c r="D135" s="853" t="str">
        <f>IF(VLOOKUP($A135,'Data (new)'!$A:$T,5,0)="","",VLOOKUP($A135,'Data (new)'!$A:$T,5,0))</f>
        <v>Dune Gava</v>
      </c>
      <c r="E135" s="853" t="str">
        <f>IF(VLOOKUP($A135,'Data (new)'!$A:$T,6,0)="","",VLOOKUP($A135,'Data (new)'!$A:$T,6,0))</f>
        <v>Triad 3</v>
      </c>
      <c r="F135" s="853" t="str">
        <f>IF(VLOOKUP($A135,'Data (new)'!$A:$T,14,0)="","",VLOOKUP($A135,'Data (new)'!$A:$T,14,0))</f>
        <v>Jug</v>
      </c>
      <c r="G135" s="943" t="str">
        <f>IF(VLOOKUP($A135,'Data (new)'!$A:$T,10,0)="","",VLOOKUP($A135,'Data (new)'!$A:$T,10,0))</f>
        <v>XL</v>
      </c>
      <c r="H135" s="943">
        <f>IF(VLOOKUP($A135,'Data (new)'!$A:$T,11,0)="","",VLOOKUP($A135,'Data (new)'!$A:$T,11,0))</f>
        <v>1</v>
      </c>
      <c r="I135" s="944">
        <f>IF(VLOOKUP($A135,'Data (new)'!$A:$T,16,0)="","",VLOOKUP($A135,'Data (new)'!$A:$T,16,0))</f>
        <v>105</v>
      </c>
      <c r="J135" s="769"/>
      <c r="K135" s="774"/>
      <c r="L135" s="772"/>
      <c r="M135" s="773"/>
      <c r="N135" s="775"/>
      <c r="O135" s="945"/>
      <c r="P135" s="776"/>
      <c r="Q135" s="946"/>
      <c r="R135" s="947"/>
      <c r="S135" s="777"/>
      <c r="T135" s="770"/>
      <c r="U135" s="771"/>
      <c r="V135" s="948"/>
      <c r="W135" s="949"/>
      <c r="X135" s="944">
        <f>IF(VLOOKUP($A135,'Data (new)'!$A:$T,12,0)="","",VLOOKUP($A135,'Data (new)'!$A:$T,12,0))</f>
        <v>1.99</v>
      </c>
      <c r="Y135" s="943" t="str">
        <f t="shared" si="4"/>
        <v/>
      </c>
      <c r="Z135" s="943" t="str">
        <f t="shared" si="5"/>
        <v/>
      </c>
      <c r="AA135" s="944" t="str">
        <f t="shared" si="6"/>
        <v/>
      </c>
      <c r="AB135" s="944" t="str">
        <f>IF(ISERROR(Tableau1475[[#This Row],[Cost (excl tax, EUR)]]*(1-$G$3)),"",Tableau1475[[#This Row],[Cost (excl tax, EUR)]]*(1-$G$3))</f>
        <v/>
      </c>
      <c r="AC135" s="882" t="str">
        <f t="shared" si="7"/>
        <v/>
      </c>
      <c r="AD135" s="344"/>
      <c r="AE135" s="344"/>
      <c r="AF135" s="344"/>
      <c r="AG135" s="292"/>
      <c r="AH135" s="292"/>
      <c r="AI135" s="292"/>
      <c r="AJ135" s="292"/>
      <c r="AK135" s="256"/>
      <c r="AL135" s="256"/>
      <c r="AM135" s="256"/>
      <c r="AN135" s="256"/>
    </row>
    <row r="136" spans="1:40" ht="15" customHeight="1">
      <c r="A136" s="941" t="s">
        <v>1008</v>
      </c>
      <c r="B136" s="942">
        <f>IF(VLOOKUP($A136,'Data (new)'!$A:$T,2,0)="","",VLOOKUP($A136,'Data (new)'!$A:$T,2,0))</f>
        <v>6630</v>
      </c>
      <c r="C136" s="942" t="str">
        <f>IF(VLOOKUP($A136,Data!$A:$T,3,0)="","",VLOOKUP($A136,Data!$A:$T,3,0))</f>
        <v>H077</v>
      </c>
      <c r="D136" s="853" t="str">
        <f>IF(VLOOKUP($A136,'Data (new)'!$A:$T,5,0)="","",VLOOKUP($A136,'Data (new)'!$A:$T,5,0))</f>
        <v>Hybrid</v>
      </c>
      <c r="E136" s="853" t="str">
        <f>IF(VLOOKUP($A136,'Data (new)'!$A:$T,6,0)="","",VLOOKUP($A136,'Data (new)'!$A:$T,6,0))</f>
        <v>Akro</v>
      </c>
      <c r="F136" s="853" t="str">
        <f>IF(VLOOKUP($A136,'Data (new)'!$A:$T,14,0)="","",VLOOKUP($A136,'Data (new)'!$A:$T,14,0))</f>
        <v>Pockets</v>
      </c>
      <c r="G136" s="943" t="str">
        <f>IF(VLOOKUP($A136,'Data (new)'!$A:$T,10,0)="","",VLOOKUP($A136,'Data (new)'!$A:$T,10,0))</f>
        <v>M / L / XL</v>
      </c>
      <c r="H136" s="943">
        <f>IF(VLOOKUP($A136,'Data (new)'!$A:$T,11,0)="","",VLOOKUP($A136,'Data (new)'!$A:$T,11,0))</f>
        <v>10</v>
      </c>
      <c r="I136" s="944">
        <f>IF(VLOOKUP($A136,'Data (new)'!$A:$T,16,0)="","",VLOOKUP($A136,'Data (new)'!$A:$T,16,0))</f>
        <v>163</v>
      </c>
      <c r="J136" s="769"/>
      <c r="K136" s="774"/>
      <c r="L136" s="772"/>
      <c r="M136" s="773"/>
      <c r="N136" s="775"/>
      <c r="O136" s="945"/>
      <c r="P136" s="776"/>
      <c r="Q136" s="946"/>
      <c r="R136" s="947"/>
      <c r="S136" s="777"/>
      <c r="T136" s="770"/>
      <c r="U136" s="771"/>
      <c r="V136" s="948"/>
      <c r="W136" s="949"/>
      <c r="X136" s="944">
        <f>IF(VLOOKUP($A136,'Data (new)'!$A:$T,12,0)="","",VLOOKUP($A136,'Data (new)'!$A:$T,12,0))</f>
        <v>2.9220000000000002</v>
      </c>
      <c r="Y136" s="943" t="str">
        <f t="shared" ref="Y136:Y199" si="8">IF(Z136="","",(Z136*H136))</f>
        <v/>
      </c>
      <c r="Z136" s="943" t="str">
        <f t="shared" ref="Z136:Z199" si="9">IF(SUM(J136:W136)=0,"",SUM(J136:W136))</f>
        <v/>
      </c>
      <c r="AA136" s="944" t="str">
        <f t="shared" ref="AA136:AA199" si="10">IF(Z136="","",SUM(J136:W136)*I136)</f>
        <v/>
      </c>
      <c r="AB136" s="944" t="str">
        <f>IF(ISERROR(Tableau1475[[#This Row],[Cost (excl tax, EUR)]]*(1-$G$3)),"",Tableau1475[[#This Row],[Cost (excl tax, EUR)]]*(1-$G$3))</f>
        <v/>
      </c>
      <c r="AC136" s="962" t="str">
        <f t="shared" si="7"/>
        <v/>
      </c>
      <c r="AD136" s="344"/>
      <c r="AE136" s="344"/>
      <c r="AF136" s="344"/>
      <c r="AG136" s="292"/>
      <c r="AH136" s="292"/>
      <c r="AI136" s="292"/>
      <c r="AJ136" s="292"/>
      <c r="AK136" s="256"/>
      <c r="AL136" s="256"/>
      <c r="AM136" s="256"/>
      <c r="AN136" s="256"/>
    </row>
    <row r="137" spans="1:40" ht="15" customHeight="1">
      <c r="A137" s="941" t="s">
        <v>1009</v>
      </c>
      <c r="B137" s="942">
        <f>IF(VLOOKUP($A137,'Data (new)'!$A:$T,2,0)="","",VLOOKUP($A137,'Data (new)'!$A:$T,2,0))</f>
        <v>6019</v>
      </c>
      <c r="C137" s="942" t="str">
        <f>IF(VLOOKUP($A137,Data!$A:$T,3,0)="","",VLOOKUP($A137,Data!$A:$T,3,0))</f>
        <v>H050</v>
      </c>
      <c r="D137" s="853" t="str">
        <f>IF(VLOOKUP($A137,'Data (new)'!$A:$T,5,0)="","",VLOOKUP($A137,'Data (new)'!$A:$T,5,0))</f>
        <v>Hybrid</v>
      </c>
      <c r="E137" s="853" t="str">
        <f>IF(VLOOKUP($A137,'Data (new)'!$A:$T,6,0)="","",VLOOKUP($A137,'Data (new)'!$A:$T,6,0))</f>
        <v>Aku</v>
      </c>
      <c r="F137" s="853" t="str">
        <f>IF(VLOOKUP($A137,'Data (new)'!$A:$T,14,0)="","",VLOOKUP($A137,'Data (new)'!$A:$T,14,0))</f>
        <v>Feet</v>
      </c>
      <c r="G137" s="943" t="str">
        <f>IF(VLOOKUP($A137,'Data (new)'!$A:$T,10,0)="","",VLOOKUP($A137,'Data (new)'!$A:$T,10,0))</f>
        <v>XS</v>
      </c>
      <c r="H137" s="943">
        <f>IF(VLOOKUP($A137,'Data (new)'!$A:$T,11,0)="","",VLOOKUP($A137,'Data (new)'!$A:$T,11,0))</f>
        <v>20</v>
      </c>
      <c r="I137" s="944">
        <f>IF(VLOOKUP($A137,'Data (new)'!$A:$T,16,0)="","",VLOOKUP($A137,'Data (new)'!$A:$T,16,0))</f>
        <v>115</v>
      </c>
      <c r="J137" s="769"/>
      <c r="K137" s="774"/>
      <c r="L137" s="772"/>
      <c r="M137" s="773"/>
      <c r="N137" s="775"/>
      <c r="O137" s="945"/>
      <c r="P137" s="776"/>
      <c r="Q137" s="946"/>
      <c r="R137" s="947"/>
      <c r="S137" s="777"/>
      <c r="T137" s="770"/>
      <c r="U137" s="771"/>
      <c r="V137" s="948"/>
      <c r="W137" s="949"/>
      <c r="X137" s="944">
        <f>IF(VLOOKUP($A137,'Data (new)'!$A:$T,12,0)="","",VLOOKUP($A137,'Data (new)'!$A:$T,12,0))</f>
        <v>1.135</v>
      </c>
      <c r="Y137" s="943" t="str">
        <f t="shared" si="8"/>
        <v/>
      </c>
      <c r="Z137" s="943" t="str">
        <f t="shared" si="9"/>
        <v/>
      </c>
      <c r="AA137" s="944" t="str">
        <f t="shared" si="10"/>
        <v/>
      </c>
      <c r="AB137" s="944" t="str">
        <f>IF(ISERROR(Tableau1475[[#This Row],[Cost (excl tax, EUR)]]*(1-$G$3)),"",Tableau1475[[#This Row],[Cost (excl tax, EUR)]]*(1-$G$3))</f>
        <v/>
      </c>
      <c r="AC137" s="882" t="str">
        <f t="shared" ref="AC137:AC200" si="11">IF(Z137="","",SUM(J137:W137)*X137)</f>
        <v/>
      </c>
      <c r="AD137" s="344"/>
      <c r="AE137" s="344"/>
      <c r="AF137" s="344"/>
      <c r="AG137" s="292"/>
      <c r="AH137" s="292"/>
      <c r="AI137" s="292"/>
      <c r="AJ137" s="292"/>
      <c r="AK137" s="256"/>
      <c r="AL137" s="256"/>
      <c r="AM137" s="256"/>
      <c r="AN137" s="256"/>
    </row>
    <row r="138" spans="1:40" ht="15" customHeight="1">
      <c r="A138" s="941" t="s">
        <v>1010</v>
      </c>
      <c r="B138" s="942">
        <f>IF(VLOOKUP($A138,'Data (new)'!$A:$T,2,0)="","",VLOOKUP($A138,'Data (new)'!$A:$T,2,0))</f>
        <v>6657</v>
      </c>
      <c r="C138" s="942" t="str">
        <f>IF(VLOOKUP($A138,Data!$A:$T,3,0)="","",VLOOKUP($A138,Data!$A:$T,3,0))</f>
        <v>H094</v>
      </c>
      <c r="D138" s="853" t="str">
        <f>IF(VLOOKUP($A138,'Data (new)'!$A:$T,5,0)="","",VLOOKUP($A138,'Data (new)'!$A:$T,5,0))</f>
        <v>Hybrid</v>
      </c>
      <c r="E138" s="853" t="str">
        <f>IF(VLOOKUP($A138,'Data (new)'!$A:$T,6,0)="","",VLOOKUP($A138,'Data (new)'!$A:$T,6,0))</f>
        <v>Chaos</v>
      </c>
      <c r="F138" s="853" t="str">
        <f>IF(VLOOKUP($A138,'Data (new)'!$A:$T,14,0)="","",VLOOKUP($A138,'Data (new)'!$A:$T,14,0))</f>
        <v>Slopers</v>
      </c>
      <c r="G138" s="943" t="str">
        <f>IF(VLOOKUP($A138,'Data (new)'!$A:$T,10,0)="","",VLOOKUP($A138,'Data (new)'!$A:$T,10,0))</f>
        <v>XXL</v>
      </c>
      <c r="H138" s="943">
        <f>IF(VLOOKUP($A138,'Data (new)'!$A:$T,11,0)="","",VLOOKUP($A138,'Data (new)'!$A:$T,11,0))</f>
        <v>8</v>
      </c>
      <c r="I138" s="944">
        <f>IF(VLOOKUP($A138,'Data (new)'!$A:$T,16,0)="","",VLOOKUP($A138,'Data (new)'!$A:$T,16,0))</f>
        <v>274</v>
      </c>
      <c r="J138" s="769"/>
      <c r="K138" s="774"/>
      <c r="L138" s="772"/>
      <c r="M138" s="773"/>
      <c r="N138" s="775"/>
      <c r="O138" s="945"/>
      <c r="P138" s="776"/>
      <c r="Q138" s="946"/>
      <c r="R138" s="947"/>
      <c r="S138" s="777"/>
      <c r="T138" s="770"/>
      <c r="U138" s="771"/>
      <c r="V138" s="948"/>
      <c r="W138" s="949"/>
      <c r="X138" s="944">
        <f>IF(VLOOKUP($A138,'Data (new)'!$A:$T,12,0)="","",VLOOKUP($A138,'Data (new)'!$A:$T,12,0))</f>
        <v>4.09</v>
      </c>
      <c r="Y138" s="943" t="str">
        <f t="shared" si="8"/>
        <v/>
      </c>
      <c r="Z138" s="943" t="str">
        <f t="shared" si="9"/>
        <v/>
      </c>
      <c r="AA138" s="944" t="str">
        <f t="shared" si="10"/>
        <v/>
      </c>
      <c r="AB138" s="944" t="str">
        <f>IF(ISERROR(Tableau1475[[#This Row],[Cost (excl tax, EUR)]]*(1-$G$3)),"",Tableau1475[[#This Row],[Cost (excl tax, EUR)]]*(1-$G$3))</f>
        <v/>
      </c>
      <c r="AC138" s="962" t="str">
        <f t="shared" si="11"/>
        <v/>
      </c>
      <c r="AD138" s="344"/>
      <c r="AE138" s="344"/>
      <c r="AF138" s="344"/>
      <c r="AG138" s="292"/>
      <c r="AH138" s="292"/>
      <c r="AI138" s="292"/>
      <c r="AJ138" s="292"/>
      <c r="AK138" s="256"/>
      <c r="AL138" s="256"/>
      <c r="AM138" s="256"/>
      <c r="AN138" s="256"/>
    </row>
    <row r="139" spans="1:40" ht="15" customHeight="1">
      <c r="A139" s="941" t="s">
        <v>1011</v>
      </c>
      <c r="B139" s="942">
        <f>IF(VLOOKUP($A139,'Data (new)'!$A:$T,2,0)="","",VLOOKUP($A139,'Data (new)'!$A:$T,2,0))</f>
        <v>6655</v>
      </c>
      <c r="C139" s="942" t="str">
        <f>IF(VLOOKUP($A139,Data!$A:$T,3,0)="","",VLOOKUP($A139,Data!$A:$T,3,0))</f>
        <v>H143</v>
      </c>
      <c r="D139" s="853" t="str">
        <f>IF(VLOOKUP($A139,'Data (new)'!$A:$T,5,0)="","",VLOOKUP($A139,'Data (new)'!$A:$T,5,0))</f>
        <v>Hybrid</v>
      </c>
      <c r="E139" s="853" t="str">
        <f>IF(VLOOKUP($A139,'Data (new)'!$A:$T,6,0)="","",VLOOKUP($A139,'Data (new)'!$A:$T,6,0))</f>
        <v>Cosmos</v>
      </c>
      <c r="F139" s="853" t="str">
        <f>IF(VLOOKUP($A139,'Data (new)'!$A:$T,14,0)="","",VLOOKUP($A139,'Data (new)'!$A:$T,14,0))</f>
        <v>Jugs</v>
      </c>
      <c r="G139" s="943" t="str">
        <f>IF(VLOOKUP($A139,'Data (new)'!$A:$T,10,0)="","",VLOOKUP($A139,'Data (new)'!$A:$T,10,0))</f>
        <v>L</v>
      </c>
      <c r="H139" s="943">
        <f>IF(VLOOKUP($A139,'Data (new)'!$A:$T,11,0)="","",VLOOKUP($A139,'Data (new)'!$A:$T,11,0))</f>
        <v>10</v>
      </c>
      <c r="I139" s="944">
        <f>IF(VLOOKUP($A139,'Data (new)'!$A:$T,16,0)="","",VLOOKUP($A139,'Data (new)'!$A:$T,16,0))</f>
        <v>166</v>
      </c>
      <c r="J139" s="769"/>
      <c r="K139" s="774"/>
      <c r="L139" s="772"/>
      <c r="M139" s="773"/>
      <c r="N139" s="775"/>
      <c r="O139" s="945"/>
      <c r="P139" s="776"/>
      <c r="Q139" s="946"/>
      <c r="R139" s="947"/>
      <c r="S139" s="777"/>
      <c r="T139" s="770"/>
      <c r="U139" s="771"/>
      <c r="V139" s="948"/>
      <c r="W139" s="949"/>
      <c r="X139" s="944">
        <f>IF(VLOOKUP($A139,'Data (new)'!$A:$T,12,0)="","",VLOOKUP($A139,'Data (new)'!$A:$T,12,0))</f>
        <v>2.9950000000000001</v>
      </c>
      <c r="Y139" s="943" t="str">
        <f t="shared" si="8"/>
        <v/>
      </c>
      <c r="Z139" s="943" t="str">
        <f t="shared" si="9"/>
        <v/>
      </c>
      <c r="AA139" s="944" t="str">
        <f t="shared" si="10"/>
        <v/>
      </c>
      <c r="AB139" s="944" t="str">
        <f>IF(ISERROR(Tableau1475[[#This Row],[Cost (excl tax, EUR)]]*(1-$G$3)),"",Tableau1475[[#This Row],[Cost (excl tax, EUR)]]*(1-$G$3))</f>
        <v/>
      </c>
      <c r="AC139" s="882" t="str">
        <f t="shared" si="11"/>
        <v/>
      </c>
      <c r="AD139" s="344"/>
      <c r="AE139" s="344"/>
      <c r="AF139" s="344"/>
      <c r="AG139" s="292"/>
      <c r="AH139" s="292"/>
      <c r="AI139" s="292"/>
      <c r="AJ139" s="292"/>
      <c r="AK139" s="256"/>
      <c r="AL139" s="256"/>
      <c r="AM139" s="256"/>
      <c r="AN139" s="256"/>
    </row>
    <row r="140" spans="1:40" ht="15" customHeight="1">
      <c r="A140" s="941" t="s">
        <v>1012</v>
      </c>
      <c r="B140" s="942">
        <f>IF(VLOOKUP($A140,'Data (new)'!$A:$T,2,0)="","",VLOOKUP($A140,'Data (new)'!$A:$T,2,0))</f>
        <v>5380</v>
      </c>
      <c r="C140" s="942" t="str">
        <f>IF(VLOOKUP($A140,Data!$A:$T,3,0)="","",VLOOKUP($A140,Data!$A:$T,3,0))</f>
        <v>H089</v>
      </c>
      <c r="D140" s="853" t="str">
        <f>IF(VLOOKUP($A140,'Data (new)'!$A:$T,5,0)="","",VLOOKUP($A140,'Data (new)'!$A:$T,5,0))</f>
        <v>Hybrid</v>
      </c>
      <c r="E140" s="853" t="str">
        <f>IF(VLOOKUP($A140,'Data (new)'!$A:$T,6,0)="","",VLOOKUP($A140,'Data (new)'!$A:$T,6,0))</f>
        <v>Dagger</v>
      </c>
      <c r="F140" s="853" t="str">
        <f>IF(VLOOKUP($A140,'Data (new)'!$A:$T,14,0)="","",VLOOKUP($A140,'Data (new)'!$A:$T,14,0))</f>
        <v>Slopers</v>
      </c>
      <c r="G140" s="943" t="str">
        <f>IF(VLOOKUP($A140,'Data (new)'!$A:$T,10,0)="","",VLOOKUP($A140,'Data (new)'!$A:$T,10,0))</f>
        <v>MEGA</v>
      </c>
      <c r="H140" s="943">
        <f>IF(VLOOKUP($A140,'Data (new)'!$A:$T,11,0)="","",VLOOKUP($A140,'Data (new)'!$A:$T,11,0))</f>
        <v>2</v>
      </c>
      <c r="I140" s="944">
        <f>IF(VLOOKUP($A140,'Data (new)'!$A:$T,16,0)="","",VLOOKUP($A140,'Data (new)'!$A:$T,16,0))</f>
        <v>151</v>
      </c>
      <c r="J140" s="769"/>
      <c r="K140" s="774"/>
      <c r="L140" s="772"/>
      <c r="M140" s="773"/>
      <c r="N140" s="775"/>
      <c r="O140" s="945"/>
      <c r="P140" s="776"/>
      <c r="Q140" s="946"/>
      <c r="R140" s="947"/>
      <c r="S140" s="777"/>
      <c r="T140" s="770"/>
      <c r="U140" s="771"/>
      <c r="V140" s="948"/>
      <c r="W140" s="949"/>
      <c r="X140" s="944">
        <f>IF(VLOOKUP($A140,'Data (new)'!$A:$T,12,0)="","",VLOOKUP($A140,'Data (new)'!$A:$T,12,0))</f>
        <v>2.4009999999999998</v>
      </c>
      <c r="Y140" s="943" t="str">
        <f t="shared" si="8"/>
        <v/>
      </c>
      <c r="Z140" s="943" t="str">
        <f t="shared" si="9"/>
        <v/>
      </c>
      <c r="AA140" s="944" t="str">
        <f t="shared" si="10"/>
        <v/>
      </c>
      <c r="AB140" s="944" t="str">
        <f>IF(ISERROR(Tableau1475[[#This Row],[Cost (excl tax, EUR)]]*(1-$G$3)),"",Tableau1475[[#This Row],[Cost (excl tax, EUR)]]*(1-$G$3))</f>
        <v/>
      </c>
      <c r="AC140" s="962" t="str">
        <f t="shared" si="11"/>
        <v/>
      </c>
      <c r="AD140" s="344"/>
      <c r="AE140" s="344"/>
      <c r="AF140" s="344"/>
      <c r="AG140" s="292"/>
      <c r="AH140" s="292"/>
      <c r="AI140" s="292"/>
      <c r="AJ140" s="292"/>
      <c r="AK140" s="256"/>
      <c r="AL140" s="256"/>
      <c r="AM140" s="256"/>
      <c r="AN140" s="256"/>
    </row>
    <row r="141" spans="1:40" ht="15" customHeight="1">
      <c r="A141" s="941" t="s">
        <v>1013</v>
      </c>
      <c r="B141" s="942">
        <f>IF(VLOOKUP($A141,'Data (new)'!$A:$T,2,0)="","",VLOOKUP($A141,'Data (new)'!$A:$T,2,0))</f>
        <v>5304</v>
      </c>
      <c r="C141" s="942" t="str">
        <f>IF(VLOOKUP($A141,Data!$A:$T,3,0)="","",VLOOKUP($A141,Data!$A:$T,3,0))</f>
        <v>H088</v>
      </c>
      <c r="D141" s="853" t="str">
        <f>IF(VLOOKUP($A141,'Data (new)'!$A:$T,5,0)="","",VLOOKUP($A141,'Data (new)'!$A:$T,5,0))</f>
        <v>Hybrid</v>
      </c>
      <c r="E141" s="853" t="str">
        <f>IF(VLOOKUP($A141,'Data (new)'!$A:$T,6,0)="","",VLOOKUP($A141,'Data (new)'!$A:$T,6,0))</f>
        <v>Dalton</v>
      </c>
      <c r="F141" s="853" t="str">
        <f>IF(VLOOKUP($A141,'Data (new)'!$A:$T,14,0)="","",VLOOKUP($A141,'Data (new)'!$A:$T,14,0))</f>
        <v>Pinches</v>
      </c>
      <c r="G141" s="943" t="str">
        <f>IF(VLOOKUP($A141,'Data (new)'!$A:$T,10,0)="","",VLOOKUP($A141,'Data (new)'!$A:$T,10,0))</f>
        <v>MEGA</v>
      </c>
      <c r="H141" s="943">
        <f>IF(VLOOKUP($A141,'Data (new)'!$A:$T,11,0)="","",VLOOKUP($A141,'Data (new)'!$A:$T,11,0))</f>
        <v>2</v>
      </c>
      <c r="I141" s="944">
        <f>IF(VLOOKUP($A141,'Data (new)'!$A:$T,16,0)="","",VLOOKUP($A141,'Data (new)'!$A:$T,16,0))</f>
        <v>108</v>
      </c>
      <c r="J141" s="769"/>
      <c r="K141" s="774"/>
      <c r="L141" s="772"/>
      <c r="M141" s="773"/>
      <c r="N141" s="775"/>
      <c r="O141" s="945"/>
      <c r="P141" s="776"/>
      <c r="Q141" s="946"/>
      <c r="R141" s="947"/>
      <c r="S141" s="777"/>
      <c r="T141" s="770"/>
      <c r="U141" s="771"/>
      <c r="V141" s="948"/>
      <c r="W141" s="949"/>
      <c r="X141" s="944">
        <f>IF(VLOOKUP($A141,'Data (new)'!$A:$T,12,0)="","",VLOOKUP($A141,'Data (new)'!$A:$T,12,0))</f>
        <v>1.5529999999999999</v>
      </c>
      <c r="Y141" s="943" t="str">
        <f t="shared" si="8"/>
        <v/>
      </c>
      <c r="Z141" s="943" t="str">
        <f t="shared" si="9"/>
        <v/>
      </c>
      <c r="AA141" s="944" t="str">
        <f t="shared" si="10"/>
        <v/>
      </c>
      <c r="AB141" s="944" t="str">
        <f>IF(ISERROR(Tableau1475[[#This Row],[Cost (excl tax, EUR)]]*(1-$G$3)),"",Tableau1475[[#This Row],[Cost (excl tax, EUR)]]*(1-$G$3))</f>
        <v/>
      </c>
      <c r="AC141" s="882" t="str">
        <f t="shared" si="11"/>
        <v/>
      </c>
      <c r="AD141" s="344"/>
      <c r="AE141" s="344"/>
      <c r="AF141" s="344"/>
      <c r="AG141" s="292"/>
      <c r="AH141" s="292"/>
      <c r="AI141" s="292"/>
      <c r="AJ141" s="292"/>
      <c r="AK141" s="256"/>
      <c r="AL141" s="256"/>
      <c r="AM141" s="256"/>
      <c r="AN141" s="256"/>
    </row>
    <row r="142" spans="1:40" ht="15" customHeight="1">
      <c r="A142" s="941" t="s">
        <v>1014</v>
      </c>
      <c r="B142" s="942">
        <f>IF(VLOOKUP($A142,'Data (new)'!$A:$T,2,0)="","",VLOOKUP($A142,'Data (new)'!$A:$T,2,0))</f>
        <v>6659</v>
      </c>
      <c r="C142" s="942" t="str">
        <f>IF(VLOOKUP($A142,Data!$A:$T,3,0)="","",VLOOKUP($A142,Data!$A:$T,3,0))</f>
        <v>H081</v>
      </c>
      <c r="D142" s="853" t="str">
        <f>IF(VLOOKUP($A142,'Data (new)'!$A:$T,5,0)="","",VLOOKUP($A142,'Data (new)'!$A:$T,5,0))</f>
        <v>Hybrid</v>
      </c>
      <c r="E142" s="853" t="str">
        <f>IF(VLOOKUP($A142,'Data (new)'!$A:$T,6,0)="","",VLOOKUP($A142,'Data (new)'!$A:$T,6,0))</f>
        <v>Dark</v>
      </c>
      <c r="F142" s="853" t="str">
        <f>IF(VLOOKUP($A142,'Data (new)'!$A:$T,14,0)="","",VLOOKUP($A142,'Data (new)'!$A:$T,14,0))</f>
        <v>Slopers</v>
      </c>
      <c r="G142" s="943" t="str">
        <f>IF(VLOOKUP($A142,'Data (new)'!$A:$T,10,0)="","",VLOOKUP($A142,'Data (new)'!$A:$T,10,0))</f>
        <v>MEGA</v>
      </c>
      <c r="H142" s="943">
        <f>IF(VLOOKUP($A142,'Data (new)'!$A:$T,11,0)="","",VLOOKUP($A142,'Data (new)'!$A:$T,11,0))</f>
        <v>2</v>
      </c>
      <c r="I142" s="944">
        <f>IF(VLOOKUP($A142,'Data (new)'!$A:$T,16,0)="","",VLOOKUP($A142,'Data (new)'!$A:$T,16,0))</f>
        <v>107</v>
      </c>
      <c r="J142" s="769"/>
      <c r="K142" s="774"/>
      <c r="L142" s="772"/>
      <c r="M142" s="773"/>
      <c r="N142" s="775"/>
      <c r="O142" s="945"/>
      <c r="P142" s="776"/>
      <c r="Q142" s="946"/>
      <c r="R142" s="947"/>
      <c r="S142" s="777"/>
      <c r="T142" s="770"/>
      <c r="U142" s="771"/>
      <c r="V142" s="948"/>
      <c r="W142" s="949"/>
      <c r="X142" s="944">
        <f>IF(VLOOKUP($A142,'Data (new)'!$A:$T,12,0)="","",VLOOKUP($A142,'Data (new)'!$A:$T,12,0))</f>
        <v>1.5269999999999999</v>
      </c>
      <c r="Y142" s="943" t="str">
        <f t="shared" si="8"/>
        <v/>
      </c>
      <c r="Z142" s="943" t="str">
        <f t="shared" si="9"/>
        <v/>
      </c>
      <c r="AA142" s="944" t="str">
        <f t="shared" si="10"/>
        <v/>
      </c>
      <c r="AB142" s="944" t="str">
        <f>IF(ISERROR(Tableau1475[[#This Row],[Cost (excl tax, EUR)]]*(1-$G$3)),"",Tableau1475[[#This Row],[Cost (excl tax, EUR)]]*(1-$G$3))</f>
        <v/>
      </c>
      <c r="AC142" s="962" t="str">
        <f t="shared" si="11"/>
        <v/>
      </c>
      <c r="AD142" s="344"/>
      <c r="AE142" s="344"/>
      <c r="AF142" s="344"/>
      <c r="AG142" s="292"/>
      <c r="AH142" s="292"/>
      <c r="AI142" s="292"/>
      <c r="AJ142" s="292"/>
      <c r="AK142" s="256"/>
      <c r="AL142" s="256"/>
      <c r="AM142" s="256"/>
      <c r="AN142" s="256"/>
    </row>
    <row r="143" spans="1:40" ht="15" customHeight="1">
      <c r="A143" s="941" t="s">
        <v>1015</v>
      </c>
      <c r="B143" s="942">
        <f>IF(VLOOKUP($A143,'Data (new)'!$A:$T,2,0)="","",VLOOKUP($A143,'Data (new)'!$A:$T,2,0))</f>
        <v>5381</v>
      </c>
      <c r="C143" s="942" t="str">
        <f>IF(VLOOKUP($A143,Data!$A:$T,3,0)="","",VLOOKUP($A143,Data!$A:$T,3,0))</f>
        <v>H093</v>
      </c>
      <c r="D143" s="853" t="str">
        <f>IF(VLOOKUP($A143,'Data (new)'!$A:$T,5,0)="","",VLOOKUP($A143,'Data (new)'!$A:$T,5,0))</f>
        <v>Hybrid</v>
      </c>
      <c r="E143" s="853" t="str">
        <f>IF(VLOOKUP($A143,'Data (new)'!$A:$T,6,0)="","",VLOOKUP($A143,'Data (new)'!$A:$T,6,0))</f>
        <v>Dogma</v>
      </c>
      <c r="F143" s="853" t="str">
        <f>IF(VLOOKUP($A143,'Data (new)'!$A:$T,14,0)="","",VLOOKUP($A143,'Data (new)'!$A:$T,14,0))</f>
        <v>Pinches</v>
      </c>
      <c r="G143" s="943" t="str">
        <f>IF(VLOOKUP($A143,'Data (new)'!$A:$T,10,0)="","",VLOOKUP($A143,'Data (new)'!$A:$T,10,0))</f>
        <v>M -&gt; XXL</v>
      </c>
      <c r="H143" s="943">
        <f>IF(VLOOKUP($A143,'Data (new)'!$A:$T,11,0)="","",VLOOKUP($A143,'Data (new)'!$A:$T,11,0))</f>
        <v>10</v>
      </c>
      <c r="I143" s="944">
        <f>IF(VLOOKUP($A143,'Data (new)'!$A:$T,16,0)="","",VLOOKUP($A143,'Data (new)'!$A:$T,16,0))</f>
        <v>207</v>
      </c>
      <c r="J143" s="769"/>
      <c r="K143" s="774"/>
      <c r="L143" s="772"/>
      <c r="M143" s="773"/>
      <c r="N143" s="775"/>
      <c r="O143" s="945"/>
      <c r="P143" s="776"/>
      <c r="Q143" s="946"/>
      <c r="R143" s="947"/>
      <c r="S143" s="777"/>
      <c r="T143" s="770"/>
      <c r="U143" s="771"/>
      <c r="V143" s="948"/>
      <c r="W143" s="949"/>
      <c r="X143" s="944">
        <f>IF(VLOOKUP($A143,'Data (new)'!$A:$T,12,0)="","",VLOOKUP($A143,'Data (new)'!$A:$T,12,0))</f>
        <v>3.9580000000000002</v>
      </c>
      <c r="Y143" s="943" t="str">
        <f t="shared" si="8"/>
        <v/>
      </c>
      <c r="Z143" s="943" t="str">
        <f t="shared" si="9"/>
        <v/>
      </c>
      <c r="AA143" s="944" t="str">
        <f t="shared" si="10"/>
        <v/>
      </c>
      <c r="AB143" s="944" t="str">
        <f>IF(ISERROR(Tableau1475[[#This Row],[Cost (excl tax, EUR)]]*(1-$G$3)),"",Tableau1475[[#This Row],[Cost (excl tax, EUR)]]*(1-$G$3))</f>
        <v/>
      </c>
      <c r="AC143" s="882" t="str">
        <f t="shared" si="11"/>
        <v/>
      </c>
      <c r="AD143" s="344"/>
      <c r="AE143" s="344"/>
      <c r="AF143" s="344"/>
      <c r="AG143" s="292"/>
      <c r="AH143" s="292"/>
      <c r="AI143" s="292"/>
      <c r="AJ143" s="292"/>
      <c r="AK143" s="256"/>
      <c r="AL143" s="256"/>
      <c r="AM143" s="256"/>
      <c r="AN143" s="256"/>
    </row>
    <row r="144" spans="1:40" ht="15" customHeight="1">
      <c r="A144" s="941" t="s">
        <v>1016</v>
      </c>
      <c r="B144" s="942">
        <f>IF(VLOOKUP($A144,'Data (new)'!$A:$T,2,0)="","",VLOOKUP($A144,'Data (new)'!$A:$T,2,0))</f>
        <v>5369</v>
      </c>
      <c r="C144" s="942" t="str">
        <f>IF(VLOOKUP($A144,Data!$A:$T,3,0)="","",VLOOKUP($A144,Data!$A:$T,3,0))</f>
        <v>H095</v>
      </c>
      <c r="D144" s="853" t="str">
        <f>IF(VLOOKUP($A144,'Data (new)'!$A:$T,5,0)="","",VLOOKUP($A144,'Data (new)'!$A:$T,5,0))</f>
        <v>Hybrid</v>
      </c>
      <c r="E144" s="853" t="str">
        <f>IF(VLOOKUP($A144,'Data (new)'!$A:$T,6,0)="","",VLOOKUP($A144,'Data (new)'!$A:$T,6,0))</f>
        <v>Elipse</v>
      </c>
      <c r="F144" s="853" t="str">
        <f>IF(VLOOKUP($A144,'Data (new)'!$A:$T,14,0)="","",VLOOKUP($A144,'Data (new)'!$A:$T,14,0))</f>
        <v>Slopers</v>
      </c>
      <c r="G144" s="943" t="str">
        <f>IF(VLOOKUP($A144,'Data (new)'!$A:$T,10,0)="","",VLOOKUP($A144,'Data (new)'!$A:$T,10,0))</f>
        <v>XXL</v>
      </c>
      <c r="H144" s="943">
        <f>IF(VLOOKUP($A144,'Data (new)'!$A:$T,11,0)="","",VLOOKUP($A144,'Data (new)'!$A:$T,11,0))</f>
        <v>2</v>
      </c>
      <c r="I144" s="944">
        <f>IF(VLOOKUP($A144,'Data (new)'!$A:$T,16,0)="","",VLOOKUP($A144,'Data (new)'!$A:$T,16,0))</f>
        <v>76</v>
      </c>
      <c r="J144" s="769"/>
      <c r="K144" s="774"/>
      <c r="L144" s="772"/>
      <c r="M144" s="773"/>
      <c r="N144" s="775"/>
      <c r="O144" s="945"/>
      <c r="P144" s="776"/>
      <c r="Q144" s="946"/>
      <c r="R144" s="947"/>
      <c r="S144" s="777"/>
      <c r="T144" s="770"/>
      <c r="U144" s="771"/>
      <c r="V144" s="948"/>
      <c r="W144" s="949"/>
      <c r="X144" s="944">
        <f>IF(VLOOKUP($A144,'Data (new)'!$A:$T,12,0)="","",VLOOKUP($A144,'Data (new)'!$A:$T,12,0))</f>
        <v>0.91600000000000004</v>
      </c>
      <c r="Y144" s="943" t="str">
        <f t="shared" si="8"/>
        <v/>
      </c>
      <c r="Z144" s="943" t="str">
        <f t="shared" si="9"/>
        <v/>
      </c>
      <c r="AA144" s="944" t="str">
        <f t="shared" si="10"/>
        <v/>
      </c>
      <c r="AB144" s="944" t="str">
        <f>IF(ISERROR(Tableau1475[[#This Row],[Cost (excl tax, EUR)]]*(1-$G$3)),"",Tableau1475[[#This Row],[Cost (excl tax, EUR)]]*(1-$G$3))</f>
        <v/>
      </c>
      <c r="AC144" s="962" t="str">
        <f t="shared" si="11"/>
        <v/>
      </c>
      <c r="AD144" s="344"/>
      <c r="AE144" s="344"/>
      <c r="AF144" s="344"/>
      <c r="AG144" s="292"/>
      <c r="AH144" s="292"/>
      <c r="AI144" s="292"/>
      <c r="AJ144" s="292"/>
      <c r="AK144" s="256"/>
      <c r="AL144" s="256"/>
      <c r="AM144" s="256"/>
      <c r="AN144" s="256"/>
    </row>
    <row r="145" spans="1:40" ht="15" customHeight="1">
      <c r="A145" s="941" t="s">
        <v>1017</v>
      </c>
      <c r="B145" s="942">
        <f>IF(VLOOKUP($A145,'Data (new)'!$A:$T,2,0)="","",VLOOKUP($A145,'Data (new)'!$A:$T,2,0))</f>
        <v>6661</v>
      </c>
      <c r="C145" s="942" t="str">
        <f>IF(VLOOKUP($A145,Data!$A:$T,3,0)="","",VLOOKUP($A145,Data!$A:$T,3,0))</f>
        <v>H092</v>
      </c>
      <c r="D145" s="853" t="str">
        <f>IF(VLOOKUP($A145,'Data (new)'!$A:$T,5,0)="","",VLOOKUP($A145,'Data (new)'!$A:$T,5,0))</f>
        <v>Hybrid</v>
      </c>
      <c r="E145" s="853" t="str">
        <f>IF(VLOOKUP($A145,'Data (new)'!$A:$T,6,0)="","",VLOOKUP($A145,'Data (new)'!$A:$T,6,0))</f>
        <v>Festin</v>
      </c>
      <c r="F145" s="853" t="str">
        <f>IF(VLOOKUP($A145,'Data (new)'!$A:$T,14,0)="","",VLOOKUP($A145,'Data (new)'!$A:$T,14,0))</f>
        <v>Edges</v>
      </c>
      <c r="G145" s="943" t="str">
        <f>IF(VLOOKUP($A145,'Data (new)'!$A:$T,10,0)="","",VLOOKUP($A145,'Data (new)'!$A:$T,10,0))</f>
        <v>L</v>
      </c>
      <c r="H145" s="943">
        <f>IF(VLOOKUP($A145,'Data (new)'!$A:$T,11,0)="","",VLOOKUP($A145,'Data (new)'!$A:$T,11,0))</f>
        <v>10</v>
      </c>
      <c r="I145" s="944">
        <f>IF(VLOOKUP($A145,'Data (new)'!$A:$T,16,0)="","",VLOOKUP($A145,'Data (new)'!$A:$T,16,0))</f>
        <v>147</v>
      </c>
      <c r="J145" s="769"/>
      <c r="K145" s="774"/>
      <c r="L145" s="772"/>
      <c r="M145" s="773"/>
      <c r="N145" s="775"/>
      <c r="O145" s="945"/>
      <c r="P145" s="776"/>
      <c r="Q145" s="946"/>
      <c r="R145" s="947"/>
      <c r="S145" s="777"/>
      <c r="T145" s="770"/>
      <c r="U145" s="771"/>
      <c r="V145" s="948"/>
      <c r="W145" s="949"/>
      <c r="X145" s="944">
        <f>IF(VLOOKUP($A145,'Data (new)'!$A:$T,12,0)="","",VLOOKUP($A145,'Data (new)'!$A:$T,12,0))</f>
        <v>2.5630000000000002</v>
      </c>
      <c r="Y145" s="943" t="str">
        <f t="shared" si="8"/>
        <v/>
      </c>
      <c r="Z145" s="943" t="str">
        <f t="shared" si="9"/>
        <v/>
      </c>
      <c r="AA145" s="944" t="str">
        <f t="shared" si="10"/>
        <v/>
      </c>
      <c r="AB145" s="944" t="str">
        <f>IF(ISERROR(Tableau1475[[#This Row],[Cost (excl tax, EUR)]]*(1-$G$3)),"",Tableau1475[[#This Row],[Cost (excl tax, EUR)]]*(1-$G$3))</f>
        <v/>
      </c>
      <c r="AC145" s="882" t="str">
        <f t="shared" si="11"/>
        <v/>
      </c>
      <c r="AD145" s="344"/>
      <c r="AE145" s="344"/>
      <c r="AF145" s="344"/>
      <c r="AG145" s="292"/>
      <c r="AH145" s="292"/>
      <c r="AI145" s="292"/>
      <c r="AJ145" s="292"/>
      <c r="AK145" s="256"/>
      <c r="AL145" s="256"/>
      <c r="AM145" s="256"/>
      <c r="AN145" s="256"/>
    </row>
    <row r="146" spans="1:40" ht="15" customHeight="1">
      <c r="A146" s="941" t="s">
        <v>1018</v>
      </c>
      <c r="B146" s="942">
        <f>IF(VLOOKUP($A146,'Data (new)'!$A:$T,2,0)="","",VLOOKUP($A146,'Data (new)'!$A:$T,2,0))</f>
        <v>6440</v>
      </c>
      <c r="C146" s="942" t="str">
        <f>IF(VLOOKUP($A146,Data!$A:$T,3,0)="","",VLOOKUP($A146,Data!$A:$T,3,0))</f>
        <v>H086</v>
      </c>
      <c r="D146" s="853" t="str">
        <f>IF(VLOOKUP($A146,'Data (new)'!$A:$T,5,0)="","",VLOOKUP($A146,'Data (new)'!$A:$T,5,0))</f>
        <v>Hybrid</v>
      </c>
      <c r="E146" s="853" t="str">
        <f>IF(VLOOKUP($A146,'Data (new)'!$A:$T,6,0)="","",VLOOKUP($A146,'Data (new)'!$A:$T,6,0))</f>
        <v>Gecko</v>
      </c>
      <c r="F146" s="853" t="str">
        <f>IF(VLOOKUP($A146,'Data (new)'!$A:$T,14,0)="","",VLOOKUP($A146,'Data (new)'!$A:$T,14,0))</f>
        <v>Pinches</v>
      </c>
      <c r="G146" s="943" t="str">
        <f>IF(VLOOKUP($A146,'Data (new)'!$A:$T,10,0)="","",VLOOKUP($A146,'Data (new)'!$A:$T,10,0))</f>
        <v>XXL</v>
      </c>
      <c r="H146" s="943">
        <f>IF(VLOOKUP($A146,'Data (new)'!$A:$T,11,0)="","",VLOOKUP($A146,'Data (new)'!$A:$T,11,0))</f>
        <v>2</v>
      </c>
      <c r="I146" s="944">
        <f>IF(VLOOKUP($A146,'Data (new)'!$A:$T,16,0)="","",VLOOKUP($A146,'Data (new)'!$A:$T,16,0))</f>
        <v>83</v>
      </c>
      <c r="J146" s="769"/>
      <c r="K146" s="774"/>
      <c r="L146" s="772"/>
      <c r="M146" s="773"/>
      <c r="N146" s="775"/>
      <c r="O146" s="945"/>
      <c r="P146" s="776"/>
      <c r="Q146" s="946"/>
      <c r="R146" s="947"/>
      <c r="S146" s="777"/>
      <c r="T146" s="770"/>
      <c r="U146" s="771"/>
      <c r="V146" s="948"/>
      <c r="W146" s="949"/>
      <c r="X146" s="944">
        <f>IF(VLOOKUP($A146,'Data (new)'!$A:$T,12,0)="","",VLOOKUP($A146,'Data (new)'!$A:$T,12,0))</f>
        <v>1.06</v>
      </c>
      <c r="Y146" s="943" t="str">
        <f t="shared" si="8"/>
        <v/>
      </c>
      <c r="Z146" s="943" t="str">
        <f t="shared" si="9"/>
        <v/>
      </c>
      <c r="AA146" s="944" t="str">
        <f t="shared" si="10"/>
        <v/>
      </c>
      <c r="AB146" s="944" t="str">
        <f>IF(ISERROR(Tableau1475[[#This Row],[Cost (excl tax, EUR)]]*(1-$G$3)),"",Tableau1475[[#This Row],[Cost (excl tax, EUR)]]*(1-$G$3))</f>
        <v/>
      </c>
      <c r="AC146" s="962" t="str">
        <f t="shared" si="11"/>
        <v/>
      </c>
      <c r="AD146" s="344"/>
      <c r="AE146" s="344"/>
      <c r="AF146" s="344"/>
      <c r="AG146" s="292"/>
      <c r="AH146" s="292"/>
      <c r="AI146" s="292"/>
      <c r="AJ146" s="292"/>
      <c r="AK146" s="256"/>
      <c r="AL146" s="256"/>
      <c r="AM146" s="256"/>
      <c r="AN146" s="256"/>
    </row>
    <row r="147" spans="1:40" ht="15" customHeight="1">
      <c r="A147" s="941" t="s">
        <v>1019</v>
      </c>
      <c r="B147" s="942">
        <f>IF(VLOOKUP($A147,'Data (new)'!$A:$T,2,0)="","",VLOOKUP($A147,'Data (new)'!$A:$T,2,0))</f>
        <v>6664</v>
      </c>
      <c r="C147" s="942" t="str">
        <f>IF(VLOOKUP($A147,Data!$A:$T,3,0)="","",VLOOKUP($A147,Data!$A:$T,3,0))</f>
        <v>H080</v>
      </c>
      <c r="D147" s="853" t="str">
        <f>IF(VLOOKUP($A147,'Data (new)'!$A:$T,5,0)="","",VLOOKUP($A147,'Data (new)'!$A:$T,5,0))</f>
        <v>Hybrid</v>
      </c>
      <c r="E147" s="853" t="str">
        <f>IF(VLOOKUP($A147,'Data (new)'!$A:$T,6,0)="","",VLOOKUP($A147,'Data (new)'!$A:$T,6,0))</f>
        <v>Golem</v>
      </c>
      <c r="F147" s="853" t="str">
        <f>IF(VLOOKUP($A147,'Data (new)'!$A:$T,14,0)="","",VLOOKUP($A147,'Data (new)'!$A:$T,14,0))</f>
        <v>Slopers</v>
      </c>
      <c r="G147" s="943" t="str">
        <f>IF(VLOOKUP($A147,'Data (new)'!$A:$T,10,0)="","",VLOOKUP($A147,'Data (new)'!$A:$T,10,0))</f>
        <v>MEGA</v>
      </c>
      <c r="H147" s="943">
        <f>IF(VLOOKUP($A147,'Data (new)'!$A:$T,11,0)="","",VLOOKUP($A147,'Data (new)'!$A:$T,11,0))</f>
        <v>4</v>
      </c>
      <c r="I147" s="944">
        <f>IF(VLOOKUP($A147,'Data (new)'!$A:$T,16,0)="","",VLOOKUP($A147,'Data (new)'!$A:$T,16,0))</f>
        <v>218</v>
      </c>
      <c r="J147" s="769"/>
      <c r="K147" s="774"/>
      <c r="L147" s="772"/>
      <c r="M147" s="773"/>
      <c r="N147" s="775"/>
      <c r="O147" s="945"/>
      <c r="P147" s="776"/>
      <c r="Q147" s="946"/>
      <c r="R147" s="947"/>
      <c r="S147" s="777"/>
      <c r="T147" s="770"/>
      <c r="U147" s="771"/>
      <c r="V147" s="948"/>
      <c r="W147" s="949"/>
      <c r="X147" s="944">
        <f>IF(VLOOKUP($A147,'Data (new)'!$A:$T,12,0)="","",VLOOKUP($A147,'Data (new)'!$A:$T,12,0))</f>
        <v>3.2759999999999998</v>
      </c>
      <c r="Y147" s="943" t="str">
        <f t="shared" si="8"/>
        <v/>
      </c>
      <c r="Z147" s="943" t="str">
        <f t="shared" si="9"/>
        <v/>
      </c>
      <c r="AA147" s="944" t="str">
        <f t="shared" si="10"/>
        <v/>
      </c>
      <c r="AB147" s="944" t="str">
        <f>IF(ISERROR(Tableau1475[[#This Row],[Cost (excl tax, EUR)]]*(1-$G$3)),"",Tableau1475[[#This Row],[Cost (excl tax, EUR)]]*(1-$G$3))</f>
        <v/>
      </c>
      <c r="AC147" s="882" t="str">
        <f t="shared" si="11"/>
        <v/>
      </c>
      <c r="AD147" s="344"/>
      <c r="AE147" s="344"/>
      <c r="AF147" s="344"/>
      <c r="AG147" s="292"/>
      <c r="AH147" s="292"/>
      <c r="AI147" s="292"/>
      <c r="AJ147" s="292"/>
      <c r="AK147" s="256"/>
      <c r="AL147" s="256"/>
      <c r="AM147" s="256"/>
      <c r="AN147" s="256"/>
    </row>
    <row r="148" spans="1:40" ht="15" customHeight="1">
      <c r="A148" s="941" t="s">
        <v>1020</v>
      </c>
      <c r="B148" s="942">
        <f>IF(VLOOKUP($A148,'Data (new)'!$A:$T,2,0)="","",VLOOKUP($A148,'Data (new)'!$A:$T,2,0))</f>
        <v>6438</v>
      </c>
      <c r="C148" s="942" t="str">
        <f>IF(VLOOKUP($A148,Data!$A:$T,3,0)="","",VLOOKUP($A148,Data!$A:$T,3,0))</f>
        <v>H087</v>
      </c>
      <c r="D148" s="853" t="str">
        <f>IF(VLOOKUP($A148,'Data (new)'!$A:$T,5,0)="","",VLOOKUP($A148,'Data (new)'!$A:$T,5,0))</f>
        <v>Hybrid</v>
      </c>
      <c r="E148" s="853" t="str">
        <f>IF(VLOOKUP($A148,'Data (new)'!$A:$T,6,0)="","",VLOOKUP($A148,'Data (new)'!$A:$T,6,0))</f>
        <v>King</v>
      </c>
      <c r="F148" s="853" t="str">
        <f>IF(VLOOKUP($A148,'Data (new)'!$A:$T,14,0)="","",VLOOKUP($A148,'Data (new)'!$A:$T,14,0))</f>
        <v>Pinches</v>
      </c>
      <c r="G148" s="943" t="str">
        <f>IF(VLOOKUP($A148,'Data (new)'!$A:$T,10,0)="","",VLOOKUP($A148,'Data (new)'!$A:$T,10,0))</f>
        <v>MEGA</v>
      </c>
      <c r="H148" s="943">
        <f>IF(VLOOKUP($A148,'Data (new)'!$A:$T,11,0)="","",VLOOKUP($A148,'Data (new)'!$A:$T,11,0))</f>
        <v>2</v>
      </c>
      <c r="I148" s="944">
        <f>IF(VLOOKUP($A148,'Data (new)'!$A:$T,16,0)="","",VLOOKUP($A148,'Data (new)'!$A:$T,16,0))</f>
        <v>162</v>
      </c>
      <c r="J148" s="769"/>
      <c r="K148" s="774"/>
      <c r="L148" s="772"/>
      <c r="M148" s="773"/>
      <c r="N148" s="775"/>
      <c r="O148" s="945"/>
      <c r="P148" s="776"/>
      <c r="Q148" s="946"/>
      <c r="R148" s="947"/>
      <c r="S148" s="777"/>
      <c r="T148" s="770"/>
      <c r="U148" s="771"/>
      <c r="V148" s="948"/>
      <c r="W148" s="949"/>
      <c r="X148" s="944">
        <f>IF(VLOOKUP($A148,'Data (new)'!$A:$T,12,0)="","",VLOOKUP($A148,'Data (new)'!$A:$T,12,0))</f>
        <v>2.62</v>
      </c>
      <c r="Y148" s="943" t="str">
        <f t="shared" si="8"/>
        <v/>
      </c>
      <c r="Z148" s="943" t="str">
        <f t="shared" si="9"/>
        <v/>
      </c>
      <c r="AA148" s="944" t="str">
        <f t="shared" si="10"/>
        <v/>
      </c>
      <c r="AB148" s="944" t="str">
        <f>IF(ISERROR(Tableau1475[[#This Row],[Cost (excl tax, EUR)]]*(1-$G$3)),"",Tableau1475[[#This Row],[Cost (excl tax, EUR)]]*(1-$G$3))</f>
        <v/>
      </c>
      <c r="AC148" s="962" t="str">
        <f t="shared" si="11"/>
        <v/>
      </c>
      <c r="AD148" s="344"/>
      <c r="AE148" s="344"/>
      <c r="AF148" s="344"/>
      <c r="AG148" s="292"/>
      <c r="AH148" s="292"/>
      <c r="AI148" s="292"/>
      <c r="AJ148" s="292"/>
      <c r="AK148" s="256"/>
      <c r="AL148" s="256"/>
      <c r="AM148" s="256"/>
      <c r="AN148" s="256"/>
    </row>
    <row r="149" spans="1:40" ht="15" customHeight="1">
      <c r="A149" s="941" t="s">
        <v>1021</v>
      </c>
      <c r="B149" s="942">
        <f>IF(VLOOKUP($A149,'Data (new)'!$A:$T,2,0)="","",VLOOKUP($A149,'Data (new)'!$A:$T,2,0))</f>
        <v>6665</v>
      </c>
      <c r="C149" s="942" t="str">
        <f>IF(VLOOKUP($A149,Data!$A:$T,3,0)="","",VLOOKUP($A149,Data!$A:$T,3,0))</f>
        <v>H096</v>
      </c>
      <c r="D149" s="853" t="str">
        <f>IF(VLOOKUP($A149,'Data (new)'!$A:$T,5,0)="","",VLOOKUP($A149,'Data (new)'!$A:$T,5,0))</f>
        <v>Hybrid</v>
      </c>
      <c r="E149" s="853" t="str">
        <f>IF(VLOOKUP($A149,'Data (new)'!$A:$T,6,0)="","",VLOOKUP($A149,'Data (new)'!$A:$T,6,0))</f>
        <v>Lotus</v>
      </c>
      <c r="F149" s="853" t="str">
        <f>IF(VLOOKUP($A149,'Data (new)'!$A:$T,14,0)="","",VLOOKUP($A149,'Data (new)'!$A:$T,14,0))</f>
        <v>Slopers</v>
      </c>
      <c r="G149" s="943" t="str">
        <f>IF(VLOOKUP($A149,'Data (new)'!$A:$T,10,0)="","",VLOOKUP($A149,'Data (new)'!$A:$T,10,0))</f>
        <v>L</v>
      </c>
      <c r="H149" s="943">
        <f>IF(VLOOKUP($A149,'Data (new)'!$A:$T,11,0)="","",VLOOKUP($A149,'Data (new)'!$A:$T,11,0))</f>
        <v>3</v>
      </c>
      <c r="I149" s="944">
        <f>IF(VLOOKUP($A149,'Data (new)'!$A:$T,16,0)="","",VLOOKUP($A149,'Data (new)'!$A:$T,16,0))</f>
        <v>80</v>
      </c>
      <c r="J149" s="769"/>
      <c r="K149" s="774"/>
      <c r="L149" s="772"/>
      <c r="M149" s="773"/>
      <c r="N149" s="775"/>
      <c r="O149" s="945"/>
      <c r="P149" s="776"/>
      <c r="Q149" s="946"/>
      <c r="R149" s="947"/>
      <c r="S149" s="777"/>
      <c r="T149" s="770"/>
      <c r="U149" s="771"/>
      <c r="V149" s="948"/>
      <c r="W149" s="949"/>
      <c r="X149" s="944">
        <f>IF(VLOOKUP($A149,'Data (new)'!$A:$T,12,0)="","",VLOOKUP($A149,'Data (new)'!$A:$T,12,0))</f>
        <v>1.534</v>
      </c>
      <c r="Y149" s="943" t="str">
        <f t="shared" si="8"/>
        <v/>
      </c>
      <c r="Z149" s="943" t="str">
        <f t="shared" si="9"/>
        <v/>
      </c>
      <c r="AA149" s="944" t="str">
        <f t="shared" si="10"/>
        <v/>
      </c>
      <c r="AB149" s="944" t="str">
        <f>IF(ISERROR(Tableau1475[[#This Row],[Cost (excl tax, EUR)]]*(1-$G$3)),"",Tableau1475[[#This Row],[Cost (excl tax, EUR)]]*(1-$G$3))</f>
        <v/>
      </c>
      <c r="AC149" s="882" t="str">
        <f t="shared" si="11"/>
        <v/>
      </c>
      <c r="AD149" s="344"/>
      <c r="AE149" s="344"/>
      <c r="AF149" s="344"/>
      <c r="AG149" s="292"/>
      <c r="AH149" s="292"/>
      <c r="AI149" s="292"/>
      <c r="AJ149" s="292"/>
      <c r="AK149" s="256"/>
      <c r="AL149" s="256"/>
      <c r="AM149" s="256"/>
      <c r="AN149" s="256"/>
    </row>
    <row r="150" spans="1:40" ht="15" customHeight="1">
      <c r="A150" s="941" t="s">
        <v>1022</v>
      </c>
      <c r="B150" s="942">
        <f>IF(VLOOKUP($A150,'Data (new)'!$A:$T,2,0)="","",VLOOKUP($A150,'Data (new)'!$A:$T,2,0))</f>
        <v>7507</v>
      </c>
      <c r="C150" s="942" t="str">
        <f>IF(VLOOKUP($A150,Data!$A:$T,3,0)="","",VLOOKUP($A150,Data!$A:$T,3,0))</f>
        <v>H083</v>
      </c>
      <c r="D150" s="853" t="str">
        <f>IF(VLOOKUP($A150,'Data (new)'!$A:$T,5,0)="","",VLOOKUP($A150,'Data (new)'!$A:$T,5,0))</f>
        <v>Hybrid</v>
      </c>
      <c r="E150" s="853" t="str">
        <f>IF(VLOOKUP($A150,'Data (new)'!$A:$T,6,0)="","",VLOOKUP($A150,'Data (new)'!$A:$T,6,0))</f>
        <v>Mandala</v>
      </c>
      <c r="F150" s="853" t="str">
        <f>IF(VLOOKUP($A150,'Data (new)'!$A:$T,14,0)="","",VLOOKUP($A150,'Data (new)'!$A:$T,14,0))</f>
        <v>Slopers</v>
      </c>
      <c r="G150" s="943" t="str">
        <f>IF(VLOOKUP($A150,'Data (new)'!$A:$T,10,0)="","",VLOOKUP($A150,'Data (new)'!$A:$T,10,0))</f>
        <v>GIGA</v>
      </c>
      <c r="H150" s="943">
        <f>IF(VLOOKUP($A150,'Data (new)'!$A:$T,11,0)="","",VLOOKUP($A150,'Data (new)'!$A:$T,11,0))</f>
        <v>3</v>
      </c>
      <c r="I150" s="944">
        <f>IF(VLOOKUP($A150,'Data (new)'!$A:$T,16,0)="","",VLOOKUP($A150,'Data (new)'!$A:$T,16,0))</f>
        <v>314</v>
      </c>
      <c r="J150" s="769"/>
      <c r="K150" s="774"/>
      <c r="L150" s="772"/>
      <c r="M150" s="773"/>
      <c r="N150" s="775"/>
      <c r="O150" s="945"/>
      <c r="P150" s="776"/>
      <c r="Q150" s="946"/>
      <c r="R150" s="947"/>
      <c r="S150" s="777"/>
      <c r="T150" s="770"/>
      <c r="U150" s="771"/>
      <c r="V150" s="948"/>
      <c r="W150" s="949"/>
      <c r="X150" s="944">
        <f>IF(VLOOKUP($A150,'Data (new)'!$A:$T,12,0)="","",VLOOKUP($A150,'Data (new)'!$A:$T,12,0))</f>
        <v>5.3929999999999998</v>
      </c>
      <c r="Y150" s="943" t="str">
        <f t="shared" si="8"/>
        <v/>
      </c>
      <c r="Z150" s="943" t="str">
        <f t="shared" si="9"/>
        <v/>
      </c>
      <c r="AA150" s="944" t="str">
        <f t="shared" si="10"/>
        <v/>
      </c>
      <c r="AB150" s="944" t="str">
        <f>IF(ISERROR(Tableau1475[[#This Row],[Cost (excl tax, EUR)]]*(1-$G$3)),"",Tableau1475[[#This Row],[Cost (excl tax, EUR)]]*(1-$G$3))</f>
        <v/>
      </c>
      <c r="AC150" s="962" t="str">
        <f t="shared" si="11"/>
        <v/>
      </c>
      <c r="AD150" s="344"/>
      <c r="AE150" s="344"/>
      <c r="AF150" s="344"/>
      <c r="AG150" s="292"/>
      <c r="AH150" s="292"/>
      <c r="AI150" s="292"/>
      <c r="AJ150" s="292"/>
      <c r="AK150" s="256"/>
      <c r="AL150" s="256"/>
      <c r="AM150" s="256"/>
      <c r="AN150" s="256"/>
    </row>
    <row r="151" spans="1:40" ht="15" customHeight="1">
      <c r="A151" s="941" t="s">
        <v>1023</v>
      </c>
      <c r="B151" s="942">
        <f>IF(VLOOKUP($A151,'Data (new)'!$A:$T,2,0)="","",VLOOKUP($A151,'Data (new)'!$A:$T,2,0))</f>
        <v>6669</v>
      </c>
      <c r="C151" s="942" t="str">
        <f>IF(VLOOKUP($A151,Data!$A:$T,3,0)="","",VLOOKUP($A151,Data!$A:$T,3,0))</f>
        <v>H079</v>
      </c>
      <c r="D151" s="853" t="str">
        <f>IF(VLOOKUP($A151,'Data (new)'!$A:$T,5,0)="","",VLOOKUP($A151,'Data (new)'!$A:$T,5,0))</f>
        <v>Hybrid</v>
      </c>
      <c r="E151" s="853" t="str">
        <f>IF(VLOOKUP($A151,'Data (new)'!$A:$T,6,0)="","",VLOOKUP($A151,'Data (new)'!$A:$T,6,0))</f>
        <v>Mandarin</v>
      </c>
      <c r="F151" s="853" t="str">
        <f>IF(VLOOKUP($A151,'Data (new)'!$A:$T,14,0)="","",VLOOKUP($A151,'Data (new)'!$A:$T,14,0))</f>
        <v>Slopers</v>
      </c>
      <c r="G151" s="943" t="str">
        <f>IF(VLOOKUP($A151,'Data (new)'!$A:$T,10,0)="","",VLOOKUP($A151,'Data (new)'!$A:$T,10,0))</f>
        <v>MEGA</v>
      </c>
      <c r="H151" s="943">
        <f>IF(VLOOKUP($A151,'Data (new)'!$A:$T,11,0)="","",VLOOKUP($A151,'Data (new)'!$A:$T,11,0))</f>
        <v>3</v>
      </c>
      <c r="I151" s="944">
        <f>IF(VLOOKUP($A151,'Data (new)'!$A:$T,16,0)="","",VLOOKUP($A151,'Data (new)'!$A:$T,16,0))</f>
        <v>102</v>
      </c>
      <c r="J151" s="769"/>
      <c r="K151" s="774"/>
      <c r="L151" s="772"/>
      <c r="M151" s="773"/>
      <c r="N151" s="775"/>
      <c r="O151" s="945"/>
      <c r="P151" s="776"/>
      <c r="Q151" s="946"/>
      <c r="R151" s="947"/>
      <c r="S151" s="777"/>
      <c r="T151" s="770"/>
      <c r="U151" s="771"/>
      <c r="V151" s="948"/>
      <c r="W151" s="949"/>
      <c r="X151" s="944">
        <f>IF(VLOOKUP($A151,'Data (new)'!$A:$T,12,0)="","",VLOOKUP($A151,'Data (new)'!$A:$T,12,0))</f>
        <v>2.5270000000000001</v>
      </c>
      <c r="Y151" s="943" t="str">
        <f t="shared" si="8"/>
        <v/>
      </c>
      <c r="Z151" s="943" t="str">
        <f t="shared" si="9"/>
        <v/>
      </c>
      <c r="AA151" s="944" t="str">
        <f t="shared" si="10"/>
        <v/>
      </c>
      <c r="AB151" s="944" t="str">
        <f>IF(ISERROR(Tableau1475[[#This Row],[Cost (excl tax, EUR)]]*(1-$G$3)),"",Tableau1475[[#This Row],[Cost (excl tax, EUR)]]*(1-$G$3))</f>
        <v/>
      </c>
      <c r="AC151" s="882" t="str">
        <f t="shared" si="11"/>
        <v/>
      </c>
      <c r="AD151" s="344"/>
      <c r="AE151" s="344"/>
      <c r="AF151" s="344"/>
      <c r="AG151" s="292"/>
      <c r="AH151" s="292"/>
      <c r="AI151" s="292"/>
      <c r="AJ151" s="292"/>
      <c r="AK151" s="256"/>
      <c r="AL151" s="256"/>
      <c r="AM151" s="256"/>
      <c r="AN151" s="256"/>
    </row>
    <row r="152" spans="1:40" ht="15" customHeight="1">
      <c r="A152" s="941" t="s">
        <v>1024</v>
      </c>
      <c r="B152" s="942">
        <f>IF(VLOOKUP($A152,'Data (new)'!$A:$T,2,0)="","",VLOOKUP($A152,'Data (new)'!$A:$T,2,0))</f>
        <v>6180</v>
      </c>
      <c r="C152" s="942" t="str">
        <f>IF(VLOOKUP($A152,Data!$A:$T,3,0)="","",VLOOKUP($A152,Data!$A:$T,3,0))</f>
        <v>H082</v>
      </c>
      <c r="D152" s="853" t="str">
        <f>IF(VLOOKUP($A152,'Data (new)'!$A:$T,5,0)="","",VLOOKUP($A152,'Data (new)'!$A:$T,5,0))</f>
        <v>Hybrid</v>
      </c>
      <c r="E152" s="853" t="str">
        <f>IF(VLOOKUP($A152,'Data (new)'!$A:$T,6,0)="","",VLOOKUP($A152,'Data (new)'!$A:$T,6,0))</f>
        <v>Mang</v>
      </c>
      <c r="F152" s="853" t="str">
        <f>IF(VLOOKUP($A152,'Data (new)'!$A:$T,14,0)="","",VLOOKUP($A152,'Data (new)'!$A:$T,14,0))</f>
        <v>Slopers</v>
      </c>
      <c r="G152" s="943" t="str">
        <f>IF(VLOOKUP($A152,'Data (new)'!$A:$T,10,0)="","",VLOOKUP($A152,'Data (new)'!$A:$T,10,0))</f>
        <v>L</v>
      </c>
      <c r="H152" s="943">
        <f>IF(VLOOKUP($A152,'Data (new)'!$A:$T,11,0)="","",VLOOKUP($A152,'Data (new)'!$A:$T,11,0))</f>
        <v>10</v>
      </c>
      <c r="I152" s="944">
        <f>IF(VLOOKUP($A152,'Data (new)'!$A:$T,16,0)="","",VLOOKUP($A152,'Data (new)'!$A:$T,16,0))</f>
        <v>165</v>
      </c>
      <c r="J152" s="769"/>
      <c r="K152" s="774"/>
      <c r="L152" s="772"/>
      <c r="M152" s="773"/>
      <c r="N152" s="775"/>
      <c r="O152" s="945"/>
      <c r="P152" s="776"/>
      <c r="Q152" s="946"/>
      <c r="R152" s="947"/>
      <c r="S152" s="777"/>
      <c r="T152" s="770"/>
      <c r="U152" s="771"/>
      <c r="V152" s="948"/>
      <c r="W152" s="949"/>
      <c r="X152" s="944">
        <f>IF(VLOOKUP($A152,'Data (new)'!$A:$T,12,0)="","",VLOOKUP($A152,'Data (new)'!$A:$T,12,0))</f>
        <v>2.9849999999999999</v>
      </c>
      <c r="Y152" s="943" t="str">
        <f t="shared" si="8"/>
        <v/>
      </c>
      <c r="Z152" s="943" t="str">
        <f t="shared" si="9"/>
        <v/>
      </c>
      <c r="AA152" s="944" t="str">
        <f t="shared" si="10"/>
        <v/>
      </c>
      <c r="AB152" s="944" t="str">
        <f>IF(ISERROR(Tableau1475[[#This Row],[Cost (excl tax, EUR)]]*(1-$G$3)),"",Tableau1475[[#This Row],[Cost (excl tax, EUR)]]*(1-$G$3))</f>
        <v/>
      </c>
      <c r="AC152" s="962" t="str">
        <f t="shared" si="11"/>
        <v/>
      </c>
      <c r="AD152" s="344"/>
      <c r="AE152" s="344"/>
      <c r="AF152" s="344"/>
      <c r="AG152" s="292"/>
      <c r="AH152" s="292"/>
      <c r="AI152" s="292"/>
      <c r="AJ152" s="292"/>
      <c r="AK152" s="256"/>
      <c r="AL152" s="256"/>
      <c r="AM152" s="256"/>
      <c r="AN152" s="256"/>
    </row>
    <row r="153" spans="1:40" ht="15" customHeight="1">
      <c r="A153" s="941" t="s">
        <v>1025</v>
      </c>
      <c r="B153" s="942">
        <f>IF(VLOOKUP($A153,'Data (new)'!$A:$T,2,0)="","",VLOOKUP($A153,'Data (new)'!$A:$T,2,0))</f>
        <v>6670</v>
      </c>
      <c r="C153" s="942" t="str">
        <f>IF(VLOOKUP($A153,Data!$A:$T,3,0)="","",VLOOKUP($A153,Data!$A:$T,3,0))</f>
        <v>H055</v>
      </c>
      <c r="D153" s="853" t="str">
        <f>IF(VLOOKUP($A153,'Data (new)'!$A:$T,5,0)="","",VLOOKUP($A153,'Data (new)'!$A:$T,5,0))</f>
        <v>Hybrid</v>
      </c>
      <c r="E153" s="853" t="str">
        <f>IF(VLOOKUP($A153,'Data (new)'!$A:$T,6,0)="","",VLOOKUP($A153,'Data (new)'!$A:$T,6,0))</f>
        <v>Mental</v>
      </c>
      <c r="F153" s="853" t="str">
        <f>IF(VLOOKUP($A153,'Data (new)'!$A:$T,14,0)="","",VLOOKUP($A153,'Data (new)'!$A:$T,14,0))</f>
        <v>Edges</v>
      </c>
      <c r="G153" s="943" t="str">
        <f>IF(VLOOKUP($A153,'Data (new)'!$A:$T,10,0)="","",VLOOKUP($A153,'Data (new)'!$A:$T,10,0))</f>
        <v>S</v>
      </c>
      <c r="H153" s="943">
        <f>IF(VLOOKUP($A153,'Data (new)'!$A:$T,11,0)="","",VLOOKUP($A153,'Data (new)'!$A:$T,11,0))</f>
        <v>20</v>
      </c>
      <c r="I153" s="944">
        <f>IF(VLOOKUP($A153,'Data (new)'!$A:$T,16,0)="","",VLOOKUP($A153,'Data (new)'!$A:$T,16,0))</f>
        <v>155</v>
      </c>
      <c r="J153" s="769"/>
      <c r="K153" s="774"/>
      <c r="L153" s="772"/>
      <c r="M153" s="773"/>
      <c r="N153" s="775"/>
      <c r="O153" s="945"/>
      <c r="P153" s="776"/>
      <c r="Q153" s="946"/>
      <c r="R153" s="947"/>
      <c r="S153" s="777"/>
      <c r="T153" s="770"/>
      <c r="U153" s="771"/>
      <c r="V153" s="948"/>
      <c r="W153" s="949"/>
      <c r="X153" s="944">
        <f>IF(VLOOKUP($A153,'Data (new)'!$A:$T,12,0)="","",VLOOKUP($A153,'Data (new)'!$A:$T,12,0))</f>
        <v>2.0670000000000002</v>
      </c>
      <c r="Y153" s="943" t="str">
        <f t="shared" si="8"/>
        <v/>
      </c>
      <c r="Z153" s="943" t="str">
        <f t="shared" si="9"/>
        <v/>
      </c>
      <c r="AA153" s="944" t="str">
        <f t="shared" si="10"/>
        <v/>
      </c>
      <c r="AB153" s="944" t="str">
        <f>IF(ISERROR(Tableau1475[[#This Row],[Cost (excl tax, EUR)]]*(1-$G$3)),"",Tableau1475[[#This Row],[Cost (excl tax, EUR)]]*(1-$G$3))</f>
        <v/>
      </c>
      <c r="AC153" s="882" t="str">
        <f t="shared" si="11"/>
        <v/>
      </c>
      <c r="AD153" s="344"/>
      <c r="AE153" s="344"/>
      <c r="AF153" s="344"/>
      <c r="AG153" s="292"/>
      <c r="AH153" s="292"/>
      <c r="AI153" s="292"/>
      <c r="AJ153" s="292"/>
      <c r="AK153" s="256"/>
      <c r="AL153" s="256"/>
      <c r="AM153" s="256"/>
      <c r="AN153" s="256"/>
    </row>
    <row r="154" spans="1:40" ht="15" customHeight="1">
      <c r="A154" s="941" t="s">
        <v>1026</v>
      </c>
      <c r="B154" s="942">
        <f>IF(VLOOKUP($A154,'Data (new)'!$A:$T,2,0)="","",VLOOKUP($A154,'Data (new)'!$A:$T,2,0))</f>
        <v>6079</v>
      </c>
      <c r="C154" s="942" t="str">
        <f>IF(VLOOKUP($A154,Data!$A:$T,3,0)="","",VLOOKUP($A154,Data!$A:$T,3,0))</f>
        <v>H091</v>
      </c>
      <c r="D154" s="853" t="str">
        <f>IF(VLOOKUP($A154,'Data (new)'!$A:$T,5,0)="","",VLOOKUP($A154,'Data (new)'!$A:$T,5,0))</f>
        <v>Hybrid</v>
      </c>
      <c r="E154" s="853" t="str">
        <f>IF(VLOOKUP($A154,'Data (new)'!$A:$T,6,0)="","",VLOOKUP($A154,'Data (new)'!$A:$T,6,0))</f>
        <v>Mutter</v>
      </c>
      <c r="F154" s="853" t="str">
        <f>IF(VLOOKUP($A154,'Data (new)'!$A:$T,14,0)="","",VLOOKUP($A154,'Data (new)'!$A:$T,14,0))</f>
        <v>Edges</v>
      </c>
      <c r="G154" s="943" t="str">
        <f>IF(VLOOKUP($A154,'Data (new)'!$A:$T,10,0)="","",VLOOKUP($A154,'Data (new)'!$A:$T,10,0))</f>
        <v>S</v>
      </c>
      <c r="H154" s="943">
        <f>IF(VLOOKUP($A154,'Data (new)'!$A:$T,11,0)="","",VLOOKUP($A154,'Data (new)'!$A:$T,11,0))</f>
        <v>10</v>
      </c>
      <c r="I154" s="944">
        <f>IF(VLOOKUP($A154,'Data (new)'!$A:$T,16,0)="","",VLOOKUP($A154,'Data (new)'!$A:$T,16,0))</f>
        <v>78</v>
      </c>
      <c r="J154" s="769"/>
      <c r="K154" s="774"/>
      <c r="L154" s="772"/>
      <c r="M154" s="773"/>
      <c r="N154" s="775"/>
      <c r="O154" s="945"/>
      <c r="P154" s="776"/>
      <c r="Q154" s="946"/>
      <c r="R154" s="947"/>
      <c r="S154" s="777"/>
      <c r="T154" s="770"/>
      <c r="U154" s="771"/>
      <c r="V154" s="948"/>
      <c r="W154" s="949"/>
      <c r="X154" s="944">
        <f>IF(VLOOKUP($A154,'Data (new)'!$A:$T,12,0)="","",VLOOKUP($A154,'Data (new)'!$A:$T,12,0))</f>
        <v>0.95099999999999996</v>
      </c>
      <c r="Y154" s="943" t="str">
        <f t="shared" si="8"/>
        <v/>
      </c>
      <c r="Z154" s="943" t="str">
        <f t="shared" si="9"/>
        <v/>
      </c>
      <c r="AA154" s="944" t="str">
        <f t="shared" si="10"/>
        <v/>
      </c>
      <c r="AB154" s="944" t="str">
        <f>IF(ISERROR(Tableau1475[[#This Row],[Cost (excl tax, EUR)]]*(1-$G$3)),"",Tableau1475[[#This Row],[Cost (excl tax, EUR)]]*(1-$G$3))</f>
        <v/>
      </c>
      <c r="AC154" s="962" t="str">
        <f t="shared" si="11"/>
        <v/>
      </c>
      <c r="AD154" s="344"/>
      <c r="AE154" s="344"/>
      <c r="AF154" s="344"/>
      <c r="AG154" s="292"/>
      <c r="AH154" s="292"/>
      <c r="AI154" s="292"/>
      <c r="AJ154" s="292"/>
      <c r="AK154" s="256"/>
      <c r="AL154" s="256"/>
      <c r="AM154" s="256"/>
      <c r="AN154" s="256"/>
    </row>
    <row r="155" spans="1:40" ht="15" customHeight="1">
      <c r="A155" s="941" t="s">
        <v>1027</v>
      </c>
      <c r="B155" s="942">
        <f>IF(VLOOKUP($A155,'Data (new)'!$A:$T,2,0)="","",VLOOKUP($A155,'Data (new)'!$A:$T,2,0))</f>
        <v>6673</v>
      </c>
      <c r="C155" s="942" t="str">
        <f>IF(VLOOKUP($A155,Data!$A:$T,3,0)="","",VLOOKUP($A155,Data!$A:$T,3,0))</f>
        <v>H039</v>
      </c>
      <c r="D155" s="853" t="str">
        <f>IF(VLOOKUP($A155,'Data (new)'!$A:$T,5,0)="","",VLOOKUP($A155,'Data (new)'!$A:$T,5,0))</f>
        <v>Hybrid</v>
      </c>
      <c r="E155" s="853" t="str">
        <f>IF(VLOOKUP($A155,'Data (new)'!$A:$T,6,0)="","",VLOOKUP($A155,'Data (new)'!$A:$T,6,0))</f>
        <v>Nano</v>
      </c>
      <c r="F155" s="853" t="str">
        <f>IF(VLOOKUP($A155,'Data (new)'!$A:$T,14,0)="","",VLOOKUP($A155,'Data (new)'!$A:$T,14,0))</f>
        <v>Edges</v>
      </c>
      <c r="G155" s="943" t="str">
        <f>IF(VLOOKUP($A155,'Data (new)'!$A:$T,10,0)="","",VLOOKUP($A155,'Data (new)'!$A:$T,10,0))</f>
        <v>XXS</v>
      </c>
      <c r="H155" s="943">
        <f>IF(VLOOKUP($A155,'Data (new)'!$A:$T,11,0)="","",VLOOKUP($A155,'Data (new)'!$A:$T,11,0))</f>
        <v>15</v>
      </c>
      <c r="I155" s="944">
        <f>IF(VLOOKUP($A155,'Data (new)'!$A:$T,16,0)="","",VLOOKUP($A155,'Data (new)'!$A:$T,16,0))</f>
        <v>68</v>
      </c>
      <c r="J155" s="769"/>
      <c r="K155" s="774"/>
      <c r="L155" s="772"/>
      <c r="M155" s="773"/>
      <c r="N155" s="775"/>
      <c r="O155" s="945"/>
      <c r="P155" s="776"/>
      <c r="Q155" s="946"/>
      <c r="R155" s="947"/>
      <c r="S155" s="777"/>
      <c r="T155" s="770"/>
      <c r="U155" s="771"/>
      <c r="V155" s="948"/>
      <c r="W155" s="949"/>
      <c r="X155" s="944">
        <f>IF(VLOOKUP($A155,'Data (new)'!$A:$T,12,0)="","",VLOOKUP($A155,'Data (new)'!$A:$T,12,0))</f>
        <v>0.55000000000000004</v>
      </c>
      <c r="Y155" s="943" t="str">
        <f t="shared" si="8"/>
        <v/>
      </c>
      <c r="Z155" s="943" t="str">
        <f t="shared" si="9"/>
        <v/>
      </c>
      <c r="AA155" s="944" t="str">
        <f t="shared" si="10"/>
        <v/>
      </c>
      <c r="AB155" s="944" t="str">
        <f>IF(ISERROR(Tableau1475[[#This Row],[Cost (excl tax, EUR)]]*(1-$G$3)),"",Tableau1475[[#This Row],[Cost (excl tax, EUR)]]*(1-$G$3))</f>
        <v/>
      </c>
      <c r="AC155" s="882" t="str">
        <f t="shared" si="11"/>
        <v/>
      </c>
      <c r="AD155" s="344"/>
      <c r="AE155" s="344"/>
      <c r="AF155" s="344"/>
      <c r="AG155" s="292"/>
      <c r="AH155" s="292"/>
      <c r="AI155" s="292"/>
      <c r="AJ155" s="292"/>
      <c r="AK155" s="256"/>
      <c r="AL155" s="256"/>
      <c r="AM155" s="256"/>
      <c r="AN155" s="256"/>
    </row>
    <row r="156" spans="1:40" ht="15" customHeight="1">
      <c r="A156" s="941" t="s">
        <v>1028</v>
      </c>
      <c r="B156" s="942">
        <f>IF(VLOOKUP($A156,'Data (new)'!$A:$T,2,0)="","",VLOOKUP($A156,'Data (new)'!$A:$T,2,0))</f>
        <v>6674</v>
      </c>
      <c r="C156" s="942" t="str">
        <f>IF(VLOOKUP($A156,Data!$A:$T,3,0)="","",VLOOKUP($A156,Data!$A:$T,3,0))</f>
        <v>H054</v>
      </c>
      <c r="D156" s="853" t="str">
        <f>IF(VLOOKUP($A156,'Data (new)'!$A:$T,5,0)="","",VLOOKUP($A156,'Data (new)'!$A:$T,5,0))</f>
        <v>Hybrid</v>
      </c>
      <c r="E156" s="853" t="str">
        <f>IF(VLOOKUP($A156,'Data (new)'!$A:$T,6,0)="","",VLOOKUP($A156,'Data (new)'!$A:$T,6,0))</f>
        <v>Niake</v>
      </c>
      <c r="F156" s="853" t="str">
        <f>IF(VLOOKUP($A156,'Data (new)'!$A:$T,14,0)="","",VLOOKUP($A156,'Data (new)'!$A:$T,14,0))</f>
        <v>Edges</v>
      </c>
      <c r="G156" s="943" t="str">
        <f>IF(VLOOKUP($A156,'Data (new)'!$A:$T,10,0)="","",VLOOKUP($A156,'Data (new)'!$A:$T,10,0))</f>
        <v>S</v>
      </c>
      <c r="H156" s="943">
        <f>IF(VLOOKUP($A156,'Data (new)'!$A:$T,11,0)="","",VLOOKUP($A156,'Data (new)'!$A:$T,11,0))</f>
        <v>15</v>
      </c>
      <c r="I156" s="944">
        <f>IF(VLOOKUP($A156,'Data (new)'!$A:$T,16,0)="","",VLOOKUP($A156,'Data (new)'!$A:$T,16,0))</f>
        <v>97</v>
      </c>
      <c r="J156" s="769"/>
      <c r="K156" s="774"/>
      <c r="L156" s="772"/>
      <c r="M156" s="773"/>
      <c r="N156" s="775"/>
      <c r="O156" s="945"/>
      <c r="P156" s="776"/>
      <c r="Q156" s="946"/>
      <c r="R156" s="947"/>
      <c r="S156" s="777"/>
      <c r="T156" s="770"/>
      <c r="U156" s="771"/>
      <c r="V156" s="948"/>
      <c r="W156" s="949"/>
      <c r="X156" s="944">
        <f>IF(VLOOKUP($A156,'Data (new)'!$A:$T,12,0)="","",VLOOKUP($A156,'Data (new)'!$A:$T,12,0))</f>
        <v>1.069</v>
      </c>
      <c r="Y156" s="943" t="str">
        <f t="shared" si="8"/>
        <v/>
      </c>
      <c r="Z156" s="943" t="str">
        <f t="shared" si="9"/>
        <v/>
      </c>
      <c r="AA156" s="944" t="str">
        <f t="shared" si="10"/>
        <v/>
      </c>
      <c r="AB156" s="944" t="str">
        <f>IF(ISERROR(Tableau1475[[#This Row],[Cost (excl tax, EUR)]]*(1-$G$3)),"",Tableau1475[[#This Row],[Cost (excl tax, EUR)]]*(1-$G$3))</f>
        <v/>
      </c>
      <c r="AC156" s="962" t="str">
        <f t="shared" si="11"/>
        <v/>
      </c>
      <c r="AD156" s="344"/>
      <c r="AE156" s="344"/>
      <c r="AF156" s="344"/>
      <c r="AG156" s="292"/>
      <c r="AH156" s="292"/>
      <c r="AI156" s="292"/>
      <c r="AJ156" s="292"/>
      <c r="AK156" s="256"/>
      <c r="AL156" s="256"/>
      <c r="AM156" s="256"/>
      <c r="AN156" s="256"/>
    </row>
    <row r="157" spans="1:40" ht="15" customHeight="1">
      <c r="A157" s="941" t="s">
        <v>1029</v>
      </c>
      <c r="B157" s="942">
        <f>IF(VLOOKUP($A157,'Data (new)'!$A:$T,2,0)="","",VLOOKUP($A157,'Data (new)'!$A:$T,2,0))</f>
        <v>6676</v>
      </c>
      <c r="C157" s="942" t="str">
        <f>IF(VLOOKUP($A157,Data!$A:$T,3,0)="","",VLOOKUP($A157,Data!$A:$T,3,0))</f>
        <v>H078</v>
      </c>
      <c r="D157" s="853" t="str">
        <f>IF(VLOOKUP($A157,'Data (new)'!$A:$T,5,0)="","",VLOOKUP($A157,'Data (new)'!$A:$T,5,0))</f>
        <v>Hybrid</v>
      </c>
      <c r="E157" s="853" t="str">
        <f>IF(VLOOKUP($A157,'Data (new)'!$A:$T,6,0)="","",VLOOKUP($A157,'Data (new)'!$A:$T,6,0))</f>
        <v>Nodo</v>
      </c>
      <c r="F157" s="853" t="str">
        <f>IF(VLOOKUP($A157,'Data (new)'!$A:$T,14,0)="","",VLOOKUP($A157,'Data (new)'!$A:$T,14,0))</f>
        <v>Pinches</v>
      </c>
      <c r="G157" s="943" t="str">
        <f>IF(VLOOKUP($A157,'Data (new)'!$A:$T,10,0)="","",VLOOKUP($A157,'Data (new)'!$A:$T,10,0))</f>
        <v>L</v>
      </c>
      <c r="H157" s="943">
        <f>IF(VLOOKUP($A157,'Data (new)'!$A:$T,11,0)="","",VLOOKUP($A157,'Data (new)'!$A:$T,11,0))</f>
        <v>10</v>
      </c>
      <c r="I157" s="944">
        <f>IF(VLOOKUP($A157,'Data (new)'!$A:$T,16,0)="","",VLOOKUP($A157,'Data (new)'!$A:$T,16,0))</f>
        <v>161</v>
      </c>
      <c r="J157" s="769"/>
      <c r="K157" s="774"/>
      <c r="L157" s="772"/>
      <c r="M157" s="773"/>
      <c r="N157" s="775"/>
      <c r="O157" s="945"/>
      <c r="P157" s="776"/>
      <c r="Q157" s="946"/>
      <c r="R157" s="947"/>
      <c r="S157" s="777"/>
      <c r="T157" s="770"/>
      <c r="U157" s="771"/>
      <c r="V157" s="948"/>
      <c r="W157" s="949"/>
      <c r="X157" s="944">
        <f>IF(VLOOKUP($A157,'Data (new)'!$A:$T,12,0)="","",VLOOKUP($A157,'Data (new)'!$A:$T,12,0))</f>
        <v>2.8980000000000001</v>
      </c>
      <c r="Y157" s="943" t="str">
        <f t="shared" si="8"/>
        <v/>
      </c>
      <c r="Z157" s="943" t="str">
        <f t="shared" si="9"/>
        <v/>
      </c>
      <c r="AA157" s="944" t="str">
        <f t="shared" si="10"/>
        <v/>
      </c>
      <c r="AB157" s="944" t="str">
        <f>IF(ISERROR(Tableau1475[[#This Row],[Cost (excl tax, EUR)]]*(1-$G$3)),"",Tableau1475[[#This Row],[Cost (excl tax, EUR)]]*(1-$G$3))</f>
        <v/>
      </c>
      <c r="AC157" s="882" t="str">
        <f t="shared" si="11"/>
        <v/>
      </c>
      <c r="AD157" s="344"/>
      <c r="AE157" s="344"/>
      <c r="AF157" s="344"/>
      <c r="AG157" s="292"/>
      <c r="AH157" s="292"/>
      <c r="AI157" s="292"/>
      <c r="AJ157" s="292"/>
      <c r="AK157" s="256"/>
      <c r="AL157" s="256"/>
      <c r="AM157" s="256"/>
      <c r="AN157" s="256"/>
    </row>
    <row r="158" spans="1:40" ht="15" customHeight="1">
      <c r="A158" s="941" t="s">
        <v>1030</v>
      </c>
      <c r="B158" s="942">
        <f>IF(VLOOKUP($A158,'Data (new)'!$A:$T,2,0)="","",VLOOKUP($A158,'Data (new)'!$A:$T,2,0))</f>
        <v>6678</v>
      </c>
      <c r="C158" s="942" t="str">
        <f>IF(VLOOKUP($A158,Data!$A:$T,3,0)="","",VLOOKUP($A158,Data!$A:$T,3,0))</f>
        <v>H146</v>
      </c>
      <c r="D158" s="853" t="str">
        <f>IF(VLOOKUP($A158,'Data (new)'!$A:$T,5,0)="","",VLOOKUP($A158,'Data (new)'!$A:$T,5,0))</f>
        <v>Hybrid</v>
      </c>
      <c r="E158" s="853" t="str">
        <f>IF(VLOOKUP($A158,'Data (new)'!$A:$T,6,0)="","",VLOOKUP($A158,'Data (new)'!$A:$T,6,0))</f>
        <v>Olympus</v>
      </c>
      <c r="F158" s="853" t="str">
        <f>IF(VLOOKUP($A158,'Data (new)'!$A:$T,14,0)="","",VLOOKUP($A158,'Data (new)'!$A:$T,14,0))</f>
        <v>Jugs</v>
      </c>
      <c r="G158" s="943" t="str">
        <f>IF(VLOOKUP($A158,'Data (new)'!$A:$T,10,0)="","",VLOOKUP($A158,'Data (new)'!$A:$T,10,0))</f>
        <v>MEGA</v>
      </c>
      <c r="H158" s="943">
        <f>IF(VLOOKUP($A158,'Data (new)'!$A:$T,11,0)="","",VLOOKUP($A158,'Data (new)'!$A:$T,11,0))</f>
        <v>5</v>
      </c>
      <c r="I158" s="944">
        <f>IF(VLOOKUP($A158,'Data (new)'!$A:$T,16,0)="","",VLOOKUP($A158,'Data (new)'!$A:$T,16,0))</f>
        <v>281</v>
      </c>
      <c r="J158" s="769"/>
      <c r="K158" s="774"/>
      <c r="L158" s="772"/>
      <c r="M158" s="773"/>
      <c r="N158" s="775"/>
      <c r="O158" s="945"/>
      <c r="P158" s="776"/>
      <c r="Q158" s="946"/>
      <c r="R158" s="947"/>
      <c r="S158" s="777"/>
      <c r="T158" s="770"/>
      <c r="U158" s="771"/>
      <c r="V158" s="948"/>
      <c r="W158" s="949"/>
      <c r="X158" s="944">
        <f>IF(VLOOKUP($A158,'Data (new)'!$A:$T,12,0)="","",VLOOKUP($A158,'Data (new)'!$A:$T,12,0))</f>
        <v>6.02</v>
      </c>
      <c r="Y158" s="943" t="str">
        <f t="shared" si="8"/>
        <v/>
      </c>
      <c r="Z158" s="943" t="str">
        <f t="shared" si="9"/>
        <v/>
      </c>
      <c r="AA158" s="944" t="str">
        <f t="shared" si="10"/>
        <v/>
      </c>
      <c r="AB158" s="944" t="str">
        <f>IF(ISERROR(Tableau1475[[#This Row],[Cost (excl tax, EUR)]]*(1-$G$3)),"",Tableau1475[[#This Row],[Cost (excl tax, EUR)]]*(1-$G$3))</f>
        <v/>
      </c>
      <c r="AC158" s="962" t="str">
        <f t="shared" si="11"/>
        <v/>
      </c>
      <c r="AD158" s="344"/>
      <c r="AE158" s="344"/>
      <c r="AF158" s="344"/>
      <c r="AG158" s="292"/>
      <c r="AH158" s="292"/>
      <c r="AI158" s="292"/>
      <c r="AJ158" s="292"/>
      <c r="AK158" s="256"/>
      <c r="AL158" s="256"/>
      <c r="AM158" s="256"/>
      <c r="AN158" s="256"/>
    </row>
    <row r="159" spans="1:40" ht="15" customHeight="1">
      <c r="A159" s="941" t="s">
        <v>1031</v>
      </c>
      <c r="B159" s="942">
        <f>IF(VLOOKUP($A159,'Data (new)'!$A:$T,2,0)="","",VLOOKUP($A159,'Data (new)'!$A:$T,2,0))</f>
        <v>6677</v>
      </c>
      <c r="C159" s="942" t="str">
        <f>IF(VLOOKUP($A159,Data!$A:$T,3,0)="","",VLOOKUP($A159,Data!$A:$T,3,0))</f>
        <v>H084</v>
      </c>
      <c r="D159" s="853" t="str">
        <f>IF(VLOOKUP($A159,'Data (new)'!$A:$T,5,0)="","",VLOOKUP($A159,'Data (new)'!$A:$T,5,0))</f>
        <v>Hybrid</v>
      </c>
      <c r="E159" s="853" t="str">
        <f>IF(VLOOKUP($A159,'Data (new)'!$A:$T,6,0)="","",VLOOKUP($A159,'Data (new)'!$A:$T,6,0))</f>
        <v>Opium</v>
      </c>
      <c r="F159" s="853" t="str">
        <f>IF(VLOOKUP($A159,'Data (new)'!$A:$T,14,0)="","",VLOOKUP($A159,'Data (new)'!$A:$T,14,0))</f>
        <v>Slopers</v>
      </c>
      <c r="G159" s="943" t="str">
        <f>IF(VLOOKUP($A159,'Data (new)'!$A:$T,10,0)="","",VLOOKUP($A159,'Data (new)'!$A:$T,10,0))</f>
        <v>GIGA</v>
      </c>
      <c r="H159" s="943">
        <f>IF(VLOOKUP($A159,'Data (new)'!$A:$T,11,0)="","",VLOOKUP($A159,'Data (new)'!$A:$T,11,0))</f>
        <v>2</v>
      </c>
      <c r="I159" s="944">
        <f>IF(VLOOKUP($A159,'Data (new)'!$A:$T,16,0)="","",VLOOKUP($A159,'Data (new)'!$A:$T,16,0))</f>
        <v>174</v>
      </c>
      <c r="J159" s="769"/>
      <c r="K159" s="774"/>
      <c r="L159" s="772"/>
      <c r="M159" s="773"/>
      <c r="N159" s="775"/>
      <c r="O159" s="945"/>
      <c r="P159" s="776"/>
      <c r="Q159" s="946"/>
      <c r="R159" s="947"/>
      <c r="S159" s="777"/>
      <c r="T159" s="770"/>
      <c r="U159" s="771"/>
      <c r="V159" s="948"/>
      <c r="W159" s="949"/>
      <c r="X159" s="944">
        <f>IF(VLOOKUP($A159,'Data (new)'!$A:$T,12,0)="","",VLOOKUP($A159,'Data (new)'!$A:$T,12,0))</f>
        <v>2.8439999999999999</v>
      </c>
      <c r="Y159" s="943" t="str">
        <f t="shared" si="8"/>
        <v/>
      </c>
      <c r="Z159" s="943" t="str">
        <f t="shared" si="9"/>
        <v/>
      </c>
      <c r="AA159" s="944" t="str">
        <f t="shared" si="10"/>
        <v/>
      </c>
      <c r="AB159" s="944" t="str">
        <f>IF(ISERROR(Tableau1475[[#This Row],[Cost (excl tax, EUR)]]*(1-$G$3)),"",Tableau1475[[#This Row],[Cost (excl tax, EUR)]]*(1-$G$3))</f>
        <v/>
      </c>
      <c r="AC159" s="882" t="str">
        <f t="shared" si="11"/>
        <v/>
      </c>
      <c r="AD159" s="344"/>
      <c r="AE159" s="344"/>
      <c r="AF159" s="344"/>
      <c r="AG159" s="292"/>
      <c r="AH159" s="292"/>
      <c r="AI159" s="292"/>
      <c r="AJ159" s="292"/>
      <c r="AK159" s="256"/>
      <c r="AL159" s="256"/>
      <c r="AM159" s="256"/>
      <c r="AN159" s="256"/>
    </row>
    <row r="160" spans="1:40" ht="15" customHeight="1">
      <c r="A160" s="941" t="s">
        <v>1032</v>
      </c>
      <c r="B160" s="942">
        <f>IF(VLOOKUP($A160,'Data (new)'!$A:$T,2,0)="","",VLOOKUP($A160,'Data (new)'!$A:$T,2,0))</f>
        <v>5374</v>
      </c>
      <c r="C160" s="942" t="str">
        <f>IF(VLOOKUP($A160,Data!$A:$T,3,0)="","",VLOOKUP($A160,Data!$A:$T,3,0))</f>
        <v>H149</v>
      </c>
      <c r="D160" s="853" t="str">
        <f>IF(VLOOKUP($A160,'Data (new)'!$A:$T,5,0)="","",VLOOKUP($A160,'Data (new)'!$A:$T,5,0))</f>
        <v>Hybrid</v>
      </c>
      <c r="E160" s="853" t="str">
        <f>IF(VLOOKUP($A160,'Data (new)'!$A:$T,6,0)="","",VLOOKUP($A160,'Data (new)'!$A:$T,6,0))</f>
        <v>Pegasus</v>
      </c>
      <c r="F160" s="853" t="str">
        <f>IF(VLOOKUP($A160,'Data (new)'!$A:$T,14,0)="","",VLOOKUP($A160,'Data (new)'!$A:$T,14,0))</f>
        <v>Jugs</v>
      </c>
      <c r="G160" s="943" t="str">
        <f>IF(VLOOKUP($A160,'Data (new)'!$A:$T,10,0)="","",VLOOKUP($A160,'Data (new)'!$A:$T,10,0))</f>
        <v>MEGA</v>
      </c>
      <c r="H160" s="943">
        <f>IF(VLOOKUP($A160,'Data (new)'!$A:$T,11,0)="","",VLOOKUP($A160,'Data (new)'!$A:$T,11,0))</f>
        <v>5</v>
      </c>
      <c r="I160" s="944">
        <f>IF(VLOOKUP($A160,'Data (new)'!$A:$T,16,0)="","",VLOOKUP($A160,'Data (new)'!$A:$T,16,0))</f>
        <v>257</v>
      </c>
      <c r="J160" s="769"/>
      <c r="K160" s="774"/>
      <c r="L160" s="772"/>
      <c r="M160" s="773"/>
      <c r="N160" s="775"/>
      <c r="O160" s="945"/>
      <c r="P160" s="776"/>
      <c r="Q160" s="946"/>
      <c r="R160" s="947"/>
      <c r="S160" s="777"/>
      <c r="T160" s="770"/>
      <c r="U160" s="771"/>
      <c r="V160" s="948"/>
      <c r="W160" s="949"/>
      <c r="X160" s="944">
        <f>IF(VLOOKUP($A160,'Data (new)'!$A:$T,12,0)="","",VLOOKUP($A160,'Data (new)'!$A:$T,12,0))</f>
        <v>5.0890000000000004</v>
      </c>
      <c r="Y160" s="943" t="str">
        <f t="shared" si="8"/>
        <v/>
      </c>
      <c r="Z160" s="943" t="str">
        <f t="shared" si="9"/>
        <v/>
      </c>
      <c r="AA160" s="944" t="str">
        <f t="shared" si="10"/>
        <v/>
      </c>
      <c r="AB160" s="944" t="str">
        <f>IF(ISERROR(Tableau1475[[#This Row],[Cost (excl tax, EUR)]]*(1-$G$3)),"",Tableau1475[[#This Row],[Cost (excl tax, EUR)]]*(1-$G$3))</f>
        <v/>
      </c>
      <c r="AC160" s="962" t="str">
        <f t="shared" si="11"/>
        <v/>
      </c>
      <c r="AD160" s="344"/>
      <c r="AE160" s="344"/>
      <c r="AF160" s="344"/>
      <c r="AG160" s="292"/>
      <c r="AH160" s="292"/>
      <c r="AI160" s="292"/>
      <c r="AJ160" s="292"/>
      <c r="AK160" s="256"/>
      <c r="AL160" s="256"/>
      <c r="AM160" s="256"/>
      <c r="AN160" s="256"/>
    </row>
    <row r="161" spans="1:40" ht="15" customHeight="1">
      <c r="A161" s="941" t="s">
        <v>1033</v>
      </c>
      <c r="B161" s="942">
        <f>IF(VLOOKUP($A161,'Data (new)'!$A:$T,2,0)="","",VLOOKUP($A161,'Data (new)'!$A:$T,2,0))</f>
        <v>6338</v>
      </c>
      <c r="C161" s="942" t="str">
        <f>IF(VLOOKUP($A161,Data!$A:$T,3,0)="","",VLOOKUP($A161,Data!$A:$T,3,0))</f>
        <v>H085</v>
      </c>
      <c r="D161" s="853" t="str">
        <f>IF(VLOOKUP($A161,'Data (new)'!$A:$T,5,0)="","",VLOOKUP($A161,'Data (new)'!$A:$T,5,0))</f>
        <v>Hybrid</v>
      </c>
      <c r="E161" s="853" t="str">
        <f>IF(VLOOKUP($A161,'Data (new)'!$A:$T,6,0)="","",VLOOKUP($A161,'Data (new)'!$A:$T,6,0))</f>
        <v>Punja</v>
      </c>
      <c r="F161" s="853" t="str">
        <f>IF(VLOOKUP($A161,'Data (new)'!$A:$T,14,0)="","",VLOOKUP($A161,'Data (new)'!$A:$T,14,0))</f>
        <v>Pinches</v>
      </c>
      <c r="G161" s="943" t="str">
        <f>IF(VLOOKUP($A161,'Data (new)'!$A:$T,10,0)="","",VLOOKUP($A161,'Data (new)'!$A:$T,10,0))</f>
        <v>XL</v>
      </c>
      <c r="H161" s="943">
        <f>IF(VLOOKUP($A161,'Data (new)'!$A:$T,11,0)="","",VLOOKUP($A161,'Data (new)'!$A:$T,11,0))</f>
        <v>5</v>
      </c>
      <c r="I161" s="944">
        <f>IF(VLOOKUP($A161,'Data (new)'!$A:$T,16,0)="","",VLOOKUP($A161,'Data (new)'!$A:$T,16,0))</f>
        <v>124</v>
      </c>
      <c r="J161" s="769"/>
      <c r="K161" s="774"/>
      <c r="L161" s="772"/>
      <c r="M161" s="773"/>
      <c r="N161" s="775"/>
      <c r="O161" s="945"/>
      <c r="P161" s="776"/>
      <c r="Q161" s="946"/>
      <c r="R161" s="947"/>
      <c r="S161" s="777"/>
      <c r="T161" s="770"/>
      <c r="U161" s="771"/>
      <c r="V161" s="948"/>
      <c r="W161" s="949"/>
      <c r="X161" s="944">
        <f>IF(VLOOKUP($A161,'Data (new)'!$A:$T,12,0)="","",VLOOKUP($A161,'Data (new)'!$A:$T,12,0))</f>
        <v>2.3690000000000002</v>
      </c>
      <c r="Y161" s="943" t="str">
        <f t="shared" si="8"/>
        <v/>
      </c>
      <c r="Z161" s="943" t="str">
        <f t="shared" si="9"/>
        <v/>
      </c>
      <c r="AA161" s="944" t="str">
        <f t="shared" si="10"/>
        <v/>
      </c>
      <c r="AB161" s="944" t="str">
        <f>IF(ISERROR(Tableau1475[[#This Row],[Cost (excl tax, EUR)]]*(1-$G$3)),"",Tableau1475[[#This Row],[Cost (excl tax, EUR)]]*(1-$G$3))</f>
        <v/>
      </c>
      <c r="AC161" s="882" t="str">
        <f t="shared" si="11"/>
        <v/>
      </c>
      <c r="AD161" s="344"/>
      <c r="AE161" s="344"/>
      <c r="AF161" s="344"/>
      <c r="AG161" s="292"/>
      <c r="AH161" s="292"/>
      <c r="AI161" s="292"/>
      <c r="AJ161" s="292"/>
      <c r="AK161" s="256"/>
      <c r="AL161" s="256"/>
      <c r="AM161" s="256"/>
      <c r="AN161" s="256"/>
    </row>
    <row r="162" spans="1:40" ht="15" customHeight="1">
      <c r="A162" s="941" t="s">
        <v>1034</v>
      </c>
      <c r="B162" s="942">
        <f>IF(VLOOKUP($A162,'Data (new)'!$A:$T,2,0)="","",VLOOKUP($A162,'Data (new)'!$A:$T,2,0))</f>
        <v>5253</v>
      </c>
      <c r="C162" s="942" t="str">
        <f>IF(VLOOKUP($A162,Data!$A:$T,3,0)="","",VLOOKUP($A162,Data!$A:$T,3,0))</f>
        <v>H049</v>
      </c>
      <c r="D162" s="853" t="str">
        <f>IF(VLOOKUP($A162,'Data (new)'!$A:$T,5,0)="","",VLOOKUP($A162,'Data (new)'!$A:$T,5,0))</f>
        <v>Hybrid</v>
      </c>
      <c r="E162" s="853" t="str">
        <f>IF(VLOOKUP($A162,'Data (new)'!$A:$T,6,0)="","",VLOOKUP($A162,'Data (new)'!$A:$T,6,0))</f>
        <v>Ramera</v>
      </c>
      <c r="F162" s="853" t="str">
        <f>IF(VLOOKUP($A162,'Data (new)'!$A:$T,14,0)="","",VLOOKUP($A162,'Data (new)'!$A:$T,14,0))</f>
        <v>Feet</v>
      </c>
      <c r="G162" s="943" t="str">
        <f>IF(VLOOKUP($A162,'Data (new)'!$A:$T,10,0)="","",VLOOKUP($A162,'Data (new)'!$A:$T,10,0))</f>
        <v>XS</v>
      </c>
      <c r="H162" s="943">
        <f>IF(VLOOKUP($A162,'Data (new)'!$A:$T,11,0)="","",VLOOKUP($A162,'Data (new)'!$A:$T,11,0))</f>
        <v>10</v>
      </c>
      <c r="I162" s="944">
        <f>IF(VLOOKUP($A162,'Data (new)'!$A:$T,16,0)="","",VLOOKUP($A162,'Data (new)'!$A:$T,16,0))</f>
        <v>59</v>
      </c>
      <c r="J162" s="769"/>
      <c r="K162" s="774"/>
      <c r="L162" s="772"/>
      <c r="M162" s="773"/>
      <c r="N162" s="775"/>
      <c r="O162" s="945"/>
      <c r="P162" s="776"/>
      <c r="Q162" s="946"/>
      <c r="R162" s="947"/>
      <c r="S162" s="777"/>
      <c r="T162" s="770"/>
      <c r="U162" s="771"/>
      <c r="V162" s="948"/>
      <c r="W162" s="949"/>
      <c r="X162" s="944">
        <f>IF(VLOOKUP($A162,'Data (new)'!$A:$T,12,0)="","",VLOOKUP($A162,'Data (new)'!$A:$T,12,0))</f>
        <v>0.51400000000000001</v>
      </c>
      <c r="Y162" s="943" t="str">
        <f t="shared" si="8"/>
        <v/>
      </c>
      <c r="Z162" s="943" t="str">
        <f t="shared" si="9"/>
        <v/>
      </c>
      <c r="AA162" s="944" t="str">
        <f t="shared" si="10"/>
        <v/>
      </c>
      <c r="AB162" s="944" t="str">
        <f>IF(ISERROR(Tableau1475[[#This Row],[Cost (excl tax, EUR)]]*(1-$G$3)),"",Tableau1475[[#This Row],[Cost (excl tax, EUR)]]*(1-$G$3))</f>
        <v/>
      </c>
      <c r="AC162" s="962" t="str">
        <f t="shared" si="11"/>
        <v/>
      </c>
      <c r="AD162" s="344"/>
      <c r="AE162" s="344"/>
      <c r="AF162" s="344"/>
      <c r="AG162" s="292"/>
      <c r="AH162" s="292"/>
      <c r="AI162" s="292"/>
      <c r="AJ162" s="292"/>
      <c r="AK162" s="256"/>
      <c r="AL162" s="256"/>
      <c r="AM162" s="256"/>
      <c r="AN162" s="256"/>
    </row>
    <row r="163" spans="1:40" ht="15" customHeight="1">
      <c r="A163" s="941" t="s">
        <v>1035</v>
      </c>
      <c r="B163" s="942">
        <f>IF(VLOOKUP($A163,'Data (new)'!$A:$T,2,0)="","",VLOOKUP($A163,'Data (new)'!$A:$T,2,0))</f>
        <v>6096</v>
      </c>
      <c r="C163" s="942" t="str">
        <f>IF(VLOOKUP($A163,Data!$A:$T,3,0)="","",VLOOKUP($A163,Data!$A:$T,3,0))</f>
        <v>H090</v>
      </c>
      <c r="D163" s="853" t="str">
        <f>IF(VLOOKUP($A163,'Data (new)'!$A:$T,5,0)="","",VLOOKUP($A163,'Data (new)'!$A:$T,5,0))</f>
        <v>Hybrid</v>
      </c>
      <c r="E163" s="853" t="str">
        <f>IF(VLOOKUP($A163,'Data (new)'!$A:$T,6,0)="","",VLOOKUP($A163,'Data (new)'!$A:$T,6,0))</f>
        <v>Scopp</v>
      </c>
      <c r="F163" s="853" t="str">
        <f>IF(VLOOKUP($A163,'Data (new)'!$A:$T,14,0)="","",VLOOKUP($A163,'Data (new)'!$A:$T,14,0))</f>
        <v>Edges</v>
      </c>
      <c r="G163" s="943" t="str">
        <f>IF(VLOOKUP($A163,'Data (new)'!$A:$T,10,0)="","",VLOOKUP($A163,'Data (new)'!$A:$T,10,0))</f>
        <v>L</v>
      </c>
      <c r="H163" s="943">
        <f>IF(VLOOKUP($A163,'Data (new)'!$A:$T,11,0)="","",VLOOKUP($A163,'Data (new)'!$A:$T,11,0))</f>
        <v>8</v>
      </c>
      <c r="I163" s="944">
        <f>IF(VLOOKUP($A163,'Data (new)'!$A:$T,16,0)="","",VLOOKUP($A163,'Data (new)'!$A:$T,16,0))</f>
        <v>134</v>
      </c>
      <c r="J163" s="769"/>
      <c r="K163" s="774"/>
      <c r="L163" s="772"/>
      <c r="M163" s="773"/>
      <c r="N163" s="775"/>
      <c r="O163" s="945"/>
      <c r="P163" s="776"/>
      <c r="Q163" s="946"/>
      <c r="R163" s="947"/>
      <c r="S163" s="777"/>
      <c r="T163" s="770"/>
      <c r="U163" s="771"/>
      <c r="V163" s="948"/>
      <c r="W163" s="949"/>
      <c r="X163" s="944">
        <f>IF(VLOOKUP($A163,'Data (new)'!$A:$T,12,0)="","",VLOOKUP($A163,'Data (new)'!$A:$T,12,0))</f>
        <v>2.3929999999999998</v>
      </c>
      <c r="Y163" s="943" t="str">
        <f t="shared" si="8"/>
        <v/>
      </c>
      <c r="Z163" s="943" t="str">
        <f t="shared" si="9"/>
        <v/>
      </c>
      <c r="AA163" s="944" t="str">
        <f t="shared" si="10"/>
        <v/>
      </c>
      <c r="AB163" s="944" t="str">
        <f>IF(ISERROR(Tableau1475[[#This Row],[Cost (excl tax, EUR)]]*(1-$G$3)),"",Tableau1475[[#This Row],[Cost (excl tax, EUR)]]*(1-$G$3))</f>
        <v/>
      </c>
      <c r="AC163" s="882" t="str">
        <f t="shared" si="11"/>
        <v/>
      </c>
      <c r="AD163" s="344"/>
      <c r="AE163" s="344"/>
      <c r="AF163" s="344"/>
      <c r="AG163" s="292"/>
      <c r="AH163" s="292"/>
      <c r="AI163" s="292"/>
      <c r="AJ163" s="292"/>
      <c r="AK163" s="256"/>
      <c r="AL163" s="256"/>
      <c r="AM163" s="256"/>
      <c r="AN163" s="256"/>
    </row>
    <row r="164" spans="1:40" ht="15" customHeight="1">
      <c r="A164" s="941" t="s">
        <v>1036</v>
      </c>
      <c r="B164" s="942">
        <f>IF(VLOOKUP($A164,'Data (new)'!$A:$T,2,0)="","",VLOOKUP($A164,'Data (new)'!$A:$T,2,0))</f>
        <v>6683</v>
      </c>
      <c r="C164" s="942" t="str">
        <f>IF(VLOOKUP($A164,Data!$A:$T,3,0)="","",VLOOKUP($A164,Data!$A:$T,3,0))</f>
        <v>H052</v>
      </c>
      <c r="D164" s="853" t="str">
        <f>IF(VLOOKUP($A164,'Data (new)'!$A:$T,5,0)="","",VLOOKUP($A164,'Data (new)'!$A:$T,5,0))</f>
        <v>Hybrid</v>
      </c>
      <c r="E164" s="853" t="str">
        <f>IF(VLOOKUP($A164,'Data (new)'!$A:$T,6,0)="","",VLOOKUP($A164,'Data (new)'!$A:$T,6,0))</f>
        <v>Sendo</v>
      </c>
      <c r="F164" s="853" t="str">
        <f>IF(VLOOKUP($A164,'Data (new)'!$A:$T,14,0)="","",VLOOKUP($A164,'Data (new)'!$A:$T,14,0))</f>
        <v>Edges</v>
      </c>
      <c r="G164" s="943" t="str">
        <f>IF(VLOOKUP($A164,'Data (new)'!$A:$T,10,0)="","",VLOOKUP($A164,'Data (new)'!$A:$T,10,0))</f>
        <v>S</v>
      </c>
      <c r="H164" s="943">
        <f>IF(VLOOKUP($A164,'Data (new)'!$A:$T,11,0)="","",VLOOKUP($A164,'Data (new)'!$A:$T,11,0))</f>
        <v>10</v>
      </c>
      <c r="I164" s="944">
        <f>IF(VLOOKUP($A164,'Data (new)'!$A:$T,16,0)="","",VLOOKUP($A164,'Data (new)'!$A:$T,16,0))</f>
        <v>73</v>
      </c>
      <c r="J164" s="769"/>
      <c r="K164" s="774"/>
      <c r="L164" s="772"/>
      <c r="M164" s="773"/>
      <c r="N164" s="775"/>
      <c r="O164" s="945"/>
      <c r="P164" s="776"/>
      <c r="Q164" s="946"/>
      <c r="R164" s="947"/>
      <c r="S164" s="777"/>
      <c r="T164" s="770"/>
      <c r="U164" s="771"/>
      <c r="V164" s="948"/>
      <c r="W164" s="949"/>
      <c r="X164" s="944">
        <f>IF(VLOOKUP($A164,'Data (new)'!$A:$T,12,0)="","",VLOOKUP($A164,'Data (new)'!$A:$T,12,0))</f>
        <v>0.83799999999999997</v>
      </c>
      <c r="Y164" s="943" t="str">
        <f t="shared" si="8"/>
        <v/>
      </c>
      <c r="Z164" s="943" t="str">
        <f t="shared" si="9"/>
        <v/>
      </c>
      <c r="AA164" s="944" t="str">
        <f t="shared" si="10"/>
        <v/>
      </c>
      <c r="AB164" s="944" t="str">
        <f>IF(ISERROR(Tableau1475[[#This Row],[Cost (excl tax, EUR)]]*(1-$G$3)),"",Tableau1475[[#This Row],[Cost (excl tax, EUR)]]*(1-$G$3))</f>
        <v/>
      </c>
      <c r="AC164" s="962" t="str">
        <f t="shared" si="11"/>
        <v/>
      </c>
      <c r="AD164" s="344"/>
      <c r="AE164" s="344"/>
      <c r="AF164" s="344"/>
      <c r="AG164" s="292"/>
      <c r="AH164" s="292"/>
      <c r="AI164" s="292"/>
      <c r="AJ164" s="292"/>
      <c r="AK164" s="256"/>
      <c r="AL164" s="256"/>
      <c r="AM164" s="256"/>
      <c r="AN164" s="256"/>
    </row>
    <row r="165" spans="1:40" ht="15" customHeight="1">
      <c r="A165" s="941" t="s">
        <v>1037</v>
      </c>
      <c r="B165" s="942">
        <f>IF(VLOOKUP($A165,'Data (new)'!$A:$T,2,0)="","",VLOOKUP($A165,'Data (new)'!$A:$T,2,0))</f>
        <v>6071</v>
      </c>
      <c r="C165" s="942" t="str">
        <f>IF(VLOOKUP($A165,Data!$A:$T,3,0)="","",VLOOKUP($A165,Data!$A:$T,3,0))</f>
        <v>H056</v>
      </c>
      <c r="D165" s="853" t="str">
        <f>IF(VLOOKUP($A165,'Data (new)'!$A:$T,5,0)="","",VLOOKUP($A165,'Data (new)'!$A:$T,5,0))</f>
        <v>Hybrid</v>
      </c>
      <c r="E165" s="853" t="str">
        <f>IF(VLOOKUP($A165,'Data (new)'!$A:$T,6,0)="","",VLOOKUP($A165,'Data (new)'!$A:$T,6,0))</f>
        <v>Shia</v>
      </c>
      <c r="F165" s="853" t="str">
        <f>IF(VLOOKUP($A165,'Data (new)'!$A:$T,14,0)="","",VLOOKUP($A165,'Data (new)'!$A:$T,14,0))</f>
        <v>Edges</v>
      </c>
      <c r="G165" s="943" t="str">
        <f>IF(VLOOKUP($A165,'Data (new)'!$A:$T,10,0)="","",VLOOKUP($A165,'Data (new)'!$A:$T,10,0))</f>
        <v>M</v>
      </c>
      <c r="H165" s="943">
        <f>IF(VLOOKUP($A165,'Data (new)'!$A:$T,11,0)="","",VLOOKUP($A165,'Data (new)'!$A:$T,11,0))</f>
        <v>10</v>
      </c>
      <c r="I165" s="944">
        <f>IF(VLOOKUP($A165,'Data (new)'!$A:$T,16,0)="","",VLOOKUP($A165,'Data (new)'!$A:$T,16,0))</f>
        <v>126</v>
      </c>
      <c r="J165" s="769"/>
      <c r="K165" s="774"/>
      <c r="L165" s="772"/>
      <c r="M165" s="773"/>
      <c r="N165" s="775"/>
      <c r="O165" s="945"/>
      <c r="P165" s="776"/>
      <c r="Q165" s="946"/>
      <c r="R165" s="947"/>
      <c r="S165" s="777"/>
      <c r="T165" s="770"/>
      <c r="U165" s="771"/>
      <c r="V165" s="948"/>
      <c r="W165" s="949"/>
      <c r="X165" s="944">
        <f>IF(VLOOKUP($A165,'Data (new)'!$A:$T,12,0)="","",VLOOKUP($A165,'Data (new)'!$A:$T,12,0))</f>
        <v>2.0779999999999998</v>
      </c>
      <c r="Y165" s="943" t="str">
        <f t="shared" si="8"/>
        <v/>
      </c>
      <c r="Z165" s="943" t="str">
        <f t="shared" si="9"/>
        <v/>
      </c>
      <c r="AA165" s="944" t="str">
        <f t="shared" si="10"/>
        <v/>
      </c>
      <c r="AB165" s="944" t="str">
        <f>IF(ISERROR(Tableau1475[[#This Row],[Cost (excl tax, EUR)]]*(1-$G$3)),"",Tableau1475[[#This Row],[Cost (excl tax, EUR)]]*(1-$G$3))</f>
        <v/>
      </c>
      <c r="AC165" s="882" t="str">
        <f t="shared" si="11"/>
        <v/>
      </c>
      <c r="AD165" s="344"/>
      <c r="AE165" s="344"/>
      <c r="AF165" s="344"/>
      <c r="AG165" s="292"/>
      <c r="AH165" s="292"/>
      <c r="AI165" s="292"/>
      <c r="AJ165" s="292"/>
      <c r="AK165" s="256"/>
      <c r="AL165" s="256"/>
      <c r="AM165" s="256"/>
      <c r="AN165" s="256"/>
    </row>
    <row r="166" spans="1:40" ht="15" customHeight="1">
      <c r="A166" s="950" t="s">
        <v>1038</v>
      </c>
      <c r="B166" s="942">
        <f>IF(VLOOKUP($A166,'Data (new)'!$A:$T,2,0)="","",VLOOKUP($A166,'Data (new)'!$A:$T,2,0))</f>
        <v>6685</v>
      </c>
      <c r="C166" s="942" t="str">
        <f>IF(VLOOKUP($A166,Data!$A:$T,3,0)="","",VLOOKUP($A166,Data!$A:$T,3,0))</f>
        <v>H051</v>
      </c>
      <c r="D166" s="853" t="str">
        <f>IF(VLOOKUP($A166,'Data (new)'!$A:$T,5,0)="","",VLOOKUP($A166,'Data (new)'!$A:$T,5,0))</f>
        <v>Hybrid</v>
      </c>
      <c r="E166" s="853" t="str">
        <f>IF(VLOOKUP($A166,'Data (new)'!$A:$T,6,0)="","",VLOOKUP($A166,'Data (new)'!$A:$T,6,0))</f>
        <v>Tao</v>
      </c>
      <c r="F166" s="853" t="str">
        <f>IF(VLOOKUP($A166,'Data (new)'!$A:$T,14,0)="","",VLOOKUP($A166,'Data (new)'!$A:$T,14,0))</f>
        <v>Edges</v>
      </c>
      <c r="G166" s="943" t="str">
        <f>IF(VLOOKUP($A166,'Data (new)'!$A:$T,10,0)="","",VLOOKUP($A166,'Data (new)'!$A:$T,10,0))</f>
        <v>S</v>
      </c>
      <c r="H166" s="943">
        <f>IF(VLOOKUP($A166,'Data (new)'!$A:$T,11,0)="","",VLOOKUP($A166,'Data (new)'!$A:$T,11,0))</f>
        <v>10</v>
      </c>
      <c r="I166" s="944">
        <f>IF(VLOOKUP($A166,'Data (new)'!$A:$T,16,0)="","",VLOOKUP($A166,'Data (new)'!$A:$T,16,0))</f>
        <v>65</v>
      </c>
      <c r="J166" s="769"/>
      <c r="K166" s="774"/>
      <c r="L166" s="772"/>
      <c r="M166" s="773"/>
      <c r="N166" s="775"/>
      <c r="O166" s="945"/>
      <c r="P166" s="776"/>
      <c r="Q166" s="946"/>
      <c r="R166" s="947"/>
      <c r="S166" s="777"/>
      <c r="T166" s="770"/>
      <c r="U166" s="771"/>
      <c r="V166" s="948"/>
      <c r="W166" s="949"/>
      <c r="X166" s="944">
        <f>IF(VLOOKUP($A166,'Data (new)'!$A:$T,12,0)="","",VLOOKUP($A166,'Data (new)'!$A:$T,12,0))</f>
        <v>0.66800000000000004</v>
      </c>
      <c r="Y166" s="943" t="str">
        <f t="shared" si="8"/>
        <v/>
      </c>
      <c r="Z166" s="943" t="str">
        <f t="shared" si="9"/>
        <v/>
      </c>
      <c r="AA166" s="944" t="str">
        <f t="shared" si="10"/>
        <v/>
      </c>
      <c r="AB166" s="944" t="str">
        <f>IF(ISERROR(Tableau1475[[#This Row],[Cost (excl tax, EUR)]]*(1-$G$3)),"",Tableau1475[[#This Row],[Cost (excl tax, EUR)]]*(1-$G$3))</f>
        <v/>
      </c>
      <c r="AC166" s="962" t="str">
        <f t="shared" si="11"/>
        <v/>
      </c>
      <c r="AD166" s="344"/>
      <c r="AE166" s="344"/>
      <c r="AF166" s="344"/>
      <c r="AG166" s="292"/>
      <c r="AH166" s="292"/>
      <c r="AI166" s="292"/>
      <c r="AJ166" s="292"/>
      <c r="AK166" s="256"/>
      <c r="AL166" s="256"/>
      <c r="AM166" s="256"/>
      <c r="AN166" s="256"/>
    </row>
    <row r="167" spans="1:40" ht="15" customHeight="1">
      <c r="A167" s="951" t="s">
        <v>1039</v>
      </c>
      <c r="B167" s="942">
        <f>IF(VLOOKUP($A167,'Data (new)'!$A:$T,2,0)="","",VLOOKUP($A167,'Data (new)'!$A:$T,2,0))</f>
        <v>6686</v>
      </c>
      <c r="C167" s="952" t="str">
        <f>IF(VLOOKUP($A167,Data!$A:$T,3,0)="","",VLOOKUP($A167,Data!$A:$T,3,0))</f>
        <v>H145</v>
      </c>
      <c r="D167" s="853" t="str">
        <f>IF(VLOOKUP($A167,'Data (new)'!$A:$T,5,0)="","",VLOOKUP($A167,'Data (new)'!$A:$T,5,0))</f>
        <v>Hybrid</v>
      </c>
      <c r="E167" s="853" t="str">
        <f>IF(VLOOKUP($A167,'Data (new)'!$A:$T,6,0)="","",VLOOKUP($A167,'Data (new)'!$A:$T,6,0))</f>
        <v>Tribal</v>
      </c>
      <c r="F167" s="853" t="str">
        <f>IF(VLOOKUP($A167,'Data (new)'!$A:$T,14,0)="","",VLOOKUP($A167,'Data (new)'!$A:$T,14,0))</f>
        <v>Jugs</v>
      </c>
      <c r="G167" s="943" t="str">
        <f>IF(VLOOKUP($A167,'Data (new)'!$A:$T,10,0)="","",VLOOKUP($A167,'Data (new)'!$A:$T,10,0))</f>
        <v>XL</v>
      </c>
      <c r="H167" s="943">
        <f>IF(VLOOKUP($A167,'Data (new)'!$A:$T,11,0)="","",VLOOKUP($A167,'Data (new)'!$A:$T,11,0))</f>
        <v>5</v>
      </c>
      <c r="I167" s="944">
        <f>IF(VLOOKUP($A167,'Data (new)'!$A:$T,16,0)="","",VLOOKUP($A167,'Data (new)'!$A:$T,16,0))</f>
        <v>118</v>
      </c>
      <c r="J167" s="769"/>
      <c r="K167" s="774"/>
      <c r="L167" s="772"/>
      <c r="M167" s="773"/>
      <c r="N167" s="775"/>
      <c r="O167" s="945"/>
      <c r="P167" s="776"/>
      <c r="Q167" s="946"/>
      <c r="R167" s="947"/>
      <c r="S167" s="777"/>
      <c r="T167" s="770"/>
      <c r="U167" s="771"/>
      <c r="V167" s="948"/>
      <c r="W167" s="949"/>
      <c r="X167" s="944">
        <f>IF(VLOOKUP($A167,'Data (new)'!$A:$T,12,0)="","",VLOOKUP($A167,'Data (new)'!$A:$T,12,0))</f>
        <v>2.2349999999999999</v>
      </c>
      <c r="Y167" s="943" t="str">
        <f t="shared" si="8"/>
        <v/>
      </c>
      <c r="Z167" s="943" t="str">
        <f t="shared" si="9"/>
        <v/>
      </c>
      <c r="AA167" s="944" t="str">
        <f t="shared" si="10"/>
        <v/>
      </c>
      <c r="AB167" s="944" t="str">
        <f>IF(ISERROR(Tableau1475[[#This Row],[Cost (excl tax, EUR)]]*(1-$G$3)),"",Tableau1475[[#This Row],[Cost (excl tax, EUR)]]*(1-$G$3))</f>
        <v/>
      </c>
      <c r="AC167" s="882" t="str">
        <f t="shared" si="11"/>
        <v/>
      </c>
      <c r="AD167" s="344"/>
      <c r="AE167" s="344"/>
      <c r="AF167" s="344"/>
      <c r="AG167" s="292"/>
      <c r="AH167" s="292"/>
      <c r="AI167" s="292"/>
      <c r="AJ167" s="292"/>
      <c r="AK167" s="256"/>
      <c r="AL167" s="256"/>
      <c r="AM167" s="256"/>
      <c r="AN167" s="256"/>
    </row>
    <row r="168" spans="1:40" ht="15" customHeight="1">
      <c r="A168" s="950" t="s">
        <v>1040</v>
      </c>
      <c r="B168" s="942">
        <f>IF(VLOOKUP($A168,'Data (new)'!$A:$T,2,0)="","",VLOOKUP($A168,'Data (new)'!$A:$T,2,0))</f>
        <v>6064</v>
      </c>
      <c r="C168" s="955" t="str">
        <f>IF(VLOOKUP($A168,Data!$A:$T,3,0)="","",VLOOKUP($A168,Data!$A:$T,3,0))</f>
        <v>H053</v>
      </c>
      <c r="D168" s="853" t="str">
        <f>IF(VLOOKUP($A168,'Data (new)'!$A:$T,5,0)="","",VLOOKUP($A168,'Data (new)'!$A:$T,5,0))</f>
        <v>Hybrid</v>
      </c>
      <c r="E168" s="853" t="str">
        <f>IF(VLOOKUP($A168,'Data (new)'!$A:$T,6,0)="","",VLOOKUP($A168,'Data (new)'!$A:$T,6,0))</f>
        <v>Tricky</v>
      </c>
      <c r="F168" s="853" t="str">
        <f>IF(VLOOKUP($A168,'Data (new)'!$A:$T,14,0)="","",VLOOKUP($A168,'Data (new)'!$A:$T,14,0))</f>
        <v>Jugs</v>
      </c>
      <c r="G168" s="943" t="str">
        <f>IF(VLOOKUP($A168,'Data (new)'!$A:$T,10,0)="","",VLOOKUP($A168,'Data (new)'!$A:$T,10,0))</f>
        <v>S</v>
      </c>
      <c r="H168" s="943">
        <f>IF(VLOOKUP($A168,'Data (new)'!$A:$T,11,0)="","",VLOOKUP($A168,'Data (new)'!$A:$T,11,0))</f>
        <v>10</v>
      </c>
      <c r="I168" s="944">
        <f>IF(VLOOKUP($A168,'Data (new)'!$A:$T,16,0)="","",VLOOKUP($A168,'Data (new)'!$A:$T,16,0))</f>
        <v>79</v>
      </c>
      <c r="J168" s="769"/>
      <c r="K168" s="774"/>
      <c r="L168" s="772"/>
      <c r="M168" s="773"/>
      <c r="N168" s="775"/>
      <c r="O168" s="945"/>
      <c r="P168" s="776"/>
      <c r="Q168" s="946"/>
      <c r="R168" s="947"/>
      <c r="S168" s="777"/>
      <c r="T168" s="770"/>
      <c r="U168" s="771"/>
      <c r="V168" s="948"/>
      <c r="W168" s="949"/>
      <c r="X168" s="944">
        <f>IF(VLOOKUP($A168,'Data (new)'!$A:$T,12,0)="","",VLOOKUP($A168,'Data (new)'!$A:$T,12,0))</f>
        <v>0.99</v>
      </c>
      <c r="Y168" s="943" t="str">
        <f t="shared" si="8"/>
        <v/>
      </c>
      <c r="Z168" s="943" t="str">
        <f t="shared" si="9"/>
        <v/>
      </c>
      <c r="AA168" s="944" t="str">
        <f t="shared" si="10"/>
        <v/>
      </c>
      <c r="AB168" s="944" t="str">
        <f>IF(ISERROR(Tableau1475[[#This Row],[Cost (excl tax, EUR)]]*(1-$G$3)),"",Tableau1475[[#This Row],[Cost (excl tax, EUR)]]*(1-$G$3))</f>
        <v/>
      </c>
      <c r="AC168" s="962" t="str">
        <f t="shared" si="11"/>
        <v/>
      </c>
      <c r="AD168" s="344"/>
      <c r="AE168" s="344"/>
      <c r="AF168" s="344"/>
      <c r="AG168" s="292"/>
      <c r="AH168" s="292"/>
      <c r="AI168" s="292"/>
      <c r="AJ168" s="292"/>
      <c r="AK168" s="256"/>
      <c r="AL168" s="256"/>
      <c r="AM168" s="256"/>
      <c r="AN168" s="256"/>
    </row>
    <row r="169" spans="1:40" ht="15" customHeight="1">
      <c r="A169" s="941" t="s">
        <v>1041</v>
      </c>
      <c r="B169" s="942">
        <f>IF(VLOOKUP($A169,'Data (new)'!$A:$T,2,0)="","",VLOOKUP($A169,'Data (new)'!$A:$T,2,0))</f>
        <v>7517</v>
      </c>
      <c r="C169" s="942" t="str">
        <f>IF(VLOOKUP($A169,Data!$A:$T,3,0)="","",VLOOKUP($A169,Data!$A:$T,3,0))</f>
        <v>H147</v>
      </c>
      <c r="D169" s="853" t="str">
        <f>IF(VLOOKUP($A169,'Data (new)'!$A:$T,5,0)="","",VLOOKUP($A169,'Data (new)'!$A:$T,5,0))</f>
        <v>Hybrid</v>
      </c>
      <c r="E169" s="853" t="str">
        <f>IF(VLOOKUP($A169,'Data (new)'!$A:$T,6,0)="","",VLOOKUP($A169,'Data (new)'!$A:$T,6,0))</f>
        <v>Wasabi</v>
      </c>
      <c r="F169" s="853" t="str">
        <f>IF(VLOOKUP($A169,'Data (new)'!$A:$T,14,0)="","",VLOOKUP($A169,'Data (new)'!$A:$T,14,0))</f>
        <v>Jugs</v>
      </c>
      <c r="G169" s="943" t="str">
        <f>IF(VLOOKUP($A169,'Data (new)'!$A:$T,10,0)="","",VLOOKUP($A169,'Data (new)'!$A:$T,10,0))</f>
        <v>M</v>
      </c>
      <c r="H169" s="943">
        <f>IF(VLOOKUP($A169,'Data (new)'!$A:$T,11,0)="","",VLOOKUP($A169,'Data (new)'!$A:$T,11,0))</f>
        <v>10</v>
      </c>
      <c r="I169" s="944">
        <f>IF(VLOOKUP($A169,'Data (new)'!$A:$T,16,0)="","",VLOOKUP($A169,'Data (new)'!$A:$T,16,0))</f>
        <v>117</v>
      </c>
      <c r="J169" s="769"/>
      <c r="K169" s="774"/>
      <c r="L169" s="772"/>
      <c r="M169" s="773"/>
      <c r="N169" s="775"/>
      <c r="O169" s="945"/>
      <c r="P169" s="776"/>
      <c r="Q169" s="946"/>
      <c r="R169" s="947"/>
      <c r="S169" s="777"/>
      <c r="T169" s="770"/>
      <c r="U169" s="771"/>
      <c r="V169" s="948"/>
      <c r="W169" s="949"/>
      <c r="X169" s="944">
        <f>IF(VLOOKUP($A169,'Data (new)'!$A:$T,12,0)="","",VLOOKUP($A169,'Data (new)'!$A:$T,12,0))</f>
        <v>1.8740000000000001</v>
      </c>
      <c r="Y169" s="943" t="str">
        <f t="shared" si="8"/>
        <v/>
      </c>
      <c r="Z169" s="943" t="str">
        <f t="shared" si="9"/>
        <v/>
      </c>
      <c r="AA169" s="944" t="str">
        <f t="shared" si="10"/>
        <v/>
      </c>
      <c r="AB169" s="944" t="str">
        <f>IF(ISERROR(Tableau1475[[#This Row],[Cost (excl tax, EUR)]]*(1-$G$3)),"",Tableau1475[[#This Row],[Cost (excl tax, EUR)]]*(1-$G$3))</f>
        <v/>
      </c>
      <c r="AC169" s="882" t="str">
        <f t="shared" si="11"/>
        <v/>
      </c>
      <c r="AD169" s="344"/>
      <c r="AE169" s="344"/>
      <c r="AF169" s="344"/>
      <c r="AG169" s="292"/>
      <c r="AH169" s="292"/>
      <c r="AI169" s="292"/>
      <c r="AJ169" s="292"/>
      <c r="AK169" s="256"/>
      <c r="AL169" s="256"/>
      <c r="AM169" s="256"/>
      <c r="AN169" s="256"/>
    </row>
    <row r="170" spans="1:40" ht="15" customHeight="1">
      <c r="A170" s="941" t="s">
        <v>1042</v>
      </c>
      <c r="B170" s="942">
        <f>IF(VLOOKUP($A170,'Data (new)'!$A:$T,2,0)="","",VLOOKUP($A170,'Data (new)'!$A:$T,2,0))</f>
        <v>6390</v>
      </c>
      <c r="C170" s="942" t="str">
        <f>IF(VLOOKUP($A170,Data!$A:$T,3,0)="","",VLOOKUP($A170,Data!$A:$T,3,0))</f>
        <v>H148</v>
      </c>
      <c r="D170" s="853" t="str">
        <f>IF(VLOOKUP($A170,'Data (new)'!$A:$T,5,0)="","",VLOOKUP($A170,'Data (new)'!$A:$T,5,0))</f>
        <v>Hybrid</v>
      </c>
      <c r="E170" s="853" t="str">
        <f>IF(VLOOKUP($A170,'Data (new)'!$A:$T,6,0)="","",VLOOKUP($A170,'Data (new)'!$A:$T,6,0))</f>
        <v>Woodoo</v>
      </c>
      <c r="F170" s="853" t="str">
        <f>IF(VLOOKUP($A170,'Data (new)'!$A:$T,14,0)="","",VLOOKUP($A170,'Data (new)'!$A:$T,14,0))</f>
        <v>Jugs</v>
      </c>
      <c r="G170" s="943" t="str">
        <f>IF(VLOOKUP($A170,'Data (new)'!$A:$T,10,0)="","",VLOOKUP($A170,'Data (new)'!$A:$T,10,0))</f>
        <v>XL</v>
      </c>
      <c r="H170" s="943">
        <f>IF(VLOOKUP($A170,'Data (new)'!$A:$T,11,0)="","",VLOOKUP($A170,'Data (new)'!$A:$T,11,0))</f>
        <v>5</v>
      </c>
      <c r="I170" s="944">
        <f>IF(VLOOKUP($A170,'Data (new)'!$A:$T,16,0)="","",VLOOKUP($A170,'Data (new)'!$A:$T,16,0))</f>
        <v>98</v>
      </c>
      <c r="J170" s="769"/>
      <c r="K170" s="774"/>
      <c r="L170" s="772"/>
      <c r="M170" s="773"/>
      <c r="N170" s="775"/>
      <c r="O170" s="945"/>
      <c r="P170" s="776"/>
      <c r="Q170" s="946"/>
      <c r="R170" s="947"/>
      <c r="S170" s="777"/>
      <c r="T170" s="770"/>
      <c r="U170" s="771"/>
      <c r="V170" s="948"/>
      <c r="W170" s="949"/>
      <c r="X170" s="944">
        <f>IF(VLOOKUP($A170,'Data (new)'!$A:$T,12,0)="","",VLOOKUP($A170,'Data (new)'!$A:$T,12,0))</f>
        <v>1.772</v>
      </c>
      <c r="Y170" s="943" t="str">
        <f t="shared" si="8"/>
        <v/>
      </c>
      <c r="Z170" s="943" t="str">
        <f t="shared" si="9"/>
        <v/>
      </c>
      <c r="AA170" s="944" t="str">
        <f t="shared" si="10"/>
        <v/>
      </c>
      <c r="AB170" s="944" t="str">
        <f>IF(ISERROR(Tableau1475[[#This Row],[Cost (excl tax, EUR)]]*(1-$G$3)),"",Tableau1475[[#This Row],[Cost (excl tax, EUR)]]*(1-$G$3))</f>
        <v/>
      </c>
      <c r="AC170" s="962" t="str">
        <f t="shared" si="11"/>
        <v/>
      </c>
      <c r="AD170" s="344"/>
      <c r="AE170" s="344"/>
      <c r="AF170" s="344"/>
      <c r="AG170" s="292"/>
      <c r="AH170" s="292"/>
      <c r="AI170" s="292"/>
      <c r="AJ170" s="292"/>
      <c r="AK170" s="256"/>
      <c r="AL170" s="256"/>
      <c r="AM170" s="256"/>
      <c r="AN170" s="256"/>
    </row>
    <row r="171" spans="1:40" ht="15" customHeight="1">
      <c r="A171" s="941" t="s">
        <v>1043</v>
      </c>
      <c r="B171" s="942">
        <f>IF(VLOOKUP($A171,'Data (new)'!$A:$T,2,0)="","",VLOOKUP($A171,'Data (new)'!$A:$T,2,0))</f>
        <v>6403</v>
      </c>
      <c r="C171" s="942" t="str">
        <f>IF(VLOOKUP($A171,Data!$A:$T,3,0)="","",VLOOKUP($A171,Data!$A:$T,3,0))</f>
        <v>H144</v>
      </c>
      <c r="D171" s="853" t="str">
        <f>IF(VLOOKUP($A171,'Data (new)'!$A:$T,5,0)="","",VLOOKUP($A171,'Data (new)'!$A:$T,5,0))</f>
        <v>Hybrid</v>
      </c>
      <c r="E171" s="853" t="str">
        <f>IF(VLOOKUP($A171,'Data (new)'!$A:$T,6,0)="","",VLOOKUP($A171,'Data (new)'!$A:$T,6,0))</f>
        <v>Yung</v>
      </c>
      <c r="F171" s="853" t="str">
        <f>IF(VLOOKUP($A171,'Data (new)'!$A:$T,14,0)="","",VLOOKUP($A171,'Data (new)'!$A:$T,14,0))</f>
        <v>Jugs</v>
      </c>
      <c r="G171" s="943" t="str">
        <f>IF(VLOOKUP($A171,'Data (new)'!$A:$T,10,0)="","",VLOOKUP($A171,'Data (new)'!$A:$T,10,0))</f>
        <v>M</v>
      </c>
      <c r="H171" s="943">
        <f>IF(VLOOKUP($A171,'Data (new)'!$A:$T,11,0)="","",VLOOKUP($A171,'Data (new)'!$A:$T,11,0))</f>
        <v>10</v>
      </c>
      <c r="I171" s="944">
        <f>IF(VLOOKUP($A171,'Data (new)'!$A:$T,16,0)="","",VLOOKUP($A171,'Data (new)'!$A:$T,16,0))</f>
        <v>112</v>
      </c>
      <c r="J171" s="769"/>
      <c r="K171" s="774"/>
      <c r="L171" s="772"/>
      <c r="M171" s="773"/>
      <c r="N171" s="775"/>
      <c r="O171" s="945"/>
      <c r="P171" s="776"/>
      <c r="Q171" s="946"/>
      <c r="R171" s="947"/>
      <c r="S171" s="777"/>
      <c r="T171" s="770"/>
      <c r="U171" s="771"/>
      <c r="V171" s="948"/>
      <c r="W171" s="949"/>
      <c r="X171" s="944">
        <f>IF(VLOOKUP($A171,'Data (new)'!$A:$T,12,0)="","",VLOOKUP($A171,'Data (new)'!$A:$T,12,0))</f>
        <v>1.746</v>
      </c>
      <c r="Y171" s="943" t="str">
        <f t="shared" si="8"/>
        <v/>
      </c>
      <c r="Z171" s="943" t="str">
        <f t="shared" si="9"/>
        <v/>
      </c>
      <c r="AA171" s="944" t="str">
        <f t="shared" si="10"/>
        <v/>
      </c>
      <c r="AB171" s="944" t="str">
        <f>IF(ISERROR(Tableau1475[[#This Row],[Cost (excl tax, EUR)]]*(1-$G$3)),"",Tableau1475[[#This Row],[Cost (excl tax, EUR)]]*(1-$G$3))</f>
        <v/>
      </c>
      <c r="AC171" s="882" t="str">
        <f t="shared" si="11"/>
        <v/>
      </c>
      <c r="AD171" s="344"/>
      <c r="AE171" s="344"/>
      <c r="AF171" s="344"/>
      <c r="AG171" s="292"/>
      <c r="AH171" s="292"/>
      <c r="AI171" s="292"/>
      <c r="AJ171" s="292"/>
      <c r="AK171" s="256"/>
      <c r="AL171" s="256"/>
      <c r="AM171" s="256"/>
      <c r="AN171" s="256"/>
    </row>
    <row r="172" spans="1:40" ht="15" customHeight="1">
      <c r="A172" s="941" t="s">
        <v>971</v>
      </c>
      <c r="B172" s="942">
        <f>IF(VLOOKUP($A172,'Data (new)'!$A:$T,2,0)="","",VLOOKUP($A172,'Data (new)'!$A:$T,2,0))</f>
        <v>6628</v>
      </c>
      <c r="C172" s="942" t="str">
        <f>IF(VLOOKUP($A172,Data!$A:$T,3,0)="","",VLOOKUP($A172,Data!$A:$T,3,0))</f>
        <v>H298</v>
      </c>
      <c r="D172" s="853" t="str">
        <f>IF(VLOOKUP($A172,'Data (new)'!$A:$T,5,0)="","",VLOOKUP($A172,'Data (new)'!$A:$T,5,0))</f>
        <v>Karma</v>
      </c>
      <c r="E172" s="853" t="str">
        <f>IF(VLOOKUP($A172,'Data (new)'!$A:$T,6,0)="","",VLOOKUP($A172,'Data (new)'!$A:$T,6,0))</f>
        <v>Addic</v>
      </c>
      <c r="F172" s="853" t="str">
        <f>IF(VLOOKUP($A172,'Data (new)'!$A:$T,14,0)="","",VLOOKUP($A172,'Data (new)'!$A:$T,14,0))</f>
        <v>Jugs</v>
      </c>
      <c r="G172" s="943" t="str">
        <f>IF(VLOOKUP($A172,'Data (new)'!$A:$T,10,0)="","",VLOOKUP($A172,'Data (new)'!$A:$T,10,0))</f>
        <v>XL</v>
      </c>
      <c r="H172" s="943">
        <f>IF(VLOOKUP($A172,'Data (new)'!$A:$T,11,0)="","",VLOOKUP($A172,'Data (new)'!$A:$T,11,0))</f>
        <v>5</v>
      </c>
      <c r="I172" s="944">
        <f>IF(VLOOKUP($A172,'Data (new)'!$A:$T,16,0)="","",VLOOKUP($A172,'Data (new)'!$A:$T,16,0))</f>
        <v>119</v>
      </c>
      <c r="J172" s="769"/>
      <c r="K172" s="774"/>
      <c r="L172" s="772"/>
      <c r="M172" s="773"/>
      <c r="N172" s="775"/>
      <c r="O172" s="945"/>
      <c r="P172" s="776"/>
      <c r="Q172" s="946"/>
      <c r="R172" s="947"/>
      <c r="S172" s="777"/>
      <c r="T172" s="770"/>
      <c r="U172" s="771"/>
      <c r="V172" s="948"/>
      <c r="W172" s="949"/>
      <c r="X172" s="944">
        <f>IF(VLOOKUP($A172,'Data (new)'!$A:$T,12,0)="","",VLOOKUP($A172,'Data (new)'!$A:$T,12,0))</f>
        <v>2.2509999999999999</v>
      </c>
      <c r="Y172" s="943" t="str">
        <f t="shared" si="8"/>
        <v/>
      </c>
      <c r="Z172" s="943" t="str">
        <f t="shared" si="9"/>
        <v/>
      </c>
      <c r="AA172" s="944" t="str">
        <f t="shared" si="10"/>
        <v/>
      </c>
      <c r="AB172" s="944" t="str">
        <f>IF(ISERROR(Tableau1475[[#This Row],[Cost (excl tax, EUR)]]*(1-$G$3)),"",Tableau1475[[#This Row],[Cost (excl tax, EUR)]]*(1-$G$3))</f>
        <v/>
      </c>
      <c r="AC172" s="962" t="str">
        <f t="shared" si="11"/>
        <v/>
      </c>
      <c r="AD172" s="344"/>
      <c r="AE172" s="344"/>
      <c r="AF172" s="344"/>
      <c r="AG172" s="292"/>
      <c r="AH172" s="292"/>
      <c r="AI172" s="292"/>
      <c r="AJ172" s="292"/>
      <c r="AK172" s="256"/>
      <c r="AL172" s="256"/>
      <c r="AM172" s="256"/>
      <c r="AN172" s="256"/>
    </row>
    <row r="173" spans="1:40" ht="15" customHeight="1">
      <c r="A173" s="941" t="s">
        <v>972</v>
      </c>
      <c r="B173" s="942">
        <f>IF(VLOOKUP($A173,'Data (new)'!$A:$T,2,0)="","",VLOOKUP($A173,'Data (new)'!$A:$T,2,0))</f>
        <v>6063</v>
      </c>
      <c r="C173" s="942" t="str">
        <f>IF(VLOOKUP($A173,Data!$A:$T,3,0)="","",VLOOKUP($A173,Data!$A:$T,3,0))</f>
        <v>H060</v>
      </c>
      <c r="D173" s="853" t="str">
        <f>IF(VLOOKUP($A173,'Data (new)'!$A:$T,5,0)="","",VLOOKUP($A173,'Data (new)'!$A:$T,5,0))</f>
        <v>Karma</v>
      </c>
      <c r="E173" s="853" t="str">
        <f>IF(VLOOKUP($A173,'Data (new)'!$A:$T,6,0)="","",VLOOKUP($A173,'Data (new)'!$A:$T,6,0))</f>
        <v>Alien</v>
      </c>
      <c r="F173" s="853" t="str">
        <f>IF(VLOOKUP($A173,'Data (new)'!$A:$T,14,0)="","",VLOOKUP($A173,'Data (new)'!$A:$T,14,0))</f>
        <v>Crimps</v>
      </c>
      <c r="G173" s="943" t="str">
        <f>IF(VLOOKUP($A173,'Data (new)'!$A:$T,10,0)="","",VLOOKUP($A173,'Data (new)'!$A:$T,10,0))</f>
        <v>XS</v>
      </c>
      <c r="H173" s="943">
        <f>IF(VLOOKUP($A173,'Data (new)'!$A:$T,11,0)="","",VLOOKUP($A173,'Data (new)'!$A:$T,11,0))</f>
        <v>15</v>
      </c>
      <c r="I173" s="944">
        <f>IF(VLOOKUP($A173,'Data (new)'!$A:$T,16,0)="","",VLOOKUP($A173,'Data (new)'!$A:$T,16,0))</f>
        <v>88</v>
      </c>
      <c r="J173" s="769"/>
      <c r="K173" s="774"/>
      <c r="L173" s="772"/>
      <c r="M173" s="773"/>
      <c r="N173" s="775"/>
      <c r="O173" s="945"/>
      <c r="P173" s="776"/>
      <c r="Q173" s="946"/>
      <c r="R173" s="947"/>
      <c r="S173" s="777"/>
      <c r="T173" s="770"/>
      <c r="U173" s="771"/>
      <c r="V173" s="948"/>
      <c r="W173" s="949"/>
      <c r="X173" s="944">
        <f>IF(VLOOKUP($A173,'Data (new)'!$A:$T,12,0)="","",VLOOKUP($A173,'Data (new)'!$A:$T,12,0))</f>
        <v>0.85099999999999998</v>
      </c>
      <c r="Y173" s="943" t="str">
        <f t="shared" si="8"/>
        <v/>
      </c>
      <c r="Z173" s="943" t="str">
        <f t="shared" si="9"/>
        <v/>
      </c>
      <c r="AA173" s="944" t="str">
        <f t="shared" si="10"/>
        <v/>
      </c>
      <c r="AB173" s="944" t="str">
        <f>IF(ISERROR(Tableau1475[[#This Row],[Cost (excl tax, EUR)]]*(1-$G$3)),"",Tableau1475[[#This Row],[Cost (excl tax, EUR)]]*(1-$G$3))</f>
        <v/>
      </c>
      <c r="AC173" s="882" t="str">
        <f t="shared" si="11"/>
        <v/>
      </c>
      <c r="AD173" s="344"/>
      <c r="AE173" s="344"/>
      <c r="AF173" s="344"/>
      <c r="AG173" s="292"/>
      <c r="AH173" s="292"/>
      <c r="AI173" s="292"/>
      <c r="AJ173" s="292"/>
      <c r="AK173" s="256"/>
      <c r="AL173" s="256"/>
      <c r="AM173" s="256"/>
      <c r="AN173" s="256"/>
    </row>
    <row r="174" spans="1:40" ht="15" customHeight="1">
      <c r="A174" s="941" t="s">
        <v>973</v>
      </c>
      <c r="B174" s="942">
        <f>IF(VLOOKUP($A174,'Data (new)'!$A:$T,2,0)="","",VLOOKUP($A174,'Data (new)'!$A:$T,2,0))</f>
        <v>6653</v>
      </c>
      <c r="C174" s="942" t="str">
        <f>IF(VLOOKUP($A174,Data!$A:$T,3,0)="","",VLOOKUP($A174,Data!$A:$T,3,0))</f>
        <v>H304</v>
      </c>
      <c r="D174" s="853" t="str">
        <f>IF(VLOOKUP($A174,'Data (new)'!$A:$T,5,0)="","",VLOOKUP($A174,'Data (new)'!$A:$T,5,0))</f>
        <v>Karma</v>
      </c>
      <c r="E174" s="853" t="str">
        <f>IF(VLOOKUP($A174,'Data (new)'!$A:$T,6,0)="","",VLOOKUP($A174,'Data (new)'!$A:$T,6,0))</f>
        <v>Astral</v>
      </c>
      <c r="F174" s="853" t="str">
        <f>IF(VLOOKUP($A174,'Data (new)'!$A:$T,14,0)="","",VLOOKUP($A174,'Data (new)'!$A:$T,14,0))</f>
        <v>Slopers</v>
      </c>
      <c r="G174" s="943" t="str">
        <f>IF(VLOOKUP($A174,'Data (new)'!$A:$T,10,0)="","",VLOOKUP($A174,'Data (new)'!$A:$T,10,0))</f>
        <v>XL</v>
      </c>
      <c r="H174" s="943">
        <f>IF(VLOOKUP($A174,'Data (new)'!$A:$T,11,0)="","",VLOOKUP($A174,'Data (new)'!$A:$T,11,0))</f>
        <v>10</v>
      </c>
      <c r="I174" s="944">
        <f>IF(VLOOKUP($A174,'Data (new)'!$A:$T,16,0)="","",VLOOKUP($A174,'Data (new)'!$A:$T,16,0))</f>
        <v>282</v>
      </c>
      <c r="J174" s="769"/>
      <c r="K174" s="774"/>
      <c r="L174" s="772"/>
      <c r="M174" s="773"/>
      <c r="N174" s="775"/>
      <c r="O174" s="945"/>
      <c r="P174" s="776"/>
      <c r="Q174" s="946"/>
      <c r="R174" s="947"/>
      <c r="S174" s="777"/>
      <c r="T174" s="770"/>
      <c r="U174" s="771"/>
      <c r="V174" s="948"/>
      <c r="W174" s="949"/>
      <c r="X174" s="944">
        <f>IF(VLOOKUP($A174,'Data (new)'!$A:$T,12,0)="","",VLOOKUP($A174,'Data (new)'!$A:$T,12,0))</f>
        <v>3.2029999999999998</v>
      </c>
      <c r="Y174" s="943" t="str">
        <f t="shared" si="8"/>
        <v/>
      </c>
      <c r="Z174" s="943" t="str">
        <f t="shared" si="9"/>
        <v/>
      </c>
      <c r="AA174" s="944" t="str">
        <f t="shared" si="10"/>
        <v/>
      </c>
      <c r="AB174" s="944" t="str">
        <f>IF(ISERROR(Tableau1475[[#This Row],[Cost (excl tax, EUR)]]*(1-$G$3)),"",Tableau1475[[#This Row],[Cost (excl tax, EUR)]]*(1-$G$3))</f>
        <v/>
      </c>
      <c r="AC174" s="962" t="str">
        <f t="shared" si="11"/>
        <v/>
      </c>
      <c r="AD174" s="344"/>
      <c r="AE174" s="344"/>
      <c r="AF174" s="344"/>
      <c r="AG174" s="292"/>
      <c r="AH174" s="292"/>
      <c r="AI174" s="292"/>
      <c r="AJ174" s="292"/>
      <c r="AK174" s="256"/>
      <c r="AL174" s="256"/>
      <c r="AM174" s="256"/>
      <c r="AN174" s="256"/>
    </row>
    <row r="175" spans="1:40" ht="15" customHeight="1">
      <c r="A175" s="941" t="s">
        <v>974</v>
      </c>
      <c r="B175" s="942">
        <f>IF(VLOOKUP($A175,'Data (new)'!$A:$T,2,0)="","",VLOOKUP($A175,'Data (new)'!$A:$T,2,0))</f>
        <v>6070</v>
      </c>
      <c r="C175" s="942" t="str">
        <f>IF(VLOOKUP($A175,Data!$A:$T,3,0)="","",VLOOKUP($A175,Data!$A:$T,3,0))</f>
        <v>H296</v>
      </c>
      <c r="D175" s="853" t="str">
        <f>IF(VLOOKUP($A175,'Data (new)'!$A:$T,5,0)="","",VLOOKUP($A175,'Data (new)'!$A:$T,5,0))</f>
        <v>Karma</v>
      </c>
      <c r="E175" s="853" t="str">
        <f>IF(VLOOKUP($A175,'Data (new)'!$A:$T,6,0)="","",VLOOKUP($A175,'Data (new)'!$A:$T,6,0))</f>
        <v>Attack</v>
      </c>
      <c r="F175" s="853" t="str">
        <f>IF(VLOOKUP($A175,'Data (new)'!$A:$T,14,0)="","",VLOOKUP($A175,'Data (new)'!$A:$T,14,0))</f>
        <v>Crimps</v>
      </c>
      <c r="G175" s="943" t="str">
        <f>IF(VLOOKUP($A175,'Data (new)'!$A:$T,10,0)="","",VLOOKUP($A175,'Data (new)'!$A:$T,10,0))</f>
        <v>M -&gt; XL</v>
      </c>
      <c r="H175" s="943">
        <f>IF(VLOOKUP($A175,'Data (new)'!$A:$T,11,0)="","",VLOOKUP($A175,'Data (new)'!$A:$T,11,0))</f>
        <v>10</v>
      </c>
      <c r="I175" s="944">
        <f>IF(VLOOKUP($A175,'Data (new)'!$A:$T,16,0)="","",VLOOKUP($A175,'Data (new)'!$A:$T,16,0))</f>
        <v>186</v>
      </c>
      <c r="J175" s="769"/>
      <c r="K175" s="774"/>
      <c r="L175" s="772"/>
      <c r="M175" s="773"/>
      <c r="N175" s="775"/>
      <c r="O175" s="945"/>
      <c r="P175" s="776"/>
      <c r="Q175" s="946"/>
      <c r="R175" s="947"/>
      <c r="S175" s="777"/>
      <c r="T175" s="770"/>
      <c r="U175" s="771"/>
      <c r="V175" s="948"/>
      <c r="W175" s="949"/>
      <c r="X175" s="944">
        <f>IF(VLOOKUP($A175,'Data (new)'!$A:$T,12,0)="","",VLOOKUP($A175,'Data (new)'!$A:$T,12,0))</f>
        <v>3.4620000000000002</v>
      </c>
      <c r="Y175" s="943" t="str">
        <f t="shared" si="8"/>
        <v/>
      </c>
      <c r="Z175" s="943" t="str">
        <f t="shared" si="9"/>
        <v/>
      </c>
      <c r="AA175" s="944" t="str">
        <f t="shared" si="10"/>
        <v/>
      </c>
      <c r="AB175" s="944" t="str">
        <f>IF(ISERROR(Tableau1475[[#This Row],[Cost (excl tax, EUR)]]*(1-$G$3)),"",Tableau1475[[#This Row],[Cost (excl tax, EUR)]]*(1-$G$3))</f>
        <v/>
      </c>
      <c r="AC175" s="882" t="str">
        <f t="shared" si="11"/>
        <v/>
      </c>
      <c r="AD175" s="344"/>
      <c r="AE175" s="344"/>
      <c r="AF175" s="344"/>
      <c r="AG175" s="292"/>
      <c r="AH175" s="292"/>
      <c r="AI175" s="292"/>
      <c r="AJ175" s="292"/>
      <c r="AK175" s="256"/>
      <c r="AL175" s="256"/>
      <c r="AM175" s="256"/>
      <c r="AN175" s="256"/>
    </row>
    <row r="176" spans="1:40" ht="15" customHeight="1">
      <c r="A176" s="941" t="s">
        <v>975</v>
      </c>
      <c r="B176" s="942">
        <f>IF(VLOOKUP($A176,'Data (new)'!$A:$T,2,0)="","",VLOOKUP($A176,'Data (new)'!$A:$T,2,0))</f>
        <v>6652</v>
      </c>
      <c r="C176" s="942" t="str">
        <f>IF(VLOOKUP($A176,Data!$A:$T,3,0)="","",VLOOKUP($A176,Data!$A:$T,3,0))</f>
        <v>H303</v>
      </c>
      <c r="D176" s="853" t="str">
        <f>IF(VLOOKUP($A176,'Data (new)'!$A:$T,5,0)="","",VLOOKUP($A176,'Data (new)'!$A:$T,5,0))</f>
        <v>Karma</v>
      </c>
      <c r="E176" s="853" t="str">
        <f>IF(VLOOKUP($A176,'Data (new)'!$A:$T,6,0)="","",VLOOKUP($A176,'Data (new)'!$A:$T,6,0))</f>
        <v>Blade</v>
      </c>
      <c r="F176" s="853" t="str">
        <f>IF(VLOOKUP($A176,'Data (new)'!$A:$T,14,0)="","",VLOOKUP($A176,'Data (new)'!$A:$T,14,0))</f>
        <v>Pinches</v>
      </c>
      <c r="G176" s="943" t="str">
        <f>IF(VLOOKUP($A176,'Data (new)'!$A:$T,10,0)="","",VLOOKUP($A176,'Data (new)'!$A:$T,10,0))</f>
        <v>XL</v>
      </c>
      <c r="H176" s="943">
        <f>IF(VLOOKUP($A176,'Data (new)'!$A:$T,11,0)="","",VLOOKUP($A176,'Data (new)'!$A:$T,11,0))</f>
        <v>2</v>
      </c>
      <c r="I176" s="944">
        <f>IF(VLOOKUP($A176,'Data (new)'!$A:$T,16,0)="","",VLOOKUP($A176,'Data (new)'!$A:$T,16,0))</f>
        <v>81</v>
      </c>
      <c r="J176" s="769"/>
      <c r="K176" s="774"/>
      <c r="L176" s="772"/>
      <c r="M176" s="773"/>
      <c r="N176" s="775"/>
      <c r="O176" s="945"/>
      <c r="P176" s="776"/>
      <c r="Q176" s="946"/>
      <c r="R176" s="947"/>
      <c r="S176" s="777"/>
      <c r="T176" s="770"/>
      <c r="U176" s="771"/>
      <c r="V176" s="948"/>
      <c r="W176" s="949"/>
      <c r="X176" s="944">
        <f>IF(VLOOKUP($A176,'Data (new)'!$A:$T,12,0)="","",VLOOKUP($A176,'Data (new)'!$A:$T,12,0))</f>
        <v>1.022</v>
      </c>
      <c r="Y176" s="943" t="str">
        <f t="shared" si="8"/>
        <v/>
      </c>
      <c r="Z176" s="943" t="str">
        <f t="shared" si="9"/>
        <v/>
      </c>
      <c r="AA176" s="944" t="str">
        <f t="shared" si="10"/>
        <v/>
      </c>
      <c r="AB176" s="944" t="str">
        <f>IF(ISERROR(Tableau1475[[#This Row],[Cost (excl tax, EUR)]]*(1-$G$3)),"",Tableau1475[[#This Row],[Cost (excl tax, EUR)]]*(1-$G$3))</f>
        <v/>
      </c>
      <c r="AC176" s="962" t="str">
        <f t="shared" si="11"/>
        <v/>
      </c>
      <c r="AD176" s="344"/>
      <c r="AE176" s="344"/>
      <c r="AF176" s="344"/>
      <c r="AG176" s="292"/>
      <c r="AH176" s="292"/>
      <c r="AI176" s="292"/>
      <c r="AJ176" s="292"/>
      <c r="AK176" s="256"/>
      <c r="AL176" s="256"/>
      <c r="AM176" s="256"/>
      <c r="AN176" s="256"/>
    </row>
    <row r="177" spans="1:40" ht="15" customHeight="1">
      <c r="A177" s="941" t="s">
        <v>976</v>
      </c>
      <c r="B177" s="942">
        <f>IF(VLOOKUP($A177,'Data (new)'!$A:$T,2,0)="","",VLOOKUP($A177,'Data (new)'!$A:$T,2,0))</f>
        <v>5377</v>
      </c>
      <c r="C177" s="959" t="str">
        <f>IF(VLOOKUP($A177,Data!$A:$T,3,0)="","",VLOOKUP($A177,Data!$A:$T,3,0))</f>
        <v>H307</v>
      </c>
      <c r="D177" s="853" t="str">
        <f>IF(VLOOKUP($A177,'Data (new)'!$A:$T,5,0)="","",VLOOKUP($A177,'Data (new)'!$A:$T,5,0))</f>
        <v>Karma</v>
      </c>
      <c r="E177" s="853" t="str">
        <f>IF(VLOOKUP($A177,'Data (new)'!$A:$T,6,0)="","",VLOOKUP($A177,'Data (new)'!$A:$T,6,0))</f>
        <v>Bonzaï</v>
      </c>
      <c r="F177" s="853" t="str">
        <f>IF(VLOOKUP($A177,'Data (new)'!$A:$T,14,0)="","",VLOOKUP($A177,'Data (new)'!$A:$T,14,0))</f>
        <v>Pinches</v>
      </c>
      <c r="G177" s="943" t="str">
        <f>IF(VLOOKUP($A177,'Data (new)'!$A:$T,10,0)="","",VLOOKUP($A177,'Data (new)'!$A:$T,10,0))</f>
        <v>XXL</v>
      </c>
      <c r="H177" s="943">
        <f>IF(VLOOKUP($A177,'Data (new)'!$A:$T,11,0)="","",VLOOKUP($A177,'Data (new)'!$A:$T,11,0))</f>
        <v>4</v>
      </c>
      <c r="I177" s="944">
        <f>IF(VLOOKUP($A177,'Data (new)'!$A:$T,16,0)="","",VLOOKUP($A177,'Data (new)'!$A:$T,16,0))</f>
        <v>177</v>
      </c>
      <c r="J177" s="769"/>
      <c r="K177" s="774"/>
      <c r="L177" s="772"/>
      <c r="M177" s="773"/>
      <c r="N177" s="775"/>
      <c r="O177" s="945"/>
      <c r="P177" s="776"/>
      <c r="Q177" s="946"/>
      <c r="R177" s="947"/>
      <c r="S177" s="777"/>
      <c r="T177" s="770"/>
      <c r="U177" s="771"/>
      <c r="V177" s="948"/>
      <c r="W177" s="949"/>
      <c r="X177" s="944">
        <f>IF(VLOOKUP($A177,'Data (new)'!$A:$T,12,0)="","",VLOOKUP($A177,'Data (new)'!$A:$T,12,0))</f>
        <v>2.4660000000000002</v>
      </c>
      <c r="Y177" s="943" t="str">
        <f t="shared" si="8"/>
        <v/>
      </c>
      <c r="Z177" s="943" t="str">
        <f t="shared" si="9"/>
        <v/>
      </c>
      <c r="AA177" s="944" t="str">
        <f t="shared" si="10"/>
        <v/>
      </c>
      <c r="AB177" s="944" t="str">
        <f>IF(ISERROR(Tableau1475[[#This Row],[Cost (excl tax, EUR)]]*(1-$G$3)),"",Tableau1475[[#This Row],[Cost (excl tax, EUR)]]*(1-$G$3))</f>
        <v/>
      </c>
      <c r="AC177" s="882" t="str">
        <f t="shared" si="11"/>
        <v/>
      </c>
      <c r="AD177" s="344"/>
      <c r="AE177" s="344"/>
      <c r="AF177" s="344"/>
      <c r="AG177" s="292"/>
      <c r="AH177" s="292"/>
      <c r="AI177" s="292"/>
      <c r="AJ177" s="292"/>
      <c r="AK177" s="256"/>
      <c r="AL177" s="256"/>
      <c r="AM177" s="256"/>
      <c r="AN177" s="256"/>
    </row>
    <row r="178" spans="1:40" ht="15" customHeight="1">
      <c r="A178" s="941" t="s">
        <v>977</v>
      </c>
      <c r="B178" s="942">
        <f>IF(VLOOKUP($A178,'Data (new)'!$A:$T,2,0)="","",VLOOKUP($A178,'Data (new)'!$A:$T,2,0))</f>
        <v>7506</v>
      </c>
      <c r="C178" s="853">
        <f>IF(VLOOKUP($A178,Data!$A:$T,3,0)="","",VLOOKUP($A178,Data!$A:$T,3,0))</f>
        <v>0</v>
      </c>
      <c r="D178" s="853" t="str">
        <f>IF(VLOOKUP($A178,'Data (new)'!$A:$T,5,0)="","",VLOOKUP($A178,'Data (new)'!$A:$T,5,0))</f>
        <v>Karma</v>
      </c>
      <c r="E178" s="853" t="str">
        <f>IF(VLOOKUP($A178,'Data (new)'!$A:$T,6,0)="","",VLOOKUP($A178,'Data (new)'!$A:$T,6,0))</f>
        <v>Buddha</v>
      </c>
      <c r="F178" s="853" t="str">
        <f>IF(VLOOKUP($A178,'Data (new)'!$A:$T,14,0)="","",VLOOKUP($A178,'Data (new)'!$A:$T,14,0))</f>
        <v>Slopers</v>
      </c>
      <c r="G178" s="943" t="str">
        <f>IF(VLOOKUP($A178,'Data (new)'!$A:$T,10,0)="","",VLOOKUP($A178,'Data (new)'!$A:$T,10,0))</f>
        <v>GIGA</v>
      </c>
      <c r="H178" s="943">
        <f>IF(VLOOKUP($A178,'Data (new)'!$A:$T,11,0)="","",VLOOKUP($A178,'Data (new)'!$A:$T,11,0))</f>
        <v>1</v>
      </c>
      <c r="I178" s="944">
        <f>IF(VLOOKUP($A178,'Data (new)'!$A:$T,16,0)="","",VLOOKUP($A178,'Data (new)'!$A:$T,16,0))</f>
        <v>137</v>
      </c>
      <c r="J178" s="769"/>
      <c r="K178" s="774"/>
      <c r="L178" s="772"/>
      <c r="M178" s="773"/>
      <c r="N178" s="775"/>
      <c r="O178" s="945"/>
      <c r="P178" s="776"/>
      <c r="Q178" s="946"/>
      <c r="R178" s="947"/>
      <c r="S178" s="777"/>
      <c r="T178" s="770"/>
      <c r="U178" s="771"/>
      <c r="V178" s="948"/>
      <c r="W178" s="949"/>
      <c r="X178" s="944">
        <f>IF(VLOOKUP($A178,'Data (new)'!$A:$T,12,0)="","",VLOOKUP($A178,'Data (new)'!$A:$T,12,0))</f>
        <v>2.3340000000000001</v>
      </c>
      <c r="Y178" s="943" t="str">
        <f t="shared" si="8"/>
        <v/>
      </c>
      <c r="Z178" s="943" t="str">
        <f t="shared" si="9"/>
        <v/>
      </c>
      <c r="AA178" s="944" t="str">
        <f t="shared" si="10"/>
        <v/>
      </c>
      <c r="AB178" s="944" t="str">
        <f>IF(ISERROR(Tableau1475[[#This Row],[Cost (excl tax, EUR)]]*(1-$G$3)),"",Tableau1475[[#This Row],[Cost (excl tax, EUR)]]*(1-$G$3))</f>
        <v/>
      </c>
      <c r="AC178" s="962" t="str">
        <f t="shared" si="11"/>
        <v/>
      </c>
      <c r="AD178" s="344"/>
      <c r="AE178" s="344"/>
      <c r="AF178" s="344"/>
      <c r="AG178" s="292"/>
      <c r="AH178" s="292"/>
      <c r="AI178" s="292"/>
      <c r="AJ178" s="292"/>
      <c r="AK178" s="256"/>
      <c r="AL178" s="256"/>
      <c r="AM178" s="256"/>
      <c r="AN178" s="256"/>
    </row>
    <row r="179" spans="1:40" ht="15" customHeight="1">
      <c r="A179" s="941" t="s">
        <v>978</v>
      </c>
      <c r="B179" s="942">
        <f>IF(VLOOKUP($A179,'Data (new)'!$A:$T,2,0)="","",VLOOKUP($A179,'Data (new)'!$A:$T,2,0))</f>
        <v>6651</v>
      </c>
      <c r="C179" s="853" t="str">
        <f>IF(VLOOKUP($A179,Data!$A:$T,3,0)="","",VLOOKUP($A179,Data!$A:$T,3,0))</f>
        <v>H038</v>
      </c>
      <c r="D179" s="853" t="str">
        <f>IF(VLOOKUP($A179,'Data (new)'!$A:$T,5,0)="","",VLOOKUP($A179,'Data (new)'!$A:$T,5,0))</f>
        <v>Karma</v>
      </c>
      <c r="E179" s="853" t="str">
        <f>IF(VLOOKUP($A179,'Data (new)'!$A:$T,6,0)="","",VLOOKUP($A179,'Data (new)'!$A:$T,6,0))</f>
        <v>Bug</v>
      </c>
      <c r="F179" s="853" t="str">
        <f>IF(VLOOKUP($A179,'Data (new)'!$A:$T,14,0)="","",VLOOKUP($A179,'Data (new)'!$A:$T,14,0))</f>
        <v>Feet</v>
      </c>
      <c r="G179" s="943" t="str">
        <f>IF(VLOOKUP($A179,'Data (new)'!$A:$T,10,0)="","",VLOOKUP($A179,'Data (new)'!$A:$T,10,0))</f>
        <v>XS</v>
      </c>
      <c r="H179" s="943">
        <f>IF(VLOOKUP($A179,'Data (new)'!$A:$T,11,0)="","",VLOOKUP($A179,'Data (new)'!$A:$T,11,0))</f>
        <v>10</v>
      </c>
      <c r="I179" s="944">
        <f>IF(VLOOKUP($A179,'Data (new)'!$A:$T,16,0)="","",VLOOKUP($A179,'Data (new)'!$A:$T,16,0))</f>
        <v>59</v>
      </c>
      <c r="J179" s="769"/>
      <c r="K179" s="774"/>
      <c r="L179" s="772"/>
      <c r="M179" s="773"/>
      <c r="N179" s="775"/>
      <c r="O179" s="945"/>
      <c r="P179" s="776"/>
      <c r="Q179" s="946"/>
      <c r="R179" s="947"/>
      <c r="S179" s="777"/>
      <c r="T179" s="770"/>
      <c r="U179" s="771"/>
      <c r="V179" s="948"/>
      <c r="W179" s="949"/>
      <c r="X179" s="944">
        <f>IF(VLOOKUP($A179,'Data (new)'!$A:$T,12,0)="","",VLOOKUP($A179,'Data (new)'!$A:$T,12,0))</f>
        <v>0.52900000000000003</v>
      </c>
      <c r="Y179" s="943" t="str">
        <f t="shared" si="8"/>
        <v/>
      </c>
      <c r="Z179" s="943" t="str">
        <f t="shared" si="9"/>
        <v/>
      </c>
      <c r="AA179" s="944" t="str">
        <f t="shared" si="10"/>
        <v/>
      </c>
      <c r="AB179" s="944" t="str">
        <f>IF(ISERROR(Tableau1475[[#This Row],[Cost (excl tax, EUR)]]*(1-$G$3)),"",Tableau1475[[#This Row],[Cost (excl tax, EUR)]]*(1-$G$3))</f>
        <v/>
      </c>
      <c r="AC179" s="882" t="str">
        <f t="shared" si="11"/>
        <v/>
      </c>
      <c r="AD179" s="344"/>
      <c r="AE179" s="344"/>
      <c r="AF179" s="344"/>
      <c r="AG179" s="292"/>
      <c r="AH179" s="292"/>
      <c r="AI179" s="292"/>
      <c r="AJ179" s="292"/>
      <c r="AK179" s="256"/>
      <c r="AL179" s="256"/>
      <c r="AM179" s="256"/>
      <c r="AN179" s="256"/>
    </row>
    <row r="180" spans="1:40" ht="15" customHeight="1">
      <c r="A180" s="941" t="s">
        <v>979</v>
      </c>
      <c r="B180" s="942">
        <f>IF(VLOOKUP($A180,'Data (new)'!$A:$T,2,0)="","",VLOOKUP($A180,'Data (new)'!$A:$T,2,0))</f>
        <v>7509</v>
      </c>
      <c r="C180" s="853" t="str">
        <f>IF(VLOOKUP($A180,Data!$A:$T,3,0)="","",VLOOKUP($A180,Data!$A:$T,3,0))</f>
        <v>H054</v>
      </c>
      <c r="D180" s="853" t="str">
        <f>IF(VLOOKUP($A180,'Data (new)'!$A:$T,5,0)="","",VLOOKUP($A180,'Data (new)'!$A:$T,5,0))</f>
        <v>Karma</v>
      </c>
      <c r="E180" s="853" t="str">
        <f>IF(VLOOKUP($A180,'Data (new)'!$A:$T,6,0)="","",VLOOKUP($A180,'Data (new)'!$A:$T,6,0))</f>
        <v>Bulldog</v>
      </c>
      <c r="F180" s="853" t="str">
        <f>IF(VLOOKUP($A180,'Data (new)'!$A:$T,14,0)="","",VLOOKUP($A180,'Data (new)'!$A:$T,14,0))</f>
        <v>Pinches</v>
      </c>
      <c r="G180" s="943" t="str">
        <f>IF(VLOOKUP($A180,'Data (new)'!$A:$T,10,0)="","",VLOOKUP($A180,'Data (new)'!$A:$T,10,0))</f>
        <v>GIGA</v>
      </c>
      <c r="H180" s="943">
        <f>IF(VLOOKUP($A180,'Data (new)'!$A:$T,11,0)="","",VLOOKUP($A180,'Data (new)'!$A:$T,11,0))</f>
        <v>1</v>
      </c>
      <c r="I180" s="944">
        <f>IF(VLOOKUP($A180,'Data (new)'!$A:$T,16,0)="","",VLOOKUP($A180,'Data (new)'!$A:$T,16,0))</f>
        <v>122</v>
      </c>
      <c r="J180" s="769"/>
      <c r="K180" s="774"/>
      <c r="L180" s="772"/>
      <c r="M180" s="773"/>
      <c r="N180" s="775"/>
      <c r="O180" s="945"/>
      <c r="P180" s="776"/>
      <c r="Q180" s="946"/>
      <c r="R180" s="947"/>
      <c r="S180" s="777"/>
      <c r="T180" s="770"/>
      <c r="U180" s="771"/>
      <c r="V180" s="948"/>
      <c r="W180" s="949"/>
      <c r="X180" s="944">
        <f>IF(VLOOKUP($A180,'Data (new)'!$A:$T,12,0)="","",VLOOKUP($A180,'Data (new)'!$A:$T,12,0))</f>
        <v>2.0299999999999998</v>
      </c>
      <c r="Y180" s="943" t="str">
        <f t="shared" si="8"/>
        <v/>
      </c>
      <c r="Z180" s="943" t="str">
        <f t="shared" si="9"/>
        <v/>
      </c>
      <c r="AA180" s="944" t="str">
        <f t="shared" si="10"/>
        <v/>
      </c>
      <c r="AB180" s="944" t="str">
        <f>IF(ISERROR(Tableau1475[[#This Row],[Cost (excl tax, EUR)]]*(1-$G$3)),"",Tableau1475[[#This Row],[Cost (excl tax, EUR)]]*(1-$G$3))</f>
        <v/>
      </c>
      <c r="AC180" s="962" t="str">
        <f t="shared" si="11"/>
        <v/>
      </c>
      <c r="AD180" s="344"/>
      <c r="AE180" s="344"/>
      <c r="AF180" s="344"/>
      <c r="AG180" s="292"/>
      <c r="AH180" s="292"/>
      <c r="AI180" s="292"/>
      <c r="AJ180" s="292"/>
      <c r="AK180" s="256"/>
      <c r="AL180" s="256"/>
      <c r="AM180" s="256"/>
      <c r="AN180" s="256"/>
    </row>
    <row r="181" spans="1:40" ht="15" customHeight="1">
      <c r="A181" s="941" t="s">
        <v>980</v>
      </c>
      <c r="B181" s="942">
        <f>IF(VLOOKUP($A181,'Data (new)'!$A:$T,2,0)="","",VLOOKUP($A181,'Data (new)'!$A:$T,2,0))</f>
        <v>6658</v>
      </c>
      <c r="C181" s="853" t="str">
        <f>IF(VLOOKUP($A181,Data!$A:$T,3,0)="","",VLOOKUP($A181,Data!$A:$T,3,0))</f>
        <v>H283</v>
      </c>
      <c r="D181" s="853" t="str">
        <f>IF(VLOOKUP($A181,'Data (new)'!$A:$T,5,0)="","",VLOOKUP($A181,'Data (new)'!$A:$T,5,0))</f>
        <v>Karma</v>
      </c>
      <c r="E181" s="853" t="str">
        <f>IF(VLOOKUP($A181,'Data (new)'!$A:$T,6,0)="","",VLOOKUP($A181,'Data (new)'!$A:$T,6,0))</f>
        <v>Cristal</v>
      </c>
      <c r="F181" s="853" t="str">
        <f>IF(VLOOKUP($A181,'Data (new)'!$A:$T,14,0)="","",VLOOKUP($A181,'Data (new)'!$A:$T,14,0))</f>
        <v>Slopers</v>
      </c>
      <c r="G181" s="943" t="str">
        <f>IF(VLOOKUP($A181,'Data (new)'!$A:$T,10,0)="","",VLOOKUP($A181,'Data (new)'!$A:$T,10,0))</f>
        <v>S/M</v>
      </c>
      <c r="H181" s="943">
        <f>IF(VLOOKUP($A181,'Data (new)'!$A:$T,11,0)="","",VLOOKUP($A181,'Data (new)'!$A:$T,11,0))</f>
        <v>10</v>
      </c>
      <c r="I181" s="944">
        <f>IF(VLOOKUP($A181,'Data (new)'!$A:$T,16,0)="","",VLOOKUP($A181,'Data (new)'!$A:$T,16,0))</f>
        <v>142</v>
      </c>
      <c r="J181" s="769"/>
      <c r="K181" s="774"/>
      <c r="L181" s="772"/>
      <c r="M181" s="773"/>
      <c r="N181" s="775"/>
      <c r="O181" s="945"/>
      <c r="P181" s="776"/>
      <c r="Q181" s="946"/>
      <c r="R181" s="947"/>
      <c r="S181" s="777"/>
      <c r="T181" s="770"/>
      <c r="U181" s="771"/>
      <c r="V181" s="948"/>
      <c r="W181" s="949"/>
      <c r="X181" s="944">
        <f>IF(VLOOKUP($A181,'Data (new)'!$A:$T,12,0)="","",VLOOKUP($A181,'Data (new)'!$A:$T,12,0))</f>
        <v>2.4569999999999999</v>
      </c>
      <c r="Y181" s="943" t="str">
        <f t="shared" si="8"/>
        <v/>
      </c>
      <c r="Z181" s="943" t="str">
        <f t="shared" si="9"/>
        <v/>
      </c>
      <c r="AA181" s="944" t="str">
        <f t="shared" si="10"/>
        <v/>
      </c>
      <c r="AB181" s="944" t="str">
        <f>IF(ISERROR(Tableau1475[[#This Row],[Cost (excl tax, EUR)]]*(1-$G$3)),"",Tableau1475[[#This Row],[Cost (excl tax, EUR)]]*(1-$G$3))</f>
        <v/>
      </c>
      <c r="AC181" s="882" t="str">
        <f t="shared" si="11"/>
        <v/>
      </c>
      <c r="AD181" s="344"/>
      <c r="AE181" s="344"/>
      <c r="AF181" s="344"/>
      <c r="AG181" s="292"/>
      <c r="AH181" s="292"/>
      <c r="AI181" s="292"/>
      <c r="AJ181" s="292"/>
      <c r="AK181" s="256"/>
      <c r="AL181" s="256"/>
      <c r="AM181" s="256"/>
      <c r="AN181" s="256"/>
    </row>
    <row r="182" spans="1:40" ht="15" customHeight="1">
      <c r="A182" s="941" t="s">
        <v>981</v>
      </c>
      <c r="B182" s="942">
        <f>IF(VLOOKUP($A182,'Data (new)'!$A:$T,2,0)="","",VLOOKUP($A182,'Data (new)'!$A:$T,2,0))</f>
        <v>7510</v>
      </c>
      <c r="C182" s="853">
        <f>IF(VLOOKUP($A182,Data!$A:$T,3,0)="","",VLOOKUP($A182,Data!$A:$T,3,0))</f>
        <v>0</v>
      </c>
      <c r="D182" s="853" t="str">
        <f>IF(VLOOKUP($A182,'Data (new)'!$A:$T,5,0)="","",VLOOKUP($A182,'Data (new)'!$A:$T,5,0))</f>
        <v>Karma</v>
      </c>
      <c r="E182" s="853" t="str">
        <f>IF(VLOOKUP($A182,'Data (new)'!$A:$T,6,0)="","",VLOOKUP($A182,'Data (new)'!$A:$T,6,0))</f>
        <v>Dragon</v>
      </c>
      <c r="F182" s="853" t="str">
        <f>IF(VLOOKUP($A182,'Data (new)'!$A:$T,14,0)="","",VLOOKUP($A182,'Data (new)'!$A:$T,14,0))</f>
        <v>Colos / Crater</v>
      </c>
      <c r="G182" s="943" t="str">
        <f>IF(VLOOKUP($A182,'Data (new)'!$A:$T,10,0)="","",VLOOKUP($A182,'Data (new)'!$A:$T,10,0))</f>
        <v>GIGA</v>
      </c>
      <c r="H182" s="943">
        <f>IF(VLOOKUP($A182,'Data (new)'!$A:$T,11,0)="","",VLOOKUP($A182,'Data (new)'!$A:$T,11,0))</f>
        <v>1</v>
      </c>
      <c r="I182" s="944">
        <f>IF(VLOOKUP($A182,'Data (new)'!$A:$T,16,0)="","",VLOOKUP($A182,'Data (new)'!$A:$T,16,0))</f>
        <v>140</v>
      </c>
      <c r="J182" s="769"/>
      <c r="K182" s="774"/>
      <c r="L182" s="772"/>
      <c r="M182" s="773"/>
      <c r="N182" s="775"/>
      <c r="O182" s="945"/>
      <c r="P182" s="776"/>
      <c r="Q182" s="946"/>
      <c r="R182" s="947"/>
      <c r="S182" s="777"/>
      <c r="T182" s="770"/>
      <c r="U182" s="771"/>
      <c r="V182" s="948"/>
      <c r="W182" s="949"/>
      <c r="X182" s="944">
        <f>IF(VLOOKUP($A182,'Data (new)'!$A:$T,12,0)="","",VLOOKUP($A182,'Data (new)'!$A:$T,12,0))</f>
        <v>2.4239999999999999</v>
      </c>
      <c r="Y182" s="943" t="str">
        <f t="shared" si="8"/>
        <v/>
      </c>
      <c r="Z182" s="943" t="str">
        <f t="shared" si="9"/>
        <v/>
      </c>
      <c r="AA182" s="944" t="str">
        <f t="shared" si="10"/>
        <v/>
      </c>
      <c r="AB182" s="944" t="str">
        <f>IF(ISERROR(Tableau1475[[#This Row],[Cost (excl tax, EUR)]]*(1-$G$3)),"",Tableau1475[[#This Row],[Cost (excl tax, EUR)]]*(1-$G$3))</f>
        <v/>
      </c>
      <c r="AC182" s="962" t="str">
        <f t="shared" si="11"/>
        <v/>
      </c>
      <c r="AD182" s="344"/>
      <c r="AE182" s="344"/>
      <c r="AF182" s="344"/>
      <c r="AG182" s="292"/>
      <c r="AH182" s="292"/>
      <c r="AI182" s="292"/>
      <c r="AJ182" s="292"/>
      <c r="AK182" s="256"/>
      <c r="AL182" s="256"/>
      <c r="AM182" s="256"/>
      <c r="AN182" s="256"/>
    </row>
    <row r="183" spans="1:40" ht="15" customHeight="1">
      <c r="A183" s="941" t="s">
        <v>982</v>
      </c>
      <c r="B183" s="942">
        <f>IF(VLOOKUP($A183,'Data (new)'!$A:$T,2,0)="","",VLOOKUP($A183,'Data (new)'!$A:$T,2,0))</f>
        <v>6660</v>
      </c>
      <c r="C183" s="853" t="str">
        <f>IF(VLOOKUP($A183,Data!$A:$T,3,0)="","",VLOOKUP($A183,Data!$A:$T,3,0))</f>
        <v>H302</v>
      </c>
      <c r="D183" s="853" t="str">
        <f>IF(VLOOKUP($A183,'Data (new)'!$A:$T,5,0)="","",VLOOKUP($A183,'Data (new)'!$A:$T,5,0))</f>
        <v>Karma</v>
      </c>
      <c r="E183" s="853" t="str">
        <f>IF(VLOOKUP($A183,'Data (new)'!$A:$T,6,0)="","",VLOOKUP($A183,'Data (new)'!$A:$T,6,0))</f>
        <v>Drakkar</v>
      </c>
      <c r="F183" s="853" t="str">
        <f>IF(VLOOKUP($A183,'Data (new)'!$A:$T,14,0)="","",VLOOKUP($A183,'Data (new)'!$A:$T,14,0))</f>
        <v>Pinches</v>
      </c>
      <c r="G183" s="943" t="str">
        <f>IF(VLOOKUP($A183,'Data (new)'!$A:$T,10,0)="","",VLOOKUP($A183,'Data (new)'!$A:$T,10,0))</f>
        <v>XL</v>
      </c>
      <c r="H183" s="943">
        <f>IF(VLOOKUP($A183,'Data (new)'!$A:$T,11,0)="","",VLOOKUP($A183,'Data (new)'!$A:$T,11,0))</f>
        <v>5</v>
      </c>
      <c r="I183" s="944">
        <f>IF(VLOOKUP($A183,'Data (new)'!$A:$T,16,0)="","",VLOOKUP($A183,'Data (new)'!$A:$T,16,0))</f>
        <v>161</v>
      </c>
      <c r="J183" s="769"/>
      <c r="K183" s="774"/>
      <c r="L183" s="772"/>
      <c r="M183" s="773"/>
      <c r="N183" s="775"/>
      <c r="O183" s="945"/>
      <c r="P183" s="776"/>
      <c r="Q183" s="946"/>
      <c r="R183" s="947"/>
      <c r="S183" s="777"/>
      <c r="T183" s="770"/>
      <c r="U183" s="771"/>
      <c r="V183" s="948"/>
      <c r="W183" s="949"/>
      <c r="X183" s="944">
        <f>IF(VLOOKUP($A183,'Data (new)'!$A:$T,12,0)="","",VLOOKUP($A183,'Data (new)'!$A:$T,12,0))</f>
        <v>1.925</v>
      </c>
      <c r="Y183" s="943" t="str">
        <f t="shared" si="8"/>
        <v/>
      </c>
      <c r="Z183" s="943" t="str">
        <f t="shared" si="9"/>
        <v/>
      </c>
      <c r="AA183" s="944" t="str">
        <f t="shared" si="10"/>
        <v/>
      </c>
      <c r="AB183" s="944" t="str">
        <f>IF(ISERROR(Tableau1475[[#This Row],[Cost (excl tax, EUR)]]*(1-$G$3)),"",Tableau1475[[#This Row],[Cost (excl tax, EUR)]]*(1-$G$3))</f>
        <v/>
      </c>
      <c r="AC183" s="882" t="str">
        <f t="shared" si="11"/>
        <v/>
      </c>
      <c r="AD183" s="344"/>
      <c r="AE183" s="344"/>
      <c r="AF183" s="344"/>
      <c r="AG183" s="292"/>
      <c r="AH183" s="292"/>
      <c r="AI183" s="292"/>
      <c r="AJ183" s="292"/>
      <c r="AK183" s="256"/>
      <c r="AL183" s="256"/>
      <c r="AM183" s="256"/>
      <c r="AN183" s="256"/>
    </row>
    <row r="184" spans="1:40" ht="15" customHeight="1">
      <c r="A184" s="941" t="s">
        <v>983</v>
      </c>
      <c r="B184" s="942">
        <f>IF(VLOOKUP($A184,'Data (new)'!$A:$T,2,0)="","",VLOOKUP($A184,'Data (new)'!$A:$T,2,0))</f>
        <v>6068</v>
      </c>
      <c r="C184" s="853" t="str">
        <f>IF(VLOOKUP($A184,Data!$A:$T,3,0)="","",VLOOKUP($A184,Data!$A:$T,3,0))</f>
        <v>H297</v>
      </c>
      <c r="D184" s="853" t="str">
        <f>IF(VLOOKUP($A184,'Data (new)'!$A:$T,5,0)="","",VLOOKUP($A184,'Data (new)'!$A:$T,5,0))</f>
        <v>Karma</v>
      </c>
      <c r="E184" s="853" t="str">
        <f>IF(VLOOKUP($A184,'Data (new)'!$A:$T,6,0)="","",VLOOKUP($A184,'Data (new)'!$A:$T,6,0))</f>
        <v>Efix</v>
      </c>
      <c r="F184" s="853" t="str">
        <f>IF(VLOOKUP($A184,'Data (new)'!$A:$T,14,0)="","",VLOOKUP($A184,'Data (new)'!$A:$T,14,0))</f>
        <v>Pinches</v>
      </c>
      <c r="G184" s="943" t="str">
        <f>IF(VLOOKUP($A184,'Data (new)'!$A:$T,10,0)="","",VLOOKUP($A184,'Data (new)'!$A:$T,10,0))</f>
        <v>M -&gt; L</v>
      </c>
      <c r="H184" s="943">
        <f>IF(VLOOKUP($A184,'Data (new)'!$A:$T,11,0)="","",VLOOKUP($A184,'Data (new)'!$A:$T,11,0))</f>
        <v>2</v>
      </c>
      <c r="I184" s="944">
        <f>IF(VLOOKUP($A184,'Data (new)'!$A:$T,16,0)="","",VLOOKUP($A184,'Data (new)'!$A:$T,16,0))</f>
        <v>39</v>
      </c>
      <c r="J184" s="769"/>
      <c r="K184" s="774"/>
      <c r="L184" s="772"/>
      <c r="M184" s="773"/>
      <c r="N184" s="775"/>
      <c r="O184" s="945"/>
      <c r="P184" s="776"/>
      <c r="Q184" s="946"/>
      <c r="R184" s="947"/>
      <c r="S184" s="777"/>
      <c r="T184" s="770"/>
      <c r="U184" s="771"/>
      <c r="V184" s="948"/>
      <c r="W184" s="949"/>
      <c r="X184" s="944">
        <f>IF(VLOOKUP($A184,'Data (new)'!$A:$T,12,0)="","",VLOOKUP($A184,'Data (new)'!$A:$T,12,0))</f>
        <v>0.60899999999999999</v>
      </c>
      <c r="Y184" s="943" t="str">
        <f t="shared" si="8"/>
        <v/>
      </c>
      <c r="Z184" s="943" t="str">
        <f t="shared" si="9"/>
        <v/>
      </c>
      <c r="AA184" s="944" t="str">
        <f t="shared" si="10"/>
        <v/>
      </c>
      <c r="AB184" s="944" t="str">
        <f>IF(ISERROR(Tableau1475[[#This Row],[Cost (excl tax, EUR)]]*(1-$G$3)),"",Tableau1475[[#This Row],[Cost (excl tax, EUR)]]*(1-$G$3))</f>
        <v/>
      </c>
      <c r="AC184" s="962" t="str">
        <f t="shared" si="11"/>
        <v/>
      </c>
      <c r="AD184" s="344"/>
      <c r="AE184" s="344"/>
      <c r="AF184" s="344"/>
      <c r="AG184" s="292"/>
      <c r="AH184" s="292"/>
      <c r="AI184" s="292"/>
      <c r="AJ184" s="292"/>
      <c r="AK184" s="256"/>
      <c r="AL184" s="256"/>
      <c r="AM184" s="256"/>
      <c r="AN184" s="256"/>
    </row>
    <row r="185" spans="1:40" ht="15" customHeight="1">
      <c r="A185" s="941" t="s">
        <v>984</v>
      </c>
      <c r="B185" s="942">
        <f>IF(VLOOKUP($A185,'Data (new)'!$A:$T,2,0)="","",VLOOKUP($A185,'Data (new)'!$A:$T,2,0))</f>
        <v>6073</v>
      </c>
      <c r="C185" s="853" t="str">
        <f>IF(VLOOKUP($A185,Data!$A:$T,3,0)="","",VLOOKUP($A185,Data!$A:$T,3,0))</f>
        <v>H255</v>
      </c>
      <c r="D185" s="853" t="str">
        <f>IF(VLOOKUP($A185,'Data (new)'!$A:$T,5,0)="","",VLOOKUP($A185,'Data (new)'!$A:$T,5,0))</f>
        <v>Karma</v>
      </c>
      <c r="E185" s="853" t="str">
        <f>IF(VLOOKUP($A185,'Data (new)'!$A:$T,6,0)="","",VLOOKUP($A185,'Data (new)'!$A:$T,6,0))</f>
        <v>Evo</v>
      </c>
      <c r="F185" s="853" t="str">
        <f>IF(VLOOKUP($A185,'Data (new)'!$A:$T,14,0)="","",VLOOKUP($A185,'Data (new)'!$A:$T,14,0))</f>
        <v>Edges</v>
      </c>
      <c r="G185" s="943" t="str">
        <f>IF(VLOOKUP($A185,'Data (new)'!$A:$T,10,0)="","",VLOOKUP($A185,'Data (new)'!$A:$T,10,0))</f>
        <v>S</v>
      </c>
      <c r="H185" s="943">
        <f>IF(VLOOKUP($A185,'Data (new)'!$A:$T,11,0)="","",VLOOKUP($A185,'Data (new)'!$A:$T,11,0))</f>
        <v>15</v>
      </c>
      <c r="I185" s="944">
        <f>IF(VLOOKUP($A185,'Data (new)'!$A:$T,16,0)="","",VLOOKUP($A185,'Data (new)'!$A:$T,16,0))</f>
        <v>115</v>
      </c>
      <c r="J185" s="769"/>
      <c r="K185" s="774"/>
      <c r="L185" s="772"/>
      <c r="M185" s="773"/>
      <c r="N185" s="775"/>
      <c r="O185" s="945"/>
      <c r="P185" s="776"/>
      <c r="Q185" s="946"/>
      <c r="R185" s="947"/>
      <c r="S185" s="777"/>
      <c r="T185" s="770"/>
      <c r="U185" s="771"/>
      <c r="V185" s="948"/>
      <c r="W185" s="949"/>
      <c r="X185" s="944">
        <f>IF(VLOOKUP($A185,'Data (new)'!$A:$T,12,0)="","",VLOOKUP($A185,'Data (new)'!$A:$T,12,0))</f>
        <v>1.466</v>
      </c>
      <c r="Y185" s="943" t="str">
        <f t="shared" si="8"/>
        <v/>
      </c>
      <c r="Z185" s="943" t="str">
        <f t="shared" si="9"/>
        <v/>
      </c>
      <c r="AA185" s="944" t="str">
        <f t="shared" si="10"/>
        <v/>
      </c>
      <c r="AB185" s="944" t="str">
        <f>IF(ISERROR(Tableau1475[[#This Row],[Cost (excl tax, EUR)]]*(1-$G$3)),"",Tableau1475[[#This Row],[Cost (excl tax, EUR)]]*(1-$G$3))</f>
        <v/>
      </c>
      <c r="AC185" s="882" t="str">
        <f t="shared" si="11"/>
        <v/>
      </c>
      <c r="AD185" s="344"/>
      <c r="AE185" s="344"/>
      <c r="AF185" s="344"/>
      <c r="AG185" s="292"/>
      <c r="AH185" s="292"/>
      <c r="AI185" s="292"/>
      <c r="AJ185" s="292"/>
      <c r="AK185" s="256"/>
      <c r="AL185" s="256"/>
      <c r="AM185" s="256"/>
      <c r="AN185" s="256"/>
    </row>
    <row r="186" spans="1:40" ht="15" customHeight="1">
      <c r="A186" s="941" t="s">
        <v>985</v>
      </c>
      <c r="B186" s="942">
        <f>IF(VLOOKUP($A186,'Data (new)'!$A:$T,2,0)="","",VLOOKUP($A186,'Data (new)'!$A:$T,2,0))</f>
        <v>6663</v>
      </c>
      <c r="C186" s="853" t="str">
        <f>IF(VLOOKUP($A186,Data!$A:$T,3,0)="","",VLOOKUP($A186,Data!$A:$T,3,0))</f>
        <v>H309</v>
      </c>
      <c r="D186" s="853" t="str">
        <f>IF(VLOOKUP($A186,'Data (new)'!$A:$T,5,0)="","",VLOOKUP($A186,'Data (new)'!$A:$T,5,0))</f>
        <v>Karma</v>
      </c>
      <c r="E186" s="853" t="str">
        <f>IF(VLOOKUP($A186,'Data (new)'!$A:$T,6,0)="","",VLOOKUP($A186,'Data (new)'!$A:$T,6,0))</f>
        <v>Galaxy</v>
      </c>
      <c r="F186" s="853" t="str">
        <f>IF(VLOOKUP($A186,'Data (new)'!$A:$T,14,0)="","",VLOOKUP($A186,'Data (new)'!$A:$T,14,0))</f>
        <v>Slopers</v>
      </c>
      <c r="G186" s="943" t="str">
        <f>IF(VLOOKUP($A186,'Data (new)'!$A:$T,10,0)="","",VLOOKUP($A186,'Data (new)'!$A:$T,10,0))</f>
        <v>XXL</v>
      </c>
      <c r="H186" s="943">
        <f>IF(VLOOKUP($A186,'Data (new)'!$A:$T,11,0)="","",VLOOKUP($A186,'Data (new)'!$A:$T,11,0))</f>
        <v>3</v>
      </c>
      <c r="I186" s="944">
        <f>IF(VLOOKUP($A186,'Data (new)'!$A:$T,16,0)="","",VLOOKUP($A186,'Data (new)'!$A:$T,16,0))</f>
        <v>138</v>
      </c>
      <c r="J186" s="769"/>
      <c r="K186" s="774"/>
      <c r="L186" s="772"/>
      <c r="M186" s="773"/>
      <c r="N186" s="775"/>
      <c r="O186" s="945"/>
      <c r="P186" s="776"/>
      <c r="Q186" s="946"/>
      <c r="R186" s="947"/>
      <c r="S186" s="777"/>
      <c r="T186" s="770"/>
      <c r="U186" s="771"/>
      <c r="V186" s="948"/>
      <c r="W186" s="949"/>
      <c r="X186" s="944">
        <f>IF(VLOOKUP($A186,'Data (new)'!$A:$T,12,0)="","",VLOOKUP($A186,'Data (new)'!$A:$T,12,0))</f>
        <v>1.923</v>
      </c>
      <c r="Y186" s="943" t="str">
        <f t="shared" si="8"/>
        <v/>
      </c>
      <c r="Z186" s="943" t="str">
        <f t="shared" si="9"/>
        <v/>
      </c>
      <c r="AA186" s="944" t="str">
        <f t="shared" si="10"/>
        <v/>
      </c>
      <c r="AB186" s="944" t="str">
        <f>IF(ISERROR(Tableau1475[[#This Row],[Cost (excl tax, EUR)]]*(1-$G$3)),"",Tableau1475[[#This Row],[Cost (excl tax, EUR)]]*(1-$G$3))</f>
        <v/>
      </c>
      <c r="AC186" s="962" t="str">
        <f t="shared" si="11"/>
        <v/>
      </c>
      <c r="AD186" s="344"/>
      <c r="AE186" s="344"/>
      <c r="AF186" s="344"/>
      <c r="AG186" s="292"/>
      <c r="AH186" s="292"/>
      <c r="AI186" s="292"/>
      <c r="AJ186" s="292"/>
      <c r="AK186" s="256"/>
      <c r="AL186" s="256"/>
      <c r="AM186" s="256"/>
      <c r="AN186" s="256"/>
    </row>
    <row r="187" spans="1:40" ht="15" customHeight="1">
      <c r="A187" s="941" t="s">
        <v>986</v>
      </c>
      <c r="B187" s="942">
        <f>IF(VLOOKUP($A187,'Data (new)'!$A:$T,2,0)="","",VLOOKUP($A187,'Data (new)'!$A:$T,2,0))</f>
        <v>5376</v>
      </c>
      <c r="C187" s="853" t="str">
        <f>IF(VLOOKUP($A187,Data!$A:$T,3,0)="","",VLOOKUP($A187,Data!$A:$T,3,0))</f>
        <v>H253</v>
      </c>
      <c r="D187" s="853" t="str">
        <f>IF(VLOOKUP($A187,'Data (new)'!$A:$T,5,0)="","",VLOOKUP($A187,'Data (new)'!$A:$T,5,0))</f>
        <v>Karma</v>
      </c>
      <c r="E187" s="853" t="str">
        <f>IF(VLOOKUP($A187,'Data (new)'!$A:$T,6,0)="","",VLOOKUP($A187,'Data (new)'!$A:$T,6,0))</f>
        <v>Influ</v>
      </c>
      <c r="F187" s="853" t="str">
        <f>IF(VLOOKUP($A187,'Data (new)'!$A:$T,14,0)="","",VLOOKUP($A187,'Data (new)'!$A:$T,14,0))</f>
        <v>Edges</v>
      </c>
      <c r="G187" s="943" t="str">
        <f>IF(VLOOKUP($A187,'Data (new)'!$A:$T,10,0)="","",VLOOKUP($A187,'Data (new)'!$A:$T,10,0))</f>
        <v>S</v>
      </c>
      <c r="H187" s="943">
        <f>IF(VLOOKUP($A187,'Data (new)'!$A:$T,11,0)="","",VLOOKUP($A187,'Data (new)'!$A:$T,11,0))</f>
        <v>5</v>
      </c>
      <c r="I187" s="944">
        <f>IF(VLOOKUP($A187,'Data (new)'!$A:$T,16,0)="","",VLOOKUP($A187,'Data (new)'!$A:$T,16,0))</f>
        <v>47</v>
      </c>
      <c r="J187" s="769"/>
      <c r="K187" s="774"/>
      <c r="L187" s="772"/>
      <c r="M187" s="773"/>
      <c r="N187" s="775"/>
      <c r="O187" s="945"/>
      <c r="P187" s="776"/>
      <c r="Q187" s="946"/>
      <c r="R187" s="947"/>
      <c r="S187" s="777"/>
      <c r="T187" s="770"/>
      <c r="U187" s="771"/>
      <c r="V187" s="948"/>
      <c r="W187" s="949"/>
      <c r="X187" s="944">
        <f>IF(VLOOKUP($A187,'Data (new)'!$A:$T,12,0)="","",VLOOKUP($A187,'Data (new)'!$A:$T,12,0))</f>
        <v>0.59399999999999997</v>
      </c>
      <c r="Y187" s="943" t="str">
        <f t="shared" si="8"/>
        <v/>
      </c>
      <c r="Z187" s="943" t="str">
        <f t="shared" si="9"/>
        <v/>
      </c>
      <c r="AA187" s="944" t="str">
        <f t="shared" si="10"/>
        <v/>
      </c>
      <c r="AB187" s="944" t="str">
        <f>IF(ISERROR(Tableau1475[[#This Row],[Cost (excl tax, EUR)]]*(1-$G$3)),"",Tableau1475[[#This Row],[Cost (excl tax, EUR)]]*(1-$G$3))</f>
        <v/>
      </c>
      <c r="AC187" s="882" t="str">
        <f t="shared" si="11"/>
        <v/>
      </c>
      <c r="AD187" s="344"/>
      <c r="AE187" s="344"/>
      <c r="AF187" s="344"/>
      <c r="AG187" s="292"/>
      <c r="AH187" s="292"/>
      <c r="AI187" s="292"/>
      <c r="AJ187" s="292"/>
      <c r="AK187" s="256"/>
      <c r="AL187" s="256"/>
      <c r="AM187" s="256"/>
      <c r="AN187" s="256"/>
    </row>
    <row r="188" spans="1:40" ht="15" customHeight="1">
      <c r="A188" s="941" t="s">
        <v>987</v>
      </c>
      <c r="B188" s="942">
        <f>IF(VLOOKUP($A188,'Data (new)'!$A:$T,2,0)="","",VLOOKUP($A188,'Data (new)'!$A:$T,2,0))</f>
        <v>7735</v>
      </c>
      <c r="C188" s="853" t="str">
        <f>IF(VLOOKUP($A188,Data!$A:$T,3,0)="","",VLOOKUP($A188,Data!$A:$T,3,0))</f>
        <v>H291</v>
      </c>
      <c r="D188" s="853" t="str">
        <f>IF(VLOOKUP($A188,'Data (new)'!$A:$T,5,0)="","",VLOOKUP($A188,'Data (new)'!$A:$T,5,0))</f>
        <v>Karma</v>
      </c>
      <c r="E188" s="853" t="str">
        <f>IF(VLOOKUP($A188,'Data (new)'!$A:$T,6,0)="","",VLOOKUP($A188,'Data (new)'!$A:$T,6,0))</f>
        <v>Iron</v>
      </c>
      <c r="F188" s="853" t="str">
        <f>IF(VLOOKUP($A188,'Data (new)'!$A:$T,14,0)="","",VLOOKUP($A188,'Data (new)'!$A:$T,14,0))</f>
        <v>Edges</v>
      </c>
      <c r="G188" s="943" t="str">
        <f>IF(VLOOKUP($A188,'Data (new)'!$A:$T,10,0)="","",VLOOKUP($A188,'Data (new)'!$A:$T,10,0))</f>
        <v>M</v>
      </c>
      <c r="H188" s="943">
        <f>IF(VLOOKUP($A188,'Data (new)'!$A:$T,11,0)="","",VLOOKUP($A188,'Data (new)'!$A:$T,11,0))</f>
        <v>10</v>
      </c>
      <c r="I188" s="944">
        <f>IF(VLOOKUP($A188,'Data (new)'!$A:$T,16,0)="","",VLOOKUP($A188,'Data (new)'!$A:$T,16,0))</f>
        <v>107</v>
      </c>
      <c r="J188" s="769"/>
      <c r="K188" s="774"/>
      <c r="L188" s="772"/>
      <c r="M188" s="773"/>
      <c r="N188" s="775"/>
      <c r="O188" s="945"/>
      <c r="P188" s="776"/>
      <c r="Q188" s="946"/>
      <c r="R188" s="947"/>
      <c r="S188" s="777"/>
      <c r="T188" s="770"/>
      <c r="U188" s="771"/>
      <c r="V188" s="948"/>
      <c r="W188" s="949"/>
      <c r="X188" s="944">
        <f>IF(VLOOKUP($A188,'Data (new)'!$A:$T,12,0)="","",VLOOKUP($A188,'Data (new)'!$A:$T,12,0))</f>
        <v>1.6240000000000001</v>
      </c>
      <c r="Y188" s="943" t="str">
        <f t="shared" si="8"/>
        <v/>
      </c>
      <c r="Z188" s="943" t="str">
        <f t="shared" si="9"/>
        <v/>
      </c>
      <c r="AA188" s="944" t="str">
        <f t="shared" si="10"/>
        <v/>
      </c>
      <c r="AB188" s="944" t="str">
        <f>IF(ISERROR(Tableau1475[[#This Row],[Cost (excl tax, EUR)]]*(1-$G$3)),"",Tableau1475[[#This Row],[Cost (excl tax, EUR)]]*(1-$G$3))</f>
        <v/>
      </c>
      <c r="AC188" s="962" t="str">
        <f t="shared" si="11"/>
        <v/>
      </c>
      <c r="AD188" s="344"/>
      <c r="AE188" s="344"/>
      <c r="AF188" s="344"/>
      <c r="AG188" s="292"/>
      <c r="AH188" s="292"/>
      <c r="AI188" s="292"/>
      <c r="AJ188" s="292"/>
      <c r="AK188" s="256"/>
      <c r="AL188" s="256"/>
      <c r="AM188" s="256"/>
      <c r="AN188" s="256"/>
    </row>
    <row r="189" spans="1:40" ht="15" customHeight="1">
      <c r="A189" s="941" t="s">
        <v>988</v>
      </c>
      <c r="B189" s="942">
        <f>IF(VLOOKUP($A189,'Data (new)'!$A:$T,2,0)="","",VLOOKUP($A189,'Data (new)'!$A:$T,2,0))</f>
        <v>14132</v>
      </c>
      <c r="C189" s="853" t="str">
        <f>IF(VLOOKUP($A189,Data!$A:$T,3,0)="","",VLOOKUP($A189,Data!$A:$T,3,0))</f>
        <v>H367</v>
      </c>
      <c r="D189" s="853" t="str">
        <f>IF(VLOOKUP($A189,'Data (new)'!$A:$T,5,0)="","",VLOOKUP($A189,'Data (new)'!$A:$T,5,0))</f>
        <v>Karma</v>
      </c>
      <c r="E189" s="853" t="str">
        <f>IF(VLOOKUP($A189,'Data (new)'!$A:$T,6,0)="","",VLOOKUP($A189,'Data (new)'!$A:$T,6,0))</f>
        <v>Jurana</v>
      </c>
      <c r="F189" s="853" t="str">
        <f>IF(VLOOKUP($A189,'Data (new)'!$A:$T,14,0)="","",VLOOKUP($A189,'Data (new)'!$A:$T,14,0))</f>
        <v>Colos / Crater</v>
      </c>
      <c r="G189" s="943" t="str">
        <f>IF(VLOOKUP($A189,'Data (new)'!$A:$T,10,0)="","",VLOOKUP($A189,'Data (new)'!$A:$T,10,0))</f>
        <v>MEGA</v>
      </c>
      <c r="H189" s="943">
        <f>IF(VLOOKUP($A189,'Data (new)'!$A:$T,11,0)="","",VLOOKUP($A189,'Data (new)'!$A:$T,11,0))</f>
        <v>2</v>
      </c>
      <c r="I189" s="944">
        <f>IF(VLOOKUP($A189,'Data (new)'!$A:$T,16,0)="","",VLOOKUP($A189,'Data (new)'!$A:$T,16,0))</f>
        <v>60</v>
      </c>
      <c r="J189" s="769"/>
      <c r="K189" s="774"/>
      <c r="L189" s="772"/>
      <c r="M189" s="773"/>
      <c r="N189" s="775"/>
      <c r="O189" s="945"/>
      <c r="P189" s="776"/>
      <c r="Q189" s="946"/>
      <c r="R189" s="947"/>
      <c r="S189" s="777"/>
      <c r="T189" s="770"/>
      <c r="U189" s="771"/>
      <c r="V189" s="948"/>
      <c r="W189" s="949"/>
      <c r="X189" s="944">
        <f>IF(VLOOKUP($A189,'Data (new)'!$A:$T,12,0)="","",VLOOKUP($A189,'Data (new)'!$A:$T,12,0))</f>
        <v>2.1840000000000002</v>
      </c>
      <c r="Y189" s="943" t="str">
        <f t="shared" si="8"/>
        <v/>
      </c>
      <c r="Z189" s="943" t="str">
        <f t="shared" si="9"/>
        <v/>
      </c>
      <c r="AA189" s="944" t="str">
        <f t="shared" si="10"/>
        <v/>
      </c>
      <c r="AB189" s="944" t="str">
        <f>IF(ISERROR(Tableau1475[[#This Row],[Cost (excl tax, EUR)]]*(1-$G$3)),"",Tableau1475[[#This Row],[Cost (excl tax, EUR)]]*(1-$G$3))</f>
        <v/>
      </c>
      <c r="AC189" s="882" t="str">
        <f t="shared" si="11"/>
        <v/>
      </c>
      <c r="AD189" s="344"/>
      <c r="AE189" s="344"/>
      <c r="AF189" s="344"/>
      <c r="AG189" s="292"/>
      <c r="AH189" s="292"/>
      <c r="AI189" s="292"/>
      <c r="AJ189" s="292"/>
      <c r="AK189" s="256"/>
      <c r="AL189" s="256"/>
      <c r="AM189" s="256"/>
      <c r="AN189" s="256"/>
    </row>
    <row r="190" spans="1:40" ht="15" customHeight="1">
      <c r="A190" s="941" t="s">
        <v>989</v>
      </c>
      <c r="B190" s="942">
        <f>IF(VLOOKUP($A190,'Data (new)'!$A:$T,2,0)="","",VLOOKUP($A190,'Data (new)'!$A:$T,2,0))</f>
        <v>6666</v>
      </c>
      <c r="C190" s="853" t="str">
        <f>IF(VLOOKUP($A190,Data!$A:$T,3,0)="","",VLOOKUP($A190,Data!$A:$T,3,0))</f>
        <v>H290</v>
      </c>
      <c r="D190" s="853" t="str">
        <f>IF(VLOOKUP($A190,'Data (new)'!$A:$T,5,0)="","",VLOOKUP($A190,'Data (new)'!$A:$T,5,0))</f>
        <v>Karma</v>
      </c>
      <c r="E190" s="853" t="str">
        <f>IF(VLOOKUP($A190,'Data (new)'!$A:$T,6,0)="","",VLOOKUP($A190,'Data (new)'!$A:$T,6,0))</f>
        <v>Magic</v>
      </c>
      <c r="F190" s="853" t="str">
        <f>IF(VLOOKUP($A190,'Data (new)'!$A:$T,14,0)="","",VLOOKUP($A190,'Data (new)'!$A:$T,14,0))</f>
        <v>Pinches</v>
      </c>
      <c r="G190" s="943" t="str">
        <f>IF(VLOOKUP($A190,'Data (new)'!$A:$T,10,0)="","",VLOOKUP($A190,'Data (new)'!$A:$T,10,0))</f>
        <v>M</v>
      </c>
      <c r="H190" s="943">
        <f>IF(VLOOKUP($A190,'Data (new)'!$A:$T,11,0)="","",VLOOKUP($A190,'Data (new)'!$A:$T,11,0))</f>
        <v>5</v>
      </c>
      <c r="I190" s="944">
        <f>IF(VLOOKUP($A190,'Data (new)'!$A:$T,16,0)="","",VLOOKUP($A190,'Data (new)'!$A:$T,16,0))</f>
        <v>78</v>
      </c>
      <c r="J190" s="769"/>
      <c r="K190" s="774"/>
      <c r="L190" s="772"/>
      <c r="M190" s="773"/>
      <c r="N190" s="775"/>
      <c r="O190" s="945"/>
      <c r="P190" s="776"/>
      <c r="Q190" s="946"/>
      <c r="R190" s="947"/>
      <c r="S190" s="777"/>
      <c r="T190" s="770"/>
      <c r="U190" s="771"/>
      <c r="V190" s="948"/>
      <c r="W190" s="949"/>
      <c r="X190" s="944">
        <f>IF(VLOOKUP($A190,'Data (new)'!$A:$T,12,0)="","",VLOOKUP($A190,'Data (new)'!$A:$T,12,0))</f>
        <v>1.3</v>
      </c>
      <c r="Y190" s="943" t="str">
        <f t="shared" si="8"/>
        <v/>
      </c>
      <c r="Z190" s="943" t="str">
        <f t="shared" si="9"/>
        <v/>
      </c>
      <c r="AA190" s="944" t="str">
        <f t="shared" si="10"/>
        <v/>
      </c>
      <c r="AB190" s="944" t="str">
        <f>IF(ISERROR(Tableau1475[[#This Row],[Cost (excl tax, EUR)]]*(1-$G$3)),"",Tableau1475[[#This Row],[Cost (excl tax, EUR)]]*(1-$G$3))</f>
        <v/>
      </c>
      <c r="AC190" s="962" t="str">
        <f t="shared" si="11"/>
        <v/>
      </c>
      <c r="AD190" s="344"/>
      <c r="AE190" s="344"/>
      <c r="AF190" s="344"/>
      <c r="AG190" s="292"/>
      <c r="AH190" s="292"/>
      <c r="AI190" s="292"/>
      <c r="AJ190" s="292"/>
      <c r="AK190" s="256"/>
      <c r="AL190" s="256"/>
      <c r="AM190" s="256"/>
      <c r="AN190" s="256"/>
    </row>
    <row r="191" spans="1:40" ht="15" customHeight="1">
      <c r="A191" s="941" t="s">
        <v>990</v>
      </c>
      <c r="B191" s="942">
        <f>IF(VLOOKUP($A191,'Data (new)'!$A:$T,2,0)="","",VLOOKUP($A191,'Data (new)'!$A:$T,2,0))</f>
        <v>5463</v>
      </c>
      <c r="C191" s="853" t="str">
        <f>IF(VLOOKUP($A191,Data!$A:$T,3,0)="","",VLOOKUP($A191,Data!$A:$T,3,0))</f>
        <v>H299</v>
      </c>
      <c r="D191" s="853" t="str">
        <f>IF(VLOOKUP($A191,'Data (new)'!$A:$T,5,0)="","",VLOOKUP($A191,'Data (new)'!$A:$T,5,0))</f>
        <v>Karma</v>
      </c>
      <c r="E191" s="853" t="str">
        <f>IF(VLOOKUP($A191,'Data (new)'!$A:$T,6,0)="","",VLOOKUP($A191,'Data (new)'!$A:$T,6,0))</f>
        <v>Maximus</v>
      </c>
      <c r="F191" s="853" t="str">
        <f>IF(VLOOKUP($A191,'Data (new)'!$A:$T,14,0)="","",VLOOKUP($A191,'Data (new)'!$A:$T,14,0))</f>
        <v>Jugs</v>
      </c>
      <c r="G191" s="943" t="str">
        <f>IF(VLOOKUP($A191,'Data (new)'!$A:$T,10,0)="","",VLOOKUP($A191,'Data (new)'!$A:$T,10,0))</f>
        <v>XL</v>
      </c>
      <c r="H191" s="943">
        <f>IF(VLOOKUP($A191,'Data (new)'!$A:$T,11,0)="","",VLOOKUP($A191,'Data (new)'!$A:$T,11,0))</f>
        <v>6</v>
      </c>
      <c r="I191" s="944">
        <f>IF(VLOOKUP($A191,'Data (new)'!$A:$T,16,0)="","",VLOOKUP($A191,'Data (new)'!$A:$T,16,0))</f>
        <v>178</v>
      </c>
      <c r="J191" s="769"/>
      <c r="K191" s="774"/>
      <c r="L191" s="772"/>
      <c r="M191" s="773"/>
      <c r="N191" s="775"/>
      <c r="O191" s="945"/>
      <c r="P191" s="776"/>
      <c r="Q191" s="946"/>
      <c r="R191" s="947"/>
      <c r="S191" s="777"/>
      <c r="T191" s="770"/>
      <c r="U191" s="771"/>
      <c r="V191" s="948"/>
      <c r="W191" s="949"/>
      <c r="X191" s="944">
        <f>IF(VLOOKUP($A191,'Data (new)'!$A:$T,12,0)="","",VLOOKUP($A191,'Data (new)'!$A:$T,12,0))</f>
        <v>3.5659999999999998</v>
      </c>
      <c r="Y191" s="943" t="str">
        <f t="shared" si="8"/>
        <v/>
      </c>
      <c r="Z191" s="943" t="str">
        <f t="shared" si="9"/>
        <v/>
      </c>
      <c r="AA191" s="944" t="str">
        <f t="shared" si="10"/>
        <v/>
      </c>
      <c r="AB191" s="944" t="str">
        <f>IF(ISERROR(Tableau1475[[#This Row],[Cost (excl tax, EUR)]]*(1-$G$3)),"",Tableau1475[[#This Row],[Cost (excl tax, EUR)]]*(1-$G$3))</f>
        <v/>
      </c>
      <c r="AC191" s="882" t="str">
        <f t="shared" si="11"/>
        <v/>
      </c>
      <c r="AD191" s="344"/>
      <c r="AE191" s="344"/>
      <c r="AF191" s="344"/>
      <c r="AG191" s="292"/>
      <c r="AH191" s="292"/>
      <c r="AI191" s="292"/>
      <c r="AJ191" s="292"/>
      <c r="AK191" s="256"/>
      <c r="AL191" s="256"/>
      <c r="AM191" s="256"/>
      <c r="AN191" s="256"/>
    </row>
    <row r="192" spans="1:40" ht="15" customHeight="1">
      <c r="A192" s="941" t="s">
        <v>991</v>
      </c>
      <c r="B192" s="942">
        <f>IF(VLOOKUP($A192,'Data (new)'!$A:$T,2,0)="","",VLOOKUP($A192,'Data (new)'!$A:$T,2,0))</f>
        <v>7508</v>
      </c>
      <c r="C192" s="853" t="str">
        <f>IF(VLOOKUP($A192,Data!$A:$T,3,0)="","",VLOOKUP($A192,Data!$A:$T,3,0))</f>
        <v>H306</v>
      </c>
      <c r="D192" s="853" t="str">
        <f>IF(VLOOKUP($A192,'Data (new)'!$A:$T,5,0)="","",VLOOKUP($A192,'Data (new)'!$A:$T,5,0))</f>
        <v>Karma</v>
      </c>
      <c r="E192" s="853" t="str">
        <f>IF(VLOOKUP($A192,'Data (new)'!$A:$T,6,0)="","",VLOOKUP($A192,'Data (new)'!$A:$T,6,0))</f>
        <v>Origin</v>
      </c>
      <c r="F192" s="853" t="str">
        <f>IF(VLOOKUP($A192,'Data (new)'!$A:$T,14,0)="","",VLOOKUP($A192,'Data (new)'!$A:$T,14,0))</f>
        <v>Pockets</v>
      </c>
      <c r="G192" s="943" t="str">
        <f>IF(VLOOKUP($A192,'Data (new)'!$A:$T,10,0)="","",VLOOKUP($A192,'Data (new)'!$A:$T,10,0))</f>
        <v>XL</v>
      </c>
      <c r="H192" s="943">
        <f>IF(VLOOKUP($A192,'Data (new)'!$A:$T,11,0)="","",VLOOKUP($A192,'Data (new)'!$A:$T,11,0))</f>
        <v>5</v>
      </c>
      <c r="I192" s="944">
        <f>IF(VLOOKUP($A192,'Data (new)'!$A:$T,16,0)="","",VLOOKUP($A192,'Data (new)'!$A:$T,16,0))</f>
        <v>139</v>
      </c>
      <c r="J192" s="769"/>
      <c r="K192" s="774"/>
      <c r="L192" s="772"/>
      <c r="M192" s="773"/>
      <c r="N192" s="775"/>
      <c r="O192" s="945"/>
      <c r="P192" s="776"/>
      <c r="Q192" s="946"/>
      <c r="R192" s="947"/>
      <c r="S192" s="777"/>
      <c r="T192" s="770"/>
      <c r="U192" s="771"/>
      <c r="V192" s="948"/>
      <c r="W192" s="949"/>
      <c r="X192" s="944">
        <f>IF(VLOOKUP($A192,'Data (new)'!$A:$T,12,0)="","",VLOOKUP($A192,'Data (new)'!$A:$T,12,0))</f>
        <v>2.7189999999999999</v>
      </c>
      <c r="Y192" s="943" t="str">
        <f t="shared" si="8"/>
        <v/>
      </c>
      <c r="Z192" s="943" t="str">
        <f t="shared" si="9"/>
        <v/>
      </c>
      <c r="AA192" s="944" t="str">
        <f t="shared" si="10"/>
        <v/>
      </c>
      <c r="AB192" s="944" t="str">
        <f>IF(ISERROR(Tableau1475[[#This Row],[Cost (excl tax, EUR)]]*(1-$G$3)),"",Tableau1475[[#This Row],[Cost (excl tax, EUR)]]*(1-$G$3))</f>
        <v/>
      </c>
      <c r="AC192" s="962" t="str">
        <f t="shared" si="11"/>
        <v/>
      </c>
      <c r="AD192" s="344"/>
      <c r="AE192" s="344"/>
      <c r="AF192" s="344"/>
      <c r="AG192" s="292"/>
      <c r="AH192" s="292"/>
      <c r="AI192" s="292"/>
      <c r="AJ192" s="292"/>
      <c r="AK192" s="256"/>
      <c r="AL192" s="256"/>
      <c r="AM192" s="256"/>
      <c r="AN192" s="256"/>
    </row>
    <row r="193" spans="1:40" ht="15" customHeight="1">
      <c r="A193" s="941" t="s">
        <v>992</v>
      </c>
      <c r="B193" s="942">
        <f>IF(VLOOKUP($A193,'Data (new)'!$A:$T,2,0)="","",VLOOKUP($A193,'Data (new)'!$A:$T,2,0))</f>
        <v>6072</v>
      </c>
      <c r="C193" s="853" t="str">
        <f>IF(VLOOKUP($A193,Data!$A:$T,3,0)="","",VLOOKUP($A193,Data!$A:$T,3,0))</f>
        <v>H279</v>
      </c>
      <c r="D193" s="853" t="str">
        <f>IF(VLOOKUP($A193,'Data (new)'!$A:$T,5,0)="","",VLOOKUP($A193,'Data (new)'!$A:$T,5,0))</f>
        <v>Karma</v>
      </c>
      <c r="E193" s="853" t="str">
        <f>IF(VLOOKUP($A193,'Data (new)'!$A:$T,6,0)="","",VLOOKUP($A193,'Data (new)'!$A:$T,6,0))</f>
        <v>Osiris</v>
      </c>
      <c r="F193" s="853" t="str">
        <f>IF(VLOOKUP($A193,'Data (new)'!$A:$T,14,0)="","",VLOOKUP($A193,'Data (new)'!$A:$T,14,0))</f>
        <v>Jugs</v>
      </c>
      <c r="G193" s="943" t="str">
        <f>IF(VLOOKUP($A193,'Data (new)'!$A:$T,10,0)="","",VLOOKUP($A193,'Data (new)'!$A:$T,10,0))</f>
        <v>S</v>
      </c>
      <c r="H193" s="943">
        <f>IF(VLOOKUP($A193,'Data (new)'!$A:$T,11,0)="","",VLOOKUP($A193,'Data (new)'!$A:$T,11,0))</f>
        <v>10</v>
      </c>
      <c r="I193" s="944">
        <f>IF(VLOOKUP($A193,'Data (new)'!$A:$T,16,0)="","",VLOOKUP($A193,'Data (new)'!$A:$T,16,0))</f>
        <v>93</v>
      </c>
      <c r="J193" s="769"/>
      <c r="K193" s="774"/>
      <c r="L193" s="772"/>
      <c r="M193" s="773"/>
      <c r="N193" s="775"/>
      <c r="O193" s="945"/>
      <c r="P193" s="776"/>
      <c r="Q193" s="946"/>
      <c r="R193" s="947"/>
      <c r="S193" s="777"/>
      <c r="T193" s="770"/>
      <c r="U193" s="771"/>
      <c r="V193" s="948"/>
      <c r="W193" s="949"/>
      <c r="X193" s="944">
        <f>IF(VLOOKUP($A193,'Data (new)'!$A:$T,12,0)="","",VLOOKUP($A193,'Data (new)'!$A:$T,12,0))</f>
        <v>1.3120000000000001</v>
      </c>
      <c r="Y193" s="943" t="str">
        <f t="shared" si="8"/>
        <v/>
      </c>
      <c r="Z193" s="943" t="str">
        <f t="shared" si="9"/>
        <v/>
      </c>
      <c r="AA193" s="944" t="str">
        <f t="shared" si="10"/>
        <v/>
      </c>
      <c r="AB193" s="944" t="str">
        <f>IF(ISERROR(Tableau1475[[#This Row],[Cost (excl tax, EUR)]]*(1-$G$3)),"",Tableau1475[[#This Row],[Cost (excl tax, EUR)]]*(1-$G$3))</f>
        <v/>
      </c>
      <c r="AC193" s="882" t="str">
        <f t="shared" si="11"/>
        <v/>
      </c>
      <c r="AD193" s="344"/>
      <c r="AE193" s="344"/>
      <c r="AF193" s="344"/>
      <c r="AG193" s="292"/>
      <c r="AH193" s="292"/>
      <c r="AI193" s="292"/>
      <c r="AJ193" s="292"/>
      <c r="AK193" s="256"/>
      <c r="AL193" s="256"/>
      <c r="AM193" s="256"/>
      <c r="AN193" s="256"/>
    </row>
    <row r="194" spans="1:40" ht="15" customHeight="1">
      <c r="A194" s="950" t="s">
        <v>993</v>
      </c>
      <c r="B194" s="942">
        <f>IF(VLOOKUP($A194,'Data (new)'!$A:$T,2,0)="","",VLOOKUP($A194,'Data (new)'!$A:$T,2,0))</f>
        <v>6112</v>
      </c>
      <c r="C194" s="959" t="str">
        <f>IF(VLOOKUP($A194,Data!$A:$T,3,0)="","",VLOOKUP($A194,Data!$A:$T,3,0))</f>
        <v>H044</v>
      </c>
      <c r="D194" s="853" t="str">
        <f>IF(VLOOKUP($A194,'Data (new)'!$A:$T,5,0)="","",VLOOKUP($A194,'Data (new)'!$A:$T,5,0))</f>
        <v>Karma</v>
      </c>
      <c r="E194" s="853" t="str">
        <f>IF(VLOOKUP($A194,'Data (new)'!$A:$T,6,0)="","",VLOOKUP($A194,'Data (new)'!$A:$T,6,0))</f>
        <v>Print</v>
      </c>
      <c r="F194" s="853" t="str">
        <f>IF(VLOOKUP($A194,'Data (new)'!$A:$T,14,0)="","",VLOOKUP($A194,'Data (new)'!$A:$T,14,0))</f>
        <v>Feet</v>
      </c>
      <c r="G194" s="943" t="str">
        <f>IF(VLOOKUP($A194,'Data (new)'!$A:$T,10,0)="","",VLOOKUP($A194,'Data (new)'!$A:$T,10,0))</f>
        <v>XS</v>
      </c>
      <c r="H194" s="943">
        <f>IF(VLOOKUP($A194,'Data (new)'!$A:$T,11,0)="","",VLOOKUP($A194,'Data (new)'!$A:$T,11,0))</f>
        <v>20</v>
      </c>
      <c r="I194" s="944">
        <f>IF(VLOOKUP($A194,'Data (new)'!$A:$T,16,0)="","",VLOOKUP($A194,'Data (new)'!$A:$T,16,0))</f>
        <v>121</v>
      </c>
      <c r="J194" s="769"/>
      <c r="K194" s="774"/>
      <c r="L194" s="772"/>
      <c r="M194" s="773"/>
      <c r="N194" s="775"/>
      <c r="O194" s="945"/>
      <c r="P194" s="776"/>
      <c r="Q194" s="946"/>
      <c r="R194" s="947"/>
      <c r="S194" s="777"/>
      <c r="T194" s="770"/>
      <c r="U194" s="771"/>
      <c r="V194" s="948"/>
      <c r="W194" s="949"/>
      <c r="X194" s="944">
        <f>IF(VLOOKUP($A194,'Data (new)'!$A:$T,12,0)="","",VLOOKUP($A194,'Data (new)'!$A:$T,12,0))</f>
        <v>1.266</v>
      </c>
      <c r="Y194" s="943" t="str">
        <f t="shared" si="8"/>
        <v/>
      </c>
      <c r="Z194" s="943" t="str">
        <f t="shared" si="9"/>
        <v/>
      </c>
      <c r="AA194" s="944" t="str">
        <f t="shared" si="10"/>
        <v/>
      </c>
      <c r="AB194" s="944" t="str">
        <f>IF(ISERROR(Tableau1475[[#This Row],[Cost (excl tax, EUR)]]*(1-$G$3)),"",Tableau1475[[#This Row],[Cost (excl tax, EUR)]]*(1-$G$3))</f>
        <v/>
      </c>
      <c r="AC194" s="962" t="str">
        <f t="shared" si="11"/>
        <v/>
      </c>
      <c r="AD194" s="344"/>
      <c r="AE194" s="344"/>
      <c r="AF194" s="344"/>
      <c r="AG194" s="292"/>
      <c r="AH194" s="292"/>
      <c r="AI194" s="292"/>
      <c r="AJ194" s="292"/>
      <c r="AK194" s="256"/>
      <c r="AL194" s="256"/>
      <c r="AM194" s="256"/>
      <c r="AN194" s="256"/>
    </row>
    <row r="195" spans="1:40" ht="15" customHeight="1">
      <c r="A195" s="951" t="s">
        <v>994</v>
      </c>
      <c r="B195" s="942">
        <f>IF(VLOOKUP($A195,'Data (new)'!$A:$T,2,0)="","",VLOOKUP($A195,'Data (new)'!$A:$T,2,0))</f>
        <v>5248</v>
      </c>
      <c r="C195" s="960" t="str">
        <f>IF(VLOOKUP($A195,Data!$A:$T,3,0)="","",VLOOKUP($A195,Data!$A:$T,3,0))</f>
        <v>H046</v>
      </c>
      <c r="D195" s="853" t="str">
        <f>IF(VLOOKUP($A195,'Data (new)'!$A:$T,5,0)="","",VLOOKUP($A195,'Data (new)'!$A:$T,5,0))</f>
        <v>Karma</v>
      </c>
      <c r="E195" s="853" t="str">
        <f>IF(VLOOKUP($A195,'Data (new)'!$A:$T,6,0)="","",VLOOKUP($A195,'Data (new)'!$A:$T,6,0))</f>
        <v>Psyco</v>
      </c>
      <c r="F195" s="853" t="str">
        <f>IF(VLOOKUP($A195,'Data (new)'!$A:$T,14,0)="","",VLOOKUP($A195,'Data (new)'!$A:$T,14,0))</f>
        <v>Slopers</v>
      </c>
      <c r="G195" s="943" t="str">
        <f>IF(VLOOKUP($A195,'Data (new)'!$A:$T,10,0)="","",VLOOKUP($A195,'Data (new)'!$A:$T,10,0))</f>
        <v>S</v>
      </c>
      <c r="H195" s="943">
        <f>IF(VLOOKUP($A195,'Data (new)'!$A:$T,11,0)="","",VLOOKUP($A195,'Data (new)'!$A:$T,11,0))</f>
        <v>10</v>
      </c>
      <c r="I195" s="944">
        <f>IF(VLOOKUP($A195,'Data (new)'!$A:$T,16,0)="","",VLOOKUP($A195,'Data (new)'!$A:$T,16,0))</f>
        <v>88</v>
      </c>
      <c r="J195" s="769"/>
      <c r="K195" s="774"/>
      <c r="L195" s="772"/>
      <c r="M195" s="773"/>
      <c r="N195" s="775"/>
      <c r="O195" s="945"/>
      <c r="P195" s="776"/>
      <c r="Q195" s="946"/>
      <c r="R195" s="947"/>
      <c r="S195" s="777"/>
      <c r="T195" s="770"/>
      <c r="U195" s="771"/>
      <c r="V195" s="948"/>
      <c r="W195" s="949"/>
      <c r="X195" s="944">
        <f>IF(VLOOKUP($A195,'Data (new)'!$A:$T,12,0)="","",VLOOKUP($A195,'Data (new)'!$A:$T,12,0))</f>
        <v>1.1870000000000001</v>
      </c>
      <c r="Y195" s="943" t="str">
        <f t="shared" si="8"/>
        <v/>
      </c>
      <c r="Z195" s="943" t="str">
        <f t="shared" si="9"/>
        <v/>
      </c>
      <c r="AA195" s="944" t="str">
        <f t="shared" si="10"/>
        <v/>
      </c>
      <c r="AB195" s="944" t="str">
        <f>IF(ISERROR(Tableau1475[[#This Row],[Cost (excl tax, EUR)]]*(1-$G$3)),"",Tableau1475[[#This Row],[Cost (excl tax, EUR)]]*(1-$G$3))</f>
        <v/>
      </c>
      <c r="AC195" s="882" t="str">
        <f t="shared" si="11"/>
        <v/>
      </c>
      <c r="AD195" s="344"/>
      <c r="AE195" s="344"/>
      <c r="AF195" s="344"/>
      <c r="AG195" s="292"/>
      <c r="AH195" s="292"/>
      <c r="AI195" s="292"/>
      <c r="AJ195" s="292"/>
      <c r="AK195" s="256"/>
      <c r="AL195" s="256"/>
      <c r="AM195" s="256"/>
      <c r="AN195" s="256"/>
    </row>
    <row r="196" spans="1:40" ht="15.75" customHeight="1">
      <c r="A196" s="950" t="s">
        <v>995</v>
      </c>
      <c r="B196" s="942">
        <f>IF(VLOOKUP($A196,'Data (new)'!$A:$T,2,0)="","",VLOOKUP($A196,'Data (new)'!$A:$T,2,0))</f>
        <v>5379</v>
      </c>
      <c r="C196" s="853" t="str">
        <f>IF(VLOOKUP($A196,Data!$A:$T,3,0)="","",VLOOKUP($A196,Data!$A:$T,3,0))</f>
        <v>H311</v>
      </c>
      <c r="D196" s="853" t="str">
        <f>IF(VLOOKUP($A196,'Data (new)'!$A:$T,5,0)="","",VLOOKUP($A196,'Data (new)'!$A:$T,5,0))</f>
        <v>Karma</v>
      </c>
      <c r="E196" s="853" t="str">
        <f>IF(VLOOKUP($A196,'Data (new)'!$A:$T,6,0)="","",VLOOKUP($A196,'Data (new)'!$A:$T,6,0))</f>
        <v>Rambla</v>
      </c>
      <c r="F196" s="853" t="str">
        <f>IF(VLOOKUP($A196,'Data (new)'!$A:$T,14,0)="","",VLOOKUP($A196,'Data (new)'!$A:$T,14,0))</f>
        <v>Pinches</v>
      </c>
      <c r="G196" s="943" t="str">
        <f>IF(VLOOKUP($A196,'Data (new)'!$A:$T,10,0)="","",VLOOKUP($A196,'Data (new)'!$A:$T,10,0))</f>
        <v>MEGA</v>
      </c>
      <c r="H196" s="943">
        <f>IF(VLOOKUP($A196,'Data (new)'!$A:$T,11,0)="","",VLOOKUP($A196,'Data (new)'!$A:$T,11,0))</f>
        <v>2</v>
      </c>
      <c r="I196" s="944">
        <f>IF(VLOOKUP($A196,'Data (new)'!$A:$T,16,0)="","",VLOOKUP($A196,'Data (new)'!$A:$T,16,0))</f>
        <v>136</v>
      </c>
      <c r="J196" s="769"/>
      <c r="K196" s="774"/>
      <c r="L196" s="772"/>
      <c r="M196" s="773"/>
      <c r="N196" s="775"/>
      <c r="O196" s="945"/>
      <c r="P196" s="776"/>
      <c r="Q196" s="946"/>
      <c r="R196" s="947"/>
      <c r="S196" s="777"/>
      <c r="T196" s="770"/>
      <c r="U196" s="771"/>
      <c r="V196" s="948"/>
      <c r="W196" s="949"/>
      <c r="X196" s="944">
        <f>IF(VLOOKUP($A196,'Data (new)'!$A:$T,12,0)="","",VLOOKUP($A196,'Data (new)'!$A:$T,12,0))</f>
        <v>2.105</v>
      </c>
      <c r="Y196" s="943" t="str">
        <f t="shared" si="8"/>
        <v/>
      </c>
      <c r="Z196" s="943" t="str">
        <f t="shared" si="9"/>
        <v/>
      </c>
      <c r="AA196" s="944" t="str">
        <f t="shared" si="10"/>
        <v/>
      </c>
      <c r="AB196" s="944" t="str">
        <f>IF(ISERROR(Tableau1475[[#This Row],[Cost (excl tax, EUR)]]*(1-$G$3)),"",Tableau1475[[#This Row],[Cost (excl tax, EUR)]]*(1-$G$3))</f>
        <v/>
      </c>
      <c r="AC196" s="962" t="str">
        <f t="shared" si="11"/>
        <v/>
      </c>
      <c r="AD196" s="344"/>
      <c r="AE196" s="344"/>
      <c r="AF196" s="344"/>
      <c r="AG196" s="292"/>
      <c r="AH196" s="292"/>
      <c r="AI196" s="292"/>
      <c r="AJ196" s="292"/>
      <c r="AK196" s="256"/>
      <c r="AL196" s="256"/>
      <c r="AM196" s="256"/>
      <c r="AN196" s="256"/>
    </row>
    <row r="197" spans="1:40" ht="15.75" customHeight="1">
      <c r="A197" s="951" t="s">
        <v>996</v>
      </c>
      <c r="B197" s="942">
        <f>IF(VLOOKUP($A197,'Data (new)'!$A:$T,2,0)="","",VLOOKUP($A197,'Data (new)'!$A:$T,2,0))</f>
        <v>6681</v>
      </c>
      <c r="C197" s="961" t="str">
        <f>IF(VLOOKUP($A197,Data!$A:$T,3,0)="","",VLOOKUP($A197,Data!$A:$T,3,0))</f>
        <v>H292</v>
      </c>
      <c r="D197" s="853" t="str">
        <f>IF(VLOOKUP($A197,'Data (new)'!$A:$T,5,0)="","",VLOOKUP($A197,'Data (new)'!$A:$T,5,0))</f>
        <v>Karma</v>
      </c>
      <c r="E197" s="853" t="str">
        <f>IF(VLOOKUP($A197,'Data (new)'!$A:$T,6,0)="","",VLOOKUP($A197,'Data (new)'!$A:$T,6,0))</f>
        <v>Ride</v>
      </c>
      <c r="F197" s="853" t="str">
        <f>IF(VLOOKUP($A197,'Data (new)'!$A:$T,14,0)="","",VLOOKUP($A197,'Data (new)'!$A:$T,14,0))</f>
        <v>Jugs</v>
      </c>
      <c r="G197" s="943" t="str">
        <f>IF(VLOOKUP($A197,'Data (new)'!$A:$T,10,0)="","",VLOOKUP($A197,'Data (new)'!$A:$T,10,0))</f>
        <v>L</v>
      </c>
      <c r="H197" s="943">
        <f>IF(VLOOKUP($A197,'Data (new)'!$A:$T,11,0)="","",VLOOKUP($A197,'Data (new)'!$A:$T,11,0))</f>
        <v>10</v>
      </c>
      <c r="I197" s="944">
        <f>IF(VLOOKUP($A197,'Data (new)'!$A:$T,16,0)="","",VLOOKUP($A197,'Data (new)'!$A:$T,16,0))</f>
        <v>172</v>
      </c>
      <c r="J197" s="769"/>
      <c r="K197" s="774"/>
      <c r="L197" s="772"/>
      <c r="M197" s="773"/>
      <c r="N197" s="775"/>
      <c r="O197" s="945"/>
      <c r="P197" s="776"/>
      <c r="Q197" s="946"/>
      <c r="R197" s="947"/>
      <c r="S197" s="777"/>
      <c r="T197" s="770"/>
      <c r="U197" s="771"/>
      <c r="V197" s="948"/>
      <c r="W197" s="949"/>
      <c r="X197" s="944">
        <f>IF(VLOOKUP($A197,'Data (new)'!$A:$T,12,0)="","",VLOOKUP($A197,'Data (new)'!$A:$T,12,0))</f>
        <v>3.1269999999999998</v>
      </c>
      <c r="Y197" s="943" t="str">
        <f t="shared" si="8"/>
        <v/>
      </c>
      <c r="Z197" s="943" t="str">
        <f t="shared" si="9"/>
        <v/>
      </c>
      <c r="AA197" s="944" t="str">
        <f t="shared" si="10"/>
        <v/>
      </c>
      <c r="AB197" s="944" t="str">
        <f>IF(ISERROR(Tableau1475[[#This Row],[Cost (excl tax, EUR)]]*(1-$G$3)),"",Tableau1475[[#This Row],[Cost (excl tax, EUR)]]*(1-$G$3))</f>
        <v/>
      </c>
      <c r="AC197" s="882" t="str">
        <f t="shared" si="11"/>
        <v/>
      </c>
      <c r="AD197" s="344"/>
      <c r="AE197" s="344"/>
      <c r="AF197" s="344"/>
      <c r="AG197" s="292"/>
      <c r="AH197" s="292"/>
      <c r="AI197" s="292"/>
      <c r="AJ197" s="292"/>
      <c r="AK197" s="256"/>
      <c r="AL197" s="256"/>
      <c r="AM197" s="256"/>
      <c r="AN197" s="256"/>
    </row>
    <row r="198" spans="1:40" ht="15.75" customHeight="1">
      <c r="A198" s="950" t="s">
        <v>997</v>
      </c>
      <c r="B198" s="942">
        <f>IF(VLOOKUP($A198,'Data (new)'!$A:$T,2,0)="","",VLOOKUP($A198,'Data (new)'!$A:$T,2,0))</f>
        <v>6095</v>
      </c>
      <c r="C198" s="853" t="str">
        <f>IF(VLOOKUP($A198,Data!$A:$T,3,0)="","",VLOOKUP($A198,Data!$A:$T,3,0))</f>
        <v>H300</v>
      </c>
      <c r="D198" s="853" t="str">
        <f>IF(VLOOKUP($A198,'Data (new)'!$A:$T,5,0)="","",VLOOKUP($A198,'Data (new)'!$A:$T,5,0))</f>
        <v>Karma</v>
      </c>
      <c r="E198" s="853" t="str">
        <f>IF(VLOOKUP($A198,'Data (new)'!$A:$T,6,0)="","",VLOOKUP($A198,'Data (new)'!$A:$T,6,0))</f>
        <v>Sismic</v>
      </c>
      <c r="F198" s="853" t="str">
        <f>IF(VLOOKUP($A198,'Data (new)'!$A:$T,14,0)="","",VLOOKUP($A198,'Data (new)'!$A:$T,14,0))</f>
        <v>Slopers</v>
      </c>
      <c r="G198" s="943" t="str">
        <f>IF(VLOOKUP($A198,'Data (new)'!$A:$T,10,0)="","",VLOOKUP($A198,'Data (new)'!$A:$T,10,0))</f>
        <v>XL</v>
      </c>
      <c r="H198" s="943">
        <f>IF(VLOOKUP($A198,'Data (new)'!$A:$T,11,0)="","",VLOOKUP($A198,'Data (new)'!$A:$T,11,0))</f>
        <v>3</v>
      </c>
      <c r="I198" s="944">
        <f>IF(VLOOKUP($A198,'Data (new)'!$A:$T,16,0)="","",VLOOKUP($A198,'Data (new)'!$A:$T,16,0))</f>
        <v>105</v>
      </c>
      <c r="J198" s="769"/>
      <c r="K198" s="774"/>
      <c r="L198" s="772"/>
      <c r="M198" s="773"/>
      <c r="N198" s="775"/>
      <c r="O198" s="945"/>
      <c r="P198" s="776"/>
      <c r="Q198" s="946"/>
      <c r="R198" s="947"/>
      <c r="S198" s="777"/>
      <c r="T198" s="770"/>
      <c r="U198" s="771"/>
      <c r="V198" s="948"/>
      <c r="W198" s="949"/>
      <c r="X198" s="944">
        <f>IF(VLOOKUP($A198,'Data (new)'!$A:$T,12,0)="","",VLOOKUP($A198,'Data (new)'!$A:$T,12,0))</f>
        <v>2.073</v>
      </c>
      <c r="Y198" s="943" t="str">
        <f t="shared" si="8"/>
        <v/>
      </c>
      <c r="Z198" s="943" t="str">
        <f t="shared" si="9"/>
        <v/>
      </c>
      <c r="AA198" s="944" t="str">
        <f t="shared" si="10"/>
        <v/>
      </c>
      <c r="AB198" s="944" t="str">
        <f>IF(ISERROR(Tableau1475[[#This Row],[Cost (excl tax, EUR)]]*(1-$G$3)),"",Tableau1475[[#This Row],[Cost (excl tax, EUR)]]*(1-$G$3))</f>
        <v/>
      </c>
      <c r="AC198" s="962" t="str">
        <f t="shared" si="11"/>
        <v/>
      </c>
      <c r="AD198" s="344"/>
      <c r="AE198" s="344"/>
      <c r="AF198" s="344"/>
      <c r="AG198" s="292"/>
      <c r="AH198" s="292"/>
      <c r="AI198" s="292"/>
      <c r="AJ198" s="292"/>
      <c r="AK198" s="256"/>
      <c r="AL198" s="256"/>
      <c r="AM198" s="256"/>
      <c r="AN198" s="256"/>
    </row>
    <row r="199" spans="1:40" ht="15.75" customHeight="1">
      <c r="A199" s="941" t="s">
        <v>998</v>
      </c>
      <c r="B199" s="942">
        <f>IF(VLOOKUP($A199,'Data (new)'!$A:$T,2,0)="","",VLOOKUP($A199,'Data (new)'!$A:$T,2,0))</f>
        <v>5320</v>
      </c>
      <c r="C199" s="959">
        <f>IF(VLOOKUP($A199,Data!$A:$T,3,0)="","",VLOOKUP($A199,Data!$A:$T,3,0))</f>
        <v>0</v>
      </c>
      <c r="D199" s="853" t="str">
        <f>IF(VLOOKUP($A199,'Data (new)'!$A:$T,5,0)="","",VLOOKUP($A199,'Data (new)'!$A:$T,5,0))</f>
        <v>Karma</v>
      </c>
      <c r="E199" s="853" t="str">
        <f>IF(VLOOKUP($A199,'Data (new)'!$A:$T,6,0)="","",VLOOKUP($A199,'Data (new)'!$A:$T,6,0))</f>
        <v>Solar</v>
      </c>
      <c r="F199" s="853" t="str">
        <f>IF(VLOOKUP($A199,'Data (new)'!$A:$T,14,0)="","",VLOOKUP($A199,'Data (new)'!$A:$T,14,0))</f>
        <v>Slopers</v>
      </c>
      <c r="G199" s="943" t="str">
        <f>IF(VLOOKUP($A199,'Data (new)'!$A:$T,10,0)="","",VLOOKUP($A199,'Data (new)'!$A:$T,10,0))</f>
        <v>MEGA</v>
      </c>
      <c r="H199" s="943">
        <f>IF(VLOOKUP($A199,'Data (new)'!$A:$T,11,0)="","",VLOOKUP($A199,'Data (new)'!$A:$T,11,0))</f>
        <v>1</v>
      </c>
      <c r="I199" s="944">
        <f>IF(VLOOKUP($A199,'Data (new)'!$A:$T,16,0)="","",VLOOKUP($A199,'Data (new)'!$A:$T,16,0))</f>
        <v>99</v>
      </c>
      <c r="J199" s="769"/>
      <c r="K199" s="774"/>
      <c r="L199" s="772"/>
      <c r="M199" s="773"/>
      <c r="N199" s="775"/>
      <c r="O199" s="945"/>
      <c r="P199" s="776"/>
      <c r="Q199" s="946"/>
      <c r="R199" s="947"/>
      <c r="S199" s="777"/>
      <c r="T199" s="770"/>
      <c r="U199" s="771"/>
      <c r="V199" s="948"/>
      <c r="W199" s="949"/>
      <c r="X199" s="944">
        <f>IF(VLOOKUP($A199,'Data (new)'!$A:$T,12,0)="","",VLOOKUP($A199,'Data (new)'!$A:$T,12,0))</f>
        <v>1.5940000000000001</v>
      </c>
      <c r="Y199" s="943" t="str">
        <f t="shared" si="8"/>
        <v/>
      </c>
      <c r="Z199" s="943" t="str">
        <f t="shared" si="9"/>
        <v/>
      </c>
      <c r="AA199" s="944" t="str">
        <f t="shared" si="10"/>
        <v/>
      </c>
      <c r="AB199" s="944" t="str">
        <f>IF(ISERROR(Tableau1475[[#This Row],[Cost (excl tax, EUR)]]*(1-$G$3)),"",Tableau1475[[#This Row],[Cost (excl tax, EUR)]]*(1-$G$3))</f>
        <v/>
      </c>
      <c r="AC199" s="882" t="str">
        <f t="shared" si="11"/>
        <v/>
      </c>
      <c r="AD199" s="344"/>
      <c r="AE199" s="344"/>
      <c r="AF199" s="344"/>
      <c r="AG199" s="292"/>
      <c r="AH199" s="292"/>
      <c r="AI199" s="292"/>
      <c r="AJ199" s="292"/>
      <c r="AK199" s="256"/>
      <c r="AL199" s="256"/>
      <c r="AM199" s="256"/>
      <c r="AN199" s="256"/>
    </row>
    <row r="200" spans="1:40" ht="15.75" customHeight="1">
      <c r="A200" s="941" t="s">
        <v>999</v>
      </c>
      <c r="B200" s="942">
        <f>IF(VLOOKUP($A200,'Data (new)'!$A:$T,2,0)="","",VLOOKUP($A200,'Data (new)'!$A:$T,2,0))</f>
        <v>6684</v>
      </c>
      <c r="C200" s="959">
        <f>IF(VLOOKUP($A200,Data!$A:$T,3,0)="","",VLOOKUP($A200,Data!$A:$T,3,0))</f>
        <v>0</v>
      </c>
      <c r="D200" s="853" t="str">
        <f>IF(VLOOKUP($A200,'Data (new)'!$A:$T,5,0)="","",VLOOKUP($A200,'Data (new)'!$A:$T,5,0))</f>
        <v>Karma</v>
      </c>
      <c r="E200" s="853" t="str">
        <f>IF(VLOOKUP($A200,'Data (new)'!$A:$T,6,0)="","",VLOOKUP($A200,'Data (new)'!$A:$T,6,0))</f>
        <v>Spirit 1</v>
      </c>
      <c r="F200" s="853" t="str">
        <f>IF(VLOOKUP($A200,'Data (new)'!$A:$T,14,0)="","",VLOOKUP($A200,'Data (new)'!$A:$T,14,0))</f>
        <v>Colos / Crater</v>
      </c>
      <c r="G200" s="943" t="str">
        <f>IF(VLOOKUP($A200,'Data (new)'!$A:$T,10,0)="","",VLOOKUP($A200,'Data (new)'!$A:$T,10,0))</f>
        <v>GIGA</v>
      </c>
      <c r="H200" s="943">
        <f>IF(VLOOKUP($A200,'Data (new)'!$A:$T,11,0)="","",VLOOKUP($A200,'Data (new)'!$A:$T,11,0))</f>
        <v>1</v>
      </c>
      <c r="I200" s="944">
        <f>IF(VLOOKUP($A200,'Data (new)'!$A:$T,16,0)="","",VLOOKUP($A200,'Data (new)'!$A:$T,16,0))</f>
        <v>221</v>
      </c>
      <c r="J200" s="769"/>
      <c r="K200" s="774"/>
      <c r="L200" s="772"/>
      <c r="M200" s="773"/>
      <c r="N200" s="775"/>
      <c r="O200" s="945"/>
      <c r="P200" s="776"/>
      <c r="Q200" s="946"/>
      <c r="R200" s="947"/>
      <c r="S200" s="777"/>
      <c r="T200" s="770"/>
      <c r="U200" s="771"/>
      <c r="V200" s="948"/>
      <c r="W200" s="949"/>
      <c r="X200" s="944">
        <f>IF(VLOOKUP($A200,'Data (new)'!$A:$T,12,0)="","",VLOOKUP($A200,'Data (new)'!$A:$T,12,0))</f>
        <v>4.8710000000000004</v>
      </c>
      <c r="Y200" s="943" t="str">
        <f t="shared" ref="Y200:Y208" si="12">IF(Z200="","",(Z200*H200))</f>
        <v/>
      </c>
      <c r="Z200" s="943" t="str">
        <f t="shared" ref="Z200:Z208" si="13">IF(SUM(J200:W200)=0,"",SUM(J200:W200))</f>
        <v/>
      </c>
      <c r="AA200" s="944" t="str">
        <f t="shared" ref="AA200:AA208" si="14">IF(Z200="","",SUM(J200:W200)*I200)</f>
        <v/>
      </c>
      <c r="AB200" s="944" t="str">
        <f>IF(ISERROR(Tableau1475[[#This Row],[Cost (excl tax, EUR)]]*(1-$G$3)),"",Tableau1475[[#This Row],[Cost (excl tax, EUR)]]*(1-$G$3))</f>
        <v/>
      </c>
      <c r="AC200" s="962" t="str">
        <f t="shared" si="11"/>
        <v/>
      </c>
      <c r="AD200" s="344"/>
      <c r="AE200" s="344"/>
      <c r="AF200" s="344"/>
      <c r="AG200" s="292"/>
      <c r="AH200" s="292"/>
      <c r="AI200" s="292"/>
      <c r="AJ200" s="292"/>
      <c r="AK200" s="256"/>
      <c r="AL200" s="256"/>
      <c r="AM200" s="256"/>
      <c r="AN200" s="256"/>
    </row>
    <row r="201" spans="1:40" ht="15.75" customHeight="1">
      <c r="A201" s="941" t="s">
        <v>1000</v>
      </c>
      <c r="B201" s="942">
        <f>IF(VLOOKUP($A201,'Data (new)'!$A:$T,2,0)="","",VLOOKUP($A201,'Data (new)'!$A:$T,2,0))</f>
        <v>6662</v>
      </c>
      <c r="C201" s="959">
        <f>IF(VLOOKUP($A201,Data!$A:$T,3,0)="","",VLOOKUP($A201,Data!$A:$T,3,0))</f>
        <v>0</v>
      </c>
      <c r="D201" s="853" t="str">
        <f>IF(VLOOKUP($A201,'Data (new)'!$A:$T,5,0)="","",VLOOKUP($A201,'Data (new)'!$A:$T,5,0))</f>
        <v>Karma</v>
      </c>
      <c r="E201" s="853" t="str">
        <f>IF(VLOOKUP($A201,'Data (new)'!$A:$T,6,0)="","",VLOOKUP($A201,'Data (new)'!$A:$T,6,0))</f>
        <v>Spirit 2</v>
      </c>
      <c r="F201" s="853" t="str">
        <f>IF(VLOOKUP($A201,'Data (new)'!$A:$T,14,0)="","",VLOOKUP($A201,'Data (new)'!$A:$T,14,0))</f>
        <v>Colos / Crater</v>
      </c>
      <c r="G201" s="943" t="str">
        <f>IF(VLOOKUP($A201,'Data (new)'!$A:$T,10,0)="","",VLOOKUP($A201,'Data (new)'!$A:$T,10,0))</f>
        <v>GIGA</v>
      </c>
      <c r="H201" s="943">
        <f>IF(VLOOKUP($A201,'Data (new)'!$A:$T,11,0)="","",VLOOKUP($A201,'Data (new)'!$A:$T,11,0))</f>
        <v>1</v>
      </c>
      <c r="I201" s="944">
        <f>IF(VLOOKUP($A201,'Data (new)'!$A:$T,16,0)="","",VLOOKUP($A201,'Data (new)'!$A:$T,16,0))</f>
        <v>114</v>
      </c>
      <c r="J201" s="769"/>
      <c r="K201" s="774"/>
      <c r="L201" s="772"/>
      <c r="M201" s="773"/>
      <c r="N201" s="775"/>
      <c r="O201" s="945"/>
      <c r="P201" s="776"/>
      <c r="Q201" s="946"/>
      <c r="R201" s="947"/>
      <c r="S201" s="777"/>
      <c r="T201" s="770"/>
      <c r="U201" s="771"/>
      <c r="V201" s="948"/>
      <c r="W201" s="949"/>
      <c r="X201" s="944">
        <f>IF(VLOOKUP($A201,'Data (new)'!$A:$T,12,0)="","",VLOOKUP($A201,'Data (new)'!$A:$T,12,0))</f>
        <v>1.881</v>
      </c>
      <c r="Y201" s="943" t="str">
        <f t="shared" si="12"/>
        <v/>
      </c>
      <c r="Z201" s="943" t="str">
        <f t="shared" si="13"/>
        <v/>
      </c>
      <c r="AA201" s="944" t="str">
        <f t="shared" si="14"/>
        <v/>
      </c>
      <c r="AB201" s="944" t="str">
        <f>IF(ISERROR(Tableau1475[[#This Row],[Cost (excl tax, EUR)]]*(1-$G$3)),"",Tableau1475[[#This Row],[Cost (excl tax, EUR)]]*(1-$G$3))</f>
        <v/>
      </c>
      <c r="AC201" s="882" t="str">
        <f t="shared" ref="AC201:AC208" si="15">IF(Z201="","",SUM(J201:W201)*X201)</f>
        <v/>
      </c>
      <c r="AD201" s="344"/>
      <c r="AE201" s="344"/>
      <c r="AF201" s="344"/>
      <c r="AG201" s="292"/>
      <c r="AH201" s="292"/>
      <c r="AI201" s="292"/>
      <c r="AJ201" s="292"/>
      <c r="AK201" s="256"/>
      <c r="AL201" s="256"/>
      <c r="AM201" s="256"/>
      <c r="AN201" s="256"/>
    </row>
    <row r="202" spans="1:40" ht="15.75" customHeight="1">
      <c r="A202" s="941" t="s">
        <v>1001</v>
      </c>
      <c r="B202" s="942">
        <f>IF(VLOOKUP($A202,'Data (new)'!$A:$T,2,0)="","",VLOOKUP($A202,'Data (new)'!$A:$T,2,0))</f>
        <v>5364</v>
      </c>
      <c r="C202" s="959" t="str">
        <f>IF(VLOOKUP($A202,Data!$A:$T,3,0)="","",VLOOKUP($A202,Data!$A:$T,3,0))</f>
        <v>H308</v>
      </c>
      <c r="D202" s="853" t="str">
        <f>IF(VLOOKUP($A202,'Data (new)'!$A:$T,5,0)="","",VLOOKUP($A202,'Data (new)'!$A:$T,5,0))</f>
        <v>Karma</v>
      </c>
      <c r="E202" s="853" t="str">
        <f>IF(VLOOKUP($A202,'Data (new)'!$A:$T,6,0)="","",VLOOKUP($A202,'Data (new)'!$A:$T,6,0))</f>
        <v>Talisma</v>
      </c>
      <c r="F202" s="853" t="str">
        <f>IF(VLOOKUP($A202,'Data (new)'!$A:$T,14,0)="","",VLOOKUP($A202,'Data (new)'!$A:$T,14,0))</f>
        <v>Pinches</v>
      </c>
      <c r="G202" s="943" t="str">
        <f>IF(VLOOKUP($A202,'Data (new)'!$A:$T,10,0)="","",VLOOKUP($A202,'Data (new)'!$A:$T,10,0))</f>
        <v>XXL</v>
      </c>
      <c r="H202" s="943">
        <f>IF(VLOOKUP($A202,'Data (new)'!$A:$T,11,0)="","",VLOOKUP($A202,'Data (new)'!$A:$T,11,0))</f>
        <v>3</v>
      </c>
      <c r="I202" s="944">
        <f>IF(VLOOKUP($A202,'Data (new)'!$A:$T,16,0)="","",VLOOKUP($A202,'Data (new)'!$A:$T,16,0))</f>
        <v>130</v>
      </c>
      <c r="J202" s="769"/>
      <c r="K202" s="774"/>
      <c r="L202" s="772"/>
      <c r="M202" s="773"/>
      <c r="N202" s="775"/>
      <c r="O202" s="945"/>
      <c r="P202" s="776"/>
      <c r="Q202" s="946"/>
      <c r="R202" s="947"/>
      <c r="S202" s="777"/>
      <c r="T202" s="770"/>
      <c r="U202" s="771"/>
      <c r="V202" s="948"/>
      <c r="W202" s="949"/>
      <c r="X202" s="944">
        <f>IF(VLOOKUP($A202,'Data (new)'!$A:$T,12,0)="","",VLOOKUP($A202,'Data (new)'!$A:$T,12,0))</f>
        <v>1.764</v>
      </c>
      <c r="Y202" s="943" t="str">
        <f t="shared" si="12"/>
        <v/>
      </c>
      <c r="Z202" s="943" t="str">
        <f t="shared" si="13"/>
        <v/>
      </c>
      <c r="AA202" s="944" t="str">
        <f t="shared" si="14"/>
        <v/>
      </c>
      <c r="AB202" s="944" t="str">
        <f>IF(ISERROR(Tableau1475[[#This Row],[Cost (excl tax, EUR)]]*(1-$G$3)),"",Tableau1475[[#This Row],[Cost (excl tax, EUR)]]*(1-$G$3))</f>
        <v/>
      </c>
      <c r="AC202" s="962" t="str">
        <f t="shared" si="15"/>
        <v/>
      </c>
      <c r="AD202" s="344"/>
      <c r="AE202" s="344"/>
      <c r="AF202" s="344"/>
      <c r="AG202" s="292"/>
      <c r="AH202" s="292"/>
      <c r="AI202" s="292"/>
      <c r="AJ202" s="292"/>
      <c r="AK202" s="256"/>
      <c r="AL202" s="256"/>
      <c r="AM202" s="256"/>
      <c r="AN202" s="256"/>
    </row>
    <row r="203" spans="1:40" ht="15.75" customHeight="1">
      <c r="A203" s="941" t="s">
        <v>1002</v>
      </c>
      <c r="B203" s="942">
        <f>IF(VLOOKUP($A203,'Data (new)'!$A:$T,2,0)="","",VLOOKUP($A203,'Data (new)'!$A:$T,2,0))</f>
        <v>5251</v>
      </c>
      <c r="C203" s="959" t="str">
        <f>IF(VLOOKUP($A203,Data!$A:$T,3,0)="","",VLOOKUP($A203,Data!$A:$T,3,0))</f>
        <v>H254</v>
      </c>
      <c r="D203" s="853" t="str">
        <f>IF(VLOOKUP($A203,'Data (new)'!$A:$T,5,0)="","",VLOOKUP($A203,'Data (new)'!$A:$T,5,0))</f>
        <v>Karma</v>
      </c>
      <c r="E203" s="853" t="str">
        <f>IF(VLOOKUP($A203,'Data (new)'!$A:$T,6,0)="","",VLOOKUP($A203,'Data (new)'!$A:$T,6,0))</f>
        <v>Unicorn</v>
      </c>
      <c r="F203" s="853" t="str">
        <f>IF(VLOOKUP($A203,'Data (new)'!$A:$T,14,0)="","",VLOOKUP($A203,'Data (new)'!$A:$T,14,0))</f>
        <v>Pinches</v>
      </c>
      <c r="G203" s="943" t="str">
        <f>IF(VLOOKUP($A203,'Data (new)'!$A:$T,10,0)="","",VLOOKUP($A203,'Data (new)'!$A:$T,10,0))</f>
        <v>S</v>
      </c>
      <c r="H203" s="943">
        <f>IF(VLOOKUP($A203,'Data (new)'!$A:$T,11,0)="","",VLOOKUP($A203,'Data (new)'!$A:$T,11,0))</f>
        <v>5</v>
      </c>
      <c r="I203" s="944">
        <f>IF(VLOOKUP($A203,'Data (new)'!$A:$T,16,0)="","",VLOOKUP($A203,'Data (new)'!$A:$T,16,0))</f>
        <v>44</v>
      </c>
      <c r="J203" s="769"/>
      <c r="K203" s="774"/>
      <c r="L203" s="772"/>
      <c r="M203" s="773"/>
      <c r="N203" s="775"/>
      <c r="O203" s="945"/>
      <c r="P203" s="776"/>
      <c r="Q203" s="946"/>
      <c r="R203" s="947"/>
      <c r="S203" s="777"/>
      <c r="T203" s="770"/>
      <c r="U203" s="771"/>
      <c r="V203" s="948"/>
      <c r="W203" s="949"/>
      <c r="X203" s="944">
        <f>IF(VLOOKUP($A203,'Data (new)'!$A:$T,12,0)="","",VLOOKUP($A203,'Data (new)'!$A:$T,12,0))</f>
        <v>0.52400000000000002</v>
      </c>
      <c r="Y203" s="943" t="str">
        <f t="shared" si="12"/>
        <v/>
      </c>
      <c r="Z203" s="943" t="str">
        <f t="shared" si="13"/>
        <v/>
      </c>
      <c r="AA203" s="944" t="str">
        <f t="shared" si="14"/>
        <v/>
      </c>
      <c r="AB203" s="944" t="str">
        <f>IF(ISERROR(Tableau1475[[#This Row],[Cost (excl tax, EUR)]]*(1-$G$3)),"",Tableau1475[[#This Row],[Cost (excl tax, EUR)]]*(1-$G$3))</f>
        <v/>
      </c>
      <c r="AC203" s="882" t="str">
        <f t="shared" si="15"/>
        <v/>
      </c>
      <c r="AD203" s="344"/>
      <c r="AE203" s="344"/>
      <c r="AF203" s="344"/>
      <c r="AG203" s="292"/>
      <c r="AH203" s="292"/>
      <c r="AI203" s="292"/>
      <c r="AJ203" s="292"/>
      <c r="AK203" s="256"/>
      <c r="AL203" s="256"/>
      <c r="AM203" s="256"/>
      <c r="AN203" s="256"/>
    </row>
    <row r="204" spans="1:40" ht="15.75" customHeight="1">
      <c r="A204" s="941" t="s">
        <v>1003</v>
      </c>
      <c r="B204" s="942">
        <f>IF(VLOOKUP($A204,'Data (new)'!$A:$T,2,0)="","",VLOOKUP($A204,'Data (new)'!$A:$T,2,0))</f>
        <v>6380</v>
      </c>
      <c r="C204" s="959" t="str">
        <f>IF(VLOOKUP($A204,Data!$A:$T,3,0)="","",VLOOKUP($A204,Data!$A:$T,3,0))</f>
        <v>H294</v>
      </c>
      <c r="D204" s="853" t="str">
        <f>IF(VLOOKUP($A204,'Data (new)'!$A:$T,5,0)="","",VLOOKUP($A204,'Data (new)'!$A:$T,5,0))</f>
        <v>Karma</v>
      </c>
      <c r="E204" s="853" t="str">
        <f>IF(VLOOKUP($A204,'Data (new)'!$A:$T,6,0)="","",VLOOKUP($A204,'Data (new)'!$A:$T,6,0))</f>
        <v>Velvet</v>
      </c>
      <c r="F204" s="853" t="str">
        <f>IF(VLOOKUP($A204,'Data (new)'!$A:$T,14,0)="","",VLOOKUP($A204,'Data (new)'!$A:$T,14,0))</f>
        <v>Pockets</v>
      </c>
      <c r="G204" s="943" t="str">
        <f>IF(VLOOKUP($A204,'Data (new)'!$A:$T,10,0)="","",VLOOKUP($A204,'Data (new)'!$A:$T,10,0))</f>
        <v>S -&gt; XL</v>
      </c>
      <c r="H204" s="943">
        <f>IF(VLOOKUP($A204,'Data (new)'!$A:$T,11,0)="","",VLOOKUP($A204,'Data (new)'!$A:$T,11,0))</f>
        <v>13</v>
      </c>
      <c r="I204" s="944">
        <f>IF(VLOOKUP($A204,'Data (new)'!$A:$T,16,0)="","",VLOOKUP($A204,'Data (new)'!$A:$T,16,0))</f>
        <v>182</v>
      </c>
      <c r="J204" s="769"/>
      <c r="K204" s="774"/>
      <c r="L204" s="772"/>
      <c r="M204" s="773"/>
      <c r="N204" s="775"/>
      <c r="O204" s="945"/>
      <c r="P204" s="776"/>
      <c r="Q204" s="946"/>
      <c r="R204" s="947"/>
      <c r="S204" s="777"/>
      <c r="T204" s="770"/>
      <c r="U204" s="771"/>
      <c r="V204" s="948"/>
      <c r="W204" s="949"/>
      <c r="X204" s="944">
        <f>IF(VLOOKUP($A204,'Data (new)'!$A:$T,12,0)="","",VLOOKUP($A204,'Data (new)'!$A:$T,12,0))</f>
        <v>3.1739999999999999</v>
      </c>
      <c r="Y204" s="943" t="str">
        <f t="shared" si="12"/>
        <v/>
      </c>
      <c r="Z204" s="943" t="str">
        <f t="shared" si="13"/>
        <v/>
      </c>
      <c r="AA204" s="944" t="str">
        <f t="shared" si="14"/>
        <v/>
      </c>
      <c r="AB204" s="944" t="str">
        <f>IF(ISERROR(Tableau1475[[#This Row],[Cost (excl tax, EUR)]]*(1-$G$3)),"",Tableau1475[[#This Row],[Cost (excl tax, EUR)]]*(1-$G$3))</f>
        <v/>
      </c>
      <c r="AC204" s="962" t="str">
        <f t="shared" si="15"/>
        <v/>
      </c>
      <c r="AD204" s="344"/>
      <c r="AE204" s="344"/>
      <c r="AF204" s="344"/>
      <c r="AG204" s="292"/>
      <c r="AH204" s="292"/>
      <c r="AI204" s="292"/>
      <c r="AJ204" s="292"/>
      <c r="AK204" s="256"/>
      <c r="AL204" s="256"/>
      <c r="AM204" s="256"/>
      <c r="AN204" s="256"/>
    </row>
    <row r="205" spans="1:40" ht="15.75" customHeight="1">
      <c r="A205" s="941" t="s">
        <v>1004</v>
      </c>
      <c r="B205" s="942">
        <f>IF(VLOOKUP($A205,'Data (new)'!$A:$T,2,0)="","",VLOOKUP($A205,'Data (new)'!$A:$T,2,0))</f>
        <v>6687</v>
      </c>
      <c r="C205" s="959">
        <f>IF(VLOOKUP($A205,Data!$A:$T,3,0)="","",VLOOKUP($A205,Data!$A:$T,3,0))</f>
        <v>0</v>
      </c>
      <c r="D205" s="853" t="str">
        <f>IF(VLOOKUP($A205,'Data (new)'!$A:$T,5,0)="","",VLOOKUP($A205,'Data (new)'!$A:$T,5,0))</f>
        <v>Karma</v>
      </c>
      <c r="E205" s="853" t="str">
        <f>IF(VLOOKUP($A205,'Data (new)'!$A:$T,6,0)="","",VLOOKUP($A205,'Data (new)'!$A:$T,6,0))</f>
        <v>Walhalla</v>
      </c>
      <c r="F205" s="853" t="str">
        <f>IF(VLOOKUP($A205,'Data (new)'!$A:$T,14,0)="","",VLOOKUP($A205,'Data (new)'!$A:$T,14,0))</f>
        <v>Jugs</v>
      </c>
      <c r="G205" s="943" t="str">
        <f>IF(VLOOKUP($A205,'Data (new)'!$A:$T,10,0)="","",VLOOKUP($A205,'Data (new)'!$A:$T,10,0))</f>
        <v>GIGA</v>
      </c>
      <c r="H205" s="943">
        <f>IF(VLOOKUP($A205,'Data (new)'!$A:$T,11,0)="","",VLOOKUP($A205,'Data (new)'!$A:$T,11,0))</f>
        <v>2</v>
      </c>
      <c r="I205" s="944">
        <f>IF(VLOOKUP($A205,'Data (new)'!$A:$T,16,0)="","",VLOOKUP($A205,'Data (new)'!$A:$T,16,0))</f>
        <v>184</v>
      </c>
      <c r="J205" s="769"/>
      <c r="K205" s="774"/>
      <c r="L205" s="772"/>
      <c r="M205" s="773"/>
      <c r="N205" s="775"/>
      <c r="O205" s="945"/>
      <c r="P205" s="776"/>
      <c r="Q205" s="946"/>
      <c r="R205" s="947"/>
      <c r="S205" s="777"/>
      <c r="T205" s="770"/>
      <c r="U205" s="771"/>
      <c r="V205" s="948"/>
      <c r="W205" s="949"/>
      <c r="X205" s="944">
        <f>IF(VLOOKUP($A205,'Data (new)'!$A:$T,12,0)="","",VLOOKUP($A205,'Data (new)'!$A:$T,12,0))</f>
        <v>3.9790000000000001</v>
      </c>
      <c r="Y205" s="943" t="str">
        <f t="shared" si="12"/>
        <v/>
      </c>
      <c r="Z205" s="943" t="str">
        <f t="shared" si="13"/>
        <v/>
      </c>
      <c r="AA205" s="944" t="str">
        <f t="shared" si="14"/>
        <v/>
      </c>
      <c r="AB205" s="944" t="str">
        <f>IF(ISERROR(Tableau1475[[#This Row],[Cost (excl tax, EUR)]]*(1-$G$3)),"",Tableau1475[[#This Row],[Cost (excl tax, EUR)]]*(1-$G$3))</f>
        <v/>
      </c>
      <c r="AC205" s="882" t="str">
        <f t="shared" si="15"/>
        <v/>
      </c>
      <c r="AD205" s="344"/>
      <c r="AE205" s="344"/>
      <c r="AF205" s="272"/>
      <c r="AG205" s="292"/>
      <c r="AH205" s="292"/>
      <c r="AI205" s="292"/>
      <c r="AJ205" s="292"/>
      <c r="AK205" s="256"/>
      <c r="AL205" s="256"/>
      <c r="AM205" s="256"/>
      <c r="AN205" s="256"/>
    </row>
    <row r="206" spans="1:40" ht="15.75" customHeight="1">
      <c r="A206" s="941" t="s">
        <v>1005</v>
      </c>
      <c r="B206" s="942">
        <f>IF(VLOOKUP($A206,'Data (new)'!$A:$T,2,0)="","",VLOOKUP($A206,'Data (new)'!$A:$T,2,0))</f>
        <v>6688</v>
      </c>
      <c r="C206" s="959" t="str">
        <f>IF(VLOOKUP($A206,Data!$A:$T,3,0)="","",VLOOKUP($A206,Data!$A:$T,3,0))</f>
        <v>H295</v>
      </c>
      <c r="D206" s="853" t="str">
        <f>IF(VLOOKUP($A206,'Data (new)'!$A:$T,5,0)="","",VLOOKUP($A206,'Data (new)'!$A:$T,5,0))</f>
        <v>Karma</v>
      </c>
      <c r="E206" s="853" t="str">
        <f>IF(VLOOKUP($A206,'Data (new)'!$A:$T,6,0)="","",VLOOKUP($A206,'Data (new)'!$A:$T,6,0))</f>
        <v>Wave</v>
      </c>
      <c r="F206" s="853" t="str">
        <f>IF(VLOOKUP($A206,'Data (new)'!$A:$T,14,0)="","",VLOOKUP($A206,'Data (new)'!$A:$T,14,0))</f>
        <v>Slopers</v>
      </c>
      <c r="G206" s="943" t="str">
        <f>IF(VLOOKUP($A206,'Data (new)'!$A:$T,10,0)="","",VLOOKUP($A206,'Data (new)'!$A:$T,10,0))</f>
        <v>L</v>
      </c>
      <c r="H206" s="943">
        <f>IF(VLOOKUP($A206,'Data (new)'!$A:$T,11,0)="","",VLOOKUP($A206,'Data (new)'!$A:$T,11,0))</f>
        <v>10</v>
      </c>
      <c r="I206" s="944">
        <f>IF(VLOOKUP($A206,'Data (new)'!$A:$T,16,0)="","",VLOOKUP($A206,'Data (new)'!$A:$T,16,0))</f>
        <v>157</v>
      </c>
      <c r="J206" s="769"/>
      <c r="K206" s="774"/>
      <c r="L206" s="772"/>
      <c r="M206" s="773"/>
      <c r="N206" s="775"/>
      <c r="O206" s="945"/>
      <c r="P206" s="776"/>
      <c r="Q206" s="946"/>
      <c r="R206" s="947"/>
      <c r="S206" s="777"/>
      <c r="T206" s="770"/>
      <c r="U206" s="771"/>
      <c r="V206" s="948"/>
      <c r="W206" s="949"/>
      <c r="X206" s="944">
        <f>IF(VLOOKUP($A206,'Data (new)'!$A:$T,12,0)="","",VLOOKUP($A206,'Data (new)'!$A:$T,12,0))</f>
        <v>2.794</v>
      </c>
      <c r="Y206" s="943" t="str">
        <f t="shared" si="12"/>
        <v/>
      </c>
      <c r="Z206" s="943" t="str">
        <f t="shared" si="13"/>
        <v/>
      </c>
      <c r="AA206" s="944" t="str">
        <f t="shared" si="14"/>
        <v/>
      </c>
      <c r="AB206" s="944" t="str">
        <f>IF(ISERROR(Tableau1475[[#This Row],[Cost (excl tax, EUR)]]*(1-$G$3)),"",Tableau1475[[#This Row],[Cost (excl tax, EUR)]]*(1-$G$3))</f>
        <v/>
      </c>
      <c r="AC206" s="962" t="str">
        <f t="shared" si="15"/>
        <v/>
      </c>
      <c r="AD206" s="344"/>
      <c r="AE206" s="344"/>
      <c r="AF206" s="272"/>
      <c r="AG206" s="292"/>
      <c r="AH206" s="292"/>
      <c r="AI206" s="292"/>
      <c r="AJ206" s="292"/>
      <c r="AK206" s="256"/>
      <c r="AL206" s="256"/>
      <c r="AM206" s="256"/>
      <c r="AN206" s="256"/>
    </row>
    <row r="207" spans="1:40" ht="15.75" customHeight="1">
      <c r="A207" s="941" t="s">
        <v>1006</v>
      </c>
      <c r="B207" s="942">
        <f>IF(VLOOKUP($A207,'Data (new)'!$A:$T,2,0)="","",VLOOKUP($A207,'Data (new)'!$A:$T,2,0))</f>
        <v>6689</v>
      </c>
      <c r="C207" s="959" t="str">
        <f>IF(VLOOKUP($A207,Data!$A:$T,3,0)="","",VLOOKUP($A207,Data!$A:$T,3,0))</f>
        <v>H301</v>
      </c>
      <c r="D207" s="853" t="str">
        <f>IF(VLOOKUP($A207,'Data (new)'!$A:$T,5,0)="","",VLOOKUP($A207,'Data (new)'!$A:$T,5,0))</f>
        <v>Karma</v>
      </c>
      <c r="E207" s="853" t="str">
        <f>IF(VLOOKUP($A207,'Data (new)'!$A:$T,6,0)="","",VLOOKUP($A207,'Data (new)'!$A:$T,6,0))</f>
        <v>Wild</v>
      </c>
      <c r="F207" s="853" t="str">
        <f>IF(VLOOKUP($A207,'Data (new)'!$A:$T,14,0)="","",VLOOKUP($A207,'Data (new)'!$A:$T,14,0))</f>
        <v>Slopers</v>
      </c>
      <c r="G207" s="943" t="str">
        <f>IF(VLOOKUP($A207,'Data (new)'!$A:$T,10,0)="","",VLOOKUP($A207,'Data (new)'!$A:$T,10,0))</f>
        <v>XL</v>
      </c>
      <c r="H207" s="943">
        <f>IF(VLOOKUP($A207,'Data (new)'!$A:$T,11,0)="","",VLOOKUP($A207,'Data (new)'!$A:$T,11,0))</f>
        <v>3</v>
      </c>
      <c r="I207" s="944">
        <f>IF(VLOOKUP($A207,'Data (new)'!$A:$T,16,0)="","",VLOOKUP($A207,'Data (new)'!$A:$T,16,0))</f>
        <v>89</v>
      </c>
      <c r="J207" s="769"/>
      <c r="K207" s="774"/>
      <c r="L207" s="772"/>
      <c r="M207" s="773"/>
      <c r="N207" s="775"/>
      <c r="O207" s="945"/>
      <c r="P207" s="776"/>
      <c r="Q207" s="946"/>
      <c r="R207" s="947"/>
      <c r="S207" s="777"/>
      <c r="T207" s="770"/>
      <c r="U207" s="771"/>
      <c r="V207" s="948"/>
      <c r="W207" s="949"/>
      <c r="X207" s="944">
        <f>IF(VLOOKUP($A207,'Data (new)'!$A:$T,12,0)="","",VLOOKUP($A207,'Data (new)'!$A:$T,12,0))</f>
        <v>1.69</v>
      </c>
      <c r="Y207" s="943" t="str">
        <f t="shared" si="12"/>
        <v/>
      </c>
      <c r="Z207" s="943" t="str">
        <f t="shared" si="13"/>
        <v/>
      </c>
      <c r="AA207" s="944" t="str">
        <f t="shared" si="14"/>
        <v/>
      </c>
      <c r="AB207" s="944" t="str">
        <f>IF(ISERROR(Tableau1475[[#This Row],[Cost (excl tax, EUR)]]*(1-$G$3)),"",Tableau1475[[#This Row],[Cost (excl tax, EUR)]]*(1-$G$3))</f>
        <v/>
      </c>
      <c r="AC207" s="882" t="str">
        <f t="shared" si="15"/>
        <v/>
      </c>
      <c r="AD207" s="344"/>
      <c r="AE207" s="344"/>
      <c r="AF207" s="272"/>
      <c r="AG207" s="292"/>
      <c r="AH207" s="292"/>
      <c r="AI207" s="292"/>
      <c r="AJ207" s="292"/>
      <c r="AK207" s="256"/>
      <c r="AL207" s="256"/>
      <c r="AM207" s="256"/>
      <c r="AN207" s="256"/>
    </row>
    <row r="208" spans="1:40" ht="15.75" customHeight="1">
      <c r="A208" s="941" t="s">
        <v>1007</v>
      </c>
      <c r="B208" s="942">
        <f>IF(VLOOKUP($A208,'Data (new)'!$A:$T,2,0)="","",VLOOKUP($A208,'Data (new)'!$A:$T,2,0))</f>
        <v>6344</v>
      </c>
      <c r="C208" s="959" t="str">
        <f>IF(VLOOKUP($A208,Data!$A:$T,3,0)="","",VLOOKUP($A208,Data!$A:$T,3,0))</f>
        <v>H293</v>
      </c>
      <c r="D208" s="853" t="str">
        <f>IF(VLOOKUP($A208,'Data (new)'!$A:$T,5,0)="","",VLOOKUP($A208,'Data (new)'!$A:$T,5,0))</f>
        <v>Karma</v>
      </c>
      <c r="E208" s="853" t="str">
        <f>IF(VLOOKUP($A208,'Data (new)'!$A:$T,6,0)="","",VLOOKUP($A208,'Data (new)'!$A:$T,6,0))</f>
        <v>Wolv</v>
      </c>
      <c r="F208" s="853" t="str">
        <f>IF(VLOOKUP($A208,'Data (new)'!$A:$T,14,0)="","",VLOOKUP($A208,'Data (new)'!$A:$T,14,0))</f>
        <v>Jugs</v>
      </c>
      <c r="G208" s="943" t="str">
        <f>IF(VLOOKUP($A208,'Data (new)'!$A:$T,10,0)="","",VLOOKUP($A208,'Data (new)'!$A:$T,10,0))</f>
        <v>L</v>
      </c>
      <c r="H208" s="943">
        <f>IF(VLOOKUP($A208,'Data (new)'!$A:$T,11,0)="","",VLOOKUP($A208,'Data (new)'!$A:$T,11,0))</f>
        <v>10</v>
      </c>
      <c r="I208" s="944">
        <f>IF(VLOOKUP($A208,'Data (new)'!$A:$T,16,0)="","",VLOOKUP($A208,'Data (new)'!$A:$T,16,0))</f>
        <v>145</v>
      </c>
      <c r="J208" s="769"/>
      <c r="K208" s="774"/>
      <c r="L208" s="772"/>
      <c r="M208" s="773"/>
      <c r="N208" s="775"/>
      <c r="O208" s="945"/>
      <c r="P208" s="776"/>
      <c r="Q208" s="946"/>
      <c r="R208" s="947"/>
      <c r="S208" s="777"/>
      <c r="T208" s="770"/>
      <c r="U208" s="771"/>
      <c r="V208" s="948"/>
      <c r="W208" s="949"/>
      <c r="X208" s="944">
        <f>IF(VLOOKUP($A208,'Data (new)'!$A:$T,12,0)="","",VLOOKUP($A208,'Data (new)'!$A:$T,12,0))</f>
        <v>2.5259999999999998</v>
      </c>
      <c r="Y208" s="943" t="str">
        <f t="shared" si="12"/>
        <v/>
      </c>
      <c r="Z208" s="943" t="str">
        <f t="shared" si="13"/>
        <v/>
      </c>
      <c r="AA208" s="944" t="str">
        <f t="shared" si="14"/>
        <v/>
      </c>
      <c r="AB208" s="944" t="str">
        <f>IF(ISERROR(Tableau1475[[#This Row],[Cost (excl tax, EUR)]]*(1-$G$3)),"",Tableau1475[[#This Row],[Cost (excl tax, EUR)]]*(1-$G$3))</f>
        <v/>
      </c>
      <c r="AC208" s="985" t="str">
        <f t="shared" si="15"/>
        <v/>
      </c>
      <c r="AD208" s="344"/>
      <c r="AE208" s="344"/>
      <c r="AF208" s="272"/>
      <c r="AG208" s="292"/>
      <c r="AH208" s="292"/>
      <c r="AI208" s="292"/>
      <c r="AJ208" s="292"/>
      <c r="AK208" s="256"/>
      <c r="AL208" s="256"/>
      <c r="AM208" s="256"/>
      <c r="AN208" s="256"/>
    </row>
    <row r="209" spans="1:40" ht="15.75" customHeight="1">
      <c r="A209" s="982" t="s">
        <v>1589</v>
      </c>
      <c r="B209" s="983" t="str">
        <f>IF(VLOOKUP($A209,'Data (new)'!$A:$T,2,0)="","",VLOOKUP($A209,'Data (new)'!$A:$T,2,0))</f>
        <v/>
      </c>
      <c r="C209" s="984" t="e">
        <f>IF(VLOOKUP($A209,Data!$A:$T,3,0)="","",VLOOKUP($A209,Data!$A:$T,3,0))</f>
        <v>#N/A</v>
      </c>
      <c r="D209" s="853" t="str">
        <f>IF(VLOOKUP($A209,'Data (new)'!$A:$T,5,0)="","",VLOOKUP($A209,'Data (new)'!$A:$T,5,0))</f>
        <v>Dune Dual S24</v>
      </c>
      <c r="E209" s="853" t="str">
        <f>IF(VLOOKUP($A209,'Data (new)'!$A:$T,6,0)="","",VLOOKUP($A209,'Data (new)'!$A:$T,6,0))</f>
        <v>Lynx 1</v>
      </c>
      <c r="F209" s="853" t="str">
        <f>IF(VLOOKUP($A209,'Data (new)'!$A:$T,14,0)="","",VLOOKUP($A209,'Data (new)'!$A:$T,14,0))</f>
        <v>Edges</v>
      </c>
      <c r="G209" s="943" t="str">
        <f>IF(VLOOKUP($A209,'Data (new)'!$A:$T,10,0)="","",VLOOKUP($A209,'Data (new)'!$A:$T,10,0))</f>
        <v/>
      </c>
      <c r="H209" s="943">
        <f>IF(VLOOKUP($A209,'Data (new)'!$A:$T,11,0)="","",VLOOKUP($A209,'Data (new)'!$A:$T,11,0))</f>
        <v>3</v>
      </c>
      <c r="I209" s="944" t="str">
        <f>IF(VLOOKUP($A209,'Data (new)'!$A:$T,16,0)="","",VLOOKUP($A209,'Data (new)'!$A:$T,16,0))</f>
        <v>TBD</v>
      </c>
      <c r="J209" s="769"/>
      <c r="K209" s="774"/>
      <c r="L209" s="772"/>
      <c r="M209" s="773"/>
      <c r="N209" s="775"/>
      <c r="O209" s="945"/>
      <c r="P209" s="776"/>
      <c r="Q209" s="946"/>
      <c r="R209" s="947"/>
      <c r="S209" s="777"/>
      <c r="T209" s="770"/>
      <c r="U209" s="771"/>
      <c r="V209" s="948"/>
      <c r="W209" s="949"/>
      <c r="X209" s="944" t="str">
        <f>IF(VLOOKUP($A209,'Data (new)'!$A:$T,12,0)="","",VLOOKUP($A209,'Data (new)'!$A:$T,12,0))</f>
        <v/>
      </c>
      <c r="Y209" s="943" t="str">
        <f t="shared" ref="Y209:Y213" si="16">IF(Z209="","",(Z209*H209))</f>
        <v/>
      </c>
      <c r="Z209" s="943" t="str">
        <f t="shared" ref="Z209:Z213" si="17">IF(SUM(J209:W209)=0,"",SUM(J209:W209))</f>
        <v/>
      </c>
      <c r="AA209" s="944" t="str">
        <f t="shared" ref="AA209:AA213" si="18">IF(Z209="","",SUM(J209:W209)*I209)</f>
        <v/>
      </c>
      <c r="AB209" s="944" t="str">
        <f>IF(ISERROR(Tableau1475[[#This Row],[Cost (excl tax, EUR)]]*(1-$G$3)),"",Tableau1475[[#This Row],[Cost (excl tax, EUR)]]*(1-$G$3))</f>
        <v/>
      </c>
      <c r="AC209" s="986" t="str">
        <f t="shared" ref="AC209:AC213" si="19">IF(Z209="","",SUM(J209:W209)*X209)</f>
        <v/>
      </c>
      <c r="AD209" s="272"/>
      <c r="AE209" s="272"/>
      <c r="AF209" s="272"/>
      <c r="AG209" s="292"/>
      <c r="AH209" s="292"/>
      <c r="AI209" s="292"/>
      <c r="AJ209" s="292"/>
      <c r="AK209" s="256"/>
      <c r="AL209" s="256"/>
      <c r="AM209" s="256"/>
      <c r="AN209" s="256"/>
    </row>
    <row r="210" spans="1:40" ht="15.75" customHeight="1">
      <c r="A210" s="982" t="s">
        <v>1590</v>
      </c>
      <c r="B210" s="983" t="str">
        <f>IF(VLOOKUP($A210,'Data (new)'!$A:$T,2,0)="","",VLOOKUP($A210,'Data (new)'!$A:$T,2,0))</f>
        <v/>
      </c>
      <c r="C210" s="984" t="e">
        <f>IF(VLOOKUP($A210,Data!$A:$T,3,0)="","",VLOOKUP($A210,Data!$A:$T,3,0))</f>
        <v>#N/A</v>
      </c>
      <c r="D210" s="853" t="str">
        <f>IF(VLOOKUP($A210,'Data (new)'!$A:$T,5,0)="","",VLOOKUP($A210,'Data (new)'!$A:$T,5,0))</f>
        <v>Dune Dual S24</v>
      </c>
      <c r="E210" s="853" t="str">
        <f>IF(VLOOKUP($A210,'Data (new)'!$A:$T,6,0)="","",VLOOKUP($A210,'Data (new)'!$A:$T,6,0))</f>
        <v>Lynx 2</v>
      </c>
      <c r="F210" s="853" t="str">
        <f>IF(VLOOKUP($A210,'Data (new)'!$A:$T,14,0)="","",VLOOKUP($A210,'Data (new)'!$A:$T,14,0))</f>
        <v>Edges</v>
      </c>
      <c r="G210" s="943" t="str">
        <f>IF(VLOOKUP($A210,'Data (new)'!$A:$T,10,0)="","",VLOOKUP($A210,'Data (new)'!$A:$T,10,0))</f>
        <v/>
      </c>
      <c r="H210" s="943">
        <f>IF(VLOOKUP($A210,'Data (new)'!$A:$T,11,0)="","",VLOOKUP($A210,'Data (new)'!$A:$T,11,0))</f>
        <v>2</v>
      </c>
      <c r="I210" s="944" t="str">
        <f>IF(VLOOKUP($A210,'Data (new)'!$A:$T,16,0)="","",VLOOKUP($A210,'Data (new)'!$A:$T,16,0))</f>
        <v>TBD</v>
      </c>
      <c r="J210" s="769"/>
      <c r="K210" s="774"/>
      <c r="L210" s="772"/>
      <c r="M210" s="773"/>
      <c r="N210" s="775"/>
      <c r="O210" s="945"/>
      <c r="P210" s="776"/>
      <c r="Q210" s="946"/>
      <c r="R210" s="947"/>
      <c r="S210" s="777"/>
      <c r="T210" s="770"/>
      <c r="U210" s="771"/>
      <c r="V210" s="948"/>
      <c r="W210" s="949"/>
      <c r="X210" s="944" t="str">
        <f>IF(VLOOKUP($A210,'Data (new)'!$A:$T,12,0)="","",VLOOKUP($A210,'Data (new)'!$A:$T,12,0))</f>
        <v/>
      </c>
      <c r="Y210" s="943" t="str">
        <f t="shared" si="16"/>
        <v/>
      </c>
      <c r="Z210" s="943" t="str">
        <f t="shared" si="17"/>
        <v/>
      </c>
      <c r="AA210" s="944" t="str">
        <f t="shared" si="18"/>
        <v/>
      </c>
      <c r="AB210" s="944" t="str">
        <f>IF(ISERROR(Tableau1475[[#This Row],[Cost (excl tax, EUR)]]*(1-$G$3)),"",Tableau1475[[#This Row],[Cost (excl tax, EUR)]]*(1-$G$3))</f>
        <v/>
      </c>
      <c r="AC210" s="985" t="str">
        <f t="shared" si="19"/>
        <v/>
      </c>
      <c r="AD210" s="272"/>
      <c r="AE210" s="272"/>
      <c r="AF210" s="272"/>
      <c r="AG210" s="292"/>
      <c r="AH210" s="292"/>
      <c r="AI210" s="292"/>
      <c r="AJ210" s="292"/>
      <c r="AK210" s="256"/>
      <c r="AL210" s="256"/>
      <c r="AM210" s="256"/>
      <c r="AN210" s="256"/>
    </row>
    <row r="211" spans="1:40" ht="15.75" customHeight="1">
      <c r="A211" s="982" t="s">
        <v>1591</v>
      </c>
      <c r="B211" s="983" t="str">
        <f>IF(VLOOKUP($A211,'Data (new)'!$A:$T,2,0)="","",VLOOKUP($A211,'Data (new)'!$A:$T,2,0))</f>
        <v/>
      </c>
      <c r="C211" s="984" t="e">
        <f>IF(VLOOKUP($A211,Data!$A:$T,3,0)="","",VLOOKUP($A211,Data!$A:$T,3,0))</f>
        <v>#N/A</v>
      </c>
      <c r="D211" s="853" t="str">
        <f>IF(VLOOKUP($A211,'Data (new)'!$A:$T,5,0)="","",VLOOKUP($A211,'Data (new)'!$A:$T,5,0))</f>
        <v>Dune Dual S24</v>
      </c>
      <c r="E211" s="853" t="str">
        <f>IF(VLOOKUP($A211,'Data (new)'!$A:$T,6,0)="","",VLOOKUP($A211,'Data (new)'!$A:$T,6,0))</f>
        <v>Lynx 3</v>
      </c>
      <c r="F211" s="853" t="str">
        <f>IF(VLOOKUP($A211,'Data (new)'!$A:$T,14,0)="","",VLOOKUP($A211,'Data (new)'!$A:$T,14,0))</f>
        <v>Edges</v>
      </c>
      <c r="G211" s="943" t="str">
        <f>IF(VLOOKUP($A211,'Data (new)'!$A:$T,10,0)="","",VLOOKUP($A211,'Data (new)'!$A:$T,10,0))</f>
        <v/>
      </c>
      <c r="H211" s="943">
        <f>IF(VLOOKUP($A211,'Data (new)'!$A:$T,11,0)="","",VLOOKUP($A211,'Data (new)'!$A:$T,11,0))</f>
        <v>3</v>
      </c>
      <c r="I211" s="944" t="str">
        <f>IF(VLOOKUP($A211,'Data (new)'!$A:$T,16,0)="","",VLOOKUP($A211,'Data (new)'!$A:$T,16,0))</f>
        <v>TBD</v>
      </c>
      <c r="J211" s="769"/>
      <c r="K211" s="774"/>
      <c r="L211" s="772"/>
      <c r="M211" s="773"/>
      <c r="N211" s="775"/>
      <c r="O211" s="945"/>
      <c r="P211" s="776"/>
      <c r="Q211" s="946"/>
      <c r="R211" s="947"/>
      <c r="S211" s="777"/>
      <c r="T211" s="770"/>
      <c r="U211" s="771"/>
      <c r="V211" s="948"/>
      <c r="W211" s="949"/>
      <c r="X211" s="944" t="str">
        <f>IF(VLOOKUP($A211,'Data (new)'!$A:$T,12,0)="","",VLOOKUP($A211,'Data (new)'!$A:$T,12,0))</f>
        <v/>
      </c>
      <c r="Y211" s="943" t="str">
        <f t="shared" si="16"/>
        <v/>
      </c>
      <c r="Z211" s="943" t="str">
        <f t="shared" si="17"/>
        <v/>
      </c>
      <c r="AA211" s="944" t="str">
        <f t="shared" si="18"/>
        <v/>
      </c>
      <c r="AB211" s="944" t="str">
        <f>IF(ISERROR(Tableau1475[[#This Row],[Cost (excl tax, EUR)]]*(1-$G$3)),"",Tableau1475[[#This Row],[Cost (excl tax, EUR)]]*(1-$G$3))</f>
        <v/>
      </c>
      <c r="AC211" s="986" t="str">
        <f t="shared" si="19"/>
        <v/>
      </c>
      <c r="AD211" s="272"/>
      <c r="AE211" s="272"/>
      <c r="AF211" s="272"/>
      <c r="AG211" s="292"/>
      <c r="AH211" s="292"/>
      <c r="AI211" s="292"/>
      <c r="AJ211" s="292"/>
      <c r="AK211" s="256"/>
      <c r="AL211" s="256"/>
      <c r="AM211" s="256"/>
      <c r="AN211" s="256"/>
    </row>
    <row r="212" spans="1:40" ht="15.75" customHeight="1">
      <c r="A212" s="982" t="s">
        <v>1592</v>
      </c>
      <c r="B212" s="983" t="str">
        <f>IF(VLOOKUP($A212,'Data (new)'!$A:$T,2,0)="","",VLOOKUP($A212,'Data (new)'!$A:$T,2,0))</f>
        <v/>
      </c>
      <c r="C212" s="984" t="e">
        <f>IF(VLOOKUP($A212,Data!$A:$T,3,0)="","",VLOOKUP($A212,Data!$A:$T,3,0))</f>
        <v>#N/A</v>
      </c>
      <c r="D212" s="853" t="str">
        <f>IF(VLOOKUP($A212,'Data (new)'!$A:$T,5,0)="","",VLOOKUP($A212,'Data (new)'!$A:$T,5,0))</f>
        <v>Dune Dual S24</v>
      </c>
      <c r="E212" s="853" t="str">
        <f>IF(VLOOKUP($A212,'Data (new)'!$A:$T,6,0)="","",VLOOKUP($A212,'Data (new)'!$A:$T,6,0))</f>
        <v>Track 1</v>
      </c>
      <c r="F212" s="853" t="str">
        <f>IF(VLOOKUP($A212,'Data (new)'!$A:$T,14,0)="","",VLOOKUP($A212,'Data (new)'!$A:$T,14,0))</f>
        <v>Crimps</v>
      </c>
      <c r="G212" s="943" t="str">
        <f>IF(VLOOKUP($A212,'Data (new)'!$A:$T,10,0)="","",VLOOKUP($A212,'Data (new)'!$A:$T,10,0))</f>
        <v/>
      </c>
      <c r="H212" s="943">
        <f>IF(VLOOKUP($A212,'Data (new)'!$A:$T,11,0)="","",VLOOKUP($A212,'Data (new)'!$A:$T,11,0))</f>
        <v>1</v>
      </c>
      <c r="I212" s="944" t="str">
        <f>IF(VLOOKUP($A212,'Data (new)'!$A:$T,16,0)="","",VLOOKUP($A212,'Data (new)'!$A:$T,16,0))</f>
        <v>TBD</v>
      </c>
      <c r="J212" s="769"/>
      <c r="K212" s="774"/>
      <c r="L212" s="772"/>
      <c r="M212" s="773"/>
      <c r="N212" s="775"/>
      <c r="O212" s="945"/>
      <c r="P212" s="776"/>
      <c r="Q212" s="946"/>
      <c r="R212" s="947"/>
      <c r="S212" s="777"/>
      <c r="T212" s="770"/>
      <c r="U212" s="771"/>
      <c r="V212" s="948"/>
      <c r="W212" s="949"/>
      <c r="X212" s="944" t="str">
        <f>IF(VLOOKUP($A212,'Data (new)'!$A:$T,12,0)="","",VLOOKUP($A212,'Data (new)'!$A:$T,12,0))</f>
        <v/>
      </c>
      <c r="Y212" s="943" t="str">
        <f t="shared" si="16"/>
        <v/>
      </c>
      <c r="Z212" s="943" t="str">
        <f t="shared" si="17"/>
        <v/>
      </c>
      <c r="AA212" s="944" t="str">
        <f t="shared" si="18"/>
        <v/>
      </c>
      <c r="AB212" s="944" t="str">
        <f>IF(ISERROR(Tableau1475[[#This Row],[Cost (excl tax, EUR)]]*(1-$G$3)),"",Tableau1475[[#This Row],[Cost (excl tax, EUR)]]*(1-$G$3))</f>
        <v/>
      </c>
      <c r="AC212" s="985" t="str">
        <f t="shared" si="19"/>
        <v/>
      </c>
      <c r="AD212" s="272"/>
      <c r="AE212" s="272"/>
      <c r="AF212" s="272"/>
      <c r="AG212" s="292"/>
      <c r="AH212" s="292"/>
      <c r="AI212" s="292"/>
      <c r="AJ212" s="292"/>
      <c r="AK212" s="256"/>
      <c r="AL212" s="256"/>
      <c r="AM212" s="256"/>
      <c r="AN212" s="256"/>
    </row>
    <row r="213" spans="1:40" ht="15.75" customHeight="1">
      <c r="A213" s="982" t="s">
        <v>1593</v>
      </c>
      <c r="B213" s="983" t="str">
        <f>IF(VLOOKUP($A213,'Data (new)'!$A:$T,2,0)="","",VLOOKUP($A213,'Data (new)'!$A:$T,2,0))</f>
        <v/>
      </c>
      <c r="C213" s="984" t="e">
        <f>IF(VLOOKUP($A213,Data!$A:$T,3,0)="","",VLOOKUP($A213,Data!$A:$T,3,0))</f>
        <v>#N/A</v>
      </c>
      <c r="D213" s="853" t="str">
        <f>IF(VLOOKUP($A213,'Data (new)'!$A:$T,5,0)="","",VLOOKUP($A213,'Data (new)'!$A:$T,5,0))</f>
        <v>Dune Dual S24</v>
      </c>
      <c r="E213" s="853" t="str">
        <f>IF(VLOOKUP($A213,'Data (new)'!$A:$T,6,0)="","",VLOOKUP($A213,'Data (new)'!$A:$T,6,0))</f>
        <v>Track 2</v>
      </c>
      <c r="F213" s="853" t="str">
        <f>IF(VLOOKUP($A213,'Data (new)'!$A:$T,14,0)="","",VLOOKUP($A213,'Data (new)'!$A:$T,14,0))</f>
        <v>Crimps</v>
      </c>
      <c r="G213" s="943" t="str">
        <f>IF(VLOOKUP($A213,'Data (new)'!$A:$T,10,0)="","",VLOOKUP($A213,'Data (new)'!$A:$T,10,0))</f>
        <v/>
      </c>
      <c r="H213" s="943">
        <f>IF(VLOOKUP($A213,'Data (new)'!$A:$T,11,0)="","",VLOOKUP($A213,'Data (new)'!$A:$T,11,0))</f>
        <v>1</v>
      </c>
      <c r="I213" s="944" t="str">
        <f>IF(VLOOKUP($A213,'Data (new)'!$A:$T,16,0)="","",VLOOKUP($A213,'Data (new)'!$A:$T,16,0))</f>
        <v>TBD</v>
      </c>
      <c r="J213" s="769"/>
      <c r="K213" s="774"/>
      <c r="L213" s="772"/>
      <c r="M213" s="773"/>
      <c r="N213" s="775"/>
      <c r="O213" s="945"/>
      <c r="P213" s="776"/>
      <c r="Q213" s="946"/>
      <c r="R213" s="947"/>
      <c r="S213" s="777"/>
      <c r="T213" s="770"/>
      <c r="U213" s="771"/>
      <c r="V213" s="948"/>
      <c r="W213" s="949"/>
      <c r="X213" s="944" t="str">
        <f>IF(VLOOKUP($A213,'Data (new)'!$A:$T,12,0)="","",VLOOKUP($A213,'Data (new)'!$A:$T,12,0))</f>
        <v/>
      </c>
      <c r="Y213" s="943" t="str">
        <f t="shared" si="16"/>
        <v/>
      </c>
      <c r="Z213" s="943" t="str">
        <f t="shared" si="17"/>
        <v/>
      </c>
      <c r="AA213" s="944" t="str">
        <f t="shared" si="18"/>
        <v/>
      </c>
      <c r="AB213" s="944" t="str">
        <f>IF(ISERROR(Tableau1475[[#This Row],[Cost (excl tax, EUR)]]*(1-$G$3)),"",Tableau1475[[#This Row],[Cost (excl tax, EUR)]]*(1-$G$3))</f>
        <v/>
      </c>
      <c r="AC213" s="987" t="str">
        <f t="shared" si="19"/>
        <v/>
      </c>
      <c r="AD213" s="272"/>
      <c r="AE213" s="272"/>
      <c r="AF213" s="272"/>
      <c r="AG213" s="292"/>
      <c r="AH213" s="292"/>
      <c r="AI213" s="292"/>
      <c r="AJ213" s="292"/>
      <c r="AK213" s="256"/>
      <c r="AL213" s="256"/>
      <c r="AM213" s="256"/>
      <c r="AN213" s="256"/>
    </row>
    <row r="214" spans="1:40" ht="15.75" customHeight="1">
      <c r="A214" s="222"/>
      <c r="B214" s="222"/>
      <c r="C214" s="222"/>
      <c r="D214" s="222"/>
      <c r="E214" s="222"/>
      <c r="F214" s="222"/>
      <c r="G214" s="222"/>
      <c r="H214" s="222"/>
      <c r="I214" s="222"/>
      <c r="J214" s="260"/>
      <c r="K214" s="260"/>
      <c r="L214" s="260"/>
      <c r="M214" s="260"/>
      <c r="N214" s="260"/>
      <c r="O214" s="260"/>
      <c r="P214" s="260"/>
      <c r="Q214" s="260"/>
      <c r="R214" s="260"/>
      <c r="S214" s="260"/>
      <c r="T214" s="260"/>
      <c r="U214" s="260"/>
      <c r="V214" s="260"/>
      <c r="W214" s="260"/>
      <c r="X214" s="260"/>
      <c r="Y214" s="260"/>
      <c r="Z214" s="260"/>
      <c r="AA214" s="272"/>
      <c r="AB214" s="272"/>
      <c r="AC214" s="272"/>
      <c r="AD214" s="272"/>
      <c r="AE214" s="272"/>
      <c r="AF214" s="272"/>
      <c r="AG214" s="292"/>
      <c r="AH214" s="292"/>
      <c r="AI214" s="292"/>
      <c r="AJ214" s="292"/>
      <c r="AK214" s="256"/>
      <c r="AL214" s="256"/>
      <c r="AM214" s="256"/>
      <c r="AN214" s="256"/>
    </row>
    <row r="215" spans="1:40" ht="15.75" customHeight="1">
      <c r="A215" s="222"/>
      <c r="B215" s="222"/>
      <c r="C215" s="222"/>
      <c r="D215" s="222"/>
      <c r="E215" s="222"/>
      <c r="F215" s="222"/>
      <c r="G215" s="222"/>
      <c r="H215" s="222"/>
      <c r="I215" s="222"/>
      <c r="J215" s="260"/>
      <c r="K215" s="260"/>
      <c r="L215" s="260"/>
      <c r="M215" s="260"/>
      <c r="N215" s="260"/>
      <c r="O215" s="260"/>
      <c r="P215" s="260"/>
      <c r="Q215" s="260"/>
      <c r="R215" s="260"/>
      <c r="S215" s="260"/>
      <c r="T215" s="260"/>
      <c r="U215" s="260"/>
      <c r="V215" s="260"/>
      <c r="W215" s="260"/>
      <c r="X215" s="260"/>
      <c r="Y215" s="260"/>
      <c r="Z215" s="260"/>
      <c r="AA215" s="272"/>
      <c r="AB215" s="272"/>
      <c r="AC215" s="272"/>
      <c r="AD215" s="272"/>
      <c r="AE215" s="272"/>
      <c r="AF215" s="272"/>
      <c r="AG215" s="292"/>
      <c r="AH215" s="292"/>
      <c r="AI215" s="292"/>
      <c r="AJ215" s="292"/>
      <c r="AK215" s="256"/>
      <c r="AL215" s="256"/>
      <c r="AM215" s="256"/>
      <c r="AN215" s="256"/>
    </row>
    <row r="216" spans="1:40" ht="15.75" customHeight="1">
      <c r="A216" s="222"/>
      <c r="B216" s="222"/>
      <c r="C216" s="222"/>
      <c r="D216" s="222"/>
      <c r="E216" s="222"/>
      <c r="F216" s="222"/>
      <c r="G216" s="222"/>
      <c r="H216" s="222"/>
      <c r="I216" s="222"/>
      <c r="J216" s="260"/>
      <c r="K216" s="260"/>
      <c r="L216" s="260"/>
      <c r="M216" s="260"/>
      <c r="N216" s="260"/>
      <c r="O216" s="260"/>
      <c r="P216" s="260"/>
      <c r="Q216" s="260"/>
      <c r="R216" s="260"/>
      <c r="S216" s="260"/>
      <c r="T216" s="260"/>
      <c r="U216" s="260"/>
      <c r="V216" s="260"/>
      <c r="W216" s="260"/>
      <c r="X216" s="260"/>
      <c r="Y216" s="260"/>
      <c r="Z216" s="260"/>
      <c r="AA216" s="272"/>
      <c r="AB216" s="272"/>
      <c r="AC216" s="272"/>
      <c r="AD216" s="272"/>
      <c r="AE216" s="272"/>
      <c r="AF216" s="272"/>
      <c r="AG216" s="292"/>
      <c r="AH216" s="292"/>
      <c r="AI216" s="292"/>
      <c r="AJ216" s="292"/>
      <c r="AK216" s="256"/>
      <c r="AL216" s="256"/>
      <c r="AM216" s="256"/>
      <c r="AN216" s="256"/>
    </row>
    <row r="217" spans="1:40" ht="15.75" customHeight="1">
      <c r="A217" s="222"/>
      <c r="B217" s="222"/>
      <c r="C217" s="222"/>
      <c r="D217" s="222"/>
      <c r="E217" s="222"/>
      <c r="F217" s="222"/>
      <c r="G217" s="222"/>
      <c r="H217" s="222"/>
      <c r="I217" s="222"/>
      <c r="J217" s="260"/>
      <c r="K217" s="260"/>
      <c r="L217" s="260"/>
      <c r="M217" s="260"/>
      <c r="N217" s="260"/>
      <c r="O217" s="260"/>
      <c r="P217" s="260"/>
      <c r="Q217" s="260"/>
      <c r="R217" s="260"/>
      <c r="S217" s="260"/>
      <c r="T217" s="260"/>
      <c r="U217" s="260"/>
      <c r="V217" s="260"/>
      <c r="W217" s="260"/>
      <c r="X217" s="260"/>
      <c r="Y217" s="260"/>
      <c r="Z217" s="260"/>
      <c r="AA217" s="272"/>
      <c r="AB217" s="272"/>
      <c r="AC217" s="272"/>
      <c r="AD217" s="272"/>
      <c r="AE217" s="272"/>
      <c r="AF217" s="272"/>
      <c r="AG217" s="292"/>
      <c r="AH217" s="292"/>
      <c r="AI217" s="292"/>
      <c r="AJ217" s="292"/>
      <c r="AK217" s="256"/>
      <c r="AL217" s="256"/>
      <c r="AM217" s="256"/>
      <c r="AN217" s="256"/>
    </row>
    <row r="218" spans="1:40" ht="15.75" customHeight="1">
      <c r="A218" s="222"/>
      <c r="B218" s="222"/>
      <c r="C218" s="222"/>
      <c r="D218" s="222"/>
      <c r="E218" s="222"/>
      <c r="F218" s="222"/>
      <c r="G218" s="222"/>
      <c r="H218" s="222"/>
      <c r="I218" s="222"/>
      <c r="J218" s="260"/>
      <c r="K218" s="260"/>
      <c r="L218" s="260"/>
      <c r="M218" s="260"/>
      <c r="N218" s="260"/>
      <c r="O218" s="260"/>
      <c r="P218" s="260"/>
      <c r="Q218" s="260"/>
      <c r="R218" s="260"/>
      <c r="S218" s="260"/>
      <c r="T218" s="260"/>
      <c r="U218" s="260"/>
      <c r="V218" s="260"/>
      <c r="W218" s="260"/>
      <c r="X218" s="260"/>
      <c r="Y218" s="260"/>
      <c r="Z218" s="260"/>
      <c r="AA218" s="272"/>
      <c r="AB218" s="272"/>
      <c r="AC218" s="272"/>
      <c r="AD218" s="272"/>
      <c r="AE218" s="272"/>
      <c r="AF218" s="272"/>
      <c r="AG218" s="292"/>
      <c r="AH218" s="292"/>
      <c r="AI218" s="292"/>
      <c r="AJ218" s="292"/>
      <c r="AK218" s="256"/>
      <c r="AL218" s="256"/>
      <c r="AM218" s="256"/>
      <c r="AN218" s="256"/>
    </row>
    <row r="219" spans="1:40" ht="15.75" customHeight="1">
      <c r="A219" s="222"/>
      <c r="B219" s="222"/>
      <c r="C219" s="222"/>
      <c r="D219" s="222"/>
      <c r="E219" s="222"/>
      <c r="F219" s="222"/>
      <c r="G219" s="222"/>
      <c r="H219" s="222"/>
      <c r="I219" s="222"/>
      <c r="J219" s="260"/>
      <c r="K219" s="260"/>
      <c r="L219" s="260"/>
      <c r="M219" s="260"/>
      <c r="N219" s="260"/>
      <c r="O219" s="260"/>
      <c r="P219" s="260"/>
      <c r="Q219" s="260"/>
      <c r="R219" s="260"/>
      <c r="S219" s="260"/>
      <c r="T219" s="260"/>
      <c r="U219" s="260"/>
      <c r="V219" s="260"/>
      <c r="W219" s="260"/>
      <c r="X219" s="260"/>
      <c r="Y219" s="260"/>
      <c r="Z219" s="260"/>
      <c r="AA219" s="272"/>
      <c r="AB219" s="272"/>
      <c r="AC219" s="272"/>
      <c r="AD219" s="272"/>
      <c r="AE219" s="272"/>
      <c r="AF219" s="272"/>
      <c r="AG219" s="292"/>
      <c r="AH219" s="292"/>
      <c r="AI219" s="292"/>
      <c r="AJ219" s="292"/>
      <c r="AK219" s="256"/>
      <c r="AL219" s="256"/>
      <c r="AM219" s="256"/>
      <c r="AN219" s="256"/>
    </row>
    <row r="220" spans="1:40" ht="15.75" customHeight="1">
      <c r="A220" s="222"/>
      <c r="B220" s="222"/>
      <c r="C220" s="222"/>
      <c r="D220" s="222"/>
      <c r="E220" s="222"/>
      <c r="F220" s="222"/>
      <c r="G220" s="222"/>
      <c r="H220" s="222"/>
      <c r="I220" s="222"/>
      <c r="J220" s="260"/>
      <c r="K220" s="260"/>
      <c r="L220" s="260"/>
      <c r="M220" s="260"/>
      <c r="N220" s="260"/>
      <c r="O220" s="260"/>
      <c r="P220" s="260"/>
      <c r="Q220" s="260"/>
      <c r="R220" s="260"/>
      <c r="S220" s="260"/>
      <c r="T220" s="260"/>
      <c r="U220" s="260"/>
      <c r="V220" s="260"/>
      <c r="W220" s="260"/>
      <c r="X220" s="260"/>
      <c r="Y220" s="260"/>
      <c r="Z220" s="260"/>
      <c r="AA220" s="272"/>
      <c r="AB220" s="272"/>
      <c r="AC220" s="272"/>
      <c r="AD220" s="272"/>
      <c r="AE220" s="272"/>
      <c r="AF220" s="272"/>
      <c r="AG220" s="292"/>
      <c r="AH220" s="292"/>
      <c r="AI220" s="292"/>
      <c r="AJ220" s="292"/>
      <c r="AK220" s="256"/>
      <c r="AL220" s="256"/>
      <c r="AM220" s="256"/>
      <c r="AN220" s="256"/>
    </row>
    <row r="221" spans="1:40" ht="15.75" customHeight="1">
      <c r="A221" s="222"/>
      <c r="B221" s="222"/>
      <c r="C221" s="222"/>
      <c r="D221" s="222"/>
      <c r="E221" s="222"/>
      <c r="F221" s="222"/>
      <c r="G221" s="222"/>
      <c r="H221" s="222"/>
      <c r="I221" s="222"/>
      <c r="J221" s="260"/>
      <c r="K221" s="260"/>
      <c r="L221" s="260"/>
      <c r="M221" s="260"/>
      <c r="N221" s="260"/>
      <c r="O221" s="260"/>
      <c r="P221" s="260"/>
      <c r="Q221" s="260"/>
      <c r="R221" s="260"/>
      <c r="S221" s="260"/>
      <c r="T221" s="260"/>
      <c r="U221" s="260"/>
      <c r="V221" s="260"/>
      <c r="W221" s="260"/>
      <c r="X221" s="260"/>
      <c r="Y221" s="260"/>
      <c r="Z221" s="260"/>
      <c r="AA221" s="272"/>
      <c r="AB221" s="272"/>
      <c r="AC221" s="272"/>
      <c r="AD221" s="272"/>
      <c r="AE221" s="272"/>
      <c r="AF221" s="272"/>
      <c r="AG221" s="292"/>
      <c r="AH221" s="292"/>
      <c r="AI221" s="292"/>
      <c r="AJ221" s="292"/>
      <c r="AK221" s="256"/>
      <c r="AL221" s="256"/>
      <c r="AM221" s="256"/>
      <c r="AN221" s="256"/>
    </row>
    <row r="222" spans="1:40" ht="15.75" customHeight="1">
      <c r="A222" s="222"/>
      <c r="B222" s="222"/>
      <c r="C222" s="222"/>
      <c r="D222" s="222"/>
      <c r="E222" s="222"/>
      <c r="F222" s="222"/>
      <c r="G222" s="222"/>
      <c r="H222" s="222"/>
      <c r="I222" s="222"/>
      <c r="J222" s="260"/>
      <c r="K222" s="260"/>
      <c r="L222" s="260"/>
      <c r="M222" s="260"/>
      <c r="N222" s="260"/>
      <c r="O222" s="260"/>
      <c r="P222" s="260"/>
      <c r="Q222" s="260"/>
      <c r="R222" s="260"/>
      <c r="S222" s="260"/>
      <c r="T222" s="260"/>
      <c r="U222" s="260"/>
      <c r="V222" s="260"/>
      <c r="W222" s="260"/>
      <c r="X222" s="260"/>
      <c r="Y222" s="260"/>
      <c r="Z222" s="260"/>
      <c r="AA222" s="272"/>
      <c r="AB222" s="272"/>
      <c r="AC222" s="272"/>
      <c r="AD222" s="272"/>
      <c r="AE222" s="272"/>
      <c r="AF222" s="272"/>
      <c r="AG222" s="292"/>
      <c r="AH222" s="292"/>
      <c r="AI222" s="292"/>
      <c r="AJ222" s="292"/>
      <c r="AK222" s="256"/>
      <c r="AL222" s="256"/>
      <c r="AM222" s="256"/>
      <c r="AN222" s="256"/>
    </row>
    <row r="223" spans="1:40" ht="15.75" customHeight="1">
      <c r="A223" s="222"/>
      <c r="B223" s="222"/>
      <c r="C223" s="222"/>
      <c r="D223" s="222"/>
      <c r="E223" s="222"/>
      <c r="F223" s="222"/>
      <c r="G223" s="222"/>
      <c r="H223" s="222"/>
      <c r="I223" s="222"/>
      <c r="J223" s="260"/>
      <c r="K223" s="260"/>
      <c r="L223" s="260"/>
      <c r="M223" s="260"/>
      <c r="N223" s="260"/>
      <c r="O223" s="260"/>
      <c r="P223" s="260"/>
      <c r="Q223" s="260"/>
      <c r="R223" s="260"/>
      <c r="S223" s="260"/>
      <c r="T223" s="260"/>
      <c r="U223" s="260"/>
      <c r="V223" s="260"/>
      <c r="W223" s="260"/>
      <c r="X223" s="260"/>
      <c r="Y223" s="260"/>
      <c r="Z223" s="260"/>
      <c r="AA223" s="272"/>
      <c r="AB223" s="272"/>
      <c r="AC223" s="272"/>
      <c r="AD223" s="272"/>
      <c r="AE223" s="272"/>
      <c r="AF223" s="272"/>
      <c r="AG223" s="292"/>
      <c r="AH223" s="292"/>
      <c r="AI223" s="292"/>
      <c r="AJ223" s="292"/>
      <c r="AK223" s="256"/>
      <c r="AL223" s="256"/>
      <c r="AM223" s="256"/>
      <c r="AN223" s="256"/>
    </row>
    <row r="224" spans="1:40" ht="15.75" customHeight="1">
      <c r="A224" s="222"/>
      <c r="B224" s="222"/>
      <c r="C224" s="222"/>
      <c r="D224" s="222"/>
      <c r="E224" s="222"/>
      <c r="F224" s="222"/>
      <c r="G224" s="222"/>
      <c r="H224" s="222"/>
      <c r="I224" s="222"/>
      <c r="J224" s="260"/>
      <c r="K224" s="260"/>
      <c r="L224" s="260"/>
      <c r="M224" s="260"/>
      <c r="N224" s="260"/>
      <c r="O224" s="260"/>
      <c r="P224" s="260"/>
      <c r="Q224" s="260"/>
      <c r="R224" s="260"/>
      <c r="S224" s="260"/>
      <c r="T224" s="260"/>
      <c r="U224" s="260"/>
      <c r="V224" s="260"/>
      <c r="W224" s="260"/>
      <c r="X224" s="260"/>
      <c r="Y224" s="260"/>
      <c r="Z224" s="260"/>
      <c r="AA224" s="272"/>
      <c r="AB224" s="272"/>
      <c r="AC224" s="272"/>
      <c r="AD224" s="272"/>
      <c r="AE224" s="272"/>
      <c r="AF224" s="272"/>
      <c r="AG224" s="292"/>
      <c r="AH224" s="292"/>
      <c r="AI224" s="292"/>
      <c r="AJ224" s="292"/>
      <c r="AK224" s="256"/>
      <c r="AL224" s="256"/>
      <c r="AM224" s="256"/>
      <c r="AN224" s="256"/>
    </row>
    <row r="225" spans="1:40" ht="15.75" customHeight="1">
      <c r="A225" s="222"/>
      <c r="B225" s="222"/>
      <c r="C225" s="222"/>
      <c r="D225" s="222"/>
      <c r="E225" s="222"/>
      <c r="F225" s="222"/>
      <c r="G225" s="222"/>
      <c r="H225" s="222"/>
      <c r="I225" s="222"/>
      <c r="J225" s="260"/>
      <c r="K225" s="260"/>
      <c r="L225" s="260"/>
      <c r="M225" s="260"/>
      <c r="N225" s="260"/>
      <c r="O225" s="260"/>
      <c r="P225" s="260"/>
      <c r="Q225" s="260"/>
      <c r="R225" s="260"/>
      <c r="S225" s="260"/>
      <c r="T225" s="260"/>
      <c r="U225" s="260"/>
      <c r="V225" s="260"/>
      <c r="W225" s="260"/>
      <c r="X225" s="260"/>
      <c r="Y225" s="260"/>
      <c r="Z225" s="260"/>
      <c r="AA225" s="272"/>
      <c r="AB225" s="272"/>
      <c r="AC225" s="272"/>
      <c r="AD225" s="272"/>
      <c r="AE225" s="272"/>
      <c r="AF225" s="272"/>
      <c r="AG225" s="292"/>
      <c r="AH225" s="292"/>
      <c r="AI225" s="292"/>
      <c r="AJ225" s="292"/>
      <c r="AK225" s="256"/>
      <c r="AL225" s="256"/>
      <c r="AM225" s="256"/>
      <c r="AN225" s="256"/>
    </row>
    <row r="226" spans="1:40" ht="15.75" customHeight="1">
      <c r="A226" s="222"/>
      <c r="B226" s="222"/>
      <c r="C226" s="222"/>
      <c r="D226" s="222"/>
      <c r="E226" s="222"/>
      <c r="F226" s="222"/>
      <c r="G226" s="222"/>
      <c r="H226" s="222"/>
      <c r="I226" s="222"/>
      <c r="J226" s="260"/>
      <c r="K226" s="260"/>
      <c r="L226" s="260"/>
      <c r="M226" s="260"/>
      <c r="N226" s="260"/>
      <c r="O226" s="260"/>
      <c r="P226" s="260"/>
      <c r="Q226" s="260"/>
      <c r="R226" s="260"/>
      <c r="S226" s="260"/>
      <c r="T226" s="260"/>
      <c r="U226" s="260"/>
      <c r="V226" s="260"/>
      <c r="W226" s="260"/>
      <c r="X226" s="260"/>
      <c r="Y226" s="260"/>
      <c r="Z226" s="260"/>
      <c r="AA226" s="272"/>
      <c r="AB226" s="272"/>
      <c r="AC226" s="272"/>
      <c r="AD226" s="272"/>
      <c r="AE226" s="272"/>
      <c r="AF226" s="272"/>
      <c r="AG226" s="292"/>
      <c r="AH226" s="292"/>
      <c r="AI226" s="292"/>
      <c r="AJ226" s="292"/>
      <c r="AK226" s="256"/>
      <c r="AL226" s="256"/>
      <c r="AM226" s="256"/>
      <c r="AN226" s="256"/>
    </row>
    <row r="227" spans="1:40" ht="15.75" customHeight="1">
      <c r="A227" s="222"/>
      <c r="B227" s="222"/>
      <c r="C227" s="222"/>
      <c r="D227" s="222"/>
      <c r="E227" s="222"/>
      <c r="F227" s="222"/>
      <c r="G227" s="222"/>
      <c r="H227" s="222"/>
      <c r="I227" s="222"/>
      <c r="J227" s="260"/>
      <c r="K227" s="260"/>
      <c r="L227" s="260"/>
      <c r="M227" s="260"/>
      <c r="N227" s="260"/>
      <c r="O227" s="260"/>
      <c r="P227" s="260"/>
      <c r="Q227" s="260"/>
      <c r="R227" s="260"/>
      <c r="S227" s="260"/>
      <c r="T227" s="260"/>
      <c r="U227" s="260"/>
      <c r="V227" s="260"/>
      <c r="W227" s="260"/>
      <c r="X227" s="260"/>
      <c r="Y227" s="260"/>
      <c r="Z227" s="260"/>
      <c r="AA227" s="272"/>
      <c r="AB227" s="272"/>
      <c r="AC227" s="272"/>
      <c r="AD227" s="272"/>
      <c r="AE227" s="272"/>
      <c r="AF227" s="272"/>
      <c r="AG227" s="292"/>
      <c r="AH227" s="292"/>
      <c r="AI227" s="292"/>
      <c r="AJ227" s="292"/>
      <c r="AK227" s="256"/>
      <c r="AL227" s="256"/>
      <c r="AM227" s="256"/>
      <c r="AN227" s="256"/>
    </row>
    <row r="228" spans="1:40" ht="15.75" customHeight="1">
      <c r="A228" s="222"/>
      <c r="B228" s="222"/>
      <c r="C228" s="222"/>
      <c r="D228" s="222"/>
      <c r="E228" s="222"/>
      <c r="F228" s="222"/>
      <c r="G228" s="222"/>
      <c r="H228" s="222"/>
      <c r="I228" s="222"/>
      <c r="J228" s="260"/>
      <c r="K228" s="260"/>
      <c r="L228" s="260"/>
      <c r="M228" s="260"/>
      <c r="N228" s="260"/>
      <c r="O228" s="260"/>
      <c r="P228" s="260"/>
      <c r="Q228" s="260"/>
      <c r="R228" s="260"/>
      <c r="S228" s="260"/>
      <c r="T228" s="260"/>
      <c r="U228" s="260"/>
      <c r="V228" s="260"/>
      <c r="W228" s="260"/>
      <c r="X228" s="260"/>
      <c r="Y228" s="260"/>
      <c r="Z228" s="260"/>
      <c r="AA228" s="272"/>
      <c r="AB228" s="272"/>
      <c r="AC228" s="272"/>
      <c r="AD228" s="272"/>
      <c r="AE228" s="272"/>
      <c r="AF228" s="272"/>
      <c r="AG228" s="292"/>
      <c r="AH228" s="292"/>
      <c r="AI228" s="292"/>
      <c r="AJ228" s="292"/>
      <c r="AK228" s="256"/>
      <c r="AL228" s="256"/>
      <c r="AM228" s="256"/>
      <c r="AN228" s="256"/>
    </row>
    <row r="229" spans="1:40" ht="15.75" customHeight="1">
      <c r="A229" s="222"/>
      <c r="B229" s="222"/>
      <c r="C229" s="222"/>
      <c r="D229" s="222"/>
      <c r="E229" s="222"/>
      <c r="F229" s="222"/>
      <c r="G229" s="222"/>
      <c r="H229" s="222"/>
      <c r="I229" s="222"/>
      <c r="J229" s="260"/>
      <c r="K229" s="260"/>
      <c r="L229" s="260"/>
      <c r="M229" s="260"/>
      <c r="N229" s="260"/>
      <c r="O229" s="260"/>
      <c r="P229" s="260"/>
      <c r="Q229" s="260"/>
      <c r="R229" s="260"/>
      <c r="S229" s="260"/>
      <c r="T229" s="260"/>
      <c r="U229" s="260"/>
      <c r="V229" s="260"/>
      <c r="W229" s="260"/>
      <c r="X229" s="260"/>
      <c r="Y229" s="260"/>
      <c r="Z229" s="260"/>
      <c r="AA229" s="272"/>
      <c r="AB229" s="272"/>
      <c r="AC229" s="272"/>
      <c r="AD229" s="272"/>
      <c r="AE229" s="272"/>
      <c r="AF229" s="272"/>
      <c r="AG229" s="292"/>
      <c r="AH229" s="292"/>
      <c r="AI229" s="292"/>
      <c r="AJ229" s="292"/>
      <c r="AK229" s="256"/>
      <c r="AL229" s="256"/>
      <c r="AM229" s="256"/>
      <c r="AN229" s="256"/>
    </row>
    <row r="230" spans="1:40" ht="15.75" customHeight="1">
      <c r="A230" s="222"/>
      <c r="B230" s="222"/>
      <c r="C230" s="222"/>
      <c r="D230" s="222"/>
      <c r="E230" s="222"/>
      <c r="F230" s="222"/>
      <c r="G230" s="222"/>
      <c r="H230" s="222"/>
      <c r="I230" s="222"/>
      <c r="J230" s="260"/>
      <c r="K230" s="260"/>
      <c r="L230" s="260"/>
      <c r="M230" s="260"/>
      <c r="N230" s="260"/>
      <c r="O230" s="260"/>
      <c r="P230" s="260"/>
      <c r="Q230" s="260"/>
      <c r="R230" s="260"/>
      <c r="S230" s="260"/>
      <c r="T230" s="260"/>
      <c r="U230" s="260"/>
      <c r="V230" s="260"/>
      <c r="W230" s="260"/>
      <c r="X230" s="260"/>
      <c r="Y230" s="260"/>
      <c r="Z230" s="260"/>
      <c r="AA230" s="272"/>
      <c r="AB230" s="272"/>
      <c r="AC230" s="272"/>
      <c r="AD230" s="272"/>
      <c r="AE230" s="272"/>
      <c r="AF230" s="272"/>
      <c r="AG230" s="292"/>
      <c r="AH230" s="292"/>
      <c r="AI230" s="292"/>
      <c r="AJ230" s="292"/>
      <c r="AK230" s="256"/>
      <c r="AL230" s="256"/>
      <c r="AM230" s="256"/>
      <c r="AN230" s="256"/>
    </row>
    <row r="231" spans="1:40" ht="15.75" customHeight="1">
      <c r="A231" s="222"/>
      <c r="B231" s="222"/>
      <c r="C231" s="222"/>
      <c r="D231" s="222"/>
      <c r="E231" s="222"/>
      <c r="F231" s="222"/>
      <c r="G231" s="222"/>
      <c r="H231" s="222"/>
      <c r="I231" s="222"/>
      <c r="J231" s="260"/>
      <c r="K231" s="260"/>
      <c r="L231" s="260"/>
      <c r="M231" s="260"/>
      <c r="N231" s="260"/>
      <c r="O231" s="260"/>
      <c r="P231" s="260"/>
      <c r="Q231" s="260"/>
      <c r="R231" s="260"/>
      <c r="S231" s="260"/>
      <c r="T231" s="260"/>
      <c r="U231" s="260"/>
      <c r="V231" s="260"/>
      <c r="W231" s="260"/>
      <c r="X231" s="260"/>
      <c r="Y231" s="260"/>
      <c r="Z231" s="260"/>
      <c r="AA231" s="272"/>
      <c r="AB231" s="272"/>
      <c r="AC231" s="272"/>
      <c r="AD231" s="272"/>
      <c r="AE231" s="272"/>
      <c r="AF231" s="272"/>
      <c r="AG231" s="292"/>
      <c r="AH231" s="292"/>
      <c r="AI231" s="292"/>
      <c r="AJ231" s="292"/>
      <c r="AK231" s="256"/>
      <c r="AL231" s="256"/>
      <c r="AM231" s="256"/>
      <c r="AN231" s="256"/>
    </row>
    <row r="232" spans="1:40" ht="15.75" customHeight="1">
      <c r="A232" s="222"/>
      <c r="B232" s="222"/>
      <c r="C232" s="222"/>
      <c r="D232" s="222"/>
      <c r="E232" s="222"/>
      <c r="F232" s="222"/>
      <c r="G232" s="222"/>
      <c r="H232" s="222"/>
      <c r="I232" s="222"/>
      <c r="J232" s="260"/>
      <c r="K232" s="260"/>
      <c r="L232" s="260"/>
      <c r="M232" s="260"/>
      <c r="N232" s="260"/>
      <c r="O232" s="260"/>
      <c r="P232" s="260"/>
      <c r="Q232" s="260"/>
      <c r="R232" s="260"/>
      <c r="S232" s="260"/>
      <c r="T232" s="260"/>
      <c r="U232" s="260"/>
      <c r="V232" s="260"/>
      <c r="W232" s="260"/>
      <c r="X232" s="260"/>
      <c r="Y232" s="260"/>
      <c r="Z232" s="260"/>
      <c r="AA232" s="272"/>
      <c r="AB232" s="272"/>
      <c r="AC232" s="272"/>
      <c r="AD232" s="272"/>
      <c r="AE232" s="272"/>
      <c r="AF232" s="272"/>
      <c r="AG232" s="292"/>
      <c r="AH232" s="292"/>
      <c r="AI232" s="292"/>
      <c r="AJ232" s="292"/>
      <c r="AK232" s="256"/>
      <c r="AL232" s="256"/>
      <c r="AM232" s="256"/>
      <c r="AN232" s="256"/>
    </row>
    <row r="233" spans="1:40" ht="15.75" customHeight="1">
      <c r="A233" s="222"/>
      <c r="B233" s="222"/>
      <c r="C233" s="222"/>
      <c r="D233" s="222"/>
      <c r="E233" s="222"/>
      <c r="F233" s="222"/>
      <c r="G233" s="222"/>
      <c r="H233" s="222"/>
      <c r="I233" s="222"/>
      <c r="J233" s="260"/>
      <c r="K233" s="260"/>
      <c r="L233" s="260"/>
      <c r="M233" s="260"/>
      <c r="N233" s="260"/>
      <c r="O233" s="260"/>
      <c r="P233" s="260"/>
      <c r="Q233" s="260"/>
      <c r="R233" s="260"/>
      <c r="S233" s="260"/>
      <c r="T233" s="260"/>
      <c r="U233" s="260"/>
      <c r="V233" s="260"/>
      <c r="W233" s="260"/>
      <c r="X233" s="260"/>
      <c r="Y233" s="260"/>
      <c r="Z233" s="260"/>
      <c r="AA233" s="272"/>
      <c r="AB233" s="272"/>
      <c r="AC233" s="272"/>
      <c r="AD233" s="272"/>
      <c r="AE233" s="272"/>
      <c r="AF233" s="272"/>
      <c r="AG233" s="292"/>
      <c r="AH233" s="292"/>
      <c r="AI233" s="292"/>
      <c r="AJ233" s="292"/>
      <c r="AK233" s="256"/>
      <c r="AL233" s="256"/>
      <c r="AM233" s="256"/>
      <c r="AN233" s="256"/>
    </row>
    <row r="234" spans="1:40" ht="15.75" customHeight="1">
      <c r="A234" s="222"/>
      <c r="B234" s="222"/>
      <c r="C234" s="222"/>
      <c r="D234" s="222"/>
      <c r="E234" s="222"/>
      <c r="F234" s="222"/>
      <c r="G234" s="222"/>
      <c r="H234" s="222"/>
      <c r="I234" s="222"/>
      <c r="J234" s="260"/>
      <c r="K234" s="260"/>
      <c r="L234" s="260"/>
      <c r="M234" s="260"/>
      <c r="N234" s="260"/>
      <c r="O234" s="260"/>
      <c r="P234" s="260"/>
      <c r="Q234" s="260"/>
      <c r="R234" s="260"/>
      <c r="S234" s="260"/>
      <c r="T234" s="260"/>
      <c r="U234" s="260"/>
      <c r="V234" s="260"/>
      <c r="W234" s="260"/>
      <c r="X234" s="260"/>
      <c r="Y234" s="260"/>
      <c r="Z234" s="260"/>
      <c r="AA234" s="272"/>
      <c r="AB234" s="272"/>
      <c r="AC234" s="272"/>
      <c r="AD234" s="272"/>
      <c r="AE234" s="272"/>
      <c r="AF234" s="272"/>
      <c r="AG234" s="292"/>
      <c r="AH234" s="292"/>
      <c r="AI234" s="292"/>
      <c r="AJ234" s="292"/>
      <c r="AK234" s="256"/>
      <c r="AL234" s="256"/>
      <c r="AM234" s="256"/>
      <c r="AN234" s="256"/>
    </row>
    <row r="235" spans="1:40" ht="15.75" customHeight="1">
      <c r="A235" s="222"/>
      <c r="B235" s="222"/>
      <c r="C235" s="222"/>
      <c r="D235" s="222"/>
      <c r="E235" s="222"/>
      <c r="F235" s="222"/>
      <c r="G235" s="222"/>
      <c r="H235" s="222"/>
      <c r="I235" s="222"/>
      <c r="J235" s="260"/>
      <c r="K235" s="260"/>
      <c r="L235" s="260"/>
      <c r="M235" s="260"/>
      <c r="N235" s="260"/>
      <c r="O235" s="260"/>
      <c r="P235" s="260"/>
      <c r="Q235" s="260"/>
      <c r="R235" s="260"/>
      <c r="S235" s="260"/>
      <c r="T235" s="260"/>
      <c r="U235" s="260"/>
      <c r="V235" s="260"/>
      <c r="W235" s="260"/>
      <c r="X235" s="260"/>
      <c r="Y235" s="260"/>
      <c r="Z235" s="260"/>
      <c r="AA235" s="272"/>
      <c r="AB235" s="272"/>
      <c r="AC235" s="272"/>
      <c r="AD235" s="272"/>
      <c r="AE235" s="272"/>
      <c r="AF235" s="272"/>
      <c r="AG235" s="292"/>
      <c r="AH235" s="292"/>
      <c r="AI235" s="292"/>
      <c r="AJ235" s="292"/>
      <c r="AK235" s="256"/>
      <c r="AL235" s="256"/>
      <c r="AM235" s="256"/>
      <c r="AN235" s="256"/>
    </row>
    <row r="236" spans="1:40" ht="15.75" customHeight="1">
      <c r="A236" s="222"/>
      <c r="B236" s="222"/>
      <c r="C236" s="222"/>
      <c r="D236" s="222"/>
      <c r="E236" s="222"/>
      <c r="F236" s="222"/>
      <c r="G236" s="222"/>
      <c r="H236" s="222"/>
      <c r="I236" s="222"/>
      <c r="J236" s="260"/>
      <c r="K236" s="260"/>
      <c r="L236" s="260"/>
      <c r="M236" s="260"/>
      <c r="N236" s="260"/>
      <c r="O236" s="260"/>
      <c r="P236" s="260"/>
      <c r="Q236" s="260"/>
      <c r="R236" s="260"/>
      <c r="S236" s="260"/>
      <c r="T236" s="260"/>
      <c r="U236" s="260"/>
      <c r="V236" s="260"/>
      <c r="W236" s="260"/>
      <c r="X236" s="260"/>
      <c r="Y236" s="260"/>
      <c r="Z236" s="260"/>
      <c r="AA236" s="272"/>
      <c r="AB236" s="272"/>
      <c r="AC236" s="272"/>
      <c r="AD236" s="272"/>
      <c r="AE236" s="272"/>
      <c r="AF236" s="272"/>
      <c r="AG236" s="292"/>
      <c r="AH236" s="292"/>
      <c r="AI236" s="292"/>
      <c r="AJ236" s="292"/>
      <c r="AK236" s="256"/>
      <c r="AL236" s="256"/>
      <c r="AM236" s="256"/>
      <c r="AN236" s="256"/>
    </row>
    <row r="237" spans="1:40" ht="15.75" customHeight="1">
      <c r="A237" s="222"/>
      <c r="B237" s="222"/>
      <c r="C237" s="222"/>
      <c r="D237" s="222"/>
      <c r="E237" s="222"/>
      <c r="F237" s="222"/>
      <c r="G237" s="222"/>
      <c r="H237" s="222"/>
      <c r="I237" s="222"/>
      <c r="J237" s="260"/>
      <c r="K237" s="260"/>
      <c r="L237" s="260"/>
      <c r="M237" s="260"/>
      <c r="N237" s="260"/>
      <c r="O237" s="260"/>
      <c r="P237" s="260"/>
      <c r="Q237" s="260"/>
      <c r="R237" s="260"/>
      <c r="S237" s="260"/>
      <c r="T237" s="260"/>
      <c r="U237" s="260"/>
      <c r="V237" s="260"/>
      <c r="W237" s="260"/>
      <c r="X237" s="260"/>
      <c r="Y237" s="260"/>
      <c r="Z237" s="260"/>
      <c r="AA237" s="272"/>
      <c r="AB237" s="272"/>
      <c r="AC237" s="272"/>
      <c r="AD237" s="272"/>
      <c r="AE237" s="272"/>
      <c r="AF237" s="272"/>
      <c r="AG237" s="292"/>
      <c r="AH237" s="292"/>
      <c r="AI237" s="292"/>
      <c r="AJ237" s="292"/>
      <c r="AK237" s="256"/>
      <c r="AL237" s="256"/>
      <c r="AM237" s="256"/>
      <c r="AN237" s="256"/>
    </row>
    <row r="238" spans="1:40" ht="15.75" customHeight="1">
      <c r="A238" s="222"/>
      <c r="B238" s="222"/>
      <c r="C238" s="222"/>
      <c r="D238" s="222"/>
      <c r="E238" s="222"/>
      <c r="F238" s="222"/>
      <c r="G238" s="222"/>
      <c r="H238" s="222"/>
      <c r="I238" s="222"/>
      <c r="J238" s="260"/>
      <c r="K238" s="260"/>
      <c r="L238" s="260"/>
      <c r="M238" s="260"/>
      <c r="N238" s="260"/>
      <c r="O238" s="260"/>
      <c r="P238" s="260"/>
      <c r="Q238" s="260"/>
      <c r="R238" s="260"/>
      <c r="S238" s="260"/>
      <c r="T238" s="260"/>
      <c r="U238" s="260"/>
      <c r="V238" s="260"/>
      <c r="W238" s="260"/>
      <c r="X238" s="260"/>
      <c r="Y238" s="260"/>
      <c r="Z238" s="260"/>
      <c r="AA238" s="272"/>
      <c r="AB238" s="272"/>
      <c r="AC238" s="272"/>
      <c r="AD238" s="272"/>
      <c r="AE238" s="272"/>
      <c r="AF238" s="272"/>
      <c r="AG238" s="292"/>
      <c r="AH238" s="292"/>
      <c r="AI238" s="292"/>
      <c r="AJ238" s="292"/>
      <c r="AK238" s="256"/>
      <c r="AL238" s="256"/>
      <c r="AM238" s="256"/>
      <c r="AN238" s="256"/>
    </row>
    <row r="239" spans="1:40" ht="15.75" customHeight="1">
      <c r="A239" s="222"/>
      <c r="B239" s="222"/>
      <c r="C239" s="222"/>
      <c r="D239" s="222"/>
      <c r="E239" s="222"/>
      <c r="F239" s="222"/>
      <c r="G239" s="222"/>
      <c r="H239" s="222"/>
      <c r="I239" s="222"/>
      <c r="J239" s="260"/>
      <c r="K239" s="260"/>
      <c r="L239" s="260"/>
      <c r="M239" s="260"/>
      <c r="N239" s="260"/>
      <c r="O239" s="260"/>
      <c r="P239" s="260"/>
      <c r="Q239" s="260"/>
      <c r="R239" s="260"/>
      <c r="S239" s="260"/>
      <c r="T239" s="260"/>
      <c r="U239" s="260"/>
      <c r="V239" s="260"/>
      <c r="W239" s="260"/>
      <c r="X239" s="260"/>
      <c r="Y239" s="260"/>
      <c r="Z239" s="260"/>
      <c r="AA239" s="272"/>
      <c r="AB239" s="272"/>
      <c r="AC239" s="272"/>
      <c r="AD239" s="272"/>
      <c r="AE239" s="272"/>
      <c r="AF239" s="272"/>
      <c r="AG239" s="292"/>
      <c r="AH239" s="292"/>
      <c r="AI239" s="292"/>
      <c r="AJ239" s="292"/>
      <c r="AK239" s="256"/>
      <c r="AL239" s="256"/>
      <c r="AM239" s="256"/>
      <c r="AN239" s="256"/>
    </row>
    <row r="240" spans="1:40" ht="15.75" customHeight="1">
      <c r="A240" s="222"/>
      <c r="B240" s="222"/>
      <c r="C240" s="222"/>
      <c r="D240" s="222"/>
      <c r="E240" s="222"/>
      <c r="F240" s="222"/>
      <c r="G240" s="222"/>
      <c r="H240" s="222"/>
      <c r="I240" s="222"/>
      <c r="J240" s="260"/>
      <c r="K240" s="260"/>
      <c r="L240" s="260"/>
      <c r="M240" s="260"/>
      <c r="N240" s="260"/>
      <c r="O240" s="260"/>
      <c r="P240" s="260"/>
      <c r="Q240" s="260"/>
      <c r="R240" s="260"/>
      <c r="S240" s="260"/>
      <c r="T240" s="260"/>
      <c r="U240" s="260"/>
      <c r="V240" s="260"/>
      <c r="W240" s="260"/>
      <c r="X240" s="260"/>
      <c r="Y240" s="260"/>
      <c r="Z240" s="260"/>
      <c r="AA240" s="272"/>
      <c r="AB240" s="272"/>
      <c r="AC240" s="272"/>
      <c r="AD240" s="272"/>
      <c r="AE240" s="272"/>
      <c r="AF240" s="272"/>
      <c r="AG240" s="292"/>
      <c r="AH240" s="292"/>
      <c r="AI240" s="292"/>
      <c r="AJ240" s="292"/>
      <c r="AK240" s="256"/>
      <c r="AL240" s="256"/>
      <c r="AM240" s="256"/>
      <c r="AN240" s="256"/>
    </row>
    <row r="241" spans="1:40" ht="15.75" customHeight="1">
      <c r="A241" s="222"/>
      <c r="B241" s="222"/>
      <c r="C241" s="222"/>
      <c r="D241" s="222"/>
      <c r="E241" s="222"/>
      <c r="F241" s="222"/>
      <c r="G241" s="222"/>
      <c r="H241" s="222"/>
      <c r="I241" s="222"/>
      <c r="J241" s="260"/>
      <c r="K241" s="260"/>
      <c r="L241" s="260"/>
      <c r="M241" s="260"/>
      <c r="N241" s="260"/>
      <c r="O241" s="260"/>
      <c r="P241" s="260"/>
      <c r="Q241" s="260"/>
      <c r="R241" s="260"/>
      <c r="S241" s="260"/>
      <c r="T241" s="260"/>
      <c r="U241" s="260"/>
      <c r="V241" s="260"/>
      <c r="W241" s="260"/>
      <c r="X241" s="260"/>
      <c r="Y241" s="260"/>
      <c r="Z241" s="260"/>
      <c r="AA241" s="272"/>
      <c r="AB241" s="272"/>
      <c r="AC241" s="272"/>
      <c r="AD241" s="272"/>
      <c r="AE241" s="272"/>
      <c r="AF241" s="272"/>
      <c r="AG241" s="292"/>
      <c r="AH241" s="292"/>
      <c r="AI241" s="292"/>
      <c r="AJ241" s="292"/>
      <c r="AK241" s="256"/>
      <c r="AL241" s="256"/>
      <c r="AM241" s="256"/>
      <c r="AN241" s="256"/>
    </row>
    <row r="242" spans="1:40" ht="15.75" customHeight="1">
      <c r="A242" s="222"/>
      <c r="B242" s="222"/>
      <c r="C242" s="222"/>
      <c r="D242" s="222"/>
      <c r="E242" s="222"/>
      <c r="F242" s="222"/>
      <c r="G242" s="222"/>
      <c r="H242" s="222"/>
      <c r="I242" s="222"/>
      <c r="J242" s="260"/>
      <c r="K242" s="260"/>
      <c r="L242" s="260"/>
      <c r="M242" s="260"/>
      <c r="N242" s="260"/>
      <c r="O242" s="260"/>
      <c r="P242" s="260"/>
      <c r="Q242" s="260"/>
      <c r="R242" s="260"/>
      <c r="S242" s="260"/>
      <c r="T242" s="260"/>
      <c r="U242" s="260"/>
      <c r="V242" s="260"/>
      <c r="W242" s="260"/>
      <c r="X242" s="260"/>
      <c r="Y242" s="260"/>
      <c r="Z242" s="260"/>
      <c r="AA242" s="272"/>
      <c r="AB242" s="272"/>
      <c r="AC242" s="272"/>
      <c r="AD242" s="272"/>
      <c r="AE242" s="272"/>
      <c r="AF242" s="272"/>
      <c r="AG242" s="292"/>
      <c r="AH242" s="292"/>
      <c r="AI242" s="292"/>
      <c r="AJ242" s="292"/>
      <c r="AK242" s="256"/>
      <c r="AL242" s="256"/>
      <c r="AM242" s="256"/>
      <c r="AN242" s="256"/>
    </row>
    <row r="243" spans="1:40" ht="15.75" customHeight="1">
      <c r="A243" s="222"/>
      <c r="B243" s="222"/>
      <c r="C243" s="222"/>
      <c r="D243" s="222"/>
      <c r="E243" s="222"/>
      <c r="F243" s="222"/>
      <c r="G243" s="222"/>
      <c r="H243" s="222"/>
      <c r="I243" s="222"/>
      <c r="J243" s="260"/>
      <c r="K243" s="260"/>
      <c r="L243" s="260"/>
      <c r="M243" s="260"/>
      <c r="N243" s="260"/>
      <c r="O243" s="260"/>
      <c r="P243" s="260"/>
      <c r="Q243" s="260"/>
      <c r="R243" s="260"/>
      <c r="S243" s="260"/>
      <c r="T243" s="260"/>
      <c r="U243" s="260"/>
      <c r="V243" s="260"/>
      <c r="W243" s="260"/>
      <c r="X243" s="260"/>
      <c r="Y243" s="260"/>
      <c r="Z243" s="260"/>
      <c r="AA243" s="272"/>
      <c r="AB243" s="272"/>
      <c r="AC243" s="272"/>
      <c r="AD243" s="272"/>
      <c r="AE243" s="272"/>
      <c r="AF243" s="272"/>
      <c r="AG243" s="292"/>
      <c r="AH243" s="292"/>
      <c r="AI243" s="292"/>
      <c r="AJ243" s="292"/>
      <c r="AK243" s="256"/>
      <c r="AL243" s="256"/>
      <c r="AM243" s="256"/>
      <c r="AN243" s="256"/>
    </row>
    <row r="244" spans="1:40" ht="15.75" customHeight="1">
      <c r="A244" s="222"/>
      <c r="B244" s="222"/>
      <c r="C244" s="222"/>
      <c r="D244" s="222"/>
      <c r="E244" s="222"/>
      <c r="F244" s="222"/>
      <c r="G244" s="222"/>
      <c r="H244" s="222"/>
      <c r="I244" s="222"/>
      <c r="J244" s="260"/>
      <c r="K244" s="260"/>
      <c r="L244" s="260"/>
      <c r="M244" s="260"/>
      <c r="N244" s="260"/>
      <c r="O244" s="260"/>
      <c r="P244" s="260"/>
      <c r="Q244" s="260"/>
      <c r="R244" s="260"/>
      <c r="S244" s="260"/>
      <c r="T244" s="260"/>
      <c r="U244" s="260"/>
      <c r="V244" s="260"/>
      <c r="W244" s="260"/>
      <c r="X244" s="260"/>
      <c r="Y244" s="260"/>
      <c r="Z244" s="260"/>
      <c r="AA244" s="272"/>
      <c r="AB244" s="272"/>
      <c r="AC244" s="272"/>
      <c r="AD244" s="272"/>
      <c r="AE244" s="272"/>
      <c r="AF244" s="272"/>
      <c r="AG244" s="292"/>
      <c r="AH244" s="292"/>
      <c r="AI244" s="292"/>
      <c r="AJ244" s="292"/>
      <c r="AK244" s="256"/>
      <c r="AL244" s="256"/>
      <c r="AM244" s="256"/>
      <c r="AN244" s="256"/>
    </row>
    <row r="245" spans="1:40" ht="15.75" customHeight="1">
      <c r="A245" s="222"/>
      <c r="B245" s="222"/>
      <c r="C245" s="222"/>
      <c r="D245" s="222"/>
      <c r="E245" s="222"/>
      <c r="F245" s="222"/>
      <c r="G245" s="222"/>
      <c r="H245" s="222"/>
      <c r="I245" s="222"/>
      <c r="J245" s="260"/>
      <c r="K245" s="260"/>
      <c r="L245" s="260"/>
      <c r="M245" s="260"/>
      <c r="N245" s="260"/>
      <c r="O245" s="260"/>
      <c r="P245" s="260"/>
      <c r="Q245" s="260"/>
      <c r="R245" s="260"/>
      <c r="S245" s="260"/>
      <c r="T245" s="260"/>
      <c r="U245" s="260"/>
      <c r="V245" s="260"/>
      <c r="W245" s="260"/>
      <c r="X245" s="260"/>
      <c r="Y245" s="260"/>
      <c r="Z245" s="260"/>
      <c r="AA245" s="272"/>
      <c r="AB245" s="272"/>
      <c r="AC245" s="272"/>
      <c r="AD245" s="272"/>
      <c r="AE245" s="272"/>
      <c r="AF245" s="272"/>
      <c r="AG245" s="292"/>
      <c r="AH245" s="292"/>
      <c r="AI245" s="292"/>
      <c r="AJ245" s="292"/>
      <c r="AK245" s="256"/>
      <c r="AL245" s="256"/>
      <c r="AM245" s="256"/>
      <c r="AN245" s="256"/>
    </row>
    <row r="246" spans="1:40" ht="15.75" customHeight="1">
      <c r="A246" s="222"/>
      <c r="B246" s="222"/>
      <c r="C246" s="222"/>
      <c r="D246" s="222"/>
      <c r="E246" s="222"/>
      <c r="F246" s="222"/>
      <c r="G246" s="222"/>
      <c r="H246" s="222"/>
      <c r="I246" s="222"/>
      <c r="J246" s="260"/>
      <c r="K246" s="260"/>
      <c r="L246" s="260"/>
      <c r="M246" s="260"/>
      <c r="N246" s="260"/>
      <c r="O246" s="260"/>
      <c r="P246" s="260"/>
      <c r="Q246" s="260"/>
      <c r="R246" s="260"/>
      <c r="S246" s="260"/>
      <c r="T246" s="260"/>
      <c r="U246" s="260"/>
      <c r="V246" s="260"/>
      <c r="W246" s="260"/>
      <c r="X246" s="260"/>
      <c r="Y246" s="260"/>
      <c r="Z246" s="260"/>
      <c r="AA246" s="272"/>
      <c r="AB246" s="272"/>
      <c r="AC246" s="272"/>
      <c r="AD246" s="272"/>
      <c r="AE246" s="272"/>
      <c r="AF246" s="272"/>
      <c r="AG246" s="292"/>
      <c r="AH246" s="292"/>
      <c r="AI246" s="292"/>
      <c r="AJ246" s="292"/>
      <c r="AK246" s="256"/>
      <c r="AL246" s="256"/>
      <c r="AM246" s="256"/>
      <c r="AN246" s="256"/>
    </row>
    <row r="247" spans="1:40" ht="15.75" customHeight="1">
      <c r="A247" s="222"/>
      <c r="B247" s="222"/>
      <c r="C247" s="222"/>
      <c r="D247" s="222"/>
      <c r="E247" s="222"/>
      <c r="F247" s="222"/>
      <c r="G247" s="222"/>
      <c r="H247" s="222"/>
      <c r="I247" s="222"/>
      <c r="J247" s="260"/>
      <c r="K247" s="260"/>
      <c r="L247" s="260"/>
      <c r="M247" s="260"/>
      <c r="N247" s="260"/>
      <c r="O247" s="260"/>
      <c r="P247" s="260"/>
      <c r="Q247" s="260"/>
      <c r="R247" s="260"/>
      <c r="S247" s="260"/>
      <c r="T247" s="260"/>
      <c r="U247" s="260"/>
      <c r="V247" s="260"/>
      <c r="W247" s="260"/>
      <c r="X247" s="260"/>
      <c r="Y247" s="260"/>
      <c r="Z247" s="260"/>
      <c r="AA247" s="272"/>
      <c r="AB247" s="272"/>
      <c r="AC247" s="272"/>
      <c r="AD247" s="272"/>
      <c r="AE247" s="272"/>
      <c r="AF247" s="272"/>
      <c r="AG247" s="292"/>
      <c r="AH247" s="292"/>
      <c r="AI247" s="292"/>
      <c r="AJ247" s="292"/>
      <c r="AK247" s="256"/>
      <c r="AL247" s="256"/>
      <c r="AM247" s="256"/>
      <c r="AN247" s="256"/>
    </row>
    <row r="248" spans="1:40" ht="15.75" customHeight="1">
      <c r="A248" s="222"/>
      <c r="B248" s="222"/>
      <c r="C248" s="222"/>
      <c r="D248" s="222"/>
      <c r="E248" s="222"/>
      <c r="F248" s="222"/>
      <c r="G248" s="222"/>
      <c r="H248" s="222"/>
      <c r="I248" s="222"/>
      <c r="J248" s="260"/>
      <c r="K248" s="260"/>
      <c r="L248" s="260"/>
      <c r="M248" s="260"/>
      <c r="N248" s="260"/>
      <c r="O248" s="260"/>
      <c r="P248" s="260"/>
      <c r="Q248" s="260"/>
      <c r="R248" s="260"/>
      <c r="S248" s="260"/>
      <c r="T248" s="260"/>
      <c r="U248" s="260"/>
      <c r="V248" s="260"/>
      <c r="W248" s="260"/>
      <c r="X248" s="260"/>
      <c r="Y248" s="260"/>
      <c r="Z248" s="260"/>
      <c r="AA248" s="272"/>
      <c r="AB248" s="272"/>
      <c r="AC248" s="272"/>
      <c r="AD248" s="272"/>
      <c r="AE248" s="272"/>
      <c r="AF248" s="272"/>
      <c r="AG248" s="292"/>
      <c r="AH248" s="292"/>
      <c r="AI248" s="292"/>
      <c r="AJ248" s="292"/>
      <c r="AK248" s="256"/>
      <c r="AL248" s="256"/>
      <c r="AM248" s="256"/>
      <c r="AN248" s="256"/>
    </row>
    <row r="249" spans="1:40" ht="15.75" customHeight="1">
      <c r="A249" s="222"/>
      <c r="B249" s="222"/>
      <c r="C249" s="222"/>
      <c r="D249" s="222"/>
      <c r="E249" s="222"/>
      <c r="F249" s="222"/>
      <c r="G249" s="222"/>
      <c r="H249" s="222"/>
      <c r="I249" s="222"/>
      <c r="J249" s="260"/>
      <c r="K249" s="260"/>
      <c r="L249" s="260"/>
      <c r="M249" s="260"/>
      <c r="N249" s="260"/>
      <c r="O249" s="260"/>
      <c r="P249" s="260"/>
      <c r="Q249" s="260"/>
      <c r="R249" s="260"/>
      <c r="S249" s="260"/>
      <c r="T249" s="260"/>
      <c r="U249" s="260"/>
      <c r="V249" s="260"/>
      <c r="W249" s="260"/>
      <c r="X249" s="260"/>
      <c r="Y249" s="260"/>
      <c r="Z249" s="260"/>
      <c r="AA249" s="272"/>
      <c r="AB249" s="272"/>
      <c r="AC249" s="272"/>
      <c r="AD249" s="272"/>
      <c r="AE249" s="272"/>
      <c r="AF249" s="272"/>
      <c r="AG249" s="292"/>
      <c r="AH249" s="292"/>
      <c r="AI249" s="292"/>
      <c r="AJ249" s="292"/>
      <c r="AK249" s="256"/>
      <c r="AL249" s="256"/>
      <c r="AM249" s="256"/>
      <c r="AN249" s="256"/>
    </row>
    <row r="250" spans="1:40" ht="15.75" customHeight="1">
      <c r="A250" s="222"/>
      <c r="B250" s="222"/>
      <c r="C250" s="222"/>
      <c r="D250" s="222"/>
      <c r="E250" s="222"/>
      <c r="F250" s="222"/>
      <c r="G250" s="222"/>
      <c r="H250" s="222"/>
      <c r="I250" s="222"/>
      <c r="J250" s="260"/>
      <c r="K250" s="260"/>
      <c r="L250" s="260"/>
      <c r="M250" s="260"/>
      <c r="N250" s="260"/>
      <c r="O250" s="260"/>
      <c r="P250" s="260"/>
      <c r="Q250" s="260"/>
      <c r="R250" s="260"/>
      <c r="S250" s="260"/>
      <c r="T250" s="260"/>
      <c r="U250" s="260"/>
      <c r="V250" s="260"/>
      <c r="W250" s="260"/>
      <c r="X250" s="260"/>
      <c r="Y250" s="260"/>
      <c r="Z250" s="260"/>
      <c r="AA250" s="272"/>
      <c r="AB250" s="272"/>
      <c r="AC250" s="272"/>
      <c r="AD250" s="272"/>
      <c r="AE250" s="272"/>
      <c r="AF250" s="272"/>
      <c r="AG250" s="292"/>
      <c r="AH250" s="292"/>
      <c r="AI250" s="292"/>
      <c r="AJ250" s="292"/>
      <c r="AK250" s="256"/>
      <c r="AL250" s="256"/>
      <c r="AM250" s="256"/>
      <c r="AN250" s="256"/>
    </row>
    <row r="251" spans="1:40" ht="15.75" customHeight="1">
      <c r="A251" s="222"/>
      <c r="B251" s="222"/>
      <c r="C251" s="222"/>
      <c r="D251" s="222"/>
      <c r="E251" s="222"/>
      <c r="F251" s="222"/>
      <c r="G251" s="222"/>
      <c r="H251" s="222"/>
      <c r="I251" s="222"/>
      <c r="J251" s="260"/>
      <c r="K251" s="260"/>
      <c r="L251" s="260"/>
      <c r="M251" s="260"/>
      <c r="N251" s="260"/>
      <c r="O251" s="260"/>
      <c r="P251" s="260"/>
      <c r="Q251" s="260"/>
      <c r="R251" s="260"/>
      <c r="S251" s="260"/>
      <c r="T251" s="260"/>
      <c r="U251" s="260"/>
      <c r="V251" s="260"/>
      <c r="W251" s="260"/>
      <c r="X251" s="260"/>
      <c r="Y251" s="260"/>
      <c r="Z251" s="260"/>
      <c r="AA251" s="272"/>
      <c r="AB251" s="272"/>
      <c r="AC251" s="272"/>
      <c r="AD251" s="272"/>
      <c r="AE251" s="272"/>
      <c r="AF251" s="272"/>
      <c r="AG251" s="292"/>
      <c r="AH251" s="292"/>
      <c r="AI251" s="292"/>
      <c r="AJ251" s="292"/>
      <c r="AK251" s="256"/>
      <c r="AL251" s="256"/>
      <c r="AM251" s="256"/>
      <c r="AN251" s="256"/>
    </row>
    <row r="252" spans="1:40" ht="15.75" customHeight="1">
      <c r="A252" s="222"/>
      <c r="B252" s="222"/>
      <c r="C252" s="222"/>
      <c r="D252" s="222"/>
      <c r="E252" s="222"/>
      <c r="F252" s="222"/>
      <c r="G252" s="222"/>
      <c r="H252" s="222"/>
      <c r="I252" s="222"/>
      <c r="J252" s="260"/>
      <c r="K252" s="260"/>
      <c r="L252" s="260"/>
      <c r="M252" s="260"/>
      <c r="N252" s="260"/>
      <c r="O252" s="260"/>
      <c r="P252" s="260"/>
      <c r="Q252" s="260"/>
      <c r="R252" s="260"/>
      <c r="S252" s="260"/>
      <c r="T252" s="260"/>
      <c r="U252" s="260"/>
      <c r="V252" s="260"/>
      <c r="W252" s="260"/>
      <c r="X252" s="260"/>
      <c r="Y252" s="260"/>
      <c r="Z252" s="260"/>
      <c r="AA252" s="272"/>
      <c r="AB252" s="272"/>
      <c r="AC252" s="272"/>
      <c r="AD252" s="272"/>
      <c r="AE252" s="272"/>
      <c r="AF252" s="272"/>
      <c r="AG252" s="292"/>
      <c r="AH252" s="292"/>
      <c r="AI252" s="292"/>
      <c r="AJ252" s="292"/>
      <c r="AK252" s="256"/>
      <c r="AL252" s="256"/>
      <c r="AM252" s="256"/>
      <c r="AN252" s="256"/>
    </row>
    <row r="253" spans="1:40" ht="15.75" customHeight="1">
      <c r="A253" s="222"/>
      <c r="B253" s="222"/>
      <c r="C253" s="222"/>
      <c r="D253" s="222"/>
      <c r="E253" s="222"/>
      <c r="F253" s="222"/>
      <c r="G253" s="222"/>
      <c r="H253" s="222"/>
      <c r="I253" s="222"/>
      <c r="J253" s="260"/>
      <c r="K253" s="260"/>
      <c r="L253" s="260"/>
      <c r="M253" s="260"/>
      <c r="N253" s="260"/>
      <c r="O253" s="260"/>
      <c r="P253" s="260"/>
      <c r="Q253" s="260"/>
      <c r="R253" s="260"/>
      <c r="S253" s="260"/>
      <c r="T253" s="260"/>
      <c r="U253" s="260"/>
      <c r="V253" s="260"/>
      <c r="W253" s="260"/>
      <c r="X253" s="260"/>
      <c r="Y253" s="260"/>
      <c r="Z253" s="260"/>
      <c r="AA253" s="272"/>
      <c r="AB253" s="272"/>
      <c r="AC253" s="272"/>
      <c r="AD253" s="272"/>
      <c r="AE253" s="272"/>
      <c r="AF253" s="272"/>
      <c r="AG253" s="292"/>
      <c r="AH253" s="292"/>
      <c r="AI253" s="292"/>
      <c r="AJ253" s="292"/>
      <c r="AK253" s="256"/>
      <c r="AL253" s="256"/>
      <c r="AM253" s="256"/>
      <c r="AN253" s="256"/>
    </row>
    <row r="254" spans="1:40" ht="15.75" customHeight="1">
      <c r="A254" s="222"/>
      <c r="B254" s="222"/>
      <c r="C254" s="222"/>
      <c r="D254" s="222"/>
      <c r="E254" s="222"/>
      <c r="F254" s="222"/>
      <c r="G254" s="222"/>
      <c r="H254" s="222"/>
      <c r="I254" s="222"/>
      <c r="J254" s="260"/>
      <c r="K254" s="260"/>
      <c r="L254" s="260"/>
      <c r="M254" s="260"/>
      <c r="N254" s="260"/>
      <c r="O254" s="260"/>
      <c r="P254" s="260"/>
      <c r="Q254" s="260"/>
      <c r="R254" s="260"/>
      <c r="S254" s="260"/>
      <c r="T254" s="260"/>
      <c r="U254" s="260"/>
      <c r="V254" s="260"/>
      <c r="W254" s="260"/>
      <c r="X254" s="260"/>
      <c r="Y254" s="260"/>
      <c r="Z254" s="260"/>
      <c r="AA254" s="272"/>
      <c r="AB254" s="272"/>
      <c r="AC254" s="272"/>
      <c r="AD254" s="272"/>
      <c r="AE254" s="272"/>
      <c r="AF254" s="272"/>
      <c r="AG254" s="292"/>
      <c r="AH254" s="292"/>
      <c r="AI254" s="292"/>
      <c r="AJ254" s="292"/>
      <c r="AK254" s="256"/>
      <c r="AL254" s="256"/>
      <c r="AM254" s="256"/>
      <c r="AN254" s="256"/>
    </row>
    <row r="255" spans="1:40" ht="15.75" customHeight="1">
      <c r="A255" s="222"/>
      <c r="B255" s="222"/>
      <c r="C255" s="222"/>
      <c r="D255" s="222"/>
      <c r="E255" s="222"/>
      <c r="F255" s="222"/>
      <c r="G255" s="222"/>
      <c r="H255" s="222"/>
      <c r="I255" s="222"/>
      <c r="J255" s="260"/>
      <c r="K255" s="260"/>
      <c r="L255" s="260"/>
      <c r="M255" s="260"/>
      <c r="N255" s="260"/>
      <c r="O255" s="260"/>
      <c r="P255" s="260"/>
      <c r="Q255" s="260"/>
      <c r="R255" s="260"/>
      <c r="S255" s="260"/>
      <c r="T255" s="260"/>
      <c r="U255" s="260"/>
      <c r="V255" s="260"/>
      <c r="W255" s="260"/>
      <c r="X255" s="260"/>
      <c r="Y255" s="260"/>
      <c r="Z255" s="260"/>
      <c r="AA255" s="272"/>
      <c r="AB255" s="272"/>
      <c r="AC255" s="272"/>
      <c r="AD255" s="272"/>
      <c r="AE255" s="272"/>
      <c r="AF255" s="272"/>
      <c r="AG255" s="292"/>
      <c r="AH255" s="292"/>
      <c r="AI255" s="292"/>
      <c r="AJ255" s="292"/>
      <c r="AK255" s="256"/>
      <c r="AL255" s="256"/>
      <c r="AM255" s="256"/>
      <c r="AN255" s="256"/>
    </row>
    <row r="256" spans="1:40" ht="15.75" customHeight="1">
      <c r="A256" s="222"/>
      <c r="B256" s="222"/>
      <c r="C256" s="222"/>
      <c r="D256" s="222"/>
      <c r="E256" s="222"/>
      <c r="F256" s="222"/>
      <c r="G256" s="222"/>
      <c r="H256" s="222"/>
      <c r="I256" s="222"/>
      <c r="J256" s="260"/>
      <c r="K256" s="260"/>
      <c r="L256" s="260"/>
      <c r="M256" s="260"/>
      <c r="N256" s="260"/>
      <c r="O256" s="260"/>
      <c r="P256" s="260"/>
      <c r="Q256" s="260"/>
      <c r="R256" s="260"/>
      <c r="S256" s="260"/>
      <c r="T256" s="260"/>
      <c r="U256" s="260"/>
      <c r="V256" s="260"/>
      <c r="W256" s="260"/>
      <c r="X256" s="260"/>
      <c r="Y256" s="260"/>
      <c r="Z256" s="260"/>
      <c r="AA256" s="272"/>
      <c r="AB256" s="272"/>
      <c r="AC256" s="272"/>
      <c r="AD256" s="272"/>
      <c r="AE256" s="272"/>
      <c r="AF256" s="272"/>
      <c r="AG256" s="292"/>
      <c r="AH256" s="292"/>
      <c r="AI256" s="292"/>
      <c r="AJ256" s="292"/>
      <c r="AK256" s="256"/>
      <c r="AL256" s="256"/>
      <c r="AM256" s="256"/>
      <c r="AN256" s="256"/>
    </row>
    <row r="257" spans="1:40" ht="15.75" customHeight="1">
      <c r="A257" s="222"/>
      <c r="B257" s="222"/>
      <c r="C257" s="222"/>
      <c r="D257" s="222"/>
      <c r="E257" s="222"/>
      <c r="F257" s="222"/>
      <c r="G257" s="222"/>
      <c r="H257" s="222"/>
      <c r="I257" s="222"/>
      <c r="J257" s="260"/>
      <c r="K257" s="260"/>
      <c r="L257" s="260"/>
      <c r="M257" s="260"/>
      <c r="N257" s="260"/>
      <c r="O257" s="260"/>
      <c r="P257" s="260"/>
      <c r="Q257" s="260"/>
      <c r="R257" s="260"/>
      <c r="S257" s="260"/>
      <c r="T257" s="260"/>
      <c r="U257" s="260"/>
      <c r="V257" s="260"/>
      <c r="W257" s="260"/>
      <c r="X257" s="260"/>
      <c r="Y257" s="260"/>
      <c r="Z257" s="260"/>
      <c r="AA257" s="272"/>
      <c r="AB257" s="272"/>
      <c r="AC257" s="272"/>
      <c r="AD257" s="272"/>
      <c r="AE257" s="272"/>
      <c r="AF257" s="272"/>
      <c r="AG257" s="292"/>
      <c r="AH257" s="292"/>
      <c r="AI257" s="292"/>
      <c r="AJ257" s="292"/>
      <c r="AK257" s="256"/>
      <c r="AL257" s="256"/>
      <c r="AM257" s="256"/>
      <c r="AN257" s="256"/>
    </row>
    <row r="258" spans="1:40" ht="15.75" customHeight="1">
      <c r="A258" s="222"/>
      <c r="B258" s="222"/>
      <c r="C258" s="222"/>
      <c r="D258" s="222"/>
      <c r="E258" s="222"/>
      <c r="F258" s="222"/>
      <c r="G258" s="222"/>
      <c r="H258" s="222"/>
      <c r="I258" s="222"/>
      <c r="J258" s="260"/>
      <c r="K258" s="260"/>
      <c r="L258" s="260"/>
      <c r="M258" s="260"/>
      <c r="N258" s="260"/>
      <c r="O258" s="260"/>
      <c r="P258" s="260"/>
      <c r="Q258" s="260"/>
      <c r="R258" s="260"/>
      <c r="S258" s="260"/>
      <c r="T258" s="260"/>
      <c r="U258" s="260"/>
      <c r="V258" s="260"/>
      <c r="W258" s="260"/>
      <c r="X258" s="260"/>
      <c r="Y258" s="260"/>
      <c r="Z258" s="260"/>
      <c r="AA258" s="272"/>
      <c r="AB258" s="272"/>
      <c r="AC258" s="272"/>
      <c r="AD258" s="272"/>
      <c r="AE258" s="272"/>
      <c r="AF258" s="272"/>
      <c r="AG258" s="292"/>
      <c r="AH258" s="292"/>
      <c r="AI258" s="292"/>
      <c r="AJ258" s="292"/>
      <c r="AK258" s="256"/>
      <c r="AL258" s="256"/>
      <c r="AM258" s="256"/>
      <c r="AN258" s="256"/>
    </row>
    <row r="259" spans="1:40" ht="15.75" customHeight="1">
      <c r="A259" s="222"/>
      <c r="B259" s="222"/>
      <c r="C259" s="222"/>
      <c r="D259" s="222"/>
      <c r="E259" s="222"/>
      <c r="F259" s="222"/>
      <c r="G259" s="222"/>
      <c r="H259" s="222"/>
      <c r="I259" s="222"/>
      <c r="J259" s="260"/>
      <c r="K259" s="260"/>
      <c r="L259" s="260"/>
      <c r="M259" s="260"/>
      <c r="N259" s="260"/>
      <c r="O259" s="260"/>
      <c r="P259" s="260"/>
      <c r="Q259" s="260"/>
      <c r="R259" s="260"/>
      <c r="S259" s="260"/>
      <c r="T259" s="260"/>
      <c r="U259" s="260"/>
      <c r="V259" s="260"/>
      <c r="W259" s="260"/>
      <c r="X259" s="260"/>
      <c r="Y259" s="260"/>
      <c r="Z259" s="260"/>
      <c r="AA259" s="272"/>
      <c r="AB259" s="272"/>
      <c r="AC259" s="272"/>
      <c r="AD259" s="272"/>
      <c r="AE259" s="272"/>
      <c r="AF259" s="272"/>
      <c r="AG259" s="292"/>
      <c r="AH259" s="292"/>
      <c r="AI259" s="292"/>
      <c r="AJ259" s="292"/>
      <c r="AK259" s="256"/>
      <c r="AL259" s="256"/>
      <c r="AM259" s="256"/>
      <c r="AN259" s="256"/>
    </row>
    <row r="260" spans="1:40" ht="15.75" customHeight="1">
      <c r="AA260" s="272"/>
      <c r="AB260" s="272"/>
      <c r="AC260" s="272"/>
      <c r="AD260" s="272"/>
      <c r="AE260" s="272"/>
      <c r="AF260" s="272"/>
      <c r="AG260" s="292"/>
      <c r="AH260" s="292"/>
      <c r="AI260" s="292"/>
      <c r="AJ260" s="292"/>
      <c r="AK260" s="256"/>
      <c r="AL260" s="256"/>
      <c r="AM260" s="256"/>
      <c r="AN260" s="256"/>
    </row>
    <row r="261" spans="1:40" ht="15.75" customHeight="1">
      <c r="AA261" s="272"/>
      <c r="AB261" s="272"/>
      <c r="AC261" s="272"/>
      <c r="AD261" s="272"/>
      <c r="AE261" s="272"/>
      <c r="AF261" s="272"/>
      <c r="AG261" s="292"/>
      <c r="AH261" s="292"/>
      <c r="AI261" s="292"/>
      <c r="AJ261" s="292"/>
      <c r="AK261" s="256"/>
      <c r="AL261" s="256"/>
      <c r="AM261" s="256"/>
      <c r="AN261" s="256"/>
    </row>
    <row r="262" spans="1:40" ht="15.75" customHeight="1">
      <c r="AA262" s="272"/>
      <c r="AB262" s="272"/>
      <c r="AC262" s="272"/>
      <c r="AD262" s="272"/>
      <c r="AE262" s="272"/>
      <c r="AF262" s="272"/>
      <c r="AG262" s="292"/>
      <c r="AH262" s="292"/>
      <c r="AI262" s="292"/>
      <c r="AJ262" s="292"/>
      <c r="AK262" s="256"/>
      <c r="AL262" s="256"/>
      <c r="AM262" s="256"/>
      <c r="AN262" s="256"/>
    </row>
    <row r="263" spans="1:40" ht="15.75" customHeight="1">
      <c r="AA263" s="272"/>
      <c r="AB263" s="272"/>
      <c r="AC263" s="272"/>
      <c r="AD263" s="272"/>
      <c r="AE263" s="272"/>
      <c r="AF263" s="272"/>
      <c r="AG263" s="292"/>
      <c r="AH263" s="292"/>
      <c r="AI263" s="292"/>
      <c r="AJ263" s="292"/>
      <c r="AK263" s="256"/>
      <c r="AL263" s="256"/>
      <c r="AM263" s="256"/>
      <c r="AN263" s="256"/>
    </row>
    <row r="264" spans="1:40" ht="15.75" customHeight="1">
      <c r="AA264" s="272"/>
      <c r="AB264" s="272"/>
      <c r="AC264" s="272"/>
      <c r="AD264" s="272"/>
      <c r="AE264" s="272"/>
      <c r="AF264" s="272"/>
      <c r="AG264" s="292"/>
      <c r="AH264" s="292"/>
      <c r="AI264" s="292"/>
      <c r="AJ264" s="292"/>
      <c r="AK264" s="256"/>
      <c r="AL264" s="256"/>
      <c r="AM264" s="256"/>
      <c r="AN264" s="256"/>
    </row>
    <row r="265" spans="1:40" ht="15.75" customHeight="1">
      <c r="AA265" s="272"/>
      <c r="AB265" s="272"/>
      <c r="AC265" s="272"/>
      <c r="AD265" s="272"/>
      <c r="AE265" s="272"/>
      <c r="AF265" s="272"/>
      <c r="AG265" s="292"/>
      <c r="AH265" s="292"/>
      <c r="AI265" s="292"/>
      <c r="AJ265" s="292"/>
      <c r="AK265" s="256"/>
      <c r="AL265" s="256"/>
      <c r="AM265" s="256"/>
      <c r="AN265" s="256"/>
    </row>
    <row r="266" spans="1:40" ht="15.75" customHeight="1">
      <c r="AA266" s="272"/>
      <c r="AB266" s="272"/>
      <c r="AC266" s="272"/>
      <c r="AD266" s="272"/>
      <c r="AE266" s="272"/>
      <c r="AF266" s="272"/>
      <c r="AG266" s="292"/>
      <c r="AH266" s="292"/>
      <c r="AI266" s="292"/>
      <c r="AJ266" s="292"/>
      <c r="AK266" s="256"/>
      <c r="AL266" s="256"/>
      <c r="AM266" s="256"/>
      <c r="AN266" s="256"/>
    </row>
    <row r="267" spans="1:40" ht="15.75" customHeight="1">
      <c r="AA267" s="272"/>
      <c r="AB267" s="272"/>
      <c r="AC267" s="272"/>
      <c r="AD267" s="272"/>
      <c r="AE267" s="272"/>
      <c r="AF267" s="272"/>
      <c r="AG267" s="292"/>
      <c r="AH267" s="292"/>
      <c r="AI267" s="292"/>
      <c r="AJ267" s="292"/>
      <c r="AK267" s="256"/>
      <c r="AL267" s="256"/>
      <c r="AM267" s="256"/>
      <c r="AN267" s="256"/>
    </row>
    <row r="268" spans="1:40" ht="15.75" customHeight="1">
      <c r="AA268" s="272"/>
      <c r="AB268" s="272"/>
      <c r="AC268" s="272"/>
      <c r="AD268" s="272"/>
      <c r="AE268" s="272"/>
      <c r="AF268" s="272"/>
      <c r="AG268" s="292"/>
      <c r="AH268" s="292"/>
      <c r="AI268" s="292"/>
      <c r="AJ268" s="292"/>
      <c r="AK268" s="256"/>
      <c r="AL268" s="256"/>
      <c r="AM268" s="256"/>
      <c r="AN268" s="256"/>
    </row>
    <row r="269" spans="1:40" ht="15.75" customHeight="1">
      <c r="AA269" s="272"/>
      <c r="AB269" s="272"/>
      <c r="AC269" s="272"/>
      <c r="AD269" s="272"/>
      <c r="AE269" s="272"/>
      <c r="AF269" s="272"/>
      <c r="AG269" s="292"/>
      <c r="AH269" s="292"/>
      <c r="AI269" s="292"/>
      <c r="AJ269" s="292"/>
      <c r="AK269" s="256"/>
      <c r="AL269" s="256"/>
      <c r="AM269" s="256"/>
      <c r="AN269" s="256"/>
    </row>
    <row r="270" spans="1:40" ht="15.75" customHeight="1">
      <c r="AA270" s="272"/>
      <c r="AB270" s="272"/>
      <c r="AC270" s="272"/>
      <c r="AD270" s="272"/>
      <c r="AE270" s="272"/>
      <c r="AF270" s="272"/>
      <c r="AG270" s="292"/>
      <c r="AH270" s="292"/>
      <c r="AI270" s="292"/>
      <c r="AJ270" s="292"/>
      <c r="AK270" s="256"/>
      <c r="AL270" s="256"/>
      <c r="AM270" s="256"/>
      <c r="AN270" s="256"/>
    </row>
    <row r="271" spans="1:40" ht="15.75" customHeight="1">
      <c r="AA271" s="272"/>
      <c r="AB271" s="272"/>
      <c r="AC271" s="272"/>
      <c r="AD271" s="272"/>
      <c r="AE271" s="272"/>
      <c r="AF271" s="272"/>
      <c r="AG271" s="292"/>
      <c r="AH271" s="292"/>
      <c r="AI271" s="292"/>
      <c r="AJ271" s="292"/>
      <c r="AK271" s="256"/>
      <c r="AL271" s="256"/>
      <c r="AM271" s="256"/>
      <c r="AN271" s="256"/>
    </row>
    <row r="272" spans="1:40" ht="15.75" customHeight="1">
      <c r="AA272" s="272"/>
      <c r="AB272" s="272"/>
      <c r="AC272" s="272"/>
      <c r="AD272" s="272"/>
      <c r="AE272" s="272"/>
      <c r="AF272" s="272"/>
      <c r="AG272" s="292"/>
      <c r="AH272" s="292"/>
      <c r="AI272" s="292"/>
      <c r="AJ272" s="292"/>
      <c r="AK272" s="256"/>
      <c r="AL272" s="256"/>
      <c r="AM272" s="256"/>
      <c r="AN272" s="256"/>
    </row>
    <row r="273" spans="27:40" ht="15.75" customHeight="1">
      <c r="AA273" s="272"/>
      <c r="AB273" s="272"/>
      <c r="AC273" s="272"/>
      <c r="AD273" s="272"/>
      <c r="AE273" s="272"/>
      <c r="AF273" s="272"/>
      <c r="AG273" s="292"/>
      <c r="AH273" s="292"/>
      <c r="AI273" s="292"/>
      <c r="AJ273" s="292"/>
      <c r="AK273" s="256"/>
      <c r="AL273" s="256"/>
      <c r="AM273" s="256"/>
      <c r="AN273" s="256"/>
    </row>
    <row r="274" spans="27:40" ht="15.75" customHeight="1">
      <c r="AA274" s="272"/>
      <c r="AB274" s="272"/>
      <c r="AC274" s="272"/>
      <c r="AD274" s="272"/>
      <c r="AE274" s="272"/>
      <c r="AF274" s="272"/>
      <c r="AG274" s="292"/>
      <c r="AH274" s="292"/>
      <c r="AI274" s="292"/>
      <c r="AJ274" s="292"/>
      <c r="AK274" s="256"/>
      <c r="AL274" s="256"/>
      <c r="AM274" s="256"/>
      <c r="AN274" s="256"/>
    </row>
    <row r="275" spans="27:40" ht="15.75" customHeight="1">
      <c r="AA275" s="272"/>
      <c r="AB275" s="272"/>
      <c r="AC275" s="272"/>
      <c r="AD275" s="272"/>
      <c r="AE275" s="272"/>
      <c r="AF275" s="272"/>
      <c r="AG275" s="292"/>
      <c r="AH275" s="292"/>
      <c r="AI275" s="292"/>
      <c r="AJ275" s="292"/>
      <c r="AK275" s="256"/>
      <c r="AL275" s="256"/>
      <c r="AM275" s="256"/>
      <c r="AN275" s="256"/>
    </row>
    <row r="276" spans="27:40" ht="15.75" customHeight="1">
      <c r="AA276" s="272"/>
      <c r="AB276" s="272"/>
      <c r="AC276" s="272"/>
      <c r="AD276" s="272"/>
      <c r="AE276" s="272"/>
      <c r="AF276" s="272"/>
      <c r="AG276" s="292"/>
      <c r="AH276" s="292"/>
      <c r="AI276" s="292"/>
      <c r="AJ276" s="292"/>
      <c r="AK276" s="256"/>
      <c r="AL276" s="256"/>
      <c r="AM276" s="256"/>
      <c r="AN276" s="256"/>
    </row>
    <row r="277" spans="27:40" ht="15.75" customHeight="1">
      <c r="AA277" s="272"/>
      <c r="AB277" s="272"/>
      <c r="AC277" s="272"/>
      <c r="AD277" s="272"/>
      <c r="AE277" s="272"/>
      <c r="AF277" s="272"/>
      <c r="AG277" s="292"/>
      <c r="AH277" s="292"/>
      <c r="AI277" s="292"/>
      <c r="AJ277" s="292"/>
      <c r="AK277" s="256"/>
      <c r="AL277" s="256"/>
      <c r="AM277" s="256"/>
      <c r="AN277" s="256"/>
    </row>
    <row r="278" spans="27:40" ht="15.75" customHeight="1">
      <c r="AA278" s="272"/>
      <c r="AB278" s="272"/>
      <c r="AC278" s="272"/>
      <c r="AD278" s="272"/>
      <c r="AE278" s="272"/>
      <c r="AF278" s="272"/>
      <c r="AG278" s="292"/>
      <c r="AH278" s="292"/>
      <c r="AI278" s="292"/>
      <c r="AJ278" s="292"/>
      <c r="AK278" s="256"/>
      <c r="AL278" s="256"/>
      <c r="AM278" s="256"/>
      <c r="AN278" s="256"/>
    </row>
    <row r="279" spans="27:40" ht="15.75" customHeight="1">
      <c r="AA279" s="272"/>
      <c r="AB279" s="272"/>
      <c r="AC279" s="272"/>
      <c r="AD279" s="272"/>
      <c r="AE279" s="272"/>
      <c r="AF279" s="272"/>
      <c r="AG279" s="292"/>
      <c r="AH279" s="292"/>
      <c r="AI279" s="292"/>
      <c r="AJ279" s="292"/>
      <c r="AK279" s="256"/>
      <c r="AL279" s="256"/>
      <c r="AM279" s="256"/>
      <c r="AN279" s="256"/>
    </row>
    <row r="280" spans="27:40" ht="15.75" customHeight="1">
      <c r="AA280" s="272"/>
      <c r="AB280" s="272"/>
      <c r="AC280" s="272"/>
      <c r="AD280" s="272"/>
      <c r="AE280" s="272"/>
      <c r="AF280" s="272"/>
      <c r="AG280" s="292"/>
      <c r="AH280" s="292"/>
      <c r="AI280" s="292"/>
      <c r="AJ280" s="292"/>
      <c r="AK280" s="256"/>
      <c r="AL280" s="256"/>
      <c r="AM280" s="256"/>
      <c r="AN280" s="256"/>
    </row>
    <row r="281" spans="27:40" ht="15.75" customHeight="1">
      <c r="AA281" s="272"/>
      <c r="AB281" s="272"/>
      <c r="AC281" s="272"/>
      <c r="AD281" s="272"/>
      <c r="AE281" s="272"/>
      <c r="AF281" s="272"/>
      <c r="AG281" s="292"/>
      <c r="AH281" s="292"/>
      <c r="AI281" s="292"/>
      <c r="AJ281" s="292"/>
      <c r="AK281" s="256"/>
      <c r="AL281" s="256"/>
      <c r="AM281" s="256"/>
      <c r="AN281" s="256"/>
    </row>
    <row r="282" spans="27:40" ht="15.75" customHeight="1">
      <c r="AA282" s="272"/>
      <c r="AB282" s="272"/>
      <c r="AC282" s="272"/>
      <c r="AD282" s="272"/>
      <c r="AE282" s="272"/>
      <c r="AF282" s="272"/>
      <c r="AG282" s="292"/>
      <c r="AH282" s="292"/>
      <c r="AI282" s="292"/>
      <c r="AJ282" s="292"/>
      <c r="AK282" s="256"/>
      <c r="AL282" s="256"/>
      <c r="AM282" s="256"/>
      <c r="AN282" s="256"/>
    </row>
    <row r="283" spans="27:40" ht="15.75" customHeight="1">
      <c r="AA283" s="272"/>
      <c r="AB283" s="272"/>
      <c r="AC283" s="272"/>
      <c r="AD283" s="272"/>
      <c r="AE283" s="272"/>
      <c r="AF283" s="272"/>
      <c r="AG283" s="292"/>
      <c r="AH283" s="292"/>
      <c r="AI283" s="292"/>
      <c r="AJ283" s="292"/>
      <c r="AK283" s="256"/>
      <c r="AL283" s="256"/>
      <c r="AM283" s="256"/>
      <c r="AN283" s="256"/>
    </row>
    <row r="284" spans="27:40" ht="15.75" customHeight="1">
      <c r="AA284" s="272"/>
      <c r="AB284" s="272"/>
      <c r="AC284" s="272"/>
      <c r="AD284" s="272"/>
      <c r="AE284" s="272"/>
      <c r="AF284" s="272"/>
      <c r="AG284" s="292"/>
      <c r="AH284" s="292"/>
      <c r="AI284" s="292"/>
      <c r="AJ284" s="292"/>
      <c r="AK284" s="256"/>
      <c r="AL284" s="256"/>
      <c r="AM284" s="256"/>
      <c r="AN284" s="256"/>
    </row>
    <row r="285" spans="27:40" ht="15.75" customHeight="1">
      <c r="AA285" s="272"/>
      <c r="AB285" s="272"/>
      <c r="AC285" s="272"/>
      <c r="AD285" s="272"/>
      <c r="AE285" s="272"/>
      <c r="AF285" s="272"/>
      <c r="AG285" s="292"/>
      <c r="AH285" s="292"/>
      <c r="AI285" s="292"/>
      <c r="AJ285" s="292"/>
      <c r="AK285" s="256"/>
      <c r="AL285" s="256"/>
      <c r="AM285" s="256"/>
      <c r="AN285" s="256"/>
    </row>
    <row r="286" spans="27:40" ht="15.75" customHeight="1">
      <c r="AA286" s="272"/>
      <c r="AB286" s="272"/>
      <c r="AC286" s="272"/>
      <c r="AD286" s="272"/>
      <c r="AE286" s="272"/>
      <c r="AF286" s="272"/>
      <c r="AG286" s="292"/>
      <c r="AH286" s="292"/>
      <c r="AI286" s="292"/>
      <c r="AJ286" s="292"/>
      <c r="AK286" s="256"/>
      <c r="AL286" s="256"/>
      <c r="AM286" s="256"/>
      <c r="AN286" s="256"/>
    </row>
    <row r="287" spans="27:40" ht="15.75" customHeight="1">
      <c r="AA287" s="272"/>
      <c r="AB287" s="272"/>
      <c r="AC287" s="272"/>
      <c r="AD287" s="272"/>
      <c r="AE287" s="272"/>
      <c r="AF287" s="272"/>
      <c r="AG287" s="292"/>
      <c r="AH287" s="292"/>
      <c r="AI287" s="292"/>
      <c r="AJ287" s="292"/>
      <c r="AK287" s="256"/>
      <c r="AL287" s="256"/>
      <c r="AM287" s="256"/>
      <c r="AN287" s="256"/>
    </row>
    <row r="288" spans="27:40" ht="15.75" customHeight="1">
      <c r="AA288" s="272"/>
      <c r="AB288" s="272"/>
      <c r="AC288" s="272"/>
      <c r="AD288" s="272"/>
      <c r="AE288" s="272"/>
      <c r="AF288" s="272"/>
      <c r="AG288" s="292"/>
      <c r="AH288" s="292"/>
      <c r="AI288" s="292"/>
      <c r="AJ288" s="292"/>
      <c r="AK288" s="256"/>
      <c r="AL288" s="256"/>
      <c r="AM288" s="256"/>
      <c r="AN288" s="256"/>
    </row>
    <row r="289" spans="27:40" ht="15.75" customHeight="1">
      <c r="AA289" s="272"/>
      <c r="AB289" s="272"/>
      <c r="AC289" s="272"/>
      <c r="AD289" s="272"/>
      <c r="AE289" s="272"/>
      <c r="AF289" s="272"/>
      <c r="AG289" s="292"/>
      <c r="AH289" s="292"/>
      <c r="AI289" s="292"/>
      <c r="AJ289" s="292"/>
      <c r="AK289" s="256"/>
      <c r="AL289" s="256"/>
      <c r="AM289" s="256"/>
      <c r="AN289" s="256"/>
    </row>
    <row r="290" spans="27:40" ht="15.75" customHeight="1">
      <c r="AA290" s="272"/>
      <c r="AB290" s="272"/>
      <c r="AC290" s="272"/>
      <c r="AD290" s="272"/>
      <c r="AE290" s="272"/>
      <c r="AF290" s="272"/>
      <c r="AG290" s="292"/>
      <c r="AH290" s="292"/>
      <c r="AI290" s="292"/>
      <c r="AJ290" s="292"/>
      <c r="AK290" s="256"/>
      <c r="AL290" s="256"/>
      <c r="AM290" s="256"/>
      <c r="AN290" s="256"/>
    </row>
    <row r="291" spans="27:40" ht="15.75" customHeight="1">
      <c r="AA291" s="272"/>
      <c r="AB291" s="272"/>
      <c r="AC291" s="272"/>
      <c r="AD291" s="272"/>
      <c r="AE291" s="272"/>
      <c r="AF291" s="272"/>
      <c r="AG291" s="292"/>
      <c r="AH291" s="292"/>
      <c r="AI291" s="292"/>
      <c r="AJ291" s="292"/>
      <c r="AK291" s="256"/>
      <c r="AL291" s="256"/>
      <c r="AM291" s="256"/>
      <c r="AN291" s="256"/>
    </row>
    <row r="292" spans="27:40" ht="15.75" customHeight="1">
      <c r="AA292" s="272"/>
      <c r="AB292" s="272"/>
      <c r="AC292" s="272"/>
      <c r="AD292" s="272"/>
      <c r="AE292" s="272"/>
      <c r="AF292" s="272"/>
      <c r="AG292" s="292"/>
      <c r="AH292" s="292"/>
      <c r="AI292" s="292"/>
      <c r="AJ292" s="292"/>
      <c r="AK292" s="256"/>
      <c r="AL292" s="256"/>
      <c r="AM292" s="256"/>
      <c r="AN292" s="256"/>
    </row>
    <row r="293" spans="27:40" ht="15.75" customHeight="1">
      <c r="AA293" s="272"/>
      <c r="AB293" s="272"/>
      <c r="AC293" s="272"/>
      <c r="AD293" s="272"/>
      <c r="AE293" s="272"/>
      <c r="AF293" s="272"/>
      <c r="AG293" s="292"/>
      <c r="AH293" s="292"/>
      <c r="AI293" s="292"/>
      <c r="AJ293" s="292"/>
      <c r="AK293" s="256"/>
      <c r="AL293" s="256"/>
      <c r="AM293" s="256"/>
      <c r="AN293" s="256"/>
    </row>
    <row r="294" spans="27:40" ht="15.75" customHeight="1">
      <c r="AA294" s="272"/>
      <c r="AB294" s="272"/>
      <c r="AC294" s="272"/>
      <c r="AD294" s="272"/>
      <c r="AE294" s="272"/>
      <c r="AF294" s="272"/>
      <c r="AG294" s="292"/>
      <c r="AH294" s="292"/>
      <c r="AI294" s="292"/>
      <c r="AJ294" s="292"/>
      <c r="AK294" s="256"/>
      <c r="AL294" s="256"/>
      <c r="AM294" s="256"/>
      <c r="AN294" s="256"/>
    </row>
    <row r="295" spans="27:40" ht="15.75" customHeight="1">
      <c r="AA295" s="272"/>
      <c r="AB295" s="272"/>
      <c r="AC295" s="272"/>
      <c r="AD295" s="272"/>
      <c r="AE295" s="272"/>
      <c r="AF295" s="272"/>
      <c r="AG295" s="292"/>
      <c r="AH295" s="292"/>
      <c r="AI295" s="292"/>
      <c r="AJ295" s="292"/>
      <c r="AK295" s="256"/>
      <c r="AL295" s="256"/>
      <c r="AM295" s="256"/>
      <c r="AN295" s="256"/>
    </row>
    <row r="296" spans="27:40" ht="15.75" customHeight="1">
      <c r="AA296" s="272"/>
      <c r="AB296" s="272"/>
      <c r="AC296" s="272"/>
      <c r="AD296" s="272"/>
      <c r="AE296" s="272"/>
      <c r="AF296" s="272"/>
      <c r="AG296" s="292"/>
      <c r="AH296" s="292"/>
      <c r="AI296" s="292"/>
      <c r="AJ296" s="292"/>
      <c r="AK296" s="256"/>
      <c r="AL296" s="256"/>
      <c r="AM296" s="256"/>
      <c r="AN296" s="256"/>
    </row>
    <row r="297" spans="27:40" ht="15.75" customHeight="1">
      <c r="AA297" s="272"/>
      <c r="AB297" s="272"/>
      <c r="AC297" s="272"/>
      <c r="AD297" s="272"/>
      <c r="AE297" s="272"/>
      <c r="AF297" s="272"/>
      <c r="AG297" s="292"/>
      <c r="AH297" s="292"/>
      <c r="AI297" s="292"/>
      <c r="AJ297" s="292"/>
      <c r="AK297" s="256"/>
      <c r="AL297" s="256"/>
      <c r="AM297" s="256"/>
      <c r="AN297" s="256"/>
    </row>
    <row r="298" spans="27:40" ht="15.75" customHeight="1">
      <c r="AA298" s="272"/>
      <c r="AB298" s="272"/>
      <c r="AC298" s="272"/>
      <c r="AD298" s="272"/>
      <c r="AE298" s="272"/>
      <c r="AF298" s="272"/>
      <c r="AG298" s="292"/>
      <c r="AH298" s="292"/>
      <c r="AI298" s="292"/>
      <c r="AJ298" s="292"/>
      <c r="AK298" s="256"/>
      <c r="AL298" s="256"/>
      <c r="AM298" s="256"/>
      <c r="AN298" s="256"/>
    </row>
    <row r="299" spans="27:40" ht="15.75" customHeight="1">
      <c r="AA299" s="272"/>
      <c r="AB299" s="272"/>
      <c r="AC299" s="272"/>
      <c r="AD299" s="272"/>
      <c r="AE299" s="272"/>
      <c r="AF299" s="272"/>
      <c r="AG299" s="292"/>
      <c r="AH299" s="292"/>
      <c r="AI299" s="292"/>
      <c r="AJ299" s="292"/>
      <c r="AK299" s="256"/>
      <c r="AL299" s="256"/>
      <c r="AM299" s="256"/>
      <c r="AN299" s="256"/>
    </row>
    <row r="300" spans="27:40" ht="15.75" customHeight="1">
      <c r="AA300" s="272"/>
      <c r="AB300" s="272"/>
      <c r="AC300" s="272"/>
      <c r="AD300" s="272"/>
      <c r="AE300" s="272"/>
      <c r="AF300" s="272"/>
      <c r="AG300" s="292"/>
      <c r="AH300" s="292"/>
      <c r="AI300" s="292"/>
      <c r="AJ300" s="292"/>
      <c r="AK300" s="256"/>
      <c r="AL300" s="256"/>
      <c r="AM300" s="256"/>
      <c r="AN300" s="256"/>
    </row>
    <row r="301" spans="27:40" ht="15.75" customHeight="1">
      <c r="AA301" s="272"/>
      <c r="AB301" s="272"/>
      <c r="AC301" s="272"/>
      <c r="AD301" s="272"/>
      <c r="AE301" s="272"/>
      <c r="AF301" s="272"/>
      <c r="AG301" s="292"/>
      <c r="AH301" s="292"/>
      <c r="AI301" s="292"/>
      <c r="AJ301" s="292"/>
      <c r="AK301" s="256"/>
      <c r="AL301" s="256"/>
      <c r="AM301" s="256"/>
      <c r="AN301" s="256"/>
    </row>
    <row r="302" spans="27:40" ht="15.75" customHeight="1">
      <c r="AA302" s="272"/>
      <c r="AB302" s="272"/>
      <c r="AC302" s="272"/>
      <c r="AD302" s="272"/>
      <c r="AE302" s="272"/>
      <c r="AF302" s="272"/>
      <c r="AG302" s="292"/>
      <c r="AH302" s="292"/>
      <c r="AI302" s="292"/>
      <c r="AJ302" s="292"/>
      <c r="AK302" s="256"/>
      <c r="AL302" s="256"/>
      <c r="AM302" s="256"/>
      <c r="AN302" s="256"/>
    </row>
    <row r="303" spans="27:40" ht="15.75" customHeight="1">
      <c r="AA303" s="272"/>
      <c r="AB303" s="272"/>
      <c r="AC303" s="272"/>
      <c r="AD303" s="272"/>
      <c r="AE303" s="272"/>
      <c r="AF303" s="272"/>
      <c r="AG303" s="292"/>
      <c r="AH303" s="292"/>
      <c r="AI303" s="292"/>
      <c r="AJ303" s="292"/>
      <c r="AK303" s="256"/>
      <c r="AL303" s="256"/>
      <c r="AM303" s="256"/>
      <c r="AN303" s="256"/>
    </row>
    <row r="304" spans="27:40" ht="15.75" customHeight="1">
      <c r="AA304" s="272"/>
      <c r="AB304" s="272"/>
      <c r="AC304" s="272"/>
      <c r="AD304" s="272"/>
      <c r="AE304" s="272"/>
      <c r="AF304" s="272"/>
      <c r="AG304" s="292"/>
      <c r="AH304" s="292"/>
      <c r="AI304" s="292"/>
      <c r="AJ304" s="292"/>
      <c r="AK304" s="256"/>
      <c r="AL304" s="256"/>
      <c r="AM304" s="256"/>
      <c r="AN304" s="256"/>
    </row>
    <row r="305" spans="27:40" ht="15.75" customHeight="1">
      <c r="AA305" s="272"/>
      <c r="AB305" s="272"/>
      <c r="AC305" s="272"/>
      <c r="AD305" s="272"/>
      <c r="AE305" s="272"/>
      <c r="AF305" s="272"/>
      <c r="AG305" s="292"/>
      <c r="AH305" s="292"/>
      <c r="AI305" s="292"/>
      <c r="AJ305" s="292"/>
      <c r="AK305" s="256"/>
      <c r="AL305" s="256"/>
      <c r="AM305" s="256"/>
      <c r="AN305" s="256"/>
    </row>
    <row r="306" spans="27:40" ht="15.75" customHeight="1">
      <c r="AA306" s="272"/>
      <c r="AB306" s="272"/>
      <c r="AC306" s="272"/>
      <c r="AD306" s="272"/>
      <c r="AE306" s="272"/>
      <c r="AF306" s="272"/>
      <c r="AG306" s="292"/>
      <c r="AH306" s="292"/>
      <c r="AI306" s="292"/>
      <c r="AJ306" s="292"/>
      <c r="AK306" s="256"/>
      <c r="AL306" s="256"/>
      <c r="AM306" s="256"/>
      <c r="AN306" s="256"/>
    </row>
    <row r="307" spans="27:40" ht="15.75" customHeight="1">
      <c r="AA307" s="272"/>
      <c r="AB307" s="272"/>
      <c r="AC307" s="272"/>
      <c r="AD307" s="272"/>
      <c r="AE307" s="272"/>
      <c r="AF307" s="272"/>
      <c r="AG307" s="292"/>
      <c r="AH307" s="292"/>
      <c r="AI307" s="292"/>
      <c r="AJ307" s="292"/>
      <c r="AK307" s="256"/>
      <c r="AL307" s="256"/>
      <c r="AM307" s="256"/>
      <c r="AN307" s="256"/>
    </row>
    <row r="308" spans="27:40" ht="15.75" customHeight="1">
      <c r="AA308" s="272"/>
      <c r="AB308" s="272"/>
      <c r="AC308" s="272"/>
      <c r="AD308" s="272"/>
      <c r="AE308" s="272"/>
      <c r="AF308" s="272"/>
      <c r="AG308" s="292"/>
      <c r="AH308" s="292"/>
      <c r="AI308" s="292"/>
      <c r="AJ308" s="292"/>
      <c r="AK308" s="256"/>
      <c r="AL308" s="256"/>
      <c r="AM308" s="256"/>
      <c r="AN308" s="256"/>
    </row>
    <row r="309" spans="27:40" ht="15.75" customHeight="1">
      <c r="AA309" s="272"/>
      <c r="AB309" s="272"/>
      <c r="AC309" s="272"/>
      <c r="AD309" s="272"/>
      <c r="AE309" s="272"/>
      <c r="AF309" s="272"/>
      <c r="AG309" s="292"/>
      <c r="AH309" s="292"/>
      <c r="AI309" s="292"/>
      <c r="AJ309" s="292"/>
      <c r="AK309" s="256"/>
      <c r="AL309" s="256"/>
      <c r="AM309" s="256"/>
      <c r="AN309" s="256"/>
    </row>
    <row r="310" spans="27:40" ht="15.75" customHeight="1">
      <c r="AA310" s="272"/>
      <c r="AB310" s="272"/>
      <c r="AC310" s="272"/>
      <c r="AD310" s="272"/>
      <c r="AE310" s="272"/>
      <c r="AF310" s="272"/>
      <c r="AG310" s="292"/>
      <c r="AH310" s="292"/>
      <c r="AI310" s="292"/>
      <c r="AJ310" s="292"/>
      <c r="AK310" s="256"/>
      <c r="AL310" s="256"/>
      <c r="AM310" s="256"/>
      <c r="AN310" s="256"/>
    </row>
    <row r="311" spans="27:40" ht="15.75" customHeight="1">
      <c r="AA311" s="272"/>
      <c r="AB311" s="272"/>
      <c r="AC311" s="272"/>
      <c r="AD311" s="272"/>
      <c r="AE311" s="272"/>
      <c r="AF311" s="272"/>
      <c r="AG311" s="292"/>
      <c r="AH311" s="292"/>
      <c r="AI311" s="292"/>
      <c r="AJ311" s="292"/>
      <c r="AK311" s="256"/>
      <c r="AL311" s="256"/>
      <c r="AM311" s="256"/>
      <c r="AN311" s="256"/>
    </row>
    <row r="312" spans="27:40" ht="15.75" customHeight="1">
      <c r="AA312" s="272"/>
      <c r="AB312" s="272"/>
      <c r="AC312" s="272"/>
      <c r="AD312" s="272"/>
      <c r="AE312" s="272"/>
      <c r="AF312" s="272"/>
      <c r="AG312" s="292"/>
      <c r="AH312" s="292"/>
      <c r="AI312" s="292"/>
      <c r="AJ312" s="292"/>
      <c r="AK312" s="256"/>
      <c r="AL312" s="256"/>
      <c r="AM312" s="256"/>
      <c r="AN312" s="256"/>
    </row>
    <row r="313" spans="27:40" ht="15.75" customHeight="1">
      <c r="AA313" s="272"/>
      <c r="AB313" s="272"/>
      <c r="AC313" s="272"/>
      <c r="AD313" s="272"/>
      <c r="AE313" s="272"/>
      <c r="AF313" s="272"/>
      <c r="AG313" s="292"/>
      <c r="AH313" s="292"/>
      <c r="AI313" s="292"/>
      <c r="AJ313" s="292"/>
      <c r="AK313" s="256"/>
      <c r="AL313" s="256"/>
      <c r="AM313" s="256"/>
      <c r="AN313" s="256"/>
    </row>
    <row r="314" spans="27:40" ht="15.75" customHeight="1">
      <c r="AA314" s="272"/>
      <c r="AB314" s="272"/>
      <c r="AC314" s="272"/>
      <c r="AD314" s="272"/>
      <c r="AE314" s="272"/>
      <c r="AF314" s="272"/>
      <c r="AG314" s="292"/>
      <c r="AH314" s="292"/>
      <c r="AI314" s="292"/>
      <c r="AJ314" s="292"/>
      <c r="AK314" s="256"/>
      <c r="AL314" s="256"/>
      <c r="AM314" s="256"/>
      <c r="AN314" s="256"/>
    </row>
    <row r="315" spans="27:40" ht="15.75" customHeight="1">
      <c r="AA315" s="272"/>
      <c r="AB315" s="272"/>
      <c r="AC315" s="272"/>
      <c r="AD315" s="272"/>
      <c r="AE315" s="272"/>
      <c r="AF315" s="272"/>
      <c r="AG315" s="292"/>
      <c r="AH315" s="292"/>
      <c r="AI315" s="292"/>
      <c r="AJ315" s="292"/>
      <c r="AK315" s="256"/>
      <c r="AL315" s="256"/>
      <c r="AM315" s="256"/>
      <c r="AN315" s="256"/>
    </row>
    <row r="316" spans="27:40" ht="15.75" customHeight="1">
      <c r="AA316" s="272"/>
      <c r="AB316" s="272"/>
      <c r="AC316" s="272"/>
      <c r="AD316" s="272"/>
      <c r="AE316" s="272"/>
      <c r="AF316" s="272"/>
      <c r="AG316" s="292"/>
      <c r="AH316" s="292"/>
      <c r="AI316" s="292"/>
      <c r="AJ316" s="292"/>
      <c r="AK316" s="256"/>
      <c r="AL316" s="256"/>
      <c r="AM316" s="256"/>
      <c r="AN316" s="256"/>
    </row>
    <row r="317" spans="27:40" ht="15.75" customHeight="1">
      <c r="AA317" s="272"/>
      <c r="AB317" s="272"/>
      <c r="AC317" s="272"/>
      <c r="AD317" s="272"/>
      <c r="AE317" s="272"/>
      <c r="AF317" s="272"/>
      <c r="AG317" s="292"/>
      <c r="AH317" s="292"/>
      <c r="AI317" s="292"/>
      <c r="AJ317" s="292"/>
      <c r="AK317" s="256"/>
      <c r="AL317" s="256"/>
      <c r="AM317" s="256"/>
      <c r="AN317" s="256"/>
    </row>
    <row r="318" spans="27:40" ht="15.75" customHeight="1">
      <c r="AA318" s="272"/>
      <c r="AB318" s="272"/>
      <c r="AC318" s="272"/>
      <c r="AD318" s="272"/>
      <c r="AE318" s="272"/>
      <c r="AF318" s="272"/>
      <c r="AG318" s="292"/>
      <c r="AH318" s="292"/>
      <c r="AI318" s="292"/>
      <c r="AJ318" s="292"/>
      <c r="AK318" s="256"/>
      <c r="AL318" s="256"/>
      <c r="AM318" s="256"/>
      <c r="AN318" s="256"/>
    </row>
    <row r="319" spans="27:40" ht="15.75" customHeight="1">
      <c r="AA319" s="272"/>
      <c r="AB319" s="272"/>
      <c r="AC319" s="272"/>
      <c r="AD319" s="272"/>
      <c r="AE319" s="272"/>
      <c r="AF319" s="272"/>
      <c r="AG319" s="292"/>
      <c r="AH319" s="292"/>
      <c r="AI319" s="292"/>
      <c r="AJ319" s="292"/>
      <c r="AK319" s="256"/>
      <c r="AL319" s="256"/>
      <c r="AM319" s="256"/>
      <c r="AN319" s="256"/>
    </row>
    <row r="320" spans="27:40" ht="15.75" customHeight="1">
      <c r="AA320" s="272"/>
      <c r="AB320" s="272"/>
      <c r="AC320" s="272"/>
      <c r="AD320" s="272"/>
      <c r="AE320" s="272"/>
      <c r="AF320" s="272"/>
      <c r="AG320" s="292"/>
      <c r="AH320" s="292"/>
      <c r="AI320" s="292"/>
      <c r="AJ320" s="292"/>
      <c r="AK320" s="256"/>
      <c r="AL320" s="256"/>
      <c r="AM320" s="256"/>
      <c r="AN320" s="256"/>
    </row>
    <row r="321" spans="27:40" ht="15.75" customHeight="1">
      <c r="AA321" s="272"/>
      <c r="AB321" s="272"/>
      <c r="AC321" s="272"/>
      <c r="AD321" s="272"/>
      <c r="AE321" s="272"/>
      <c r="AF321" s="272"/>
      <c r="AG321" s="292"/>
      <c r="AH321" s="292"/>
      <c r="AI321" s="292"/>
      <c r="AJ321" s="292"/>
      <c r="AK321" s="256"/>
      <c r="AL321" s="256"/>
      <c r="AM321" s="256"/>
      <c r="AN321" s="256"/>
    </row>
    <row r="322" spans="27:40" ht="15.75" customHeight="1">
      <c r="AA322" s="272"/>
      <c r="AB322" s="272"/>
      <c r="AC322" s="272"/>
      <c r="AD322" s="272"/>
      <c r="AE322" s="272"/>
      <c r="AF322" s="272"/>
      <c r="AG322" s="292"/>
      <c r="AH322" s="292"/>
      <c r="AI322" s="292"/>
      <c r="AJ322" s="292"/>
      <c r="AK322" s="256"/>
      <c r="AL322" s="256"/>
      <c r="AM322" s="256"/>
      <c r="AN322" s="256"/>
    </row>
    <row r="323" spans="27:40" ht="15.75" customHeight="1">
      <c r="AA323" s="272"/>
      <c r="AB323" s="272"/>
      <c r="AC323" s="272"/>
      <c r="AD323" s="272"/>
      <c r="AE323" s="272"/>
      <c r="AF323" s="272"/>
      <c r="AG323" s="292"/>
      <c r="AH323" s="292"/>
      <c r="AI323" s="292"/>
      <c r="AJ323" s="292"/>
      <c r="AK323" s="256"/>
      <c r="AL323" s="256"/>
      <c r="AM323" s="256"/>
      <c r="AN323" s="256"/>
    </row>
    <row r="324" spans="27:40" ht="15.75" customHeight="1">
      <c r="AA324" s="272"/>
      <c r="AB324" s="272"/>
      <c r="AC324" s="272"/>
      <c r="AD324" s="272"/>
      <c r="AE324" s="272"/>
      <c r="AF324" s="272"/>
      <c r="AG324" s="292"/>
      <c r="AH324" s="292"/>
      <c r="AI324" s="292"/>
      <c r="AJ324" s="292"/>
      <c r="AK324" s="256"/>
      <c r="AL324" s="256"/>
      <c r="AM324" s="256"/>
      <c r="AN324" s="256"/>
    </row>
    <row r="325" spans="27:40" ht="15.75" customHeight="1">
      <c r="AA325" s="272"/>
      <c r="AB325" s="272"/>
      <c r="AC325" s="272"/>
      <c r="AD325" s="272"/>
      <c r="AE325" s="272"/>
      <c r="AF325" s="272"/>
      <c r="AG325" s="292"/>
      <c r="AH325" s="292"/>
      <c r="AI325" s="292"/>
      <c r="AJ325" s="292"/>
      <c r="AK325" s="256"/>
      <c r="AL325" s="256"/>
      <c r="AM325" s="256"/>
      <c r="AN325" s="256"/>
    </row>
    <row r="326" spans="27:40" ht="15.75" customHeight="1">
      <c r="AA326" s="272"/>
      <c r="AB326" s="272"/>
      <c r="AC326" s="272"/>
      <c r="AD326" s="272"/>
      <c r="AE326" s="272"/>
      <c r="AF326" s="272"/>
      <c r="AG326" s="292"/>
      <c r="AH326" s="292"/>
      <c r="AI326" s="292"/>
      <c r="AJ326" s="292"/>
      <c r="AK326" s="256"/>
      <c r="AL326" s="256"/>
      <c r="AM326" s="256"/>
      <c r="AN326" s="256"/>
    </row>
    <row r="327" spans="27:40" ht="15.75" customHeight="1">
      <c r="AA327" s="272"/>
      <c r="AB327" s="272"/>
      <c r="AC327" s="272"/>
      <c r="AD327" s="272"/>
      <c r="AE327" s="272"/>
      <c r="AF327" s="272"/>
      <c r="AG327" s="292"/>
      <c r="AH327" s="292"/>
      <c r="AI327" s="292"/>
      <c r="AJ327" s="292"/>
      <c r="AK327" s="256"/>
      <c r="AL327" s="256"/>
      <c r="AM327" s="256"/>
      <c r="AN327" s="256"/>
    </row>
    <row r="328" spans="27:40" ht="15.75" customHeight="1">
      <c r="AA328" s="272"/>
      <c r="AB328" s="272"/>
      <c r="AC328" s="272"/>
      <c r="AD328" s="272"/>
      <c r="AE328" s="272"/>
      <c r="AF328" s="272"/>
      <c r="AG328" s="292"/>
      <c r="AH328" s="292"/>
      <c r="AI328" s="292"/>
      <c r="AJ328" s="292"/>
      <c r="AK328" s="256"/>
      <c r="AL328" s="256"/>
      <c r="AM328" s="256"/>
      <c r="AN328" s="256"/>
    </row>
    <row r="329" spans="27:40" ht="15.75" customHeight="1">
      <c r="AA329" s="272"/>
      <c r="AB329" s="272"/>
      <c r="AC329" s="272"/>
      <c r="AD329" s="272"/>
      <c r="AE329" s="272"/>
      <c r="AF329" s="272"/>
      <c r="AG329" s="292"/>
      <c r="AH329" s="292"/>
      <c r="AI329" s="292"/>
      <c r="AJ329" s="292"/>
      <c r="AK329" s="256"/>
      <c r="AL329" s="256"/>
      <c r="AM329" s="256"/>
      <c r="AN329" s="256"/>
    </row>
    <row r="330" spans="27:40" ht="15.75" customHeight="1">
      <c r="AA330" s="272"/>
      <c r="AB330" s="272"/>
      <c r="AC330" s="272"/>
      <c r="AD330" s="272"/>
      <c r="AE330" s="272"/>
      <c r="AF330" s="272"/>
      <c r="AG330" s="292"/>
      <c r="AH330" s="292"/>
      <c r="AI330" s="292"/>
      <c r="AJ330" s="292"/>
      <c r="AK330" s="256"/>
      <c r="AL330" s="256"/>
      <c r="AM330" s="256"/>
      <c r="AN330" s="256"/>
    </row>
    <row r="331" spans="27:40" ht="15.75" customHeight="1">
      <c r="AA331" s="272"/>
      <c r="AB331" s="272"/>
      <c r="AC331" s="272"/>
      <c r="AD331" s="272"/>
      <c r="AE331" s="272"/>
      <c r="AF331" s="272"/>
      <c r="AG331" s="292"/>
      <c r="AH331" s="292"/>
      <c r="AI331" s="292"/>
      <c r="AJ331" s="292"/>
      <c r="AK331" s="256"/>
      <c r="AL331" s="256"/>
      <c r="AM331" s="256"/>
      <c r="AN331" s="256"/>
    </row>
    <row r="332" spans="27:40" ht="15.75" customHeight="1">
      <c r="AA332" s="272"/>
      <c r="AB332" s="272"/>
      <c r="AC332" s="272"/>
      <c r="AD332" s="272"/>
      <c r="AE332" s="272"/>
      <c r="AF332" s="272"/>
      <c r="AG332" s="292"/>
      <c r="AH332" s="292"/>
      <c r="AI332" s="292"/>
      <c r="AJ332" s="292"/>
      <c r="AK332" s="256"/>
      <c r="AL332" s="256"/>
      <c r="AM332" s="256"/>
      <c r="AN332" s="256"/>
    </row>
    <row r="333" spans="27:40" ht="15.75" customHeight="1">
      <c r="AA333" s="272"/>
      <c r="AB333" s="272"/>
      <c r="AC333" s="272"/>
      <c r="AD333" s="272"/>
      <c r="AE333" s="272"/>
      <c r="AF333" s="272"/>
      <c r="AG333" s="292"/>
      <c r="AH333" s="292"/>
      <c r="AI333" s="292"/>
      <c r="AJ333" s="292"/>
      <c r="AK333" s="256"/>
      <c r="AL333" s="256"/>
      <c r="AM333" s="256"/>
      <c r="AN333" s="256"/>
    </row>
    <row r="334" spans="27:40" ht="15.75" customHeight="1">
      <c r="AA334" s="272"/>
      <c r="AB334" s="272"/>
      <c r="AC334" s="272"/>
      <c r="AD334" s="272"/>
      <c r="AE334" s="272"/>
      <c r="AF334" s="272"/>
      <c r="AG334" s="292"/>
      <c r="AH334" s="292"/>
      <c r="AI334" s="292"/>
      <c r="AJ334" s="292"/>
      <c r="AK334" s="256"/>
      <c r="AL334" s="256"/>
      <c r="AM334" s="256"/>
      <c r="AN334" s="256"/>
    </row>
    <row r="335" spans="27:40" ht="15.75" customHeight="1">
      <c r="AA335" s="272"/>
      <c r="AB335" s="272"/>
      <c r="AC335" s="272"/>
      <c r="AD335" s="272"/>
      <c r="AE335" s="272"/>
      <c r="AF335" s="272"/>
      <c r="AG335" s="292"/>
      <c r="AH335" s="292"/>
      <c r="AI335" s="292"/>
      <c r="AJ335" s="292"/>
      <c r="AK335" s="256"/>
      <c r="AL335" s="256"/>
      <c r="AM335" s="256"/>
      <c r="AN335" s="256"/>
    </row>
    <row r="336" spans="27:40" ht="15.75" customHeight="1">
      <c r="AA336" s="272"/>
      <c r="AB336" s="272"/>
      <c r="AC336" s="272"/>
      <c r="AD336" s="272"/>
      <c r="AE336" s="272"/>
      <c r="AF336" s="272"/>
      <c r="AG336" s="292"/>
      <c r="AH336" s="292"/>
      <c r="AI336" s="292"/>
      <c r="AJ336" s="292"/>
      <c r="AK336" s="256"/>
      <c r="AL336" s="256"/>
      <c r="AM336" s="256"/>
      <c r="AN336" s="256"/>
    </row>
    <row r="337" spans="27:40" ht="15.75" customHeight="1">
      <c r="AA337" s="272"/>
      <c r="AB337" s="272"/>
      <c r="AC337" s="272"/>
      <c r="AD337" s="272"/>
      <c r="AE337" s="272"/>
      <c r="AF337" s="272"/>
      <c r="AG337" s="292"/>
      <c r="AH337" s="292"/>
      <c r="AI337" s="292"/>
      <c r="AJ337" s="292"/>
      <c r="AK337" s="256"/>
      <c r="AL337" s="256"/>
      <c r="AM337" s="256"/>
      <c r="AN337" s="256"/>
    </row>
    <row r="338" spans="27:40" ht="15.75" customHeight="1">
      <c r="AA338" s="272"/>
      <c r="AB338" s="272"/>
      <c r="AC338" s="272"/>
      <c r="AD338" s="272"/>
      <c r="AE338" s="272"/>
      <c r="AF338" s="272"/>
      <c r="AG338" s="292"/>
      <c r="AH338" s="292"/>
      <c r="AI338" s="292"/>
      <c r="AJ338" s="292"/>
      <c r="AK338" s="256"/>
      <c r="AL338" s="256"/>
      <c r="AM338" s="256"/>
      <c r="AN338" s="256"/>
    </row>
    <row r="339" spans="27:40" ht="15.75" customHeight="1">
      <c r="AA339" s="272"/>
      <c r="AB339" s="272"/>
      <c r="AC339" s="272"/>
      <c r="AD339" s="272"/>
      <c r="AE339" s="272"/>
      <c r="AF339" s="272"/>
      <c r="AG339" s="292"/>
      <c r="AH339" s="292"/>
      <c r="AI339" s="292"/>
      <c r="AJ339" s="292"/>
      <c r="AK339" s="256"/>
      <c r="AL339" s="256"/>
      <c r="AM339" s="256"/>
      <c r="AN339" s="256"/>
    </row>
    <row r="340" spans="27:40" ht="15.75" customHeight="1">
      <c r="AA340" s="272"/>
      <c r="AB340" s="272"/>
      <c r="AC340" s="272"/>
      <c r="AD340" s="272"/>
      <c r="AE340" s="272"/>
      <c r="AF340" s="272"/>
      <c r="AG340" s="292"/>
      <c r="AH340" s="292"/>
      <c r="AI340" s="292"/>
      <c r="AJ340" s="292"/>
      <c r="AK340" s="256"/>
      <c r="AL340" s="256"/>
      <c r="AM340" s="256"/>
      <c r="AN340" s="256"/>
    </row>
    <row r="341" spans="27:40" ht="15.75" customHeight="1">
      <c r="AA341" s="272"/>
      <c r="AB341" s="272"/>
      <c r="AC341" s="344"/>
      <c r="AD341" s="344"/>
      <c r="AE341" s="344"/>
      <c r="AF341" s="344"/>
      <c r="AG341" s="292"/>
      <c r="AH341" s="292"/>
      <c r="AI341" s="292"/>
      <c r="AJ341" s="292"/>
      <c r="AK341" s="256"/>
      <c r="AL341" s="256"/>
      <c r="AM341" s="256"/>
      <c r="AN341" s="256"/>
    </row>
    <row r="342" spans="27:40" ht="15.75" customHeight="1">
      <c r="AA342" s="272"/>
      <c r="AB342" s="272"/>
      <c r="AC342" s="344"/>
      <c r="AD342" s="344"/>
      <c r="AE342" s="344"/>
      <c r="AF342" s="344"/>
      <c r="AG342" s="292"/>
      <c r="AH342" s="292"/>
      <c r="AI342" s="292"/>
      <c r="AJ342" s="292"/>
      <c r="AK342" s="256"/>
      <c r="AL342" s="256"/>
      <c r="AM342" s="256"/>
      <c r="AN342" s="256"/>
    </row>
    <row r="343" spans="27:40" ht="15.75" customHeight="1">
      <c r="AA343" s="272"/>
      <c r="AB343" s="272"/>
      <c r="AC343" s="344"/>
      <c r="AD343" s="344"/>
      <c r="AE343" s="344"/>
      <c r="AF343" s="344"/>
      <c r="AG343" s="292"/>
      <c r="AH343" s="292"/>
      <c r="AI343" s="292"/>
      <c r="AJ343" s="292"/>
      <c r="AK343" s="256"/>
      <c r="AL343" s="256"/>
      <c r="AM343" s="256"/>
      <c r="AN343" s="256"/>
    </row>
    <row r="344" spans="27:40" ht="15.75" customHeight="1">
      <c r="AA344" s="272"/>
      <c r="AB344" s="272"/>
      <c r="AC344" s="344"/>
      <c r="AD344" s="344"/>
      <c r="AE344" s="344"/>
      <c r="AF344" s="344"/>
      <c r="AG344" s="292"/>
      <c r="AH344" s="292"/>
      <c r="AI344" s="292"/>
      <c r="AJ344" s="292"/>
      <c r="AK344" s="256"/>
      <c r="AL344" s="256"/>
      <c r="AM344" s="256"/>
      <c r="AN344" s="256"/>
    </row>
    <row r="345" spans="27:40" ht="15.75" customHeight="1">
      <c r="AA345" s="272"/>
      <c r="AB345" s="272"/>
      <c r="AC345" s="344"/>
      <c r="AD345" s="344"/>
      <c r="AE345" s="344"/>
      <c r="AF345" s="344"/>
      <c r="AG345" s="292"/>
      <c r="AH345" s="292"/>
      <c r="AI345" s="292"/>
      <c r="AJ345" s="292"/>
      <c r="AK345" s="256"/>
      <c r="AL345" s="256"/>
      <c r="AM345" s="256"/>
      <c r="AN345" s="256"/>
    </row>
    <row r="346" spans="27:40" ht="15.75" customHeight="1">
      <c r="AB346" s="554"/>
      <c r="AC346" s="344"/>
      <c r="AD346" s="344"/>
      <c r="AE346" s="344"/>
      <c r="AF346" s="344"/>
      <c r="AG346" s="292"/>
      <c r="AH346" s="292"/>
      <c r="AI346" s="292"/>
      <c r="AJ346" s="292"/>
      <c r="AK346" s="256"/>
      <c r="AL346" s="256"/>
      <c r="AM346" s="256"/>
      <c r="AN346" s="256"/>
    </row>
    <row r="347" spans="27:40" ht="15.75" customHeight="1">
      <c r="AB347" s="554"/>
      <c r="AC347" s="344"/>
      <c r="AD347" s="344"/>
      <c r="AE347" s="344"/>
      <c r="AF347" s="344"/>
      <c r="AG347" s="292"/>
      <c r="AH347" s="292"/>
      <c r="AI347" s="292"/>
      <c r="AJ347" s="292"/>
      <c r="AK347" s="256"/>
      <c r="AL347" s="256"/>
      <c r="AM347" s="256"/>
      <c r="AN347" s="256"/>
    </row>
    <row r="348" spans="27:40" ht="15.75" customHeight="1">
      <c r="AB348" s="554"/>
      <c r="AC348" s="344"/>
      <c r="AD348" s="344"/>
      <c r="AE348" s="344"/>
      <c r="AF348" s="344"/>
      <c r="AG348" s="292"/>
      <c r="AH348" s="292"/>
      <c r="AI348" s="292"/>
      <c r="AJ348" s="292"/>
      <c r="AK348" s="256"/>
      <c r="AL348" s="256"/>
      <c r="AM348" s="256"/>
      <c r="AN348" s="256"/>
    </row>
    <row r="349" spans="27:40" ht="15.75" customHeight="1">
      <c r="AB349" s="554"/>
      <c r="AC349" s="344"/>
      <c r="AD349" s="344"/>
      <c r="AE349" s="344"/>
      <c r="AF349" s="344"/>
      <c r="AG349" s="292"/>
      <c r="AH349" s="292"/>
      <c r="AI349" s="292"/>
      <c r="AJ349" s="292"/>
      <c r="AK349" s="256"/>
      <c r="AL349" s="256"/>
      <c r="AM349" s="256"/>
      <c r="AN349" s="256"/>
    </row>
    <row r="350" spans="27:40" ht="15.75" customHeight="1">
      <c r="AB350" s="554"/>
      <c r="AC350" s="344"/>
      <c r="AD350" s="344"/>
      <c r="AE350" s="344"/>
      <c r="AF350" s="344"/>
      <c r="AG350" s="292"/>
      <c r="AH350" s="292"/>
      <c r="AI350" s="292"/>
      <c r="AJ350" s="292"/>
      <c r="AK350" s="256"/>
      <c r="AL350" s="256"/>
      <c r="AM350" s="256"/>
      <c r="AN350" s="256"/>
    </row>
    <row r="351" spans="27:40" ht="15.75" customHeight="1">
      <c r="AB351" s="554"/>
      <c r="AC351" s="344"/>
      <c r="AD351" s="344"/>
      <c r="AE351" s="344"/>
      <c r="AF351" s="344"/>
      <c r="AG351" s="292"/>
      <c r="AH351" s="292"/>
      <c r="AI351" s="292"/>
      <c r="AJ351" s="292"/>
      <c r="AK351" s="256"/>
      <c r="AL351" s="256"/>
      <c r="AM351" s="256"/>
      <c r="AN351" s="256"/>
    </row>
    <row r="352" spans="27:40" ht="15.75" customHeight="1">
      <c r="AB352" s="554"/>
    </row>
    <row r="353" spans="28:28" ht="15.75" customHeight="1">
      <c r="AB353" s="554"/>
    </row>
    <row r="354" spans="28:28" ht="15.75" customHeight="1">
      <c r="AB354" s="554"/>
    </row>
    <row r="355" spans="28:28" ht="15.75" customHeight="1">
      <c r="AB355" s="554"/>
    </row>
    <row r="356" spans="28:28" ht="15.75" customHeight="1">
      <c r="AB356" s="554"/>
    </row>
    <row r="357" spans="28:28" ht="15.75" customHeight="1">
      <c r="AB357" s="554"/>
    </row>
    <row r="358" spans="28:28" ht="15.75" customHeight="1"/>
    <row r="359" spans="28:28" ht="15.75" customHeight="1"/>
    <row r="360" spans="28:28" ht="15.75" customHeight="1"/>
    <row r="361" spans="28:28" ht="15.75" customHeight="1"/>
    <row r="362" spans="28:28" ht="15.75" customHeight="1"/>
    <row r="363" spans="28:28" ht="15.75" customHeight="1"/>
    <row r="364" spans="28:28" ht="15.75" customHeight="1"/>
    <row r="365" spans="28:28" ht="15.75" customHeight="1"/>
    <row r="366" spans="28:28" ht="15.75" customHeight="1"/>
    <row r="367" spans="28:28" ht="15.75" customHeight="1"/>
    <row r="368" spans="28:2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sheetData>
  <sheetProtection selectLockedCells="1" sort="0" autoFilter="0"/>
  <dataConsolidate/>
  <mergeCells count="1">
    <mergeCell ref="A1:E6"/>
  </mergeCells>
  <phoneticPr fontId="32" type="noConversion"/>
  <conditionalFormatting sqref="A209:A213">
    <cfRule type="containsText" dxfId="145" priority="1" operator="containsText" text="GRP">
      <formula>NOT(ISERROR(SEARCH("GRP",A209)))</formula>
    </cfRule>
    <cfRule type="endsWith" dxfId="144" priority="2" operator="endsWith" text="PE">
      <formula>RIGHT(A209,LEN("PE"))="PE"</formula>
    </cfRule>
    <cfRule type="endsWith" dxfId="143" priority="3" operator="endsWith" text="PU">
      <formula>RIGHT(A209,LEN("PU"))="PU"</formula>
    </cfRule>
  </conditionalFormatting>
  <conditionalFormatting sqref="J8:J213">
    <cfRule type="containsText" dxfId="142" priority="4" operator="containsText" text="white">
      <formula>NOT(ISERROR(SEARCH("white",J8)))</formula>
    </cfRule>
  </conditionalFormatting>
  <conditionalFormatting sqref="J5:P7">
    <cfRule type="containsText" dxfId="141" priority="9" operator="containsText" text="white">
      <formula>NOT(ISERROR(SEARCH("white",J5)))</formula>
    </cfRule>
  </conditionalFormatting>
  <conditionalFormatting sqref="J5:U7 W5:W7">
    <cfRule type="containsText" dxfId="140" priority="11" operator="containsText" text="GRP">
      <formula>NOT(ISERROR(SEARCH("GRP",J5)))</formula>
    </cfRule>
    <cfRule type="endsWith" dxfId="139" priority="12" operator="endsWith" text="PE">
      <formula>RIGHT(J5,LEN("PE"))="PE"</formula>
    </cfRule>
    <cfRule type="endsWith" dxfId="138" priority="13" operator="endsWith" text="PU">
      <formula>RIGHT(J5,LEN("PU"))="PU"</formula>
    </cfRule>
  </conditionalFormatting>
  <conditionalFormatting sqref="J8:U213 W8:X213">
    <cfRule type="containsText" dxfId="137" priority="6" operator="containsText" text="GRP">
      <formula>NOT(ISERROR(SEARCH("GRP",J8)))</formula>
    </cfRule>
    <cfRule type="endsWith" dxfId="136" priority="7" operator="endsWith" text="PE">
      <formula>RIGHT(J8,LEN("PE"))="PE"</formula>
    </cfRule>
    <cfRule type="endsWith" dxfId="135" priority="8" operator="endsWith" text="PU">
      <formula>RIGHT(J8,LEN("PU"))="PU"</formula>
    </cfRule>
  </conditionalFormatting>
  <conditionalFormatting sqref="K8:P213 R8:U213 W8:X213">
    <cfRule type="containsText" dxfId="134" priority="5" operator="containsText" text="white">
      <formula>NOT(ISERROR(SEARCH("white",K8)))</formula>
    </cfRule>
  </conditionalFormatting>
  <conditionalFormatting sqref="R5:U7 W5:W7">
    <cfRule type="containsText" dxfId="133" priority="10" operator="containsText" text="white">
      <formula>NOT(ISERROR(SEARCH("white",R5)))</formula>
    </cfRule>
  </conditionalFormatting>
  <pageMargins left="0.7" right="0.7" top="0.75" bottom="0.75" header="0" footer="0"/>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61AF3-9224-F443-94BF-E655ADD326F1}">
  <sheetPr>
    <tabColor rgb="FFFFC000"/>
  </sheetPr>
  <dimension ref="A1:AT787"/>
  <sheetViews>
    <sheetView zoomScale="80" zoomScaleNormal="80" workbookViewId="0">
      <pane xSplit="9" ySplit="7" topLeftCell="J40" activePane="bottomRight" state="frozen"/>
      <selection pane="topRight" activeCell="M1" sqref="M1"/>
      <selection pane="bottomLeft" activeCell="A8" sqref="A8"/>
      <selection pane="bottomRight" activeCell="G16" sqref="G16"/>
    </sheetView>
  </sheetViews>
  <sheetFormatPr baseColWidth="10" defaultColWidth="12.69921875" defaultRowHeight="15" customHeight="1" outlineLevelCol="1"/>
  <cols>
    <col min="1" max="1" width="7.69921875" style="183" customWidth="1" outlineLevel="1"/>
    <col min="2" max="2" width="12.19921875" style="183" hidden="1" customWidth="1" outlineLevel="1"/>
    <col min="3" max="3" width="7.69921875" style="183" hidden="1" customWidth="1" outlineLevel="1"/>
    <col min="4" max="4" width="13.19921875" style="183" customWidth="1"/>
    <col min="5" max="5" width="10.19921875" style="183" customWidth="1"/>
    <col min="6" max="6" width="11.69921875" style="183" customWidth="1"/>
    <col min="7" max="7" width="8.69921875" style="183" customWidth="1"/>
    <col min="8" max="8" width="12" style="183" customWidth="1"/>
    <col min="9" max="9" width="10.19921875" style="183" customWidth="1"/>
    <col min="10" max="23" width="8.3984375" style="273" customWidth="1"/>
    <col min="24" max="24" width="9" style="273" customWidth="1"/>
    <col min="25" max="26" width="11.69921875" style="273" customWidth="1"/>
    <col min="27" max="27" width="11.69921875" style="276" customWidth="1"/>
    <col min="28" max="28" width="11.796875" style="538" customWidth="1"/>
    <col min="29" max="29" width="10.59765625" style="348" customWidth="1"/>
    <col min="30" max="37" width="10" style="348" customWidth="1"/>
    <col min="38" max="46" width="10" style="269" customWidth="1"/>
    <col min="47" max="16384" width="12.69921875" style="183"/>
  </cols>
  <sheetData>
    <row r="1" spans="1:46" ht="18" customHeight="1">
      <c r="A1" s="1004" t="s">
        <v>1579</v>
      </c>
      <c r="B1" s="1004"/>
      <c r="C1" s="1004"/>
      <c r="D1" s="1004"/>
      <c r="E1" s="1004"/>
      <c r="F1" s="831" t="s">
        <v>1549</v>
      </c>
      <c r="G1" s="831" t="s">
        <v>14</v>
      </c>
      <c r="H1" s="831" t="s">
        <v>15</v>
      </c>
      <c r="I1" s="831" t="s">
        <v>16</v>
      </c>
      <c r="J1" s="224"/>
      <c r="K1" s="224"/>
      <c r="L1" s="224"/>
      <c r="M1" s="224"/>
      <c r="N1" s="224"/>
      <c r="O1" s="224"/>
      <c r="P1" s="224"/>
      <c r="Q1" s="224"/>
      <c r="R1" s="224"/>
      <c r="S1" s="224"/>
      <c r="T1" s="224"/>
      <c r="U1" s="224"/>
      <c r="V1" s="224"/>
      <c r="W1" s="224"/>
      <c r="X1" s="230"/>
      <c r="Y1" s="282"/>
      <c r="Z1" s="224"/>
      <c r="AA1" s="285"/>
      <c r="AB1" s="535"/>
      <c r="AC1" s="349"/>
      <c r="AD1" s="502"/>
      <c r="AE1" s="343"/>
      <c r="AF1" s="343"/>
      <c r="AG1" s="343"/>
      <c r="AH1" s="343"/>
      <c r="AI1" s="343"/>
      <c r="AJ1" s="343"/>
      <c r="AK1" s="343"/>
      <c r="AL1" s="281"/>
      <c r="AM1" s="281"/>
      <c r="AN1" s="281"/>
      <c r="AO1" s="281"/>
      <c r="AP1" s="281"/>
      <c r="AQ1" s="281"/>
      <c r="AR1" s="281"/>
      <c r="AS1" s="281"/>
      <c r="AT1" s="281"/>
    </row>
    <row r="2" spans="1:46" ht="18" customHeight="1">
      <c r="A2" s="1004"/>
      <c r="B2" s="1004"/>
      <c r="C2" s="1004"/>
      <c r="D2" s="1004"/>
      <c r="E2" s="1004"/>
      <c r="F2" s="831" t="s">
        <v>20</v>
      </c>
      <c r="G2" s="885">
        <f>SUM(Z:Z)</f>
        <v>0</v>
      </c>
      <c r="H2" s="859">
        <f>SUM(Y:Y)</f>
        <v>0</v>
      </c>
      <c r="I2" s="860">
        <f>SUM(AA:AA)</f>
        <v>0</v>
      </c>
      <c r="J2" s="224"/>
      <c r="K2" s="224"/>
      <c r="L2" s="224"/>
      <c r="M2" s="224"/>
      <c r="N2" s="224"/>
      <c r="O2" s="224"/>
      <c r="P2" s="224"/>
      <c r="Q2" s="224"/>
      <c r="R2" s="224"/>
      <c r="S2" s="224"/>
      <c r="T2" s="224"/>
      <c r="U2" s="224"/>
      <c r="V2" s="224"/>
      <c r="W2" s="224"/>
      <c r="X2" s="230"/>
      <c r="Y2" s="282"/>
      <c r="Z2" s="224"/>
      <c r="AA2" s="286"/>
      <c r="AB2" s="536"/>
      <c r="AC2" s="350"/>
      <c r="AD2" s="502"/>
      <c r="AE2" s="343"/>
      <c r="AF2" s="343"/>
      <c r="AG2" s="343"/>
      <c r="AH2" s="343"/>
      <c r="AI2" s="343"/>
      <c r="AJ2" s="343"/>
      <c r="AK2" s="343"/>
      <c r="AL2" s="281"/>
      <c r="AM2" s="281"/>
      <c r="AN2" s="281"/>
      <c r="AO2" s="281"/>
      <c r="AP2" s="281"/>
      <c r="AQ2" s="281"/>
      <c r="AR2" s="281"/>
      <c r="AS2" s="281"/>
      <c r="AT2" s="281"/>
    </row>
    <row r="3" spans="1:46" ht="18" customHeight="1">
      <c r="A3" s="1004"/>
      <c r="B3" s="1004"/>
      <c r="C3" s="1004"/>
      <c r="D3" s="1004"/>
      <c r="E3" s="1004"/>
      <c r="F3" s="831" t="s">
        <v>1567</v>
      </c>
      <c r="G3" s="857">
        <v>0</v>
      </c>
      <c r="H3" s="858"/>
      <c r="I3" s="856"/>
      <c r="J3" s="224"/>
      <c r="K3" s="224"/>
      <c r="L3" s="224"/>
      <c r="M3" s="224"/>
      <c r="N3" s="224"/>
      <c r="O3" s="224"/>
      <c r="P3" s="224"/>
      <c r="Q3" s="224"/>
      <c r="R3" s="224"/>
      <c r="S3" s="224"/>
      <c r="T3" s="224"/>
      <c r="U3" s="224"/>
      <c r="V3" s="224"/>
      <c r="W3" s="224"/>
      <c r="X3" s="230"/>
      <c r="Y3" s="282"/>
      <c r="Z3" s="224"/>
      <c r="AA3" s="286"/>
      <c r="AB3" s="536"/>
      <c r="AC3" s="351"/>
      <c r="AD3" s="502"/>
      <c r="AE3" s="343"/>
      <c r="AF3" s="343"/>
      <c r="AG3" s="343"/>
      <c r="AH3" s="343"/>
      <c r="AI3" s="343"/>
      <c r="AJ3" s="343"/>
      <c r="AK3" s="343"/>
      <c r="AL3" s="281"/>
      <c r="AM3" s="281"/>
      <c r="AN3" s="281"/>
      <c r="AO3" s="281"/>
      <c r="AP3" s="281"/>
      <c r="AQ3" s="281"/>
      <c r="AR3" s="281"/>
      <c r="AS3" s="281"/>
      <c r="AT3" s="281"/>
    </row>
    <row r="4" spans="1:46" ht="18" customHeight="1">
      <c r="A4" s="1004"/>
      <c r="B4" s="1004"/>
      <c r="C4" s="1004"/>
      <c r="D4" s="1004"/>
      <c r="E4" s="1004"/>
      <c r="F4" s="831" t="s">
        <v>1566</v>
      </c>
      <c r="G4" s="861">
        <f>SUM(AC:AC)</f>
        <v>0</v>
      </c>
      <c r="H4" s="883" t="s">
        <v>1553</v>
      </c>
      <c r="I4" s="884">
        <f>I2*(1-G3)</f>
        <v>0</v>
      </c>
      <c r="J4" s="224"/>
      <c r="K4" s="224"/>
      <c r="L4" s="224"/>
      <c r="M4" s="224"/>
      <c r="N4" s="224"/>
      <c r="O4" s="224"/>
      <c r="P4" s="224"/>
      <c r="Q4" s="224"/>
      <c r="R4" s="224"/>
      <c r="S4" s="224"/>
      <c r="T4" s="224"/>
      <c r="U4" s="224"/>
      <c r="V4" s="224"/>
      <c r="W4" s="224"/>
      <c r="X4" s="230"/>
      <c r="Y4" s="282"/>
      <c r="Z4" s="283"/>
      <c r="AA4" s="533"/>
      <c r="AB4" s="536"/>
      <c r="AC4" s="351"/>
      <c r="AD4" s="502"/>
      <c r="AE4" s="343"/>
      <c r="AF4" s="343"/>
      <c r="AG4" s="343"/>
      <c r="AH4" s="343"/>
      <c r="AI4" s="343"/>
      <c r="AJ4" s="343"/>
      <c r="AK4" s="343"/>
      <c r="AL4" s="281"/>
      <c r="AM4" s="281"/>
      <c r="AN4" s="281"/>
      <c r="AO4" s="281"/>
      <c r="AP4" s="281"/>
      <c r="AQ4" s="281"/>
      <c r="AR4" s="281"/>
      <c r="AS4" s="281"/>
      <c r="AT4" s="281"/>
    </row>
    <row r="5" spans="1:46" ht="25.2" customHeight="1">
      <c r="A5" s="1004"/>
      <c r="B5" s="1004"/>
      <c r="C5" s="1004"/>
      <c r="D5" s="1004"/>
      <c r="E5" s="1004"/>
      <c r="F5" s="222"/>
      <c r="G5" s="222"/>
      <c r="H5" s="240"/>
      <c r="I5" s="222"/>
      <c r="J5" s="899" t="str">
        <f>'Data (new)'!AA22</f>
        <v>Traffic White</v>
      </c>
      <c r="K5" s="900" t="str">
        <f>'Data (new)'!AB22</f>
        <v>Bright Yellow</v>
      </c>
      <c r="L5" s="901" t="str">
        <f>'Data (new)'!AC22</f>
        <v>Yellow Green</v>
      </c>
      <c r="M5" s="902" t="str">
        <f>'Data (new)'!AD22</f>
        <v>Leaf green</v>
      </c>
      <c r="N5" s="903" t="str">
        <f>'Data (new)'!AE22</f>
        <v>Traffic Red</v>
      </c>
      <c r="O5" s="904" t="str">
        <f>'Data (new)'!AF22</f>
        <v>Pastel Orange</v>
      </c>
      <c r="P5" s="905" t="str">
        <f>'Data (new)'!AG22</f>
        <v>Sky Blue</v>
      </c>
      <c r="Q5" s="906" t="str">
        <f>'Data (new)'!AH22</f>
        <v>Silver Grey</v>
      </c>
      <c r="R5" s="907" t="str">
        <f>'Data (new)'!AI22</f>
        <v>Jet Black</v>
      </c>
      <c r="S5" s="908" t="str">
        <f>'Data (new)'!AJ22</f>
        <v>Fluo Orange</v>
      </c>
      <c r="T5" s="909" t="str">
        <f>'Data (new)'!AK22</f>
        <v>Fluo Green</v>
      </c>
      <c r="U5" s="910" t="str">
        <f>'Data (new)'!AL22</f>
        <v>Fluo Pink</v>
      </c>
      <c r="V5" s="911" t="str">
        <f>'Data (new)'!AM22</f>
        <v xml:space="preserve"> Fluo Yellow</v>
      </c>
      <c r="W5" s="912" t="str">
        <f>'Data (new)'!AN22</f>
        <v>Signal Violet</v>
      </c>
      <c r="X5" s="282"/>
      <c r="Y5" s="225"/>
      <c r="Z5" s="225"/>
      <c r="AA5" s="534"/>
      <c r="AB5" s="537"/>
      <c r="AC5" s="343"/>
      <c r="AD5" s="343"/>
      <c r="AE5" s="343"/>
      <c r="AF5" s="343"/>
      <c r="AG5" s="343"/>
      <c r="AH5" s="343"/>
      <c r="AI5" s="343"/>
      <c r="AJ5" s="343"/>
      <c r="AK5" s="343"/>
      <c r="AL5" s="281"/>
      <c r="AM5" s="281"/>
      <c r="AN5" s="281"/>
      <c r="AO5" s="281"/>
      <c r="AP5" s="281"/>
      <c r="AQ5" s="281"/>
      <c r="AR5" s="281"/>
      <c r="AS5" s="281"/>
      <c r="AT5" s="281"/>
    </row>
    <row r="6" spans="1:46" ht="18" customHeight="1">
      <c r="A6" s="222"/>
      <c r="B6" s="222"/>
      <c r="C6" s="222"/>
      <c r="D6" s="222"/>
      <c r="E6" s="236"/>
      <c r="F6" s="222"/>
      <c r="G6" s="222"/>
      <c r="H6" s="240"/>
      <c r="I6" s="222"/>
      <c r="J6" s="899">
        <f>'Data (new)'!AA23</f>
        <v>1</v>
      </c>
      <c r="K6" s="900">
        <f>'Data (new)'!AB23</f>
        <v>2</v>
      </c>
      <c r="L6" s="901">
        <f>'Data (new)'!AC23</f>
        <v>3</v>
      </c>
      <c r="M6" s="902">
        <f>'Data (new)'!AD23</f>
        <v>4</v>
      </c>
      <c r="N6" s="903">
        <f>'Data (new)'!AE23</f>
        <v>5</v>
      </c>
      <c r="O6" s="904">
        <f>'Data (new)'!AF23</f>
        <v>6</v>
      </c>
      <c r="P6" s="905">
        <f>'Data (new)'!AG23</f>
        <v>7</v>
      </c>
      <c r="Q6" s="906">
        <f>'Data (new)'!AH23</f>
        <v>9</v>
      </c>
      <c r="R6" s="907">
        <f>'Data (new)'!AI23</f>
        <v>10</v>
      </c>
      <c r="S6" s="908">
        <f>'Data (new)'!AJ23</f>
        <v>11</v>
      </c>
      <c r="T6" s="909">
        <f>'Data (new)'!AK23</f>
        <v>12</v>
      </c>
      <c r="U6" s="910">
        <f>'Data (new)'!AL23</f>
        <v>13</v>
      </c>
      <c r="V6" s="911">
        <f>'Data (new)'!AM23</f>
        <v>14</v>
      </c>
      <c r="W6" s="912">
        <f>'Data (new)'!AN23</f>
        <v>16</v>
      </c>
      <c r="X6" s="282"/>
      <c r="Y6" s="270"/>
      <c r="Z6" s="270"/>
      <c r="AA6" s="238"/>
      <c r="AB6" s="537"/>
      <c r="AC6" s="343"/>
      <c r="AD6" s="343"/>
      <c r="AE6" s="343"/>
      <c r="AF6" s="343"/>
      <c r="AG6" s="343"/>
      <c r="AH6" s="343"/>
      <c r="AI6" s="343"/>
      <c r="AJ6" s="343"/>
      <c r="AK6" s="343"/>
      <c r="AL6" s="281"/>
      <c r="AM6" s="281"/>
      <c r="AN6" s="281"/>
      <c r="AO6" s="281"/>
      <c r="AP6" s="281"/>
      <c r="AQ6" s="281"/>
      <c r="AR6" s="281"/>
      <c r="AS6" s="281"/>
      <c r="AT6" s="281"/>
    </row>
    <row r="7" spans="1:46" ht="37.799999999999997" customHeight="1" thickBot="1">
      <c r="A7" s="851" t="s">
        <v>1580</v>
      </c>
      <c r="B7" s="851" t="s">
        <v>727</v>
      </c>
      <c r="C7" s="851" t="s">
        <v>742</v>
      </c>
      <c r="D7" s="851" t="s">
        <v>126</v>
      </c>
      <c r="E7" s="851" t="s">
        <v>36</v>
      </c>
      <c r="F7" s="851" t="s">
        <v>359</v>
      </c>
      <c r="G7" s="851" t="s">
        <v>38</v>
      </c>
      <c r="H7" s="851" t="s">
        <v>1573</v>
      </c>
      <c r="I7" s="851" t="s">
        <v>1582</v>
      </c>
      <c r="J7" s="899" t="s">
        <v>1554</v>
      </c>
      <c r="K7" s="900" t="s">
        <v>1576</v>
      </c>
      <c r="L7" s="901" t="s">
        <v>1537</v>
      </c>
      <c r="M7" s="902" t="s">
        <v>1557</v>
      </c>
      <c r="N7" s="903" t="s">
        <v>1512</v>
      </c>
      <c r="O7" s="904" t="s">
        <v>1577</v>
      </c>
      <c r="P7" s="905" t="s">
        <v>1514</v>
      </c>
      <c r="Q7" s="906" t="s">
        <v>1558</v>
      </c>
      <c r="R7" s="907" t="s">
        <v>1524</v>
      </c>
      <c r="S7" s="908" t="s">
        <v>1523</v>
      </c>
      <c r="T7" s="909" t="s">
        <v>1522</v>
      </c>
      <c r="U7" s="910" t="s">
        <v>1521</v>
      </c>
      <c r="V7" s="911" t="s">
        <v>1560</v>
      </c>
      <c r="W7" s="912" t="s">
        <v>1513</v>
      </c>
      <c r="X7" s="850" t="s">
        <v>1581</v>
      </c>
      <c r="Y7" s="245" t="s">
        <v>131</v>
      </c>
      <c r="Z7" s="245" t="s">
        <v>132</v>
      </c>
      <c r="AA7" s="850" t="s">
        <v>1574</v>
      </c>
      <c r="AB7" s="850" t="s">
        <v>1571</v>
      </c>
      <c r="AC7" s="855" t="s">
        <v>1572</v>
      </c>
      <c r="AD7" s="343" t="s">
        <v>1191</v>
      </c>
      <c r="AE7" s="343"/>
      <c r="AF7" s="343"/>
      <c r="AG7" s="343"/>
      <c r="AH7" s="343"/>
      <c r="AI7" s="343"/>
      <c r="AJ7" s="343"/>
      <c r="AK7" s="343"/>
      <c r="AL7" s="281"/>
      <c r="AM7" s="281"/>
      <c r="AN7" s="281"/>
      <c r="AO7" s="281"/>
      <c r="AP7" s="281"/>
      <c r="AQ7" s="281"/>
      <c r="AR7" s="281"/>
      <c r="AS7" s="281"/>
      <c r="AT7" s="281"/>
    </row>
    <row r="8" spans="1:46" ht="15" customHeight="1">
      <c r="A8" s="239" t="s">
        <v>943</v>
      </c>
      <c r="B8" s="221">
        <f>IF(VLOOKUP($A8,'Data (new)'!$A:$T,2,0)="","",VLOOKUP($A8,'Data (new)'!$A:$T,2,0))</f>
        <v>9328</v>
      </c>
      <c r="C8" s="221" t="str">
        <f>IF(VLOOKUP($A8,Data!$A:$T,3,0)="","",VLOOKUP($A8,Data!$A:$T,3,0))</f>
        <v/>
      </c>
      <c r="D8" s="175" t="str">
        <f>IF(VLOOKUP($A8,'Data (new)'!$A:$T,5,0)="","",VLOOKUP($A8,'Data (new)'!$A:$T,5,0))</f>
        <v>Dune</v>
      </c>
      <c r="E8" s="175" t="str">
        <f>IF(VLOOKUP($A8,'Data (new)'!$A:$T,6,0)="","",VLOOKUP($A8,'Data (new)'!$A:$T,6,0))</f>
        <v>Baransu</v>
      </c>
      <c r="F8" s="175" t="str">
        <f>IF(VLOOKUP($A8,'Data (new)'!$A:$T,14,0)="","",VLOOKUP($A8,'Data (new)'!$A:$T,14,0))</f>
        <v>Slopers</v>
      </c>
      <c r="G8" s="175" t="str">
        <f>IF(VLOOKUP($A8,'Data (new)'!$A:$T,10,0)="","",VLOOKUP($A8,'Data (new)'!$A:$T,10,0))</f>
        <v>XXL</v>
      </c>
      <c r="H8" s="176">
        <f>IF(VLOOKUP($A8,'Data (new)'!$A:$T,11,0)="","",VLOOKUP($A8,'Data (new)'!$A:$T,11,0))</f>
        <v>3</v>
      </c>
      <c r="I8" s="177">
        <f>IF(VLOOKUP($A8,'Data (new)'!$A:$T,16,0)="","",VLOOKUP($A8,'Data (new)'!$A:$T,16,0))</f>
        <v>140</v>
      </c>
      <c r="J8" s="864"/>
      <c r="K8" s="865"/>
      <c r="L8" s="866"/>
      <c r="M8" s="867"/>
      <c r="N8" s="868"/>
      <c r="O8" s="869"/>
      <c r="P8" s="870"/>
      <c r="Q8" s="871"/>
      <c r="R8" s="872"/>
      <c r="S8" s="873"/>
      <c r="T8" s="874"/>
      <c r="U8" s="875"/>
      <c r="V8" s="876"/>
      <c r="W8" s="877"/>
      <c r="X8" s="862">
        <f>IF(VLOOKUP($A8,'Data (new)'!$A:$T,12,0)="","",VLOOKUP($A8,'Data (new)'!$A:$T,12,0))</f>
        <v>7.2450000000000001</v>
      </c>
      <c r="Y8" s="176" t="str">
        <f t="shared" ref="Y8:Y39" si="0">IF(Z8="","",(Z8*H8))</f>
        <v/>
      </c>
      <c r="Z8" s="176" t="str">
        <f t="shared" ref="Z8:Z39" si="1">IF(SUM(J8:W8)=0,"",SUM(J8:W8))</f>
        <v/>
      </c>
      <c r="AA8" s="177" t="str">
        <f t="shared" ref="AA8:AA39" si="2">IF(Z8="","",SUM(J8:W8)*I8)</f>
        <v/>
      </c>
      <c r="AB8" s="276" t="str">
        <f>IF(ISERROR(Tableau144[[#This Row],[Cost (excl tax, EUR)]]*(1-$G$3)),"",Tableau144[[#This Row],[Cost (excl tax, EUR)]]*(1-$G$3))</f>
        <v/>
      </c>
      <c r="AC8" s="863" t="str">
        <f t="shared" ref="AC8:AC39" si="3">IF(Z8="","",SUM(J8:W8)*X8)</f>
        <v/>
      </c>
      <c r="AD8" s="352" t="str">
        <f t="shared" ref="AD8:AD39" si="4">IF(Z8="","",SUM(J8:W8)*X8)</f>
        <v/>
      </c>
      <c r="AE8" s="352"/>
      <c r="AF8" s="352"/>
      <c r="AG8" s="352"/>
      <c r="AH8" s="352"/>
      <c r="AI8" s="352"/>
      <c r="AJ8" s="352"/>
      <c r="AK8" s="352"/>
      <c r="AL8" s="284"/>
      <c r="AM8" s="284"/>
      <c r="AN8" s="284"/>
      <c r="AO8" s="284"/>
      <c r="AP8" s="284"/>
      <c r="AQ8" s="284"/>
      <c r="AR8" s="284"/>
      <c r="AS8" s="284"/>
      <c r="AT8" s="284"/>
    </row>
    <row r="9" spans="1:46" ht="15" customHeight="1">
      <c r="A9" s="239" t="s">
        <v>944</v>
      </c>
      <c r="B9" s="221">
        <f>IF(VLOOKUP($A9,'Data (new)'!$A:$T,2,0)="","",VLOOKUP($A9,'Data (new)'!$A:$T,2,0))</f>
        <v>9319</v>
      </c>
      <c r="C9" s="221" t="str">
        <f>IF(VLOOKUP($A9,Data!$A:$T,3,0)="","",VLOOKUP($A9,Data!$A:$T,3,0))</f>
        <v/>
      </c>
      <c r="D9" s="175" t="str">
        <f>IF(VLOOKUP($A9,'Data (new)'!$A:$T,5,0)="","",VLOOKUP($A9,'Data (new)'!$A:$T,5,0))</f>
        <v>Dune</v>
      </c>
      <c r="E9" s="175" t="str">
        <f>IF(VLOOKUP($A9,'Data (new)'!$A:$T,6,0)="","",VLOOKUP($A9,'Data (new)'!$A:$T,6,0))</f>
        <v>Botan</v>
      </c>
      <c r="F9" s="175" t="str">
        <f>IF(VLOOKUP($A9,'Data (new)'!$A:$T,14,0)="","",VLOOKUP($A9,'Data (new)'!$A:$T,14,0))</f>
        <v>Feet</v>
      </c>
      <c r="G9" s="175" t="str">
        <f>IF(VLOOKUP($A9,'Data (new)'!$A:$T,10,0)="","",VLOOKUP($A9,'Data (new)'!$A:$T,10,0))</f>
        <v>XS</v>
      </c>
      <c r="H9" s="176">
        <f>IF(VLOOKUP($A9,'Data (new)'!$A:$T,11,0)="","",VLOOKUP($A9,'Data (new)'!$A:$T,11,0))</f>
        <v>10</v>
      </c>
      <c r="I9" s="177">
        <f>IF(VLOOKUP($A9,'Data (new)'!$A:$T,16,0)="","",VLOOKUP($A9,'Data (new)'!$A:$T,16,0))</f>
        <v>39</v>
      </c>
      <c r="J9" s="864"/>
      <c r="K9" s="865"/>
      <c r="L9" s="866"/>
      <c r="M9" s="867"/>
      <c r="N9" s="868"/>
      <c r="O9" s="869"/>
      <c r="P9" s="870"/>
      <c r="Q9" s="871"/>
      <c r="R9" s="872"/>
      <c r="S9" s="873"/>
      <c r="T9" s="874"/>
      <c r="U9" s="875"/>
      <c r="V9" s="876"/>
      <c r="W9" s="877"/>
      <c r="X9" s="862">
        <f>IF(VLOOKUP($A9,'Data (new)'!$A:$T,12,0)="","",VLOOKUP($A9,'Data (new)'!$A:$T,12,0))</f>
        <v>0.54700000000000004</v>
      </c>
      <c r="Y9" s="176" t="str">
        <f t="shared" si="0"/>
        <v/>
      </c>
      <c r="Z9" s="176" t="str">
        <f t="shared" si="1"/>
        <v/>
      </c>
      <c r="AA9" s="177" t="str">
        <f t="shared" si="2"/>
        <v/>
      </c>
      <c r="AB9" s="276" t="str">
        <f>IF(ISERROR(Tableau144[[#This Row],[Cost (excl tax, EUR)]]*(1-$G$3)),"",Tableau144[[#This Row],[Cost (excl tax, EUR)]]*(1-$G$3))</f>
        <v/>
      </c>
      <c r="AC9" s="863" t="str">
        <f t="shared" si="3"/>
        <v/>
      </c>
      <c r="AD9" s="352" t="str">
        <f t="shared" si="4"/>
        <v/>
      </c>
      <c r="AE9" s="352"/>
      <c r="AF9" s="352"/>
      <c r="AG9" s="352"/>
      <c r="AH9" s="352"/>
      <c r="AI9" s="352"/>
      <c r="AJ9" s="352"/>
      <c r="AK9" s="352"/>
      <c r="AL9" s="284"/>
      <c r="AM9" s="284"/>
      <c r="AN9" s="284"/>
      <c r="AO9" s="284"/>
      <c r="AP9" s="284"/>
      <c r="AQ9" s="284"/>
      <c r="AR9" s="284"/>
      <c r="AS9" s="284"/>
      <c r="AT9" s="284"/>
    </row>
    <row r="10" spans="1:46" ht="15" customHeight="1">
      <c r="A10" s="239" t="s">
        <v>945</v>
      </c>
      <c r="B10" s="221">
        <f>IF(VLOOKUP($A10,'Data (new)'!$A:$T,2,0)="","",VLOOKUP($A10,'Data (new)'!$A:$T,2,0))</f>
        <v>10779</v>
      </c>
      <c r="C10" s="221" t="str">
        <f>IF(VLOOKUP($A10,Data!$A:$T,3,0)="","",VLOOKUP($A10,Data!$A:$T,3,0))</f>
        <v/>
      </c>
      <c r="D10" s="175" t="str">
        <f>IF(VLOOKUP($A10,'Data (new)'!$A:$T,5,0)="","",VLOOKUP($A10,'Data (new)'!$A:$T,5,0))</f>
        <v>Dune</v>
      </c>
      <c r="E10" s="175" t="str">
        <f>IF(VLOOKUP($A10,'Data (new)'!$A:$T,6,0)="","",VLOOKUP($A10,'Data (new)'!$A:$T,6,0))</f>
        <v>Chuli</v>
      </c>
      <c r="F10" s="175" t="str">
        <f>IF(VLOOKUP($A10,'Data (new)'!$A:$T,14,0)="","",VLOOKUP($A10,'Data (new)'!$A:$T,14,0))</f>
        <v>Jugs</v>
      </c>
      <c r="G10" s="175" t="str">
        <f>IF(VLOOKUP($A10,'Data (new)'!$A:$T,10,0)="","",VLOOKUP($A10,'Data (new)'!$A:$T,10,0))</f>
        <v>XL</v>
      </c>
      <c r="H10" s="176">
        <f>IF(VLOOKUP($A10,'Data (new)'!$A:$T,11,0)="","",VLOOKUP($A10,'Data (new)'!$A:$T,11,0))</f>
        <v>4</v>
      </c>
      <c r="I10" s="177">
        <f>IF(VLOOKUP($A10,'Data (new)'!$A:$T,16,0)="","",VLOOKUP($A10,'Data (new)'!$A:$T,16,0))</f>
        <v>68</v>
      </c>
      <c r="J10" s="864"/>
      <c r="K10" s="865"/>
      <c r="L10" s="866"/>
      <c r="M10" s="867"/>
      <c r="N10" s="868"/>
      <c r="O10" s="869"/>
      <c r="P10" s="870"/>
      <c r="Q10" s="871"/>
      <c r="R10" s="872"/>
      <c r="S10" s="873"/>
      <c r="T10" s="874"/>
      <c r="U10" s="875"/>
      <c r="V10" s="876"/>
      <c r="W10" s="877"/>
      <c r="X10" s="862">
        <f>IF(VLOOKUP($A10,'Data (new)'!$A:$T,12,0)="","",VLOOKUP($A10,'Data (new)'!$A:$T,12,0))</f>
        <v>3.08</v>
      </c>
      <c r="Y10" s="176" t="str">
        <f t="shared" si="0"/>
        <v/>
      </c>
      <c r="Z10" s="176" t="str">
        <f t="shared" si="1"/>
        <v/>
      </c>
      <c r="AA10" s="177" t="str">
        <f t="shared" si="2"/>
        <v/>
      </c>
      <c r="AB10" s="276" t="str">
        <f>IF(ISERROR(Tableau144[[#This Row],[Cost (excl tax, EUR)]]*(1-$G$3)),"",Tableau144[[#This Row],[Cost (excl tax, EUR)]]*(1-$G$3))</f>
        <v/>
      </c>
      <c r="AC10" s="863" t="str">
        <f t="shared" si="3"/>
        <v/>
      </c>
      <c r="AD10" s="352" t="str">
        <f t="shared" si="4"/>
        <v/>
      </c>
      <c r="AE10" s="352"/>
      <c r="AF10" s="352"/>
      <c r="AG10" s="352"/>
      <c r="AH10" s="352"/>
      <c r="AI10" s="352"/>
      <c r="AJ10" s="352"/>
      <c r="AK10" s="352"/>
      <c r="AL10" s="284"/>
      <c r="AM10" s="284"/>
      <c r="AN10" s="284"/>
      <c r="AO10" s="284"/>
      <c r="AP10" s="284"/>
      <c r="AQ10" s="284"/>
      <c r="AR10" s="284"/>
      <c r="AS10" s="284"/>
      <c r="AT10" s="284"/>
    </row>
    <row r="11" spans="1:46" ht="15" customHeight="1">
      <c r="A11" s="239" t="s">
        <v>946</v>
      </c>
      <c r="B11" s="221">
        <f>IF(VLOOKUP($A11,'Data (new)'!$A:$T,2,0)="","",VLOOKUP($A11,'Data (new)'!$A:$T,2,0))</f>
        <v>10895</v>
      </c>
      <c r="C11" s="221" t="str">
        <f>IF(VLOOKUP($A11,Data!$A:$T,3,0)="","",VLOOKUP($A11,Data!$A:$T,3,0))</f>
        <v/>
      </c>
      <c r="D11" s="175" t="str">
        <f>IF(VLOOKUP($A11,'Data (new)'!$A:$T,5,0)="","",VLOOKUP($A11,'Data (new)'!$A:$T,5,0))</f>
        <v>Dune</v>
      </c>
      <c r="E11" s="175" t="str">
        <f>IF(VLOOKUP($A11,'Data (new)'!$A:$T,6,0)="","",VLOOKUP($A11,'Data (new)'!$A:$T,6,0))</f>
        <v>Conor</v>
      </c>
      <c r="F11" s="175" t="str">
        <f>IF(VLOOKUP($A11,'Data (new)'!$A:$T,14,0)="","",VLOOKUP($A11,'Data (new)'!$A:$T,14,0))</f>
        <v>Jugs</v>
      </c>
      <c r="G11" s="175" t="str">
        <f>IF(VLOOKUP($A11,'Data (new)'!$A:$T,10,0)="","",VLOOKUP($A11,'Data (new)'!$A:$T,10,0))</f>
        <v>L</v>
      </c>
      <c r="H11" s="176">
        <f>IF(VLOOKUP($A11,'Data (new)'!$A:$T,11,0)="","",VLOOKUP($A11,'Data (new)'!$A:$T,11,0))</f>
        <v>10</v>
      </c>
      <c r="I11" s="177">
        <f>IF(VLOOKUP($A11,'Data (new)'!$A:$T,16,0)="","",VLOOKUP($A11,'Data (new)'!$A:$T,16,0))</f>
        <v>105</v>
      </c>
      <c r="J11" s="864"/>
      <c r="K11" s="865"/>
      <c r="L11" s="866"/>
      <c r="M11" s="867"/>
      <c r="N11" s="868"/>
      <c r="O11" s="869"/>
      <c r="P11" s="870"/>
      <c r="Q11" s="871"/>
      <c r="R11" s="872"/>
      <c r="S11" s="873"/>
      <c r="T11" s="874"/>
      <c r="U11" s="875"/>
      <c r="V11" s="876"/>
      <c r="W11" s="877"/>
      <c r="X11" s="862">
        <f>IF(VLOOKUP($A11,'Data (new)'!$A:$T,12,0)="","",VLOOKUP($A11,'Data (new)'!$A:$T,12,0))</f>
        <v>4.4539999999999997</v>
      </c>
      <c r="Y11" s="176" t="str">
        <f t="shared" si="0"/>
        <v/>
      </c>
      <c r="Z11" s="176" t="str">
        <f t="shared" si="1"/>
        <v/>
      </c>
      <c r="AA11" s="177" t="str">
        <f t="shared" si="2"/>
        <v/>
      </c>
      <c r="AB11" s="276" t="str">
        <f>IF(ISERROR(Tableau144[[#This Row],[Cost (excl tax, EUR)]]*(1-$G$3)),"",Tableau144[[#This Row],[Cost (excl tax, EUR)]]*(1-$G$3))</f>
        <v/>
      </c>
      <c r="AC11" s="863" t="str">
        <f t="shared" si="3"/>
        <v/>
      </c>
      <c r="AD11" s="352" t="str">
        <f t="shared" si="4"/>
        <v/>
      </c>
      <c r="AE11" s="352"/>
      <c r="AF11" s="352"/>
      <c r="AG11" s="352"/>
      <c r="AH11" s="352"/>
      <c r="AI11" s="352"/>
      <c r="AJ11" s="352"/>
      <c r="AK11" s="352"/>
      <c r="AL11" s="284"/>
      <c r="AM11" s="284"/>
      <c r="AN11" s="284"/>
      <c r="AO11" s="284"/>
      <c r="AP11" s="284"/>
      <c r="AQ11" s="284"/>
      <c r="AR11" s="284"/>
      <c r="AS11" s="284"/>
      <c r="AT11" s="284"/>
    </row>
    <row r="12" spans="1:46" ht="15" customHeight="1">
      <c r="A12" s="239" t="s">
        <v>947</v>
      </c>
      <c r="B12" s="221">
        <f>IF(VLOOKUP($A12,'Data (new)'!$A:$T,2,0)="","",VLOOKUP($A12,'Data (new)'!$A:$T,2,0))</f>
        <v>9323</v>
      </c>
      <c r="C12" s="221" t="str">
        <f>IF(VLOOKUP($A12,Data!$A:$T,3,0)="","",VLOOKUP($A12,Data!$A:$T,3,0))</f>
        <v/>
      </c>
      <c r="D12" s="175" t="str">
        <f>IF(VLOOKUP($A12,'Data (new)'!$A:$T,5,0)="","",VLOOKUP($A12,'Data (new)'!$A:$T,5,0))</f>
        <v>Dune</v>
      </c>
      <c r="E12" s="175" t="str">
        <f>IF(VLOOKUP($A12,'Data (new)'!$A:$T,6,0)="","",VLOOKUP($A12,'Data (new)'!$A:$T,6,0))</f>
        <v>Daiya</v>
      </c>
      <c r="F12" s="175" t="str">
        <f>IF(VLOOKUP($A12,'Data (new)'!$A:$T,14,0)="","",VLOOKUP($A12,'Data (new)'!$A:$T,14,0))</f>
        <v>Feet</v>
      </c>
      <c r="G12" s="175" t="str">
        <f>IF(VLOOKUP($A12,'Data (new)'!$A:$T,10,0)="","",VLOOKUP($A12,'Data (new)'!$A:$T,10,0))</f>
        <v>XS</v>
      </c>
      <c r="H12" s="176">
        <f>IF(VLOOKUP($A12,'Data (new)'!$A:$T,11,0)="","",VLOOKUP($A12,'Data (new)'!$A:$T,11,0))</f>
        <v>10</v>
      </c>
      <c r="I12" s="177">
        <f>IF(VLOOKUP($A12,'Data (new)'!$A:$T,16,0)="","",VLOOKUP($A12,'Data (new)'!$A:$T,16,0))</f>
        <v>41</v>
      </c>
      <c r="J12" s="864"/>
      <c r="K12" s="865"/>
      <c r="L12" s="866"/>
      <c r="M12" s="867"/>
      <c r="N12" s="868"/>
      <c r="O12" s="869"/>
      <c r="P12" s="870"/>
      <c r="Q12" s="871"/>
      <c r="R12" s="872"/>
      <c r="S12" s="873"/>
      <c r="T12" s="874"/>
      <c r="U12" s="875"/>
      <c r="V12" s="876"/>
      <c r="W12" s="877"/>
      <c r="X12" s="862">
        <f>IF(VLOOKUP($A12,'Data (new)'!$A:$T,12,0)="","",VLOOKUP($A12,'Data (new)'!$A:$T,12,0))</f>
        <v>0.70699999999999996</v>
      </c>
      <c r="Y12" s="176" t="str">
        <f t="shared" si="0"/>
        <v/>
      </c>
      <c r="Z12" s="176" t="str">
        <f t="shared" si="1"/>
        <v/>
      </c>
      <c r="AA12" s="177" t="str">
        <f t="shared" si="2"/>
        <v/>
      </c>
      <c r="AB12" s="276" t="str">
        <f>IF(ISERROR(Tableau144[[#This Row],[Cost (excl tax, EUR)]]*(1-$G$3)),"",Tableau144[[#This Row],[Cost (excl tax, EUR)]]*(1-$G$3))</f>
        <v/>
      </c>
      <c r="AC12" s="863" t="str">
        <f t="shared" si="3"/>
        <v/>
      </c>
      <c r="AD12" s="352" t="str">
        <f t="shared" si="4"/>
        <v/>
      </c>
      <c r="AE12" s="352"/>
      <c r="AF12" s="352"/>
      <c r="AG12" s="352"/>
      <c r="AH12" s="352"/>
      <c r="AI12" s="352"/>
      <c r="AJ12" s="352"/>
      <c r="AK12" s="352"/>
      <c r="AL12" s="284"/>
      <c r="AM12" s="284"/>
      <c r="AN12" s="284"/>
      <c r="AO12" s="284"/>
      <c r="AP12" s="284"/>
      <c r="AQ12" s="284"/>
      <c r="AR12" s="284"/>
      <c r="AS12" s="284"/>
      <c r="AT12" s="284"/>
    </row>
    <row r="13" spans="1:46" ht="15" customHeight="1">
      <c r="A13" s="239" t="s">
        <v>948</v>
      </c>
      <c r="B13" s="221">
        <f>IF(VLOOKUP($A13,'Data (new)'!$A:$T,2,0)="","",VLOOKUP($A13,'Data (new)'!$A:$T,2,0))</f>
        <v>14124</v>
      </c>
      <c r="C13" s="221" t="str">
        <f>IF(VLOOKUP($A13,Data!$A:$T,3,0)="","",VLOOKUP($A13,Data!$A:$T,3,0))</f>
        <v/>
      </c>
      <c r="D13" s="175" t="str">
        <f>IF(VLOOKUP($A13,'Data (new)'!$A:$T,5,0)="","",VLOOKUP($A13,'Data (new)'!$A:$T,5,0))</f>
        <v>Dune</v>
      </c>
      <c r="E13" s="175" t="str">
        <f>IF(VLOOKUP($A13,'Data (new)'!$A:$T,6,0)="","",VLOOKUP($A13,'Data (new)'!$A:$T,6,0))</f>
        <v>Dune 1</v>
      </c>
      <c r="F13" s="175" t="str">
        <f>IF(VLOOKUP($A13,'Data (new)'!$A:$T,14,0)="","",VLOOKUP($A13,'Data (new)'!$A:$T,14,0))</f>
        <v>Slopers</v>
      </c>
      <c r="G13" s="175" t="str">
        <f>IF(VLOOKUP($A13,'Data (new)'!$A:$T,10,0)="","",VLOOKUP($A13,'Data (new)'!$A:$T,10,0))</f>
        <v>MEGA</v>
      </c>
      <c r="H13" s="176">
        <f>IF(VLOOKUP($A13,'Data (new)'!$A:$T,11,0)="","",VLOOKUP($A13,'Data (new)'!$A:$T,11,0))</f>
        <v>3</v>
      </c>
      <c r="I13" s="177">
        <f>IF(VLOOKUP($A13,'Data (new)'!$A:$T,16,0)="","",VLOOKUP($A13,'Data (new)'!$A:$T,16,0))</f>
        <v>158</v>
      </c>
      <c r="J13" s="864"/>
      <c r="K13" s="865"/>
      <c r="L13" s="866"/>
      <c r="M13" s="867"/>
      <c r="N13" s="868"/>
      <c r="O13" s="869"/>
      <c r="P13" s="870"/>
      <c r="Q13" s="871"/>
      <c r="R13" s="872"/>
      <c r="S13" s="873"/>
      <c r="T13" s="874"/>
      <c r="U13" s="875"/>
      <c r="V13" s="876"/>
      <c r="W13" s="877"/>
      <c r="X13" s="862">
        <f>IF(VLOOKUP($A13,'Data (new)'!$A:$T,12,0)="","",VLOOKUP($A13,'Data (new)'!$A:$T,12,0))</f>
        <v>8.3780000000000001</v>
      </c>
      <c r="Y13" s="176" t="str">
        <f t="shared" si="0"/>
        <v/>
      </c>
      <c r="Z13" s="176" t="str">
        <f t="shared" si="1"/>
        <v/>
      </c>
      <c r="AA13" s="177" t="str">
        <f t="shared" si="2"/>
        <v/>
      </c>
      <c r="AB13" s="276" t="str">
        <f>IF(ISERROR(Tableau144[[#This Row],[Cost (excl tax, EUR)]]*(1-$G$3)),"",Tableau144[[#This Row],[Cost (excl tax, EUR)]]*(1-$G$3))</f>
        <v/>
      </c>
      <c r="AC13" s="863" t="str">
        <f t="shared" si="3"/>
        <v/>
      </c>
      <c r="AD13" s="352" t="str">
        <f t="shared" si="4"/>
        <v/>
      </c>
      <c r="AE13" s="352"/>
      <c r="AF13" s="352"/>
      <c r="AG13" s="352"/>
      <c r="AH13" s="352"/>
      <c r="AI13" s="352"/>
      <c r="AJ13" s="352"/>
      <c r="AK13" s="352"/>
      <c r="AL13" s="284"/>
      <c r="AM13" s="284"/>
      <c r="AN13" s="284"/>
      <c r="AO13" s="284"/>
      <c r="AP13" s="284"/>
      <c r="AQ13" s="284"/>
      <c r="AR13" s="284"/>
      <c r="AS13" s="284"/>
      <c r="AT13" s="284"/>
    </row>
    <row r="14" spans="1:46" ht="15" customHeight="1">
      <c r="A14" s="239" t="s">
        <v>949</v>
      </c>
      <c r="B14" s="221">
        <f>IF(VLOOKUP($A14,'Data (new)'!$A:$T,2,0)="","",VLOOKUP($A14,'Data (new)'!$A:$T,2,0))</f>
        <v>9668</v>
      </c>
      <c r="C14" s="221" t="str">
        <f>IF(VLOOKUP($A14,Data!$A:$T,3,0)="","",VLOOKUP($A14,Data!$A:$T,3,0))</f>
        <v/>
      </c>
      <c r="D14" s="175" t="str">
        <f>IF(VLOOKUP($A14,'Data (new)'!$A:$T,5,0)="","",VLOOKUP($A14,'Data (new)'!$A:$T,5,0))</f>
        <v>Dune</v>
      </c>
      <c r="E14" s="175" t="str">
        <f>IF(VLOOKUP($A14,'Data (new)'!$A:$T,6,0)="","",VLOOKUP($A14,'Data (new)'!$A:$T,6,0))</f>
        <v>Galeo</v>
      </c>
      <c r="F14" s="175" t="str">
        <f>IF(VLOOKUP($A14,'Data (new)'!$A:$T,14,0)="","",VLOOKUP($A14,'Data (new)'!$A:$T,14,0))</f>
        <v>Pinches</v>
      </c>
      <c r="G14" s="175" t="str">
        <f>IF(VLOOKUP($A14,'Data (new)'!$A:$T,10,0)="","",VLOOKUP($A14,'Data (new)'!$A:$T,10,0))</f>
        <v>XXL</v>
      </c>
      <c r="H14" s="176">
        <f>IF(VLOOKUP($A14,'Data (new)'!$A:$T,11,0)="","",VLOOKUP($A14,'Data (new)'!$A:$T,11,0))</f>
        <v>3</v>
      </c>
      <c r="I14" s="177">
        <f>IF(VLOOKUP($A14,'Data (new)'!$A:$T,16,0)="","",VLOOKUP($A14,'Data (new)'!$A:$T,16,0))</f>
        <v>96</v>
      </c>
      <c r="J14" s="864"/>
      <c r="K14" s="865"/>
      <c r="L14" s="866"/>
      <c r="M14" s="867"/>
      <c r="N14" s="868"/>
      <c r="O14" s="869"/>
      <c r="P14" s="870"/>
      <c r="Q14" s="871"/>
      <c r="R14" s="872"/>
      <c r="S14" s="873"/>
      <c r="T14" s="874"/>
      <c r="U14" s="875"/>
      <c r="V14" s="876"/>
      <c r="W14" s="877"/>
      <c r="X14" s="862">
        <f>IF(VLOOKUP($A14,'Data (new)'!$A:$T,12,0)="","",VLOOKUP($A14,'Data (new)'!$A:$T,12,0))</f>
        <v>4.7329999999999997</v>
      </c>
      <c r="Y14" s="176" t="str">
        <f t="shared" si="0"/>
        <v/>
      </c>
      <c r="Z14" s="176" t="str">
        <f t="shared" si="1"/>
        <v/>
      </c>
      <c r="AA14" s="177" t="str">
        <f t="shared" si="2"/>
        <v/>
      </c>
      <c r="AB14" s="276" t="str">
        <f>IF(ISERROR(Tableau144[[#This Row],[Cost (excl tax, EUR)]]*(1-$G$3)),"",Tableau144[[#This Row],[Cost (excl tax, EUR)]]*(1-$G$3))</f>
        <v/>
      </c>
      <c r="AC14" s="863" t="str">
        <f t="shared" si="3"/>
        <v/>
      </c>
      <c r="AD14" s="352" t="str">
        <f t="shared" si="4"/>
        <v/>
      </c>
      <c r="AE14" s="352"/>
      <c r="AF14" s="352"/>
      <c r="AG14" s="352"/>
      <c r="AH14" s="352"/>
      <c r="AI14" s="352"/>
      <c r="AJ14" s="352"/>
      <c r="AK14" s="352"/>
      <c r="AL14" s="284"/>
      <c r="AM14" s="284"/>
      <c r="AN14" s="284"/>
      <c r="AO14" s="284"/>
      <c r="AP14" s="284"/>
      <c r="AQ14" s="284"/>
      <c r="AR14" s="284"/>
      <c r="AS14" s="284"/>
      <c r="AT14" s="284"/>
    </row>
    <row r="15" spans="1:46" ht="15" customHeight="1">
      <c r="A15" s="239" t="s">
        <v>950</v>
      </c>
      <c r="B15" s="221">
        <f>IF(VLOOKUP($A15,'Data (new)'!$A:$T,2,0)="","",VLOOKUP($A15,'Data (new)'!$A:$T,2,0))</f>
        <v>10330</v>
      </c>
      <c r="C15" s="221" t="str">
        <f>IF(VLOOKUP($A15,Data!$A:$T,3,0)="","",VLOOKUP($A15,Data!$A:$T,3,0))</f>
        <v/>
      </c>
      <c r="D15" s="175" t="str">
        <f>IF(VLOOKUP($A15,'Data (new)'!$A:$T,5,0)="","",VLOOKUP($A15,'Data (new)'!$A:$T,5,0))</f>
        <v>Dune</v>
      </c>
      <c r="E15" s="175" t="str">
        <f>IF(VLOOKUP($A15,'Data (new)'!$A:$T,6,0)="","",VLOOKUP($A15,'Data (new)'!$A:$T,6,0))</f>
        <v>Ganesh 1</v>
      </c>
      <c r="F15" s="175" t="str">
        <f>IF(VLOOKUP($A15,'Data (new)'!$A:$T,14,0)="","",VLOOKUP($A15,'Data (new)'!$A:$T,14,0))</f>
        <v>Pinches</v>
      </c>
      <c r="G15" s="175" t="str">
        <f>IF(VLOOKUP($A15,'Data (new)'!$A:$T,10,0)="","",VLOOKUP($A15,'Data (new)'!$A:$T,10,0))</f>
        <v>MEGA</v>
      </c>
      <c r="H15" s="176">
        <f>IF(VLOOKUP($A15,'Data (new)'!$A:$T,11,0)="","",VLOOKUP($A15,'Data (new)'!$A:$T,11,0))</f>
        <v>3</v>
      </c>
      <c r="I15" s="177">
        <f>IF(VLOOKUP($A15,'Data (new)'!$A:$T,16,0)="","",VLOOKUP($A15,'Data (new)'!$A:$T,16,0))</f>
        <v>135</v>
      </c>
      <c r="J15" s="864"/>
      <c r="K15" s="865"/>
      <c r="L15" s="866"/>
      <c r="M15" s="867"/>
      <c r="N15" s="868"/>
      <c r="O15" s="869"/>
      <c r="P15" s="870"/>
      <c r="Q15" s="871"/>
      <c r="R15" s="872"/>
      <c r="S15" s="873"/>
      <c r="T15" s="874"/>
      <c r="U15" s="875"/>
      <c r="V15" s="876"/>
      <c r="W15" s="877"/>
      <c r="X15" s="862">
        <f>IF(VLOOKUP($A15,'Data (new)'!$A:$T,12,0)="","",VLOOKUP($A15,'Data (new)'!$A:$T,12,0))</f>
        <v>7.0549999999999997</v>
      </c>
      <c r="Y15" s="176" t="str">
        <f t="shared" si="0"/>
        <v/>
      </c>
      <c r="Z15" s="176" t="str">
        <f t="shared" si="1"/>
        <v/>
      </c>
      <c r="AA15" s="177" t="str">
        <f t="shared" si="2"/>
        <v/>
      </c>
      <c r="AB15" s="276" t="str">
        <f>IF(ISERROR(Tableau144[[#This Row],[Cost (excl tax, EUR)]]*(1-$G$3)),"",Tableau144[[#This Row],[Cost (excl tax, EUR)]]*(1-$G$3))</f>
        <v/>
      </c>
      <c r="AC15" s="863" t="str">
        <f t="shared" si="3"/>
        <v/>
      </c>
      <c r="AD15" s="352" t="str">
        <f t="shared" si="4"/>
        <v/>
      </c>
      <c r="AE15" s="352"/>
      <c r="AF15" s="352"/>
      <c r="AG15" s="352"/>
      <c r="AH15" s="352"/>
      <c r="AI15" s="352"/>
      <c r="AJ15" s="352"/>
      <c r="AK15" s="352"/>
      <c r="AL15" s="284"/>
      <c r="AM15" s="284"/>
      <c r="AN15" s="284"/>
      <c r="AO15" s="284"/>
      <c r="AP15" s="284"/>
      <c r="AQ15" s="284"/>
      <c r="AR15" s="284"/>
      <c r="AS15" s="284"/>
      <c r="AT15" s="284"/>
    </row>
    <row r="16" spans="1:46" ht="15" customHeight="1">
      <c r="A16" s="239" t="s">
        <v>951</v>
      </c>
      <c r="B16" s="221">
        <f>IF(VLOOKUP($A16,'Data (new)'!$A:$T,2,0)="","",VLOOKUP($A16,'Data (new)'!$A:$T,2,0))</f>
        <v>9790</v>
      </c>
      <c r="C16" s="221" t="str">
        <f>IF(VLOOKUP($A16,Data!$A:$T,3,0)="","",VLOOKUP($A16,Data!$A:$T,3,0))</f>
        <v/>
      </c>
      <c r="D16" s="175" t="str">
        <f>IF(VLOOKUP($A16,'Data (new)'!$A:$T,5,0)="","",VLOOKUP($A16,'Data (new)'!$A:$T,5,0))</f>
        <v>Dune</v>
      </c>
      <c r="E16" s="175" t="str">
        <f>IF(VLOOKUP($A16,'Data (new)'!$A:$T,6,0)="","",VLOOKUP($A16,'Data (new)'!$A:$T,6,0))</f>
        <v>Ishi</v>
      </c>
      <c r="F16" s="175" t="str">
        <f>IF(VLOOKUP($A16,'Data (new)'!$A:$T,14,0)="","",VLOOKUP($A16,'Data (new)'!$A:$T,14,0))</f>
        <v>Slopers</v>
      </c>
      <c r="G16" s="175" t="str">
        <f>IF(VLOOKUP($A16,'Data (new)'!$A:$T,10,0)="","",VLOOKUP($A16,'Data (new)'!$A:$T,10,0))</f>
        <v>XL</v>
      </c>
      <c r="H16" s="176">
        <f>IF(VLOOKUP($A16,'Data (new)'!$A:$T,11,0)="","",VLOOKUP($A16,'Data (new)'!$A:$T,11,0))</f>
        <v>4</v>
      </c>
      <c r="I16" s="177">
        <f>IF(VLOOKUP($A16,'Data (new)'!$A:$T,16,0)="","",VLOOKUP($A16,'Data (new)'!$A:$T,16,0))</f>
        <v>68</v>
      </c>
      <c r="J16" s="864"/>
      <c r="K16" s="865"/>
      <c r="L16" s="866"/>
      <c r="M16" s="867"/>
      <c r="N16" s="868"/>
      <c r="O16" s="869"/>
      <c r="P16" s="870"/>
      <c r="Q16" s="871"/>
      <c r="R16" s="872"/>
      <c r="S16" s="873"/>
      <c r="T16" s="874"/>
      <c r="U16" s="875"/>
      <c r="V16" s="876"/>
      <c r="W16" s="877"/>
      <c r="X16" s="862">
        <f>IF(VLOOKUP($A16,'Data (new)'!$A:$T,12,0)="","",VLOOKUP($A16,'Data (new)'!$A:$T,12,0))</f>
        <v>2.931</v>
      </c>
      <c r="Y16" s="176" t="str">
        <f t="shared" si="0"/>
        <v/>
      </c>
      <c r="Z16" s="176" t="str">
        <f t="shared" si="1"/>
        <v/>
      </c>
      <c r="AA16" s="177" t="str">
        <f t="shared" si="2"/>
        <v/>
      </c>
      <c r="AB16" s="276" t="str">
        <f>IF(ISERROR(Tableau144[[#This Row],[Cost (excl tax, EUR)]]*(1-$G$3)),"",Tableau144[[#This Row],[Cost (excl tax, EUR)]]*(1-$G$3))</f>
        <v/>
      </c>
      <c r="AC16" s="863" t="str">
        <f t="shared" si="3"/>
        <v/>
      </c>
      <c r="AD16" s="352" t="str">
        <f t="shared" si="4"/>
        <v/>
      </c>
      <c r="AE16" s="352"/>
      <c r="AF16" s="352"/>
      <c r="AG16" s="352"/>
      <c r="AH16" s="352"/>
      <c r="AI16" s="352"/>
      <c r="AJ16" s="352"/>
      <c r="AK16" s="352"/>
      <c r="AL16" s="284"/>
      <c r="AM16" s="284"/>
      <c r="AN16" s="284"/>
      <c r="AO16" s="284"/>
      <c r="AP16" s="284"/>
      <c r="AQ16" s="284"/>
      <c r="AR16" s="284"/>
      <c r="AS16" s="284"/>
      <c r="AT16" s="284"/>
    </row>
    <row r="17" spans="1:46" ht="15" customHeight="1">
      <c r="A17" s="239" t="s">
        <v>952</v>
      </c>
      <c r="B17" s="221">
        <f>IF(VLOOKUP($A17,'Data (new)'!$A:$T,2,0)="","",VLOOKUP($A17,'Data (new)'!$A:$T,2,0))</f>
        <v>9493</v>
      </c>
      <c r="C17" s="221" t="str">
        <f>IF(VLOOKUP($A17,Data!$A:$T,3,0)="","",VLOOKUP($A17,Data!$A:$T,3,0))</f>
        <v/>
      </c>
      <c r="D17" s="175" t="str">
        <f>IF(VLOOKUP($A17,'Data (new)'!$A:$T,5,0)="","",VLOOKUP($A17,'Data (new)'!$A:$T,5,0))</f>
        <v>Dune</v>
      </c>
      <c r="E17" s="175" t="str">
        <f>IF(VLOOKUP($A17,'Data (new)'!$A:$T,6,0)="","",VLOOKUP($A17,'Data (new)'!$A:$T,6,0))</f>
        <v>Jala</v>
      </c>
      <c r="F17" s="175" t="str">
        <f>IF(VLOOKUP($A17,'Data (new)'!$A:$T,14,0)="","",VLOOKUP($A17,'Data (new)'!$A:$T,14,0))</f>
        <v>Edges</v>
      </c>
      <c r="G17" s="175" t="str">
        <f>IF(VLOOKUP($A17,'Data (new)'!$A:$T,10,0)="","",VLOOKUP($A17,'Data (new)'!$A:$T,10,0))</f>
        <v>M</v>
      </c>
      <c r="H17" s="176">
        <f>IF(VLOOKUP($A17,'Data (new)'!$A:$T,11,0)="","",VLOOKUP($A17,'Data (new)'!$A:$T,11,0))</f>
        <v>5</v>
      </c>
      <c r="I17" s="177">
        <f>IF(VLOOKUP($A17,'Data (new)'!$A:$T,16,0)="","",VLOOKUP($A17,'Data (new)'!$A:$T,16,0))</f>
        <v>50</v>
      </c>
      <c r="J17" s="864"/>
      <c r="K17" s="865"/>
      <c r="L17" s="866"/>
      <c r="M17" s="867"/>
      <c r="N17" s="868"/>
      <c r="O17" s="869"/>
      <c r="P17" s="870"/>
      <c r="Q17" s="871"/>
      <c r="R17" s="872"/>
      <c r="S17" s="873"/>
      <c r="T17" s="874"/>
      <c r="U17" s="875"/>
      <c r="V17" s="876"/>
      <c r="W17" s="877"/>
      <c r="X17" s="862">
        <f>IF(VLOOKUP($A17,'Data (new)'!$A:$T,12,0)="","",VLOOKUP($A17,'Data (new)'!$A:$T,12,0))</f>
        <v>1.8939999999999999</v>
      </c>
      <c r="Y17" s="176" t="str">
        <f t="shared" si="0"/>
        <v/>
      </c>
      <c r="Z17" s="176" t="str">
        <f t="shared" si="1"/>
        <v/>
      </c>
      <c r="AA17" s="177" t="str">
        <f t="shared" si="2"/>
        <v/>
      </c>
      <c r="AB17" s="276" t="str">
        <f>IF(ISERROR(Tableau144[[#This Row],[Cost (excl tax, EUR)]]*(1-$G$3)),"",Tableau144[[#This Row],[Cost (excl tax, EUR)]]*(1-$G$3))</f>
        <v/>
      </c>
      <c r="AC17" s="863" t="str">
        <f t="shared" si="3"/>
        <v/>
      </c>
      <c r="AD17" s="352" t="str">
        <f t="shared" si="4"/>
        <v/>
      </c>
      <c r="AE17" s="352"/>
      <c r="AF17" s="352"/>
      <c r="AG17" s="352"/>
      <c r="AH17" s="352"/>
      <c r="AI17" s="352"/>
      <c r="AJ17" s="352"/>
      <c r="AK17" s="352"/>
      <c r="AL17" s="284"/>
      <c r="AM17" s="284"/>
      <c r="AN17" s="284"/>
      <c r="AO17" s="284"/>
      <c r="AP17" s="284"/>
      <c r="AQ17" s="284"/>
      <c r="AR17" s="284"/>
      <c r="AS17" s="284"/>
      <c r="AT17" s="284"/>
    </row>
    <row r="18" spans="1:46" ht="15" customHeight="1">
      <c r="A18" s="666" t="s">
        <v>953</v>
      </c>
      <c r="B18" s="221">
        <f>IF(VLOOKUP($A18,'Data (new)'!$A:$T,2,0)="","",VLOOKUP($A18,'Data (new)'!$A:$T,2,0))</f>
        <v>10674</v>
      </c>
      <c r="C18" s="651" t="str">
        <f>IF(VLOOKUP($A18,Data!$A:$T,3,0)="","",VLOOKUP($A18,Data!$A:$T,3,0))</f>
        <v/>
      </c>
      <c r="D18" s="175" t="str">
        <f>IF(VLOOKUP($A18,'Data (new)'!$A:$T,5,0)="","",VLOOKUP($A18,'Data (new)'!$A:$T,5,0))</f>
        <v>Dune</v>
      </c>
      <c r="E18" s="175" t="str">
        <f>IF(VLOOKUP($A18,'Data (new)'!$A:$T,6,0)="","",VLOOKUP($A18,'Data (new)'!$A:$T,6,0))</f>
        <v>Joker</v>
      </c>
      <c r="F18" s="175" t="str">
        <f>IF(VLOOKUP($A18,'Data (new)'!$A:$T,14,0)="","",VLOOKUP($A18,'Data (new)'!$A:$T,14,0))</f>
        <v>Knobs</v>
      </c>
      <c r="G18" s="175" t="str">
        <f>IF(VLOOKUP($A18,'Data (new)'!$A:$T,10,0)="","",VLOOKUP($A18,'Data (new)'!$A:$T,10,0))</f>
        <v>XXL</v>
      </c>
      <c r="H18" s="176">
        <f>IF(VLOOKUP($A18,'Data (new)'!$A:$T,11,0)="","",VLOOKUP($A18,'Data (new)'!$A:$T,11,0))</f>
        <v>3</v>
      </c>
      <c r="I18" s="177">
        <f>IF(VLOOKUP($A18,'Data (new)'!$A:$T,16,0)="","",VLOOKUP($A18,'Data (new)'!$A:$T,16,0))</f>
        <v>73</v>
      </c>
      <c r="J18" s="864"/>
      <c r="K18" s="865"/>
      <c r="L18" s="866"/>
      <c r="M18" s="867"/>
      <c r="N18" s="868"/>
      <c r="O18" s="869"/>
      <c r="P18" s="870"/>
      <c r="Q18" s="871"/>
      <c r="R18" s="872"/>
      <c r="S18" s="873"/>
      <c r="T18" s="874"/>
      <c r="U18" s="875"/>
      <c r="V18" s="876"/>
      <c r="W18" s="877"/>
      <c r="X18" s="862">
        <f>IF(VLOOKUP($A18,'Data (new)'!$A:$T,12,0)="","",VLOOKUP($A18,'Data (new)'!$A:$T,12,0))</f>
        <v>3.407</v>
      </c>
      <c r="Y18" s="176" t="str">
        <f t="shared" si="0"/>
        <v/>
      </c>
      <c r="Z18" s="176" t="str">
        <f t="shared" si="1"/>
        <v/>
      </c>
      <c r="AA18" s="177" t="str">
        <f t="shared" si="2"/>
        <v/>
      </c>
      <c r="AB18" s="276" t="str">
        <f>IF(ISERROR(Tableau144[[#This Row],[Cost (excl tax, EUR)]]*(1-$G$3)),"",Tableau144[[#This Row],[Cost (excl tax, EUR)]]*(1-$G$3))</f>
        <v/>
      </c>
      <c r="AC18" s="863" t="str">
        <f t="shared" si="3"/>
        <v/>
      </c>
      <c r="AD18" s="352" t="str">
        <f t="shared" si="4"/>
        <v/>
      </c>
      <c r="AE18" s="352"/>
      <c r="AF18" s="352"/>
      <c r="AG18" s="352"/>
      <c r="AH18" s="352"/>
      <c r="AI18" s="352"/>
      <c r="AJ18" s="352"/>
      <c r="AK18" s="352"/>
      <c r="AL18" s="284"/>
      <c r="AM18" s="284"/>
      <c r="AN18" s="284"/>
      <c r="AO18" s="284"/>
      <c r="AP18" s="284"/>
      <c r="AQ18" s="284"/>
      <c r="AR18" s="284"/>
      <c r="AS18" s="284"/>
      <c r="AT18" s="284"/>
    </row>
    <row r="19" spans="1:46" ht="15" customHeight="1">
      <c r="A19" s="247" t="s">
        <v>954</v>
      </c>
      <c r="B19" s="221">
        <f>IF(VLOOKUP($A19,'Data (new)'!$A:$T,2,0)="","",VLOOKUP($A19,'Data (new)'!$A:$T,2,0))</f>
        <v>10360</v>
      </c>
      <c r="C19" s="357" t="str">
        <f>IF(VLOOKUP($A19,Data!$A:$T,3,0)="","",VLOOKUP($A19,Data!$A:$T,3,0))</f>
        <v/>
      </c>
      <c r="D19" s="175" t="str">
        <f>IF(VLOOKUP($A19,'Data (new)'!$A:$T,5,0)="","",VLOOKUP($A19,'Data (new)'!$A:$T,5,0))</f>
        <v>Dune</v>
      </c>
      <c r="E19" s="175" t="str">
        <f>IF(VLOOKUP($A19,'Data (new)'!$A:$T,6,0)="","",VLOOKUP($A19,'Data (new)'!$A:$T,6,0))</f>
        <v>Masu 1</v>
      </c>
      <c r="F19" s="175" t="str">
        <f>IF(VLOOKUP($A19,'Data (new)'!$A:$T,14,0)="","",VLOOKUP($A19,'Data (new)'!$A:$T,14,0))</f>
        <v>Jugs (Big)</v>
      </c>
      <c r="G19" s="175" t="str">
        <f>IF(VLOOKUP($A19,'Data (new)'!$A:$T,10,0)="","",VLOOKUP($A19,'Data (new)'!$A:$T,10,0))</f>
        <v>GIGA</v>
      </c>
      <c r="H19" s="176">
        <f>IF(VLOOKUP($A19,'Data (new)'!$A:$T,11,0)="","",VLOOKUP($A19,'Data (new)'!$A:$T,11,0))</f>
        <v>1</v>
      </c>
      <c r="I19" s="177">
        <f>IF(VLOOKUP($A19,'Data (new)'!$A:$T,16,0)="","",VLOOKUP($A19,'Data (new)'!$A:$T,16,0))</f>
        <v>63</v>
      </c>
      <c r="J19" s="864"/>
      <c r="K19" s="865"/>
      <c r="L19" s="866"/>
      <c r="M19" s="867"/>
      <c r="N19" s="868"/>
      <c r="O19" s="869"/>
      <c r="P19" s="870"/>
      <c r="Q19" s="871"/>
      <c r="R19" s="872"/>
      <c r="S19" s="873"/>
      <c r="T19" s="874"/>
      <c r="U19" s="875"/>
      <c r="V19" s="876"/>
      <c r="W19" s="877"/>
      <c r="X19" s="862">
        <f>IF(VLOOKUP($A19,'Data (new)'!$A:$T,12,0)="","",VLOOKUP($A19,'Data (new)'!$A:$T,12,0))</f>
        <v>3.0939999999999999</v>
      </c>
      <c r="Y19" s="176" t="str">
        <f t="shared" si="0"/>
        <v/>
      </c>
      <c r="Z19" s="176" t="str">
        <f t="shared" si="1"/>
        <v/>
      </c>
      <c r="AA19" s="177" t="str">
        <f t="shared" si="2"/>
        <v/>
      </c>
      <c r="AB19" s="276" t="str">
        <f>IF(ISERROR(Tableau144[[#This Row],[Cost (excl tax, EUR)]]*(1-$G$3)),"",Tableau144[[#This Row],[Cost (excl tax, EUR)]]*(1-$G$3))</f>
        <v/>
      </c>
      <c r="AC19" s="863" t="str">
        <f t="shared" si="3"/>
        <v/>
      </c>
      <c r="AD19" s="352" t="str">
        <f t="shared" si="4"/>
        <v/>
      </c>
      <c r="AE19" s="352"/>
      <c r="AF19" s="352"/>
      <c r="AG19" s="352"/>
      <c r="AH19" s="352"/>
      <c r="AI19" s="352"/>
      <c r="AJ19" s="352"/>
      <c r="AK19" s="352"/>
      <c r="AL19" s="284"/>
      <c r="AM19" s="284"/>
      <c r="AN19" s="284"/>
      <c r="AO19" s="284"/>
      <c r="AP19" s="284"/>
      <c r="AQ19" s="284"/>
      <c r="AR19" s="284"/>
      <c r="AS19" s="284"/>
      <c r="AT19" s="284"/>
    </row>
    <row r="20" spans="1:46" ht="15" customHeight="1">
      <c r="A20" s="239" t="s">
        <v>955</v>
      </c>
      <c r="B20" s="221">
        <f>IF(VLOOKUP($A20,'Data (new)'!$A:$T,2,0)="","",VLOOKUP($A20,'Data (new)'!$A:$T,2,0))</f>
        <v>10497</v>
      </c>
      <c r="C20" s="221" t="str">
        <f>IF(VLOOKUP($A20,Data!$A:$T,3,0)="","",VLOOKUP($A20,Data!$A:$T,3,0))</f>
        <v/>
      </c>
      <c r="D20" s="175" t="str">
        <f>IF(VLOOKUP($A20,'Data (new)'!$A:$T,5,0)="","",VLOOKUP($A20,'Data (new)'!$A:$T,5,0))</f>
        <v>Dune</v>
      </c>
      <c r="E20" s="175" t="str">
        <f>IF(VLOOKUP($A20,'Data (new)'!$A:$T,6,0)="","",VLOOKUP($A20,'Data (new)'!$A:$T,6,0))</f>
        <v>Masu 2</v>
      </c>
      <c r="F20" s="175" t="str">
        <f>IF(VLOOKUP($A20,'Data (new)'!$A:$T,14,0)="","",VLOOKUP($A20,'Data (new)'!$A:$T,14,0))</f>
        <v>Jugs</v>
      </c>
      <c r="G20" s="175" t="str">
        <f>IF(VLOOKUP($A20,'Data (new)'!$A:$T,10,0)="","",VLOOKUP($A20,'Data (new)'!$A:$T,10,0))</f>
        <v>MEGA</v>
      </c>
      <c r="H20" s="176">
        <f>IF(VLOOKUP($A20,'Data (new)'!$A:$T,11,0)="","",VLOOKUP($A20,'Data (new)'!$A:$T,11,0))</f>
        <v>2</v>
      </c>
      <c r="I20" s="177">
        <f>IF(VLOOKUP($A20,'Data (new)'!$A:$T,16,0)="","",VLOOKUP($A20,'Data (new)'!$A:$T,16,0))</f>
        <v>74</v>
      </c>
      <c r="J20" s="864"/>
      <c r="K20" s="865"/>
      <c r="L20" s="866"/>
      <c r="M20" s="867"/>
      <c r="N20" s="868"/>
      <c r="O20" s="869"/>
      <c r="P20" s="870"/>
      <c r="Q20" s="871"/>
      <c r="R20" s="872"/>
      <c r="S20" s="873"/>
      <c r="T20" s="874"/>
      <c r="U20" s="875"/>
      <c r="V20" s="876"/>
      <c r="W20" s="877"/>
      <c r="X20" s="862">
        <f>IF(VLOOKUP($A20,'Data (new)'!$A:$T,12,0)="","",VLOOKUP($A20,'Data (new)'!$A:$T,12,0))</f>
        <v>3.6520000000000001</v>
      </c>
      <c r="Y20" s="176" t="str">
        <f t="shared" si="0"/>
        <v/>
      </c>
      <c r="Z20" s="176" t="str">
        <f t="shared" si="1"/>
        <v/>
      </c>
      <c r="AA20" s="177" t="str">
        <f t="shared" si="2"/>
        <v/>
      </c>
      <c r="AB20" s="276" t="str">
        <f>IF(ISERROR(Tableau144[[#This Row],[Cost (excl tax, EUR)]]*(1-$G$3)),"",Tableau144[[#This Row],[Cost (excl tax, EUR)]]*(1-$G$3))</f>
        <v/>
      </c>
      <c r="AC20" s="863" t="str">
        <f t="shared" si="3"/>
        <v/>
      </c>
      <c r="AD20" s="352" t="str">
        <f t="shared" si="4"/>
        <v/>
      </c>
      <c r="AE20" s="352"/>
      <c r="AF20" s="352"/>
      <c r="AG20" s="352"/>
      <c r="AH20" s="352"/>
      <c r="AI20" s="352"/>
      <c r="AJ20" s="352"/>
      <c r="AK20" s="352"/>
      <c r="AL20" s="284"/>
      <c r="AM20" s="284"/>
      <c r="AN20" s="284"/>
      <c r="AO20" s="284"/>
      <c r="AP20" s="284"/>
      <c r="AQ20" s="284"/>
      <c r="AR20" s="284"/>
      <c r="AS20" s="284"/>
      <c r="AT20" s="284"/>
    </row>
    <row r="21" spans="1:46" ht="15" customHeight="1">
      <c r="A21" s="666" t="s">
        <v>956</v>
      </c>
      <c r="B21" s="221">
        <f>IF(VLOOKUP($A21,'Data (new)'!$A:$T,2,0)="","",VLOOKUP($A21,'Data (new)'!$A:$T,2,0))</f>
        <v>10638</v>
      </c>
      <c r="C21" s="651" t="str">
        <f>IF(VLOOKUP($A21,Data!$A:$T,3,0)="","",VLOOKUP($A21,Data!$A:$T,3,0))</f>
        <v/>
      </c>
      <c r="D21" s="175" t="str">
        <f>IF(VLOOKUP($A21,'Data (new)'!$A:$T,5,0)="","",VLOOKUP($A21,'Data (new)'!$A:$T,5,0))</f>
        <v>Dune</v>
      </c>
      <c r="E21" s="175" t="str">
        <f>IF(VLOOKUP($A21,'Data (new)'!$A:$T,6,0)="","",VLOOKUP($A21,'Data (new)'!$A:$T,6,0))</f>
        <v>Masu 3</v>
      </c>
      <c r="F21" s="175" t="str">
        <f>IF(VLOOKUP($A21,'Data (new)'!$A:$T,14,0)="","",VLOOKUP($A21,'Data (new)'!$A:$T,14,0))</f>
        <v>Jugs</v>
      </c>
      <c r="G21" s="175" t="str">
        <f>IF(VLOOKUP($A21,'Data (new)'!$A:$T,10,0)="","",VLOOKUP($A21,'Data (new)'!$A:$T,10,0))</f>
        <v>MEGA</v>
      </c>
      <c r="H21" s="176">
        <f>IF(VLOOKUP($A21,'Data (new)'!$A:$T,11,0)="","",VLOOKUP($A21,'Data (new)'!$A:$T,11,0))</f>
        <v>1</v>
      </c>
      <c r="I21" s="177">
        <f>IF(VLOOKUP($A21,'Data (new)'!$A:$T,16,0)="","",VLOOKUP($A21,'Data (new)'!$A:$T,16,0))</f>
        <v>50</v>
      </c>
      <c r="J21" s="864"/>
      <c r="K21" s="865"/>
      <c r="L21" s="866"/>
      <c r="M21" s="867"/>
      <c r="N21" s="868"/>
      <c r="O21" s="869"/>
      <c r="P21" s="870"/>
      <c r="Q21" s="871"/>
      <c r="R21" s="872"/>
      <c r="S21" s="873"/>
      <c r="T21" s="874"/>
      <c r="U21" s="875"/>
      <c r="V21" s="876"/>
      <c r="W21" s="877"/>
      <c r="X21" s="862">
        <f>IF(VLOOKUP($A21,'Data (new)'!$A:$T,12,0)="","",VLOOKUP($A21,'Data (new)'!$A:$T,12,0))</f>
        <v>2.3530000000000002</v>
      </c>
      <c r="Y21" s="176" t="str">
        <f t="shared" si="0"/>
        <v/>
      </c>
      <c r="Z21" s="176" t="str">
        <f t="shared" si="1"/>
        <v/>
      </c>
      <c r="AA21" s="177" t="str">
        <f t="shared" si="2"/>
        <v/>
      </c>
      <c r="AB21" s="276" t="str">
        <f>IF(ISERROR(Tableau144[[#This Row],[Cost (excl tax, EUR)]]*(1-$G$3)),"",Tableau144[[#This Row],[Cost (excl tax, EUR)]]*(1-$G$3))</f>
        <v/>
      </c>
      <c r="AC21" s="863" t="str">
        <f t="shared" si="3"/>
        <v/>
      </c>
      <c r="AD21" s="352" t="str">
        <f t="shared" si="4"/>
        <v/>
      </c>
      <c r="AE21" s="352"/>
      <c r="AF21" s="352"/>
      <c r="AG21" s="352"/>
      <c r="AH21" s="352"/>
      <c r="AI21" s="352"/>
      <c r="AJ21" s="352"/>
      <c r="AK21" s="352"/>
      <c r="AL21" s="284"/>
      <c r="AM21" s="284"/>
      <c r="AN21" s="284"/>
      <c r="AO21" s="284"/>
      <c r="AP21" s="284"/>
      <c r="AQ21" s="284"/>
      <c r="AR21" s="284"/>
      <c r="AS21" s="284"/>
      <c r="AT21" s="284"/>
    </row>
    <row r="22" spans="1:46" ht="15" customHeight="1">
      <c r="A22" s="247" t="s">
        <v>957</v>
      </c>
      <c r="B22" s="221">
        <f>IF(VLOOKUP($A22,'Data (new)'!$A:$T,2,0)="","",VLOOKUP($A22,'Data (new)'!$A:$T,2,0))</f>
        <v>10675</v>
      </c>
      <c r="C22" s="357" t="str">
        <f>IF(VLOOKUP($A22,Data!$A:$T,3,0)="","",VLOOKUP($A22,Data!$A:$T,3,0))</f>
        <v/>
      </c>
      <c r="D22" s="175" t="str">
        <f>IF(VLOOKUP($A22,'Data (new)'!$A:$T,5,0)="","",VLOOKUP($A22,'Data (new)'!$A:$T,5,0))</f>
        <v>Dune</v>
      </c>
      <c r="E22" s="175" t="str">
        <f>IF(VLOOKUP($A22,'Data (new)'!$A:$T,6,0)="","",VLOOKUP($A22,'Data (new)'!$A:$T,6,0))</f>
        <v>Mateo 1</v>
      </c>
      <c r="F22" s="175" t="str">
        <f>IF(VLOOKUP($A22,'Data (new)'!$A:$T,14,0)="","",VLOOKUP($A22,'Data (new)'!$A:$T,14,0))</f>
        <v>Knobs</v>
      </c>
      <c r="G22" s="175" t="str">
        <f>IF(VLOOKUP($A22,'Data (new)'!$A:$T,10,0)="","",VLOOKUP($A22,'Data (new)'!$A:$T,10,0))</f>
        <v>MEGA</v>
      </c>
      <c r="H22" s="176">
        <f>IF(VLOOKUP($A22,'Data (new)'!$A:$T,11,0)="","",VLOOKUP($A22,'Data (new)'!$A:$T,11,0))</f>
        <v>2</v>
      </c>
      <c r="I22" s="177">
        <f>IF(VLOOKUP($A22,'Data (new)'!$A:$T,16,0)="","",VLOOKUP($A22,'Data (new)'!$A:$T,16,0))</f>
        <v>77</v>
      </c>
      <c r="J22" s="864"/>
      <c r="K22" s="865"/>
      <c r="L22" s="866"/>
      <c r="M22" s="867"/>
      <c r="N22" s="868"/>
      <c r="O22" s="869"/>
      <c r="P22" s="870"/>
      <c r="Q22" s="871"/>
      <c r="R22" s="872"/>
      <c r="S22" s="873"/>
      <c r="T22" s="874"/>
      <c r="U22" s="875"/>
      <c r="V22" s="876"/>
      <c r="W22" s="877"/>
      <c r="X22" s="862">
        <f>IF(VLOOKUP($A22,'Data (new)'!$A:$T,12,0)="","",VLOOKUP($A22,'Data (new)'!$A:$T,12,0))</f>
        <v>3.8559999999999999</v>
      </c>
      <c r="Y22" s="176" t="str">
        <f t="shared" si="0"/>
        <v/>
      </c>
      <c r="Z22" s="176" t="str">
        <f t="shared" si="1"/>
        <v/>
      </c>
      <c r="AA22" s="177" t="str">
        <f t="shared" si="2"/>
        <v/>
      </c>
      <c r="AB22" s="276" t="str">
        <f>IF(ISERROR(Tableau144[[#This Row],[Cost (excl tax, EUR)]]*(1-$G$3)),"",Tableau144[[#This Row],[Cost (excl tax, EUR)]]*(1-$G$3))</f>
        <v/>
      </c>
      <c r="AC22" s="863" t="str">
        <f t="shared" si="3"/>
        <v/>
      </c>
      <c r="AD22" s="352" t="str">
        <f t="shared" si="4"/>
        <v/>
      </c>
      <c r="AE22" s="352"/>
      <c r="AF22" s="352"/>
      <c r="AG22" s="352"/>
      <c r="AH22" s="352"/>
      <c r="AI22" s="352"/>
      <c r="AJ22" s="352"/>
      <c r="AK22" s="352"/>
      <c r="AL22" s="284"/>
      <c r="AM22" s="284"/>
      <c r="AN22" s="284"/>
      <c r="AO22" s="284"/>
      <c r="AP22" s="284"/>
      <c r="AQ22" s="284"/>
      <c r="AR22" s="284"/>
      <c r="AS22" s="284"/>
      <c r="AT22" s="284"/>
    </row>
    <row r="23" spans="1:46" ht="15" customHeight="1">
      <c r="A23" s="239" t="s">
        <v>958</v>
      </c>
      <c r="B23" s="221">
        <f>IF(VLOOKUP($A23,'Data (new)'!$A:$T,2,0)="","",VLOOKUP($A23,'Data (new)'!$A:$T,2,0))</f>
        <v>10680</v>
      </c>
      <c r="C23" s="221" t="str">
        <f>IF(VLOOKUP($A23,Data!$A:$T,3,0)="","",VLOOKUP($A23,Data!$A:$T,3,0))</f>
        <v/>
      </c>
      <c r="D23" s="175" t="str">
        <f>IF(VLOOKUP($A23,'Data (new)'!$A:$T,5,0)="","",VLOOKUP($A23,'Data (new)'!$A:$T,5,0))</f>
        <v>Dune</v>
      </c>
      <c r="E23" s="175" t="str">
        <f>IF(VLOOKUP($A23,'Data (new)'!$A:$T,6,0)="","",VLOOKUP($A23,'Data (new)'!$A:$T,6,0))</f>
        <v>Nexus</v>
      </c>
      <c r="F23" s="175" t="str">
        <f>IF(VLOOKUP($A23,'Data (new)'!$A:$T,14,0)="","",VLOOKUP($A23,'Data (new)'!$A:$T,14,0))</f>
        <v>Slopers</v>
      </c>
      <c r="G23" s="175" t="str">
        <f>IF(VLOOKUP($A23,'Data (new)'!$A:$T,10,0)="","",VLOOKUP($A23,'Data (new)'!$A:$T,10,0))</f>
        <v>M-L</v>
      </c>
      <c r="H23" s="176">
        <f>IF(VLOOKUP($A23,'Data (new)'!$A:$T,11,0)="","",VLOOKUP($A23,'Data (new)'!$A:$T,11,0))</f>
        <v>5</v>
      </c>
      <c r="I23" s="177">
        <f>IF(VLOOKUP($A23,'Data (new)'!$A:$T,16,0)="","",VLOOKUP($A23,'Data (new)'!$A:$T,16,0))</f>
        <v>52</v>
      </c>
      <c r="J23" s="864"/>
      <c r="K23" s="865"/>
      <c r="L23" s="866"/>
      <c r="M23" s="867"/>
      <c r="N23" s="868"/>
      <c r="O23" s="869"/>
      <c r="P23" s="870"/>
      <c r="Q23" s="871"/>
      <c r="R23" s="872"/>
      <c r="S23" s="873"/>
      <c r="T23" s="874"/>
      <c r="U23" s="875"/>
      <c r="V23" s="876"/>
      <c r="W23" s="877"/>
      <c r="X23" s="862">
        <f>IF(VLOOKUP($A23,'Data (new)'!$A:$T,12,0)="","",VLOOKUP($A23,'Data (new)'!$A:$T,12,0))</f>
        <v>1.972</v>
      </c>
      <c r="Y23" s="176" t="str">
        <f t="shared" si="0"/>
        <v/>
      </c>
      <c r="Z23" s="176" t="str">
        <f t="shared" si="1"/>
        <v/>
      </c>
      <c r="AA23" s="177" t="str">
        <f t="shared" si="2"/>
        <v/>
      </c>
      <c r="AB23" s="276" t="str">
        <f>IF(ISERROR(Tableau144[[#This Row],[Cost (excl tax, EUR)]]*(1-$G$3)),"",Tableau144[[#This Row],[Cost (excl tax, EUR)]]*(1-$G$3))</f>
        <v/>
      </c>
      <c r="AC23" s="863" t="str">
        <f t="shared" si="3"/>
        <v/>
      </c>
      <c r="AD23" s="352" t="str">
        <f t="shared" si="4"/>
        <v/>
      </c>
      <c r="AE23" s="352"/>
      <c r="AF23" s="352"/>
      <c r="AG23" s="352"/>
      <c r="AH23" s="352"/>
      <c r="AI23" s="352"/>
      <c r="AJ23" s="352"/>
      <c r="AK23" s="352"/>
      <c r="AL23" s="284"/>
      <c r="AM23" s="284"/>
      <c r="AN23" s="284"/>
      <c r="AO23" s="284"/>
      <c r="AP23" s="284"/>
      <c r="AQ23" s="284"/>
      <c r="AR23" s="284"/>
      <c r="AS23" s="284"/>
      <c r="AT23" s="284"/>
    </row>
    <row r="24" spans="1:46" ht="15" customHeight="1">
      <c r="A24" s="239" t="s">
        <v>959</v>
      </c>
      <c r="B24" s="221">
        <f>IF(VLOOKUP($A24,'Data (new)'!$A:$T,2,0)="","",VLOOKUP($A24,'Data (new)'!$A:$T,2,0))</f>
        <v>9329</v>
      </c>
      <c r="C24" s="221" t="str">
        <f>IF(VLOOKUP($A24,Data!$A:$T,3,0)="","",VLOOKUP($A24,Data!$A:$T,3,0))</f>
        <v/>
      </c>
      <c r="D24" s="175" t="str">
        <f>IF(VLOOKUP($A24,'Data (new)'!$A:$T,5,0)="","",VLOOKUP($A24,'Data (new)'!$A:$T,5,0))</f>
        <v>Dune</v>
      </c>
      <c r="E24" s="175" t="str">
        <f>IF(VLOOKUP($A24,'Data (new)'!$A:$T,6,0)="","",VLOOKUP($A24,'Data (new)'!$A:$T,6,0))</f>
        <v>Octopus</v>
      </c>
      <c r="F24" s="175" t="str">
        <f>IF(VLOOKUP($A24,'Data (new)'!$A:$T,14,0)="","",VLOOKUP($A24,'Data (new)'!$A:$T,14,0))</f>
        <v>Knobs</v>
      </c>
      <c r="G24" s="175" t="str">
        <f>IF(VLOOKUP($A24,'Data (new)'!$A:$T,10,0)="","",VLOOKUP($A24,'Data (new)'!$A:$T,10,0))</f>
        <v>S</v>
      </c>
      <c r="H24" s="176">
        <f>IF(VLOOKUP($A24,'Data (new)'!$A:$T,11,0)="","",VLOOKUP($A24,'Data (new)'!$A:$T,11,0))</f>
        <v>10</v>
      </c>
      <c r="I24" s="177">
        <f>IF(VLOOKUP($A24,'Data (new)'!$A:$T,16,0)="","",VLOOKUP($A24,'Data (new)'!$A:$T,16,0))</f>
        <v>53</v>
      </c>
      <c r="J24" s="864"/>
      <c r="K24" s="865"/>
      <c r="L24" s="866"/>
      <c r="M24" s="867"/>
      <c r="N24" s="868"/>
      <c r="O24" s="869"/>
      <c r="P24" s="870"/>
      <c r="Q24" s="871"/>
      <c r="R24" s="872"/>
      <c r="S24" s="873"/>
      <c r="T24" s="874"/>
      <c r="U24" s="875"/>
      <c r="V24" s="876"/>
      <c r="W24" s="877"/>
      <c r="X24" s="862">
        <f>IF(VLOOKUP($A24,'Data (new)'!$A:$T,12,0)="","",VLOOKUP($A24,'Data (new)'!$A:$T,12,0))</f>
        <v>1.401</v>
      </c>
      <c r="Y24" s="176" t="str">
        <f t="shared" si="0"/>
        <v/>
      </c>
      <c r="Z24" s="176" t="str">
        <f t="shared" si="1"/>
        <v/>
      </c>
      <c r="AA24" s="177" t="str">
        <f t="shared" si="2"/>
        <v/>
      </c>
      <c r="AB24" s="276" t="str">
        <f>IF(ISERROR(Tableau144[[#This Row],[Cost (excl tax, EUR)]]*(1-$G$3)),"",Tableau144[[#This Row],[Cost (excl tax, EUR)]]*(1-$G$3))</f>
        <v/>
      </c>
      <c r="AC24" s="863" t="str">
        <f t="shared" si="3"/>
        <v/>
      </c>
      <c r="AD24" s="352" t="str">
        <f t="shared" si="4"/>
        <v/>
      </c>
      <c r="AE24" s="352"/>
      <c r="AF24" s="352"/>
      <c r="AG24" s="352"/>
      <c r="AH24" s="352"/>
      <c r="AI24" s="352"/>
      <c r="AJ24" s="352"/>
      <c r="AK24" s="352"/>
      <c r="AL24" s="284"/>
      <c r="AM24" s="284"/>
      <c r="AN24" s="284"/>
      <c r="AO24" s="284"/>
      <c r="AP24" s="284"/>
      <c r="AQ24" s="284"/>
      <c r="AR24" s="284"/>
      <c r="AS24" s="284"/>
      <c r="AT24" s="284"/>
    </row>
    <row r="25" spans="1:46" ht="15" customHeight="1">
      <c r="A25" s="239" t="s">
        <v>960</v>
      </c>
      <c r="B25" s="221">
        <f>IF(VLOOKUP($A25,'Data (new)'!$A:$T,2,0)="","",VLOOKUP($A25,'Data (new)'!$A:$T,2,0))</f>
        <v>9320</v>
      </c>
      <c r="C25" s="221" t="str">
        <f>IF(VLOOKUP($A25,Data!$A:$T,3,0)="","",VLOOKUP($A25,Data!$A:$T,3,0))</f>
        <v/>
      </c>
      <c r="D25" s="175" t="str">
        <f>IF(VLOOKUP($A25,'Data (new)'!$A:$T,5,0)="","",VLOOKUP($A25,'Data (new)'!$A:$T,5,0))</f>
        <v>Dune</v>
      </c>
      <c r="E25" s="175" t="str">
        <f>IF(VLOOKUP($A25,'Data (new)'!$A:$T,6,0)="","",VLOOKUP($A25,'Data (new)'!$A:$T,6,0))</f>
        <v>Pusi</v>
      </c>
      <c r="F25" s="175" t="str">
        <f>IF(VLOOKUP($A25,'Data (new)'!$A:$T,14,0)="","",VLOOKUP($A25,'Data (new)'!$A:$T,14,0))</f>
        <v>Crimps</v>
      </c>
      <c r="G25" s="175" t="str">
        <f>IF(VLOOKUP($A25,'Data (new)'!$A:$T,10,0)="","",VLOOKUP($A25,'Data (new)'!$A:$T,10,0))</f>
        <v>S</v>
      </c>
      <c r="H25" s="176">
        <f>IF(VLOOKUP($A25,'Data (new)'!$A:$T,11,0)="","",VLOOKUP($A25,'Data (new)'!$A:$T,11,0))</f>
        <v>10</v>
      </c>
      <c r="I25" s="177">
        <f>IF(VLOOKUP($A25,'Data (new)'!$A:$T,16,0)="","",VLOOKUP($A25,'Data (new)'!$A:$T,16,0))</f>
        <v>46</v>
      </c>
      <c r="J25" s="864"/>
      <c r="K25" s="865"/>
      <c r="L25" s="866"/>
      <c r="M25" s="867"/>
      <c r="N25" s="868"/>
      <c r="O25" s="869"/>
      <c r="P25" s="870"/>
      <c r="Q25" s="871"/>
      <c r="R25" s="872"/>
      <c r="S25" s="873"/>
      <c r="T25" s="874"/>
      <c r="U25" s="875"/>
      <c r="V25" s="876"/>
      <c r="W25" s="877"/>
      <c r="X25" s="862">
        <f>IF(VLOOKUP($A25,'Data (new)'!$A:$T,12,0)="","",VLOOKUP($A25,'Data (new)'!$A:$T,12,0))</f>
        <v>0.97899999999999998</v>
      </c>
      <c r="Y25" s="176" t="str">
        <f t="shared" si="0"/>
        <v/>
      </c>
      <c r="Z25" s="176" t="str">
        <f t="shared" si="1"/>
        <v/>
      </c>
      <c r="AA25" s="177" t="str">
        <f t="shared" si="2"/>
        <v/>
      </c>
      <c r="AB25" s="276" t="str">
        <f>IF(ISERROR(Tableau144[[#This Row],[Cost (excl tax, EUR)]]*(1-$G$3)),"",Tableau144[[#This Row],[Cost (excl tax, EUR)]]*(1-$G$3))</f>
        <v/>
      </c>
      <c r="AC25" s="863" t="str">
        <f t="shared" si="3"/>
        <v/>
      </c>
      <c r="AD25" s="352" t="str">
        <f t="shared" si="4"/>
        <v/>
      </c>
      <c r="AE25" s="352"/>
      <c r="AF25" s="352"/>
      <c r="AG25" s="352"/>
      <c r="AH25" s="352"/>
      <c r="AI25" s="352"/>
      <c r="AJ25" s="352"/>
      <c r="AK25" s="352"/>
      <c r="AL25" s="284"/>
      <c r="AM25" s="284"/>
      <c r="AN25" s="284"/>
      <c r="AO25" s="284"/>
      <c r="AP25" s="284"/>
      <c r="AQ25" s="284"/>
      <c r="AR25" s="284"/>
      <c r="AS25" s="284"/>
      <c r="AT25" s="284"/>
    </row>
    <row r="26" spans="1:46" ht="15" customHeight="1">
      <c r="A26" s="239" t="s">
        <v>961</v>
      </c>
      <c r="B26" s="221">
        <f>IF(VLOOKUP($A26,'Data (new)'!$A:$T,2,0)="","",VLOOKUP($A26,'Data (new)'!$A:$T,2,0))</f>
        <v>9846</v>
      </c>
      <c r="C26" s="221" t="str">
        <f>IF(VLOOKUP($A26,Data!$A:$T,3,0)="","",VLOOKUP($A26,Data!$A:$T,3,0))</f>
        <v/>
      </c>
      <c r="D26" s="175" t="str">
        <f>IF(VLOOKUP($A26,'Data (new)'!$A:$T,5,0)="","",VLOOKUP($A26,'Data (new)'!$A:$T,5,0))</f>
        <v>Dune</v>
      </c>
      <c r="E26" s="175" t="str">
        <f>IF(VLOOKUP($A26,'Data (new)'!$A:$T,6,0)="","",VLOOKUP($A26,'Data (new)'!$A:$T,6,0))</f>
        <v>Rain</v>
      </c>
      <c r="F26" s="175" t="str">
        <f>IF(VLOOKUP($A26,'Data (new)'!$A:$T,14,0)="","",VLOOKUP($A26,'Data (new)'!$A:$T,14,0))</f>
        <v>Edges</v>
      </c>
      <c r="G26" s="175" t="str">
        <f>IF(VLOOKUP($A26,'Data (new)'!$A:$T,10,0)="","",VLOOKUP($A26,'Data (new)'!$A:$T,10,0))</f>
        <v>MEGA</v>
      </c>
      <c r="H26" s="176">
        <f>IF(VLOOKUP($A26,'Data (new)'!$A:$T,11,0)="","",VLOOKUP($A26,'Data (new)'!$A:$T,11,0))</f>
        <v>6</v>
      </c>
      <c r="I26" s="177">
        <f>IF(VLOOKUP($A26,'Data (new)'!$A:$T,16,0)="","",VLOOKUP($A26,'Data (new)'!$A:$T,16,0))</f>
        <v>171</v>
      </c>
      <c r="J26" s="864"/>
      <c r="K26" s="865"/>
      <c r="L26" s="866"/>
      <c r="M26" s="867"/>
      <c r="N26" s="868"/>
      <c r="O26" s="869"/>
      <c r="P26" s="870"/>
      <c r="Q26" s="871"/>
      <c r="R26" s="872"/>
      <c r="S26" s="873"/>
      <c r="T26" s="874"/>
      <c r="U26" s="875"/>
      <c r="V26" s="876"/>
      <c r="W26" s="877"/>
      <c r="X26" s="862">
        <f>IF(VLOOKUP($A26,'Data (new)'!$A:$T,12,0)="","",VLOOKUP($A26,'Data (new)'!$A:$T,12,0))</f>
        <v>8.6189999999999998</v>
      </c>
      <c r="Y26" s="176" t="str">
        <f t="shared" si="0"/>
        <v/>
      </c>
      <c r="Z26" s="176" t="str">
        <f t="shared" si="1"/>
        <v/>
      </c>
      <c r="AA26" s="177" t="str">
        <f t="shared" si="2"/>
        <v/>
      </c>
      <c r="AB26" s="276" t="str">
        <f>IF(ISERROR(Tableau144[[#This Row],[Cost (excl tax, EUR)]]*(1-$G$3)),"",Tableau144[[#This Row],[Cost (excl tax, EUR)]]*(1-$G$3))</f>
        <v/>
      </c>
      <c r="AC26" s="863" t="str">
        <f t="shared" si="3"/>
        <v/>
      </c>
      <c r="AD26" s="352" t="str">
        <f t="shared" si="4"/>
        <v/>
      </c>
      <c r="AE26" s="352"/>
      <c r="AF26" s="352"/>
      <c r="AG26" s="352"/>
      <c r="AH26" s="352"/>
      <c r="AI26" s="352"/>
      <c r="AJ26" s="352"/>
      <c r="AK26" s="352"/>
      <c r="AL26" s="284"/>
      <c r="AM26" s="284"/>
      <c r="AN26" s="284"/>
      <c r="AO26" s="284"/>
      <c r="AP26" s="284"/>
      <c r="AQ26" s="284"/>
      <c r="AR26" s="284"/>
      <c r="AS26" s="284"/>
      <c r="AT26" s="284"/>
    </row>
    <row r="27" spans="1:46" ht="15" customHeight="1">
      <c r="A27" s="239" t="s">
        <v>962</v>
      </c>
      <c r="B27" s="221">
        <f>IF(VLOOKUP($A27,'Data (new)'!$A:$T,2,0)="","",VLOOKUP($A27,'Data (new)'!$A:$T,2,0))</f>
        <v>9532</v>
      </c>
      <c r="C27" s="221" t="str">
        <f>IF(VLOOKUP($A27,Data!$A:$T,3,0)="","",VLOOKUP($A27,Data!$A:$T,3,0))</f>
        <v/>
      </c>
      <c r="D27" s="175" t="str">
        <f>IF(VLOOKUP($A27,'Data (new)'!$A:$T,5,0)="","",VLOOKUP($A27,'Data (new)'!$A:$T,5,0))</f>
        <v>Dune</v>
      </c>
      <c r="E27" s="175" t="str">
        <f>IF(VLOOKUP($A27,'Data (new)'!$A:$T,6,0)="","",VLOOKUP($A27,'Data (new)'!$A:$T,6,0))</f>
        <v>Rex</v>
      </c>
      <c r="F27" s="175" t="str">
        <f>IF(VLOOKUP($A27,'Data (new)'!$A:$T,14,0)="","",VLOOKUP($A27,'Data (new)'!$A:$T,14,0))</f>
        <v>Jugs</v>
      </c>
      <c r="G27" s="175" t="str">
        <f>IF(VLOOKUP($A27,'Data (new)'!$A:$T,10,0)="","",VLOOKUP($A27,'Data (new)'!$A:$T,10,0))</f>
        <v>S</v>
      </c>
      <c r="H27" s="176">
        <f>IF(VLOOKUP($A27,'Data (new)'!$A:$T,11,0)="","",VLOOKUP($A27,'Data (new)'!$A:$T,11,0))</f>
        <v>10</v>
      </c>
      <c r="I27" s="177">
        <f>IF(VLOOKUP($A27,'Data (new)'!$A:$T,16,0)="","",VLOOKUP($A27,'Data (new)'!$A:$T,16,0))</f>
        <v>53</v>
      </c>
      <c r="J27" s="864"/>
      <c r="K27" s="865"/>
      <c r="L27" s="866"/>
      <c r="M27" s="867"/>
      <c r="N27" s="868"/>
      <c r="O27" s="869"/>
      <c r="P27" s="870"/>
      <c r="Q27" s="871"/>
      <c r="R27" s="872"/>
      <c r="S27" s="873"/>
      <c r="T27" s="874"/>
      <c r="U27" s="875"/>
      <c r="V27" s="876"/>
      <c r="W27" s="877"/>
      <c r="X27" s="862">
        <f>IF(VLOOKUP($A27,'Data (new)'!$A:$T,12,0)="","",VLOOKUP($A27,'Data (new)'!$A:$T,12,0))</f>
        <v>1.3740000000000001</v>
      </c>
      <c r="Y27" s="176" t="str">
        <f t="shared" si="0"/>
        <v/>
      </c>
      <c r="Z27" s="176" t="str">
        <f t="shared" si="1"/>
        <v/>
      </c>
      <c r="AA27" s="177" t="str">
        <f t="shared" si="2"/>
        <v/>
      </c>
      <c r="AB27" s="276" t="str">
        <f>IF(ISERROR(Tableau144[[#This Row],[Cost (excl tax, EUR)]]*(1-$G$3)),"",Tableau144[[#This Row],[Cost (excl tax, EUR)]]*(1-$G$3))</f>
        <v/>
      </c>
      <c r="AC27" s="863" t="str">
        <f t="shared" si="3"/>
        <v/>
      </c>
      <c r="AD27" s="352" t="str">
        <f t="shared" si="4"/>
        <v/>
      </c>
      <c r="AE27" s="352"/>
      <c r="AF27" s="352"/>
      <c r="AG27" s="352"/>
      <c r="AH27" s="352"/>
      <c r="AI27" s="352"/>
      <c r="AJ27" s="352"/>
      <c r="AK27" s="352"/>
      <c r="AL27" s="284"/>
      <c r="AM27" s="284"/>
      <c r="AN27" s="284"/>
      <c r="AO27" s="284"/>
      <c r="AP27" s="284"/>
      <c r="AQ27" s="284"/>
      <c r="AR27" s="284"/>
      <c r="AS27" s="284"/>
      <c r="AT27" s="284"/>
    </row>
    <row r="28" spans="1:46" ht="15" customHeight="1">
      <c r="A28" s="239" t="s">
        <v>963</v>
      </c>
      <c r="B28" s="221">
        <f>IF(VLOOKUP($A28,'Data (new)'!$A:$T,2,0)="","",VLOOKUP($A28,'Data (new)'!$A:$T,2,0))</f>
        <v>10888</v>
      </c>
      <c r="C28" s="221" t="str">
        <f>IF(VLOOKUP($A28,Data!$A:$T,3,0)="","",VLOOKUP($A28,Data!$A:$T,3,0))</f>
        <v/>
      </c>
      <c r="D28" s="175" t="str">
        <f>IF(VLOOKUP($A28,'Data (new)'!$A:$T,5,0)="","",VLOOKUP($A28,'Data (new)'!$A:$T,5,0))</f>
        <v>Dune</v>
      </c>
      <c r="E28" s="175" t="str">
        <f>IF(VLOOKUP($A28,'Data (new)'!$A:$T,6,0)="","",VLOOKUP($A28,'Data (new)'!$A:$T,6,0))</f>
        <v>Rival</v>
      </c>
      <c r="F28" s="175" t="str">
        <f>IF(VLOOKUP($A28,'Data (new)'!$A:$T,14,0)="","",VLOOKUP($A28,'Data (new)'!$A:$T,14,0))</f>
        <v>Jugs (Big)</v>
      </c>
      <c r="G28" s="175" t="str">
        <f>IF(VLOOKUP($A28,'Data (new)'!$A:$T,10,0)="","",VLOOKUP($A28,'Data (new)'!$A:$T,10,0))</f>
        <v>XXL</v>
      </c>
      <c r="H28" s="176">
        <f>IF(VLOOKUP($A28,'Data (new)'!$A:$T,11,0)="","",VLOOKUP($A28,'Data (new)'!$A:$T,11,0))</f>
        <v>3</v>
      </c>
      <c r="I28" s="177">
        <f>IF(VLOOKUP($A28,'Data (new)'!$A:$T,16,0)="","",VLOOKUP($A28,'Data (new)'!$A:$T,16,0))</f>
        <v>99</v>
      </c>
      <c r="J28" s="864"/>
      <c r="K28" s="865"/>
      <c r="L28" s="866"/>
      <c r="M28" s="867"/>
      <c r="N28" s="868"/>
      <c r="O28" s="869"/>
      <c r="P28" s="870"/>
      <c r="Q28" s="871"/>
      <c r="R28" s="872"/>
      <c r="S28" s="873"/>
      <c r="T28" s="874"/>
      <c r="U28" s="875"/>
      <c r="V28" s="876"/>
      <c r="W28" s="877"/>
      <c r="X28" s="862">
        <f>IF(VLOOKUP($A28,'Data (new)'!$A:$T,12,0)="","",VLOOKUP($A28,'Data (new)'!$A:$T,12,0))</f>
        <v>5.0149999999999997</v>
      </c>
      <c r="Y28" s="176" t="str">
        <f t="shared" si="0"/>
        <v/>
      </c>
      <c r="Z28" s="176" t="str">
        <f t="shared" si="1"/>
        <v/>
      </c>
      <c r="AA28" s="177" t="str">
        <f t="shared" si="2"/>
        <v/>
      </c>
      <c r="AB28" s="276" t="str">
        <f>IF(ISERROR(Tableau144[[#This Row],[Cost (excl tax, EUR)]]*(1-$G$3)),"",Tableau144[[#This Row],[Cost (excl tax, EUR)]]*(1-$G$3))</f>
        <v/>
      </c>
      <c r="AC28" s="863" t="str">
        <f t="shared" si="3"/>
        <v/>
      </c>
      <c r="AD28" s="352" t="str">
        <f t="shared" si="4"/>
        <v/>
      </c>
      <c r="AE28" s="352"/>
      <c r="AF28" s="352"/>
      <c r="AG28" s="352"/>
      <c r="AH28" s="352"/>
      <c r="AI28" s="352"/>
      <c r="AJ28" s="352"/>
      <c r="AK28" s="352"/>
      <c r="AL28" s="284"/>
      <c r="AM28" s="284"/>
      <c r="AN28" s="284"/>
      <c r="AO28" s="284"/>
      <c r="AP28" s="284"/>
      <c r="AQ28" s="284"/>
      <c r="AR28" s="284"/>
      <c r="AS28" s="284"/>
      <c r="AT28" s="284"/>
    </row>
    <row r="29" spans="1:46" ht="15" customHeight="1">
      <c r="A29" s="239" t="s">
        <v>964</v>
      </c>
      <c r="B29" s="221">
        <f>IF(VLOOKUP($A29,'Data (new)'!$A:$T,2,0)="","",VLOOKUP($A29,'Data (new)'!$A:$T,2,0))</f>
        <v>10334</v>
      </c>
      <c r="C29" s="221" t="str">
        <f>IF(VLOOKUP($A29,Data!$A:$T,3,0)="","",VLOOKUP($A29,Data!$A:$T,3,0))</f>
        <v/>
      </c>
      <c r="D29" s="175" t="str">
        <f>IF(VLOOKUP($A29,'Data (new)'!$A:$T,5,0)="","",VLOOKUP($A29,'Data (new)'!$A:$T,5,0))</f>
        <v>Dune</v>
      </c>
      <c r="E29" s="175" t="str">
        <f>IF(VLOOKUP($A29,'Data (new)'!$A:$T,6,0)="","",VLOOKUP($A29,'Data (new)'!$A:$T,6,0))</f>
        <v>Sirena</v>
      </c>
      <c r="F29" s="175" t="str">
        <f>IF(VLOOKUP($A29,'Data (new)'!$A:$T,14,0)="","",VLOOKUP($A29,'Data (new)'!$A:$T,14,0))</f>
        <v>Slopers</v>
      </c>
      <c r="G29" s="175" t="str">
        <f>IF(VLOOKUP($A29,'Data (new)'!$A:$T,10,0)="","",VLOOKUP($A29,'Data (new)'!$A:$T,10,0))</f>
        <v>MEGA</v>
      </c>
      <c r="H29" s="176">
        <f>IF(VLOOKUP($A29,'Data (new)'!$A:$T,11,0)="","",VLOOKUP($A29,'Data (new)'!$A:$T,11,0))</f>
        <v>1</v>
      </c>
      <c r="I29" s="177">
        <f>IF(VLOOKUP($A29,'Data (new)'!$A:$T,16,0)="","",VLOOKUP($A29,'Data (new)'!$A:$T,16,0))</f>
        <v>53</v>
      </c>
      <c r="J29" s="864"/>
      <c r="K29" s="865"/>
      <c r="L29" s="866"/>
      <c r="M29" s="867"/>
      <c r="N29" s="868"/>
      <c r="O29" s="869"/>
      <c r="P29" s="870"/>
      <c r="Q29" s="871"/>
      <c r="R29" s="872"/>
      <c r="S29" s="873"/>
      <c r="T29" s="874"/>
      <c r="U29" s="875"/>
      <c r="V29" s="876"/>
      <c r="W29" s="877"/>
      <c r="X29" s="862">
        <f>IF(VLOOKUP($A29,'Data (new)'!$A:$T,12,0)="","",VLOOKUP($A29,'Data (new)'!$A:$T,12,0))</f>
        <v>2.4550000000000001</v>
      </c>
      <c r="Y29" s="176" t="str">
        <f t="shared" si="0"/>
        <v/>
      </c>
      <c r="Z29" s="176" t="str">
        <f t="shared" si="1"/>
        <v/>
      </c>
      <c r="AA29" s="177" t="str">
        <f t="shared" si="2"/>
        <v/>
      </c>
      <c r="AB29" s="276" t="str">
        <f>IF(ISERROR(Tableau144[[#This Row],[Cost (excl tax, EUR)]]*(1-$G$3)),"",Tableau144[[#This Row],[Cost (excl tax, EUR)]]*(1-$G$3))</f>
        <v/>
      </c>
      <c r="AC29" s="863" t="str">
        <f t="shared" si="3"/>
        <v/>
      </c>
      <c r="AD29" s="352" t="str">
        <f t="shared" si="4"/>
        <v/>
      </c>
      <c r="AE29" s="352"/>
      <c r="AF29" s="352"/>
      <c r="AG29" s="352"/>
      <c r="AH29" s="352"/>
      <c r="AI29" s="352"/>
      <c r="AJ29" s="352"/>
      <c r="AK29" s="352"/>
      <c r="AL29" s="284"/>
      <c r="AM29" s="284"/>
      <c r="AN29" s="284"/>
      <c r="AO29" s="284"/>
      <c r="AP29" s="284"/>
      <c r="AQ29" s="284"/>
      <c r="AR29" s="284"/>
      <c r="AS29" s="284"/>
      <c r="AT29" s="284"/>
    </row>
    <row r="30" spans="1:46" ht="15" customHeight="1">
      <c r="A30" s="239" t="s">
        <v>965</v>
      </c>
      <c r="B30" s="221">
        <f>IF(VLOOKUP($A30,'Data (new)'!$A:$T,2,0)="","",VLOOKUP($A30,'Data (new)'!$A:$T,2,0))</f>
        <v>10683</v>
      </c>
      <c r="C30" s="221" t="str">
        <f>IF(VLOOKUP($A30,Data!$A:$T,3,0)="","",VLOOKUP($A30,Data!$A:$T,3,0))</f>
        <v/>
      </c>
      <c r="D30" s="175" t="str">
        <f>IF(VLOOKUP($A30,'Data (new)'!$A:$T,5,0)="","",VLOOKUP($A30,'Data (new)'!$A:$T,5,0))</f>
        <v>Dune</v>
      </c>
      <c r="E30" s="175" t="str">
        <f>IF(VLOOKUP($A30,'Data (new)'!$A:$T,6,0)="","",VLOOKUP($A30,'Data (new)'!$A:$T,6,0))</f>
        <v>Sushi</v>
      </c>
      <c r="F30" s="175" t="str">
        <f>IF(VLOOKUP($A30,'Data (new)'!$A:$T,14,0)="","",VLOOKUP($A30,'Data (new)'!$A:$T,14,0))</f>
        <v>Pinches</v>
      </c>
      <c r="G30" s="175" t="str">
        <f>IF(VLOOKUP($A30,'Data (new)'!$A:$T,10,0)="","",VLOOKUP($A30,'Data (new)'!$A:$T,10,0))</f>
        <v>S-XL</v>
      </c>
      <c r="H30" s="176">
        <f>IF(VLOOKUP($A30,'Data (new)'!$A:$T,11,0)="","",VLOOKUP($A30,'Data (new)'!$A:$T,11,0))</f>
        <v>7</v>
      </c>
      <c r="I30" s="177">
        <f>IF(VLOOKUP($A30,'Data (new)'!$A:$T,16,0)="","",VLOOKUP($A30,'Data (new)'!$A:$T,16,0))</f>
        <v>83</v>
      </c>
      <c r="J30" s="864"/>
      <c r="K30" s="865"/>
      <c r="L30" s="866"/>
      <c r="M30" s="867"/>
      <c r="N30" s="868"/>
      <c r="O30" s="869"/>
      <c r="P30" s="870"/>
      <c r="Q30" s="871"/>
      <c r="R30" s="872"/>
      <c r="S30" s="873"/>
      <c r="T30" s="874"/>
      <c r="U30" s="875"/>
      <c r="V30" s="876"/>
      <c r="W30" s="877"/>
      <c r="X30" s="862">
        <f>IF(VLOOKUP($A30,'Data (new)'!$A:$T,12,0)="","",VLOOKUP($A30,'Data (new)'!$A:$T,12,0))</f>
        <v>3.57</v>
      </c>
      <c r="Y30" s="176" t="str">
        <f t="shared" si="0"/>
        <v/>
      </c>
      <c r="Z30" s="176" t="str">
        <f t="shared" si="1"/>
        <v/>
      </c>
      <c r="AA30" s="177" t="str">
        <f t="shared" si="2"/>
        <v/>
      </c>
      <c r="AB30" s="276" t="str">
        <f>IF(ISERROR(Tableau144[[#This Row],[Cost (excl tax, EUR)]]*(1-$G$3)),"",Tableau144[[#This Row],[Cost (excl tax, EUR)]]*(1-$G$3))</f>
        <v/>
      </c>
      <c r="AC30" s="863" t="str">
        <f t="shared" si="3"/>
        <v/>
      </c>
      <c r="AD30" s="352" t="str">
        <f t="shared" si="4"/>
        <v/>
      </c>
      <c r="AE30" s="352"/>
      <c r="AF30" s="352"/>
      <c r="AG30" s="352"/>
      <c r="AH30" s="352"/>
      <c r="AI30" s="352"/>
      <c r="AJ30" s="352"/>
      <c r="AK30" s="352"/>
      <c r="AL30" s="284"/>
      <c r="AM30" s="284"/>
      <c r="AN30" s="284"/>
      <c r="AO30" s="284"/>
      <c r="AP30" s="284"/>
      <c r="AQ30" s="284"/>
      <c r="AR30" s="284"/>
      <c r="AS30" s="284"/>
      <c r="AT30" s="284"/>
    </row>
    <row r="31" spans="1:46" ht="15" customHeight="1">
      <c r="A31" s="239" t="s">
        <v>966</v>
      </c>
      <c r="B31" s="221">
        <f>IF(VLOOKUP($A31,'Data (new)'!$A:$T,2,0)="","",VLOOKUP($A31,'Data (new)'!$A:$T,2,0))</f>
        <v>10678</v>
      </c>
      <c r="C31" s="221" t="str">
        <f>IF(VLOOKUP($A31,Data!$A:$T,3,0)="","",VLOOKUP($A31,Data!$A:$T,3,0))</f>
        <v/>
      </c>
      <c r="D31" s="175" t="str">
        <f>IF(VLOOKUP($A31,'Data (new)'!$A:$T,5,0)="","",VLOOKUP($A31,'Data (new)'!$A:$T,5,0))</f>
        <v>Dune</v>
      </c>
      <c r="E31" s="175" t="str">
        <f>IF(VLOOKUP($A31,'Data (new)'!$A:$T,6,0)="","",VLOOKUP($A31,'Data (new)'!$A:$T,6,0))</f>
        <v>Targa</v>
      </c>
      <c r="F31" s="175" t="str">
        <f>IF(VLOOKUP($A31,'Data (new)'!$A:$T,14,0)="","",VLOOKUP($A31,'Data (new)'!$A:$T,14,0))</f>
        <v>Jugs</v>
      </c>
      <c r="G31" s="175" t="str">
        <f>IF(VLOOKUP($A31,'Data (new)'!$A:$T,10,0)="","",VLOOKUP($A31,'Data (new)'!$A:$T,10,0))</f>
        <v>M</v>
      </c>
      <c r="H31" s="176">
        <f>IF(VLOOKUP($A31,'Data (new)'!$A:$T,11,0)="","",VLOOKUP($A31,'Data (new)'!$A:$T,11,0))</f>
        <v>10</v>
      </c>
      <c r="I31" s="177">
        <f>IF(VLOOKUP($A31,'Data (new)'!$A:$T,16,0)="","",VLOOKUP($A31,'Data (new)'!$A:$T,16,0))</f>
        <v>69</v>
      </c>
      <c r="J31" s="864"/>
      <c r="K31" s="865"/>
      <c r="L31" s="866"/>
      <c r="M31" s="867"/>
      <c r="N31" s="868"/>
      <c r="O31" s="869"/>
      <c r="P31" s="870"/>
      <c r="Q31" s="871"/>
      <c r="R31" s="872"/>
      <c r="S31" s="873"/>
      <c r="T31" s="874"/>
      <c r="U31" s="875"/>
      <c r="V31" s="876"/>
      <c r="W31" s="877"/>
      <c r="X31" s="862">
        <f>IF(VLOOKUP($A31,'Data (new)'!$A:$T,12,0)="","",VLOOKUP($A31,'Data (new)'!$A:$T,12,0))</f>
        <v>2.3319999999999999</v>
      </c>
      <c r="Y31" s="176" t="str">
        <f t="shared" si="0"/>
        <v/>
      </c>
      <c r="Z31" s="176" t="str">
        <f t="shared" si="1"/>
        <v/>
      </c>
      <c r="AA31" s="177" t="str">
        <f t="shared" si="2"/>
        <v/>
      </c>
      <c r="AB31" s="276" t="str">
        <f>IF(ISERROR(Tableau144[[#This Row],[Cost (excl tax, EUR)]]*(1-$G$3)),"",Tableau144[[#This Row],[Cost (excl tax, EUR)]]*(1-$G$3))</f>
        <v/>
      </c>
      <c r="AC31" s="863" t="str">
        <f t="shared" si="3"/>
        <v/>
      </c>
      <c r="AD31" s="352" t="str">
        <f t="shared" si="4"/>
        <v/>
      </c>
      <c r="AE31" s="352"/>
      <c r="AF31" s="352"/>
      <c r="AG31" s="352"/>
      <c r="AH31" s="352"/>
      <c r="AI31" s="352"/>
      <c r="AJ31" s="352"/>
      <c r="AK31" s="352"/>
      <c r="AL31" s="284"/>
      <c r="AM31" s="284"/>
      <c r="AN31" s="284"/>
      <c r="AO31" s="284"/>
      <c r="AP31" s="284"/>
      <c r="AQ31" s="284"/>
      <c r="AR31" s="284"/>
      <c r="AS31" s="284"/>
      <c r="AT31" s="284"/>
    </row>
    <row r="32" spans="1:46" ht="15" customHeight="1">
      <c r="A32" s="239" t="s">
        <v>967</v>
      </c>
      <c r="B32" s="221">
        <f>IF(VLOOKUP($A32,'Data (new)'!$A:$T,2,0)="","",VLOOKUP($A32,'Data (new)'!$A:$T,2,0))</f>
        <v>10333</v>
      </c>
      <c r="C32" s="221" t="str">
        <f>IF(VLOOKUP($A32,Data!$A:$T,3,0)="","",VLOOKUP($A32,Data!$A:$T,3,0))</f>
        <v/>
      </c>
      <c r="D32" s="175" t="str">
        <f>IF(VLOOKUP($A32,'Data (new)'!$A:$T,5,0)="","",VLOOKUP($A32,'Data (new)'!$A:$T,5,0))</f>
        <v>Dune</v>
      </c>
      <c r="E32" s="175" t="str">
        <f>IF(VLOOKUP($A32,'Data (new)'!$A:$T,6,0)="","",VLOOKUP($A32,'Data (new)'!$A:$T,6,0))</f>
        <v>Tsuyo</v>
      </c>
      <c r="F32" s="175" t="str">
        <f>IF(VLOOKUP($A32,'Data (new)'!$A:$T,14,0)="","",VLOOKUP($A32,'Data (new)'!$A:$T,14,0))</f>
        <v>Slopers</v>
      </c>
      <c r="G32" s="175" t="str">
        <f>IF(VLOOKUP($A32,'Data (new)'!$A:$T,10,0)="","",VLOOKUP($A32,'Data (new)'!$A:$T,10,0))</f>
        <v>XXL</v>
      </c>
      <c r="H32" s="176">
        <f>IF(VLOOKUP($A32,'Data (new)'!$A:$T,11,0)="","",VLOOKUP($A32,'Data (new)'!$A:$T,11,0))</f>
        <v>2</v>
      </c>
      <c r="I32" s="177">
        <f>IF(VLOOKUP($A32,'Data (new)'!$A:$T,16,0)="","",VLOOKUP($A32,'Data (new)'!$A:$T,16,0))</f>
        <v>104</v>
      </c>
      <c r="J32" s="864"/>
      <c r="K32" s="865"/>
      <c r="L32" s="866"/>
      <c r="M32" s="867"/>
      <c r="N32" s="868"/>
      <c r="O32" s="869"/>
      <c r="P32" s="870"/>
      <c r="Q32" s="871"/>
      <c r="R32" s="872"/>
      <c r="S32" s="873"/>
      <c r="T32" s="874"/>
      <c r="U32" s="875"/>
      <c r="V32" s="876"/>
      <c r="W32" s="877"/>
      <c r="X32" s="862">
        <f>IF(VLOOKUP($A32,'Data (new)'!$A:$T,12,0)="","",VLOOKUP($A32,'Data (new)'!$A:$T,12,0))</f>
        <v>5.3650000000000002</v>
      </c>
      <c r="Y32" s="176" t="str">
        <f t="shared" si="0"/>
        <v/>
      </c>
      <c r="Z32" s="176" t="str">
        <f t="shared" si="1"/>
        <v/>
      </c>
      <c r="AA32" s="177" t="str">
        <f t="shared" si="2"/>
        <v/>
      </c>
      <c r="AB32" s="276" t="str">
        <f>IF(ISERROR(Tableau144[[#This Row],[Cost (excl tax, EUR)]]*(1-$G$3)),"",Tableau144[[#This Row],[Cost (excl tax, EUR)]]*(1-$G$3))</f>
        <v/>
      </c>
      <c r="AC32" s="863" t="str">
        <f t="shared" si="3"/>
        <v/>
      </c>
      <c r="AD32" s="352" t="str">
        <f t="shared" si="4"/>
        <v/>
      </c>
      <c r="AE32" s="352"/>
      <c r="AF32" s="352"/>
      <c r="AG32" s="352"/>
      <c r="AH32" s="352"/>
      <c r="AI32" s="352"/>
      <c r="AJ32" s="352"/>
      <c r="AK32" s="352"/>
      <c r="AL32" s="284"/>
      <c r="AM32" s="284"/>
      <c r="AN32" s="284"/>
      <c r="AO32" s="284"/>
      <c r="AP32" s="284"/>
      <c r="AQ32" s="284"/>
      <c r="AR32" s="284"/>
      <c r="AS32" s="284"/>
      <c r="AT32" s="284"/>
    </row>
    <row r="33" spans="1:46" ht="15" customHeight="1">
      <c r="A33" s="247" t="s">
        <v>968</v>
      </c>
      <c r="B33" s="221">
        <f>IF(VLOOKUP($A33,'Data (new)'!$A:$T,2,0)="","",VLOOKUP($A33,'Data (new)'!$A:$T,2,0))</f>
        <v>10332</v>
      </c>
      <c r="C33" s="221" t="str">
        <f>IF(VLOOKUP($A33,Data!$A:$T,3,0)="","",VLOOKUP($A33,Data!$A:$T,3,0))</f>
        <v/>
      </c>
      <c r="D33" s="175" t="str">
        <f>IF(VLOOKUP($A33,'Data (new)'!$A:$T,5,0)="","",VLOOKUP($A33,'Data (new)'!$A:$T,5,0))</f>
        <v>Dune</v>
      </c>
      <c r="E33" s="175" t="str">
        <f>IF(VLOOKUP($A33,'Data (new)'!$A:$T,6,0)="","",VLOOKUP($A33,'Data (new)'!$A:$T,6,0))</f>
        <v>Yotsu</v>
      </c>
      <c r="F33" s="175" t="str">
        <f>IF(VLOOKUP($A33,'Data (new)'!$A:$T,14,0)="","",VLOOKUP($A33,'Data (new)'!$A:$T,14,0))</f>
        <v>Pinches</v>
      </c>
      <c r="G33" s="175" t="str">
        <f>IF(VLOOKUP($A33,'Data (new)'!$A:$T,10,0)="","",VLOOKUP($A33,'Data (new)'!$A:$T,10,0))</f>
        <v>XXL</v>
      </c>
      <c r="H33" s="176">
        <f>IF(VLOOKUP($A33,'Data (new)'!$A:$T,11,0)="","",VLOOKUP($A33,'Data (new)'!$A:$T,11,0))</f>
        <v>2</v>
      </c>
      <c r="I33" s="177">
        <f>IF(VLOOKUP($A33,'Data (new)'!$A:$T,16,0)="","",VLOOKUP($A33,'Data (new)'!$A:$T,16,0))</f>
        <v>86</v>
      </c>
      <c r="J33" s="864"/>
      <c r="K33" s="865"/>
      <c r="L33" s="866"/>
      <c r="M33" s="867"/>
      <c r="N33" s="868"/>
      <c r="O33" s="869"/>
      <c r="P33" s="870"/>
      <c r="Q33" s="871"/>
      <c r="R33" s="872"/>
      <c r="S33" s="873"/>
      <c r="T33" s="874"/>
      <c r="U33" s="875"/>
      <c r="V33" s="876"/>
      <c r="W33" s="877"/>
      <c r="X33" s="862">
        <f>IF(VLOOKUP($A33,'Data (new)'!$A:$T,12,0)="","",VLOOKUP($A33,'Data (new)'!$A:$T,12,0))</f>
        <v>4.3490000000000002</v>
      </c>
      <c r="Y33" s="176" t="str">
        <f t="shared" si="0"/>
        <v/>
      </c>
      <c r="Z33" s="176" t="str">
        <f t="shared" si="1"/>
        <v/>
      </c>
      <c r="AA33" s="177" t="str">
        <f t="shared" si="2"/>
        <v/>
      </c>
      <c r="AB33" s="276" t="str">
        <f>IF(ISERROR(Tableau144[[#This Row],[Cost (excl tax, EUR)]]*(1-$G$3)),"",Tableau144[[#This Row],[Cost (excl tax, EUR)]]*(1-$G$3))</f>
        <v/>
      </c>
      <c r="AC33" s="863" t="str">
        <f t="shared" si="3"/>
        <v/>
      </c>
      <c r="AD33" s="352" t="str">
        <f t="shared" si="4"/>
        <v/>
      </c>
      <c r="AE33" s="352"/>
      <c r="AF33" s="352"/>
      <c r="AG33" s="352"/>
      <c r="AH33" s="352"/>
      <c r="AI33" s="352"/>
      <c r="AJ33" s="352"/>
      <c r="AK33" s="352"/>
      <c r="AL33" s="284"/>
      <c r="AM33" s="284"/>
      <c r="AN33" s="284"/>
      <c r="AO33" s="284"/>
      <c r="AP33" s="284"/>
      <c r="AQ33" s="284"/>
      <c r="AR33" s="284"/>
      <c r="AS33" s="284"/>
      <c r="AT33" s="284"/>
    </row>
    <row r="34" spans="1:46" ht="15" customHeight="1">
      <c r="A34" s="247" t="s">
        <v>969</v>
      </c>
      <c r="B34" s="221">
        <f>IF(VLOOKUP($A34,'Data (new)'!$A:$T,2,0)="","",VLOOKUP($A34,'Data (new)'!$A:$T,2,0))</f>
        <v>9322</v>
      </c>
      <c r="C34" s="221" t="str">
        <f>IF(VLOOKUP($A34,Data!$A:$T,3,0)="","",VLOOKUP($A34,Data!$A:$T,3,0))</f>
        <v/>
      </c>
      <c r="D34" s="175" t="str">
        <f>IF(VLOOKUP($A34,'Data (new)'!$A:$T,5,0)="","",VLOOKUP($A34,'Data (new)'!$A:$T,5,0))</f>
        <v>Dune</v>
      </c>
      <c r="E34" s="175" t="str">
        <f>IF(VLOOKUP($A34,'Data (new)'!$A:$T,6,0)="","",VLOOKUP($A34,'Data (new)'!$A:$T,6,0))</f>
        <v>Yumi</v>
      </c>
      <c r="F34" s="175" t="str">
        <f>IF(VLOOKUP($A34,'Data (new)'!$A:$T,14,0)="","",VLOOKUP($A34,'Data (new)'!$A:$T,14,0))</f>
        <v>Crimps</v>
      </c>
      <c r="G34" s="175" t="str">
        <f>IF(VLOOKUP($A34,'Data (new)'!$A:$T,10,0)="","",VLOOKUP($A34,'Data (new)'!$A:$T,10,0))</f>
        <v>S-M</v>
      </c>
      <c r="H34" s="176">
        <f>IF(VLOOKUP($A34,'Data (new)'!$A:$T,11,0)="","",VLOOKUP($A34,'Data (new)'!$A:$T,11,0))</f>
        <v>10</v>
      </c>
      <c r="I34" s="177">
        <f>IF(VLOOKUP($A34,'Data (new)'!$A:$T,16,0)="","",VLOOKUP($A34,'Data (new)'!$A:$T,16,0))</f>
        <v>46</v>
      </c>
      <c r="J34" s="864"/>
      <c r="K34" s="865"/>
      <c r="L34" s="866"/>
      <c r="M34" s="867"/>
      <c r="N34" s="868"/>
      <c r="O34" s="869"/>
      <c r="P34" s="870"/>
      <c r="Q34" s="871"/>
      <c r="R34" s="872"/>
      <c r="S34" s="873"/>
      <c r="T34" s="874"/>
      <c r="U34" s="875"/>
      <c r="V34" s="876"/>
      <c r="W34" s="877"/>
      <c r="X34" s="862">
        <f>IF(VLOOKUP($A34,'Data (new)'!$A:$T,12,0)="","",VLOOKUP($A34,'Data (new)'!$A:$T,12,0))</f>
        <v>0.97199999999999998</v>
      </c>
      <c r="Y34" s="176" t="str">
        <f t="shared" si="0"/>
        <v/>
      </c>
      <c r="Z34" s="176" t="str">
        <f t="shared" si="1"/>
        <v/>
      </c>
      <c r="AA34" s="177" t="str">
        <f t="shared" si="2"/>
        <v/>
      </c>
      <c r="AB34" s="276" t="str">
        <f>IF(ISERROR(Tableau144[[#This Row],[Cost (excl tax, EUR)]]*(1-$G$3)),"",Tableau144[[#This Row],[Cost (excl tax, EUR)]]*(1-$G$3))</f>
        <v/>
      </c>
      <c r="AC34" s="863" t="str">
        <f t="shared" si="3"/>
        <v/>
      </c>
      <c r="AD34" s="352" t="str">
        <f t="shared" si="4"/>
        <v/>
      </c>
      <c r="AE34" s="352"/>
      <c r="AF34" s="352"/>
      <c r="AG34" s="352"/>
      <c r="AH34" s="352"/>
      <c r="AI34" s="352"/>
      <c r="AJ34" s="352"/>
      <c r="AK34" s="352"/>
      <c r="AL34" s="284"/>
      <c r="AM34" s="284"/>
      <c r="AN34" s="284"/>
      <c r="AO34" s="284"/>
      <c r="AP34" s="284"/>
      <c r="AQ34" s="284"/>
      <c r="AR34" s="284"/>
      <c r="AS34" s="284"/>
      <c r="AT34" s="284"/>
    </row>
    <row r="35" spans="1:46" ht="15" customHeight="1">
      <c r="A35" s="666" t="s">
        <v>970</v>
      </c>
      <c r="B35" s="221">
        <f>IF(VLOOKUP($A35,'Data (new)'!$A:$T,2,0)="","",VLOOKUP($A35,'Data (new)'!$A:$T,2,0))</f>
        <v>9330</v>
      </c>
      <c r="C35" s="651" t="str">
        <f>IF(VLOOKUP($A35,Data!$A:$T,3,0)="","",VLOOKUP($A35,Data!$A:$T,3,0))</f>
        <v/>
      </c>
      <c r="D35" s="175" t="str">
        <f>IF(VLOOKUP($A35,'Data (new)'!$A:$T,5,0)="","",VLOOKUP($A35,'Data (new)'!$A:$T,5,0))</f>
        <v>Dune</v>
      </c>
      <c r="E35" s="175" t="str">
        <f>IF(VLOOKUP($A35,'Data (new)'!$A:$T,6,0)="","",VLOOKUP($A35,'Data (new)'!$A:$T,6,0))</f>
        <v>Zen</v>
      </c>
      <c r="F35" s="175" t="str">
        <f>IF(VLOOKUP($A35,'Data (new)'!$A:$T,14,0)="","",VLOOKUP($A35,'Data (new)'!$A:$T,14,0))</f>
        <v>Pinches</v>
      </c>
      <c r="G35" s="175" t="str">
        <f>IF(VLOOKUP($A35,'Data (new)'!$A:$T,10,0)="","",VLOOKUP($A35,'Data (new)'!$A:$T,10,0))</f>
        <v>M-L</v>
      </c>
      <c r="H35" s="176">
        <f>IF(VLOOKUP($A35,'Data (new)'!$A:$T,11,0)="","",VLOOKUP($A35,'Data (new)'!$A:$T,11,0))</f>
        <v>15</v>
      </c>
      <c r="I35" s="177">
        <f>IF(VLOOKUP($A35,'Data (new)'!$A:$T,16,0)="","",VLOOKUP($A35,'Data (new)'!$A:$T,16,0))</f>
        <v>183</v>
      </c>
      <c r="J35" s="864"/>
      <c r="K35" s="865"/>
      <c r="L35" s="866"/>
      <c r="M35" s="867"/>
      <c r="N35" s="868"/>
      <c r="O35" s="869"/>
      <c r="P35" s="870"/>
      <c r="Q35" s="871"/>
      <c r="R35" s="872"/>
      <c r="S35" s="873"/>
      <c r="T35" s="874"/>
      <c r="U35" s="875"/>
      <c r="V35" s="876"/>
      <c r="W35" s="877"/>
      <c r="X35" s="862">
        <f>IF(VLOOKUP($A35,'Data (new)'!$A:$T,12,0)="","",VLOOKUP($A35,'Data (new)'!$A:$T,12,0))</f>
        <v>8.4760000000000009</v>
      </c>
      <c r="Y35" s="176" t="str">
        <f t="shared" si="0"/>
        <v/>
      </c>
      <c r="Z35" s="176" t="str">
        <f t="shared" si="1"/>
        <v/>
      </c>
      <c r="AA35" s="177" t="str">
        <f t="shared" si="2"/>
        <v/>
      </c>
      <c r="AB35" s="276" t="str">
        <f>IF(ISERROR(Tableau144[[#This Row],[Cost (excl tax, EUR)]]*(1-$G$3)),"",Tableau144[[#This Row],[Cost (excl tax, EUR)]]*(1-$G$3))</f>
        <v/>
      </c>
      <c r="AC35" s="863" t="str">
        <f t="shared" si="3"/>
        <v/>
      </c>
      <c r="AD35" s="352" t="str">
        <f t="shared" si="4"/>
        <v/>
      </c>
      <c r="AE35" s="352"/>
      <c r="AF35" s="352"/>
      <c r="AG35" s="352"/>
      <c r="AH35" s="352"/>
      <c r="AI35" s="352"/>
      <c r="AJ35" s="352"/>
      <c r="AK35" s="352"/>
      <c r="AL35" s="284"/>
      <c r="AM35" s="284"/>
      <c r="AN35" s="284"/>
      <c r="AO35" s="284"/>
      <c r="AP35" s="284"/>
      <c r="AQ35" s="284"/>
      <c r="AR35" s="284"/>
      <c r="AS35" s="284"/>
      <c r="AT35" s="284"/>
    </row>
    <row r="36" spans="1:46" ht="15" customHeight="1">
      <c r="A36" s="247" t="s">
        <v>1586</v>
      </c>
      <c r="B36" s="221" t="str">
        <f>IF(VLOOKUP($A36,'Data (new)'!$A:$T,2,0)="","",VLOOKUP($A36,'Data (new)'!$A:$T,2,0))</f>
        <v/>
      </c>
      <c r="C36" s="357" t="e">
        <f>IF(VLOOKUP($A36,Data!$A:$T,3,0)="","",VLOOKUP($A36,Data!$A:$T,3,0))</f>
        <v>#N/A</v>
      </c>
      <c r="D36" s="175" t="str">
        <f>IF(VLOOKUP($A36,'Data (new)'!$A:$T,5,0)="","",VLOOKUP($A36,'Data (new)'!$A:$T,5,0))</f>
        <v>Dune Gava</v>
      </c>
      <c r="E36" s="175" t="str">
        <f>IF(VLOOKUP($A36,'Data (new)'!$A:$T,6,0)="","",VLOOKUP($A36,'Data (new)'!$A:$T,6,0))</f>
        <v>Omega 1</v>
      </c>
      <c r="F36" s="175" t="str">
        <f>IF(VLOOKUP($A36,'Data (new)'!$A:$T,14,0)="","",VLOOKUP($A36,'Data (new)'!$A:$T,14,0))</f>
        <v>Edges</v>
      </c>
      <c r="G36" s="175" t="str">
        <f>IF(VLOOKUP($A36,'Data (new)'!$A:$T,10,0)="","",VLOOKUP($A36,'Data (new)'!$A:$T,10,0))</f>
        <v>XXL</v>
      </c>
      <c r="H36" s="176">
        <f>IF(VLOOKUP($A36,'Data (new)'!$A:$T,11,0)="","",VLOOKUP($A36,'Data (new)'!$A:$T,11,0))</f>
        <v>4</v>
      </c>
      <c r="I36" s="177">
        <f>IF(VLOOKUP($A36,'Data (new)'!$A:$T,16,0)="","",VLOOKUP($A36,'Data (new)'!$A:$T,16,0))</f>
        <v>88</v>
      </c>
      <c r="J36" s="864"/>
      <c r="K36" s="865"/>
      <c r="L36" s="866"/>
      <c r="M36" s="867"/>
      <c r="N36" s="868"/>
      <c r="O36" s="869"/>
      <c r="P36" s="870"/>
      <c r="Q36" s="871"/>
      <c r="R36" s="872"/>
      <c r="S36" s="873"/>
      <c r="T36" s="874"/>
      <c r="U36" s="875"/>
      <c r="V36" s="876"/>
      <c r="W36" s="877"/>
      <c r="X36" s="862">
        <f>IF(VLOOKUP($A36,'Data (new)'!$A:$T,12,0)="","",VLOOKUP($A36,'Data (new)'!$A:$T,12,0))</f>
        <v>4.51</v>
      </c>
      <c r="Y36" s="176" t="str">
        <f t="shared" si="0"/>
        <v/>
      </c>
      <c r="Z36" s="176" t="str">
        <f t="shared" si="1"/>
        <v/>
      </c>
      <c r="AA36" s="177" t="str">
        <f t="shared" si="2"/>
        <v/>
      </c>
      <c r="AB36" s="276" t="str">
        <f>IF(ISERROR(Tableau144[[#This Row],[Cost (excl tax, EUR)]]*(1-$G$3)),"",Tableau144[[#This Row],[Cost (excl tax, EUR)]]*(1-$G$3))</f>
        <v/>
      </c>
      <c r="AC36" s="863" t="str">
        <f t="shared" si="3"/>
        <v/>
      </c>
      <c r="AD36" s="352" t="str">
        <f t="shared" si="4"/>
        <v/>
      </c>
      <c r="AE36" s="352"/>
      <c r="AF36" s="352"/>
      <c r="AG36" s="352"/>
      <c r="AH36" s="352"/>
      <c r="AI36" s="352"/>
      <c r="AJ36" s="352"/>
      <c r="AK36" s="352"/>
      <c r="AL36" s="284"/>
      <c r="AM36" s="284"/>
      <c r="AN36" s="284"/>
      <c r="AO36" s="284"/>
      <c r="AP36" s="284"/>
      <c r="AQ36" s="284"/>
      <c r="AR36" s="284"/>
      <c r="AS36" s="284"/>
      <c r="AT36" s="284"/>
    </row>
    <row r="37" spans="1:46" ht="15" customHeight="1">
      <c r="A37" s="239" t="s">
        <v>1587</v>
      </c>
      <c r="B37" s="221" t="str">
        <f>IF(VLOOKUP($A37,'Data (new)'!$A:$T,2,0)="","",VLOOKUP($A37,'Data (new)'!$A:$T,2,0))</f>
        <v/>
      </c>
      <c r="C37" s="221" t="e">
        <f>IF(VLOOKUP($A37,Data!$A:$T,3,0)="","",VLOOKUP($A37,Data!$A:$T,3,0))</f>
        <v>#N/A</v>
      </c>
      <c r="D37" s="175" t="str">
        <f>IF(VLOOKUP($A37,'Data (new)'!$A:$T,5,0)="","",VLOOKUP($A37,'Data (new)'!$A:$T,5,0))</f>
        <v>Dune Gava</v>
      </c>
      <c r="E37" s="175" t="str">
        <f>IF(VLOOKUP($A37,'Data (new)'!$A:$T,6,0)="","",VLOOKUP($A37,'Data (new)'!$A:$T,6,0))</f>
        <v>Omega 2</v>
      </c>
      <c r="F37" s="175" t="str">
        <f>IF(VLOOKUP($A37,'Data (new)'!$A:$T,14,0)="","",VLOOKUP($A37,'Data (new)'!$A:$T,14,0))</f>
        <v>Edges</v>
      </c>
      <c r="G37" s="175" t="str">
        <f>IF(VLOOKUP($A37,'Data (new)'!$A:$T,10,0)="","",VLOOKUP($A37,'Data (new)'!$A:$T,10,0))</f>
        <v>XXL</v>
      </c>
      <c r="H37" s="176">
        <f>IF(VLOOKUP($A37,'Data (new)'!$A:$T,11,0)="","",VLOOKUP($A37,'Data (new)'!$A:$T,11,0))</f>
        <v>5</v>
      </c>
      <c r="I37" s="177">
        <f>IF(VLOOKUP($A37,'Data (new)'!$A:$T,16,0)="","",VLOOKUP($A37,'Data (new)'!$A:$T,16,0))</f>
        <v>74</v>
      </c>
      <c r="J37" s="864"/>
      <c r="K37" s="865"/>
      <c r="L37" s="866"/>
      <c r="M37" s="867"/>
      <c r="N37" s="868"/>
      <c r="O37" s="869"/>
      <c r="P37" s="870"/>
      <c r="Q37" s="871"/>
      <c r="R37" s="872"/>
      <c r="S37" s="873"/>
      <c r="T37" s="874"/>
      <c r="U37" s="875"/>
      <c r="V37" s="876"/>
      <c r="W37" s="877"/>
      <c r="X37" s="862">
        <f>IF(VLOOKUP($A37,'Data (new)'!$A:$T,12,0)="","",VLOOKUP($A37,'Data (new)'!$A:$T,12,0))</f>
        <v>4.2699999999999996</v>
      </c>
      <c r="Y37" s="176" t="str">
        <f t="shared" si="0"/>
        <v/>
      </c>
      <c r="Z37" s="176" t="str">
        <f t="shared" si="1"/>
        <v/>
      </c>
      <c r="AA37" s="177" t="str">
        <f t="shared" si="2"/>
        <v/>
      </c>
      <c r="AB37" s="276" t="str">
        <f>IF(ISERROR(Tableau144[[#This Row],[Cost (excl tax, EUR)]]*(1-$G$3)),"",Tableau144[[#This Row],[Cost (excl tax, EUR)]]*(1-$G$3))</f>
        <v/>
      </c>
      <c r="AC37" s="863" t="str">
        <f t="shared" si="3"/>
        <v/>
      </c>
      <c r="AD37" s="352" t="str">
        <f t="shared" si="4"/>
        <v/>
      </c>
      <c r="AE37" s="352"/>
      <c r="AF37" s="352"/>
      <c r="AG37" s="352"/>
      <c r="AH37" s="352"/>
      <c r="AI37" s="352"/>
      <c r="AJ37" s="352"/>
      <c r="AK37" s="352"/>
      <c r="AL37" s="284"/>
      <c r="AM37" s="284"/>
      <c r="AN37" s="284"/>
      <c r="AO37" s="284"/>
      <c r="AP37" s="284"/>
      <c r="AQ37" s="284"/>
      <c r="AR37" s="284"/>
      <c r="AS37" s="284"/>
      <c r="AT37" s="284"/>
    </row>
    <row r="38" spans="1:46" ht="15" customHeight="1">
      <c r="A38" s="239" t="s">
        <v>1588</v>
      </c>
      <c r="B38" s="221" t="str">
        <f>IF(VLOOKUP($A38,'Data (new)'!$A:$T,2,0)="","",VLOOKUP($A38,'Data (new)'!$A:$T,2,0))</f>
        <v/>
      </c>
      <c r="C38" s="221" t="e">
        <f>IF(VLOOKUP($A38,Data!$A:$T,3,0)="","",VLOOKUP($A38,Data!$A:$T,3,0))</f>
        <v>#N/A</v>
      </c>
      <c r="D38" s="175" t="str">
        <f>IF(VLOOKUP($A38,'Data (new)'!$A:$T,5,0)="","",VLOOKUP($A38,'Data (new)'!$A:$T,5,0))</f>
        <v>Dune Gava</v>
      </c>
      <c r="E38" s="175" t="str">
        <f>IF(VLOOKUP($A38,'Data (new)'!$A:$T,6,0)="","",VLOOKUP($A38,'Data (new)'!$A:$T,6,0))</f>
        <v>Omega 3</v>
      </c>
      <c r="F38" s="175" t="str">
        <f>IF(VLOOKUP($A38,'Data (new)'!$A:$T,14,0)="","",VLOOKUP($A38,'Data (new)'!$A:$T,14,0))</f>
        <v>Edges</v>
      </c>
      <c r="G38" s="175" t="str">
        <f>IF(VLOOKUP($A38,'Data (new)'!$A:$T,10,0)="","",VLOOKUP($A38,'Data (new)'!$A:$T,10,0))</f>
        <v>XXL</v>
      </c>
      <c r="H38" s="176">
        <f>IF(VLOOKUP($A38,'Data (new)'!$A:$T,11,0)="","",VLOOKUP($A38,'Data (new)'!$A:$T,11,0))</f>
        <v>5</v>
      </c>
      <c r="I38" s="177">
        <f>IF(VLOOKUP($A38,'Data (new)'!$A:$T,16,0)="","",VLOOKUP($A38,'Data (new)'!$A:$T,16,0))</f>
        <v>60</v>
      </c>
      <c r="J38" s="864"/>
      <c r="K38" s="865"/>
      <c r="L38" s="866"/>
      <c r="M38" s="867"/>
      <c r="N38" s="868"/>
      <c r="O38" s="869"/>
      <c r="P38" s="870"/>
      <c r="Q38" s="871"/>
      <c r="R38" s="872"/>
      <c r="S38" s="873"/>
      <c r="T38" s="874"/>
      <c r="U38" s="875"/>
      <c r="V38" s="876"/>
      <c r="W38" s="877"/>
      <c r="X38" s="862">
        <f>IF(VLOOKUP($A38,'Data (new)'!$A:$T,12,0)="","",VLOOKUP($A38,'Data (new)'!$A:$T,12,0))</f>
        <v>2.786</v>
      </c>
      <c r="Y38" s="176" t="str">
        <f t="shared" si="0"/>
        <v/>
      </c>
      <c r="Z38" s="176" t="str">
        <f t="shared" si="1"/>
        <v/>
      </c>
      <c r="AA38" s="177" t="str">
        <f t="shared" si="2"/>
        <v/>
      </c>
      <c r="AB38" s="276" t="str">
        <f>IF(ISERROR(Tableau144[[#This Row],[Cost (excl tax, EUR)]]*(1-$G$3)),"",Tableau144[[#This Row],[Cost (excl tax, EUR)]]*(1-$G$3))</f>
        <v/>
      </c>
      <c r="AC38" s="863" t="str">
        <f t="shared" si="3"/>
        <v/>
      </c>
      <c r="AD38" s="352" t="str">
        <f t="shared" si="4"/>
        <v/>
      </c>
      <c r="AE38" s="352"/>
      <c r="AF38" s="352"/>
      <c r="AG38" s="352"/>
      <c r="AH38" s="352"/>
      <c r="AI38" s="352"/>
      <c r="AJ38" s="352"/>
      <c r="AK38" s="352"/>
      <c r="AL38" s="284"/>
      <c r="AM38" s="284"/>
      <c r="AN38" s="284"/>
      <c r="AO38" s="284"/>
      <c r="AP38" s="284"/>
      <c r="AQ38" s="284"/>
      <c r="AR38" s="284"/>
      <c r="AS38" s="284"/>
      <c r="AT38" s="284"/>
    </row>
    <row r="39" spans="1:46" ht="15" customHeight="1">
      <c r="A39" s="239" t="s">
        <v>911</v>
      </c>
      <c r="B39" s="221">
        <f>IF(VLOOKUP($A39,'Data (new)'!$A:$T,2,0)="","",VLOOKUP($A39,'Data (new)'!$A:$T,2,0))</f>
        <v>8379</v>
      </c>
      <c r="C39" s="221" t="str">
        <f>IF(VLOOKUP($A39,Data!$A:$T,3,0)="","",VLOOKUP($A39,Data!$A:$T,3,0))</f>
        <v>H077</v>
      </c>
      <c r="D39" s="175" t="str">
        <f>IF(VLOOKUP($A39,'Data (new)'!$A:$T,5,0)="","",VLOOKUP($A39,'Data (new)'!$A:$T,5,0))</f>
        <v>Hybrid</v>
      </c>
      <c r="E39" s="175" t="str">
        <f>IF(VLOOKUP($A39,'Data (new)'!$A:$T,6,0)="","",VLOOKUP($A39,'Data (new)'!$A:$T,6,0))</f>
        <v>Akro</v>
      </c>
      <c r="F39" s="175" t="str">
        <f>IF(VLOOKUP($A39,'Data (new)'!$A:$T,14,0)="","",VLOOKUP($A39,'Data (new)'!$A:$T,14,0))</f>
        <v>Pockets</v>
      </c>
      <c r="G39" s="175" t="str">
        <f>IF(VLOOKUP($A39,'Data (new)'!$A:$T,10,0)="","",VLOOKUP($A39,'Data (new)'!$A:$T,10,0))</f>
        <v>M / L / XL</v>
      </c>
      <c r="H39" s="176">
        <f>IF(VLOOKUP($A39,'Data (new)'!$A:$T,11,0)="","",VLOOKUP($A39,'Data (new)'!$A:$T,11,0))</f>
        <v>10</v>
      </c>
      <c r="I39" s="177">
        <f>IF(VLOOKUP($A39,'Data (new)'!$A:$T,16,0)="","",VLOOKUP($A39,'Data (new)'!$A:$T,16,0))</f>
        <v>91</v>
      </c>
      <c r="J39" s="864"/>
      <c r="K39" s="865"/>
      <c r="L39" s="866"/>
      <c r="M39" s="867"/>
      <c r="N39" s="868"/>
      <c r="O39" s="869"/>
      <c r="P39" s="870"/>
      <c r="Q39" s="871"/>
      <c r="R39" s="872"/>
      <c r="S39" s="873"/>
      <c r="T39" s="874"/>
      <c r="U39" s="875"/>
      <c r="V39" s="876"/>
      <c r="W39" s="877"/>
      <c r="X39" s="862">
        <f>IF(VLOOKUP($A39,'Data (new)'!$A:$T,12,0)="","",VLOOKUP($A39,'Data (new)'!$A:$T,12,0))</f>
        <v>4.2089999999999996</v>
      </c>
      <c r="Y39" s="176" t="str">
        <f t="shared" si="0"/>
        <v/>
      </c>
      <c r="Z39" s="176" t="str">
        <f t="shared" si="1"/>
        <v/>
      </c>
      <c r="AA39" s="177" t="str">
        <f t="shared" si="2"/>
        <v/>
      </c>
      <c r="AB39" s="276" t="str">
        <f>IF(ISERROR(Tableau144[[#This Row],[Cost (excl tax, EUR)]]*(1-$G$3)),"",Tableau144[[#This Row],[Cost (excl tax, EUR)]]*(1-$G$3))</f>
        <v/>
      </c>
      <c r="AC39" s="863" t="str">
        <f t="shared" si="3"/>
        <v/>
      </c>
      <c r="AD39" s="352" t="str">
        <f t="shared" si="4"/>
        <v/>
      </c>
      <c r="AE39" s="352"/>
      <c r="AF39" s="352"/>
      <c r="AG39" s="352"/>
      <c r="AH39" s="352"/>
      <c r="AI39" s="352"/>
      <c r="AJ39" s="352"/>
      <c r="AK39" s="352"/>
      <c r="AL39" s="284"/>
      <c r="AM39" s="284"/>
      <c r="AN39" s="284"/>
      <c r="AO39" s="284"/>
      <c r="AP39" s="284"/>
      <c r="AQ39" s="284"/>
      <c r="AR39" s="284"/>
      <c r="AS39" s="284"/>
      <c r="AT39" s="284"/>
    </row>
    <row r="40" spans="1:46" ht="15" customHeight="1">
      <c r="A40" s="239" t="s">
        <v>912</v>
      </c>
      <c r="B40" s="221">
        <f>IF(VLOOKUP($A40,'Data (new)'!$A:$T,2,0)="","",VLOOKUP($A40,'Data (new)'!$A:$T,2,0))</f>
        <v>5300</v>
      </c>
      <c r="C40" s="221" t="str">
        <f>IF(VLOOKUP($A40,Data!$A:$T,3,0)="","",VLOOKUP($A40,Data!$A:$T,3,0))</f>
        <v>H050</v>
      </c>
      <c r="D40" s="175" t="str">
        <f>IF(VLOOKUP($A40,'Data (new)'!$A:$T,5,0)="","",VLOOKUP($A40,'Data (new)'!$A:$T,5,0))</f>
        <v>Hybrid</v>
      </c>
      <c r="E40" s="175" t="str">
        <f>IF(VLOOKUP($A40,'Data (new)'!$A:$T,6,0)="","",VLOOKUP($A40,'Data (new)'!$A:$T,6,0))</f>
        <v>Aku</v>
      </c>
      <c r="F40" s="175" t="str">
        <f>IF(VLOOKUP($A40,'Data (new)'!$A:$T,14,0)="","",VLOOKUP($A40,'Data (new)'!$A:$T,14,0))</f>
        <v>Feet</v>
      </c>
      <c r="G40" s="175" t="str">
        <f>IF(VLOOKUP($A40,'Data (new)'!$A:$T,10,0)="","",VLOOKUP($A40,'Data (new)'!$A:$T,10,0))</f>
        <v>XS</v>
      </c>
      <c r="H40" s="176">
        <f>IF(VLOOKUP($A40,'Data (new)'!$A:$T,11,0)="","",VLOOKUP($A40,'Data (new)'!$A:$T,11,0))</f>
        <v>20</v>
      </c>
      <c r="I40" s="177">
        <f>IF(VLOOKUP($A40,'Data (new)'!$A:$T,16,0)="","",VLOOKUP($A40,'Data (new)'!$A:$T,16,0))</f>
        <v>72</v>
      </c>
      <c r="J40" s="864"/>
      <c r="K40" s="865"/>
      <c r="L40" s="866"/>
      <c r="M40" s="867"/>
      <c r="N40" s="868"/>
      <c r="O40" s="869"/>
      <c r="P40" s="870"/>
      <c r="Q40" s="871"/>
      <c r="R40" s="872"/>
      <c r="S40" s="873"/>
      <c r="T40" s="874"/>
      <c r="U40" s="875"/>
      <c r="V40" s="876"/>
      <c r="W40" s="877"/>
      <c r="X40" s="862">
        <f>IF(VLOOKUP($A40,'Data (new)'!$A:$T,12,0)="","",VLOOKUP($A40,'Data (new)'!$A:$T,12,0))</f>
        <v>1.635</v>
      </c>
      <c r="Y40" s="176" t="str">
        <f t="shared" ref="Y40:Y71" si="5">IF(Z40="","",(Z40*H40))</f>
        <v/>
      </c>
      <c r="Z40" s="176" t="str">
        <f t="shared" ref="Z40:Z71" si="6">IF(SUM(J40:W40)=0,"",SUM(J40:W40))</f>
        <v/>
      </c>
      <c r="AA40" s="177" t="str">
        <f t="shared" ref="AA40:AA71" si="7">IF(Z40="","",SUM(J40:W40)*I40)</f>
        <v/>
      </c>
      <c r="AB40" s="276" t="str">
        <f>IF(ISERROR(Tableau144[[#This Row],[Cost (excl tax, EUR)]]*(1-$G$3)),"",Tableau144[[#This Row],[Cost (excl tax, EUR)]]*(1-$G$3))</f>
        <v/>
      </c>
      <c r="AC40" s="863" t="str">
        <f t="shared" ref="AC40:AC71" si="8">IF(Z40="","",SUM(J40:W40)*X40)</f>
        <v/>
      </c>
      <c r="AD40" s="352" t="str">
        <f t="shared" ref="AD40:AD71" si="9">IF(Z40="","",SUM(J40:W40)*X40)</f>
        <v/>
      </c>
      <c r="AE40" s="352"/>
      <c r="AF40" s="352"/>
      <c r="AG40" s="352"/>
      <c r="AH40" s="352"/>
      <c r="AI40" s="352"/>
      <c r="AJ40" s="352"/>
      <c r="AK40" s="352"/>
      <c r="AL40" s="284"/>
      <c r="AM40" s="284"/>
      <c r="AN40" s="284"/>
      <c r="AO40" s="284"/>
      <c r="AP40" s="284"/>
      <c r="AQ40" s="284"/>
      <c r="AR40" s="284"/>
      <c r="AS40" s="284"/>
      <c r="AT40" s="284"/>
    </row>
    <row r="41" spans="1:46" ht="15" customHeight="1">
      <c r="A41" s="239" t="s">
        <v>913</v>
      </c>
      <c r="B41" s="221">
        <f>IF(VLOOKUP($A41,'Data (new)'!$A:$T,2,0)="","",VLOOKUP($A41,'Data (new)'!$A:$T,2,0))</f>
        <v>8713</v>
      </c>
      <c r="C41" s="221" t="str">
        <f>IF(VLOOKUP($A41,Data!$A:$T,3,0)="","",VLOOKUP($A41,Data!$A:$T,3,0))</f>
        <v>H094</v>
      </c>
      <c r="D41" s="175" t="str">
        <f>IF(VLOOKUP($A41,'Data (new)'!$A:$T,5,0)="","",VLOOKUP($A41,'Data (new)'!$A:$T,5,0))</f>
        <v>Hybrid</v>
      </c>
      <c r="E41" s="175" t="str">
        <f>IF(VLOOKUP($A41,'Data (new)'!$A:$T,6,0)="","",VLOOKUP($A41,'Data (new)'!$A:$T,6,0))</f>
        <v>Chaos</v>
      </c>
      <c r="F41" s="175" t="str">
        <f>IF(VLOOKUP($A41,'Data (new)'!$A:$T,14,0)="","",VLOOKUP($A41,'Data (new)'!$A:$T,14,0))</f>
        <v>Slopers</v>
      </c>
      <c r="G41" s="175" t="str">
        <f>IF(VLOOKUP($A41,'Data (new)'!$A:$T,10,0)="","",VLOOKUP($A41,'Data (new)'!$A:$T,10,0))</f>
        <v>XXL</v>
      </c>
      <c r="H41" s="176">
        <f>IF(VLOOKUP($A41,'Data (new)'!$A:$T,11,0)="","",VLOOKUP($A41,'Data (new)'!$A:$T,11,0))</f>
        <v>8</v>
      </c>
      <c r="I41" s="177">
        <f>IF(VLOOKUP($A41,'Data (new)'!$A:$T,16,0)="","",VLOOKUP($A41,'Data (new)'!$A:$T,16,0))</f>
        <v>107</v>
      </c>
      <c r="J41" s="864"/>
      <c r="K41" s="865"/>
      <c r="L41" s="866"/>
      <c r="M41" s="867"/>
      <c r="N41" s="868"/>
      <c r="O41" s="869"/>
      <c r="P41" s="870"/>
      <c r="Q41" s="871"/>
      <c r="R41" s="872"/>
      <c r="S41" s="873"/>
      <c r="T41" s="874"/>
      <c r="U41" s="875"/>
      <c r="V41" s="876"/>
      <c r="W41" s="877"/>
      <c r="X41" s="862">
        <f>IF(VLOOKUP($A41,'Data (new)'!$A:$T,12,0)="","",VLOOKUP($A41,'Data (new)'!$A:$T,12,0))</f>
        <v>6.0039999999999996</v>
      </c>
      <c r="Y41" s="176" t="str">
        <f t="shared" si="5"/>
        <v/>
      </c>
      <c r="Z41" s="176" t="str">
        <f t="shared" si="6"/>
        <v/>
      </c>
      <c r="AA41" s="177" t="str">
        <f t="shared" si="7"/>
        <v/>
      </c>
      <c r="AB41" s="276" t="str">
        <f>IF(ISERROR(Tableau144[[#This Row],[Cost (excl tax, EUR)]]*(1-$G$3)),"",Tableau144[[#This Row],[Cost (excl tax, EUR)]]*(1-$G$3))</f>
        <v/>
      </c>
      <c r="AC41" s="863" t="str">
        <f t="shared" si="8"/>
        <v/>
      </c>
      <c r="AD41" s="352" t="str">
        <f t="shared" si="9"/>
        <v/>
      </c>
      <c r="AE41" s="352"/>
      <c r="AF41" s="352"/>
      <c r="AG41" s="352"/>
      <c r="AH41" s="352"/>
      <c r="AI41" s="352"/>
      <c r="AJ41" s="352"/>
      <c r="AK41" s="352"/>
      <c r="AL41" s="284"/>
      <c r="AM41" s="284"/>
      <c r="AN41" s="284"/>
      <c r="AO41" s="284"/>
      <c r="AP41" s="284"/>
      <c r="AQ41" s="284"/>
      <c r="AR41" s="284"/>
      <c r="AS41" s="284"/>
      <c r="AT41" s="284"/>
    </row>
    <row r="42" spans="1:46" ht="15" customHeight="1">
      <c r="A42" s="239" t="s">
        <v>914</v>
      </c>
      <c r="B42" s="221">
        <f>IF(VLOOKUP($A42,'Data (new)'!$A:$T,2,0)="","",VLOOKUP($A42,'Data (new)'!$A:$T,2,0))</f>
        <v>8083</v>
      </c>
      <c r="C42" s="221" t="str">
        <f>IF(VLOOKUP($A42,Data!$A:$T,3,0)="","",VLOOKUP($A42,Data!$A:$T,3,0))</f>
        <v>H143</v>
      </c>
      <c r="D42" s="175" t="str">
        <f>IF(VLOOKUP($A42,'Data (new)'!$A:$T,5,0)="","",VLOOKUP($A42,'Data (new)'!$A:$T,5,0))</f>
        <v>Hybrid</v>
      </c>
      <c r="E42" s="175" t="str">
        <f>IF(VLOOKUP($A42,'Data (new)'!$A:$T,6,0)="","",VLOOKUP($A42,'Data (new)'!$A:$T,6,0))</f>
        <v>Cosmos</v>
      </c>
      <c r="F42" s="175" t="str">
        <f>IF(VLOOKUP($A42,'Data (new)'!$A:$T,14,0)="","",VLOOKUP($A42,'Data (new)'!$A:$T,14,0))</f>
        <v>Jugs</v>
      </c>
      <c r="G42" s="175" t="str">
        <f>IF(VLOOKUP($A42,'Data (new)'!$A:$T,10,0)="","",VLOOKUP($A42,'Data (new)'!$A:$T,10,0))</f>
        <v>L</v>
      </c>
      <c r="H42" s="176">
        <f>IF(VLOOKUP($A42,'Data (new)'!$A:$T,11,0)="","",VLOOKUP($A42,'Data (new)'!$A:$T,11,0))</f>
        <v>10</v>
      </c>
      <c r="I42" s="177">
        <f>IF(VLOOKUP($A42,'Data (new)'!$A:$T,16,0)="","",VLOOKUP($A42,'Data (new)'!$A:$T,16,0))</f>
        <v>92</v>
      </c>
      <c r="J42" s="864"/>
      <c r="K42" s="865"/>
      <c r="L42" s="866"/>
      <c r="M42" s="867"/>
      <c r="N42" s="868"/>
      <c r="O42" s="869"/>
      <c r="P42" s="870"/>
      <c r="Q42" s="871"/>
      <c r="R42" s="872"/>
      <c r="S42" s="873"/>
      <c r="T42" s="874"/>
      <c r="U42" s="875"/>
      <c r="V42" s="876"/>
      <c r="W42" s="877"/>
      <c r="X42" s="862">
        <f>IF(VLOOKUP($A42,'Data (new)'!$A:$T,12,0)="","",VLOOKUP($A42,'Data (new)'!$A:$T,12,0))</f>
        <v>4.3150000000000004</v>
      </c>
      <c r="Y42" s="176" t="str">
        <f t="shared" si="5"/>
        <v/>
      </c>
      <c r="Z42" s="176" t="str">
        <f t="shared" si="6"/>
        <v/>
      </c>
      <c r="AA42" s="177" t="str">
        <f t="shared" si="7"/>
        <v/>
      </c>
      <c r="AB42" s="276" t="str">
        <f>IF(ISERROR(Tableau144[[#This Row],[Cost (excl tax, EUR)]]*(1-$G$3)),"",Tableau144[[#This Row],[Cost (excl tax, EUR)]]*(1-$G$3))</f>
        <v/>
      </c>
      <c r="AC42" s="863" t="str">
        <f t="shared" si="8"/>
        <v/>
      </c>
      <c r="AD42" s="352" t="str">
        <f t="shared" si="9"/>
        <v/>
      </c>
      <c r="AE42" s="352"/>
      <c r="AF42" s="352"/>
      <c r="AG42" s="352"/>
      <c r="AH42" s="352"/>
      <c r="AI42" s="352"/>
      <c r="AJ42" s="352"/>
      <c r="AK42" s="352"/>
      <c r="AL42" s="284"/>
      <c r="AM42" s="284"/>
      <c r="AN42" s="284"/>
      <c r="AO42" s="284"/>
      <c r="AP42" s="284"/>
      <c r="AQ42" s="284"/>
      <c r="AR42" s="284"/>
      <c r="AS42" s="284"/>
      <c r="AT42" s="284"/>
    </row>
    <row r="43" spans="1:46" ht="15" customHeight="1">
      <c r="A43" s="239" t="s">
        <v>915</v>
      </c>
      <c r="B43" s="221">
        <f>IF(VLOOKUP($A43,'Data (new)'!$A:$T,2,0)="","",VLOOKUP($A43,'Data (new)'!$A:$T,2,0))</f>
        <v>10327</v>
      </c>
      <c r="C43" s="221" t="str">
        <f>IF(VLOOKUP($A43,Data!$A:$T,3,0)="","",VLOOKUP($A43,Data!$A:$T,3,0))</f>
        <v>H089</v>
      </c>
      <c r="D43" s="175" t="str">
        <f>IF(VLOOKUP($A43,'Data (new)'!$A:$T,5,0)="","",VLOOKUP($A43,'Data (new)'!$A:$T,5,0))</f>
        <v>Hybrid</v>
      </c>
      <c r="E43" s="175" t="str">
        <f>IF(VLOOKUP($A43,'Data (new)'!$A:$T,6,0)="","",VLOOKUP($A43,'Data (new)'!$A:$T,6,0))</f>
        <v>Dagger</v>
      </c>
      <c r="F43" s="175" t="str">
        <f>IF(VLOOKUP($A43,'Data (new)'!$A:$T,14,0)="","",VLOOKUP($A43,'Data (new)'!$A:$T,14,0))</f>
        <v>Slopers</v>
      </c>
      <c r="G43" s="175" t="str">
        <f>IF(VLOOKUP($A43,'Data (new)'!$A:$T,10,0)="","",VLOOKUP($A43,'Data (new)'!$A:$T,10,0))</f>
        <v>MEGA</v>
      </c>
      <c r="H43" s="176">
        <f>IF(VLOOKUP($A43,'Data (new)'!$A:$T,11,0)="","",VLOOKUP($A43,'Data (new)'!$A:$T,11,0))</f>
        <v>2</v>
      </c>
      <c r="I43" s="177">
        <f>IF(VLOOKUP($A43,'Data (new)'!$A:$T,16,0)="","",VLOOKUP($A43,'Data (new)'!$A:$T,16,0))</f>
        <v>82</v>
      </c>
      <c r="J43" s="864"/>
      <c r="K43" s="865"/>
      <c r="L43" s="866"/>
      <c r="M43" s="867"/>
      <c r="N43" s="868"/>
      <c r="O43" s="869"/>
      <c r="P43" s="870"/>
      <c r="Q43" s="871"/>
      <c r="R43" s="872"/>
      <c r="S43" s="873"/>
      <c r="T43" s="874"/>
      <c r="U43" s="875"/>
      <c r="V43" s="876"/>
      <c r="W43" s="877"/>
      <c r="X43" s="862">
        <f>IF(VLOOKUP($A43,'Data (new)'!$A:$T,12,0)="","",VLOOKUP($A43,'Data (new)'!$A:$T,12,0))</f>
        <v>4.5629999999999997</v>
      </c>
      <c r="Y43" s="176" t="str">
        <f t="shared" si="5"/>
        <v/>
      </c>
      <c r="Z43" s="176" t="str">
        <f t="shared" si="6"/>
        <v/>
      </c>
      <c r="AA43" s="177" t="str">
        <f t="shared" si="7"/>
        <v/>
      </c>
      <c r="AB43" s="276" t="str">
        <f>IF(ISERROR(Tableau144[[#This Row],[Cost (excl tax, EUR)]]*(1-$G$3)),"",Tableau144[[#This Row],[Cost (excl tax, EUR)]]*(1-$G$3))</f>
        <v/>
      </c>
      <c r="AC43" s="863" t="str">
        <f t="shared" si="8"/>
        <v/>
      </c>
      <c r="AD43" s="352" t="str">
        <f t="shared" si="9"/>
        <v/>
      </c>
      <c r="AE43" s="352"/>
      <c r="AF43" s="352"/>
      <c r="AG43" s="352"/>
      <c r="AH43" s="352"/>
      <c r="AI43" s="352"/>
      <c r="AJ43" s="352"/>
      <c r="AK43" s="352"/>
      <c r="AL43" s="284"/>
      <c r="AM43" s="284"/>
      <c r="AN43" s="284"/>
      <c r="AO43" s="284"/>
      <c r="AP43" s="284"/>
      <c r="AQ43" s="284"/>
      <c r="AR43" s="284"/>
      <c r="AS43" s="284"/>
      <c r="AT43" s="284"/>
    </row>
    <row r="44" spans="1:46" ht="15" customHeight="1">
      <c r="A44" s="239" t="s">
        <v>916</v>
      </c>
      <c r="B44" s="221">
        <f>IF(VLOOKUP($A44,'Data (new)'!$A:$T,2,0)="","",VLOOKUP($A44,'Data (new)'!$A:$T,2,0))</f>
        <v>8670</v>
      </c>
      <c r="C44" s="221" t="str">
        <f>IF(VLOOKUP($A44,Data!$A:$T,3,0)="","",VLOOKUP($A44,Data!$A:$T,3,0))</f>
        <v>H088</v>
      </c>
      <c r="D44" s="175" t="str">
        <f>IF(VLOOKUP($A44,'Data (new)'!$A:$T,5,0)="","",VLOOKUP($A44,'Data (new)'!$A:$T,5,0))</f>
        <v>Hybrid</v>
      </c>
      <c r="E44" s="175" t="str">
        <f>IF(VLOOKUP($A44,'Data (new)'!$A:$T,6,0)="","",VLOOKUP($A44,'Data (new)'!$A:$T,6,0))</f>
        <v>Dalton</v>
      </c>
      <c r="F44" s="175" t="str">
        <f>IF(VLOOKUP($A44,'Data (new)'!$A:$T,14,0)="","",VLOOKUP($A44,'Data (new)'!$A:$T,14,0))</f>
        <v>Pinches</v>
      </c>
      <c r="G44" s="175" t="str">
        <f>IF(VLOOKUP($A44,'Data (new)'!$A:$T,10,0)="","",VLOOKUP($A44,'Data (new)'!$A:$T,10,0))</f>
        <v>MEGA</v>
      </c>
      <c r="H44" s="176">
        <f>IF(VLOOKUP($A44,'Data (new)'!$A:$T,11,0)="","",VLOOKUP($A44,'Data (new)'!$A:$T,11,0))</f>
        <v>2</v>
      </c>
      <c r="I44" s="177">
        <f>IF(VLOOKUP($A44,'Data (new)'!$A:$T,16,0)="","",VLOOKUP($A44,'Data (new)'!$A:$T,16,0))</f>
        <v>49</v>
      </c>
      <c r="J44" s="864"/>
      <c r="K44" s="865"/>
      <c r="L44" s="866"/>
      <c r="M44" s="867"/>
      <c r="N44" s="868"/>
      <c r="O44" s="869"/>
      <c r="P44" s="870"/>
      <c r="Q44" s="871"/>
      <c r="R44" s="872"/>
      <c r="S44" s="873"/>
      <c r="T44" s="874"/>
      <c r="U44" s="875"/>
      <c r="V44" s="876"/>
      <c r="W44" s="877"/>
      <c r="X44" s="862">
        <f>IF(VLOOKUP($A44,'Data (new)'!$A:$T,12,0)="","",VLOOKUP($A44,'Data (new)'!$A:$T,12,0))</f>
        <v>2.4340000000000002</v>
      </c>
      <c r="Y44" s="176" t="str">
        <f t="shared" si="5"/>
        <v/>
      </c>
      <c r="Z44" s="176" t="str">
        <f t="shared" si="6"/>
        <v/>
      </c>
      <c r="AA44" s="177" t="str">
        <f t="shared" si="7"/>
        <v/>
      </c>
      <c r="AB44" s="276" t="str">
        <f>IF(ISERROR(Tableau144[[#This Row],[Cost (excl tax, EUR)]]*(1-$G$3)),"",Tableau144[[#This Row],[Cost (excl tax, EUR)]]*(1-$G$3))</f>
        <v/>
      </c>
      <c r="AC44" s="863" t="str">
        <f t="shared" si="8"/>
        <v/>
      </c>
      <c r="AD44" s="352" t="str">
        <f t="shared" si="9"/>
        <v/>
      </c>
      <c r="AE44" s="352"/>
      <c r="AF44" s="352"/>
      <c r="AG44" s="352"/>
      <c r="AH44" s="352"/>
      <c r="AI44" s="352"/>
      <c r="AJ44" s="352"/>
      <c r="AK44" s="352"/>
      <c r="AL44" s="284"/>
      <c r="AM44" s="284"/>
      <c r="AN44" s="284"/>
      <c r="AO44" s="284"/>
      <c r="AP44" s="284"/>
      <c r="AQ44" s="284"/>
      <c r="AR44" s="284"/>
      <c r="AS44" s="284"/>
      <c r="AT44" s="284"/>
    </row>
    <row r="45" spans="1:46" ht="15" customHeight="1">
      <c r="A45" s="239" t="s">
        <v>917</v>
      </c>
      <c r="B45" s="221">
        <f>IF(VLOOKUP($A45,'Data (new)'!$A:$T,2,0)="","",VLOOKUP($A45,'Data (new)'!$A:$T,2,0))</f>
        <v>10367</v>
      </c>
      <c r="C45" s="221" t="str">
        <f>IF(VLOOKUP($A45,Data!$A:$T,3,0)="","",VLOOKUP($A45,Data!$A:$T,3,0))</f>
        <v>H081</v>
      </c>
      <c r="D45" s="175" t="str">
        <f>IF(VLOOKUP($A45,'Data (new)'!$A:$T,5,0)="","",VLOOKUP($A45,'Data (new)'!$A:$T,5,0))</f>
        <v>Hybrid</v>
      </c>
      <c r="E45" s="175" t="str">
        <f>IF(VLOOKUP($A45,'Data (new)'!$A:$T,6,0)="","",VLOOKUP($A45,'Data (new)'!$A:$T,6,0))</f>
        <v>Dark</v>
      </c>
      <c r="F45" s="175" t="str">
        <f>IF(VLOOKUP($A45,'Data (new)'!$A:$T,14,0)="","",VLOOKUP($A45,'Data (new)'!$A:$T,14,0))</f>
        <v>Slopers</v>
      </c>
      <c r="G45" s="175" t="str">
        <f>IF(VLOOKUP($A45,'Data (new)'!$A:$T,10,0)="","",VLOOKUP($A45,'Data (new)'!$A:$T,10,0))</f>
        <v>MEGA</v>
      </c>
      <c r="H45" s="176">
        <f>IF(VLOOKUP($A45,'Data (new)'!$A:$T,11,0)="","",VLOOKUP($A45,'Data (new)'!$A:$T,11,0))</f>
        <v>2</v>
      </c>
      <c r="I45" s="177">
        <f>IF(VLOOKUP($A45,'Data (new)'!$A:$T,16,0)="","",VLOOKUP($A45,'Data (new)'!$A:$T,16,0))</f>
        <v>55</v>
      </c>
      <c r="J45" s="864"/>
      <c r="K45" s="865"/>
      <c r="L45" s="866"/>
      <c r="M45" s="867"/>
      <c r="N45" s="868"/>
      <c r="O45" s="869"/>
      <c r="P45" s="870"/>
      <c r="Q45" s="871"/>
      <c r="R45" s="872"/>
      <c r="S45" s="873"/>
      <c r="T45" s="874"/>
      <c r="U45" s="875"/>
      <c r="V45" s="876"/>
      <c r="W45" s="877"/>
      <c r="X45" s="862">
        <f>IF(VLOOKUP($A45,'Data (new)'!$A:$T,12,0)="","",VLOOKUP($A45,'Data (new)'!$A:$T,12,0))</f>
        <v>2.87</v>
      </c>
      <c r="Y45" s="176" t="str">
        <f t="shared" si="5"/>
        <v/>
      </c>
      <c r="Z45" s="176" t="str">
        <f t="shared" si="6"/>
        <v/>
      </c>
      <c r="AA45" s="177" t="str">
        <f t="shared" si="7"/>
        <v/>
      </c>
      <c r="AB45" s="276" t="str">
        <f>IF(ISERROR(Tableau144[[#This Row],[Cost (excl tax, EUR)]]*(1-$G$3)),"",Tableau144[[#This Row],[Cost (excl tax, EUR)]]*(1-$G$3))</f>
        <v/>
      </c>
      <c r="AC45" s="863" t="str">
        <f t="shared" si="8"/>
        <v/>
      </c>
      <c r="AD45" s="352" t="str">
        <f t="shared" si="9"/>
        <v/>
      </c>
      <c r="AE45" s="352"/>
      <c r="AF45" s="352"/>
      <c r="AG45" s="352"/>
      <c r="AH45" s="352"/>
      <c r="AI45" s="352"/>
      <c r="AJ45" s="352"/>
      <c r="AK45" s="352"/>
      <c r="AL45" s="284"/>
      <c r="AM45" s="284"/>
      <c r="AN45" s="284"/>
      <c r="AO45" s="284"/>
      <c r="AP45" s="284"/>
      <c r="AQ45" s="284"/>
      <c r="AR45" s="284"/>
      <c r="AS45" s="284"/>
      <c r="AT45" s="284"/>
    </row>
    <row r="46" spans="1:46" ht="15" customHeight="1">
      <c r="A46" s="239" t="s">
        <v>918</v>
      </c>
      <c r="B46" s="221">
        <f>IF(VLOOKUP($A46,'Data (new)'!$A:$T,2,0)="","",VLOOKUP($A46,'Data (new)'!$A:$T,2,0))</f>
        <v>8064</v>
      </c>
      <c r="C46" s="221" t="str">
        <f>IF(VLOOKUP($A46,Data!$A:$T,3,0)="","",VLOOKUP($A46,Data!$A:$T,3,0))</f>
        <v>H093</v>
      </c>
      <c r="D46" s="175" t="str">
        <f>IF(VLOOKUP($A46,'Data (new)'!$A:$T,5,0)="","",VLOOKUP($A46,'Data (new)'!$A:$T,5,0))</f>
        <v>Hybrid</v>
      </c>
      <c r="E46" s="175" t="str">
        <f>IF(VLOOKUP($A46,'Data (new)'!$A:$T,6,0)="","",VLOOKUP($A46,'Data (new)'!$A:$T,6,0))</f>
        <v>Dogma</v>
      </c>
      <c r="F46" s="175" t="str">
        <f>IF(VLOOKUP($A46,'Data (new)'!$A:$T,14,0)="","",VLOOKUP($A46,'Data (new)'!$A:$T,14,0))</f>
        <v>Pinches</v>
      </c>
      <c r="G46" s="175" t="str">
        <f>IF(VLOOKUP($A46,'Data (new)'!$A:$T,10,0)="","",VLOOKUP($A46,'Data (new)'!$A:$T,10,0))</f>
        <v>M -&gt; XXL</v>
      </c>
      <c r="H46" s="176">
        <f>IF(VLOOKUP($A46,'Data (new)'!$A:$T,11,0)="","",VLOOKUP($A46,'Data (new)'!$A:$T,11,0))</f>
        <v>10</v>
      </c>
      <c r="I46" s="177">
        <f>IF(VLOOKUP($A46,'Data (new)'!$A:$T,16,0)="","",VLOOKUP($A46,'Data (new)'!$A:$T,16,0))</f>
        <v>114</v>
      </c>
      <c r="J46" s="864"/>
      <c r="K46" s="865"/>
      <c r="L46" s="866"/>
      <c r="M46" s="867"/>
      <c r="N46" s="868"/>
      <c r="O46" s="869"/>
      <c r="P46" s="870"/>
      <c r="Q46" s="871"/>
      <c r="R46" s="872"/>
      <c r="S46" s="873"/>
      <c r="T46" s="874"/>
      <c r="U46" s="875"/>
      <c r="V46" s="876"/>
      <c r="W46" s="877"/>
      <c r="X46" s="862">
        <f>IF(VLOOKUP($A46,'Data (new)'!$A:$T,12,0)="","",VLOOKUP($A46,'Data (new)'!$A:$T,12,0))</f>
        <v>5.702</v>
      </c>
      <c r="Y46" s="176" t="str">
        <f t="shared" si="5"/>
        <v/>
      </c>
      <c r="Z46" s="176" t="str">
        <f t="shared" si="6"/>
        <v/>
      </c>
      <c r="AA46" s="177" t="str">
        <f t="shared" si="7"/>
        <v/>
      </c>
      <c r="AB46" s="276" t="str">
        <f>IF(ISERROR(Tableau144[[#This Row],[Cost (excl tax, EUR)]]*(1-$G$3)),"",Tableau144[[#This Row],[Cost (excl tax, EUR)]]*(1-$G$3))</f>
        <v/>
      </c>
      <c r="AC46" s="863" t="str">
        <f t="shared" si="8"/>
        <v/>
      </c>
      <c r="AD46" s="352" t="str">
        <f t="shared" si="9"/>
        <v/>
      </c>
      <c r="AE46" s="352"/>
      <c r="AF46" s="352"/>
      <c r="AG46" s="352"/>
      <c r="AH46" s="352"/>
      <c r="AI46" s="352"/>
      <c r="AJ46" s="352"/>
      <c r="AK46" s="352"/>
      <c r="AL46" s="284"/>
      <c r="AM46" s="284"/>
      <c r="AN46" s="284"/>
      <c r="AO46" s="284"/>
      <c r="AP46" s="284"/>
      <c r="AQ46" s="284"/>
      <c r="AR46" s="284"/>
      <c r="AS46" s="284"/>
      <c r="AT46" s="284"/>
    </row>
    <row r="47" spans="1:46" ht="15" customHeight="1">
      <c r="A47" s="239" t="s">
        <v>919</v>
      </c>
      <c r="B47" s="221">
        <f>IF(VLOOKUP($A47,'Data (new)'!$A:$T,2,0)="","",VLOOKUP($A47,'Data (new)'!$A:$T,2,0))</f>
        <v>10366</v>
      </c>
      <c r="C47" s="221" t="str">
        <f>IF(VLOOKUP($A47,Data!$A:$T,3,0)="","",VLOOKUP($A47,Data!$A:$T,3,0))</f>
        <v>H095</v>
      </c>
      <c r="D47" s="175" t="str">
        <f>IF(VLOOKUP($A47,'Data (new)'!$A:$T,5,0)="","",VLOOKUP($A47,'Data (new)'!$A:$T,5,0))</f>
        <v>Hybrid</v>
      </c>
      <c r="E47" s="175" t="str">
        <f>IF(VLOOKUP($A47,'Data (new)'!$A:$T,6,0)="","",VLOOKUP($A47,'Data (new)'!$A:$T,6,0))</f>
        <v>Elipse</v>
      </c>
      <c r="F47" s="175" t="str">
        <f>IF(VLOOKUP($A47,'Data (new)'!$A:$T,14,0)="","",VLOOKUP($A47,'Data (new)'!$A:$T,14,0))</f>
        <v>Slopers</v>
      </c>
      <c r="G47" s="175" t="str">
        <f>IF(VLOOKUP($A47,'Data (new)'!$A:$T,10,0)="","",VLOOKUP($A47,'Data (new)'!$A:$T,10,0))</f>
        <v>XXL</v>
      </c>
      <c r="H47" s="176">
        <f>IF(VLOOKUP($A47,'Data (new)'!$A:$T,11,0)="","",VLOOKUP($A47,'Data (new)'!$A:$T,11,0))</f>
        <v>2</v>
      </c>
      <c r="I47" s="177">
        <f>IF(VLOOKUP($A47,'Data (new)'!$A:$T,16,0)="","",VLOOKUP($A47,'Data (new)'!$A:$T,16,0))</f>
        <v>37</v>
      </c>
      <c r="J47" s="864"/>
      <c r="K47" s="865"/>
      <c r="L47" s="866"/>
      <c r="M47" s="867"/>
      <c r="N47" s="868"/>
      <c r="O47" s="869"/>
      <c r="P47" s="870"/>
      <c r="Q47" s="871"/>
      <c r="R47" s="872"/>
      <c r="S47" s="873"/>
      <c r="T47" s="874"/>
      <c r="U47" s="875"/>
      <c r="V47" s="876"/>
      <c r="W47" s="877"/>
      <c r="X47" s="862">
        <f>IF(VLOOKUP($A47,'Data (new)'!$A:$T,12,0)="","",VLOOKUP($A47,'Data (new)'!$A:$T,12,0))</f>
        <v>1.6930000000000001</v>
      </c>
      <c r="Y47" s="176" t="str">
        <f t="shared" si="5"/>
        <v/>
      </c>
      <c r="Z47" s="176" t="str">
        <f t="shared" si="6"/>
        <v/>
      </c>
      <c r="AA47" s="177" t="str">
        <f t="shared" si="7"/>
        <v/>
      </c>
      <c r="AB47" s="276" t="str">
        <f>IF(ISERROR(Tableau144[[#This Row],[Cost (excl tax, EUR)]]*(1-$G$3)),"",Tableau144[[#This Row],[Cost (excl tax, EUR)]]*(1-$G$3))</f>
        <v/>
      </c>
      <c r="AC47" s="863" t="str">
        <f t="shared" si="8"/>
        <v/>
      </c>
      <c r="AD47" s="352" t="str">
        <f t="shared" si="9"/>
        <v/>
      </c>
      <c r="AE47" s="352"/>
      <c r="AF47" s="352"/>
      <c r="AG47" s="352"/>
      <c r="AH47" s="352"/>
      <c r="AI47" s="352"/>
      <c r="AJ47" s="352"/>
      <c r="AK47" s="352"/>
      <c r="AL47" s="284"/>
      <c r="AM47" s="284"/>
      <c r="AN47" s="284"/>
      <c r="AO47" s="284"/>
      <c r="AP47" s="284"/>
      <c r="AQ47" s="284"/>
      <c r="AR47" s="284"/>
      <c r="AS47" s="284"/>
      <c r="AT47" s="284"/>
    </row>
    <row r="48" spans="1:46" ht="15" customHeight="1">
      <c r="A48" s="239" t="s">
        <v>920</v>
      </c>
      <c r="B48" s="221">
        <f>IF(VLOOKUP($A48,'Data (new)'!$A:$T,2,0)="","",VLOOKUP($A48,'Data (new)'!$A:$T,2,0))</f>
        <v>8081</v>
      </c>
      <c r="C48" s="221" t="str">
        <f>IF(VLOOKUP($A48,Data!$A:$T,3,0)="","",VLOOKUP($A48,Data!$A:$T,3,0))</f>
        <v>H092</v>
      </c>
      <c r="D48" s="175" t="str">
        <f>IF(VLOOKUP($A48,'Data (new)'!$A:$T,5,0)="","",VLOOKUP($A48,'Data (new)'!$A:$T,5,0))</f>
        <v>Hybrid</v>
      </c>
      <c r="E48" s="175" t="str">
        <f>IF(VLOOKUP($A48,'Data (new)'!$A:$T,6,0)="","",VLOOKUP($A48,'Data (new)'!$A:$T,6,0))</f>
        <v>Festin</v>
      </c>
      <c r="F48" s="175" t="str">
        <f>IF(VLOOKUP($A48,'Data (new)'!$A:$T,14,0)="","",VLOOKUP($A48,'Data (new)'!$A:$T,14,0))</f>
        <v>Edges</v>
      </c>
      <c r="G48" s="175" t="str">
        <f>IF(VLOOKUP($A48,'Data (new)'!$A:$T,10,0)="","",VLOOKUP($A48,'Data (new)'!$A:$T,10,0))</f>
        <v>L</v>
      </c>
      <c r="H48" s="176">
        <f>IF(VLOOKUP($A48,'Data (new)'!$A:$T,11,0)="","",VLOOKUP($A48,'Data (new)'!$A:$T,11,0))</f>
        <v>10</v>
      </c>
      <c r="I48" s="177">
        <f>IF(VLOOKUP($A48,'Data (new)'!$A:$T,16,0)="","",VLOOKUP($A48,'Data (new)'!$A:$T,16,0))</f>
        <v>83</v>
      </c>
      <c r="J48" s="864"/>
      <c r="K48" s="865"/>
      <c r="L48" s="866"/>
      <c r="M48" s="867"/>
      <c r="N48" s="868"/>
      <c r="O48" s="869"/>
      <c r="P48" s="870"/>
      <c r="Q48" s="871"/>
      <c r="R48" s="872"/>
      <c r="S48" s="873"/>
      <c r="T48" s="874"/>
      <c r="U48" s="875"/>
      <c r="V48" s="876"/>
      <c r="W48" s="877"/>
      <c r="X48" s="862">
        <f>IF(VLOOKUP($A48,'Data (new)'!$A:$T,12,0)="","",VLOOKUP($A48,'Data (new)'!$A:$T,12,0))</f>
        <v>3.6920000000000002</v>
      </c>
      <c r="Y48" s="176" t="str">
        <f t="shared" si="5"/>
        <v/>
      </c>
      <c r="Z48" s="176" t="str">
        <f t="shared" si="6"/>
        <v/>
      </c>
      <c r="AA48" s="177" t="str">
        <f t="shared" si="7"/>
        <v/>
      </c>
      <c r="AB48" s="276" t="str">
        <f>IF(ISERROR(Tableau144[[#This Row],[Cost (excl tax, EUR)]]*(1-$G$3)),"",Tableau144[[#This Row],[Cost (excl tax, EUR)]]*(1-$G$3))</f>
        <v/>
      </c>
      <c r="AC48" s="863" t="str">
        <f t="shared" si="8"/>
        <v/>
      </c>
      <c r="AD48" s="352" t="str">
        <f t="shared" si="9"/>
        <v/>
      </c>
      <c r="AE48" s="352"/>
      <c r="AF48" s="352"/>
      <c r="AG48" s="352"/>
      <c r="AH48" s="352"/>
      <c r="AI48" s="352"/>
      <c r="AJ48" s="352"/>
      <c r="AK48" s="352"/>
      <c r="AL48" s="284"/>
      <c r="AM48" s="284"/>
      <c r="AN48" s="284"/>
      <c r="AO48" s="284"/>
      <c r="AP48" s="284"/>
      <c r="AQ48" s="284"/>
      <c r="AR48" s="284"/>
      <c r="AS48" s="284"/>
      <c r="AT48" s="284"/>
    </row>
    <row r="49" spans="1:46" ht="15" customHeight="1">
      <c r="A49" s="239" t="s">
        <v>921</v>
      </c>
      <c r="B49" s="221">
        <f>IF(VLOOKUP($A49,'Data (new)'!$A:$T,2,0)="","",VLOOKUP($A49,'Data (new)'!$A:$T,2,0))</f>
        <v>8406</v>
      </c>
      <c r="C49" s="221" t="str">
        <f>IF(VLOOKUP($A49,Data!$A:$T,3,0)="","",VLOOKUP($A49,Data!$A:$T,3,0))</f>
        <v>H086</v>
      </c>
      <c r="D49" s="175" t="str">
        <f>IF(VLOOKUP($A49,'Data (new)'!$A:$T,5,0)="","",VLOOKUP($A49,'Data (new)'!$A:$T,5,0))</f>
        <v>Hybrid</v>
      </c>
      <c r="E49" s="175" t="str">
        <f>IF(VLOOKUP($A49,'Data (new)'!$A:$T,6,0)="","",VLOOKUP($A49,'Data (new)'!$A:$T,6,0))</f>
        <v>Gecko</v>
      </c>
      <c r="F49" s="175" t="str">
        <f>IF(VLOOKUP($A49,'Data (new)'!$A:$T,14,0)="","",VLOOKUP($A49,'Data (new)'!$A:$T,14,0))</f>
        <v>Pinches</v>
      </c>
      <c r="G49" s="175" t="str">
        <f>IF(VLOOKUP($A49,'Data (new)'!$A:$T,10,0)="","",VLOOKUP($A49,'Data (new)'!$A:$T,10,0))</f>
        <v>XXL</v>
      </c>
      <c r="H49" s="176">
        <f>IF(VLOOKUP($A49,'Data (new)'!$A:$T,11,0)="","",VLOOKUP($A49,'Data (new)'!$A:$T,11,0))</f>
        <v>2</v>
      </c>
      <c r="I49" s="177">
        <f>IF(VLOOKUP($A49,'Data (new)'!$A:$T,16,0)="","",VLOOKUP($A49,'Data (new)'!$A:$T,16,0))</f>
        <v>56</v>
      </c>
      <c r="J49" s="864"/>
      <c r="K49" s="865"/>
      <c r="L49" s="866"/>
      <c r="M49" s="867"/>
      <c r="N49" s="868"/>
      <c r="O49" s="869"/>
      <c r="P49" s="870"/>
      <c r="Q49" s="871"/>
      <c r="R49" s="872"/>
      <c r="S49" s="873"/>
      <c r="T49" s="874"/>
      <c r="U49" s="875"/>
      <c r="V49" s="876"/>
      <c r="W49" s="877"/>
      <c r="X49" s="862">
        <f>IF(VLOOKUP($A49,'Data (new)'!$A:$T,12,0)="","",VLOOKUP($A49,'Data (new)'!$A:$T,12,0))</f>
        <v>2.8879999999999999</v>
      </c>
      <c r="Y49" s="176" t="str">
        <f t="shared" si="5"/>
        <v/>
      </c>
      <c r="Z49" s="176" t="str">
        <f t="shared" si="6"/>
        <v/>
      </c>
      <c r="AA49" s="177" t="str">
        <f t="shared" si="7"/>
        <v/>
      </c>
      <c r="AB49" s="276" t="str">
        <f>IF(ISERROR(Tableau144[[#This Row],[Cost (excl tax, EUR)]]*(1-$G$3)),"",Tableau144[[#This Row],[Cost (excl tax, EUR)]]*(1-$G$3))</f>
        <v/>
      </c>
      <c r="AC49" s="863" t="str">
        <f t="shared" si="8"/>
        <v/>
      </c>
      <c r="AD49" s="352" t="str">
        <f t="shared" si="9"/>
        <v/>
      </c>
      <c r="AE49" s="352"/>
      <c r="AF49" s="352"/>
      <c r="AG49" s="352"/>
      <c r="AH49" s="352"/>
      <c r="AI49" s="352"/>
      <c r="AJ49" s="352"/>
      <c r="AK49" s="352"/>
      <c r="AL49" s="284"/>
      <c r="AM49" s="284"/>
      <c r="AN49" s="284"/>
      <c r="AO49" s="284"/>
      <c r="AP49" s="284"/>
      <c r="AQ49" s="284"/>
      <c r="AR49" s="284"/>
      <c r="AS49" s="284"/>
      <c r="AT49" s="284"/>
    </row>
    <row r="50" spans="1:46" ht="15" customHeight="1">
      <c r="A50" s="239" t="s">
        <v>922</v>
      </c>
      <c r="B50" s="221">
        <f>IF(VLOOKUP($A50,'Data (new)'!$A:$T,2,0)="","",VLOOKUP($A50,'Data (new)'!$A:$T,2,0))</f>
        <v>10496</v>
      </c>
      <c r="C50" s="221" t="str">
        <f>IF(VLOOKUP($A50,Data!$A:$T,3,0)="","",VLOOKUP($A50,Data!$A:$T,3,0))</f>
        <v>H080</v>
      </c>
      <c r="D50" s="175" t="str">
        <f>IF(VLOOKUP($A50,'Data (new)'!$A:$T,5,0)="","",VLOOKUP($A50,'Data (new)'!$A:$T,5,0))</f>
        <v>Hybrid</v>
      </c>
      <c r="E50" s="175" t="str">
        <f>IF(VLOOKUP($A50,'Data (new)'!$A:$T,6,0)="","",VLOOKUP($A50,'Data (new)'!$A:$T,6,0))</f>
        <v>Golem</v>
      </c>
      <c r="F50" s="175" t="str">
        <f>IF(VLOOKUP($A50,'Data (new)'!$A:$T,14,0)="","",VLOOKUP($A50,'Data (new)'!$A:$T,14,0))</f>
        <v>Slopers</v>
      </c>
      <c r="G50" s="175" t="str">
        <f>IF(VLOOKUP($A50,'Data (new)'!$A:$T,10,0)="","",VLOOKUP($A50,'Data (new)'!$A:$T,10,0))</f>
        <v>MEGA</v>
      </c>
      <c r="H50" s="176">
        <f>IF(VLOOKUP($A50,'Data (new)'!$A:$T,11,0)="","",VLOOKUP($A50,'Data (new)'!$A:$T,11,0))</f>
        <v>4</v>
      </c>
      <c r="I50" s="177">
        <f>IF(VLOOKUP($A50,'Data (new)'!$A:$T,16,0)="","",VLOOKUP($A50,'Data (new)'!$A:$T,16,0))</f>
        <v>109</v>
      </c>
      <c r="J50" s="864"/>
      <c r="K50" s="865"/>
      <c r="L50" s="866"/>
      <c r="M50" s="867"/>
      <c r="N50" s="868"/>
      <c r="O50" s="869"/>
      <c r="P50" s="870"/>
      <c r="Q50" s="871"/>
      <c r="R50" s="872"/>
      <c r="S50" s="873"/>
      <c r="T50" s="874"/>
      <c r="U50" s="875"/>
      <c r="V50" s="876"/>
      <c r="W50" s="877"/>
      <c r="X50" s="862">
        <f>IF(VLOOKUP($A50,'Data (new)'!$A:$T,12,0)="","",VLOOKUP($A50,'Data (new)'!$A:$T,12,0))</f>
        <v>6.0590000000000002</v>
      </c>
      <c r="Y50" s="176" t="str">
        <f t="shared" si="5"/>
        <v/>
      </c>
      <c r="Z50" s="176" t="str">
        <f t="shared" si="6"/>
        <v/>
      </c>
      <c r="AA50" s="177" t="str">
        <f t="shared" si="7"/>
        <v/>
      </c>
      <c r="AB50" s="276" t="str">
        <f>IF(ISERROR(Tableau144[[#This Row],[Cost (excl tax, EUR)]]*(1-$G$3)),"",Tableau144[[#This Row],[Cost (excl tax, EUR)]]*(1-$G$3))</f>
        <v/>
      </c>
      <c r="AC50" s="863" t="str">
        <f t="shared" si="8"/>
        <v/>
      </c>
      <c r="AD50" s="352" t="str">
        <f t="shared" si="9"/>
        <v/>
      </c>
      <c r="AE50" s="352"/>
      <c r="AF50" s="352"/>
      <c r="AG50" s="352"/>
      <c r="AH50" s="352"/>
      <c r="AI50" s="352"/>
      <c r="AJ50" s="352"/>
      <c r="AK50" s="352"/>
      <c r="AL50" s="284"/>
      <c r="AM50" s="284"/>
      <c r="AN50" s="284"/>
      <c r="AO50" s="284"/>
      <c r="AP50" s="284"/>
      <c r="AQ50" s="284"/>
      <c r="AR50" s="284"/>
      <c r="AS50" s="284"/>
      <c r="AT50" s="284"/>
    </row>
    <row r="51" spans="1:46" ht="15" customHeight="1">
      <c r="A51" s="239" t="s">
        <v>923</v>
      </c>
      <c r="B51" s="221">
        <f>IF(VLOOKUP($A51,'Data (new)'!$A:$T,2,0)="","",VLOOKUP($A51,'Data (new)'!$A:$T,2,0))</f>
        <v>10368</v>
      </c>
      <c r="C51" s="221" t="str">
        <f>IF(VLOOKUP($A51,Data!$A:$T,3,0)="","",VLOOKUP($A51,Data!$A:$T,3,0))</f>
        <v>H087</v>
      </c>
      <c r="D51" s="175" t="str">
        <f>IF(VLOOKUP($A51,'Data (new)'!$A:$T,5,0)="","",VLOOKUP($A51,'Data (new)'!$A:$T,5,0))</f>
        <v>Hybrid</v>
      </c>
      <c r="E51" s="175" t="str">
        <f>IF(VLOOKUP($A51,'Data (new)'!$A:$T,6,0)="","",VLOOKUP($A51,'Data (new)'!$A:$T,6,0))</f>
        <v>King</v>
      </c>
      <c r="F51" s="175" t="str">
        <f>IF(VLOOKUP($A51,'Data (new)'!$A:$T,14,0)="","",VLOOKUP($A51,'Data (new)'!$A:$T,14,0))</f>
        <v>Pinches</v>
      </c>
      <c r="G51" s="175" t="str">
        <f>IF(VLOOKUP($A51,'Data (new)'!$A:$T,10,0)="","",VLOOKUP($A51,'Data (new)'!$A:$T,10,0))</f>
        <v>MEGA</v>
      </c>
      <c r="H51" s="176">
        <f>IF(VLOOKUP($A51,'Data (new)'!$A:$T,11,0)="","",VLOOKUP($A51,'Data (new)'!$A:$T,11,0))</f>
        <v>2</v>
      </c>
      <c r="I51" s="177">
        <f>IF(VLOOKUP($A51,'Data (new)'!$A:$T,16,0)="","",VLOOKUP($A51,'Data (new)'!$A:$T,16,0))</f>
        <v>75</v>
      </c>
      <c r="J51" s="864"/>
      <c r="K51" s="865"/>
      <c r="L51" s="866"/>
      <c r="M51" s="867"/>
      <c r="N51" s="868"/>
      <c r="O51" s="869"/>
      <c r="P51" s="870"/>
      <c r="Q51" s="871"/>
      <c r="R51" s="872"/>
      <c r="S51" s="873"/>
      <c r="T51" s="874"/>
      <c r="U51" s="875"/>
      <c r="V51" s="876"/>
      <c r="W51" s="877"/>
      <c r="X51" s="862">
        <f>IF(VLOOKUP($A51,'Data (new)'!$A:$T,12,0)="","",VLOOKUP($A51,'Data (new)'!$A:$T,12,0))</f>
        <v>4.1239999999999997</v>
      </c>
      <c r="Y51" s="176" t="str">
        <f t="shared" si="5"/>
        <v/>
      </c>
      <c r="Z51" s="176" t="str">
        <f t="shared" si="6"/>
        <v/>
      </c>
      <c r="AA51" s="177" t="str">
        <f t="shared" si="7"/>
        <v/>
      </c>
      <c r="AB51" s="276" t="str">
        <f>IF(ISERROR(Tableau144[[#This Row],[Cost (excl tax, EUR)]]*(1-$G$3)),"",Tableau144[[#This Row],[Cost (excl tax, EUR)]]*(1-$G$3))</f>
        <v/>
      </c>
      <c r="AC51" s="863" t="str">
        <f t="shared" si="8"/>
        <v/>
      </c>
      <c r="AD51" s="352" t="str">
        <f t="shared" si="9"/>
        <v/>
      </c>
      <c r="AE51" s="352"/>
      <c r="AF51" s="352"/>
      <c r="AG51" s="352"/>
      <c r="AH51" s="352"/>
      <c r="AI51" s="352"/>
      <c r="AJ51" s="352"/>
      <c r="AK51" s="352"/>
      <c r="AL51" s="284"/>
      <c r="AM51" s="284"/>
      <c r="AN51" s="284"/>
      <c r="AO51" s="284"/>
      <c r="AP51" s="284"/>
      <c r="AQ51" s="284"/>
      <c r="AR51" s="284"/>
      <c r="AS51" s="284"/>
      <c r="AT51" s="284"/>
    </row>
    <row r="52" spans="1:46" ht="15" customHeight="1">
      <c r="A52" s="239" t="s">
        <v>924</v>
      </c>
      <c r="B52" s="221">
        <f>IF(VLOOKUP($A52,'Data (new)'!$A:$T,2,0)="","",VLOOKUP($A52,'Data (new)'!$A:$T,2,0))</f>
        <v>8371</v>
      </c>
      <c r="C52" s="221" t="str">
        <f>IF(VLOOKUP($A52,Data!$A:$T,3,0)="","",VLOOKUP($A52,Data!$A:$T,3,0))</f>
        <v>H096</v>
      </c>
      <c r="D52" s="175" t="str">
        <f>IF(VLOOKUP($A52,'Data (new)'!$A:$T,5,0)="","",VLOOKUP($A52,'Data (new)'!$A:$T,5,0))</f>
        <v>Hybrid</v>
      </c>
      <c r="E52" s="175" t="str">
        <f>IF(VLOOKUP($A52,'Data (new)'!$A:$T,6,0)="","",VLOOKUP($A52,'Data (new)'!$A:$T,6,0))</f>
        <v>Lotus</v>
      </c>
      <c r="F52" s="175" t="str">
        <f>IF(VLOOKUP($A52,'Data (new)'!$A:$T,14,0)="","",VLOOKUP($A52,'Data (new)'!$A:$T,14,0))</f>
        <v>Slopers</v>
      </c>
      <c r="G52" s="175" t="str">
        <f>IF(VLOOKUP($A52,'Data (new)'!$A:$T,10,0)="","",VLOOKUP($A52,'Data (new)'!$A:$T,10,0))</f>
        <v>L</v>
      </c>
      <c r="H52" s="176">
        <f>IF(VLOOKUP($A52,'Data (new)'!$A:$T,11,0)="","",VLOOKUP($A52,'Data (new)'!$A:$T,11,0))</f>
        <v>3</v>
      </c>
      <c r="I52" s="177">
        <f>IF(VLOOKUP($A52,'Data (new)'!$A:$T,16,0)="","",VLOOKUP($A52,'Data (new)'!$A:$T,16,0))</f>
        <v>44</v>
      </c>
      <c r="J52" s="864"/>
      <c r="K52" s="865"/>
      <c r="L52" s="866"/>
      <c r="M52" s="867"/>
      <c r="N52" s="868"/>
      <c r="O52" s="869"/>
      <c r="P52" s="870"/>
      <c r="Q52" s="871"/>
      <c r="R52" s="872"/>
      <c r="S52" s="873"/>
      <c r="T52" s="874"/>
      <c r="U52" s="875"/>
      <c r="V52" s="876"/>
      <c r="W52" s="877"/>
      <c r="X52" s="862">
        <f>IF(VLOOKUP($A52,'Data (new)'!$A:$T,12,0)="","",VLOOKUP($A52,'Data (new)'!$A:$T,12,0))</f>
        <v>2.21</v>
      </c>
      <c r="Y52" s="176" t="str">
        <f t="shared" si="5"/>
        <v/>
      </c>
      <c r="Z52" s="176" t="str">
        <f t="shared" si="6"/>
        <v/>
      </c>
      <c r="AA52" s="177" t="str">
        <f t="shared" si="7"/>
        <v/>
      </c>
      <c r="AB52" s="276" t="str">
        <f>IF(ISERROR(Tableau144[[#This Row],[Cost (excl tax, EUR)]]*(1-$G$3)),"",Tableau144[[#This Row],[Cost (excl tax, EUR)]]*(1-$G$3))</f>
        <v/>
      </c>
      <c r="AC52" s="863" t="str">
        <f t="shared" si="8"/>
        <v/>
      </c>
      <c r="AD52" s="352" t="str">
        <f t="shared" si="9"/>
        <v/>
      </c>
      <c r="AE52" s="352"/>
      <c r="AF52" s="352"/>
      <c r="AG52" s="352"/>
      <c r="AH52" s="352"/>
      <c r="AI52" s="352"/>
      <c r="AJ52" s="352"/>
      <c r="AK52" s="352"/>
      <c r="AL52" s="284"/>
      <c r="AM52" s="284"/>
      <c r="AN52" s="284"/>
      <c r="AO52" s="284"/>
      <c r="AP52" s="284"/>
      <c r="AQ52" s="284"/>
      <c r="AR52" s="284"/>
      <c r="AS52" s="284"/>
      <c r="AT52" s="284"/>
    </row>
    <row r="53" spans="1:46" ht="15" customHeight="1">
      <c r="A53" s="239" t="s">
        <v>925</v>
      </c>
      <c r="B53" s="221">
        <f>IF(VLOOKUP($A53,'Data (new)'!$A:$T,2,0)="","",VLOOKUP($A53,'Data (new)'!$A:$T,2,0))</f>
        <v>8671</v>
      </c>
      <c r="C53" s="221" t="str">
        <f>IF(VLOOKUP($A53,Data!$A:$T,3,0)="","",VLOOKUP($A53,Data!$A:$T,3,0))</f>
        <v>H079</v>
      </c>
      <c r="D53" s="175" t="str">
        <f>IF(VLOOKUP($A53,'Data (new)'!$A:$T,5,0)="","",VLOOKUP($A53,'Data (new)'!$A:$T,5,0))</f>
        <v>Hybrid</v>
      </c>
      <c r="E53" s="175" t="str">
        <f>IF(VLOOKUP($A53,'Data (new)'!$A:$T,6,0)="","",VLOOKUP($A53,'Data (new)'!$A:$T,6,0))</f>
        <v>Mandarin</v>
      </c>
      <c r="F53" s="175" t="str">
        <f>IF(VLOOKUP($A53,'Data (new)'!$A:$T,14,0)="","",VLOOKUP($A53,'Data (new)'!$A:$T,14,0))</f>
        <v>Slopers</v>
      </c>
      <c r="G53" s="175" t="str">
        <f>IF(VLOOKUP($A53,'Data (new)'!$A:$T,10,0)="","",VLOOKUP($A53,'Data (new)'!$A:$T,10,0))</f>
        <v>MEGA</v>
      </c>
      <c r="H53" s="176">
        <f>IF(VLOOKUP($A53,'Data (new)'!$A:$T,11,0)="","",VLOOKUP($A53,'Data (new)'!$A:$T,11,0))</f>
        <v>3</v>
      </c>
      <c r="I53" s="177">
        <f>IF(VLOOKUP($A53,'Data (new)'!$A:$T,16,0)="","",VLOOKUP($A53,'Data (new)'!$A:$T,16,0))</f>
        <v>47</v>
      </c>
      <c r="J53" s="864"/>
      <c r="K53" s="865"/>
      <c r="L53" s="866"/>
      <c r="M53" s="867"/>
      <c r="N53" s="868"/>
      <c r="O53" s="869"/>
      <c r="P53" s="870"/>
      <c r="Q53" s="871"/>
      <c r="R53" s="872"/>
      <c r="S53" s="873"/>
      <c r="T53" s="874"/>
      <c r="U53" s="875"/>
      <c r="V53" s="876"/>
      <c r="W53" s="877"/>
      <c r="X53" s="862">
        <f>IF(VLOOKUP($A53,'Data (new)'!$A:$T,12,0)="","",VLOOKUP($A53,'Data (new)'!$A:$T,12,0))</f>
        <v>3.8460000000000001</v>
      </c>
      <c r="Y53" s="176" t="str">
        <f t="shared" si="5"/>
        <v/>
      </c>
      <c r="Z53" s="176" t="str">
        <f t="shared" si="6"/>
        <v/>
      </c>
      <c r="AA53" s="177" t="str">
        <f t="shared" si="7"/>
        <v/>
      </c>
      <c r="AB53" s="276" t="str">
        <f>IF(ISERROR(Tableau144[[#This Row],[Cost (excl tax, EUR)]]*(1-$G$3)),"",Tableau144[[#This Row],[Cost (excl tax, EUR)]]*(1-$G$3))</f>
        <v/>
      </c>
      <c r="AC53" s="863" t="str">
        <f t="shared" si="8"/>
        <v/>
      </c>
      <c r="AD53" s="352" t="str">
        <f t="shared" si="9"/>
        <v/>
      </c>
      <c r="AE53" s="352"/>
      <c r="AF53" s="352"/>
      <c r="AG53" s="352"/>
      <c r="AH53" s="352"/>
      <c r="AI53" s="352"/>
      <c r="AJ53" s="352"/>
      <c r="AK53" s="352"/>
      <c r="AL53" s="284"/>
      <c r="AM53" s="284"/>
      <c r="AN53" s="284"/>
      <c r="AO53" s="284"/>
      <c r="AP53" s="284"/>
      <c r="AQ53" s="284"/>
      <c r="AR53" s="284"/>
      <c r="AS53" s="284"/>
      <c r="AT53" s="284"/>
    </row>
    <row r="54" spans="1:46" ht="15" customHeight="1">
      <c r="A54" s="239" t="s">
        <v>926</v>
      </c>
      <c r="B54" s="221">
        <f>IF(VLOOKUP($A54,'Data (new)'!$A:$T,2,0)="","",VLOOKUP($A54,'Data (new)'!$A:$T,2,0))</f>
        <v>5305</v>
      </c>
      <c r="C54" s="221" t="str">
        <f>IF(VLOOKUP($A54,Data!$A:$T,3,0)="","",VLOOKUP($A54,Data!$A:$T,3,0))</f>
        <v>H082</v>
      </c>
      <c r="D54" s="175" t="str">
        <f>IF(VLOOKUP($A54,'Data (new)'!$A:$T,5,0)="","",VLOOKUP($A54,'Data (new)'!$A:$T,5,0))</f>
        <v>Hybrid</v>
      </c>
      <c r="E54" s="175" t="str">
        <f>IF(VLOOKUP($A54,'Data (new)'!$A:$T,6,0)="","",VLOOKUP($A54,'Data (new)'!$A:$T,6,0))</f>
        <v>Mang</v>
      </c>
      <c r="F54" s="175" t="str">
        <f>IF(VLOOKUP($A54,'Data (new)'!$A:$T,14,0)="","",VLOOKUP($A54,'Data (new)'!$A:$T,14,0))</f>
        <v>Slopers</v>
      </c>
      <c r="G54" s="175" t="str">
        <f>IF(VLOOKUP($A54,'Data (new)'!$A:$T,10,0)="","",VLOOKUP($A54,'Data (new)'!$A:$T,10,0))</f>
        <v>L</v>
      </c>
      <c r="H54" s="176">
        <f>IF(VLOOKUP($A54,'Data (new)'!$A:$T,11,0)="","",VLOOKUP($A54,'Data (new)'!$A:$T,11,0))</f>
        <v>10</v>
      </c>
      <c r="I54" s="177">
        <f>IF(VLOOKUP($A54,'Data (new)'!$A:$T,16,0)="","",VLOOKUP($A54,'Data (new)'!$A:$T,16,0))</f>
        <v>92</v>
      </c>
      <c r="J54" s="864"/>
      <c r="K54" s="865"/>
      <c r="L54" s="866"/>
      <c r="M54" s="867"/>
      <c r="N54" s="868"/>
      <c r="O54" s="869"/>
      <c r="P54" s="870"/>
      <c r="Q54" s="871"/>
      <c r="R54" s="872"/>
      <c r="S54" s="873"/>
      <c r="T54" s="874"/>
      <c r="U54" s="875"/>
      <c r="V54" s="876"/>
      <c r="W54" s="877"/>
      <c r="X54" s="862">
        <f>IF(VLOOKUP($A54,'Data (new)'!$A:$T,12,0)="","",VLOOKUP($A54,'Data (new)'!$A:$T,12,0))</f>
        <v>4.3010000000000002</v>
      </c>
      <c r="Y54" s="176" t="str">
        <f t="shared" si="5"/>
        <v/>
      </c>
      <c r="Z54" s="176" t="str">
        <f t="shared" si="6"/>
        <v/>
      </c>
      <c r="AA54" s="177" t="str">
        <f t="shared" si="7"/>
        <v/>
      </c>
      <c r="AB54" s="276" t="str">
        <f>IF(ISERROR(Tableau144[[#This Row],[Cost (excl tax, EUR)]]*(1-$G$3)),"",Tableau144[[#This Row],[Cost (excl tax, EUR)]]*(1-$G$3))</f>
        <v/>
      </c>
      <c r="AC54" s="863" t="str">
        <f t="shared" si="8"/>
        <v/>
      </c>
      <c r="AD54" s="352" t="str">
        <f t="shared" si="9"/>
        <v/>
      </c>
      <c r="AE54" s="352"/>
      <c r="AF54" s="352"/>
      <c r="AG54" s="352"/>
      <c r="AH54" s="352"/>
      <c r="AI54" s="352"/>
      <c r="AJ54" s="352"/>
      <c r="AK54" s="352"/>
      <c r="AL54" s="284"/>
      <c r="AM54" s="284"/>
      <c r="AN54" s="284"/>
      <c r="AO54" s="284"/>
      <c r="AP54" s="284"/>
      <c r="AQ54" s="284"/>
      <c r="AR54" s="284"/>
      <c r="AS54" s="284"/>
      <c r="AT54" s="284"/>
    </row>
    <row r="55" spans="1:46" ht="15" customHeight="1">
      <c r="A55" s="239" t="s">
        <v>927</v>
      </c>
      <c r="B55" s="221">
        <f>IF(VLOOKUP($A55,'Data (new)'!$A:$T,2,0)="","",VLOOKUP($A55,'Data (new)'!$A:$T,2,0))</f>
        <v>8389</v>
      </c>
      <c r="C55" s="221" t="str">
        <f>IF(VLOOKUP($A55,Data!$A:$T,3,0)="","",VLOOKUP($A55,Data!$A:$T,3,0))</f>
        <v>H055</v>
      </c>
      <c r="D55" s="175" t="str">
        <f>IF(VLOOKUP($A55,'Data (new)'!$A:$T,5,0)="","",VLOOKUP($A55,'Data (new)'!$A:$T,5,0))</f>
        <v>Hybrid</v>
      </c>
      <c r="E55" s="175" t="str">
        <f>IF(VLOOKUP($A55,'Data (new)'!$A:$T,6,0)="","",VLOOKUP($A55,'Data (new)'!$A:$T,6,0))</f>
        <v>Mental</v>
      </c>
      <c r="F55" s="175" t="str">
        <f>IF(VLOOKUP($A55,'Data (new)'!$A:$T,14,0)="","",VLOOKUP($A55,'Data (new)'!$A:$T,14,0))</f>
        <v>Edges</v>
      </c>
      <c r="G55" s="175" t="str">
        <f>IF(VLOOKUP($A55,'Data (new)'!$A:$T,10,0)="","",VLOOKUP($A55,'Data (new)'!$A:$T,10,0))</f>
        <v>S</v>
      </c>
      <c r="H55" s="176">
        <f>IF(VLOOKUP($A55,'Data (new)'!$A:$T,11,0)="","",VLOOKUP($A55,'Data (new)'!$A:$T,11,0))</f>
        <v>20</v>
      </c>
      <c r="I55" s="177">
        <f>IF(VLOOKUP($A55,'Data (new)'!$A:$T,16,0)="","",VLOOKUP($A55,'Data (new)'!$A:$T,16,0))</f>
        <v>92</v>
      </c>
      <c r="J55" s="864"/>
      <c r="K55" s="865"/>
      <c r="L55" s="866"/>
      <c r="M55" s="867"/>
      <c r="N55" s="868"/>
      <c r="O55" s="869"/>
      <c r="P55" s="870"/>
      <c r="Q55" s="871"/>
      <c r="R55" s="872"/>
      <c r="S55" s="873"/>
      <c r="T55" s="874"/>
      <c r="U55" s="875"/>
      <c r="V55" s="876"/>
      <c r="W55" s="877"/>
      <c r="X55" s="862">
        <f>IF(VLOOKUP($A55,'Data (new)'!$A:$T,12,0)="","",VLOOKUP($A55,'Data (new)'!$A:$T,12,0))</f>
        <v>2.9780000000000002</v>
      </c>
      <c r="Y55" s="176" t="str">
        <f t="shared" si="5"/>
        <v/>
      </c>
      <c r="Z55" s="176" t="str">
        <f t="shared" si="6"/>
        <v/>
      </c>
      <c r="AA55" s="177" t="str">
        <f t="shared" si="7"/>
        <v/>
      </c>
      <c r="AB55" s="276" t="str">
        <f>IF(ISERROR(Tableau144[[#This Row],[Cost (excl tax, EUR)]]*(1-$G$3)),"",Tableau144[[#This Row],[Cost (excl tax, EUR)]]*(1-$G$3))</f>
        <v/>
      </c>
      <c r="AC55" s="863" t="str">
        <f t="shared" si="8"/>
        <v/>
      </c>
      <c r="AD55" s="352" t="str">
        <f t="shared" si="9"/>
        <v/>
      </c>
      <c r="AE55" s="352"/>
      <c r="AF55" s="352"/>
      <c r="AG55" s="352"/>
      <c r="AH55" s="352"/>
      <c r="AI55" s="352"/>
      <c r="AJ55" s="352"/>
      <c r="AK55" s="352"/>
      <c r="AL55" s="284"/>
      <c r="AM55" s="284"/>
      <c r="AN55" s="284"/>
      <c r="AO55" s="284"/>
      <c r="AP55" s="284"/>
      <c r="AQ55" s="284"/>
      <c r="AR55" s="284"/>
      <c r="AS55" s="284"/>
      <c r="AT55" s="284"/>
    </row>
    <row r="56" spans="1:46" ht="15" customHeight="1">
      <c r="A56" s="239" t="s">
        <v>928</v>
      </c>
      <c r="B56" s="221">
        <f>IF(VLOOKUP($A56,'Data (new)'!$A:$T,2,0)="","",VLOOKUP($A56,'Data (new)'!$A:$T,2,0))</f>
        <v>5257</v>
      </c>
      <c r="C56" s="221" t="str">
        <f>IF(VLOOKUP($A56,Data!$A:$T,3,0)="","",VLOOKUP($A56,Data!$A:$T,3,0))</f>
        <v>H091</v>
      </c>
      <c r="D56" s="175" t="str">
        <f>IF(VLOOKUP($A56,'Data (new)'!$A:$T,5,0)="","",VLOOKUP($A56,'Data (new)'!$A:$T,5,0))</f>
        <v>Hybrid</v>
      </c>
      <c r="E56" s="175" t="str">
        <f>IF(VLOOKUP($A56,'Data (new)'!$A:$T,6,0)="","",VLOOKUP($A56,'Data (new)'!$A:$T,6,0))</f>
        <v>Mutter</v>
      </c>
      <c r="F56" s="175" t="str">
        <f>IF(VLOOKUP($A56,'Data (new)'!$A:$T,14,0)="","",VLOOKUP($A56,'Data (new)'!$A:$T,14,0))</f>
        <v>Edges</v>
      </c>
      <c r="G56" s="175" t="str">
        <f>IF(VLOOKUP($A56,'Data (new)'!$A:$T,10,0)="","",VLOOKUP($A56,'Data (new)'!$A:$T,10,0))</f>
        <v>S</v>
      </c>
      <c r="H56" s="176">
        <f>IF(VLOOKUP($A56,'Data (new)'!$A:$T,11,0)="","",VLOOKUP($A56,'Data (new)'!$A:$T,11,0))</f>
        <v>10</v>
      </c>
      <c r="I56" s="177">
        <f>IF(VLOOKUP($A56,'Data (new)'!$A:$T,16,0)="","",VLOOKUP($A56,'Data (new)'!$A:$T,16,0))</f>
        <v>45</v>
      </c>
      <c r="J56" s="864"/>
      <c r="K56" s="865"/>
      <c r="L56" s="866"/>
      <c r="M56" s="867"/>
      <c r="N56" s="868"/>
      <c r="O56" s="869"/>
      <c r="P56" s="870"/>
      <c r="Q56" s="871"/>
      <c r="R56" s="872"/>
      <c r="S56" s="873"/>
      <c r="T56" s="874"/>
      <c r="U56" s="875"/>
      <c r="V56" s="876"/>
      <c r="W56" s="877"/>
      <c r="X56" s="862">
        <f>IF(VLOOKUP($A56,'Data (new)'!$A:$T,12,0)="","",VLOOKUP($A56,'Data (new)'!$A:$T,12,0))</f>
        <v>1.37</v>
      </c>
      <c r="Y56" s="176" t="str">
        <f t="shared" si="5"/>
        <v/>
      </c>
      <c r="Z56" s="176" t="str">
        <f t="shared" si="6"/>
        <v/>
      </c>
      <c r="AA56" s="177" t="str">
        <f t="shared" si="7"/>
        <v/>
      </c>
      <c r="AB56" s="276" t="str">
        <f>IF(ISERROR(Tableau144[[#This Row],[Cost (excl tax, EUR)]]*(1-$G$3)),"",Tableau144[[#This Row],[Cost (excl tax, EUR)]]*(1-$G$3))</f>
        <v/>
      </c>
      <c r="AC56" s="863" t="str">
        <f t="shared" si="8"/>
        <v/>
      </c>
      <c r="AD56" s="352" t="str">
        <f t="shared" si="9"/>
        <v/>
      </c>
      <c r="AE56" s="352"/>
      <c r="AF56" s="352"/>
      <c r="AG56" s="352"/>
      <c r="AH56" s="352"/>
      <c r="AI56" s="352"/>
      <c r="AJ56" s="352"/>
      <c r="AK56" s="352"/>
      <c r="AL56" s="284"/>
      <c r="AM56" s="284"/>
      <c r="AN56" s="284"/>
      <c r="AO56" s="284"/>
      <c r="AP56" s="284"/>
      <c r="AQ56" s="284"/>
      <c r="AR56" s="284"/>
      <c r="AS56" s="284"/>
      <c r="AT56" s="284"/>
    </row>
    <row r="57" spans="1:46" ht="15" customHeight="1">
      <c r="A57" s="239" t="s">
        <v>929</v>
      </c>
      <c r="B57" s="221">
        <f>IF(VLOOKUP($A57,'Data (new)'!$A:$T,2,0)="","",VLOOKUP($A57,'Data (new)'!$A:$T,2,0))</f>
        <v>6675</v>
      </c>
      <c r="C57" s="221" t="str">
        <f>IF(VLOOKUP($A57,Data!$A:$T,3,0)="","",VLOOKUP($A57,Data!$A:$T,3,0))</f>
        <v>H096</v>
      </c>
      <c r="D57" s="175" t="str">
        <f>IF(VLOOKUP($A57,'Data (new)'!$A:$T,5,0)="","",VLOOKUP($A57,'Data (new)'!$A:$T,5,0))</f>
        <v>Hybrid</v>
      </c>
      <c r="E57" s="175" t="str">
        <f>IF(VLOOKUP($A57,'Data (new)'!$A:$T,6,0)="","",VLOOKUP($A57,'Data (new)'!$A:$T,6,0))</f>
        <v>Niake</v>
      </c>
      <c r="F57" s="175" t="str">
        <f>IF(VLOOKUP($A57,'Data (new)'!$A:$T,14,0)="","",VLOOKUP($A57,'Data (new)'!$A:$T,14,0))</f>
        <v>Edges</v>
      </c>
      <c r="G57" s="175" t="str">
        <f>IF(VLOOKUP($A57,'Data (new)'!$A:$T,10,0)="","",VLOOKUP($A57,'Data (new)'!$A:$T,10,0))</f>
        <v>S</v>
      </c>
      <c r="H57" s="176">
        <f>IF(VLOOKUP($A57,'Data (new)'!$A:$T,11,0)="","",VLOOKUP($A57,'Data (new)'!$A:$T,11,0))</f>
        <v>15</v>
      </c>
      <c r="I57" s="177">
        <f>IF(VLOOKUP($A57,'Data (new)'!$A:$T,16,0)="","",VLOOKUP($A57,'Data (new)'!$A:$T,16,0))</f>
        <v>60</v>
      </c>
      <c r="J57" s="864"/>
      <c r="K57" s="865"/>
      <c r="L57" s="866"/>
      <c r="M57" s="867"/>
      <c r="N57" s="868"/>
      <c r="O57" s="869"/>
      <c r="P57" s="870"/>
      <c r="Q57" s="871"/>
      <c r="R57" s="872"/>
      <c r="S57" s="873"/>
      <c r="T57" s="874"/>
      <c r="U57" s="875"/>
      <c r="V57" s="876"/>
      <c r="W57" s="877"/>
      <c r="X57" s="862">
        <f>IF(VLOOKUP($A57,'Data (new)'!$A:$T,12,0)="","",VLOOKUP($A57,'Data (new)'!$A:$T,12,0))</f>
        <v>1.54</v>
      </c>
      <c r="Y57" s="176" t="str">
        <f t="shared" si="5"/>
        <v/>
      </c>
      <c r="Z57" s="176" t="str">
        <f t="shared" si="6"/>
        <v/>
      </c>
      <c r="AA57" s="177" t="str">
        <f t="shared" si="7"/>
        <v/>
      </c>
      <c r="AB57" s="276" t="str">
        <f>IF(ISERROR(Tableau144[[#This Row],[Cost (excl tax, EUR)]]*(1-$G$3)),"",Tableau144[[#This Row],[Cost (excl tax, EUR)]]*(1-$G$3))</f>
        <v/>
      </c>
      <c r="AC57" s="863" t="str">
        <f t="shared" si="8"/>
        <v/>
      </c>
      <c r="AD57" s="352" t="str">
        <f t="shared" si="9"/>
        <v/>
      </c>
      <c r="AE57" s="352"/>
      <c r="AF57" s="352"/>
      <c r="AG57" s="352"/>
      <c r="AH57" s="352"/>
      <c r="AI57" s="352"/>
      <c r="AJ57" s="352"/>
      <c r="AK57" s="352"/>
      <c r="AL57" s="284"/>
      <c r="AM57" s="284"/>
      <c r="AN57" s="284"/>
      <c r="AO57" s="284"/>
      <c r="AP57" s="284"/>
      <c r="AQ57" s="284"/>
      <c r="AR57" s="284"/>
      <c r="AS57" s="284"/>
      <c r="AT57" s="284"/>
    </row>
    <row r="58" spans="1:46" ht="15" customHeight="1">
      <c r="A58" s="239" t="s">
        <v>930</v>
      </c>
      <c r="B58" s="221">
        <f>IF(VLOOKUP($A58,'Data (new)'!$A:$T,2,0)="","",VLOOKUP($A58,'Data (new)'!$A:$T,2,0))</f>
        <v>8080</v>
      </c>
      <c r="C58" s="221" t="str">
        <f>IF(VLOOKUP($A58,Data!$A:$T,3,0)="","",VLOOKUP($A58,Data!$A:$T,3,0))</f>
        <v>H078</v>
      </c>
      <c r="D58" s="175" t="str">
        <f>IF(VLOOKUP($A58,'Data (new)'!$A:$T,5,0)="","",VLOOKUP($A58,'Data (new)'!$A:$T,5,0))</f>
        <v>Hybrid</v>
      </c>
      <c r="E58" s="175" t="str">
        <f>IF(VLOOKUP($A58,'Data (new)'!$A:$T,6,0)="","",VLOOKUP($A58,'Data (new)'!$A:$T,6,0))</f>
        <v>Nodo</v>
      </c>
      <c r="F58" s="175" t="str">
        <f>IF(VLOOKUP($A58,'Data (new)'!$A:$T,14,0)="","",VLOOKUP($A58,'Data (new)'!$A:$T,14,0))</f>
        <v>Pinches</v>
      </c>
      <c r="G58" s="175" t="str">
        <f>IF(VLOOKUP($A58,'Data (new)'!$A:$T,10,0)="","",VLOOKUP($A58,'Data (new)'!$A:$T,10,0))</f>
        <v>L</v>
      </c>
      <c r="H58" s="176">
        <f>IF(VLOOKUP($A58,'Data (new)'!$A:$T,11,0)="","",VLOOKUP($A58,'Data (new)'!$A:$T,11,0))</f>
        <v>10</v>
      </c>
      <c r="I58" s="177">
        <f>IF(VLOOKUP($A58,'Data (new)'!$A:$T,16,0)="","",VLOOKUP($A58,'Data (new)'!$A:$T,16,0))</f>
        <v>90</v>
      </c>
      <c r="J58" s="864"/>
      <c r="K58" s="865"/>
      <c r="L58" s="866"/>
      <c r="M58" s="867"/>
      <c r="N58" s="868"/>
      <c r="O58" s="869"/>
      <c r="P58" s="870"/>
      <c r="Q58" s="871"/>
      <c r="R58" s="872"/>
      <c r="S58" s="873"/>
      <c r="T58" s="874"/>
      <c r="U58" s="875"/>
      <c r="V58" s="876"/>
      <c r="W58" s="877"/>
      <c r="X58" s="862">
        <f>IF(VLOOKUP($A58,'Data (new)'!$A:$T,12,0)="","",VLOOKUP($A58,'Data (new)'!$A:$T,12,0))</f>
        <v>4.1749999999999998</v>
      </c>
      <c r="Y58" s="176" t="str">
        <f t="shared" si="5"/>
        <v/>
      </c>
      <c r="Z58" s="176" t="str">
        <f t="shared" si="6"/>
        <v/>
      </c>
      <c r="AA58" s="177" t="str">
        <f t="shared" si="7"/>
        <v/>
      </c>
      <c r="AB58" s="276" t="str">
        <f>IF(ISERROR(Tableau144[[#This Row],[Cost (excl tax, EUR)]]*(1-$G$3)),"",Tableau144[[#This Row],[Cost (excl tax, EUR)]]*(1-$G$3))</f>
        <v/>
      </c>
      <c r="AC58" s="863" t="str">
        <f t="shared" si="8"/>
        <v/>
      </c>
      <c r="AD58" s="352" t="str">
        <f t="shared" si="9"/>
        <v/>
      </c>
      <c r="AE58" s="352"/>
      <c r="AF58" s="352"/>
      <c r="AG58" s="352"/>
      <c r="AH58" s="352"/>
      <c r="AI58" s="352"/>
      <c r="AJ58" s="352"/>
      <c r="AK58" s="352"/>
      <c r="AL58" s="284"/>
      <c r="AM58" s="284"/>
      <c r="AN58" s="284"/>
      <c r="AO58" s="284"/>
      <c r="AP58" s="284"/>
      <c r="AQ58" s="284"/>
      <c r="AR58" s="284"/>
      <c r="AS58" s="284"/>
      <c r="AT58" s="284"/>
    </row>
    <row r="59" spans="1:46" ht="15" customHeight="1">
      <c r="A59" s="239" t="s">
        <v>931</v>
      </c>
      <c r="B59" s="221">
        <f>IF(VLOOKUP($A59,'Data (new)'!$A:$T,2,0)="","",VLOOKUP($A59,'Data (new)'!$A:$T,2,0))</f>
        <v>8673</v>
      </c>
      <c r="C59" s="221" t="str">
        <f>IF(VLOOKUP($A59,Data!$A:$T,3,0)="","",VLOOKUP($A59,Data!$A:$T,3,0))</f>
        <v>H146</v>
      </c>
      <c r="D59" s="175" t="str">
        <f>IF(VLOOKUP($A59,'Data (new)'!$A:$T,5,0)="","",VLOOKUP($A59,'Data (new)'!$A:$T,5,0))</f>
        <v>Hybrid</v>
      </c>
      <c r="E59" s="175" t="str">
        <f>IF(VLOOKUP($A59,'Data (new)'!$A:$T,6,0)="","",VLOOKUP($A59,'Data (new)'!$A:$T,6,0))</f>
        <v>Olympus</v>
      </c>
      <c r="F59" s="175" t="str">
        <f>IF(VLOOKUP($A59,'Data (new)'!$A:$T,14,0)="","",VLOOKUP($A59,'Data (new)'!$A:$T,14,0))</f>
        <v>Jugs</v>
      </c>
      <c r="G59" s="175" t="str">
        <f>IF(VLOOKUP($A59,'Data (new)'!$A:$T,10,0)="","",VLOOKUP($A59,'Data (new)'!$A:$T,10,0))</f>
        <v>MEGA</v>
      </c>
      <c r="H59" s="176">
        <f>IF(VLOOKUP($A59,'Data (new)'!$A:$T,11,0)="","",VLOOKUP($A59,'Data (new)'!$A:$T,11,0))</f>
        <v>5</v>
      </c>
      <c r="I59" s="177">
        <f>IF(VLOOKUP($A59,'Data (new)'!$A:$T,16,0)="","",VLOOKUP($A59,'Data (new)'!$A:$T,16,0))</f>
        <v>149</v>
      </c>
      <c r="J59" s="864"/>
      <c r="K59" s="865"/>
      <c r="L59" s="866"/>
      <c r="M59" s="867"/>
      <c r="N59" s="868"/>
      <c r="O59" s="869"/>
      <c r="P59" s="870"/>
      <c r="Q59" s="871"/>
      <c r="R59" s="872"/>
      <c r="S59" s="873"/>
      <c r="T59" s="874"/>
      <c r="U59" s="875"/>
      <c r="V59" s="876"/>
      <c r="W59" s="877"/>
      <c r="X59" s="862">
        <f>IF(VLOOKUP($A59,'Data (new)'!$A:$T,12,0)="","",VLOOKUP($A59,'Data (new)'!$A:$T,12,0))</f>
        <v>8.673</v>
      </c>
      <c r="Y59" s="176" t="str">
        <f t="shared" si="5"/>
        <v/>
      </c>
      <c r="Z59" s="176" t="str">
        <f t="shared" si="6"/>
        <v/>
      </c>
      <c r="AA59" s="177" t="str">
        <f t="shared" si="7"/>
        <v/>
      </c>
      <c r="AB59" s="276" t="str">
        <f>IF(ISERROR(Tableau144[[#This Row],[Cost (excl tax, EUR)]]*(1-$G$3)),"",Tableau144[[#This Row],[Cost (excl tax, EUR)]]*(1-$G$3))</f>
        <v/>
      </c>
      <c r="AC59" s="863" t="str">
        <f t="shared" si="8"/>
        <v/>
      </c>
      <c r="AD59" s="352" t="str">
        <f t="shared" si="9"/>
        <v/>
      </c>
      <c r="AE59" s="352"/>
      <c r="AF59" s="352"/>
      <c r="AG59" s="352"/>
      <c r="AH59" s="352"/>
      <c r="AI59" s="352"/>
      <c r="AJ59" s="352"/>
      <c r="AK59" s="352"/>
      <c r="AL59" s="284"/>
      <c r="AM59" s="284"/>
      <c r="AN59" s="284"/>
      <c r="AO59" s="284"/>
      <c r="AP59" s="284"/>
      <c r="AQ59" s="284"/>
      <c r="AR59" s="284"/>
      <c r="AS59" s="284"/>
      <c r="AT59" s="284"/>
    </row>
    <row r="60" spans="1:46" ht="15" customHeight="1">
      <c r="A60" s="239" t="s">
        <v>932</v>
      </c>
      <c r="B60" s="221">
        <f>IF(VLOOKUP($A60,'Data (new)'!$A:$T,2,0)="","",VLOOKUP($A60,'Data (new)'!$A:$T,2,0))</f>
        <v>8461</v>
      </c>
      <c r="C60" s="221" t="str">
        <f>IF(VLOOKUP($A60,Data!$A:$T,3,0)="","",VLOOKUP($A60,Data!$A:$T,3,0))</f>
        <v>H149</v>
      </c>
      <c r="D60" s="175" t="str">
        <f>IF(VLOOKUP($A60,'Data (new)'!$A:$T,5,0)="","",VLOOKUP($A60,'Data (new)'!$A:$T,5,0))</f>
        <v>Hybrid</v>
      </c>
      <c r="E60" s="175" t="str">
        <f>IF(VLOOKUP($A60,'Data (new)'!$A:$T,6,0)="","",VLOOKUP($A60,'Data (new)'!$A:$T,6,0))</f>
        <v>Pegasus</v>
      </c>
      <c r="F60" s="175" t="str">
        <f>IF(VLOOKUP($A60,'Data (new)'!$A:$T,14,0)="","",VLOOKUP($A60,'Data (new)'!$A:$T,14,0))</f>
        <v>Jugs</v>
      </c>
      <c r="G60" s="175" t="str">
        <f>IF(VLOOKUP($A60,'Data (new)'!$A:$T,10,0)="","",VLOOKUP($A60,'Data (new)'!$A:$T,10,0))</f>
        <v>MEGA</v>
      </c>
      <c r="H60" s="176">
        <f>IF(VLOOKUP($A60,'Data (new)'!$A:$T,11,0)="","",VLOOKUP($A60,'Data (new)'!$A:$T,11,0))</f>
        <v>5</v>
      </c>
      <c r="I60" s="177">
        <f>IF(VLOOKUP($A60,'Data (new)'!$A:$T,16,0)="","",VLOOKUP($A60,'Data (new)'!$A:$T,16,0))</f>
        <v>124</v>
      </c>
      <c r="J60" s="864"/>
      <c r="K60" s="865"/>
      <c r="L60" s="866"/>
      <c r="M60" s="867"/>
      <c r="N60" s="868"/>
      <c r="O60" s="869"/>
      <c r="P60" s="870"/>
      <c r="Q60" s="871"/>
      <c r="R60" s="872"/>
      <c r="S60" s="873"/>
      <c r="T60" s="874"/>
      <c r="U60" s="875"/>
      <c r="V60" s="876"/>
      <c r="W60" s="877"/>
      <c r="X60" s="862">
        <f>IF(VLOOKUP($A60,'Data (new)'!$A:$T,12,0)="","",VLOOKUP($A60,'Data (new)'!$A:$T,12,0))</f>
        <v>7.79</v>
      </c>
      <c r="Y60" s="176" t="str">
        <f t="shared" si="5"/>
        <v/>
      </c>
      <c r="Z60" s="176" t="str">
        <f t="shared" si="6"/>
        <v/>
      </c>
      <c r="AA60" s="177" t="str">
        <f t="shared" si="7"/>
        <v/>
      </c>
      <c r="AB60" s="276" t="str">
        <f>IF(ISERROR(Tableau144[[#This Row],[Cost (excl tax, EUR)]]*(1-$G$3)),"",Tableau144[[#This Row],[Cost (excl tax, EUR)]]*(1-$G$3))</f>
        <v/>
      </c>
      <c r="AC60" s="863" t="str">
        <f t="shared" si="8"/>
        <v/>
      </c>
      <c r="AD60" s="352" t="str">
        <f t="shared" si="9"/>
        <v/>
      </c>
      <c r="AE60" s="352"/>
      <c r="AF60" s="352"/>
      <c r="AG60" s="352"/>
      <c r="AH60" s="352"/>
      <c r="AI60" s="352"/>
      <c r="AJ60" s="352"/>
      <c r="AK60" s="352"/>
      <c r="AL60" s="284"/>
      <c r="AM60" s="284"/>
      <c r="AN60" s="284"/>
      <c r="AO60" s="284"/>
      <c r="AP60" s="284"/>
      <c r="AQ60" s="284"/>
      <c r="AR60" s="284"/>
      <c r="AS60" s="284"/>
      <c r="AT60" s="284"/>
    </row>
    <row r="61" spans="1:46" ht="15" customHeight="1">
      <c r="A61" s="239" t="s">
        <v>933</v>
      </c>
      <c r="B61" s="221">
        <f>IF(VLOOKUP($A61,'Data (new)'!$A:$T,2,0)="","",VLOOKUP($A61,'Data (new)'!$A:$T,2,0))</f>
        <v>5299</v>
      </c>
      <c r="C61" s="221" t="str">
        <f>IF(VLOOKUP($A61,Data!$A:$T,3,0)="","",VLOOKUP($A61,Data!$A:$T,3,0))</f>
        <v>H085</v>
      </c>
      <c r="D61" s="175" t="str">
        <f>IF(VLOOKUP($A61,'Data (new)'!$A:$T,5,0)="","",VLOOKUP($A61,'Data (new)'!$A:$T,5,0))</f>
        <v>Hybrid</v>
      </c>
      <c r="E61" s="175" t="str">
        <f>IF(VLOOKUP($A61,'Data (new)'!$A:$T,6,0)="","",VLOOKUP($A61,'Data (new)'!$A:$T,6,0))</f>
        <v>Punja</v>
      </c>
      <c r="F61" s="175" t="str">
        <f>IF(VLOOKUP($A61,'Data (new)'!$A:$T,14,0)="","",VLOOKUP($A61,'Data (new)'!$A:$T,14,0))</f>
        <v>Pinches</v>
      </c>
      <c r="G61" s="175" t="str">
        <f>IF(VLOOKUP($A61,'Data (new)'!$A:$T,10,0)="","",VLOOKUP($A61,'Data (new)'!$A:$T,10,0))</f>
        <v>XL</v>
      </c>
      <c r="H61" s="176">
        <f>IF(VLOOKUP($A61,'Data (new)'!$A:$T,11,0)="","",VLOOKUP($A61,'Data (new)'!$A:$T,11,0))</f>
        <v>5</v>
      </c>
      <c r="I61" s="177">
        <f>IF(VLOOKUP($A61,'Data (new)'!$A:$T,16,0)="","",VLOOKUP($A61,'Data (new)'!$A:$T,16,0))</f>
        <v>69</v>
      </c>
      <c r="J61" s="864"/>
      <c r="K61" s="865"/>
      <c r="L61" s="866"/>
      <c r="M61" s="867"/>
      <c r="N61" s="868"/>
      <c r="O61" s="869"/>
      <c r="P61" s="870"/>
      <c r="Q61" s="871"/>
      <c r="R61" s="872"/>
      <c r="S61" s="873"/>
      <c r="T61" s="874"/>
      <c r="U61" s="875"/>
      <c r="V61" s="876"/>
      <c r="W61" s="877"/>
      <c r="X61" s="862">
        <f>IF(VLOOKUP($A61,'Data (new)'!$A:$T,12,0)="","",VLOOKUP($A61,'Data (new)'!$A:$T,12,0))</f>
        <v>3.4140000000000001</v>
      </c>
      <c r="Y61" s="176" t="str">
        <f t="shared" si="5"/>
        <v/>
      </c>
      <c r="Z61" s="176" t="str">
        <f t="shared" si="6"/>
        <v/>
      </c>
      <c r="AA61" s="177" t="str">
        <f t="shared" si="7"/>
        <v/>
      </c>
      <c r="AB61" s="276" t="str">
        <f>IF(ISERROR(Tableau144[[#This Row],[Cost (excl tax, EUR)]]*(1-$G$3)),"",Tableau144[[#This Row],[Cost (excl tax, EUR)]]*(1-$G$3))</f>
        <v/>
      </c>
      <c r="AC61" s="863" t="str">
        <f t="shared" si="8"/>
        <v/>
      </c>
      <c r="AD61" s="352" t="str">
        <f t="shared" si="9"/>
        <v/>
      </c>
      <c r="AE61" s="352"/>
      <c r="AF61" s="352"/>
      <c r="AG61" s="352"/>
      <c r="AH61" s="352"/>
      <c r="AI61" s="352"/>
      <c r="AJ61" s="352"/>
      <c r="AK61" s="352"/>
      <c r="AL61" s="284"/>
      <c r="AM61" s="284"/>
      <c r="AN61" s="284"/>
      <c r="AO61" s="284"/>
      <c r="AP61" s="284"/>
      <c r="AQ61" s="284"/>
      <c r="AR61" s="284"/>
      <c r="AS61" s="284"/>
      <c r="AT61" s="284"/>
    </row>
    <row r="62" spans="1:46" ht="15" customHeight="1">
      <c r="A62" s="239" t="s">
        <v>934</v>
      </c>
      <c r="B62" s="221">
        <f>IF(VLOOKUP($A62,'Data (new)'!$A:$T,2,0)="","",VLOOKUP($A62,'Data (new)'!$A:$T,2,0))</f>
        <v>5307</v>
      </c>
      <c r="C62" s="221" t="str">
        <f>IF(VLOOKUP($A62,Data!$A:$T,3,0)="","",VLOOKUP($A62,Data!$A:$T,3,0))</f>
        <v>H090</v>
      </c>
      <c r="D62" s="175" t="str">
        <f>IF(VLOOKUP($A62,'Data (new)'!$A:$T,5,0)="","",VLOOKUP($A62,'Data (new)'!$A:$T,5,0))</f>
        <v>Hybrid</v>
      </c>
      <c r="E62" s="175" t="str">
        <f>IF(VLOOKUP($A62,'Data (new)'!$A:$T,6,0)="","",VLOOKUP($A62,'Data (new)'!$A:$T,6,0))</f>
        <v>Scopp</v>
      </c>
      <c r="F62" s="175" t="str">
        <f>IF(VLOOKUP($A62,'Data (new)'!$A:$T,14,0)="","",VLOOKUP($A62,'Data (new)'!$A:$T,14,0))</f>
        <v>Edges</v>
      </c>
      <c r="G62" s="175" t="str">
        <f>IF(VLOOKUP($A62,'Data (new)'!$A:$T,10,0)="","",VLOOKUP($A62,'Data (new)'!$A:$T,10,0))</f>
        <v>L</v>
      </c>
      <c r="H62" s="176">
        <f>IF(VLOOKUP($A62,'Data (new)'!$A:$T,11,0)="","",VLOOKUP($A62,'Data (new)'!$A:$T,11,0))</f>
        <v>8</v>
      </c>
      <c r="I62" s="177">
        <f>IF(VLOOKUP($A62,'Data (new)'!$A:$T,16,0)="","",VLOOKUP($A62,'Data (new)'!$A:$T,16,0))</f>
        <v>76</v>
      </c>
      <c r="J62" s="864"/>
      <c r="K62" s="865"/>
      <c r="L62" s="866"/>
      <c r="M62" s="867"/>
      <c r="N62" s="868"/>
      <c r="O62" s="869"/>
      <c r="P62" s="870"/>
      <c r="Q62" s="871"/>
      <c r="R62" s="872"/>
      <c r="S62" s="873"/>
      <c r="T62" s="874"/>
      <c r="U62" s="875"/>
      <c r="V62" s="876"/>
      <c r="W62" s="877"/>
      <c r="X62" s="862">
        <f>IF(VLOOKUP($A62,'Data (new)'!$A:$T,12,0)="","",VLOOKUP($A62,'Data (new)'!$A:$T,12,0))</f>
        <v>3.448</v>
      </c>
      <c r="Y62" s="176" t="str">
        <f t="shared" si="5"/>
        <v/>
      </c>
      <c r="Z62" s="176" t="str">
        <f t="shared" si="6"/>
        <v/>
      </c>
      <c r="AA62" s="177" t="str">
        <f t="shared" si="7"/>
        <v/>
      </c>
      <c r="AB62" s="276" t="str">
        <f>IF(ISERROR(Tableau144[[#This Row],[Cost (excl tax, EUR)]]*(1-$G$3)),"",Tableau144[[#This Row],[Cost (excl tax, EUR)]]*(1-$G$3))</f>
        <v/>
      </c>
      <c r="AC62" s="863" t="str">
        <f t="shared" si="8"/>
        <v/>
      </c>
      <c r="AD62" s="352" t="str">
        <f t="shared" si="9"/>
        <v/>
      </c>
      <c r="AE62" s="352"/>
      <c r="AF62" s="352"/>
      <c r="AG62" s="352"/>
      <c r="AH62" s="352"/>
      <c r="AI62" s="352"/>
      <c r="AJ62" s="352"/>
      <c r="AK62" s="352"/>
      <c r="AL62" s="284"/>
      <c r="AM62" s="284"/>
      <c r="AN62" s="284"/>
      <c r="AO62" s="284"/>
      <c r="AP62" s="284"/>
      <c r="AQ62" s="284"/>
      <c r="AR62" s="284"/>
      <c r="AS62" s="284"/>
      <c r="AT62" s="284"/>
    </row>
    <row r="63" spans="1:46" ht="15" customHeight="1">
      <c r="A63" s="239" t="s">
        <v>935</v>
      </c>
      <c r="B63" s="221">
        <f>IF(VLOOKUP($A63,'Data (new)'!$A:$T,2,0)="","",VLOOKUP($A63,'Data (new)'!$A:$T,2,0))</f>
        <v>8318</v>
      </c>
      <c r="C63" s="221" t="str">
        <f>IF(VLOOKUP($A63,Data!$A:$T,3,0)="","",VLOOKUP($A63,Data!$A:$T,3,0))</f>
        <v>H052</v>
      </c>
      <c r="D63" s="175" t="str">
        <f>IF(VLOOKUP($A63,'Data (new)'!$A:$T,5,0)="","",VLOOKUP($A63,'Data (new)'!$A:$T,5,0))</f>
        <v>Hybrid</v>
      </c>
      <c r="E63" s="175" t="str">
        <f>IF(VLOOKUP($A63,'Data (new)'!$A:$T,6,0)="","",VLOOKUP($A63,'Data (new)'!$A:$T,6,0))</f>
        <v>Sendo</v>
      </c>
      <c r="F63" s="175" t="str">
        <f>IF(VLOOKUP($A63,'Data (new)'!$A:$T,14,0)="","",VLOOKUP($A63,'Data (new)'!$A:$T,14,0))</f>
        <v>Edges</v>
      </c>
      <c r="G63" s="175" t="str">
        <f>IF(VLOOKUP($A63,'Data (new)'!$A:$T,10,0)="","",VLOOKUP($A63,'Data (new)'!$A:$T,10,0))</f>
        <v>S</v>
      </c>
      <c r="H63" s="176">
        <f>IF(VLOOKUP($A63,'Data (new)'!$A:$T,11,0)="","",VLOOKUP($A63,'Data (new)'!$A:$T,11,0))</f>
        <v>10</v>
      </c>
      <c r="I63" s="177">
        <f>IF(VLOOKUP($A63,'Data (new)'!$A:$T,16,0)="","",VLOOKUP($A63,'Data (new)'!$A:$T,16,0))</f>
        <v>42</v>
      </c>
      <c r="J63" s="864"/>
      <c r="K63" s="865"/>
      <c r="L63" s="866"/>
      <c r="M63" s="867"/>
      <c r="N63" s="868"/>
      <c r="O63" s="869"/>
      <c r="P63" s="870"/>
      <c r="Q63" s="871"/>
      <c r="R63" s="872"/>
      <c r="S63" s="873"/>
      <c r="T63" s="874"/>
      <c r="U63" s="875"/>
      <c r="V63" s="876"/>
      <c r="W63" s="877"/>
      <c r="X63" s="862">
        <f>IF(VLOOKUP($A63,'Data (new)'!$A:$T,12,0)="","",VLOOKUP($A63,'Data (new)'!$A:$T,12,0))</f>
        <v>1.2070000000000001</v>
      </c>
      <c r="Y63" s="176" t="str">
        <f t="shared" si="5"/>
        <v/>
      </c>
      <c r="Z63" s="176" t="str">
        <f t="shared" si="6"/>
        <v/>
      </c>
      <c r="AA63" s="177" t="str">
        <f t="shared" si="7"/>
        <v/>
      </c>
      <c r="AB63" s="276" t="str">
        <f>IF(ISERROR(Tableau144[[#This Row],[Cost (excl tax, EUR)]]*(1-$G$3)),"",Tableau144[[#This Row],[Cost (excl tax, EUR)]]*(1-$G$3))</f>
        <v/>
      </c>
      <c r="AC63" s="863" t="str">
        <f t="shared" si="8"/>
        <v/>
      </c>
      <c r="AD63" s="352" t="str">
        <f t="shared" si="9"/>
        <v/>
      </c>
      <c r="AE63" s="352"/>
      <c r="AF63" s="352"/>
      <c r="AG63" s="352"/>
      <c r="AH63" s="352"/>
      <c r="AI63" s="352"/>
      <c r="AJ63" s="352"/>
      <c r="AK63" s="352"/>
      <c r="AL63" s="284"/>
      <c r="AM63" s="284"/>
      <c r="AN63" s="284"/>
      <c r="AO63" s="284"/>
      <c r="AP63" s="284"/>
      <c r="AQ63" s="284"/>
      <c r="AR63" s="284"/>
      <c r="AS63" s="284"/>
      <c r="AT63" s="284"/>
    </row>
    <row r="64" spans="1:46" ht="15" customHeight="1">
      <c r="A64" s="247" t="s">
        <v>936</v>
      </c>
      <c r="B64" s="221">
        <f>IF(VLOOKUP($A64,'Data (new)'!$A:$T,2,0)="","",VLOOKUP($A64,'Data (new)'!$A:$T,2,0))</f>
        <v>5252</v>
      </c>
      <c r="C64" s="221" t="str">
        <f>IF(VLOOKUP($A64,Data!$A:$T,3,0)="","",VLOOKUP($A64,Data!$A:$T,3,0))</f>
        <v>H056</v>
      </c>
      <c r="D64" s="175" t="str">
        <f>IF(VLOOKUP($A64,'Data (new)'!$A:$T,5,0)="","",VLOOKUP($A64,'Data (new)'!$A:$T,5,0))</f>
        <v>Hybrid</v>
      </c>
      <c r="E64" s="175" t="str">
        <f>IF(VLOOKUP($A64,'Data (new)'!$A:$T,6,0)="","",VLOOKUP($A64,'Data (new)'!$A:$T,6,0))</f>
        <v>Shia</v>
      </c>
      <c r="F64" s="175" t="str">
        <f>IF(VLOOKUP($A64,'Data (new)'!$A:$T,14,0)="","",VLOOKUP($A64,'Data (new)'!$A:$T,14,0))</f>
        <v>Edges</v>
      </c>
      <c r="G64" s="175" t="str">
        <f>IF(VLOOKUP($A64,'Data (new)'!$A:$T,10,0)="","",VLOOKUP($A64,'Data (new)'!$A:$T,10,0))</f>
        <v>M</v>
      </c>
      <c r="H64" s="176">
        <f>IF(VLOOKUP($A64,'Data (new)'!$A:$T,11,0)="","",VLOOKUP($A64,'Data (new)'!$A:$T,11,0))</f>
        <v>10</v>
      </c>
      <c r="I64" s="177">
        <f>IF(VLOOKUP($A64,'Data (new)'!$A:$T,16,0)="","",VLOOKUP($A64,'Data (new)'!$A:$T,16,0))</f>
        <v>72</v>
      </c>
      <c r="J64" s="864"/>
      <c r="K64" s="865"/>
      <c r="L64" s="866"/>
      <c r="M64" s="867"/>
      <c r="N64" s="868"/>
      <c r="O64" s="869"/>
      <c r="P64" s="870"/>
      <c r="Q64" s="871"/>
      <c r="R64" s="872"/>
      <c r="S64" s="873"/>
      <c r="T64" s="874"/>
      <c r="U64" s="875"/>
      <c r="V64" s="876"/>
      <c r="W64" s="877"/>
      <c r="X64" s="862">
        <f>IF(VLOOKUP($A64,'Data (new)'!$A:$T,12,0)="","",VLOOKUP($A64,'Data (new)'!$A:$T,12,0))</f>
        <v>2.9940000000000002</v>
      </c>
      <c r="Y64" s="176" t="str">
        <f t="shared" si="5"/>
        <v/>
      </c>
      <c r="Z64" s="176" t="str">
        <f t="shared" si="6"/>
        <v/>
      </c>
      <c r="AA64" s="177" t="str">
        <f t="shared" si="7"/>
        <v/>
      </c>
      <c r="AB64" s="276" t="str">
        <f>IF(ISERROR(Tableau144[[#This Row],[Cost (excl tax, EUR)]]*(1-$G$3)),"",Tableau144[[#This Row],[Cost (excl tax, EUR)]]*(1-$G$3))</f>
        <v/>
      </c>
      <c r="AC64" s="863" t="str">
        <f t="shared" si="8"/>
        <v/>
      </c>
      <c r="AD64" s="352" t="str">
        <f t="shared" si="9"/>
        <v/>
      </c>
      <c r="AE64" s="352"/>
      <c r="AF64" s="352"/>
      <c r="AG64" s="352"/>
      <c r="AH64" s="352"/>
      <c r="AI64" s="352"/>
      <c r="AJ64" s="352"/>
      <c r="AK64" s="352"/>
      <c r="AL64" s="284"/>
      <c r="AM64" s="284"/>
      <c r="AN64" s="284"/>
      <c r="AO64" s="284"/>
      <c r="AP64" s="284"/>
      <c r="AQ64" s="284"/>
      <c r="AR64" s="284"/>
      <c r="AS64" s="284"/>
      <c r="AT64" s="284"/>
    </row>
    <row r="65" spans="1:46" ht="15" customHeight="1">
      <c r="A65" s="247" t="s">
        <v>937</v>
      </c>
      <c r="B65" s="221">
        <f>IF(VLOOKUP($A65,'Data (new)'!$A:$T,2,0)="","",VLOOKUP($A65,'Data (new)'!$A:$T,2,0))</f>
        <v>8265</v>
      </c>
      <c r="C65" s="221" t="str">
        <f>IF(VLOOKUP($A65,Data!$A:$T,3,0)="","",VLOOKUP($A65,Data!$A:$T,3,0))</f>
        <v>H051</v>
      </c>
      <c r="D65" s="175" t="str">
        <f>IF(VLOOKUP($A65,'Data (new)'!$A:$T,5,0)="","",VLOOKUP($A65,'Data (new)'!$A:$T,5,0))</f>
        <v>Hybrid</v>
      </c>
      <c r="E65" s="175" t="str">
        <f>IF(VLOOKUP($A65,'Data (new)'!$A:$T,6,0)="","",VLOOKUP($A65,'Data (new)'!$A:$T,6,0))</f>
        <v>Tao</v>
      </c>
      <c r="F65" s="175" t="str">
        <f>IF(VLOOKUP($A65,'Data (new)'!$A:$T,14,0)="","",VLOOKUP($A65,'Data (new)'!$A:$T,14,0))</f>
        <v>Edges</v>
      </c>
      <c r="G65" s="175" t="str">
        <f>IF(VLOOKUP($A65,'Data (new)'!$A:$T,10,0)="","",VLOOKUP($A65,'Data (new)'!$A:$T,10,0))</f>
        <v>S</v>
      </c>
      <c r="H65" s="176">
        <f>IF(VLOOKUP($A65,'Data (new)'!$A:$T,11,0)="","",VLOOKUP($A65,'Data (new)'!$A:$T,11,0))</f>
        <v>10</v>
      </c>
      <c r="I65" s="177">
        <f>IF(VLOOKUP($A65,'Data (new)'!$A:$T,16,0)="","",VLOOKUP($A65,'Data (new)'!$A:$T,16,0))</f>
        <v>41</v>
      </c>
      <c r="J65" s="864"/>
      <c r="K65" s="865"/>
      <c r="L65" s="866"/>
      <c r="M65" s="867"/>
      <c r="N65" s="868"/>
      <c r="O65" s="869"/>
      <c r="P65" s="870"/>
      <c r="Q65" s="871"/>
      <c r="R65" s="872"/>
      <c r="S65" s="873"/>
      <c r="T65" s="874"/>
      <c r="U65" s="875"/>
      <c r="V65" s="876"/>
      <c r="W65" s="877"/>
      <c r="X65" s="862">
        <f>IF(VLOOKUP($A65,'Data (new)'!$A:$T,12,0)="","",VLOOKUP($A65,'Data (new)'!$A:$T,12,0))</f>
        <v>0.96199999999999997</v>
      </c>
      <c r="Y65" s="176" t="str">
        <f t="shared" si="5"/>
        <v/>
      </c>
      <c r="Z65" s="176" t="str">
        <f t="shared" si="6"/>
        <v/>
      </c>
      <c r="AA65" s="177" t="str">
        <f t="shared" si="7"/>
        <v/>
      </c>
      <c r="AB65" s="276" t="str">
        <f>IF(ISERROR(Tableau144[[#This Row],[Cost (excl tax, EUR)]]*(1-$G$3)),"",Tableau144[[#This Row],[Cost (excl tax, EUR)]]*(1-$G$3))</f>
        <v/>
      </c>
      <c r="AC65" s="863" t="str">
        <f t="shared" si="8"/>
        <v/>
      </c>
      <c r="AD65" s="352" t="str">
        <f t="shared" si="9"/>
        <v/>
      </c>
      <c r="AE65" s="352"/>
      <c r="AF65" s="352"/>
      <c r="AG65" s="352"/>
      <c r="AH65" s="352"/>
      <c r="AI65" s="352"/>
      <c r="AJ65" s="352"/>
      <c r="AK65" s="352"/>
      <c r="AL65" s="284"/>
      <c r="AM65" s="284"/>
      <c r="AN65" s="284"/>
      <c r="AO65" s="284"/>
      <c r="AP65" s="284"/>
      <c r="AQ65" s="284"/>
      <c r="AR65" s="284"/>
      <c r="AS65" s="284"/>
      <c r="AT65" s="284"/>
    </row>
    <row r="66" spans="1:46" ht="15" customHeight="1">
      <c r="A66" s="247" t="s">
        <v>938</v>
      </c>
      <c r="B66" s="221">
        <f>IF(VLOOKUP($A66,'Data (new)'!$A:$T,2,0)="","",VLOOKUP($A66,'Data (new)'!$A:$T,2,0))</f>
        <v>8078</v>
      </c>
      <c r="C66" s="221" t="str">
        <f>IF(VLOOKUP($A66,Data!$A:$T,3,0)="","",VLOOKUP($A66,Data!$A:$T,3,0))</f>
        <v>H145</v>
      </c>
      <c r="D66" s="175" t="str">
        <f>IF(VLOOKUP($A66,'Data (new)'!$A:$T,5,0)="","",VLOOKUP($A66,'Data (new)'!$A:$T,5,0))</f>
        <v>Hybrid</v>
      </c>
      <c r="E66" s="175" t="str">
        <f>IF(VLOOKUP($A66,'Data (new)'!$A:$T,6,0)="","",VLOOKUP($A66,'Data (new)'!$A:$T,6,0))</f>
        <v>Tribal</v>
      </c>
      <c r="F66" s="175" t="str">
        <f>IF(VLOOKUP($A66,'Data (new)'!$A:$T,14,0)="","",VLOOKUP($A66,'Data (new)'!$A:$T,14,0))</f>
        <v>Jugs</v>
      </c>
      <c r="G66" s="175" t="str">
        <f>IF(VLOOKUP($A66,'Data (new)'!$A:$T,10,0)="","",VLOOKUP($A66,'Data (new)'!$A:$T,10,0))</f>
        <v>XL</v>
      </c>
      <c r="H66" s="176">
        <f>IF(VLOOKUP($A66,'Data (new)'!$A:$T,11,0)="","",VLOOKUP($A66,'Data (new)'!$A:$T,11,0))</f>
        <v>5</v>
      </c>
      <c r="I66" s="177">
        <f>IF(VLOOKUP($A66,'Data (new)'!$A:$T,16,0)="","",VLOOKUP($A66,'Data (new)'!$A:$T,16,0))</f>
        <v>66</v>
      </c>
      <c r="J66" s="864"/>
      <c r="K66" s="865"/>
      <c r="L66" s="866"/>
      <c r="M66" s="867"/>
      <c r="N66" s="868"/>
      <c r="O66" s="869"/>
      <c r="P66" s="870"/>
      <c r="Q66" s="871"/>
      <c r="R66" s="872"/>
      <c r="S66" s="873"/>
      <c r="T66" s="874"/>
      <c r="U66" s="875"/>
      <c r="V66" s="876"/>
      <c r="W66" s="877"/>
      <c r="X66" s="862">
        <f>IF(VLOOKUP($A66,'Data (new)'!$A:$T,12,0)="","",VLOOKUP($A66,'Data (new)'!$A:$T,12,0))</f>
        <v>3.22</v>
      </c>
      <c r="Y66" s="176" t="str">
        <f t="shared" si="5"/>
        <v/>
      </c>
      <c r="Z66" s="176" t="str">
        <f t="shared" si="6"/>
        <v/>
      </c>
      <c r="AA66" s="177" t="str">
        <f t="shared" si="7"/>
        <v/>
      </c>
      <c r="AB66" s="276" t="str">
        <f>IF(ISERROR(Tableau144[[#This Row],[Cost (excl tax, EUR)]]*(1-$G$3)),"",Tableau144[[#This Row],[Cost (excl tax, EUR)]]*(1-$G$3))</f>
        <v/>
      </c>
      <c r="AC66" s="863" t="str">
        <f t="shared" si="8"/>
        <v/>
      </c>
      <c r="AD66" s="352" t="str">
        <f t="shared" si="9"/>
        <v/>
      </c>
      <c r="AE66" s="352"/>
      <c r="AF66" s="352"/>
      <c r="AG66" s="352"/>
      <c r="AH66" s="352"/>
      <c r="AI66" s="352"/>
      <c r="AJ66" s="352"/>
      <c r="AK66" s="352"/>
      <c r="AL66" s="284"/>
      <c r="AM66" s="284"/>
      <c r="AN66" s="284"/>
      <c r="AO66" s="284"/>
      <c r="AP66" s="284"/>
      <c r="AQ66" s="284"/>
      <c r="AR66" s="284"/>
      <c r="AS66" s="284"/>
      <c r="AT66" s="284"/>
    </row>
    <row r="67" spans="1:46" ht="15" customHeight="1">
      <c r="A67" s="666" t="s">
        <v>939</v>
      </c>
      <c r="B67" s="221">
        <f>IF(VLOOKUP($A67,'Data (new)'!$A:$T,2,0)="","",VLOOKUP($A67,'Data (new)'!$A:$T,2,0))</f>
        <v>5246</v>
      </c>
      <c r="C67" s="651" t="str">
        <f>IF(VLOOKUP($A67,Data!$A:$T,3,0)="","",VLOOKUP($A67,Data!$A:$T,3,0))</f>
        <v>H053</v>
      </c>
      <c r="D67" s="175" t="str">
        <f>IF(VLOOKUP($A67,'Data (new)'!$A:$T,5,0)="","",VLOOKUP($A67,'Data (new)'!$A:$T,5,0))</f>
        <v>Hybrid</v>
      </c>
      <c r="E67" s="175" t="str">
        <f>IF(VLOOKUP($A67,'Data (new)'!$A:$T,6,0)="","",VLOOKUP($A67,'Data (new)'!$A:$T,6,0))</f>
        <v>Tricky</v>
      </c>
      <c r="F67" s="175" t="str">
        <f>IF(VLOOKUP($A67,'Data (new)'!$A:$T,14,0)="","",VLOOKUP($A67,'Data (new)'!$A:$T,14,0))</f>
        <v>Jugs</v>
      </c>
      <c r="G67" s="175" t="str">
        <f>IF(VLOOKUP($A67,'Data (new)'!$A:$T,10,0)="","",VLOOKUP($A67,'Data (new)'!$A:$T,10,0))</f>
        <v>S</v>
      </c>
      <c r="H67" s="176">
        <f>IF(VLOOKUP($A67,'Data (new)'!$A:$T,11,0)="","",VLOOKUP($A67,'Data (new)'!$A:$T,11,0))</f>
        <v>10</v>
      </c>
      <c r="I67" s="177">
        <f>IF(VLOOKUP($A67,'Data (new)'!$A:$T,16,0)="","",VLOOKUP($A67,'Data (new)'!$A:$T,16,0))</f>
        <v>48</v>
      </c>
      <c r="J67" s="864"/>
      <c r="K67" s="865"/>
      <c r="L67" s="866"/>
      <c r="M67" s="867"/>
      <c r="N67" s="868"/>
      <c r="O67" s="869"/>
      <c r="P67" s="870"/>
      <c r="Q67" s="871"/>
      <c r="R67" s="872"/>
      <c r="S67" s="873"/>
      <c r="T67" s="874"/>
      <c r="U67" s="875"/>
      <c r="V67" s="876"/>
      <c r="W67" s="877"/>
      <c r="X67" s="862">
        <f>IF(VLOOKUP($A67,'Data (new)'!$A:$T,12,0)="","",VLOOKUP($A67,'Data (new)'!$A:$T,12,0))</f>
        <v>1.4259999999999999</v>
      </c>
      <c r="Y67" s="176" t="str">
        <f t="shared" si="5"/>
        <v/>
      </c>
      <c r="Z67" s="176" t="str">
        <f t="shared" si="6"/>
        <v/>
      </c>
      <c r="AA67" s="177" t="str">
        <f t="shared" si="7"/>
        <v/>
      </c>
      <c r="AB67" s="276" t="str">
        <f>IF(ISERROR(Tableau144[[#This Row],[Cost (excl tax, EUR)]]*(1-$G$3)),"",Tableau144[[#This Row],[Cost (excl tax, EUR)]]*(1-$G$3))</f>
        <v/>
      </c>
      <c r="AC67" s="863" t="str">
        <f t="shared" si="8"/>
        <v/>
      </c>
      <c r="AD67" s="352" t="str">
        <f t="shared" si="9"/>
        <v/>
      </c>
      <c r="AE67" s="352"/>
      <c r="AF67" s="352"/>
      <c r="AG67" s="352"/>
      <c r="AH67" s="352"/>
      <c r="AI67" s="352"/>
      <c r="AJ67" s="352"/>
      <c r="AK67" s="352"/>
      <c r="AL67" s="284"/>
      <c r="AM67" s="284"/>
      <c r="AN67" s="284"/>
      <c r="AO67" s="284"/>
      <c r="AP67" s="284"/>
      <c r="AQ67" s="284"/>
      <c r="AR67" s="284"/>
      <c r="AS67" s="284"/>
      <c r="AT67" s="284"/>
    </row>
    <row r="68" spans="1:46" ht="15" customHeight="1">
      <c r="A68" s="247" t="s">
        <v>940</v>
      </c>
      <c r="B68" s="221">
        <f>IF(VLOOKUP($A68,'Data (new)'!$A:$T,2,0)="","",VLOOKUP($A68,'Data (new)'!$A:$T,2,0))</f>
        <v>8206</v>
      </c>
      <c r="C68" s="357" t="str">
        <f>IF(VLOOKUP($A68,Data!$A:$T,3,0)="","",VLOOKUP($A68,Data!$A:$T,3,0))</f>
        <v>H147</v>
      </c>
      <c r="D68" s="175" t="str">
        <f>IF(VLOOKUP($A68,'Data (new)'!$A:$T,5,0)="","",VLOOKUP($A68,'Data (new)'!$A:$T,5,0))</f>
        <v>Hybrid</v>
      </c>
      <c r="E68" s="175" t="str">
        <f>IF(VLOOKUP($A68,'Data (new)'!$A:$T,6,0)="","",VLOOKUP($A68,'Data (new)'!$A:$T,6,0))</f>
        <v>Wasabi</v>
      </c>
      <c r="F68" s="175" t="str">
        <f>IF(VLOOKUP($A68,'Data (new)'!$A:$T,14,0)="","",VLOOKUP($A68,'Data (new)'!$A:$T,14,0))</f>
        <v>Jugs</v>
      </c>
      <c r="G68" s="175" t="str">
        <f>IF(VLOOKUP($A68,'Data (new)'!$A:$T,10,0)="","",VLOOKUP($A68,'Data (new)'!$A:$T,10,0))</f>
        <v>M</v>
      </c>
      <c r="H68" s="176">
        <f>IF(VLOOKUP($A68,'Data (new)'!$A:$T,11,0)="","",VLOOKUP($A68,'Data (new)'!$A:$T,11,0))</f>
        <v>10</v>
      </c>
      <c r="I68" s="177">
        <f>IF(VLOOKUP($A68,'Data (new)'!$A:$T,16,0)="","",VLOOKUP($A68,'Data (new)'!$A:$T,16,0))</f>
        <v>68</v>
      </c>
      <c r="J68" s="864"/>
      <c r="K68" s="865"/>
      <c r="L68" s="866"/>
      <c r="M68" s="867"/>
      <c r="N68" s="868"/>
      <c r="O68" s="869"/>
      <c r="P68" s="870"/>
      <c r="Q68" s="871"/>
      <c r="R68" s="872"/>
      <c r="S68" s="873"/>
      <c r="T68" s="874"/>
      <c r="U68" s="875"/>
      <c r="V68" s="876"/>
      <c r="W68" s="877"/>
      <c r="X68" s="862">
        <f>IF(VLOOKUP($A68,'Data (new)'!$A:$T,12,0)="","",VLOOKUP($A68,'Data (new)'!$A:$T,12,0))</f>
        <v>2.7</v>
      </c>
      <c r="Y68" s="176" t="str">
        <f t="shared" si="5"/>
        <v/>
      </c>
      <c r="Z68" s="176" t="str">
        <f t="shared" si="6"/>
        <v/>
      </c>
      <c r="AA68" s="177" t="str">
        <f t="shared" si="7"/>
        <v/>
      </c>
      <c r="AB68" s="276" t="str">
        <f>IF(ISERROR(Tableau144[[#This Row],[Cost (excl tax, EUR)]]*(1-$G$3)),"",Tableau144[[#This Row],[Cost (excl tax, EUR)]]*(1-$G$3))</f>
        <v/>
      </c>
      <c r="AC68" s="863" t="str">
        <f t="shared" si="8"/>
        <v/>
      </c>
      <c r="AD68" s="352" t="str">
        <f t="shared" si="9"/>
        <v/>
      </c>
      <c r="AE68" s="352"/>
      <c r="AF68" s="352"/>
      <c r="AG68" s="352"/>
      <c r="AH68" s="352"/>
      <c r="AI68" s="352"/>
      <c r="AJ68" s="352"/>
      <c r="AK68" s="352"/>
      <c r="AL68" s="284"/>
      <c r="AM68" s="284"/>
      <c r="AN68" s="284"/>
      <c r="AO68" s="284"/>
      <c r="AP68" s="284"/>
      <c r="AQ68" s="284"/>
      <c r="AR68" s="284"/>
      <c r="AS68" s="284"/>
      <c r="AT68" s="284"/>
    </row>
    <row r="69" spans="1:46" ht="15" customHeight="1">
      <c r="A69" s="239" t="s">
        <v>941</v>
      </c>
      <c r="B69" s="221">
        <f>IF(VLOOKUP($A69,'Data (new)'!$A:$T,2,0)="","",VLOOKUP($A69,'Data (new)'!$A:$T,2,0))</f>
        <v>5284</v>
      </c>
      <c r="C69" s="221" t="str">
        <f>IF(VLOOKUP($A69,Data!$A:$T,3,0)="","",VLOOKUP($A69,Data!$A:$T,3,0))</f>
        <v>H148</v>
      </c>
      <c r="D69" s="175" t="str">
        <f>IF(VLOOKUP($A69,'Data (new)'!$A:$T,5,0)="","",VLOOKUP($A69,'Data (new)'!$A:$T,5,0))</f>
        <v>Hybrid</v>
      </c>
      <c r="E69" s="175" t="str">
        <f>IF(VLOOKUP($A69,'Data (new)'!$A:$T,6,0)="","",VLOOKUP($A69,'Data (new)'!$A:$T,6,0))</f>
        <v>Woodoo</v>
      </c>
      <c r="F69" s="175" t="str">
        <f>IF(VLOOKUP($A69,'Data (new)'!$A:$T,14,0)="","",VLOOKUP($A69,'Data (new)'!$A:$T,14,0))</f>
        <v>Jugs</v>
      </c>
      <c r="G69" s="175" t="str">
        <f>IF(VLOOKUP($A69,'Data (new)'!$A:$T,10,0)="","",VLOOKUP($A69,'Data (new)'!$A:$T,10,0))</f>
        <v>XL</v>
      </c>
      <c r="H69" s="176">
        <f>IF(VLOOKUP($A69,'Data (new)'!$A:$T,11,0)="","",VLOOKUP($A69,'Data (new)'!$A:$T,11,0))</f>
        <v>5</v>
      </c>
      <c r="I69" s="177">
        <f>IF(VLOOKUP($A69,'Data (new)'!$A:$T,16,0)="","",VLOOKUP($A69,'Data (new)'!$A:$T,16,0))</f>
        <v>56</v>
      </c>
      <c r="J69" s="864"/>
      <c r="K69" s="865"/>
      <c r="L69" s="866"/>
      <c r="M69" s="867"/>
      <c r="N69" s="868"/>
      <c r="O69" s="869"/>
      <c r="P69" s="870"/>
      <c r="Q69" s="871"/>
      <c r="R69" s="872"/>
      <c r="S69" s="873"/>
      <c r="T69" s="874"/>
      <c r="U69" s="875"/>
      <c r="V69" s="876"/>
      <c r="W69" s="877"/>
      <c r="X69" s="862">
        <f>IF(VLOOKUP($A69,'Data (new)'!$A:$T,12,0)="","",VLOOKUP($A69,'Data (new)'!$A:$T,12,0))</f>
        <v>2.5529999999999999</v>
      </c>
      <c r="Y69" s="176" t="str">
        <f t="shared" si="5"/>
        <v/>
      </c>
      <c r="Z69" s="176" t="str">
        <f t="shared" si="6"/>
        <v/>
      </c>
      <c r="AA69" s="177" t="str">
        <f t="shared" si="7"/>
        <v/>
      </c>
      <c r="AB69" s="276" t="str">
        <f>IF(ISERROR(Tableau144[[#This Row],[Cost (excl tax, EUR)]]*(1-$G$3)),"",Tableau144[[#This Row],[Cost (excl tax, EUR)]]*(1-$G$3))</f>
        <v/>
      </c>
      <c r="AC69" s="863" t="str">
        <f t="shared" si="8"/>
        <v/>
      </c>
      <c r="AD69" s="352" t="str">
        <f t="shared" si="9"/>
        <v/>
      </c>
      <c r="AE69" s="352"/>
      <c r="AF69" s="352"/>
      <c r="AG69" s="352"/>
      <c r="AH69" s="352"/>
      <c r="AI69" s="352"/>
      <c r="AJ69" s="352"/>
      <c r="AK69" s="352"/>
      <c r="AL69" s="284"/>
      <c r="AM69" s="284"/>
      <c r="AN69" s="284"/>
      <c r="AO69" s="284"/>
      <c r="AP69" s="284"/>
      <c r="AQ69" s="284"/>
      <c r="AR69" s="284"/>
      <c r="AS69" s="284"/>
      <c r="AT69" s="284"/>
    </row>
    <row r="70" spans="1:46" ht="15" customHeight="1">
      <c r="A70" s="239" t="s">
        <v>942</v>
      </c>
      <c r="B70" s="221">
        <f>IF(VLOOKUP($A70,'Data (new)'!$A:$T,2,0)="","",VLOOKUP($A70,'Data (new)'!$A:$T,2,0))</f>
        <v>5243</v>
      </c>
      <c r="C70" s="221" t="str">
        <f>IF(VLOOKUP($A70,Data!$A:$T,3,0)="","",VLOOKUP($A70,Data!$A:$T,3,0))</f>
        <v>H144</v>
      </c>
      <c r="D70" s="175" t="str">
        <f>IF(VLOOKUP($A70,'Data (new)'!$A:$T,5,0)="","",VLOOKUP($A70,'Data (new)'!$A:$T,5,0))</f>
        <v>Hybrid</v>
      </c>
      <c r="E70" s="175" t="str">
        <f>IF(VLOOKUP($A70,'Data (new)'!$A:$T,6,0)="","",VLOOKUP($A70,'Data (new)'!$A:$T,6,0))</f>
        <v>Yung</v>
      </c>
      <c r="F70" s="175" t="str">
        <f>IF(VLOOKUP($A70,'Data (new)'!$A:$T,14,0)="","",VLOOKUP($A70,'Data (new)'!$A:$T,14,0))</f>
        <v>Jugs</v>
      </c>
      <c r="G70" s="175" t="str">
        <f>IF(VLOOKUP($A70,'Data (new)'!$A:$T,10,0)="","",VLOOKUP($A70,'Data (new)'!$A:$T,10,0))</f>
        <v>M</v>
      </c>
      <c r="H70" s="176">
        <f>IF(VLOOKUP($A70,'Data (new)'!$A:$T,11,0)="","",VLOOKUP($A70,'Data (new)'!$A:$T,11,0))</f>
        <v>10</v>
      </c>
      <c r="I70" s="177">
        <f>IF(VLOOKUP($A70,'Data (new)'!$A:$T,16,0)="","",VLOOKUP($A70,'Data (new)'!$A:$T,16,0))</f>
        <v>65</v>
      </c>
      <c r="J70" s="864"/>
      <c r="K70" s="865"/>
      <c r="L70" s="866"/>
      <c r="M70" s="867"/>
      <c r="N70" s="868"/>
      <c r="O70" s="869"/>
      <c r="P70" s="870"/>
      <c r="Q70" s="871"/>
      <c r="R70" s="872"/>
      <c r="S70" s="873"/>
      <c r="T70" s="874"/>
      <c r="U70" s="875"/>
      <c r="V70" s="876"/>
      <c r="W70" s="877"/>
      <c r="X70" s="862">
        <f>IF(VLOOKUP($A70,'Data (new)'!$A:$T,12,0)="","",VLOOKUP($A70,'Data (new)'!$A:$T,12,0))</f>
        <v>2.516</v>
      </c>
      <c r="Y70" s="176" t="str">
        <f t="shared" si="5"/>
        <v/>
      </c>
      <c r="Z70" s="176" t="str">
        <f t="shared" si="6"/>
        <v/>
      </c>
      <c r="AA70" s="177" t="str">
        <f t="shared" si="7"/>
        <v/>
      </c>
      <c r="AB70" s="276" t="str">
        <f>IF(ISERROR(Tableau144[[#This Row],[Cost (excl tax, EUR)]]*(1-$G$3)),"",Tableau144[[#This Row],[Cost (excl tax, EUR)]]*(1-$G$3))</f>
        <v/>
      </c>
      <c r="AC70" s="863" t="str">
        <f t="shared" si="8"/>
        <v/>
      </c>
      <c r="AD70" s="352" t="str">
        <f t="shared" si="9"/>
        <v/>
      </c>
      <c r="AE70" s="352"/>
      <c r="AF70" s="352"/>
      <c r="AG70" s="352"/>
      <c r="AH70" s="352"/>
      <c r="AI70" s="352"/>
      <c r="AJ70" s="352"/>
      <c r="AK70" s="352"/>
      <c r="AL70" s="284"/>
      <c r="AM70" s="284"/>
      <c r="AN70" s="284"/>
      <c r="AO70" s="284"/>
      <c r="AP70" s="284"/>
      <c r="AQ70" s="284"/>
      <c r="AR70" s="284"/>
      <c r="AS70" s="284"/>
      <c r="AT70" s="284"/>
    </row>
    <row r="71" spans="1:46" ht="15" customHeight="1">
      <c r="A71" s="239" t="s">
        <v>881</v>
      </c>
      <c r="B71" s="221">
        <f>IF(VLOOKUP($A71,'Data (new)'!$A:$T,2,0)="","",VLOOKUP($A71,'Data (new)'!$A:$T,2,0))</f>
        <v>8079</v>
      </c>
      <c r="C71" s="221" t="str">
        <f>IF(VLOOKUP($A71,Data!$A:$T,3,0)="","",VLOOKUP($A71,Data!$A:$T,3,0))</f>
        <v>H298</v>
      </c>
      <c r="D71" s="175" t="str">
        <f>IF(VLOOKUP($A71,'Data (new)'!$A:$T,5,0)="","",VLOOKUP($A71,'Data (new)'!$A:$T,5,0))</f>
        <v>Karma</v>
      </c>
      <c r="E71" s="175" t="str">
        <f>IF(VLOOKUP($A71,'Data (new)'!$A:$T,6,0)="","",VLOOKUP($A71,'Data (new)'!$A:$T,6,0))</f>
        <v>Addic</v>
      </c>
      <c r="F71" s="175" t="str">
        <f>IF(VLOOKUP($A71,'Data (new)'!$A:$T,14,0)="","",VLOOKUP($A71,'Data (new)'!$A:$T,14,0))</f>
        <v>Jugs</v>
      </c>
      <c r="G71" s="175" t="str">
        <f>IF(VLOOKUP($A71,'Data (new)'!$A:$T,10,0)="","",VLOOKUP($A71,'Data (new)'!$A:$T,10,0))</f>
        <v>XL</v>
      </c>
      <c r="H71" s="176">
        <f>IF(VLOOKUP($A71,'Data (new)'!$A:$T,11,0)="","",VLOOKUP($A71,'Data (new)'!$A:$T,11,0))</f>
        <v>5</v>
      </c>
      <c r="I71" s="177">
        <f>IF(VLOOKUP($A71,'Data (new)'!$A:$T,16,0)="","",VLOOKUP($A71,'Data (new)'!$A:$T,16,0))</f>
        <v>66</v>
      </c>
      <c r="J71" s="864"/>
      <c r="K71" s="865"/>
      <c r="L71" s="866"/>
      <c r="M71" s="867"/>
      <c r="N71" s="868"/>
      <c r="O71" s="869"/>
      <c r="P71" s="870"/>
      <c r="Q71" s="871"/>
      <c r="R71" s="872"/>
      <c r="S71" s="873"/>
      <c r="T71" s="874"/>
      <c r="U71" s="875"/>
      <c r="V71" s="876"/>
      <c r="W71" s="877"/>
      <c r="X71" s="862">
        <f>IF(VLOOKUP($A71,'Data (new)'!$A:$T,12,0)="","",VLOOKUP($A71,'Data (new)'!$A:$T,12,0))</f>
        <v>3.2440000000000002</v>
      </c>
      <c r="Y71" s="176" t="str">
        <f t="shared" si="5"/>
        <v/>
      </c>
      <c r="Z71" s="176" t="str">
        <f t="shared" si="6"/>
        <v/>
      </c>
      <c r="AA71" s="177" t="str">
        <f t="shared" si="7"/>
        <v/>
      </c>
      <c r="AB71" s="276" t="str">
        <f>IF(ISERROR(Tableau144[[#This Row],[Cost (excl tax, EUR)]]*(1-$G$3)),"",Tableau144[[#This Row],[Cost (excl tax, EUR)]]*(1-$G$3))</f>
        <v/>
      </c>
      <c r="AC71" s="863" t="str">
        <f t="shared" si="8"/>
        <v/>
      </c>
      <c r="AD71" s="352" t="str">
        <f t="shared" si="9"/>
        <v/>
      </c>
      <c r="AE71" s="352"/>
      <c r="AF71" s="352"/>
      <c r="AG71" s="352"/>
      <c r="AH71" s="352"/>
      <c r="AI71" s="352"/>
      <c r="AJ71" s="352"/>
      <c r="AK71" s="352"/>
      <c r="AL71" s="284"/>
      <c r="AM71" s="284"/>
      <c r="AN71" s="284"/>
      <c r="AO71" s="284"/>
      <c r="AP71" s="284"/>
      <c r="AQ71" s="284"/>
      <c r="AR71" s="284"/>
      <c r="AS71" s="284"/>
      <c r="AT71" s="284"/>
    </row>
    <row r="72" spans="1:46" ht="15" customHeight="1">
      <c r="A72" s="239" t="s">
        <v>882</v>
      </c>
      <c r="B72" s="221">
        <f>IF(VLOOKUP($A72,'Data (new)'!$A:$T,2,0)="","",VLOOKUP($A72,'Data (new)'!$A:$T,2,0))</f>
        <v>5295</v>
      </c>
      <c r="C72" s="221" t="str">
        <f>IF(VLOOKUP($A72,Data!$A:$T,3,0)="","",VLOOKUP($A72,Data!$A:$T,3,0))</f>
        <v>H060</v>
      </c>
      <c r="D72" s="175" t="str">
        <f>IF(VLOOKUP($A72,'Data (new)'!$A:$T,5,0)="","",VLOOKUP($A72,'Data (new)'!$A:$T,5,0))</f>
        <v>Karma</v>
      </c>
      <c r="E72" s="175" t="str">
        <f>IF(VLOOKUP($A72,'Data (new)'!$A:$T,6,0)="","",VLOOKUP($A72,'Data (new)'!$A:$T,6,0))</f>
        <v>Alien</v>
      </c>
      <c r="F72" s="175" t="str">
        <f>IF(VLOOKUP($A72,'Data (new)'!$A:$T,14,0)="","",VLOOKUP($A72,'Data (new)'!$A:$T,14,0))</f>
        <v>Edges</v>
      </c>
      <c r="G72" s="175" t="str">
        <f>IF(VLOOKUP($A72,'Data (new)'!$A:$T,10,0)="","",VLOOKUP($A72,'Data (new)'!$A:$T,10,0))</f>
        <v>XS</v>
      </c>
      <c r="H72" s="176">
        <f>IF(VLOOKUP($A72,'Data (new)'!$A:$T,11,0)="","",VLOOKUP($A72,'Data (new)'!$A:$T,11,0))</f>
        <v>15</v>
      </c>
      <c r="I72" s="177">
        <f>IF(VLOOKUP($A72,'Data (new)'!$A:$T,16,0)="","",VLOOKUP($A72,'Data (new)'!$A:$T,16,0))</f>
        <v>55</v>
      </c>
      <c r="J72" s="864"/>
      <c r="K72" s="865"/>
      <c r="L72" s="866"/>
      <c r="M72" s="867"/>
      <c r="N72" s="868"/>
      <c r="O72" s="869"/>
      <c r="P72" s="870"/>
      <c r="Q72" s="871"/>
      <c r="R72" s="872"/>
      <c r="S72" s="873"/>
      <c r="T72" s="874"/>
      <c r="U72" s="875"/>
      <c r="V72" s="876"/>
      <c r="W72" s="877"/>
      <c r="X72" s="862">
        <f>IF(VLOOKUP($A72,'Data (new)'!$A:$T,12,0)="","",VLOOKUP($A72,'Data (new)'!$A:$T,12,0))</f>
        <v>1.226</v>
      </c>
      <c r="Y72" s="176" t="str">
        <f t="shared" ref="Y72:Y103" si="10">IF(Z72="","",(Z72*H72))</f>
        <v/>
      </c>
      <c r="Z72" s="176" t="str">
        <f t="shared" ref="Z72:Z100" si="11">IF(SUM(J72:W72)=0,"",SUM(J72:W72))</f>
        <v/>
      </c>
      <c r="AA72" s="177" t="str">
        <f t="shared" ref="AA72:AA103" si="12">IF(Z72="","",SUM(J72:W72)*I72)</f>
        <v/>
      </c>
      <c r="AB72" s="276" t="str">
        <f>IF(ISERROR(Tableau144[[#This Row],[Cost (excl tax, EUR)]]*(1-$G$3)),"",Tableau144[[#This Row],[Cost (excl tax, EUR)]]*(1-$G$3))</f>
        <v/>
      </c>
      <c r="AC72" s="863" t="str">
        <f t="shared" ref="AC72:AC100" si="13">IF(Z72="","",SUM(J72:W72)*X72)</f>
        <v/>
      </c>
      <c r="AD72" s="352" t="str">
        <f t="shared" ref="AD72:AD97" si="14">IF(Z72="","",SUM(J72:W72)*X72)</f>
        <v/>
      </c>
      <c r="AE72" s="352"/>
      <c r="AF72" s="352"/>
      <c r="AG72" s="352"/>
      <c r="AH72" s="352"/>
      <c r="AI72" s="352"/>
      <c r="AJ72" s="352"/>
      <c r="AK72" s="352"/>
      <c r="AL72" s="284"/>
      <c r="AM72" s="284"/>
      <c r="AN72" s="284"/>
      <c r="AO72" s="284"/>
      <c r="AP72" s="284"/>
      <c r="AQ72" s="284"/>
      <c r="AR72" s="284"/>
      <c r="AS72" s="284"/>
      <c r="AT72" s="284"/>
    </row>
    <row r="73" spans="1:46" ht="15" customHeight="1">
      <c r="A73" s="239" t="s">
        <v>883</v>
      </c>
      <c r="B73" s="221">
        <f>IF(VLOOKUP($A73,'Data (new)'!$A:$T,2,0)="","",VLOOKUP($A73,'Data (new)'!$A:$T,2,0))</f>
        <v>5283</v>
      </c>
      <c r="C73" s="221" t="str">
        <f>IF(VLOOKUP($A73,Data!$A:$T,3,0)="","",VLOOKUP($A73,Data!$A:$T,3,0))</f>
        <v>H296</v>
      </c>
      <c r="D73" s="175" t="str">
        <f>IF(VLOOKUP($A73,'Data (new)'!$A:$T,5,0)="","",VLOOKUP($A73,'Data (new)'!$A:$T,5,0))</f>
        <v>Karma</v>
      </c>
      <c r="E73" s="175" t="str">
        <f>IF(VLOOKUP($A73,'Data (new)'!$A:$T,6,0)="","",VLOOKUP($A73,'Data (new)'!$A:$T,6,0))</f>
        <v>Attack</v>
      </c>
      <c r="F73" s="175" t="str">
        <f>IF(VLOOKUP($A73,'Data (new)'!$A:$T,14,0)="","",VLOOKUP($A73,'Data (new)'!$A:$T,14,0))</f>
        <v>Edges</v>
      </c>
      <c r="G73" s="175" t="str">
        <f>IF(VLOOKUP($A73,'Data (new)'!$A:$T,10,0)="","",VLOOKUP($A73,'Data (new)'!$A:$T,10,0))</f>
        <v>M -&gt; XL</v>
      </c>
      <c r="H73" s="176">
        <f>IF(VLOOKUP($A73,'Data (new)'!$A:$T,11,0)="","",VLOOKUP($A73,'Data (new)'!$A:$T,11,0))</f>
        <v>10</v>
      </c>
      <c r="I73" s="177">
        <f>IF(VLOOKUP($A73,'Data (new)'!$A:$T,16,0)="","",VLOOKUP($A73,'Data (new)'!$A:$T,16,0))</f>
        <v>103</v>
      </c>
      <c r="J73" s="864"/>
      <c r="K73" s="865"/>
      <c r="L73" s="866"/>
      <c r="M73" s="867"/>
      <c r="N73" s="868"/>
      <c r="O73" s="869"/>
      <c r="P73" s="870"/>
      <c r="Q73" s="871"/>
      <c r="R73" s="872"/>
      <c r="S73" s="873"/>
      <c r="T73" s="874"/>
      <c r="U73" s="875"/>
      <c r="V73" s="876"/>
      <c r="W73" s="877"/>
      <c r="X73" s="862">
        <f>IF(VLOOKUP($A73,'Data (new)'!$A:$T,12,0)="","",VLOOKUP($A73,'Data (new)'!$A:$T,12,0))</f>
        <v>4.9880000000000004</v>
      </c>
      <c r="Y73" s="176" t="str">
        <f t="shared" si="10"/>
        <v/>
      </c>
      <c r="Z73" s="176" t="str">
        <f t="shared" si="11"/>
        <v/>
      </c>
      <c r="AA73" s="177" t="str">
        <f t="shared" si="12"/>
        <v/>
      </c>
      <c r="AB73" s="276" t="str">
        <f>IF(ISERROR(Tableau144[[#This Row],[Cost (excl tax, EUR)]]*(1-$G$3)),"",Tableau144[[#This Row],[Cost (excl tax, EUR)]]*(1-$G$3))</f>
        <v/>
      </c>
      <c r="AC73" s="863" t="str">
        <f t="shared" si="13"/>
        <v/>
      </c>
      <c r="AD73" s="352" t="str">
        <f t="shared" si="14"/>
        <v/>
      </c>
      <c r="AE73" s="352"/>
      <c r="AF73" s="352"/>
      <c r="AG73" s="352"/>
      <c r="AH73" s="352"/>
      <c r="AI73" s="352"/>
      <c r="AJ73" s="352"/>
      <c r="AK73" s="352"/>
      <c r="AL73" s="284"/>
      <c r="AM73" s="284"/>
      <c r="AN73" s="284"/>
      <c r="AO73" s="284"/>
      <c r="AP73" s="284"/>
      <c r="AQ73" s="284"/>
      <c r="AR73" s="284"/>
      <c r="AS73" s="284"/>
      <c r="AT73" s="284"/>
    </row>
    <row r="74" spans="1:46" ht="15" customHeight="1">
      <c r="A74" s="239" t="s">
        <v>884</v>
      </c>
      <c r="B74" s="221">
        <f>IF(VLOOKUP($A74,'Data (new)'!$A:$T,2,0)="","",VLOOKUP($A74,'Data (new)'!$A:$T,2,0))</f>
        <v>8283</v>
      </c>
      <c r="C74" s="221" t="str">
        <f>IF(VLOOKUP($A74,Data!$A:$T,3,0)="","",VLOOKUP($A74,Data!$A:$T,3,0))</f>
        <v>H303</v>
      </c>
      <c r="D74" s="175" t="str">
        <f>IF(VLOOKUP($A74,'Data (new)'!$A:$T,5,0)="","",VLOOKUP($A74,'Data (new)'!$A:$T,5,0))</f>
        <v>Karma</v>
      </c>
      <c r="E74" s="175" t="str">
        <f>IF(VLOOKUP($A74,'Data (new)'!$A:$T,6,0)="","",VLOOKUP($A74,'Data (new)'!$A:$T,6,0))</f>
        <v>Blade</v>
      </c>
      <c r="F74" s="175" t="str">
        <f>IF(VLOOKUP($A74,'Data (new)'!$A:$T,14,0)="","",VLOOKUP($A74,'Data (new)'!$A:$T,14,0))</f>
        <v>Pinches</v>
      </c>
      <c r="G74" s="175" t="str">
        <f>IF(VLOOKUP($A74,'Data (new)'!$A:$T,10,0)="","",VLOOKUP($A74,'Data (new)'!$A:$T,10,0))</f>
        <v>XL</v>
      </c>
      <c r="H74" s="176">
        <f>IF(VLOOKUP($A74,'Data (new)'!$A:$T,11,0)="","",VLOOKUP($A74,'Data (new)'!$A:$T,11,0))</f>
        <v>2</v>
      </c>
      <c r="I74" s="177">
        <f>IF(VLOOKUP($A74,'Data (new)'!$A:$T,16,0)="","",VLOOKUP($A74,'Data (new)'!$A:$T,16,0))</f>
        <v>38</v>
      </c>
      <c r="J74" s="864"/>
      <c r="K74" s="865"/>
      <c r="L74" s="866"/>
      <c r="M74" s="867"/>
      <c r="N74" s="868"/>
      <c r="O74" s="869"/>
      <c r="P74" s="870"/>
      <c r="Q74" s="871"/>
      <c r="R74" s="872"/>
      <c r="S74" s="873"/>
      <c r="T74" s="874"/>
      <c r="U74" s="875"/>
      <c r="V74" s="876"/>
      <c r="W74" s="877"/>
      <c r="X74" s="862">
        <f>IF(VLOOKUP($A74,'Data (new)'!$A:$T,12,0)="","",VLOOKUP($A74,'Data (new)'!$A:$T,12,0))</f>
        <v>1.72</v>
      </c>
      <c r="Y74" s="176" t="str">
        <f t="shared" si="10"/>
        <v/>
      </c>
      <c r="Z74" s="176" t="str">
        <f t="shared" si="11"/>
        <v/>
      </c>
      <c r="AA74" s="177" t="str">
        <f t="shared" si="12"/>
        <v/>
      </c>
      <c r="AB74" s="276" t="str">
        <f>IF(ISERROR(Tableau144[[#This Row],[Cost (excl tax, EUR)]]*(1-$G$3)),"",Tableau144[[#This Row],[Cost (excl tax, EUR)]]*(1-$G$3))</f>
        <v/>
      </c>
      <c r="AC74" s="863" t="str">
        <f t="shared" si="13"/>
        <v/>
      </c>
      <c r="AD74" s="352" t="str">
        <f t="shared" si="14"/>
        <v/>
      </c>
      <c r="AE74" s="352"/>
      <c r="AF74" s="352"/>
      <c r="AG74" s="352"/>
      <c r="AH74" s="352"/>
      <c r="AI74" s="352"/>
      <c r="AJ74" s="352"/>
      <c r="AK74" s="352"/>
      <c r="AL74" s="284"/>
      <c r="AM74" s="284"/>
      <c r="AN74" s="284"/>
      <c r="AO74" s="284"/>
      <c r="AP74" s="284"/>
      <c r="AQ74" s="284"/>
      <c r="AR74" s="284"/>
      <c r="AS74" s="284"/>
      <c r="AT74" s="284"/>
    </row>
    <row r="75" spans="1:46" ht="15" customHeight="1" collapsed="1">
      <c r="A75" s="239" t="s">
        <v>885</v>
      </c>
      <c r="B75" s="221">
        <f>IF(VLOOKUP($A75,'Data (new)'!$A:$T,2,0)="","",VLOOKUP($A75,'Data (new)'!$A:$T,2,0))</f>
        <v>10365</v>
      </c>
      <c r="C75" s="221" t="str">
        <f>IF(VLOOKUP($A75,Data!$A:$T,3,0)="","",VLOOKUP($A75,Data!$A:$T,3,0))</f>
        <v>H307</v>
      </c>
      <c r="D75" s="175" t="str">
        <f>IF(VLOOKUP($A75,'Data (new)'!$A:$T,5,0)="","",VLOOKUP($A75,'Data (new)'!$A:$T,5,0))</f>
        <v>Karma</v>
      </c>
      <c r="E75" s="175" t="str">
        <f>IF(VLOOKUP($A75,'Data (new)'!$A:$T,6,0)="","",VLOOKUP($A75,'Data (new)'!$A:$T,6,0))</f>
        <v>Bonzaï</v>
      </c>
      <c r="F75" s="175" t="str">
        <f>IF(VLOOKUP($A75,'Data (new)'!$A:$T,14,0)="","",VLOOKUP($A75,'Data (new)'!$A:$T,14,0))</f>
        <v>Pinches</v>
      </c>
      <c r="G75" s="175" t="str">
        <f>IF(VLOOKUP($A75,'Data (new)'!$A:$T,10,0)="","",VLOOKUP($A75,'Data (new)'!$A:$T,10,0))</f>
        <v>XXL</v>
      </c>
      <c r="H75" s="176">
        <f>IF(VLOOKUP($A75,'Data (new)'!$A:$T,11,0)="","",VLOOKUP($A75,'Data (new)'!$A:$T,11,0))</f>
        <v>4</v>
      </c>
      <c r="I75" s="177">
        <f>IF(VLOOKUP($A75,'Data (new)'!$A:$T,16,0)="","",VLOOKUP($A75,'Data (new)'!$A:$T,16,0))</f>
        <v>82</v>
      </c>
      <c r="J75" s="864"/>
      <c r="K75" s="865"/>
      <c r="L75" s="866"/>
      <c r="M75" s="867"/>
      <c r="N75" s="868"/>
      <c r="O75" s="869"/>
      <c r="P75" s="870"/>
      <c r="Q75" s="871"/>
      <c r="R75" s="872"/>
      <c r="S75" s="873"/>
      <c r="T75" s="874"/>
      <c r="U75" s="875"/>
      <c r="V75" s="876"/>
      <c r="W75" s="877"/>
      <c r="X75" s="862">
        <f>IF(VLOOKUP($A75,'Data (new)'!$A:$T,12,0)="","",VLOOKUP($A75,'Data (new)'!$A:$T,12,0))</f>
        <v>4.3380000000000001</v>
      </c>
      <c r="Y75" s="176" t="str">
        <f t="shared" si="10"/>
        <v/>
      </c>
      <c r="Z75" s="176" t="str">
        <f t="shared" si="11"/>
        <v/>
      </c>
      <c r="AA75" s="177" t="str">
        <f t="shared" si="12"/>
        <v/>
      </c>
      <c r="AB75" s="276" t="str">
        <f>IF(ISERROR(Tableau144[[#This Row],[Cost (excl tax, EUR)]]*(1-$G$3)),"",Tableau144[[#This Row],[Cost (excl tax, EUR)]]*(1-$G$3))</f>
        <v/>
      </c>
      <c r="AC75" s="863" t="str">
        <f t="shared" si="13"/>
        <v/>
      </c>
      <c r="AD75" s="352" t="str">
        <f t="shared" si="14"/>
        <v/>
      </c>
      <c r="AE75" s="352"/>
      <c r="AF75" s="352"/>
      <c r="AG75" s="352"/>
      <c r="AH75" s="352"/>
      <c r="AI75" s="352"/>
      <c r="AJ75" s="352"/>
      <c r="AK75" s="352"/>
      <c r="AL75" s="284"/>
      <c r="AM75" s="284"/>
      <c r="AN75" s="284"/>
      <c r="AO75" s="284"/>
      <c r="AP75" s="284"/>
      <c r="AQ75" s="284"/>
      <c r="AR75" s="284"/>
      <c r="AS75" s="284"/>
      <c r="AT75" s="284"/>
    </row>
    <row r="76" spans="1:46" ht="15" customHeight="1">
      <c r="A76" s="239" t="s">
        <v>886</v>
      </c>
      <c r="B76" s="221">
        <f>IF(VLOOKUP($A76,'Data (new)'!$A:$T,2,0)="","",VLOOKUP($A76,'Data (new)'!$A:$T,2,0))</f>
        <v>8077</v>
      </c>
      <c r="C76" s="221" t="str">
        <f>IF(VLOOKUP($A76,Data!$A:$T,3,0)="","",VLOOKUP($A76,Data!$A:$T,3,0))</f>
        <v>H283</v>
      </c>
      <c r="D76" s="175" t="str">
        <f>IF(VLOOKUP($A76,'Data (new)'!$A:$T,5,0)="","",VLOOKUP($A76,'Data (new)'!$A:$T,5,0))</f>
        <v>Karma</v>
      </c>
      <c r="E76" s="175" t="str">
        <f>IF(VLOOKUP($A76,'Data (new)'!$A:$T,6,0)="","",VLOOKUP($A76,'Data (new)'!$A:$T,6,0))</f>
        <v>Cristal</v>
      </c>
      <c r="F76" s="175" t="str">
        <f>IF(VLOOKUP($A76,'Data (new)'!$A:$T,14,0)="","",VLOOKUP($A76,'Data (new)'!$A:$T,14,0))</f>
        <v>Slopers</v>
      </c>
      <c r="G76" s="175" t="str">
        <f>IF(VLOOKUP($A76,'Data (new)'!$A:$T,10,0)="","",VLOOKUP($A76,'Data (new)'!$A:$T,10,0))</f>
        <v>S/M</v>
      </c>
      <c r="H76" s="176">
        <f>IF(VLOOKUP($A76,'Data (new)'!$A:$T,11,0)="","",VLOOKUP($A76,'Data (new)'!$A:$T,11,0))</f>
        <v>10</v>
      </c>
      <c r="I76" s="177">
        <f>IF(VLOOKUP($A76,'Data (new)'!$A:$T,16,0)="","",VLOOKUP($A76,'Data (new)'!$A:$T,16,0))</f>
        <v>81</v>
      </c>
      <c r="J76" s="864"/>
      <c r="K76" s="865"/>
      <c r="L76" s="866"/>
      <c r="M76" s="867"/>
      <c r="N76" s="868"/>
      <c r="O76" s="869"/>
      <c r="P76" s="870"/>
      <c r="Q76" s="871"/>
      <c r="R76" s="872"/>
      <c r="S76" s="873"/>
      <c r="T76" s="874"/>
      <c r="U76" s="875"/>
      <c r="V76" s="876"/>
      <c r="W76" s="877"/>
      <c r="X76" s="862">
        <f>IF(VLOOKUP($A76,'Data (new)'!$A:$T,12,0)="","",VLOOKUP($A76,'Data (new)'!$A:$T,12,0))</f>
        <v>3.5390000000000001</v>
      </c>
      <c r="Y76" s="176" t="str">
        <f t="shared" si="10"/>
        <v/>
      </c>
      <c r="Z76" s="176" t="str">
        <f t="shared" si="11"/>
        <v/>
      </c>
      <c r="AA76" s="177" t="str">
        <f t="shared" si="12"/>
        <v/>
      </c>
      <c r="AB76" s="276" t="str">
        <f>IF(ISERROR(Tableau144[[#This Row],[Cost (excl tax, EUR)]]*(1-$G$3)),"",Tableau144[[#This Row],[Cost (excl tax, EUR)]]*(1-$G$3))</f>
        <v/>
      </c>
      <c r="AC76" s="863" t="str">
        <f t="shared" si="13"/>
        <v/>
      </c>
      <c r="AD76" s="352" t="str">
        <f t="shared" si="14"/>
        <v/>
      </c>
      <c r="AE76" s="352"/>
      <c r="AF76" s="352"/>
      <c r="AG76" s="352"/>
      <c r="AH76" s="352"/>
      <c r="AI76" s="352"/>
      <c r="AJ76" s="352"/>
      <c r="AK76" s="352"/>
      <c r="AL76" s="284"/>
      <c r="AM76" s="284"/>
      <c r="AN76" s="284"/>
      <c r="AO76" s="284"/>
      <c r="AP76" s="284"/>
      <c r="AQ76" s="284"/>
      <c r="AR76" s="284"/>
      <c r="AS76" s="284"/>
      <c r="AT76" s="284"/>
    </row>
    <row r="77" spans="1:46" ht="15" customHeight="1">
      <c r="A77" s="239" t="s">
        <v>887</v>
      </c>
      <c r="B77" s="221">
        <f>IF(VLOOKUP($A77,'Data (new)'!$A:$T,2,0)="","",VLOOKUP($A77,'Data (new)'!$A:$T,2,0))</f>
        <v>8460</v>
      </c>
      <c r="C77" s="221" t="str">
        <f>IF(VLOOKUP($A77,Data!$A:$T,3,0)="","",VLOOKUP($A77,Data!$A:$T,3,0))</f>
        <v>H302</v>
      </c>
      <c r="D77" s="175" t="str">
        <f>IF(VLOOKUP($A77,'Data (new)'!$A:$T,5,0)="","",VLOOKUP($A77,'Data (new)'!$A:$T,5,0))</f>
        <v>Karma</v>
      </c>
      <c r="E77" s="175" t="str">
        <f>IF(VLOOKUP($A77,'Data (new)'!$A:$T,6,0)="","",VLOOKUP($A77,'Data (new)'!$A:$T,6,0))</f>
        <v>Drakkar</v>
      </c>
      <c r="F77" s="175" t="str">
        <f>IF(VLOOKUP($A77,'Data (new)'!$A:$T,14,0)="","",VLOOKUP($A77,'Data (new)'!$A:$T,14,0))</f>
        <v>Pinches</v>
      </c>
      <c r="G77" s="175" t="str">
        <f>IF(VLOOKUP($A77,'Data (new)'!$A:$T,10,0)="","",VLOOKUP($A77,'Data (new)'!$A:$T,10,0))</f>
        <v>XL</v>
      </c>
      <c r="H77" s="176">
        <f>IF(VLOOKUP($A77,'Data (new)'!$A:$T,11,0)="","",VLOOKUP($A77,'Data (new)'!$A:$T,11,0))</f>
        <v>5</v>
      </c>
      <c r="I77" s="177">
        <f>IF(VLOOKUP($A77,'Data (new)'!$A:$T,16,0)="","",VLOOKUP($A77,'Data (new)'!$A:$T,16,0))</f>
        <v>85</v>
      </c>
      <c r="J77" s="864"/>
      <c r="K77" s="865"/>
      <c r="L77" s="866"/>
      <c r="M77" s="867"/>
      <c r="N77" s="868"/>
      <c r="O77" s="869"/>
      <c r="P77" s="870"/>
      <c r="Q77" s="871"/>
      <c r="R77" s="872"/>
      <c r="S77" s="873"/>
      <c r="T77" s="874"/>
      <c r="U77" s="875"/>
      <c r="V77" s="876"/>
      <c r="W77" s="877"/>
      <c r="X77" s="862">
        <f>IF(VLOOKUP($A77,'Data (new)'!$A:$T,12,0)="","",VLOOKUP($A77,'Data (new)'!$A:$T,12,0))</f>
        <v>4.4000000000000004</v>
      </c>
      <c r="Y77" s="176" t="str">
        <f t="shared" si="10"/>
        <v/>
      </c>
      <c r="Z77" s="176" t="str">
        <f t="shared" si="11"/>
        <v/>
      </c>
      <c r="AA77" s="177" t="str">
        <f t="shared" si="12"/>
        <v/>
      </c>
      <c r="AB77" s="276" t="str">
        <f>IF(ISERROR(Tableau144[[#This Row],[Cost (excl tax, EUR)]]*(1-$G$3)),"",Tableau144[[#This Row],[Cost (excl tax, EUR)]]*(1-$G$3))</f>
        <v/>
      </c>
      <c r="AC77" s="863" t="str">
        <f t="shared" si="13"/>
        <v/>
      </c>
      <c r="AD77" s="352" t="str">
        <f t="shared" si="14"/>
        <v/>
      </c>
      <c r="AE77" s="352"/>
      <c r="AF77" s="352"/>
      <c r="AG77" s="352"/>
      <c r="AH77" s="352"/>
      <c r="AI77" s="352"/>
      <c r="AJ77" s="352"/>
      <c r="AK77" s="352"/>
      <c r="AL77" s="284"/>
      <c r="AM77" s="284"/>
      <c r="AN77" s="284"/>
      <c r="AO77" s="284"/>
      <c r="AP77" s="284"/>
      <c r="AQ77" s="284"/>
      <c r="AR77" s="284"/>
      <c r="AS77" s="284"/>
      <c r="AT77" s="284"/>
    </row>
    <row r="78" spans="1:46" ht="15" customHeight="1">
      <c r="A78" s="239" t="s">
        <v>888</v>
      </c>
      <c r="B78" s="221">
        <f>IF(VLOOKUP($A78,'Data (new)'!$A:$T,2,0)="","",VLOOKUP($A78,'Data (new)'!$A:$T,2,0))</f>
        <v>5298</v>
      </c>
      <c r="C78" s="221" t="str">
        <f>IF(VLOOKUP($A78,Data!$A:$T,3,0)="","",VLOOKUP($A78,Data!$A:$T,3,0))</f>
        <v>H297</v>
      </c>
      <c r="D78" s="175" t="str">
        <f>IF(VLOOKUP($A78,'Data (new)'!$A:$T,5,0)="","",VLOOKUP($A78,'Data (new)'!$A:$T,5,0))</f>
        <v>Karma</v>
      </c>
      <c r="E78" s="175" t="str">
        <f>IF(VLOOKUP($A78,'Data (new)'!$A:$T,6,0)="","",VLOOKUP($A78,'Data (new)'!$A:$T,6,0))</f>
        <v>Efix</v>
      </c>
      <c r="F78" s="175" t="str">
        <f>IF(VLOOKUP($A78,'Data (new)'!$A:$T,14,0)="","",VLOOKUP($A78,'Data (new)'!$A:$T,14,0))</f>
        <v>Pinches</v>
      </c>
      <c r="G78" s="175" t="str">
        <f>IF(VLOOKUP($A78,'Data (new)'!$A:$T,10,0)="","",VLOOKUP($A78,'Data (new)'!$A:$T,10,0))</f>
        <v>M -&gt; L</v>
      </c>
      <c r="H78" s="176">
        <f>IF(VLOOKUP($A78,'Data (new)'!$A:$T,11,0)="","",VLOOKUP($A78,'Data (new)'!$A:$T,11,0))</f>
        <v>2</v>
      </c>
      <c r="I78" s="177">
        <f>IF(VLOOKUP($A78,'Data (new)'!$A:$T,16,0)="","",VLOOKUP($A78,'Data (new)'!$A:$T,16,0))</f>
        <v>24</v>
      </c>
      <c r="J78" s="864"/>
      <c r="K78" s="865"/>
      <c r="L78" s="866"/>
      <c r="M78" s="867"/>
      <c r="N78" s="868"/>
      <c r="O78" s="869"/>
      <c r="P78" s="870"/>
      <c r="Q78" s="871"/>
      <c r="R78" s="872"/>
      <c r="S78" s="873"/>
      <c r="T78" s="874"/>
      <c r="U78" s="875"/>
      <c r="V78" s="876"/>
      <c r="W78" s="877"/>
      <c r="X78" s="862">
        <f>IF(VLOOKUP($A78,'Data (new)'!$A:$T,12,0)="","",VLOOKUP($A78,'Data (new)'!$A:$T,12,0))</f>
        <v>0.877</v>
      </c>
      <c r="Y78" s="176" t="str">
        <f t="shared" si="10"/>
        <v/>
      </c>
      <c r="Z78" s="176" t="str">
        <f t="shared" si="11"/>
        <v/>
      </c>
      <c r="AA78" s="177" t="str">
        <f t="shared" si="12"/>
        <v/>
      </c>
      <c r="AB78" s="276" t="str">
        <f>IF(ISERROR(Tableau144[[#This Row],[Cost (excl tax, EUR)]]*(1-$G$3)),"",Tableau144[[#This Row],[Cost (excl tax, EUR)]]*(1-$G$3))</f>
        <v/>
      </c>
      <c r="AC78" s="863" t="str">
        <f t="shared" si="13"/>
        <v/>
      </c>
      <c r="AD78" s="352" t="str">
        <f t="shared" si="14"/>
        <v/>
      </c>
      <c r="AE78" s="352"/>
      <c r="AF78" s="352"/>
      <c r="AG78" s="352"/>
      <c r="AH78" s="352"/>
      <c r="AI78" s="352"/>
      <c r="AJ78" s="352"/>
      <c r="AK78" s="352"/>
      <c r="AL78" s="284"/>
      <c r="AM78" s="284"/>
      <c r="AN78" s="284"/>
      <c r="AO78" s="284"/>
      <c r="AP78" s="284"/>
      <c r="AQ78" s="284"/>
      <c r="AR78" s="284"/>
      <c r="AS78" s="284"/>
      <c r="AT78" s="284"/>
    </row>
    <row r="79" spans="1:46" ht="15" customHeight="1">
      <c r="A79" s="239" t="s">
        <v>889</v>
      </c>
      <c r="B79" s="221">
        <f>IF(VLOOKUP($A79,'Data (new)'!$A:$T,2,0)="","",VLOOKUP($A79,'Data (new)'!$A:$T,2,0))</f>
        <v>5297</v>
      </c>
      <c r="C79" s="221" t="str">
        <f>IF(VLOOKUP($A79,Data!$A:$T,3,0)="","",VLOOKUP($A79,Data!$A:$T,3,0))</f>
        <v>H255</v>
      </c>
      <c r="D79" s="175" t="str">
        <f>IF(VLOOKUP($A79,'Data (new)'!$A:$T,5,0)="","",VLOOKUP($A79,'Data (new)'!$A:$T,5,0))</f>
        <v>Karma</v>
      </c>
      <c r="E79" s="175" t="str">
        <f>IF(VLOOKUP($A79,'Data (new)'!$A:$T,6,0)="","",VLOOKUP($A79,'Data (new)'!$A:$T,6,0))</f>
        <v>Evo</v>
      </c>
      <c r="F79" s="175" t="str">
        <f>IF(VLOOKUP($A79,'Data (new)'!$A:$T,14,0)="","",VLOOKUP($A79,'Data (new)'!$A:$T,14,0))</f>
        <v>Edges</v>
      </c>
      <c r="G79" s="175" t="str">
        <f>IF(VLOOKUP($A79,'Data (new)'!$A:$T,10,0)="","",VLOOKUP($A79,'Data (new)'!$A:$T,10,0))</f>
        <v>S</v>
      </c>
      <c r="H79" s="176">
        <f>IF(VLOOKUP($A79,'Data (new)'!$A:$T,11,0)="","",VLOOKUP($A79,'Data (new)'!$A:$T,11,0))</f>
        <v>15</v>
      </c>
      <c r="I79" s="177">
        <f>IF(VLOOKUP($A79,'Data (new)'!$A:$T,16,0)="","",VLOOKUP($A79,'Data (new)'!$A:$T,16,0))</f>
        <v>69</v>
      </c>
      <c r="J79" s="864"/>
      <c r="K79" s="865"/>
      <c r="L79" s="866"/>
      <c r="M79" s="867"/>
      <c r="N79" s="868"/>
      <c r="O79" s="869"/>
      <c r="P79" s="870"/>
      <c r="Q79" s="871"/>
      <c r="R79" s="872"/>
      <c r="S79" s="873"/>
      <c r="T79" s="874"/>
      <c r="U79" s="875"/>
      <c r="V79" s="876"/>
      <c r="W79" s="877"/>
      <c r="X79" s="862">
        <f>IF(VLOOKUP($A79,'Data (new)'!$A:$T,12,0)="","",VLOOKUP($A79,'Data (new)'!$A:$T,12,0))</f>
        <v>2.1110000000000002</v>
      </c>
      <c r="Y79" s="176" t="str">
        <f t="shared" si="10"/>
        <v/>
      </c>
      <c r="Z79" s="176" t="str">
        <f t="shared" si="11"/>
        <v/>
      </c>
      <c r="AA79" s="177" t="str">
        <f t="shared" si="12"/>
        <v/>
      </c>
      <c r="AB79" s="276" t="str">
        <f>IF(ISERROR(Tableau144[[#This Row],[Cost (excl tax, EUR)]]*(1-$G$3)),"",Tableau144[[#This Row],[Cost (excl tax, EUR)]]*(1-$G$3))</f>
        <v/>
      </c>
      <c r="AC79" s="863" t="str">
        <f t="shared" si="13"/>
        <v/>
      </c>
      <c r="AD79" s="352" t="str">
        <f t="shared" si="14"/>
        <v/>
      </c>
      <c r="AE79" s="352"/>
      <c r="AF79" s="352"/>
      <c r="AG79" s="352"/>
      <c r="AH79" s="352"/>
      <c r="AI79" s="352"/>
      <c r="AJ79" s="352"/>
      <c r="AK79" s="352"/>
      <c r="AL79" s="284"/>
      <c r="AM79" s="284"/>
      <c r="AN79" s="284"/>
      <c r="AO79" s="284"/>
      <c r="AP79" s="284"/>
      <c r="AQ79" s="284"/>
      <c r="AR79" s="284"/>
      <c r="AS79" s="284"/>
      <c r="AT79" s="284"/>
    </row>
    <row r="80" spans="1:46" ht="15" customHeight="1">
      <c r="A80" s="239" t="s">
        <v>890</v>
      </c>
      <c r="B80" s="221">
        <f>IF(VLOOKUP($A80,'Data (new)'!$A:$T,2,0)="","",VLOOKUP($A80,'Data (new)'!$A:$T,2,0))</f>
        <v>10364</v>
      </c>
      <c r="C80" s="221" t="str">
        <f>IF(VLOOKUP($A80,Data!$A:$T,3,0)="","",VLOOKUP($A80,Data!$A:$T,3,0))</f>
        <v>H309</v>
      </c>
      <c r="D80" s="175" t="str">
        <f>IF(VLOOKUP($A80,'Data (new)'!$A:$T,5,0)="","",VLOOKUP($A80,'Data (new)'!$A:$T,5,0))</f>
        <v>Karma</v>
      </c>
      <c r="E80" s="175" t="str">
        <f>IF(VLOOKUP($A80,'Data (new)'!$A:$T,6,0)="","",VLOOKUP($A80,'Data (new)'!$A:$T,6,0))</f>
        <v>Galaxy</v>
      </c>
      <c r="F80" s="175" t="str">
        <f>IF(VLOOKUP($A80,'Data (new)'!$A:$T,14,0)="","",VLOOKUP($A80,'Data (new)'!$A:$T,14,0))</f>
        <v>Slopers</v>
      </c>
      <c r="G80" s="175" t="str">
        <f>IF(VLOOKUP($A80,'Data (new)'!$A:$T,10,0)="","",VLOOKUP($A80,'Data (new)'!$A:$T,10,0))</f>
        <v>XXL</v>
      </c>
      <c r="H80" s="176">
        <f>IF(VLOOKUP($A80,'Data (new)'!$A:$T,11,0)="","",VLOOKUP($A80,'Data (new)'!$A:$T,11,0))</f>
        <v>3</v>
      </c>
      <c r="I80" s="177">
        <f>IF(VLOOKUP($A80,'Data (new)'!$A:$T,16,0)="","",VLOOKUP($A80,'Data (new)'!$A:$T,16,0))</f>
        <v>65</v>
      </c>
      <c r="J80" s="864"/>
      <c r="K80" s="865"/>
      <c r="L80" s="866"/>
      <c r="M80" s="867"/>
      <c r="N80" s="868"/>
      <c r="O80" s="869"/>
      <c r="P80" s="870"/>
      <c r="Q80" s="871"/>
      <c r="R80" s="872"/>
      <c r="S80" s="873"/>
      <c r="T80" s="874"/>
      <c r="U80" s="875"/>
      <c r="V80" s="876"/>
      <c r="W80" s="877"/>
      <c r="X80" s="862">
        <f>IF(VLOOKUP($A80,'Data (new)'!$A:$T,12,0)="","",VLOOKUP($A80,'Data (new)'!$A:$T,12,0))</f>
        <v>3.3180000000000001</v>
      </c>
      <c r="Y80" s="176" t="str">
        <f t="shared" si="10"/>
        <v/>
      </c>
      <c r="Z80" s="176" t="str">
        <f t="shared" si="11"/>
        <v/>
      </c>
      <c r="AA80" s="177" t="str">
        <f t="shared" si="12"/>
        <v/>
      </c>
      <c r="AB80" s="276" t="str">
        <f>IF(ISERROR(Tableau144[[#This Row],[Cost (excl tax, EUR)]]*(1-$G$3)),"",Tableau144[[#This Row],[Cost (excl tax, EUR)]]*(1-$G$3))</f>
        <v/>
      </c>
      <c r="AC80" s="863" t="str">
        <f t="shared" si="13"/>
        <v/>
      </c>
      <c r="AD80" s="352" t="str">
        <f t="shared" si="14"/>
        <v/>
      </c>
      <c r="AE80" s="352"/>
      <c r="AF80" s="352"/>
      <c r="AG80" s="352"/>
      <c r="AH80" s="352"/>
      <c r="AI80" s="352"/>
      <c r="AJ80" s="352"/>
      <c r="AK80" s="352"/>
      <c r="AL80" s="284"/>
      <c r="AM80" s="284"/>
      <c r="AN80" s="284"/>
      <c r="AO80" s="284"/>
      <c r="AP80" s="284"/>
      <c r="AQ80" s="284"/>
      <c r="AR80" s="284"/>
      <c r="AS80" s="284"/>
      <c r="AT80" s="284"/>
    </row>
    <row r="81" spans="1:46" ht="15" customHeight="1">
      <c r="A81" s="239" t="s">
        <v>891</v>
      </c>
      <c r="B81" s="221">
        <f>IF(VLOOKUP($A81,'Data (new)'!$A:$T,2,0)="","",VLOOKUP($A81,'Data (new)'!$A:$T,2,0))</f>
        <v>5366</v>
      </c>
      <c r="C81" s="221" t="str">
        <f>IF(VLOOKUP($A81,Data!$A:$T,3,0)="","",VLOOKUP($A81,Data!$A:$T,3,0))</f>
        <v>H291</v>
      </c>
      <c r="D81" s="175" t="str">
        <f>IF(VLOOKUP($A81,'Data (new)'!$A:$T,5,0)="","",VLOOKUP($A81,'Data (new)'!$A:$T,5,0))</f>
        <v>Karma</v>
      </c>
      <c r="E81" s="175" t="str">
        <f>IF(VLOOKUP($A81,'Data (new)'!$A:$T,6,0)="","",VLOOKUP($A81,'Data (new)'!$A:$T,6,0))</f>
        <v>Iron</v>
      </c>
      <c r="F81" s="175" t="str">
        <f>IF(VLOOKUP($A81,'Data (new)'!$A:$T,14,0)="","",VLOOKUP($A81,'Data (new)'!$A:$T,14,0))</f>
        <v>Edges</v>
      </c>
      <c r="G81" s="175" t="str">
        <f>IF(VLOOKUP($A81,'Data (new)'!$A:$T,10,0)="","",VLOOKUP($A81,'Data (new)'!$A:$T,10,0))</f>
        <v>M</v>
      </c>
      <c r="H81" s="176">
        <f>IF(VLOOKUP($A81,'Data (new)'!$A:$T,11,0)="","",VLOOKUP($A81,'Data (new)'!$A:$T,11,0))</f>
        <v>10</v>
      </c>
      <c r="I81" s="177">
        <f>IF(VLOOKUP($A81,'Data (new)'!$A:$T,16,0)="","",VLOOKUP($A81,'Data (new)'!$A:$T,16,0))</f>
        <v>62</v>
      </c>
      <c r="J81" s="864"/>
      <c r="K81" s="865"/>
      <c r="L81" s="866"/>
      <c r="M81" s="867"/>
      <c r="N81" s="868"/>
      <c r="O81" s="869"/>
      <c r="P81" s="870"/>
      <c r="Q81" s="871"/>
      <c r="R81" s="872"/>
      <c r="S81" s="873"/>
      <c r="T81" s="874"/>
      <c r="U81" s="875"/>
      <c r="V81" s="876"/>
      <c r="W81" s="877"/>
      <c r="X81" s="862">
        <f>IF(VLOOKUP($A81,'Data (new)'!$A:$T,12,0)="","",VLOOKUP($A81,'Data (new)'!$A:$T,12,0))</f>
        <v>2.339</v>
      </c>
      <c r="Y81" s="176" t="str">
        <f t="shared" si="10"/>
        <v/>
      </c>
      <c r="Z81" s="176" t="str">
        <f t="shared" si="11"/>
        <v/>
      </c>
      <c r="AA81" s="177" t="str">
        <f t="shared" si="12"/>
        <v/>
      </c>
      <c r="AB81" s="276" t="str">
        <f>IF(ISERROR(Tableau144[[#This Row],[Cost (excl tax, EUR)]]*(1-$G$3)),"",Tableau144[[#This Row],[Cost (excl tax, EUR)]]*(1-$G$3))</f>
        <v/>
      </c>
      <c r="AC81" s="863" t="str">
        <f t="shared" si="13"/>
        <v/>
      </c>
      <c r="AD81" s="352" t="str">
        <f t="shared" si="14"/>
        <v/>
      </c>
      <c r="AE81" s="352"/>
      <c r="AF81" s="352"/>
      <c r="AG81" s="352"/>
      <c r="AH81" s="352"/>
      <c r="AI81" s="352"/>
      <c r="AJ81" s="352"/>
      <c r="AK81" s="352"/>
      <c r="AL81" s="284"/>
      <c r="AM81" s="284"/>
      <c r="AN81" s="284"/>
      <c r="AO81" s="284"/>
      <c r="AP81" s="284"/>
      <c r="AQ81" s="284"/>
      <c r="AR81" s="284"/>
      <c r="AS81" s="284"/>
      <c r="AT81" s="284"/>
    </row>
    <row r="82" spans="1:46" ht="15" customHeight="1">
      <c r="A82" s="239" t="s">
        <v>892</v>
      </c>
      <c r="B82" s="221">
        <f>IF(VLOOKUP($A82,'Data (new)'!$A:$T,2,0)="","",VLOOKUP($A82,'Data (new)'!$A:$T,2,0))</f>
        <v>8314</v>
      </c>
      <c r="C82" s="221" t="str">
        <f>IF(VLOOKUP($A82,Data!$A:$T,3,0)="","",VLOOKUP($A82,Data!$A:$T,3,0))</f>
        <v>H367</v>
      </c>
      <c r="D82" s="175" t="str">
        <f>IF(VLOOKUP($A82,'Data (new)'!$A:$T,5,0)="","",VLOOKUP($A82,'Data (new)'!$A:$T,5,0))</f>
        <v>Karma</v>
      </c>
      <c r="E82" s="175" t="str">
        <f>IF(VLOOKUP($A82,'Data (new)'!$A:$T,6,0)="","",VLOOKUP($A82,'Data (new)'!$A:$T,6,0))</f>
        <v>Jurana</v>
      </c>
      <c r="F82" s="175" t="str">
        <f>IF(VLOOKUP($A82,'Data (new)'!$A:$T,14,0)="","",VLOOKUP($A82,'Data (new)'!$A:$T,14,0))</f>
        <v>Colos / Crater</v>
      </c>
      <c r="G82" s="175" t="str">
        <f>IF(VLOOKUP($A82,'Data (new)'!$A:$T,10,0)="","",VLOOKUP($A82,'Data (new)'!$A:$T,10,0))</f>
        <v>MEGA</v>
      </c>
      <c r="H82" s="176">
        <f>IF(VLOOKUP($A82,'Data (new)'!$A:$T,11,0)="","",VLOOKUP($A82,'Data (new)'!$A:$T,11,0))</f>
        <v>2</v>
      </c>
      <c r="I82" s="177">
        <f>IF(VLOOKUP($A82,'Data (new)'!$A:$T,16,0)="","",VLOOKUP($A82,'Data (new)'!$A:$T,16,0))</f>
        <v>39</v>
      </c>
      <c r="J82" s="864"/>
      <c r="K82" s="865"/>
      <c r="L82" s="866"/>
      <c r="M82" s="867"/>
      <c r="N82" s="868"/>
      <c r="O82" s="869"/>
      <c r="P82" s="870"/>
      <c r="Q82" s="871"/>
      <c r="R82" s="872"/>
      <c r="S82" s="873"/>
      <c r="T82" s="874"/>
      <c r="U82" s="875"/>
      <c r="V82" s="876"/>
      <c r="W82" s="877"/>
      <c r="X82" s="862">
        <f>IF(VLOOKUP($A82,'Data (new)'!$A:$T,12,0)="","",VLOOKUP($A82,'Data (new)'!$A:$T,12,0))</f>
        <v>1.681</v>
      </c>
      <c r="Y82" s="176" t="str">
        <f t="shared" si="10"/>
        <v/>
      </c>
      <c r="Z82" s="176" t="str">
        <f t="shared" si="11"/>
        <v/>
      </c>
      <c r="AA82" s="177" t="str">
        <f t="shared" si="12"/>
        <v/>
      </c>
      <c r="AB82" s="276" t="str">
        <f>IF(ISERROR(Tableau144[[#This Row],[Cost (excl tax, EUR)]]*(1-$G$3)),"",Tableau144[[#This Row],[Cost (excl tax, EUR)]]*(1-$G$3))</f>
        <v/>
      </c>
      <c r="AC82" s="863" t="str">
        <f t="shared" si="13"/>
        <v/>
      </c>
      <c r="AD82" s="352" t="str">
        <f t="shared" si="14"/>
        <v/>
      </c>
      <c r="AE82" s="352"/>
      <c r="AF82" s="352"/>
      <c r="AG82" s="352"/>
      <c r="AH82" s="352"/>
      <c r="AI82" s="352"/>
      <c r="AJ82" s="352"/>
      <c r="AK82" s="352"/>
      <c r="AL82" s="284"/>
      <c r="AM82" s="284"/>
      <c r="AN82" s="284"/>
      <c r="AO82" s="284"/>
      <c r="AP82" s="284"/>
      <c r="AQ82" s="284"/>
      <c r="AR82" s="284"/>
      <c r="AS82" s="284"/>
      <c r="AT82" s="284"/>
    </row>
    <row r="83" spans="1:46" ht="15" customHeight="1">
      <c r="A83" s="239" t="s">
        <v>893</v>
      </c>
      <c r="B83" s="221">
        <f>IF(VLOOKUP($A83,'Data (new)'!$A:$T,2,0)="","",VLOOKUP($A83,'Data (new)'!$A:$T,2,0))</f>
        <v>14134</v>
      </c>
      <c r="C83" s="221">
        <f>IF(VLOOKUP($A83,Data!$A:$T,3,0)="","",VLOOKUP($A83,Data!$A:$T,3,0))</f>
        <v>0</v>
      </c>
      <c r="D83" s="175" t="str">
        <f>IF(VLOOKUP($A83,'Data (new)'!$A:$T,5,0)="","",VLOOKUP($A83,'Data (new)'!$A:$T,5,0))</f>
        <v>Karma</v>
      </c>
      <c r="E83" s="175" t="str">
        <f>IF(VLOOKUP($A83,'Data (new)'!$A:$T,6,0)="","",VLOOKUP($A83,'Data (new)'!$A:$T,6,0))</f>
        <v>Jurana 2</v>
      </c>
      <c r="F83" s="175" t="str">
        <f>IF(VLOOKUP($A83,'Data (new)'!$A:$T,14,0)="","",VLOOKUP($A83,'Data (new)'!$A:$T,14,0))</f>
        <v>Colos / Crater</v>
      </c>
      <c r="G83" s="175" t="str">
        <f>IF(VLOOKUP($A83,'Data (new)'!$A:$T,10,0)="","",VLOOKUP($A83,'Data (new)'!$A:$T,10,0))</f>
        <v>MEGA</v>
      </c>
      <c r="H83" s="176">
        <f>IF(VLOOKUP($A83,'Data (new)'!$A:$T,11,0)="","",VLOOKUP($A83,'Data (new)'!$A:$T,11,0))</f>
        <v>2</v>
      </c>
      <c r="I83" s="177">
        <f>IF(VLOOKUP($A83,'Data (new)'!$A:$T,16,0)="","",VLOOKUP($A83,'Data (new)'!$A:$T,16,0))</f>
        <v>71</v>
      </c>
      <c r="J83" s="864"/>
      <c r="K83" s="865"/>
      <c r="L83" s="866"/>
      <c r="M83" s="867"/>
      <c r="N83" s="868"/>
      <c r="O83" s="869"/>
      <c r="P83" s="870"/>
      <c r="Q83" s="871"/>
      <c r="R83" s="872"/>
      <c r="S83" s="873"/>
      <c r="T83" s="874"/>
      <c r="U83" s="875"/>
      <c r="V83" s="876"/>
      <c r="W83" s="877"/>
      <c r="X83" s="862">
        <f>IF(VLOOKUP($A83,'Data (new)'!$A:$T,12,0)="","",VLOOKUP($A83,'Data (new)'!$A:$T,12,0))</f>
        <v>3.883</v>
      </c>
      <c r="Y83" s="176" t="str">
        <f t="shared" si="10"/>
        <v/>
      </c>
      <c r="Z83" s="176" t="str">
        <f t="shared" si="11"/>
        <v/>
      </c>
      <c r="AA83" s="177" t="str">
        <f t="shared" si="12"/>
        <v/>
      </c>
      <c r="AB83" s="276" t="str">
        <f>IF(ISERROR(Tableau144[[#This Row],[Cost (excl tax, EUR)]]*(1-$G$3)),"",Tableau144[[#This Row],[Cost (excl tax, EUR)]]*(1-$G$3))</f>
        <v/>
      </c>
      <c r="AC83" s="863" t="str">
        <f t="shared" si="13"/>
        <v/>
      </c>
      <c r="AD83" s="352" t="str">
        <f t="shared" si="14"/>
        <v/>
      </c>
      <c r="AE83" s="352"/>
      <c r="AF83" s="352"/>
      <c r="AG83" s="352"/>
      <c r="AH83" s="352"/>
      <c r="AI83" s="352"/>
      <c r="AJ83" s="352"/>
      <c r="AK83" s="352"/>
      <c r="AL83" s="284"/>
      <c r="AM83" s="284"/>
      <c r="AN83" s="284"/>
      <c r="AO83" s="284"/>
      <c r="AP83" s="284"/>
      <c r="AQ83" s="284"/>
      <c r="AR83" s="284"/>
      <c r="AS83" s="284"/>
      <c r="AT83" s="284"/>
    </row>
    <row r="84" spans="1:46" ht="15" customHeight="1">
      <c r="A84" s="239" t="s">
        <v>894</v>
      </c>
      <c r="B84" s="221">
        <f>IF(VLOOKUP($A84,'Data (new)'!$A:$T,2,0)="","",VLOOKUP($A84,'Data (new)'!$A:$T,2,0))</f>
        <v>8264</v>
      </c>
      <c r="C84" s="221" t="str">
        <f>IF(VLOOKUP($A84,Data!$A:$T,3,0)="","",VLOOKUP($A84,Data!$A:$T,3,0))</f>
        <v>H290</v>
      </c>
      <c r="D84" s="175" t="str">
        <f>IF(VLOOKUP($A84,'Data (new)'!$A:$T,5,0)="","",VLOOKUP($A84,'Data (new)'!$A:$T,5,0))</f>
        <v>Karma</v>
      </c>
      <c r="E84" s="175" t="str">
        <f>IF(VLOOKUP($A84,'Data (new)'!$A:$T,6,0)="","",VLOOKUP($A84,'Data (new)'!$A:$T,6,0))</f>
        <v>Magic</v>
      </c>
      <c r="F84" s="175" t="str">
        <f>IF(VLOOKUP($A84,'Data (new)'!$A:$T,14,0)="","",VLOOKUP($A84,'Data (new)'!$A:$T,14,0))</f>
        <v>Pinches</v>
      </c>
      <c r="G84" s="175" t="str">
        <f>IF(VLOOKUP($A84,'Data (new)'!$A:$T,10,0)="","",VLOOKUP($A84,'Data (new)'!$A:$T,10,0))</f>
        <v>M</v>
      </c>
      <c r="H84" s="176">
        <f>IF(VLOOKUP($A84,'Data (new)'!$A:$T,11,0)="","",VLOOKUP($A84,'Data (new)'!$A:$T,11,0))</f>
        <v>5</v>
      </c>
      <c r="I84" s="177">
        <f>IF(VLOOKUP($A84,'Data (new)'!$A:$T,16,0)="","",VLOOKUP($A84,'Data (new)'!$A:$T,16,0))</f>
        <v>45</v>
      </c>
      <c r="J84" s="864"/>
      <c r="K84" s="865"/>
      <c r="L84" s="866"/>
      <c r="M84" s="867"/>
      <c r="N84" s="868"/>
      <c r="O84" s="869"/>
      <c r="P84" s="870"/>
      <c r="Q84" s="871"/>
      <c r="R84" s="872"/>
      <c r="S84" s="873"/>
      <c r="T84" s="874"/>
      <c r="U84" s="875"/>
      <c r="V84" s="876"/>
      <c r="W84" s="877"/>
      <c r="X84" s="862">
        <f>IF(VLOOKUP($A84,'Data (new)'!$A:$T,12,0)="","",VLOOKUP($A84,'Data (new)'!$A:$T,12,0))</f>
        <v>1.873</v>
      </c>
      <c r="Y84" s="176" t="str">
        <f t="shared" si="10"/>
        <v/>
      </c>
      <c r="Z84" s="176" t="str">
        <f t="shared" si="11"/>
        <v/>
      </c>
      <c r="AA84" s="177" t="str">
        <f t="shared" si="12"/>
        <v/>
      </c>
      <c r="AB84" s="276" t="str">
        <f>IF(ISERROR(Tableau144[[#This Row],[Cost (excl tax, EUR)]]*(1-$G$3)),"",Tableau144[[#This Row],[Cost (excl tax, EUR)]]*(1-$G$3))</f>
        <v/>
      </c>
      <c r="AC84" s="863" t="str">
        <f t="shared" si="13"/>
        <v/>
      </c>
      <c r="AD84" s="352" t="str">
        <f t="shared" si="14"/>
        <v/>
      </c>
      <c r="AE84" s="352"/>
      <c r="AF84" s="352"/>
      <c r="AG84" s="352"/>
      <c r="AH84" s="352"/>
      <c r="AI84" s="352"/>
      <c r="AJ84" s="352"/>
      <c r="AK84" s="352"/>
      <c r="AL84" s="284"/>
      <c r="AM84" s="284"/>
      <c r="AN84" s="284"/>
      <c r="AO84" s="284"/>
      <c r="AP84" s="284"/>
      <c r="AQ84" s="284"/>
      <c r="AR84" s="284"/>
      <c r="AS84" s="284"/>
      <c r="AT84" s="284"/>
    </row>
    <row r="85" spans="1:46" ht="15" customHeight="1">
      <c r="A85" s="239" t="s">
        <v>895</v>
      </c>
      <c r="B85" s="221">
        <f>IF(VLOOKUP($A85,'Data (new)'!$A:$T,2,0)="","",VLOOKUP($A85,'Data (new)'!$A:$T,2,0))</f>
        <v>8120</v>
      </c>
      <c r="C85" s="221" t="str">
        <f>IF(VLOOKUP($A85,Data!$A:$T,3,0)="","",VLOOKUP($A85,Data!$A:$T,3,0))</f>
        <v>H299</v>
      </c>
      <c r="D85" s="175" t="str">
        <f>IF(VLOOKUP($A85,'Data (new)'!$A:$T,5,0)="","",VLOOKUP($A85,'Data (new)'!$A:$T,5,0))</f>
        <v>Karma</v>
      </c>
      <c r="E85" s="175" t="str">
        <f>IF(VLOOKUP($A85,'Data (new)'!$A:$T,6,0)="","",VLOOKUP($A85,'Data (new)'!$A:$T,6,0))</f>
        <v>Maximus</v>
      </c>
      <c r="F85" s="175" t="str">
        <f>IF(VLOOKUP($A85,'Data (new)'!$A:$T,14,0)="","",VLOOKUP($A85,'Data (new)'!$A:$T,14,0))</f>
        <v>Jugs</v>
      </c>
      <c r="G85" s="175" t="str">
        <f>IF(VLOOKUP($A85,'Data (new)'!$A:$T,10,0)="","",VLOOKUP($A85,'Data (new)'!$A:$T,10,0))</f>
        <v>XL</v>
      </c>
      <c r="H85" s="176">
        <f>IF(VLOOKUP($A85,'Data (new)'!$A:$T,11,0)="","",VLOOKUP($A85,'Data (new)'!$A:$T,11,0))</f>
        <v>6</v>
      </c>
      <c r="I85" s="177">
        <f>IF(VLOOKUP($A85,'Data (new)'!$A:$T,16,0)="","",VLOOKUP($A85,'Data (new)'!$A:$T,16,0))</f>
        <v>97</v>
      </c>
      <c r="J85" s="864"/>
      <c r="K85" s="865"/>
      <c r="L85" s="866"/>
      <c r="M85" s="867"/>
      <c r="N85" s="868"/>
      <c r="O85" s="869"/>
      <c r="P85" s="870"/>
      <c r="Q85" s="871"/>
      <c r="R85" s="872"/>
      <c r="S85" s="873"/>
      <c r="T85" s="874"/>
      <c r="U85" s="875"/>
      <c r="V85" s="876"/>
      <c r="W85" s="877"/>
      <c r="X85" s="862">
        <f>IF(VLOOKUP($A85,'Data (new)'!$A:$T,12,0)="","",VLOOKUP($A85,'Data (new)'!$A:$T,12,0))</f>
        <v>5.1369999999999996</v>
      </c>
      <c r="Y85" s="176" t="str">
        <f t="shared" si="10"/>
        <v/>
      </c>
      <c r="Z85" s="176" t="str">
        <f t="shared" si="11"/>
        <v/>
      </c>
      <c r="AA85" s="177" t="str">
        <f t="shared" si="12"/>
        <v/>
      </c>
      <c r="AB85" s="276" t="str">
        <f>IF(ISERROR(Tableau144[[#This Row],[Cost (excl tax, EUR)]]*(1-$G$3)),"",Tableau144[[#This Row],[Cost (excl tax, EUR)]]*(1-$G$3))</f>
        <v/>
      </c>
      <c r="AC85" s="863" t="str">
        <f t="shared" si="13"/>
        <v/>
      </c>
      <c r="AD85" s="352" t="str">
        <f t="shared" si="14"/>
        <v/>
      </c>
      <c r="AE85" s="352"/>
      <c r="AF85" s="352"/>
      <c r="AG85" s="352"/>
      <c r="AH85" s="352"/>
      <c r="AI85" s="352"/>
      <c r="AJ85" s="352"/>
      <c r="AK85" s="352"/>
      <c r="AL85" s="284"/>
      <c r="AM85" s="284"/>
      <c r="AN85" s="284"/>
      <c r="AO85" s="284"/>
      <c r="AP85" s="284"/>
      <c r="AQ85" s="284"/>
      <c r="AR85" s="284"/>
      <c r="AS85" s="284"/>
      <c r="AT85" s="284"/>
    </row>
    <row r="86" spans="1:46" ht="15" customHeight="1">
      <c r="A86" s="239" t="s">
        <v>896</v>
      </c>
      <c r="B86" s="221">
        <f>IF(VLOOKUP($A86,'Data (new)'!$A:$T,2,0)="","",VLOOKUP($A86,'Data (new)'!$A:$T,2,0))</f>
        <v>8067</v>
      </c>
      <c r="C86" s="221" t="str">
        <f>IF(VLOOKUP($A86,Data!$A:$T,3,0)="","",VLOOKUP($A86,Data!$A:$T,3,0))</f>
        <v>H306</v>
      </c>
      <c r="D86" s="175" t="str">
        <f>IF(VLOOKUP($A86,'Data (new)'!$A:$T,5,0)="","",VLOOKUP($A86,'Data (new)'!$A:$T,5,0))</f>
        <v>Karma</v>
      </c>
      <c r="E86" s="175" t="str">
        <f>IF(VLOOKUP($A86,'Data (new)'!$A:$T,6,0)="","",VLOOKUP($A86,'Data (new)'!$A:$T,6,0))</f>
        <v>Origin</v>
      </c>
      <c r="F86" s="175" t="str">
        <f>IF(VLOOKUP($A86,'Data (new)'!$A:$T,14,0)="","",VLOOKUP($A86,'Data (new)'!$A:$T,14,0))</f>
        <v>Pockets</v>
      </c>
      <c r="G86" s="175" t="str">
        <f>IF(VLOOKUP($A86,'Data (new)'!$A:$T,10,0)="","",VLOOKUP($A86,'Data (new)'!$A:$T,10,0))</f>
        <v>XL</v>
      </c>
      <c r="H86" s="176">
        <f>IF(VLOOKUP($A86,'Data (new)'!$A:$T,11,0)="","",VLOOKUP($A86,'Data (new)'!$A:$T,11,0))</f>
        <v>5</v>
      </c>
      <c r="I86" s="177">
        <f>IF(VLOOKUP($A86,'Data (new)'!$A:$T,16,0)="","",VLOOKUP($A86,'Data (new)'!$A:$T,16,0))</f>
        <v>77</v>
      </c>
      <c r="J86" s="864"/>
      <c r="K86" s="865"/>
      <c r="L86" s="866"/>
      <c r="M86" s="867"/>
      <c r="N86" s="868"/>
      <c r="O86" s="869"/>
      <c r="P86" s="870"/>
      <c r="Q86" s="871"/>
      <c r="R86" s="872"/>
      <c r="S86" s="873"/>
      <c r="T86" s="874"/>
      <c r="U86" s="875"/>
      <c r="V86" s="876"/>
      <c r="W86" s="877"/>
      <c r="X86" s="862">
        <f>IF(VLOOKUP($A86,'Data (new)'!$A:$T,12,0)="","",VLOOKUP($A86,'Data (new)'!$A:$T,12,0))</f>
        <v>3.9169999999999998</v>
      </c>
      <c r="Y86" s="176" t="str">
        <f t="shared" si="10"/>
        <v/>
      </c>
      <c r="Z86" s="176" t="str">
        <f t="shared" si="11"/>
        <v/>
      </c>
      <c r="AA86" s="177" t="str">
        <f t="shared" si="12"/>
        <v/>
      </c>
      <c r="AB86" s="276" t="str">
        <f>IF(ISERROR(Tableau144[[#This Row],[Cost (excl tax, EUR)]]*(1-$G$3)),"",Tableau144[[#This Row],[Cost (excl tax, EUR)]]*(1-$G$3))</f>
        <v/>
      </c>
      <c r="AC86" s="863" t="str">
        <f t="shared" si="13"/>
        <v/>
      </c>
      <c r="AD86" s="352" t="str">
        <f t="shared" si="14"/>
        <v/>
      </c>
      <c r="AE86" s="352"/>
      <c r="AF86" s="352"/>
      <c r="AG86" s="352"/>
      <c r="AH86" s="352"/>
      <c r="AI86" s="352"/>
      <c r="AJ86" s="352"/>
      <c r="AK86" s="352"/>
      <c r="AL86" s="284"/>
      <c r="AM86" s="284"/>
      <c r="AN86" s="284"/>
      <c r="AO86" s="284"/>
      <c r="AP86" s="284"/>
      <c r="AQ86" s="284"/>
      <c r="AR86" s="284"/>
      <c r="AS86" s="284"/>
      <c r="AT86" s="284"/>
    </row>
    <row r="87" spans="1:46" ht="15" customHeight="1">
      <c r="A87" s="239" t="s">
        <v>897</v>
      </c>
      <c r="B87" s="221">
        <f>IF(VLOOKUP($A87,'Data (new)'!$A:$T,2,0)="","",VLOOKUP($A87,'Data (new)'!$A:$T,2,0))</f>
        <v>5367</v>
      </c>
      <c r="C87" s="221" t="str">
        <f>IF(VLOOKUP($A87,Data!$A:$T,3,0)="","",VLOOKUP($A87,Data!$A:$T,3,0))</f>
        <v>H279</v>
      </c>
      <c r="D87" s="175" t="str">
        <f>IF(VLOOKUP($A87,'Data (new)'!$A:$T,5,0)="","",VLOOKUP($A87,'Data (new)'!$A:$T,5,0))</f>
        <v>Karma</v>
      </c>
      <c r="E87" s="175" t="str">
        <f>IF(VLOOKUP($A87,'Data (new)'!$A:$T,6,0)="","",VLOOKUP($A87,'Data (new)'!$A:$T,6,0))</f>
        <v>Osiris</v>
      </c>
      <c r="F87" s="175" t="str">
        <f>IF(VLOOKUP($A87,'Data (new)'!$A:$T,14,0)="","",VLOOKUP($A87,'Data (new)'!$A:$T,14,0))</f>
        <v>Jugs</v>
      </c>
      <c r="G87" s="175" t="str">
        <f>IF(VLOOKUP($A87,'Data (new)'!$A:$T,10,0)="","",VLOOKUP($A87,'Data (new)'!$A:$T,10,0))</f>
        <v>S</v>
      </c>
      <c r="H87" s="176">
        <f>IF(VLOOKUP($A87,'Data (new)'!$A:$T,11,0)="","",VLOOKUP($A87,'Data (new)'!$A:$T,11,0))</f>
        <v>10</v>
      </c>
      <c r="I87" s="177">
        <f>IF(VLOOKUP($A87,'Data (new)'!$A:$T,16,0)="","",VLOOKUP($A87,'Data (new)'!$A:$T,16,0))</f>
        <v>56</v>
      </c>
      <c r="J87" s="864"/>
      <c r="K87" s="865"/>
      <c r="L87" s="866"/>
      <c r="M87" s="867"/>
      <c r="N87" s="868"/>
      <c r="O87" s="869"/>
      <c r="P87" s="870"/>
      <c r="Q87" s="871"/>
      <c r="R87" s="872"/>
      <c r="S87" s="873"/>
      <c r="T87" s="874"/>
      <c r="U87" s="875"/>
      <c r="V87" s="876"/>
      <c r="W87" s="877"/>
      <c r="X87" s="862">
        <f>IF(VLOOKUP($A87,'Data (new)'!$A:$T,12,0)="","",VLOOKUP($A87,'Data (new)'!$A:$T,12,0))</f>
        <v>1.89</v>
      </c>
      <c r="Y87" s="176" t="str">
        <f t="shared" si="10"/>
        <v/>
      </c>
      <c r="Z87" s="176" t="str">
        <f t="shared" si="11"/>
        <v/>
      </c>
      <c r="AA87" s="177" t="str">
        <f t="shared" si="12"/>
        <v/>
      </c>
      <c r="AB87" s="276" t="str">
        <f>IF(ISERROR(Tableau144[[#This Row],[Cost (excl tax, EUR)]]*(1-$G$3)),"",Tableau144[[#This Row],[Cost (excl tax, EUR)]]*(1-$G$3))</f>
        <v/>
      </c>
      <c r="AC87" s="863" t="str">
        <f t="shared" si="13"/>
        <v/>
      </c>
      <c r="AD87" s="352" t="str">
        <f t="shared" si="14"/>
        <v/>
      </c>
      <c r="AE87" s="352"/>
      <c r="AF87" s="352"/>
      <c r="AG87" s="352"/>
      <c r="AH87" s="352"/>
      <c r="AI87" s="352"/>
      <c r="AJ87" s="352"/>
      <c r="AK87" s="352"/>
      <c r="AL87" s="284"/>
      <c r="AM87" s="284"/>
      <c r="AN87" s="284"/>
      <c r="AO87" s="284"/>
      <c r="AP87" s="284"/>
      <c r="AQ87" s="284"/>
      <c r="AR87" s="284"/>
      <c r="AS87" s="284"/>
      <c r="AT87" s="284"/>
    </row>
    <row r="88" spans="1:46" ht="15" customHeight="1">
      <c r="A88" s="239" t="s">
        <v>898</v>
      </c>
      <c r="B88" s="221">
        <f>IF(VLOOKUP($A88,'Data (new)'!$A:$T,2,0)="","",VLOOKUP($A88,'Data (new)'!$A:$T,2,0))</f>
        <v>5249</v>
      </c>
      <c r="C88" s="221">
        <f>IF(VLOOKUP($A88,Data!$A:$T,3,0)="","",VLOOKUP($A88,Data!$A:$T,3,0))</f>
        <v>0</v>
      </c>
      <c r="D88" s="175" t="str">
        <f>IF(VLOOKUP($A88,'Data (new)'!$A:$T,5,0)="","",VLOOKUP($A88,'Data (new)'!$A:$T,5,0))</f>
        <v>Karma</v>
      </c>
      <c r="E88" s="175" t="str">
        <f>IF(VLOOKUP($A88,'Data (new)'!$A:$T,6,0)="","",VLOOKUP($A88,'Data (new)'!$A:$T,6,0))</f>
        <v>Print</v>
      </c>
      <c r="F88" s="175" t="str">
        <f>IF(VLOOKUP($A88,'Data (new)'!$A:$T,14,0)="","",VLOOKUP($A88,'Data (new)'!$A:$T,14,0))</f>
        <v>Feet</v>
      </c>
      <c r="G88" s="175" t="str">
        <f>IF(VLOOKUP($A88,'Data (new)'!$A:$T,10,0)="","",VLOOKUP($A88,'Data (new)'!$A:$T,10,0))</f>
        <v>XS</v>
      </c>
      <c r="H88" s="176">
        <f>IF(VLOOKUP($A88,'Data (new)'!$A:$T,11,0)="","",VLOOKUP($A88,'Data (new)'!$A:$T,11,0))</f>
        <v>20</v>
      </c>
      <c r="I88" s="177">
        <f>IF(VLOOKUP($A88,'Data (new)'!$A:$T,16,0)="","",VLOOKUP($A88,'Data (new)'!$A:$T,16,0))</f>
        <v>75</v>
      </c>
      <c r="J88" s="864"/>
      <c r="K88" s="865"/>
      <c r="L88" s="866"/>
      <c r="M88" s="867"/>
      <c r="N88" s="868"/>
      <c r="O88" s="869"/>
      <c r="P88" s="870"/>
      <c r="Q88" s="871"/>
      <c r="R88" s="872"/>
      <c r="S88" s="873"/>
      <c r="T88" s="874"/>
      <c r="U88" s="875"/>
      <c r="V88" s="876"/>
      <c r="W88" s="877"/>
      <c r="X88" s="862">
        <f>IF(VLOOKUP($A88,'Data (new)'!$A:$T,12,0)="","",VLOOKUP($A88,'Data (new)'!$A:$T,12,0))</f>
        <v>1.8240000000000001</v>
      </c>
      <c r="Y88" s="176" t="str">
        <f t="shared" si="10"/>
        <v/>
      </c>
      <c r="Z88" s="176" t="str">
        <f t="shared" si="11"/>
        <v/>
      </c>
      <c r="AA88" s="177" t="str">
        <f t="shared" si="12"/>
        <v/>
      </c>
      <c r="AB88" s="276" t="str">
        <f>IF(ISERROR(Tableau144[[#This Row],[Cost (excl tax, EUR)]]*(1-$G$3)),"",Tableau144[[#This Row],[Cost (excl tax, EUR)]]*(1-$G$3))</f>
        <v/>
      </c>
      <c r="AC88" s="863" t="str">
        <f t="shared" si="13"/>
        <v/>
      </c>
      <c r="AD88" s="352" t="str">
        <f t="shared" si="14"/>
        <v/>
      </c>
      <c r="AE88" s="352"/>
      <c r="AF88" s="352"/>
      <c r="AG88" s="352"/>
      <c r="AH88" s="352"/>
      <c r="AI88" s="352"/>
      <c r="AJ88" s="352"/>
      <c r="AK88" s="352"/>
      <c r="AL88" s="284"/>
      <c r="AM88" s="284"/>
      <c r="AN88" s="284"/>
      <c r="AO88" s="284"/>
      <c r="AP88" s="284"/>
      <c r="AQ88" s="284"/>
      <c r="AR88" s="284"/>
      <c r="AS88" s="284"/>
      <c r="AT88" s="284"/>
    </row>
    <row r="89" spans="1:46" ht="15" customHeight="1">
      <c r="A89" s="239" t="s">
        <v>899</v>
      </c>
      <c r="B89" s="221">
        <f>IF(VLOOKUP($A89,'Data (new)'!$A:$T,2,0)="","",VLOOKUP($A89,'Data (new)'!$A:$T,2,0))</f>
        <v>10329</v>
      </c>
      <c r="C89" s="221" t="str">
        <f>IF(VLOOKUP($A89,Data!$A:$T,3,0)="","",VLOOKUP($A89,Data!$A:$T,3,0))</f>
        <v>H311</v>
      </c>
      <c r="D89" s="175" t="str">
        <f>IF(VLOOKUP($A89,'Data (new)'!$A:$T,5,0)="","",VLOOKUP($A89,'Data (new)'!$A:$T,5,0))</f>
        <v>Karma</v>
      </c>
      <c r="E89" s="175" t="str">
        <f>IF(VLOOKUP($A89,'Data (new)'!$A:$T,6,0)="","",VLOOKUP($A89,'Data (new)'!$A:$T,6,0))</f>
        <v>Rambla</v>
      </c>
      <c r="F89" s="175" t="str">
        <f>IF(VLOOKUP($A89,'Data (new)'!$A:$T,14,0)="","",VLOOKUP($A89,'Data (new)'!$A:$T,14,0))</f>
        <v>Pinches</v>
      </c>
      <c r="G89" s="175" t="str">
        <f>IF(VLOOKUP($A89,'Data (new)'!$A:$T,10,0)="","",VLOOKUP($A89,'Data (new)'!$A:$T,10,0))</f>
        <v>MEGA</v>
      </c>
      <c r="H89" s="176">
        <f>IF(VLOOKUP($A89,'Data (new)'!$A:$T,11,0)="","",VLOOKUP($A89,'Data (new)'!$A:$T,11,0))</f>
        <v>2</v>
      </c>
      <c r="I89" s="177">
        <f>IF(VLOOKUP($A89,'Data (new)'!$A:$T,16,0)="","",VLOOKUP($A89,'Data (new)'!$A:$T,16,0))</f>
        <v>66</v>
      </c>
      <c r="J89" s="864"/>
      <c r="K89" s="865"/>
      <c r="L89" s="866"/>
      <c r="M89" s="867"/>
      <c r="N89" s="868"/>
      <c r="O89" s="869"/>
      <c r="P89" s="870"/>
      <c r="Q89" s="871"/>
      <c r="R89" s="872"/>
      <c r="S89" s="873"/>
      <c r="T89" s="874"/>
      <c r="U89" s="875"/>
      <c r="V89" s="876"/>
      <c r="W89" s="877"/>
      <c r="X89" s="862">
        <f>IF(VLOOKUP($A89,'Data (new)'!$A:$T,12,0)="","",VLOOKUP($A89,'Data (new)'!$A:$T,12,0))</f>
        <v>3.5670000000000002</v>
      </c>
      <c r="Y89" s="176" t="str">
        <f t="shared" si="10"/>
        <v/>
      </c>
      <c r="Z89" s="176" t="str">
        <f t="shared" si="11"/>
        <v/>
      </c>
      <c r="AA89" s="177" t="str">
        <f t="shared" si="12"/>
        <v/>
      </c>
      <c r="AB89" s="276" t="str">
        <f>IF(ISERROR(Tableau144[[#This Row],[Cost (excl tax, EUR)]]*(1-$G$3)),"",Tableau144[[#This Row],[Cost (excl tax, EUR)]]*(1-$G$3))</f>
        <v/>
      </c>
      <c r="AC89" s="863" t="str">
        <f t="shared" si="13"/>
        <v/>
      </c>
      <c r="AD89" s="352" t="str">
        <f t="shared" si="14"/>
        <v/>
      </c>
      <c r="AE89" s="352"/>
      <c r="AF89" s="352"/>
      <c r="AG89" s="352"/>
      <c r="AH89" s="352"/>
      <c r="AI89" s="352"/>
      <c r="AJ89" s="352"/>
      <c r="AK89" s="352"/>
      <c r="AL89" s="284"/>
      <c r="AM89" s="284"/>
      <c r="AN89" s="284"/>
      <c r="AO89" s="284"/>
      <c r="AP89" s="284"/>
      <c r="AQ89" s="284"/>
      <c r="AR89" s="284"/>
      <c r="AS89" s="284"/>
      <c r="AT89" s="284"/>
    </row>
    <row r="90" spans="1:46" ht="15" customHeight="1">
      <c r="A90" s="239" t="s">
        <v>900</v>
      </c>
      <c r="B90" s="221">
        <f>IF(VLOOKUP($A90,'Data (new)'!$A:$T,2,0)="","",VLOOKUP($A90,'Data (new)'!$A:$T,2,0))</f>
        <v>8011</v>
      </c>
      <c r="C90" s="221" t="str">
        <f>IF(VLOOKUP($A90,Data!$A:$T,3,0)="","",VLOOKUP($A90,Data!$A:$T,3,0))</f>
        <v>H292</v>
      </c>
      <c r="D90" s="175" t="str">
        <f>IF(VLOOKUP($A90,'Data (new)'!$A:$T,5,0)="","",VLOOKUP($A90,'Data (new)'!$A:$T,5,0))</f>
        <v>Karma</v>
      </c>
      <c r="E90" s="175" t="str">
        <f>IF(VLOOKUP($A90,'Data (new)'!$A:$T,6,0)="","",VLOOKUP($A90,'Data (new)'!$A:$T,6,0))</f>
        <v>Ride</v>
      </c>
      <c r="F90" s="175" t="str">
        <f>IF(VLOOKUP($A90,'Data (new)'!$A:$T,14,0)="","",VLOOKUP($A90,'Data (new)'!$A:$T,14,0))</f>
        <v>Jugs</v>
      </c>
      <c r="G90" s="175" t="str">
        <f>IF(VLOOKUP($A90,'Data (new)'!$A:$T,10,0)="","",VLOOKUP($A90,'Data (new)'!$A:$T,10,0))</f>
        <v>L</v>
      </c>
      <c r="H90" s="176">
        <f>IF(VLOOKUP($A90,'Data (new)'!$A:$T,11,0)="","",VLOOKUP($A90,'Data (new)'!$A:$T,11,0))</f>
        <v>10</v>
      </c>
      <c r="I90" s="177">
        <f>IF(VLOOKUP($A90,'Data (new)'!$A:$T,16,0)="","",VLOOKUP($A90,'Data (new)'!$A:$T,16,0))</f>
        <v>93</v>
      </c>
      <c r="J90" s="864"/>
      <c r="K90" s="865"/>
      <c r="L90" s="866"/>
      <c r="M90" s="867"/>
      <c r="N90" s="868"/>
      <c r="O90" s="869"/>
      <c r="P90" s="870"/>
      <c r="Q90" s="871"/>
      <c r="R90" s="872"/>
      <c r="S90" s="873"/>
      <c r="T90" s="874"/>
      <c r="U90" s="875"/>
      <c r="V90" s="876"/>
      <c r="W90" s="877"/>
      <c r="X90" s="862">
        <f>IF(VLOOKUP($A90,'Data (new)'!$A:$T,12,0)="","",VLOOKUP($A90,'Data (new)'!$A:$T,12,0))</f>
        <v>4.8769999999999998</v>
      </c>
      <c r="Y90" s="176" t="str">
        <f t="shared" si="10"/>
        <v/>
      </c>
      <c r="Z90" s="176" t="str">
        <f t="shared" si="11"/>
        <v/>
      </c>
      <c r="AA90" s="177" t="str">
        <f t="shared" si="12"/>
        <v/>
      </c>
      <c r="AB90" s="276" t="str">
        <f>IF(ISERROR(Tableau144[[#This Row],[Cost (excl tax, EUR)]]*(1-$G$3)),"",Tableau144[[#This Row],[Cost (excl tax, EUR)]]*(1-$G$3))</f>
        <v/>
      </c>
      <c r="AC90" s="863" t="str">
        <f t="shared" si="13"/>
        <v/>
      </c>
      <c r="AD90" s="352" t="str">
        <f t="shared" si="14"/>
        <v/>
      </c>
      <c r="AE90" s="352"/>
      <c r="AF90" s="352"/>
      <c r="AG90" s="352"/>
      <c r="AH90" s="352"/>
      <c r="AI90" s="352"/>
      <c r="AJ90" s="352"/>
      <c r="AK90" s="352"/>
      <c r="AL90" s="284"/>
      <c r="AM90" s="284"/>
      <c r="AN90" s="284"/>
      <c r="AO90" s="284"/>
      <c r="AP90" s="284"/>
      <c r="AQ90" s="284"/>
      <c r="AR90" s="284"/>
      <c r="AS90" s="284"/>
      <c r="AT90" s="284"/>
    </row>
    <row r="91" spans="1:46" ht="15" customHeight="1">
      <c r="A91" s="239" t="s">
        <v>901</v>
      </c>
      <c r="B91" s="221">
        <f>IF(VLOOKUP($A91,'Data (new)'!$A:$T,2,0)="","",VLOOKUP($A91,'Data (new)'!$A:$T,2,0))</f>
        <v>5250</v>
      </c>
      <c r="C91" s="221" t="str">
        <f>IF(VLOOKUP($A91,Data!$A:$T,3,0)="","",VLOOKUP($A91,Data!$A:$T,3,0))</f>
        <v>H300</v>
      </c>
      <c r="D91" s="175" t="str">
        <f>IF(VLOOKUP($A91,'Data (new)'!$A:$T,5,0)="","",VLOOKUP($A91,'Data (new)'!$A:$T,5,0))</f>
        <v>Karma</v>
      </c>
      <c r="E91" s="175" t="str">
        <f>IF(VLOOKUP($A91,'Data (new)'!$A:$T,6,0)="","",VLOOKUP($A91,'Data (new)'!$A:$T,6,0))</f>
        <v>Sismic</v>
      </c>
      <c r="F91" s="175" t="str">
        <f>IF(VLOOKUP($A91,'Data (new)'!$A:$T,14,0)="","",VLOOKUP($A91,'Data (new)'!$A:$T,14,0))</f>
        <v>Slopers</v>
      </c>
      <c r="G91" s="175" t="str">
        <f>IF(VLOOKUP($A91,'Data (new)'!$A:$T,10,0)="","",VLOOKUP($A91,'Data (new)'!$A:$T,10,0))</f>
        <v>XL</v>
      </c>
      <c r="H91" s="176">
        <f>IF(VLOOKUP($A91,'Data (new)'!$A:$T,11,0)="","",VLOOKUP($A91,'Data (new)'!$A:$T,11,0))</f>
        <v>3</v>
      </c>
      <c r="I91" s="177">
        <f>IF(VLOOKUP($A91,'Data (new)'!$A:$T,16,0)="","",VLOOKUP($A91,'Data (new)'!$A:$T,16,0))</f>
        <v>58</v>
      </c>
      <c r="J91" s="864"/>
      <c r="K91" s="865"/>
      <c r="L91" s="866"/>
      <c r="M91" s="867"/>
      <c r="N91" s="868"/>
      <c r="O91" s="869"/>
      <c r="P91" s="870"/>
      <c r="Q91" s="871"/>
      <c r="R91" s="872"/>
      <c r="S91" s="873"/>
      <c r="T91" s="874"/>
      <c r="U91" s="875"/>
      <c r="V91" s="876"/>
      <c r="W91" s="877"/>
      <c r="X91" s="862">
        <f>IF(VLOOKUP($A91,'Data (new)'!$A:$T,12,0)="","",VLOOKUP($A91,'Data (new)'!$A:$T,12,0))</f>
        <v>2.9870000000000001</v>
      </c>
      <c r="Y91" s="176" t="str">
        <f t="shared" si="10"/>
        <v/>
      </c>
      <c r="Z91" s="176" t="str">
        <f t="shared" si="11"/>
        <v/>
      </c>
      <c r="AA91" s="177" t="str">
        <f t="shared" si="12"/>
        <v/>
      </c>
      <c r="AB91" s="276" t="str">
        <f>IF(ISERROR(Tableau144[[#This Row],[Cost (excl tax, EUR)]]*(1-$G$3)),"",Tableau144[[#This Row],[Cost (excl tax, EUR)]]*(1-$G$3))</f>
        <v/>
      </c>
      <c r="AC91" s="863" t="str">
        <f t="shared" si="13"/>
        <v/>
      </c>
      <c r="AD91" s="352" t="str">
        <f t="shared" si="14"/>
        <v/>
      </c>
      <c r="AE91" s="352"/>
      <c r="AF91" s="352"/>
      <c r="AG91" s="352"/>
      <c r="AH91" s="352"/>
      <c r="AI91" s="352"/>
      <c r="AJ91" s="352"/>
      <c r="AK91" s="352"/>
      <c r="AL91" s="284"/>
      <c r="AM91" s="284"/>
      <c r="AN91" s="284"/>
      <c r="AO91" s="284"/>
      <c r="AP91" s="284"/>
      <c r="AQ91" s="284"/>
      <c r="AR91" s="284"/>
      <c r="AS91" s="284"/>
      <c r="AT91" s="284"/>
    </row>
    <row r="92" spans="1:46" ht="15" customHeight="1">
      <c r="A92" s="239" t="s">
        <v>902</v>
      </c>
      <c r="B92" s="221">
        <f>IF(VLOOKUP($A92,'Data (new)'!$A:$T,2,0)="","",VLOOKUP($A92,'Data (new)'!$A:$T,2,0))</f>
        <v>10495</v>
      </c>
      <c r="C92" s="221">
        <f>IF(VLOOKUP($A92,Data!$A:$T,3,0)="","",VLOOKUP($A92,Data!$A:$T,3,0))</f>
        <v>0</v>
      </c>
      <c r="D92" s="175" t="str">
        <f>IF(VLOOKUP($A92,'Data (new)'!$A:$T,5,0)="","",VLOOKUP($A92,'Data (new)'!$A:$T,5,0))</f>
        <v>Karma</v>
      </c>
      <c r="E92" s="175" t="str">
        <f>IF(VLOOKUP($A92,'Data (new)'!$A:$T,6,0)="","",VLOOKUP($A92,'Data (new)'!$A:$T,6,0))</f>
        <v>Solar</v>
      </c>
      <c r="F92" s="175" t="str">
        <f>IF(VLOOKUP($A92,'Data (new)'!$A:$T,14,0)="","",VLOOKUP($A92,'Data (new)'!$A:$T,14,0))</f>
        <v>Slopers</v>
      </c>
      <c r="G92" s="175" t="str">
        <f>IF(VLOOKUP($A92,'Data (new)'!$A:$T,10,0)="","",VLOOKUP($A92,'Data (new)'!$A:$T,10,0))</f>
        <v>MEGA</v>
      </c>
      <c r="H92" s="176">
        <f>IF(VLOOKUP($A92,'Data (new)'!$A:$T,11,0)="","",VLOOKUP($A92,'Data (new)'!$A:$T,11,0))</f>
        <v>1</v>
      </c>
      <c r="I92" s="177">
        <f>IF(VLOOKUP($A92,'Data (new)'!$A:$T,16,0)="","",VLOOKUP($A92,'Data (new)'!$A:$T,16,0))</f>
        <v>53</v>
      </c>
      <c r="J92" s="864"/>
      <c r="K92" s="865"/>
      <c r="L92" s="866"/>
      <c r="M92" s="867"/>
      <c r="N92" s="868"/>
      <c r="O92" s="869"/>
      <c r="P92" s="870"/>
      <c r="Q92" s="871"/>
      <c r="R92" s="872"/>
      <c r="S92" s="873"/>
      <c r="T92" s="874"/>
      <c r="U92" s="875"/>
      <c r="V92" s="876"/>
      <c r="W92" s="877"/>
      <c r="X92" s="862">
        <f>IF(VLOOKUP($A92,'Data (new)'!$A:$T,12,0)="","",VLOOKUP($A92,'Data (new)'!$A:$T,12,0))</f>
        <v>2.8319999999999999</v>
      </c>
      <c r="Y92" s="176" t="str">
        <f t="shared" si="10"/>
        <v/>
      </c>
      <c r="Z92" s="176" t="str">
        <f t="shared" si="11"/>
        <v/>
      </c>
      <c r="AA92" s="177" t="str">
        <f t="shared" si="12"/>
        <v/>
      </c>
      <c r="AB92" s="276" t="str">
        <f>IF(ISERROR(Tableau144[[#This Row],[Cost (excl tax, EUR)]]*(1-$G$3)),"",Tableau144[[#This Row],[Cost (excl tax, EUR)]]*(1-$G$3))</f>
        <v/>
      </c>
      <c r="AC92" s="863" t="str">
        <f t="shared" si="13"/>
        <v/>
      </c>
      <c r="AD92" s="352" t="str">
        <f t="shared" si="14"/>
        <v/>
      </c>
      <c r="AE92" s="352"/>
      <c r="AF92" s="352"/>
      <c r="AG92" s="352"/>
      <c r="AH92" s="352"/>
      <c r="AI92" s="352"/>
      <c r="AJ92" s="352"/>
      <c r="AK92" s="352"/>
      <c r="AL92" s="284"/>
      <c r="AM92" s="284"/>
      <c r="AN92" s="284"/>
      <c r="AO92" s="284"/>
      <c r="AP92" s="284"/>
      <c r="AQ92" s="284"/>
      <c r="AR92" s="284"/>
      <c r="AS92" s="284"/>
      <c r="AT92" s="284"/>
    </row>
    <row r="93" spans="1:46" ht="15" customHeight="1">
      <c r="A93" s="239" t="s">
        <v>903</v>
      </c>
      <c r="B93" s="221">
        <f>IF(VLOOKUP($A93,'Data (new)'!$A:$T,2,0)="","",VLOOKUP($A93,'Data (new)'!$A:$T,2,0))</f>
        <v>10328</v>
      </c>
      <c r="C93" s="221">
        <f>IF(VLOOKUP($A93,Data!$A:$T,3,0)="","",VLOOKUP($A93,Data!$A:$T,3,0))</f>
        <v>0</v>
      </c>
      <c r="D93" s="175" t="str">
        <f>IF(VLOOKUP($A93,'Data (new)'!$A:$T,5,0)="","",VLOOKUP($A93,'Data (new)'!$A:$T,5,0))</f>
        <v>Karma</v>
      </c>
      <c r="E93" s="175" t="str">
        <f>IF(VLOOKUP($A93,'Data (new)'!$A:$T,6,0)="","",VLOOKUP($A93,'Data (new)'!$A:$T,6,0))</f>
        <v>Spirit 2</v>
      </c>
      <c r="F93" s="175" t="str">
        <f>IF(VLOOKUP($A93,'Data (new)'!$A:$T,14,0)="","",VLOOKUP($A93,'Data (new)'!$A:$T,14,0))</f>
        <v>Colos / Crater</v>
      </c>
      <c r="G93" s="175" t="str">
        <f>IF(VLOOKUP($A93,'Data (new)'!$A:$T,10,0)="","",VLOOKUP($A93,'Data (new)'!$A:$T,10,0))</f>
        <v>GIGA</v>
      </c>
      <c r="H93" s="176">
        <f>IF(VLOOKUP($A93,'Data (new)'!$A:$T,11,0)="","",VLOOKUP($A93,'Data (new)'!$A:$T,11,0))</f>
        <v>1</v>
      </c>
      <c r="I93" s="177">
        <f>IF(VLOOKUP($A93,'Data (new)'!$A:$T,16,0)="","",VLOOKUP($A93,'Data (new)'!$A:$T,16,0))</f>
        <v>59</v>
      </c>
      <c r="J93" s="864"/>
      <c r="K93" s="865"/>
      <c r="L93" s="866"/>
      <c r="M93" s="867"/>
      <c r="N93" s="868"/>
      <c r="O93" s="869"/>
      <c r="P93" s="870"/>
      <c r="Q93" s="871"/>
      <c r="R93" s="872"/>
      <c r="S93" s="873"/>
      <c r="T93" s="874"/>
      <c r="U93" s="875"/>
      <c r="V93" s="876"/>
      <c r="W93" s="877"/>
      <c r="X93" s="862">
        <f>IF(VLOOKUP($A93,'Data (new)'!$A:$T,12,0)="","",VLOOKUP($A93,'Data (new)'!$A:$T,12,0))</f>
        <v>3.2160000000000002</v>
      </c>
      <c r="Y93" s="176" t="str">
        <f t="shared" si="10"/>
        <v/>
      </c>
      <c r="Z93" s="176" t="str">
        <f t="shared" si="11"/>
        <v/>
      </c>
      <c r="AA93" s="177" t="str">
        <f t="shared" si="12"/>
        <v/>
      </c>
      <c r="AB93" s="276" t="str">
        <f>IF(ISERROR(Tableau144[[#This Row],[Cost (excl tax, EUR)]]*(1-$G$3)),"",Tableau144[[#This Row],[Cost (excl tax, EUR)]]*(1-$G$3))</f>
        <v/>
      </c>
      <c r="AC93" s="863" t="str">
        <f t="shared" si="13"/>
        <v/>
      </c>
      <c r="AD93" s="352" t="str">
        <f t="shared" si="14"/>
        <v/>
      </c>
      <c r="AE93" s="352"/>
      <c r="AF93" s="352"/>
      <c r="AG93" s="352"/>
      <c r="AH93" s="352"/>
      <c r="AI93" s="352"/>
      <c r="AJ93" s="352"/>
      <c r="AK93" s="352"/>
      <c r="AL93" s="284"/>
      <c r="AM93" s="284"/>
      <c r="AN93" s="284"/>
      <c r="AO93" s="284"/>
      <c r="AP93" s="284"/>
      <c r="AQ93" s="284"/>
      <c r="AR93" s="284"/>
      <c r="AS93" s="284"/>
      <c r="AT93" s="284"/>
    </row>
    <row r="94" spans="1:46" ht="15" customHeight="1">
      <c r="A94" s="239" t="s">
        <v>904</v>
      </c>
      <c r="B94" s="221">
        <f>IF(VLOOKUP($A94,'Data (new)'!$A:$T,2,0)="","",VLOOKUP($A94,'Data (new)'!$A:$T,2,0))</f>
        <v>10362</v>
      </c>
      <c r="C94" s="221" t="str">
        <f>IF(VLOOKUP($A94,Data!$A:$T,3,0)="","",VLOOKUP($A94,Data!$A:$T,3,0))</f>
        <v>H308</v>
      </c>
      <c r="D94" s="175" t="str">
        <f>IF(VLOOKUP($A94,'Data (new)'!$A:$T,5,0)="","",VLOOKUP($A94,'Data (new)'!$A:$T,5,0))</f>
        <v>Karma</v>
      </c>
      <c r="E94" s="175" t="str">
        <f>IF(VLOOKUP($A94,'Data (new)'!$A:$T,6,0)="","",VLOOKUP($A94,'Data (new)'!$A:$T,6,0))</f>
        <v>Talisma</v>
      </c>
      <c r="F94" s="175" t="str">
        <f>IF(VLOOKUP($A94,'Data (new)'!$A:$T,14,0)="","",VLOOKUP($A94,'Data (new)'!$A:$T,14,0))</f>
        <v>Pinches</v>
      </c>
      <c r="G94" s="175" t="str">
        <f>IF(VLOOKUP($A94,'Data (new)'!$A:$T,10,0)="","",VLOOKUP($A94,'Data (new)'!$A:$T,10,0))</f>
        <v>XXL</v>
      </c>
      <c r="H94" s="176">
        <f>IF(VLOOKUP($A94,'Data (new)'!$A:$T,11,0)="","",VLOOKUP($A94,'Data (new)'!$A:$T,11,0))</f>
        <v>3</v>
      </c>
      <c r="I94" s="177">
        <f>IF(VLOOKUP($A94,'Data (new)'!$A:$T,16,0)="","",VLOOKUP($A94,'Data (new)'!$A:$T,16,0))</f>
        <v>61</v>
      </c>
      <c r="J94" s="864"/>
      <c r="K94" s="865"/>
      <c r="L94" s="866"/>
      <c r="M94" s="867"/>
      <c r="N94" s="868"/>
      <c r="O94" s="869"/>
      <c r="P94" s="870"/>
      <c r="Q94" s="871"/>
      <c r="R94" s="872"/>
      <c r="S94" s="873"/>
      <c r="T94" s="874"/>
      <c r="U94" s="875"/>
      <c r="V94" s="876"/>
      <c r="W94" s="877"/>
      <c r="X94" s="862">
        <f>IF(VLOOKUP($A94,'Data (new)'!$A:$T,12,0)="","",VLOOKUP($A94,'Data (new)'!$A:$T,12,0))</f>
        <v>3.1349999999999998</v>
      </c>
      <c r="Y94" s="176" t="str">
        <f t="shared" si="10"/>
        <v/>
      </c>
      <c r="Z94" s="176" t="str">
        <f t="shared" si="11"/>
        <v/>
      </c>
      <c r="AA94" s="177" t="str">
        <f t="shared" si="12"/>
        <v/>
      </c>
      <c r="AB94" s="276" t="str">
        <f>IF(ISERROR(Tableau144[[#This Row],[Cost (excl tax, EUR)]]*(1-$G$3)),"",Tableau144[[#This Row],[Cost (excl tax, EUR)]]*(1-$G$3))</f>
        <v/>
      </c>
      <c r="AC94" s="863" t="str">
        <f t="shared" si="13"/>
        <v/>
      </c>
      <c r="AD94" s="352" t="str">
        <f t="shared" si="14"/>
        <v/>
      </c>
      <c r="AE94" s="352"/>
      <c r="AF94" s="352"/>
      <c r="AG94" s="352"/>
      <c r="AH94" s="352"/>
      <c r="AI94" s="352"/>
      <c r="AJ94" s="352"/>
      <c r="AK94" s="352"/>
      <c r="AL94" s="284"/>
      <c r="AM94" s="284"/>
      <c r="AN94" s="284"/>
      <c r="AO94" s="284"/>
      <c r="AP94" s="284"/>
      <c r="AQ94" s="284"/>
      <c r="AR94" s="284"/>
      <c r="AS94" s="284"/>
      <c r="AT94" s="284"/>
    </row>
    <row r="95" spans="1:46" ht="15" customHeight="1">
      <c r="A95" s="239" t="s">
        <v>905</v>
      </c>
      <c r="B95" s="221">
        <f>IF(VLOOKUP($A95,'Data (new)'!$A:$T,2,0)="","",VLOOKUP($A95,'Data (new)'!$A:$T,2,0))</f>
        <v>8432</v>
      </c>
      <c r="C95" s="221" t="str">
        <f>IF(VLOOKUP($A95,Data!$A:$T,3,0)="","",VLOOKUP($A95,Data!$A:$T,3,0))</f>
        <v>H254</v>
      </c>
      <c r="D95" s="175" t="str">
        <f>IF(VLOOKUP($A95,'Data (new)'!$A:$T,5,0)="","",VLOOKUP($A95,'Data (new)'!$A:$T,5,0))</f>
        <v>Karma</v>
      </c>
      <c r="E95" s="175" t="str">
        <f>IF(VLOOKUP($A95,'Data (new)'!$A:$T,6,0)="","",VLOOKUP($A95,'Data (new)'!$A:$T,6,0))</f>
        <v>Unicorn</v>
      </c>
      <c r="F95" s="175" t="str">
        <f>IF(VLOOKUP($A95,'Data (new)'!$A:$T,14,0)="","",VLOOKUP($A95,'Data (new)'!$A:$T,14,0))</f>
        <v>Pinches</v>
      </c>
      <c r="G95" s="175" t="str">
        <f>IF(VLOOKUP($A95,'Data (new)'!$A:$T,10,0)="","",VLOOKUP($A95,'Data (new)'!$A:$T,10,0))</f>
        <v>S</v>
      </c>
      <c r="H95" s="176">
        <f>IF(VLOOKUP($A95,'Data (new)'!$A:$T,11,0)="","",VLOOKUP($A95,'Data (new)'!$A:$T,11,0))</f>
        <v>5</v>
      </c>
      <c r="I95" s="177">
        <f>IF(VLOOKUP($A95,'Data (new)'!$A:$T,16,0)="","",VLOOKUP($A95,'Data (new)'!$A:$T,16,0))</f>
        <v>28</v>
      </c>
      <c r="J95" s="864"/>
      <c r="K95" s="865"/>
      <c r="L95" s="866"/>
      <c r="M95" s="867"/>
      <c r="N95" s="868"/>
      <c r="O95" s="869"/>
      <c r="P95" s="870"/>
      <c r="Q95" s="871"/>
      <c r="R95" s="872"/>
      <c r="S95" s="873"/>
      <c r="T95" s="874"/>
      <c r="U95" s="875"/>
      <c r="V95" s="876"/>
      <c r="W95" s="877"/>
      <c r="X95" s="862">
        <f>IF(VLOOKUP($A95,'Data (new)'!$A:$T,12,0)="","",VLOOKUP($A95,'Data (new)'!$A:$T,12,0))</f>
        <v>0.755</v>
      </c>
      <c r="Y95" s="176" t="str">
        <f t="shared" si="10"/>
        <v/>
      </c>
      <c r="Z95" s="176" t="str">
        <f t="shared" si="11"/>
        <v/>
      </c>
      <c r="AA95" s="177" t="str">
        <f t="shared" si="12"/>
        <v/>
      </c>
      <c r="AB95" s="276" t="str">
        <f>IF(ISERROR(Tableau144[[#This Row],[Cost (excl tax, EUR)]]*(1-$G$3)),"",Tableau144[[#This Row],[Cost (excl tax, EUR)]]*(1-$G$3))</f>
        <v/>
      </c>
      <c r="AC95" s="863" t="str">
        <f t="shared" si="13"/>
        <v/>
      </c>
      <c r="AD95" s="352" t="str">
        <f t="shared" si="14"/>
        <v/>
      </c>
      <c r="AE95" s="352"/>
      <c r="AF95" s="352"/>
      <c r="AG95" s="352"/>
      <c r="AH95" s="352"/>
      <c r="AI95" s="352"/>
      <c r="AJ95" s="352"/>
      <c r="AK95" s="352"/>
      <c r="AL95" s="284"/>
      <c r="AM95" s="284"/>
      <c r="AN95" s="284"/>
      <c r="AO95" s="284"/>
      <c r="AP95" s="284"/>
      <c r="AQ95" s="284"/>
      <c r="AR95" s="284"/>
      <c r="AS95" s="284"/>
      <c r="AT95" s="284"/>
    </row>
    <row r="96" spans="1:46" ht="15" customHeight="1">
      <c r="A96" s="239" t="s">
        <v>906</v>
      </c>
      <c r="B96" s="221">
        <f>IF(VLOOKUP($A96,'Data (new)'!$A:$T,2,0)="","",VLOOKUP($A96,'Data (new)'!$A:$T,2,0))</f>
        <v>5382</v>
      </c>
      <c r="C96" s="221" t="str">
        <f>IF(VLOOKUP($A96,Data!$A:$T,3,0)="","",VLOOKUP($A96,Data!$A:$T,3,0))</f>
        <v>H294</v>
      </c>
      <c r="D96" s="175" t="str">
        <f>IF(VLOOKUP($A96,'Data (new)'!$A:$T,5,0)="","",VLOOKUP($A96,'Data (new)'!$A:$T,5,0))</f>
        <v>Karma</v>
      </c>
      <c r="E96" s="175" t="str">
        <f>IF(VLOOKUP($A96,'Data (new)'!$A:$T,6,0)="","",VLOOKUP($A96,'Data (new)'!$A:$T,6,0))</f>
        <v>Velvet</v>
      </c>
      <c r="F96" s="175" t="str">
        <f>IF(VLOOKUP($A96,'Data (new)'!$A:$T,14,0)="","",VLOOKUP($A96,'Data (new)'!$A:$T,14,0))</f>
        <v>Pockets</v>
      </c>
      <c r="G96" s="175" t="str">
        <f>IF(VLOOKUP($A96,'Data (new)'!$A:$T,10,0)="","",VLOOKUP($A96,'Data (new)'!$A:$T,10,0))</f>
        <v>S -&gt; XL</v>
      </c>
      <c r="H96" s="176">
        <f>IF(VLOOKUP($A96,'Data (new)'!$A:$T,11,0)="","",VLOOKUP($A96,'Data (new)'!$A:$T,11,0))</f>
        <v>13</v>
      </c>
      <c r="I96" s="177">
        <f>IF(VLOOKUP($A96,'Data (new)'!$A:$T,16,0)="","",VLOOKUP($A96,'Data (new)'!$A:$T,16,0))</f>
        <v>103</v>
      </c>
      <c r="J96" s="864"/>
      <c r="K96" s="865"/>
      <c r="L96" s="866"/>
      <c r="M96" s="867"/>
      <c r="N96" s="868"/>
      <c r="O96" s="869"/>
      <c r="P96" s="870"/>
      <c r="Q96" s="871"/>
      <c r="R96" s="872"/>
      <c r="S96" s="873"/>
      <c r="T96" s="874"/>
      <c r="U96" s="875"/>
      <c r="V96" s="876"/>
      <c r="W96" s="877"/>
      <c r="X96" s="862">
        <f>IF(VLOOKUP($A96,'Data (new)'!$A:$T,12,0)="","",VLOOKUP($A96,'Data (new)'!$A:$T,12,0))</f>
        <v>4.5730000000000004</v>
      </c>
      <c r="Y96" s="176" t="str">
        <f t="shared" si="10"/>
        <v/>
      </c>
      <c r="Z96" s="176" t="str">
        <f t="shared" si="11"/>
        <v/>
      </c>
      <c r="AA96" s="177" t="str">
        <f t="shared" si="12"/>
        <v/>
      </c>
      <c r="AB96" s="276" t="str">
        <f>IF(ISERROR(Tableau144[[#This Row],[Cost (excl tax, EUR)]]*(1-$G$3)),"",Tableau144[[#This Row],[Cost (excl tax, EUR)]]*(1-$G$3))</f>
        <v/>
      </c>
      <c r="AC96" s="863" t="str">
        <f t="shared" si="13"/>
        <v/>
      </c>
      <c r="AD96" s="352" t="str">
        <f t="shared" si="14"/>
        <v/>
      </c>
      <c r="AE96" s="352"/>
      <c r="AF96" s="352"/>
      <c r="AG96" s="352"/>
      <c r="AH96" s="352"/>
      <c r="AI96" s="352"/>
      <c r="AJ96" s="352"/>
      <c r="AK96" s="352"/>
      <c r="AL96" s="284"/>
      <c r="AM96" s="284"/>
      <c r="AN96" s="284"/>
      <c r="AO96" s="284"/>
      <c r="AP96" s="284"/>
      <c r="AQ96" s="284"/>
      <c r="AR96" s="284"/>
      <c r="AS96" s="284"/>
      <c r="AT96" s="284"/>
    </row>
    <row r="97" spans="1:46" ht="15" customHeight="1">
      <c r="A97" s="239" t="s">
        <v>907</v>
      </c>
      <c r="B97" s="221">
        <f>IF(VLOOKUP($A97,'Data (new)'!$A:$T,2,0)="","",VLOOKUP($A97,'Data (new)'!$A:$T,2,0))</f>
        <v>10361</v>
      </c>
      <c r="C97" s="221">
        <f>IF(VLOOKUP($A97,Data!$A:$T,3,0)="","",VLOOKUP($A97,Data!$A:$T,3,0))</f>
        <v>0</v>
      </c>
      <c r="D97" s="175" t="str">
        <f>IF(VLOOKUP($A97,'Data (new)'!$A:$T,5,0)="","",VLOOKUP($A97,'Data (new)'!$A:$T,5,0))</f>
        <v>Karma</v>
      </c>
      <c r="E97" s="175" t="str">
        <f>IF(VLOOKUP($A97,'Data (new)'!$A:$T,6,0)="","",VLOOKUP($A97,'Data (new)'!$A:$T,6,0))</f>
        <v>Walhalla</v>
      </c>
      <c r="F97" s="175" t="str">
        <f>IF(VLOOKUP($A97,'Data (new)'!$A:$T,14,0)="","",VLOOKUP($A97,'Data (new)'!$A:$T,14,0))</f>
        <v>Jugs</v>
      </c>
      <c r="G97" s="175" t="str">
        <f>IF(VLOOKUP($A97,'Data (new)'!$A:$T,10,0)="","",VLOOKUP($A97,'Data (new)'!$A:$T,10,0))</f>
        <v>GIGA</v>
      </c>
      <c r="H97" s="176">
        <f>IF(VLOOKUP($A97,'Data (new)'!$A:$T,11,0)="","",VLOOKUP($A97,'Data (new)'!$A:$T,11,0))</f>
        <v>2</v>
      </c>
      <c r="I97" s="177">
        <f>IF(VLOOKUP($A97,'Data (new)'!$A:$T,16,0)="","",VLOOKUP($A97,'Data (new)'!$A:$T,16,0))</f>
        <v>77</v>
      </c>
      <c r="J97" s="864"/>
      <c r="K97" s="865"/>
      <c r="L97" s="866"/>
      <c r="M97" s="867"/>
      <c r="N97" s="868"/>
      <c r="O97" s="869"/>
      <c r="P97" s="870"/>
      <c r="Q97" s="871"/>
      <c r="R97" s="872"/>
      <c r="S97" s="873"/>
      <c r="T97" s="874"/>
      <c r="U97" s="875"/>
      <c r="V97" s="876"/>
      <c r="W97" s="877"/>
      <c r="X97" s="862">
        <f>IF(VLOOKUP($A97,'Data (new)'!$A:$T,12,0)="","",VLOOKUP($A97,'Data (new)'!$A:$T,12,0))</f>
        <v>4.2869999999999999</v>
      </c>
      <c r="Y97" s="176" t="str">
        <f t="shared" si="10"/>
        <v/>
      </c>
      <c r="Z97" s="176" t="str">
        <f t="shared" si="11"/>
        <v/>
      </c>
      <c r="AA97" s="177" t="str">
        <f t="shared" si="12"/>
        <v/>
      </c>
      <c r="AB97" s="276" t="str">
        <f>IF(ISERROR(Tableau144[[#This Row],[Cost (excl tax, EUR)]]*(1-$G$3)),"",Tableau144[[#This Row],[Cost (excl tax, EUR)]]*(1-$G$3))</f>
        <v/>
      </c>
      <c r="AC97" s="863" t="str">
        <f t="shared" si="13"/>
        <v/>
      </c>
      <c r="AD97" s="352" t="str">
        <f t="shared" si="14"/>
        <v/>
      </c>
      <c r="AE97" s="352"/>
      <c r="AF97" s="352"/>
      <c r="AG97" s="352"/>
      <c r="AH97" s="352"/>
      <c r="AI97" s="352"/>
      <c r="AJ97" s="352"/>
      <c r="AK97" s="352"/>
      <c r="AL97" s="284"/>
      <c r="AM97" s="284"/>
      <c r="AN97" s="284"/>
      <c r="AO97" s="284"/>
      <c r="AP97" s="284"/>
      <c r="AQ97" s="284"/>
      <c r="AR97" s="284"/>
      <c r="AS97" s="284"/>
      <c r="AT97" s="284"/>
    </row>
    <row r="98" spans="1:46" ht="15.75" customHeight="1">
      <c r="A98" s="239" t="s">
        <v>908</v>
      </c>
      <c r="B98" s="221">
        <f>IF(VLOOKUP($A98,'Data (new)'!$A:$T,2,0)="","",VLOOKUP($A98,'Data (new)'!$A:$T,2,0))</f>
        <v>8378</v>
      </c>
      <c r="C98" s="221" t="str">
        <f>IF(VLOOKUP($A98,Data!$A:$T,3,0)="","",VLOOKUP($A98,Data!$A:$T,3,0))</f>
        <v>H295</v>
      </c>
      <c r="D98" s="175" t="str">
        <f>IF(VLOOKUP($A98,'Data (new)'!$A:$T,5,0)="","",VLOOKUP($A98,'Data (new)'!$A:$T,5,0))</f>
        <v>Karma</v>
      </c>
      <c r="E98" s="175" t="str">
        <f>IF(VLOOKUP($A98,'Data (new)'!$A:$T,6,0)="","",VLOOKUP($A98,'Data (new)'!$A:$T,6,0))</f>
        <v>Wave</v>
      </c>
      <c r="F98" s="175" t="str">
        <f>IF(VLOOKUP($A98,'Data (new)'!$A:$T,14,0)="","",VLOOKUP($A98,'Data (new)'!$A:$T,14,0))</f>
        <v>Slopers</v>
      </c>
      <c r="G98" s="175" t="str">
        <f>IF(VLOOKUP($A98,'Data (new)'!$A:$T,10,0)="","",VLOOKUP($A98,'Data (new)'!$A:$T,10,0))</f>
        <v>L</v>
      </c>
      <c r="H98" s="176">
        <f>IF(VLOOKUP($A98,'Data (new)'!$A:$T,11,0)="","",VLOOKUP($A98,'Data (new)'!$A:$T,11,0))</f>
        <v>10</v>
      </c>
      <c r="I98" s="177">
        <f>IF(VLOOKUP($A98,'Data (new)'!$A:$T,16,0)="","",VLOOKUP($A98,'Data (new)'!$A:$T,16,0))</f>
        <v>88</v>
      </c>
      <c r="J98" s="864"/>
      <c r="K98" s="865"/>
      <c r="L98" s="866"/>
      <c r="M98" s="867"/>
      <c r="N98" s="868"/>
      <c r="O98" s="869"/>
      <c r="P98" s="870"/>
      <c r="Q98" s="871"/>
      <c r="R98" s="872"/>
      <c r="S98" s="873"/>
      <c r="T98" s="874"/>
      <c r="U98" s="875"/>
      <c r="V98" s="876"/>
      <c r="W98" s="877"/>
      <c r="X98" s="862">
        <f>IF(VLOOKUP($A98,'Data (new)'!$A:$T,12,0)="","",VLOOKUP($A98,'Data (new)'!$A:$T,12,0))</f>
        <v>4.0259999999999998</v>
      </c>
      <c r="Y98" s="176" t="str">
        <f t="shared" si="10"/>
        <v/>
      </c>
      <c r="Z98" s="176" t="str">
        <f t="shared" si="11"/>
        <v/>
      </c>
      <c r="AA98" s="177" t="str">
        <f t="shared" si="12"/>
        <v/>
      </c>
      <c r="AB98" s="276" t="str">
        <f>IF(ISERROR(Tableau144[[#This Row],[Cost (excl tax, EUR)]]*(1-$G$3)),"",Tableau144[[#This Row],[Cost (excl tax, EUR)]]*(1-$G$3))</f>
        <v/>
      </c>
      <c r="AC98" s="863" t="str">
        <f t="shared" si="13"/>
        <v/>
      </c>
      <c r="AD98" s="352" t="str">
        <f t="shared" ref="AD98:AD129" si="15">IF(Z102="","",SUM(J102:W102)*I102)</f>
        <v/>
      </c>
      <c r="AE98" s="343"/>
      <c r="AF98" s="343"/>
      <c r="AG98" s="343"/>
      <c r="AH98" s="343"/>
      <c r="AI98" s="343"/>
      <c r="AJ98" s="343"/>
      <c r="AK98" s="343"/>
      <c r="AL98" s="281"/>
      <c r="AM98" s="281"/>
      <c r="AN98" s="281"/>
      <c r="AO98" s="281"/>
      <c r="AP98" s="281"/>
      <c r="AQ98" s="281"/>
      <c r="AR98" s="281"/>
      <c r="AS98" s="281"/>
      <c r="AT98" s="281"/>
    </row>
    <row r="99" spans="1:46" ht="15.75" customHeight="1">
      <c r="A99" s="239" t="s">
        <v>909</v>
      </c>
      <c r="B99" s="221">
        <f>IF(VLOOKUP($A99,'Data (new)'!$A:$T,2,0)="","",VLOOKUP($A99,'Data (new)'!$A:$T,2,0))</f>
        <v>8263</v>
      </c>
      <c r="C99" s="221" t="str">
        <f>IF(VLOOKUP($A99,Data!$A:$T,3,0)="","",VLOOKUP($A99,Data!$A:$T,3,0))</f>
        <v>H301</v>
      </c>
      <c r="D99" s="175" t="str">
        <f>IF(VLOOKUP($A99,'Data (new)'!$A:$T,5,0)="","",VLOOKUP($A99,'Data (new)'!$A:$T,5,0))</f>
        <v>Karma</v>
      </c>
      <c r="E99" s="175" t="str">
        <f>IF(VLOOKUP($A99,'Data (new)'!$A:$T,6,0)="","",VLOOKUP($A99,'Data (new)'!$A:$T,6,0))</f>
        <v>Wild</v>
      </c>
      <c r="F99" s="175" t="str">
        <f>IF(VLOOKUP($A99,'Data (new)'!$A:$T,14,0)="","",VLOOKUP($A99,'Data (new)'!$A:$T,14,0))</f>
        <v>Slopers</v>
      </c>
      <c r="G99" s="175" t="str">
        <f>IF(VLOOKUP($A99,'Data (new)'!$A:$T,10,0)="","",VLOOKUP($A99,'Data (new)'!$A:$T,10,0))</f>
        <v>XL</v>
      </c>
      <c r="H99" s="176">
        <f>IF(VLOOKUP($A99,'Data (new)'!$A:$T,11,0)="","",VLOOKUP($A99,'Data (new)'!$A:$T,11,0))</f>
        <v>3</v>
      </c>
      <c r="I99" s="177">
        <f>IF(VLOOKUP($A99,'Data (new)'!$A:$T,16,0)="","",VLOOKUP($A99,'Data (new)'!$A:$T,16,0))</f>
        <v>50</v>
      </c>
      <c r="J99" s="864"/>
      <c r="K99" s="865"/>
      <c r="L99" s="866"/>
      <c r="M99" s="867"/>
      <c r="N99" s="868"/>
      <c r="O99" s="869"/>
      <c r="P99" s="870"/>
      <c r="Q99" s="871"/>
      <c r="R99" s="872"/>
      <c r="S99" s="873"/>
      <c r="T99" s="874"/>
      <c r="U99" s="875"/>
      <c r="V99" s="876"/>
      <c r="W99" s="877"/>
      <c r="X99" s="862">
        <f>IF(VLOOKUP($A99,'Data (new)'!$A:$T,12,0)="","",VLOOKUP($A99,'Data (new)'!$A:$T,12,0))</f>
        <v>2.4340000000000002</v>
      </c>
      <c r="Y99" s="176" t="str">
        <f t="shared" si="10"/>
        <v/>
      </c>
      <c r="Z99" s="176" t="str">
        <f t="shared" si="11"/>
        <v/>
      </c>
      <c r="AA99" s="177" t="str">
        <f t="shared" si="12"/>
        <v/>
      </c>
      <c r="AB99" s="276" t="str">
        <f>IF(ISERROR(Tableau144[[#This Row],[Cost (excl tax, EUR)]]*(1-$G$3)),"",Tableau144[[#This Row],[Cost (excl tax, EUR)]]*(1-$G$3))</f>
        <v/>
      </c>
      <c r="AC99" s="863" t="str">
        <f t="shared" si="13"/>
        <v/>
      </c>
      <c r="AD99" s="352" t="str">
        <f t="shared" si="15"/>
        <v/>
      </c>
      <c r="AE99" s="343"/>
      <c r="AF99" s="343"/>
      <c r="AG99" s="343"/>
      <c r="AH99" s="343"/>
      <c r="AI99" s="343"/>
      <c r="AJ99" s="343"/>
      <c r="AK99" s="343"/>
      <c r="AL99" s="281"/>
      <c r="AM99" s="281"/>
      <c r="AN99" s="281"/>
      <c r="AO99" s="281"/>
      <c r="AP99" s="281"/>
      <c r="AQ99" s="281"/>
      <c r="AR99" s="281"/>
      <c r="AS99" s="281"/>
      <c r="AT99" s="281"/>
    </row>
    <row r="100" spans="1:46" ht="15.75" customHeight="1">
      <c r="A100" s="239" t="s">
        <v>910</v>
      </c>
      <c r="B100" s="221">
        <f>IF(VLOOKUP($A100,'Data (new)'!$A:$T,2,0)="","",VLOOKUP($A100,'Data (new)'!$A:$T,2,0))</f>
        <v>5296</v>
      </c>
      <c r="C100" s="221" t="str">
        <f>IF(VLOOKUP($A100,Data!$A:$T,3,0)="","",VLOOKUP($A100,Data!$A:$T,3,0))</f>
        <v>H293</v>
      </c>
      <c r="D100" s="175" t="str">
        <f>IF(VLOOKUP($A100,'Data (new)'!$A:$T,5,0)="","",VLOOKUP($A100,'Data (new)'!$A:$T,5,0))</f>
        <v>Karma</v>
      </c>
      <c r="E100" s="175" t="str">
        <f>IF(VLOOKUP($A100,'Data (new)'!$A:$T,6,0)="","",VLOOKUP($A100,'Data (new)'!$A:$T,6,0))</f>
        <v>Wolv</v>
      </c>
      <c r="F100" s="175" t="str">
        <f>IF(VLOOKUP($A100,'Data (new)'!$A:$T,14,0)="","",VLOOKUP($A100,'Data (new)'!$A:$T,14,0))</f>
        <v>Jugs</v>
      </c>
      <c r="G100" s="175" t="str">
        <f>IF(VLOOKUP($A100,'Data (new)'!$A:$T,10,0)="","",VLOOKUP($A100,'Data (new)'!$A:$T,10,0))</f>
        <v>L</v>
      </c>
      <c r="H100" s="176">
        <f>IF(VLOOKUP($A100,'Data (new)'!$A:$T,11,0)="","",VLOOKUP($A100,'Data (new)'!$A:$T,11,0))</f>
        <v>10</v>
      </c>
      <c r="I100" s="177">
        <f>IF(VLOOKUP($A100,'Data (new)'!$A:$T,16,0)="","",VLOOKUP($A100,'Data (new)'!$A:$T,16,0))</f>
        <v>82</v>
      </c>
      <c r="J100" s="864"/>
      <c r="K100" s="865"/>
      <c r="L100" s="866"/>
      <c r="M100" s="867"/>
      <c r="N100" s="868"/>
      <c r="O100" s="869"/>
      <c r="P100" s="870"/>
      <c r="Q100" s="871"/>
      <c r="R100" s="872"/>
      <c r="S100" s="873"/>
      <c r="T100" s="874"/>
      <c r="U100" s="875"/>
      <c r="V100" s="876"/>
      <c r="W100" s="877"/>
      <c r="X100" s="862">
        <f>IF(VLOOKUP($A100,'Data (new)'!$A:$T,12,0)="","",VLOOKUP($A100,'Data (new)'!$A:$T,12,0))</f>
        <v>3.64</v>
      </c>
      <c r="Y100" s="176" t="str">
        <f t="shared" si="10"/>
        <v/>
      </c>
      <c r="Z100" s="176" t="str">
        <f t="shared" si="11"/>
        <v/>
      </c>
      <c r="AA100" s="177" t="str">
        <f t="shared" si="12"/>
        <v/>
      </c>
      <c r="AB100" s="276" t="str">
        <f>IF(ISERROR(Tableau144[[#This Row],[Cost (excl tax, EUR)]]*(1-$G$3)),"",Tableau144[[#This Row],[Cost (excl tax, EUR)]]*(1-$G$3))</f>
        <v/>
      </c>
      <c r="AC100" s="863" t="str">
        <f t="shared" si="13"/>
        <v/>
      </c>
      <c r="AD100" s="352" t="str">
        <f t="shared" si="15"/>
        <v/>
      </c>
      <c r="AE100" s="343"/>
      <c r="AF100" s="343"/>
      <c r="AG100" s="343"/>
      <c r="AH100" s="343"/>
      <c r="AI100" s="343"/>
      <c r="AJ100" s="343"/>
      <c r="AK100" s="343"/>
      <c r="AL100" s="281"/>
      <c r="AM100" s="281"/>
      <c r="AN100" s="281"/>
      <c r="AO100" s="281"/>
      <c r="AP100" s="281"/>
      <c r="AQ100" s="281"/>
      <c r="AR100" s="281"/>
      <c r="AS100" s="281"/>
      <c r="AT100" s="281"/>
    </row>
    <row r="101" spans="1:46" ht="15.75" customHeight="1">
      <c r="A101" s="222"/>
      <c r="B101" s="222"/>
      <c r="C101" s="222"/>
      <c r="D101" s="222"/>
      <c r="E101" s="236"/>
      <c r="F101" s="222"/>
      <c r="G101" s="222"/>
      <c r="H101" s="222"/>
      <c r="I101" s="222"/>
      <c r="J101" s="246"/>
      <c r="K101" s="246"/>
      <c r="L101" s="246"/>
      <c r="M101" s="246"/>
      <c r="N101" s="246"/>
      <c r="O101" s="246"/>
      <c r="P101" s="246"/>
      <c r="Q101" s="246"/>
      <c r="R101" s="246"/>
      <c r="S101" s="246"/>
      <c r="T101" s="246"/>
      <c r="U101" s="246"/>
      <c r="V101" s="246"/>
      <c r="W101" s="246"/>
      <c r="X101" s="262"/>
      <c r="Y101" s="225"/>
      <c r="Z101" s="225"/>
      <c r="AA101" s="534"/>
      <c r="AB101" s="537"/>
      <c r="AC101" s="343"/>
      <c r="AD101" s="352" t="str">
        <f t="shared" si="15"/>
        <v/>
      </c>
      <c r="AE101" s="343"/>
      <c r="AF101" s="343"/>
      <c r="AG101" s="343"/>
      <c r="AH101" s="343"/>
      <c r="AI101" s="343"/>
      <c r="AJ101" s="343"/>
      <c r="AK101" s="343"/>
      <c r="AL101" s="281"/>
      <c r="AM101" s="281"/>
      <c r="AN101" s="281"/>
      <c r="AO101" s="281"/>
      <c r="AP101" s="281"/>
      <c r="AQ101" s="281"/>
      <c r="AR101" s="281"/>
      <c r="AS101" s="281"/>
      <c r="AT101" s="281"/>
    </row>
    <row r="102" spans="1:46" ht="15.75" customHeight="1">
      <c r="A102" s="222"/>
      <c r="B102" s="222"/>
      <c r="C102" s="222"/>
      <c r="D102" s="222"/>
      <c r="E102" s="236"/>
      <c r="F102" s="222"/>
      <c r="G102" s="222"/>
      <c r="H102" s="222"/>
      <c r="I102" s="222"/>
      <c r="J102" s="246"/>
      <c r="K102" s="246"/>
      <c r="L102" s="246"/>
      <c r="M102" s="246"/>
      <c r="N102" s="246"/>
      <c r="O102" s="246"/>
      <c r="P102" s="246"/>
      <c r="Q102" s="246"/>
      <c r="R102" s="246"/>
      <c r="S102" s="246"/>
      <c r="T102" s="246"/>
      <c r="U102" s="246"/>
      <c r="V102" s="246"/>
      <c r="W102" s="246"/>
      <c r="X102" s="262"/>
      <c r="Y102" s="225"/>
      <c r="Z102" s="225"/>
      <c r="AA102" s="534"/>
      <c r="AB102" s="537"/>
      <c r="AC102" s="343"/>
      <c r="AD102" s="352" t="str">
        <f t="shared" si="15"/>
        <v/>
      </c>
      <c r="AE102" s="343"/>
      <c r="AF102" s="343"/>
      <c r="AG102" s="343"/>
      <c r="AH102" s="343"/>
      <c r="AI102" s="343"/>
      <c r="AJ102" s="343"/>
      <c r="AK102" s="343"/>
      <c r="AL102" s="281"/>
      <c r="AM102" s="281"/>
      <c r="AN102" s="281"/>
      <c r="AO102" s="281"/>
      <c r="AP102" s="281"/>
      <c r="AQ102" s="281"/>
      <c r="AR102" s="281"/>
      <c r="AS102" s="281"/>
      <c r="AT102" s="281"/>
    </row>
    <row r="103" spans="1:46" ht="15.75" customHeight="1">
      <c r="A103" s="222"/>
      <c r="B103" s="222"/>
      <c r="C103" s="222"/>
      <c r="D103" s="222"/>
      <c r="E103" s="236"/>
      <c r="F103" s="222"/>
      <c r="G103" s="222"/>
      <c r="H103" s="222"/>
      <c r="I103" s="222"/>
      <c r="J103" s="246"/>
      <c r="K103" s="246"/>
      <c r="L103" s="246"/>
      <c r="M103" s="246"/>
      <c r="N103" s="246"/>
      <c r="O103" s="246"/>
      <c r="P103" s="246"/>
      <c r="Q103" s="246"/>
      <c r="R103" s="246"/>
      <c r="S103" s="246"/>
      <c r="T103" s="246"/>
      <c r="U103" s="246"/>
      <c r="V103" s="246"/>
      <c r="W103" s="246"/>
      <c r="X103" s="262"/>
      <c r="Y103" s="225"/>
      <c r="Z103" s="225"/>
      <c r="AA103" s="534"/>
      <c r="AB103" s="537"/>
      <c r="AC103" s="343"/>
      <c r="AD103" s="352" t="str">
        <f t="shared" si="15"/>
        <v/>
      </c>
      <c r="AE103" s="343"/>
      <c r="AF103" s="343"/>
      <c r="AG103" s="343"/>
      <c r="AH103" s="343"/>
      <c r="AI103" s="343"/>
      <c r="AJ103" s="343"/>
      <c r="AK103" s="343"/>
      <c r="AL103" s="281"/>
      <c r="AM103" s="281"/>
      <c r="AN103" s="281"/>
      <c r="AO103" s="281"/>
      <c r="AP103" s="281"/>
      <c r="AQ103" s="281"/>
      <c r="AR103" s="281"/>
      <c r="AS103" s="281"/>
      <c r="AT103" s="281"/>
    </row>
    <row r="104" spans="1:46" s="271" customFormat="1" ht="15.75" customHeight="1">
      <c r="A104" s="222"/>
      <c r="B104" s="222"/>
      <c r="C104" s="222"/>
      <c r="D104" s="222"/>
      <c r="E104" s="236"/>
      <c r="F104" s="222"/>
      <c r="G104" s="222"/>
      <c r="H104" s="222"/>
      <c r="I104" s="222"/>
      <c r="J104" s="246"/>
      <c r="K104" s="246"/>
      <c r="L104" s="246"/>
      <c r="M104" s="246"/>
      <c r="N104" s="246"/>
      <c r="O104" s="246"/>
      <c r="P104" s="246"/>
      <c r="Q104" s="246"/>
      <c r="R104" s="246"/>
      <c r="S104" s="246"/>
      <c r="T104" s="246"/>
      <c r="U104" s="246"/>
      <c r="V104" s="246"/>
      <c r="W104" s="246"/>
      <c r="X104" s="262"/>
      <c r="Y104" s="225"/>
      <c r="Z104" s="225"/>
      <c r="AA104" s="534"/>
      <c r="AB104" s="537"/>
      <c r="AC104" s="343"/>
      <c r="AD104" s="352" t="str">
        <f t="shared" si="15"/>
        <v/>
      </c>
      <c r="AE104" s="343"/>
      <c r="AF104" s="343"/>
      <c r="AG104" s="343"/>
      <c r="AH104" s="343"/>
      <c r="AI104" s="343"/>
      <c r="AJ104" s="343"/>
      <c r="AK104" s="343"/>
      <c r="AL104" s="281"/>
      <c r="AM104" s="281"/>
      <c r="AN104" s="281"/>
      <c r="AO104" s="281"/>
      <c r="AP104" s="281"/>
      <c r="AQ104" s="281"/>
      <c r="AR104" s="281"/>
      <c r="AS104" s="281"/>
      <c r="AT104" s="281"/>
    </row>
    <row r="105" spans="1:46" s="271" customFormat="1" ht="15.75" customHeight="1">
      <c r="A105" s="222"/>
      <c r="B105" s="222"/>
      <c r="C105" s="222"/>
      <c r="D105" s="222"/>
      <c r="E105" s="236"/>
      <c r="F105" s="222"/>
      <c r="G105" s="222"/>
      <c r="H105" s="222"/>
      <c r="I105" s="222"/>
      <c r="J105" s="246"/>
      <c r="K105" s="246"/>
      <c r="L105" s="246"/>
      <c r="M105" s="246"/>
      <c r="N105" s="246"/>
      <c r="O105" s="246"/>
      <c r="P105" s="246"/>
      <c r="Q105" s="246"/>
      <c r="R105" s="246"/>
      <c r="S105" s="246"/>
      <c r="T105" s="246"/>
      <c r="U105" s="246"/>
      <c r="V105" s="246"/>
      <c r="W105" s="246"/>
      <c r="X105" s="262"/>
      <c r="Y105" s="225"/>
      <c r="Z105" s="225"/>
      <c r="AA105" s="534"/>
      <c r="AB105" s="537"/>
      <c r="AC105" s="343"/>
      <c r="AD105" s="352" t="str">
        <f t="shared" si="15"/>
        <v/>
      </c>
      <c r="AE105" s="343"/>
      <c r="AF105" s="343"/>
      <c r="AG105" s="343"/>
      <c r="AH105" s="343"/>
      <c r="AI105" s="343"/>
      <c r="AJ105" s="343"/>
      <c r="AK105" s="343"/>
      <c r="AL105" s="281"/>
      <c r="AM105" s="281"/>
      <c r="AN105" s="281"/>
      <c r="AO105" s="281"/>
      <c r="AP105" s="281"/>
      <c r="AQ105" s="281"/>
      <c r="AR105" s="281"/>
      <c r="AS105" s="281"/>
      <c r="AT105" s="281"/>
    </row>
    <row r="106" spans="1:46" s="271" customFormat="1" ht="15.75" customHeight="1">
      <c r="A106" s="222"/>
      <c r="B106" s="222"/>
      <c r="C106" s="222"/>
      <c r="D106" s="222"/>
      <c r="E106" s="236"/>
      <c r="F106" s="222"/>
      <c r="G106" s="222"/>
      <c r="H106" s="222"/>
      <c r="I106" s="222"/>
      <c r="J106" s="246"/>
      <c r="K106" s="246"/>
      <c r="L106" s="246"/>
      <c r="M106" s="246"/>
      <c r="N106" s="246"/>
      <c r="O106" s="246"/>
      <c r="P106" s="246"/>
      <c r="Q106" s="246"/>
      <c r="R106" s="246"/>
      <c r="S106" s="246"/>
      <c r="T106" s="246"/>
      <c r="U106" s="246"/>
      <c r="V106" s="246"/>
      <c r="W106" s="246"/>
      <c r="X106" s="262"/>
      <c r="Y106" s="225"/>
      <c r="Z106" s="225"/>
      <c r="AA106" s="534"/>
      <c r="AB106" s="537"/>
      <c r="AC106" s="343"/>
      <c r="AD106" s="352" t="str">
        <f t="shared" si="15"/>
        <v/>
      </c>
      <c r="AE106" s="343"/>
      <c r="AF106" s="343"/>
      <c r="AG106" s="343"/>
      <c r="AH106" s="343"/>
      <c r="AI106" s="343"/>
      <c r="AJ106" s="343"/>
      <c r="AK106" s="343"/>
      <c r="AL106" s="281"/>
      <c r="AM106" s="281"/>
      <c r="AN106" s="281"/>
      <c r="AO106" s="281"/>
      <c r="AP106" s="281"/>
      <c r="AQ106" s="281"/>
      <c r="AR106" s="281"/>
      <c r="AS106" s="281"/>
      <c r="AT106" s="281"/>
    </row>
    <row r="107" spans="1:46" s="271" customFormat="1" ht="15.75" customHeight="1">
      <c r="A107" s="222"/>
      <c r="B107" s="222"/>
      <c r="C107" s="222"/>
      <c r="D107" s="222"/>
      <c r="E107" s="236"/>
      <c r="F107" s="222"/>
      <c r="G107" s="222"/>
      <c r="H107" s="222"/>
      <c r="I107" s="222"/>
      <c r="J107" s="246"/>
      <c r="K107" s="246"/>
      <c r="L107" s="246"/>
      <c r="M107" s="246"/>
      <c r="N107" s="246"/>
      <c r="O107" s="246"/>
      <c r="P107" s="246"/>
      <c r="Q107" s="246"/>
      <c r="R107" s="246"/>
      <c r="S107" s="246"/>
      <c r="T107" s="246"/>
      <c r="U107" s="246"/>
      <c r="V107" s="246"/>
      <c r="W107" s="246"/>
      <c r="X107" s="262"/>
      <c r="Y107" s="225"/>
      <c r="Z107" s="225"/>
      <c r="AA107" s="534"/>
      <c r="AB107" s="537"/>
      <c r="AC107" s="343"/>
      <c r="AD107" s="352" t="str">
        <f t="shared" si="15"/>
        <v/>
      </c>
      <c r="AE107" s="343"/>
      <c r="AF107" s="343"/>
      <c r="AG107" s="343"/>
      <c r="AH107" s="343"/>
      <c r="AI107" s="343"/>
      <c r="AJ107" s="343"/>
      <c r="AK107" s="343"/>
      <c r="AL107" s="281"/>
      <c r="AM107" s="281"/>
      <c r="AN107" s="281"/>
      <c r="AO107" s="281"/>
      <c r="AP107" s="281"/>
      <c r="AQ107" s="281"/>
      <c r="AR107" s="281"/>
      <c r="AS107" s="281"/>
      <c r="AT107" s="281"/>
    </row>
    <row r="108" spans="1:46" s="271" customFormat="1" ht="15.75" customHeight="1">
      <c r="A108" s="222"/>
      <c r="B108" s="222"/>
      <c r="C108" s="222"/>
      <c r="D108" s="222"/>
      <c r="E108" s="236"/>
      <c r="F108" s="222"/>
      <c r="G108" s="222"/>
      <c r="H108" s="222"/>
      <c r="I108" s="222"/>
      <c r="J108" s="246"/>
      <c r="K108" s="246"/>
      <c r="L108" s="246"/>
      <c r="M108" s="246"/>
      <c r="N108" s="246"/>
      <c r="O108" s="246"/>
      <c r="P108" s="246"/>
      <c r="Q108" s="246"/>
      <c r="R108" s="246"/>
      <c r="S108" s="246"/>
      <c r="T108" s="246"/>
      <c r="U108" s="246"/>
      <c r="V108" s="246"/>
      <c r="W108" s="246"/>
      <c r="X108" s="262"/>
      <c r="Y108" s="225"/>
      <c r="Z108" s="225"/>
      <c r="AA108" s="534"/>
      <c r="AB108" s="537"/>
      <c r="AC108" s="343"/>
      <c r="AD108" s="352" t="str">
        <f t="shared" si="15"/>
        <v/>
      </c>
      <c r="AE108" s="343"/>
      <c r="AF108" s="343"/>
      <c r="AG108" s="343"/>
      <c r="AH108" s="343"/>
      <c r="AI108" s="343"/>
      <c r="AJ108" s="343"/>
      <c r="AK108" s="343"/>
      <c r="AL108" s="281"/>
      <c r="AM108" s="281"/>
      <c r="AN108" s="281"/>
      <c r="AO108" s="281"/>
      <c r="AP108" s="281"/>
      <c r="AQ108" s="281"/>
      <c r="AR108" s="281"/>
      <c r="AS108" s="281"/>
      <c r="AT108" s="281"/>
    </row>
    <row r="109" spans="1:46" s="271" customFormat="1" ht="15.75" customHeight="1">
      <c r="A109" s="222"/>
      <c r="B109" s="222"/>
      <c r="C109" s="222"/>
      <c r="D109" s="222"/>
      <c r="E109" s="236"/>
      <c r="F109" s="222"/>
      <c r="G109" s="222"/>
      <c r="H109" s="222"/>
      <c r="I109" s="222"/>
      <c r="J109" s="246"/>
      <c r="K109" s="246"/>
      <c r="L109" s="246"/>
      <c r="M109" s="246"/>
      <c r="N109" s="246"/>
      <c r="O109" s="246"/>
      <c r="P109" s="246"/>
      <c r="Q109" s="246"/>
      <c r="R109" s="246"/>
      <c r="S109" s="246"/>
      <c r="T109" s="246"/>
      <c r="U109" s="246"/>
      <c r="V109" s="246"/>
      <c r="W109" s="246"/>
      <c r="X109" s="262"/>
      <c r="Y109" s="225"/>
      <c r="Z109" s="225"/>
      <c r="AA109" s="534"/>
      <c r="AB109" s="537"/>
      <c r="AC109" s="343"/>
      <c r="AD109" s="352" t="str">
        <f t="shared" si="15"/>
        <v/>
      </c>
      <c r="AE109" s="343"/>
      <c r="AF109" s="343"/>
      <c r="AG109" s="343"/>
      <c r="AH109" s="343"/>
      <c r="AI109" s="343"/>
      <c r="AJ109" s="343"/>
      <c r="AK109" s="343"/>
      <c r="AL109" s="281"/>
      <c r="AM109" s="281"/>
      <c r="AN109" s="281"/>
      <c r="AO109" s="281"/>
      <c r="AP109" s="281"/>
      <c r="AQ109" s="281"/>
      <c r="AR109" s="281"/>
      <c r="AS109" s="281"/>
      <c r="AT109" s="281"/>
    </row>
    <row r="110" spans="1:46" s="271" customFormat="1" ht="15.75" customHeight="1">
      <c r="A110" s="222"/>
      <c r="B110" s="222"/>
      <c r="C110" s="222"/>
      <c r="D110" s="222"/>
      <c r="E110" s="236"/>
      <c r="F110" s="222"/>
      <c r="G110" s="222"/>
      <c r="H110" s="222"/>
      <c r="I110" s="222"/>
      <c r="J110" s="246"/>
      <c r="K110" s="246"/>
      <c r="L110" s="246"/>
      <c r="M110" s="246"/>
      <c r="N110" s="246"/>
      <c r="O110" s="246"/>
      <c r="P110" s="246"/>
      <c r="Q110" s="246"/>
      <c r="R110" s="246"/>
      <c r="S110" s="246"/>
      <c r="T110" s="246"/>
      <c r="U110" s="246"/>
      <c r="V110" s="246"/>
      <c r="W110" s="246"/>
      <c r="X110" s="262"/>
      <c r="Y110" s="225"/>
      <c r="Z110" s="225"/>
      <c r="AA110" s="534"/>
      <c r="AB110" s="537"/>
      <c r="AC110" s="343"/>
      <c r="AD110" s="352" t="str">
        <f t="shared" si="15"/>
        <v/>
      </c>
      <c r="AE110" s="343"/>
      <c r="AF110" s="343"/>
      <c r="AG110" s="343"/>
      <c r="AH110" s="343"/>
      <c r="AI110" s="343"/>
      <c r="AJ110" s="343"/>
      <c r="AK110" s="343"/>
      <c r="AL110" s="281"/>
      <c r="AM110" s="281"/>
      <c r="AN110" s="281"/>
      <c r="AO110" s="281"/>
      <c r="AP110" s="281"/>
      <c r="AQ110" s="281"/>
      <c r="AR110" s="281"/>
      <c r="AS110" s="281"/>
      <c r="AT110" s="281"/>
    </row>
    <row r="111" spans="1:46" s="271" customFormat="1" ht="15.75" customHeight="1">
      <c r="A111" s="222"/>
      <c r="B111" s="222"/>
      <c r="C111" s="222"/>
      <c r="D111" s="222"/>
      <c r="E111" s="236"/>
      <c r="F111" s="222"/>
      <c r="G111" s="222"/>
      <c r="H111" s="222"/>
      <c r="I111" s="222"/>
      <c r="J111" s="246"/>
      <c r="K111" s="246"/>
      <c r="L111" s="246"/>
      <c r="M111" s="246"/>
      <c r="N111" s="246"/>
      <c r="O111" s="246"/>
      <c r="P111" s="246"/>
      <c r="Q111" s="246"/>
      <c r="R111" s="246"/>
      <c r="S111" s="246"/>
      <c r="T111" s="246"/>
      <c r="U111" s="246"/>
      <c r="V111" s="246"/>
      <c r="W111" s="246"/>
      <c r="X111" s="262"/>
      <c r="Y111" s="225"/>
      <c r="Z111" s="225"/>
      <c r="AA111" s="534"/>
      <c r="AB111" s="537"/>
      <c r="AC111" s="343"/>
      <c r="AD111" s="352" t="str">
        <f t="shared" si="15"/>
        <v/>
      </c>
      <c r="AE111" s="343"/>
      <c r="AF111" s="343"/>
      <c r="AG111" s="343"/>
      <c r="AH111" s="343"/>
      <c r="AI111" s="343"/>
      <c r="AJ111" s="343"/>
      <c r="AK111" s="343"/>
      <c r="AL111" s="281"/>
      <c r="AM111" s="281"/>
      <c r="AN111" s="281"/>
      <c r="AO111" s="281"/>
      <c r="AP111" s="281"/>
      <c r="AQ111" s="281"/>
      <c r="AR111" s="281"/>
      <c r="AS111" s="281"/>
      <c r="AT111" s="281"/>
    </row>
    <row r="112" spans="1:46" s="271" customFormat="1" ht="15.75" customHeight="1">
      <c r="A112" s="222"/>
      <c r="B112" s="222"/>
      <c r="C112" s="222"/>
      <c r="D112" s="222"/>
      <c r="E112" s="236"/>
      <c r="F112" s="222"/>
      <c r="G112" s="222"/>
      <c r="H112" s="222"/>
      <c r="I112" s="222"/>
      <c r="J112" s="246"/>
      <c r="K112" s="246"/>
      <c r="L112" s="246"/>
      <c r="M112" s="246"/>
      <c r="N112" s="246"/>
      <c r="O112" s="246"/>
      <c r="P112" s="246"/>
      <c r="Q112" s="246"/>
      <c r="R112" s="246"/>
      <c r="S112" s="246"/>
      <c r="T112" s="246"/>
      <c r="U112" s="246"/>
      <c r="V112" s="246"/>
      <c r="W112" s="246"/>
      <c r="X112" s="262"/>
      <c r="Y112" s="225"/>
      <c r="Z112" s="225"/>
      <c r="AA112" s="534"/>
      <c r="AB112" s="537"/>
      <c r="AC112" s="343"/>
      <c r="AD112" s="352" t="str">
        <f t="shared" si="15"/>
        <v/>
      </c>
      <c r="AE112" s="343"/>
      <c r="AF112" s="343"/>
      <c r="AG112" s="343"/>
      <c r="AH112" s="343"/>
      <c r="AI112" s="343"/>
      <c r="AJ112" s="343"/>
      <c r="AK112" s="343"/>
      <c r="AL112" s="281"/>
      <c r="AM112" s="281"/>
      <c r="AN112" s="281"/>
      <c r="AO112" s="281"/>
      <c r="AP112" s="281"/>
      <c r="AQ112" s="281"/>
      <c r="AR112" s="281"/>
      <c r="AS112" s="281"/>
      <c r="AT112" s="281"/>
    </row>
    <row r="113" spans="1:46" s="271" customFormat="1" ht="15.75" customHeight="1">
      <c r="A113" s="222"/>
      <c r="B113" s="222"/>
      <c r="C113" s="222"/>
      <c r="D113" s="222"/>
      <c r="E113" s="236"/>
      <c r="F113" s="222"/>
      <c r="G113" s="222"/>
      <c r="H113" s="222"/>
      <c r="I113" s="222"/>
      <c r="J113" s="246"/>
      <c r="K113" s="246"/>
      <c r="L113" s="246"/>
      <c r="M113" s="246"/>
      <c r="N113" s="246"/>
      <c r="O113" s="246"/>
      <c r="P113" s="246"/>
      <c r="Q113" s="246"/>
      <c r="R113" s="246"/>
      <c r="S113" s="246"/>
      <c r="T113" s="246"/>
      <c r="U113" s="246"/>
      <c r="V113" s="246"/>
      <c r="W113" s="246"/>
      <c r="X113" s="262"/>
      <c r="Y113" s="225"/>
      <c r="Z113" s="225"/>
      <c r="AA113" s="534"/>
      <c r="AB113" s="537"/>
      <c r="AC113" s="343"/>
      <c r="AD113" s="352" t="str">
        <f t="shared" si="15"/>
        <v/>
      </c>
      <c r="AE113" s="343"/>
      <c r="AF113" s="343"/>
      <c r="AG113" s="343"/>
      <c r="AH113" s="343"/>
      <c r="AI113" s="343"/>
      <c r="AJ113" s="343"/>
      <c r="AK113" s="343"/>
      <c r="AL113" s="281"/>
      <c r="AM113" s="281"/>
      <c r="AN113" s="281"/>
      <c r="AO113" s="281"/>
      <c r="AP113" s="281"/>
      <c r="AQ113" s="281"/>
      <c r="AR113" s="281"/>
      <c r="AS113" s="281"/>
      <c r="AT113" s="281"/>
    </row>
    <row r="114" spans="1:46" s="271" customFormat="1" ht="15.75" customHeight="1">
      <c r="A114" s="222"/>
      <c r="B114" s="222"/>
      <c r="C114" s="222"/>
      <c r="D114" s="222"/>
      <c r="E114" s="236"/>
      <c r="F114" s="222"/>
      <c r="G114" s="222"/>
      <c r="H114" s="222"/>
      <c r="I114" s="222"/>
      <c r="J114" s="246"/>
      <c r="K114" s="246"/>
      <c r="L114" s="246"/>
      <c r="M114" s="246"/>
      <c r="N114" s="246"/>
      <c r="O114" s="246"/>
      <c r="P114" s="246"/>
      <c r="Q114" s="246"/>
      <c r="R114" s="246"/>
      <c r="S114" s="246"/>
      <c r="T114" s="246"/>
      <c r="U114" s="246"/>
      <c r="V114" s="246"/>
      <c r="W114" s="246"/>
      <c r="X114" s="262"/>
      <c r="Y114" s="225"/>
      <c r="Z114" s="225"/>
      <c r="AA114" s="534"/>
      <c r="AB114" s="537"/>
      <c r="AC114" s="343"/>
      <c r="AD114" s="352" t="str">
        <f t="shared" si="15"/>
        <v/>
      </c>
      <c r="AE114" s="343"/>
      <c r="AF114" s="343"/>
      <c r="AG114" s="343"/>
      <c r="AH114" s="343"/>
      <c r="AI114" s="343"/>
      <c r="AJ114" s="343"/>
      <c r="AK114" s="343"/>
      <c r="AL114" s="281"/>
      <c r="AM114" s="281"/>
      <c r="AN114" s="281"/>
      <c r="AO114" s="281"/>
      <c r="AP114" s="281"/>
      <c r="AQ114" s="281"/>
      <c r="AR114" s="281"/>
      <c r="AS114" s="281"/>
      <c r="AT114" s="281"/>
    </row>
    <row r="115" spans="1:46" s="271" customFormat="1" ht="15.75" customHeight="1">
      <c r="A115" s="222"/>
      <c r="B115" s="222"/>
      <c r="C115" s="222"/>
      <c r="D115" s="222"/>
      <c r="E115" s="236"/>
      <c r="F115" s="222"/>
      <c r="G115" s="222"/>
      <c r="H115" s="222"/>
      <c r="I115" s="222"/>
      <c r="J115" s="246"/>
      <c r="K115" s="246"/>
      <c r="L115" s="246"/>
      <c r="M115" s="246"/>
      <c r="N115" s="246"/>
      <c r="O115" s="246"/>
      <c r="P115" s="246"/>
      <c r="Q115" s="246"/>
      <c r="R115" s="246"/>
      <c r="S115" s="246"/>
      <c r="T115" s="246"/>
      <c r="U115" s="246"/>
      <c r="V115" s="246"/>
      <c r="W115" s="246"/>
      <c r="X115" s="262"/>
      <c r="Y115" s="225"/>
      <c r="Z115" s="225"/>
      <c r="AA115" s="534"/>
      <c r="AB115" s="537"/>
      <c r="AC115" s="343"/>
      <c r="AD115" s="352" t="str">
        <f t="shared" si="15"/>
        <v/>
      </c>
      <c r="AE115" s="343"/>
      <c r="AF115" s="343"/>
      <c r="AG115" s="343"/>
      <c r="AH115" s="343"/>
      <c r="AI115" s="343"/>
      <c r="AJ115" s="343"/>
      <c r="AK115" s="343"/>
      <c r="AL115" s="281"/>
      <c r="AM115" s="281"/>
      <c r="AN115" s="281"/>
      <c r="AO115" s="281"/>
      <c r="AP115" s="281"/>
      <c r="AQ115" s="281"/>
      <c r="AR115" s="281"/>
      <c r="AS115" s="281"/>
      <c r="AT115" s="281"/>
    </row>
    <row r="116" spans="1:46" s="271" customFormat="1" ht="15.75" customHeight="1">
      <c r="A116" s="222"/>
      <c r="B116" s="222"/>
      <c r="C116" s="222"/>
      <c r="D116" s="222"/>
      <c r="E116" s="236"/>
      <c r="F116" s="222"/>
      <c r="G116" s="222"/>
      <c r="H116" s="222"/>
      <c r="I116" s="222"/>
      <c r="J116" s="246"/>
      <c r="K116" s="246"/>
      <c r="L116" s="246"/>
      <c r="M116" s="246"/>
      <c r="N116" s="246"/>
      <c r="O116" s="246"/>
      <c r="P116" s="246"/>
      <c r="Q116" s="246"/>
      <c r="R116" s="246"/>
      <c r="S116" s="246"/>
      <c r="T116" s="246"/>
      <c r="U116" s="246"/>
      <c r="V116" s="246"/>
      <c r="W116" s="246"/>
      <c r="X116" s="262"/>
      <c r="Y116" s="225"/>
      <c r="Z116" s="225"/>
      <c r="AA116" s="534"/>
      <c r="AB116" s="537"/>
      <c r="AC116" s="343"/>
      <c r="AD116" s="352" t="str">
        <f t="shared" si="15"/>
        <v/>
      </c>
      <c r="AE116" s="343"/>
      <c r="AF116" s="343"/>
      <c r="AG116" s="343"/>
      <c r="AH116" s="343"/>
      <c r="AI116" s="343"/>
      <c r="AJ116" s="343"/>
      <c r="AK116" s="343"/>
      <c r="AL116" s="281"/>
      <c r="AM116" s="281"/>
      <c r="AN116" s="281"/>
      <c r="AO116" s="281"/>
      <c r="AP116" s="281"/>
      <c r="AQ116" s="281"/>
      <c r="AR116" s="281"/>
      <c r="AS116" s="281"/>
      <c r="AT116" s="281"/>
    </row>
    <row r="117" spans="1:46" s="271" customFormat="1" ht="15.75" customHeight="1">
      <c r="A117" s="222"/>
      <c r="B117" s="222"/>
      <c r="C117" s="222"/>
      <c r="D117" s="222"/>
      <c r="E117" s="236"/>
      <c r="F117" s="222"/>
      <c r="G117" s="222"/>
      <c r="H117" s="222"/>
      <c r="I117" s="222"/>
      <c r="J117" s="246"/>
      <c r="K117" s="246"/>
      <c r="L117" s="246"/>
      <c r="M117" s="246"/>
      <c r="N117" s="246"/>
      <c r="O117" s="246"/>
      <c r="P117" s="246"/>
      <c r="Q117" s="246"/>
      <c r="R117" s="246"/>
      <c r="S117" s="246"/>
      <c r="T117" s="246"/>
      <c r="U117" s="246"/>
      <c r="V117" s="246"/>
      <c r="W117" s="246"/>
      <c r="X117" s="262"/>
      <c r="Y117" s="225"/>
      <c r="Z117" s="225"/>
      <c r="AA117" s="534"/>
      <c r="AB117" s="537"/>
      <c r="AC117" s="343"/>
      <c r="AD117" s="352" t="str">
        <f t="shared" si="15"/>
        <v/>
      </c>
      <c r="AE117" s="343"/>
      <c r="AF117" s="343"/>
      <c r="AG117" s="343"/>
      <c r="AH117" s="343"/>
      <c r="AI117" s="343"/>
      <c r="AJ117" s="343"/>
      <c r="AK117" s="343"/>
      <c r="AL117" s="281"/>
      <c r="AM117" s="281"/>
      <c r="AN117" s="281"/>
      <c r="AO117" s="281"/>
      <c r="AP117" s="281"/>
      <c r="AQ117" s="281"/>
      <c r="AR117" s="281"/>
      <c r="AS117" s="281"/>
      <c r="AT117" s="281"/>
    </row>
    <row r="118" spans="1:46" s="271" customFormat="1" ht="15.75" customHeight="1">
      <c r="A118" s="222"/>
      <c r="B118" s="222"/>
      <c r="C118" s="222"/>
      <c r="D118" s="222"/>
      <c r="E118" s="236"/>
      <c r="F118" s="222"/>
      <c r="G118" s="222"/>
      <c r="H118" s="222"/>
      <c r="I118" s="222"/>
      <c r="J118" s="246"/>
      <c r="K118" s="246"/>
      <c r="L118" s="246"/>
      <c r="M118" s="246"/>
      <c r="N118" s="246"/>
      <c r="O118" s="246"/>
      <c r="P118" s="246"/>
      <c r="Q118" s="246"/>
      <c r="R118" s="246"/>
      <c r="S118" s="246"/>
      <c r="T118" s="246"/>
      <c r="U118" s="246"/>
      <c r="V118" s="246"/>
      <c r="W118" s="246"/>
      <c r="X118" s="262"/>
      <c r="Y118" s="225"/>
      <c r="Z118" s="225"/>
      <c r="AA118" s="534"/>
      <c r="AB118" s="537"/>
      <c r="AC118" s="343"/>
      <c r="AD118" s="352" t="str">
        <f t="shared" si="15"/>
        <v/>
      </c>
      <c r="AE118" s="343"/>
      <c r="AF118" s="343"/>
      <c r="AG118" s="343"/>
      <c r="AH118" s="343"/>
      <c r="AI118" s="343"/>
      <c r="AJ118" s="343"/>
      <c r="AK118" s="343"/>
      <c r="AL118" s="281"/>
      <c r="AM118" s="281"/>
      <c r="AN118" s="281"/>
      <c r="AO118" s="281"/>
      <c r="AP118" s="281"/>
      <c r="AQ118" s="281"/>
      <c r="AR118" s="281"/>
      <c r="AS118" s="281"/>
      <c r="AT118" s="281"/>
    </row>
    <row r="119" spans="1:46" s="271" customFormat="1" ht="15.75" customHeight="1">
      <c r="A119" s="222"/>
      <c r="B119" s="222"/>
      <c r="C119" s="222"/>
      <c r="D119" s="222"/>
      <c r="E119" s="236"/>
      <c r="F119" s="222"/>
      <c r="G119" s="222"/>
      <c r="H119" s="222"/>
      <c r="I119" s="222"/>
      <c r="J119" s="246"/>
      <c r="K119" s="246"/>
      <c r="L119" s="246"/>
      <c r="M119" s="246"/>
      <c r="N119" s="246"/>
      <c r="O119" s="246"/>
      <c r="P119" s="246"/>
      <c r="Q119" s="246"/>
      <c r="R119" s="246"/>
      <c r="S119" s="246"/>
      <c r="T119" s="246"/>
      <c r="U119" s="246"/>
      <c r="V119" s="246"/>
      <c r="W119" s="246"/>
      <c r="X119" s="262"/>
      <c r="Y119" s="225"/>
      <c r="Z119" s="225"/>
      <c r="AA119" s="534"/>
      <c r="AB119" s="537"/>
      <c r="AC119" s="343"/>
      <c r="AD119" s="352" t="str">
        <f t="shared" si="15"/>
        <v/>
      </c>
      <c r="AE119" s="343"/>
      <c r="AF119" s="343"/>
      <c r="AG119" s="343"/>
      <c r="AH119" s="343"/>
      <c r="AI119" s="343"/>
      <c r="AJ119" s="343"/>
      <c r="AK119" s="343"/>
      <c r="AL119" s="281"/>
      <c r="AM119" s="281"/>
      <c r="AN119" s="281"/>
      <c r="AO119" s="281"/>
      <c r="AP119" s="281"/>
      <c r="AQ119" s="281"/>
      <c r="AR119" s="281"/>
      <c r="AS119" s="281"/>
      <c r="AT119" s="281"/>
    </row>
    <row r="120" spans="1:46" s="271" customFormat="1" ht="15.75" customHeight="1">
      <c r="A120" s="222"/>
      <c r="B120" s="222"/>
      <c r="C120" s="222"/>
      <c r="D120" s="222"/>
      <c r="E120" s="236"/>
      <c r="F120" s="222"/>
      <c r="G120" s="222"/>
      <c r="H120" s="222"/>
      <c r="I120" s="222"/>
      <c r="J120" s="246"/>
      <c r="K120" s="246"/>
      <c r="L120" s="246"/>
      <c r="M120" s="246"/>
      <c r="N120" s="246"/>
      <c r="O120" s="246"/>
      <c r="P120" s="246"/>
      <c r="Q120" s="246"/>
      <c r="R120" s="246"/>
      <c r="S120" s="246"/>
      <c r="T120" s="246"/>
      <c r="U120" s="246"/>
      <c r="V120" s="246"/>
      <c r="W120" s="246"/>
      <c r="X120" s="262"/>
      <c r="Y120" s="225"/>
      <c r="Z120" s="225"/>
      <c r="AA120" s="534"/>
      <c r="AB120" s="537"/>
      <c r="AC120" s="343"/>
      <c r="AD120" s="352" t="str">
        <f t="shared" si="15"/>
        <v/>
      </c>
      <c r="AE120" s="343"/>
      <c r="AF120" s="343"/>
      <c r="AG120" s="343"/>
      <c r="AH120" s="343"/>
      <c r="AI120" s="343"/>
      <c r="AJ120" s="343"/>
      <c r="AK120" s="343"/>
      <c r="AL120" s="281"/>
      <c r="AM120" s="281"/>
      <c r="AN120" s="281"/>
      <c r="AO120" s="281"/>
      <c r="AP120" s="281"/>
      <c r="AQ120" s="281"/>
      <c r="AR120" s="281"/>
      <c r="AS120" s="281"/>
      <c r="AT120" s="281"/>
    </row>
    <row r="121" spans="1:46" s="271" customFormat="1" ht="15.75" customHeight="1">
      <c r="A121" s="222"/>
      <c r="B121" s="222"/>
      <c r="C121" s="222"/>
      <c r="D121" s="222"/>
      <c r="E121" s="236"/>
      <c r="F121" s="222"/>
      <c r="G121" s="222"/>
      <c r="H121" s="222"/>
      <c r="I121" s="222"/>
      <c r="J121" s="246"/>
      <c r="K121" s="246"/>
      <c r="L121" s="246"/>
      <c r="M121" s="246"/>
      <c r="N121" s="246"/>
      <c r="O121" s="246"/>
      <c r="P121" s="246"/>
      <c r="Q121" s="246"/>
      <c r="R121" s="246"/>
      <c r="S121" s="246"/>
      <c r="T121" s="246"/>
      <c r="U121" s="246"/>
      <c r="V121" s="246"/>
      <c r="W121" s="246"/>
      <c r="X121" s="262"/>
      <c r="Y121" s="225"/>
      <c r="Z121" s="225"/>
      <c r="AA121" s="534"/>
      <c r="AB121" s="537"/>
      <c r="AC121" s="343"/>
      <c r="AD121" s="352" t="str">
        <f t="shared" si="15"/>
        <v/>
      </c>
      <c r="AE121" s="343"/>
      <c r="AF121" s="343"/>
      <c r="AG121" s="343"/>
      <c r="AH121" s="343"/>
      <c r="AI121" s="343"/>
      <c r="AJ121" s="343"/>
      <c r="AK121" s="343"/>
      <c r="AL121" s="281"/>
      <c r="AM121" s="281"/>
      <c r="AN121" s="281"/>
      <c r="AO121" s="281"/>
      <c r="AP121" s="281"/>
      <c r="AQ121" s="281"/>
      <c r="AR121" s="281"/>
      <c r="AS121" s="281"/>
      <c r="AT121" s="281"/>
    </row>
    <row r="122" spans="1:46" s="271" customFormat="1" ht="15.75" customHeight="1">
      <c r="A122" s="222"/>
      <c r="B122" s="222"/>
      <c r="C122" s="222"/>
      <c r="D122" s="222"/>
      <c r="E122" s="236"/>
      <c r="F122" s="222"/>
      <c r="G122" s="222"/>
      <c r="H122" s="222"/>
      <c r="I122" s="222"/>
      <c r="J122" s="246"/>
      <c r="K122" s="246"/>
      <c r="L122" s="246"/>
      <c r="M122" s="246"/>
      <c r="N122" s="246"/>
      <c r="O122" s="246"/>
      <c r="P122" s="246"/>
      <c r="Q122" s="246"/>
      <c r="R122" s="246"/>
      <c r="S122" s="246"/>
      <c r="T122" s="246"/>
      <c r="U122" s="246"/>
      <c r="V122" s="246"/>
      <c r="W122" s="246"/>
      <c r="X122" s="262"/>
      <c r="Y122" s="225"/>
      <c r="Z122" s="225"/>
      <c r="AA122" s="534"/>
      <c r="AB122" s="537"/>
      <c r="AC122" s="343"/>
      <c r="AD122" s="352" t="str">
        <f t="shared" si="15"/>
        <v/>
      </c>
      <c r="AE122" s="343"/>
      <c r="AF122" s="343"/>
      <c r="AG122" s="343"/>
      <c r="AH122" s="343"/>
      <c r="AI122" s="343"/>
      <c r="AJ122" s="343"/>
      <c r="AK122" s="343"/>
      <c r="AL122" s="281"/>
      <c r="AM122" s="281"/>
      <c r="AN122" s="281"/>
      <c r="AO122" s="281"/>
      <c r="AP122" s="281"/>
      <c r="AQ122" s="281"/>
      <c r="AR122" s="281"/>
      <c r="AS122" s="281"/>
      <c r="AT122" s="281"/>
    </row>
    <row r="123" spans="1:46" s="271" customFormat="1" ht="15.75" customHeight="1">
      <c r="A123" s="222"/>
      <c r="B123" s="222"/>
      <c r="C123" s="222"/>
      <c r="D123" s="222"/>
      <c r="E123" s="236"/>
      <c r="F123" s="222"/>
      <c r="G123" s="222"/>
      <c r="H123" s="222"/>
      <c r="I123" s="222"/>
      <c r="J123" s="246"/>
      <c r="K123" s="246"/>
      <c r="L123" s="246"/>
      <c r="M123" s="246"/>
      <c r="N123" s="246"/>
      <c r="O123" s="246"/>
      <c r="P123" s="246"/>
      <c r="Q123" s="246"/>
      <c r="R123" s="246"/>
      <c r="S123" s="246"/>
      <c r="T123" s="246"/>
      <c r="U123" s="246"/>
      <c r="V123" s="246"/>
      <c r="W123" s="246"/>
      <c r="X123" s="262"/>
      <c r="Y123" s="225"/>
      <c r="Z123" s="225"/>
      <c r="AA123" s="534"/>
      <c r="AB123" s="537"/>
      <c r="AC123" s="343"/>
      <c r="AD123" s="352" t="str">
        <f t="shared" si="15"/>
        <v/>
      </c>
      <c r="AE123" s="343"/>
      <c r="AF123" s="343"/>
      <c r="AG123" s="343"/>
      <c r="AH123" s="343"/>
      <c r="AI123" s="343"/>
      <c r="AJ123" s="343"/>
      <c r="AK123" s="343"/>
      <c r="AL123" s="281"/>
      <c r="AM123" s="281"/>
      <c r="AN123" s="281"/>
      <c r="AO123" s="281"/>
      <c r="AP123" s="281"/>
      <c r="AQ123" s="281"/>
      <c r="AR123" s="281"/>
      <c r="AS123" s="281"/>
      <c r="AT123" s="281"/>
    </row>
    <row r="124" spans="1:46" s="271" customFormat="1" ht="15.75" customHeight="1">
      <c r="A124" s="222"/>
      <c r="B124" s="222"/>
      <c r="C124" s="222"/>
      <c r="D124" s="222"/>
      <c r="E124" s="236"/>
      <c r="F124" s="222"/>
      <c r="G124" s="222"/>
      <c r="H124" s="222"/>
      <c r="I124" s="222"/>
      <c r="J124" s="246"/>
      <c r="K124" s="246"/>
      <c r="L124" s="246"/>
      <c r="M124" s="246"/>
      <c r="N124" s="246"/>
      <c r="O124" s="246"/>
      <c r="P124" s="246"/>
      <c r="Q124" s="246"/>
      <c r="R124" s="246"/>
      <c r="S124" s="246"/>
      <c r="T124" s="246"/>
      <c r="U124" s="246"/>
      <c r="V124" s="246"/>
      <c r="W124" s="246"/>
      <c r="X124" s="262"/>
      <c r="Y124" s="225"/>
      <c r="Z124" s="225"/>
      <c r="AA124" s="534"/>
      <c r="AB124" s="537"/>
      <c r="AC124" s="343"/>
      <c r="AD124" s="352" t="str">
        <f t="shared" si="15"/>
        <v/>
      </c>
      <c r="AE124" s="343"/>
      <c r="AF124" s="343"/>
      <c r="AG124" s="343"/>
      <c r="AH124" s="343"/>
      <c r="AI124" s="343"/>
      <c r="AJ124" s="343"/>
      <c r="AK124" s="343"/>
      <c r="AL124" s="281"/>
      <c r="AM124" s="281"/>
      <c r="AN124" s="281"/>
      <c r="AO124" s="281"/>
      <c r="AP124" s="281"/>
      <c r="AQ124" s="281"/>
      <c r="AR124" s="281"/>
      <c r="AS124" s="281"/>
      <c r="AT124" s="281"/>
    </row>
    <row r="125" spans="1:46" s="271" customFormat="1" ht="15.75" customHeight="1">
      <c r="A125" s="222"/>
      <c r="B125" s="222"/>
      <c r="C125" s="222"/>
      <c r="D125" s="222"/>
      <c r="E125" s="236"/>
      <c r="F125" s="222"/>
      <c r="G125" s="222"/>
      <c r="H125" s="222"/>
      <c r="I125" s="222"/>
      <c r="J125" s="246"/>
      <c r="K125" s="246"/>
      <c r="L125" s="246"/>
      <c r="M125" s="246"/>
      <c r="N125" s="246"/>
      <c r="O125" s="246"/>
      <c r="P125" s="246"/>
      <c r="Q125" s="246"/>
      <c r="R125" s="246"/>
      <c r="S125" s="246"/>
      <c r="T125" s="246"/>
      <c r="U125" s="246"/>
      <c r="V125" s="246"/>
      <c r="W125" s="246"/>
      <c r="X125" s="262"/>
      <c r="Y125" s="225"/>
      <c r="Z125" s="225"/>
      <c r="AA125" s="534"/>
      <c r="AB125" s="537"/>
      <c r="AC125" s="343"/>
      <c r="AD125" s="352" t="str">
        <f t="shared" si="15"/>
        <v/>
      </c>
      <c r="AE125" s="343"/>
      <c r="AF125" s="343"/>
      <c r="AG125" s="343"/>
      <c r="AH125" s="343"/>
      <c r="AI125" s="343"/>
      <c r="AJ125" s="343"/>
      <c r="AK125" s="343"/>
      <c r="AL125" s="281"/>
      <c r="AM125" s="281"/>
      <c r="AN125" s="281"/>
      <c r="AO125" s="281"/>
      <c r="AP125" s="281"/>
      <c r="AQ125" s="281"/>
      <c r="AR125" s="281"/>
      <c r="AS125" s="281"/>
      <c r="AT125" s="281"/>
    </row>
    <row r="126" spans="1:46" s="271" customFormat="1" ht="15.75" customHeight="1">
      <c r="A126" s="222"/>
      <c r="B126" s="222"/>
      <c r="C126" s="222"/>
      <c r="D126" s="222"/>
      <c r="E126" s="236"/>
      <c r="F126" s="222"/>
      <c r="G126" s="222"/>
      <c r="H126" s="222"/>
      <c r="I126" s="222"/>
      <c r="J126" s="246"/>
      <c r="K126" s="246"/>
      <c r="L126" s="246"/>
      <c r="M126" s="246"/>
      <c r="N126" s="246"/>
      <c r="O126" s="246"/>
      <c r="P126" s="246"/>
      <c r="Q126" s="246"/>
      <c r="R126" s="246"/>
      <c r="S126" s="246"/>
      <c r="T126" s="246"/>
      <c r="U126" s="246"/>
      <c r="V126" s="246"/>
      <c r="W126" s="246"/>
      <c r="X126" s="262"/>
      <c r="Y126" s="225"/>
      <c r="Z126" s="225"/>
      <c r="AA126" s="534"/>
      <c r="AB126" s="537"/>
      <c r="AC126" s="343"/>
      <c r="AD126" s="352" t="str">
        <f t="shared" si="15"/>
        <v/>
      </c>
      <c r="AE126" s="343"/>
      <c r="AF126" s="343"/>
      <c r="AG126" s="343"/>
      <c r="AH126" s="343"/>
      <c r="AI126" s="343"/>
      <c r="AJ126" s="343"/>
      <c r="AK126" s="343"/>
      <c r="AL126" s="281"/>
      <c r="AM126" s="281"/>
      <c r="AN126" s="281"/>
      <c r="AO126" s="281"/>
      <c r="AP126" s="281"/>
      <c r="AQ126" s="281"/>
      <c r="AR126" s="281"/>
      <c r="AS126" s="281"/>
      <c r="AT126" s="281"/>
    </row>
    <row r="127" spans="1:46" s="271" customFormat="1" ht="15.75" customHeight="1">
      <c r="A127" s="222"/>
      <c r="B127" s="222"/>
      <c r="C127" s="222"/>
      <c r="D127" s="222"/>
      <c r="E127" s="236"/>
      <c r="F127" s="222"/>
      <c r="G127" s="222"/>
      <c r="H127" s="222"/>
      <c r="I127" s="222"/>
      <c r="J127" s="246"/>
      <c r="K127" s="246"/>
      <c r="L127" s="246"/>
      <c r="M127" s="246"/>
      <c r="N127" s="246"/>
      <c r="O127" s="246"/>
      <c r="P127" s="246"/>
      <c r="Q127" s="246"/>
      <c r="R127" s="246"/>
      <c r="S127" s="246"/>
      <c r="T127" s="246"/>
      <c r="U127" s="246"/>
      <c r="V127" s="246"/>
      <c r="W127" s="246"/>
      <c r="X127" s="262"/>
      <c r="Y127" s="225"/>
      <c r="Z127" s="225"/>
      <c r="AA127" s="534"/>
      <c r="AB127" s="537"/>
      <c r="AC127" s="343"/>
      <c r="AD127" s="352" t="str">
        <f t="shared" si="15"/>
        <v/>
      </c>
      <c r="AE127" s="343"/>
      <c r="AF127" s="343"/>
      <c r="AG127" s="343"/>
      <c r="AH127" s="343"/>
      <c r="AI127" s="343"/>
      <c r="AJ127" s="343"/>
      <c r="AK127" s="343"/>
      <c r="AL127" s="281"/>
      <c r="AM127" s="281"/>
      <c r="AN127" s="281"/>
      <c r="AO127" s="281"/>
      <c r="AP127" s="281"/>
      <c r="AQ127" s="281"/>
      <c r="AR127" s="281"/>
      <c r="AS127" s="281"/>
      <c r="AT127" s="281"/>
    </row>
    <row r="128" spans="1:46" s="271" customFormat="1" ht="15.75" customHeight="1">
      <c r="A128" s="222"/>
      <c r="B128" s="222"/>
      <c r="C128" s="222"/>
      <c r="D128" s="222"/>
      <c r="E128" s="236"/>
      <c r="F128" s="222"/>
      <c r="G128" s="222"/>
      <c r="H128" s="222"/>
      <c r="I128" s="222"/>
      <c r="J128" s="246"/>
      <c r="K128" s="246"/>
      <c r="L128" s="246"/>
      <c r="M128" s="246"/>
      <c r="N128" s="246"/>
      <c r="O128" s="246"/>
      <c r="P128" s="246"/>
      <c r="Q128" s="246"/>
      <c r="R128" s="246"/>
      <c r="S128" s="246"/>
      <c r="T128" s="246"/>
      <c r="U128" s="246"/>
      <c r="V128" s="246"/>
      <c r="W128" s="246"/>
      <c r="X128" s="262"/>
      <c r="Y128" s="225"/>
      <c r="Z128" s="225"/>
      <c r="AA128" s="534"/>
      <c r="AB128" s="537"/>
      <c r="AC128" s="343"/>
      <c r="AD128" s="352" t="str">
        <f t="shared" si="15"/>
        <v/>
      </c>
      <c r="AE128" s="343"/>
      <c r="AF128" s="343"/>
      <c r="AG128" s="343"/>
      <c r="AH128" s="343"/>
      <c r="AI128" s="343"/>
      <c r="AJ128" s="343"/>
      <c r="AK128" s="343"/>
      <c r="AL128" s="281"/>
      <c r="AM128" s="281"/>
      <c r="AN128" s="281"/>
      <c r="AO128" s="281"/>
      <c r="AP128" s="281"/>
      <c r="AQ128" s="281"/>
      <c r="AR128" s="281"/>
      <c r="AS128" s="281"/>
      <c r="AT128" s="281"/>
    </row>
    <row r="129" spans="1:46" s="271" customFormat="1" ht="15.75" customHeight="1">
      <c r="A129" s="222"/>
      <c r="B129" s="222"/>
      <c r="C129" s="222"/>
      <c r="D129" s="222"/>
      <c r="E129" s="236"/>
      <c r="F129" s="222"/>
      <c r="G129" s="222"/>
      <c r="H129" s="222"/>
      <c r="I129" s="222"/>
      <c r="J129" s="246"/>
      <c r="K129" s="246"/>
      <c r="L129" s="246"/>
      <c r="M129" s="246"/>
      <c r="N129" s="246"/>
      <c r="O129" s="246"/>
      <c r="P129" s="246"/>
      <c r="Q129" s="246"/>
      <c r="R129" s="246"/>
      <c r="S129" s="246"/>
      <c r="T129" s="246"/>
      <c r="U129" s="246"/>
      <c r="V129" s="246"/>
      <c r="W129" s="246"/>
      <c r="X129" s="262"/>
      <c r="Y129" s="225"/>
      <c r="Z129" s="225"/>
      <c r="AA129" s="534"/>
      <c r="AB129" s="537"/>
      <c r="AC129" s="343"/>
      <c r="AD129" s="352" t="str">
        <f t="shared" si="15"/>
        <v/>
      </c>
      <c r="AE129" s="343"/>
      <c r="AF129" s="343"/>
      <c r="AG129" s="343"/>
      <c r="AH129" s="343"/>
      <c r="AI129" s="343"/>
      <c r="AJ129" s="343"/>
      <c r="AK129" s="343"/>
      <c r="AL129" s="281"/>
      <c r="AM129" s="281"/>
      <c r="AN129" s="281"/>
      <c r="AO129" s="281"/>
      <c r="AP129" s="281"/>
      <c r="AQ129" s="281"/>
      <c r="AR129" s="281"/>
      <c r="AS129" s="281"/>
      <c r="AT129" s="281"/>
    </row>
    <row r="130" spans="1:46" s="271" customFormat="1" ht="15.75" customHeight="1">
      <c r="A130" s="222"/>
      <c r="B130" s="222"/>
      <c r="C130" s="222"/>
      <c r="D130" s="222"/>
      <c r="E130" s="236"/>
      <c r="F130" s="222"/>
      <c r="G130" s="222"/>
      <c r="H130" s="222"/>
      <c r="I130" s="222"/>
      <c r="J130" s="246"/>
      <c r="K130" s="246"/>
      <c r="L130" s="246"/>
      <c r="M130" s="246"/>
      <c r="N130" s="246"/>
      <c r="O130" s="246"/>
      <c r="P130" s="246"/>
      <c r="Q130" s="246"/>
      <c r="R130" s="246"/>
      <c r="S130" s="246"/>
      <c r="T130" s="246"/>
      <c r="U130" s="246"/>
      <c r="V130" s="246"/>
      <c r="W130" s="246"/>
      <c r="X130" s="262"/>
      <c r="Y130" s="225"/>
      <c r="Z130" s="225"/>
      <c r="AA130" s="534"/>
      <c r="AB130" s="537"/>
      <c r="AC130" s="343"/>
      <c r="AD130" s="352" t="str">
        <f t="shared" ref="AD130:AD150" si="16">IF(Z134="","",SUM(J134:W134)*I134)</f>
        <v/>
      </c>
      <c r="AE130" s="343"/>
      <c r="AF130" s="343"/>
      <c r="AG130" s="343"/>
      <c r="AH130" s="343"/>
      <c r="AI130" s="343"/>
      <c r="AJ130" s="343"/>
      <c r="AK130" s="343"/>
      <c r="AL130" s="281"/>
      <c r="AM130" s="281"/>
      <c r="AN130" s="281"/>
      <c r="AO130" s="281"/>
      <c r="AP130" s="281"/>
      <c r="AQ130" s="281"/>
      <c r="AR130" s="281"/>
      <c r="AS130" s="281"/>
      <c r="AT130" s="281"/>
    </row>
    <row r="131" spans="1:46" s="271" customFormat="1" ht="15.75" customHeight="1">
      <c r="A131" s="222"/>
      <c r="B131" s="222"/>
      <c r="C131" s="222"/>
      <c r="D131" s="222"/>
      <c r="E131" s="236"/>
      <c r="F131" s="222"/>
      <c r="G131" s="222"/>
      <c r="H131" s="222"/>
      <c r="I131" s="222"/>
      <c r="J131" s="246"/>
      <c r="K131" s="246"/>
      <c r="L131" s="246"/>
      <c r="M131" s="246"/>
      <c r="N131" s="246"/>
      <c r="O131" s="246"/>
      <c r="P131" s="246"/>
      <c r="Q131" s="246"/>
      <c r="R131" s="246"/>
      <c r="S131" s="246"/>
      <c r="T131" s="246"/>
      <c r="U131" s="246"/>
      <c r="V131" s="246"/>
      <c r="W131" s="246"/>
      <c r="X131" s="262"/>
      <c r="Y131" s="225"/>
      <c r="Z131" s="225"/>
      <c r="AA131" s="534"/>
      <c r="AB131" s="537"/>
      <c r="AC131" s="343"/>
      <c r="AD131" s="352" t="str">
        <f t="shared" si="16"/>
        <v/>
      </c>
      <c r="AE131" s="343"/>
      <c r="AF131" s="343"/>
      <c r="AG131" s="343"/>
      <c r="AH131" s="343"/>
      <c r="AI131" s="343"/>
      <c r="AJ131" s="343"/>
      <c r="AK131" s="343"/>
      <c r="AL131" s="281"/>
      <c r="AM131" s="281"/>
      <c r="AN131" s="281"/>
      <c r="AO131" s="281"/>
      <c r="AP131" s="281"/>
      <c r="AQ131" s="281"/>
      <c r="AR131" s="281"/>
      <c r="AS131" s="281"/>
      <c r="AT131" s="281"/>
    </row>
    <row r="132" spans="1:46" s="271" customFormat="1" ht="15.75" customHeight="1">
      <c r="A132" s="222"/>
      <c r="B132" s="222"/>
      <c r="C132" s="222"/>
      <c r="D132" s="222"/>
      <c r="E132" s="236"/>
      <c r="F132" s="222"/>
      <c r="G132" s="222"/>
      <c r="H132" s="222"/>
      <c r="I132" s="222"/>
      <c r="J132" s="246"/>
      <c r="K132" s="246"/>
      <c r="L132" s="246"/>
      <c r="M132" s="246"/>
      <c r="N132" s="246"/>
      <c r="O132" s="246"/>
      <c r="P132" s="246"/>
      <c r="Q132" s="246"/>
      <c r="R132" s="246"/>
      <c r="S132" s="246"/>
      <c r="T132" s="246"/>
      <c r="U132" s="246"/>
      <c r="V132" s="246"/>
      <c r="W132" s="246"/>
      <c r="X132" s="262"/>
      <c r="Y132" s="225"/>
      <c r="Z132" s="225"/>
      <c r="AA132" s="534"/>
      <c r="AB132" s="537"/>
      <c r="AC132" s="343"/>
      <c r="AD132" s="352" t="str">
        <f t="shared" si="16"/>
        <v/>
      </c>
      <c r="AE132" s="343"/>
      <c r="AF132" s="343"/>
      <c r="AG132" s="343"/>
      <c r="AH132" s="343"/>
      <c r="AI132" s="343"/>
      <c r="AJ132" s="343"/>
      <c r="AK132" s="343"/>
      <c r="AL132" s="281"/>
      <c r="AM132" s="281"/>
      <c r="AN132" s="281"/>
      <c r="AO132" s="281"/>
      <c r="AP132" s="281"/>
      <c r="AQ132" s="281"/>
      <c r="AR132" s="281"/>
      <c r="AS132" s="281"/>
      <c r="AT132" s="281"/>
    </row>
    <row r="133" spans="1:46" s="271" customFormat="1" ht="15.75" customHeight="1">
      <c r="A133" s="222"/>
      <c r="B133" s="222"/>
      <c r="C133" s="222"/>
      <c r="D133" s="222"/>
      <c r="E133" s="236"/>
      <c r="F133" s="222"/>
      <c r="G133" s="222"/>
      <c r="H133" s="222"/>
      <c r="I133" s="222"/>
      <c r="J133" s="246"/>
      <c r="K133" s="246"/>
      <c r="L133" s="246"/>
      <c r="M133" s="246"/>
      <c r="N133" s="246"/>
      <c r="O133" s="246"/>
      <c r="P133" s="246"/>
      <c r="Q133" s="246"/>
      <c r="R133" s="246"/>
      <c r="S133" s="246"/>
      <c r="T133" s="246"/>
      <c r="U133" s="246"/>
      <c r="V133" s="246"/>
      <c r="W133" s="246"/>
      <c r="X133" s="262"/>
      <c r="Y133" s="225"/>
      <c r="Z133" s="225"/>
      <c r="AA133" s="534"/>
      <c r="AB133" s="537"/>
      <c r="AC133" s="343"/>
      <c r="AD133" s="352" t="str">
        <f t="shared" si="16"/>
        <v/>
      </c>
      <c r="AE133" s="343"/>
      <c r="AF133" s="343"/>
      <c r="AG133" s="343"/>
      <c r="AH133" s="343"/>
      <c r="AI133" s="343"/>
      <c r="AJ133" s="343"/>
      <c r="AK133" s="343"/>
      <c r="AL133" s="281"/>
      <c r="AM133" s="281"/>
      <c r="AN133" s="281"/>
      <c r="AO133" s="281"/>
      <c r="AP133" s="281"/>
      <c r="AQ133" s="281"/>
      <c r="AR133" s="281"/>
      <c r="AS133" s="281"/>
      <c r="AT133" s="281"/>
    </row>
    <row r="134" spans="1:46" s="271" customFormat="1" ht="15.75" customHeight="1">
      <c r="A134" s="222"/>
      <c r="B134" s="222"/>
      <c r="C134" s="222"/>
      <c r="D134" s="222"/>
      <c r="E134" s="236"/>
      <c r="F134" s="222"/>
      <c r="G134" s="222"/>
      <c r="H134" s="222"/>
      <c r="I134" s="222"/>
      <c r="J134" s="246"/>
      <c r="K134" s="246"/>
      <c r="L134" s="246"/>
      <c r="M134" s="246"/>
      <c r="N134" s="246"/>
      <c r="O134" s="246"/>
      <c r="P134" s="246"/>
      <c r="Q134" s="246"/>
      <c r="R134" s="246"/>
      <c r="S134" s="246"/>
      <c r="T134" s="246"/>
      <c r="U134" s="246"/>
      <c r="V134" s="246"/>
      <c r="W134" s="246"/>
      <c r="X134" s="262"/>
      <c r="Y134" s="225"/>
      <c r="Z134" s="225"/>
      <c r="AA134" s="534"/>
      <c r="AB134" s="537"/>
      <c r="AC134" s="343"/>
      <c r="AD134" s="352" t="str">
        <f t="shared" si="16"/>
        <v/>
      </c>
      <c r="AE134" s="343"/>
      <c r="AF134" s="343"/>
      <c r="AG134" s="343"/>
      <c r="AH134" s="343"/>
      <c r="AI134" s="343"/>
      <c r="AJ134" s="343"/>
      <c r="AK134" s="343"/>
      <c r="AL134" s="281"/>
      <c r="AM134" s="281"/>
      <c r="AN134" s="281"/>
      <c r="AO134" s="281"/>
      <c r="AP134" s="281"/>
      <c r="AQ134" s="281"/>
      <c r="AR134" s="281"/>
      <c r="AS134" s="281"/>
      <c r="AT134" s="281"/>
    </row>
    <row r="135" spans="1:46" s="271" customFormat="1" ht="15.75" customHeight="1">
      <c r="A135" s="222"/>
      <c r="B135" s="222"/>
      <c r="C135" s="222"/>
      <c r="D135" s="222"/>
      <c r="E135" s="236"/>
      <c r="F135" s="222"/>
      <c r="G135" s="222"/>
      <c r="H135" s="222"/>
      <c r="I135" s="222"/>
      <c r="J135" s="246"/>
      <c r="K135" s="246"/>
      <c r="L135" s="246"/>
      <c r="M135" s="246"/>
      <c r="N135" s="246"/>
      <c r="O135" s="246"/>
      <c r="P135" s="246"/>
      <c r="Q135" s="246"/>
      <c r="R135" s="246"/>
      <c r="S135" s="246"/>
      <c r="T135" s="246"/>
      <c r="U135" s="246"/>
      <c r="V135" s="246"/>
      <c r="W135" s="246"/>
      <c r="X135" s="262"/>
      <c r="Y135" s="225"/>
      <c r="Z135" s="225"/>
      <c r="AA135" s="534"/>
      <c r="AB135" s="537"/>
      <c r="AC135" s="343"/>
      <c r="AD135" s="352" t="str">
        <f t="shared" si="16"/>
        <v/>
      </c>
      <c r="AE135" s="343"/>
      <c r="AF135" s="343"/>
      <c r="AG135" s="343"/>
      <c r="AH135" s="343"/>
      <c r="AI135" s="343"/>
      <c r="AJ135" s="343"/>
      <c r="AK135" s="343"/>
      <c r="AL135" s="281"/>
      <c r="AM135" s="281"/>
      <c r="AN135" s="281"/>
      <c r="AO135" s="281"/>
      <c r="AP135" s="281"/>
      <c r="AQ135" s="281"/>
      <c r="AR135" s="281"/>
      <c r="AS135" s="281"/>
      <c r="AT135" s="281"/>
    </row>
    <row r="136" spans="1:46" s="271" customFormat="1" ht="15.75" customHeight="1">
      <c r="A136" s="222"/>
      <c r="B136" s="222"/>
      <c r="C136" s="222"/>
      <c r="D136" s="222"/>
      <c r="E136" s="236"/>
      <c r="F136" s="222"/>
      <c r="G136" s="222"/>
      <c r="H136" s="222"/>
      <c r="I136" s="222"/>
      <c r="J136" s="246"/>
      <c r="K136" s="246"/>
      <c r="L136" s="246"/>
      <c r="M136" s="246"/>
      <c r="N136" s="246"/>
      <c r="O136" s="246"/>
      <c r="P136" s="246"/>
      <c r="Q136" s="246"/>
      <c r="R136" s="246"/>
      <c r="S136" s="246"/>
      <c r="T136" s="246"/>
      <c r="U136" s="246"/>
      <c r="V136" s="246"/>
      <c r="W136" s="246"/>
      <c r="X136" s="262"/>
      <c r="Y136" s="225"/>
      <c r="Z136" s="225"/>
      <c r="AA136" s="534"/>
      <c r="AB136" s="537"/>
      <c r="AC136" s="343"/>
      <c r="AD136" s="352" t="str">
        <f t="shared" si="16"/>
        <v/>
      </c>
      <c r="AE136" s="343"/>
      <c r="AF136" s="343"/>
      <c r="AG136" s="343"/>
      <c r="AH136" s="343"/>
      <c r="AI136" s="343"/>
      <c r="AJ136" s="343"/>
      <c r="AK136" s="343"/>
      <c r="AL136" s="281"/>
      <c r="AM136" s="281"/>
      <c r="AN136" s="281"/>
      <c r="AO136" s="281"/>
      <c r="AP136" s="281"/>
      <c r="AQ136" s="281"/>
      <c r="AR136" s="281"/>
      <c r="AS136" s="281"/>
      <c r="AT136" s="281"/>
    </row>
    <row r="137" spans="1:46" s="271" customFormat="1" ht="15.75" customHeight="1">
      <c r="A137" s="222"/>
      <c r="B137" s="222"/>
      <c r="C137" s="222"/>
      <c r="D137" s="222"/>
      <c r="E137" s="236"/>
      <c r="F137" s="222"/>
      <c r="G137" s="222"/>
      <c r="H137" s="222"/>
      <c r="I137" s="222"/>
      <c r="J137" s="246"/>
      <c r="K137" s="246"/>
      <c r="L137" s="246"/>
      <c r="M137" s="246"/>
      <c r="N137" s="246"/>
      <c r="O137" s="246"/>
      <c r="P137" s="246"/>
      <c r="Q137" s="246"/>
      <c r="R137" s="246"/>
      <c r="S137" s="246"/>
      <c r="T137" s="246"/>
      <c r="U137" s="246"/>
      <c r="V137" s="246"/>
      <c r="W137" s="246"/>
      <c r="X137" s="262"/>
      <c r="Y137" s="225"/>
      <c r="Z137" s="225"/>
      <c r="AA137" s="534"/>
      <c r="AB137" s="537"/>
      <c r="AC137" s="343"/>
      <c r="AD137" s="352" t="str">
        <f t="shared" si="16"/>
        <v/>
      </c>
      <c r="AE137" s="343"/>
      <c r="AF137" s="343"/>
      <c r="AG137" s="343"/>
      <c r="AH137" s="343"/>
      <c r="AI137" s="343"/>
      <c r="AJ137" s="343"/>
      <c r="AK137" s="343"/>
      <c r="AL137" s="281"/>
      <c r="AM137" s="281"/>
      <c r="AN137" s="281"/>
      <c r="AO137" s="281"/>
      <c r="AP137" s="281"/>
      <c r="AQ137" s="281"/>
      <c r="AR137" s="281"/>
      <c r="AS137" s="281"/>
      <c r="AT137" s="281"/>
    </row>
    <row r="138" spans="1:46" s="271" customFormat="1" ht="15.75" customHeight="1">
      <c r="A138" s="222"/>
      <c r="B138" s="222"/>
      <c r="C138" s="222"/>
      <c r="D138" s="222"/>
      <c r="E138" s="236"/>
      <c r="F138" s="222"/>
      <c r="G138" s="222"/>
      <c r="H138" s="222"/>
      <c r="I138" s="222"/>
      <c r="J138" s="246"/>
      <c r="K138" s="246"/>
      <c r="L138" s="246"/>
      <c r="M138" s="246"/>
      <c r="N138" s="246"/>
      <c r="O138" s="246"/>
      <c r="P138" s="246"/>
      <c r="Q138" s="246"/>
      <c r="R138" s="246"/>
      <c r="S138" s="246"/>
      <c r="T138" s="246"/>
      <c r="U138" s="246"/>
      <c r="V138" s="246"/>
      <c r="W138" s="246"/>
      <c r="X138" s="262"/>
      <c r="Y138" s="225"/>
      <c r="Z138" s="225"/>
      <c r="AA138" s="534"/>
      <c r="AB138" s="537"/>
      <c r="AC138" s="343"/>
      <c r="AD138" s="352" t="str">
        <f t="shared" si="16"/>
        <v/>
      </c>
      <c r="AE138" s="343"/>
      <c r="AF138" s="343"/>
      <c r="AG138" s="343"/>
      <c r="AH138" s="343"/>
      <c r="AI138" s="343"/>
      <c r="AJ138" s="343"/>
      <c r="AK138" s="343"/>
      <c r="AL138" s="281"/>
      <c r="AM138" s="281"/>
      <c r="AN138" s="281"/>
      <c r="AO138" s="281"/>
      <c r="AP138" s="281"/>
      <c r="AQ138" s="281"/>
      <c r="AR138" s="281"/>
      <c r="AS138" s="281"/>
      <c r="AT138" s="281"/>
    </row>
    <row r="139" spans="1:46" s="271" customFormat="1" ht="15.75" customHeight="1">
      <c r="A139" s="222"/>
      <c r="B139" s="222"/>
      <c r="C139" s="222"/>
      <c r="D139" s="222"/>
      <c r="E139" s="236"/>
      <c r="F139" s="222"/>
      <c r="G139" s="222"/>
      <c r="H139" s="222"/>
      <c r="I139" s="222"/>
      <c r="J139" s="246"/>
      <c r="K139" s="246"/>
      <c r="L139" s="246"/>
      <c r="M139" s="246"/>
      <c r="N139" s="246"/>
      <c r="O139" s="246"/>
      <c r="P139" s="246"/>
      <c r="Q139" s="246"/>
      <c r="R139" s="246"/>
      <c r="S139" s="246"/>
      <c r="T139" s="246"/>
      <c r="U139" s="246"/>
      <c r="V139" s="246"/>
      <c r="W139" s="246"/>
      <c r="X139" s="262"/>
      <c r="Y139" s="225"/>
      <c r="Z139" s="225"/>
      <c r="AA139" s="534"/>
      <c r="AB139" s="537"/>
      <c r="AC139" s="343"/>
      <c r="AD139" s="352" t="str">
        <f t="shared" si="16"/>
        <v/>
      </c>
      <c r="AE139" s="343"/>
      <c r="AF139" s="343"/>
      <c r="AG139" s="343"/>
      <c r="AH139" s="343"/>
      <c r="AI139" s="343"/>
      <c r="AJ139" s="343"/>
      <c r="AK139" s="343"/>
      <c r="AL139" s="281"/>
      <c r="AM139" s="281"/>
      <c r="AN139" s="281"/>
      <c r="AO139" s="281"/>
      <c r="AP139" s="281"/>
      <c r="AQ139" s="281"/>
      <c r="AR139" s="281"/>
      <c r="AS139" s="281"/>
      <c r="AT139" s="281"/>
    </row>
    <row r="140" spans="1:46" s="271" customFormat="1" ht="15.75" customHeight="1">
      <c r="A140" s="222"/>
      <c r="B140" s="222"/>
      <c r="C140" s="222"/>
      <c r="D140" s="222"/>
      <c r="E140" s="236"/>
      <c r="F140" s="222"/>
      <c r="G140" s="222"/>
      <c r="H140" s="222"/>
      <c r="I140" s="222"/>
      <c r="J140" s="246"/>
      <c r="K140" s="246"/>
      <c r="L140" s="246"/>
      <c r="M140" s="246"/>
      <c r="N140" s="246"/>
      <c r="O140" s="246"/>
      <c r="P140" s="246"/>
      <c r="Q140" s="246"/>
      <c r="R140" s="246"/>
      <c r="S140" s="246"/>
      <c r="T140" s="246"/>
      <c r="U140" s="246"/>
      <c r="V140" s="246"/>
      <c r="W140" s="246"/>
      <c r="X140" s="262"/>
      <c r="Y140" s="225"/>
      <c r="Z140" s="225"/>
      <c r="AA140" s="534"/>
      <c r="AB140" s="537"/>
      <c r="AC140" s="343"/>
      <c r="AD140" s="352" t="str">
        <f t="shared" si="16"/>
        <v/>
      </c>
      <c r="AE140" s="343"/>
      <c r="AF140" s="343"/>
      <c r="AG140" s="343"/>
      <c r="AH140" s="343"/>
      <c r="AI140" s="343"/>
      <c r="AJ140" s="343"/>
      <c r="AK140" s="343"/>
      <c r="AL140" s="281"/>
      <c r="AM140" s="281"/>
      <c r="AN140" s="281"/>
      <c r="AO140" s="281"/>
      <c r="AP140" s="281"/>
      <c r="AQ140" s="281"/>
      <c r="AR140" s="281"/>
      <c r="AS140" s="281"/>
      <c r="AT140" s="281"/>
    </row>
    <row r="141" spans="1:46" s="271" customFormat="1" ht="15.75" customHeight="1">
      <c r="A141" s="222"/>
      <c r="B141" s="222"/>
      <c r="C141" s="222"/>
      <c r="D141" s="222"/>
      <c r="E141" s="236"/>
      <c r="F141" s="222"/>
      <c r="G141" s="222"/>
      <c r="H141" s="222"/>
      <c r="I141" s="222"/>
      <c r="J141" s="246"/>
      <c r="K141" s="246"/>
      <c r="L141" s="246"/>
      <c r="M141" s="246"/>
      <c r="N141" s="246"/>
      <c r="O141" s="246"/>
      <c r="P141" s="246"/>
      <c r="Q141" s="246"/>
      <c r="R141" s="246"/>
      <c r="S141" s="246"/>
      <c r="T141" s="246"/>
      <c r="U141" s="246"/>
      <c r="V141" s="246"/>
      <c r="W141" s="246"/>
      <c r="X141" s="262"/>
      <c r="Y141" s="225"/>
      <c r="Z141" s="225"/>
      <c r="AA141" s="534"/>
      <c r="AB141" s="537"/>
      <c r="AC141" s="343"/>
      <c r="AD141" s="352" t="str">
        <f t="shared" si="16"/>
        <v/>
      </c>
      <c r="AE141" s="343"/>
      <c r="AF141" s="343"/>
      <c r="AG141" s="343"/>
      <c r="AH141" s="343"/>
      <c r="AI141" s="343"/>
      <c r="AJ141" s="343"/>
      <c r="AK141" s="343"/>
      <c r="AL141" s="281"/>
      <c r="AM141" s="281"/>
      <c r="AN141" s="281"/>
      <c r="AO141" s="281"/>
      <c r="AP141" s="281"/>
      <c r="AQ141" s="281"/>
      <c r="AR141" s="281"/>
      <c r="AS141" s="281"/>
      <c r="AT141" s="281"/>
    </row>
    <row r="142" spans="1:46" s="271" customFormat="1" ht="15.75" customHeight="1">
      <c r="A142" s="222"/>
      <c r="B142" s="222"/>
      <c r="C142" s="222"/>
      <c r="D142" s="222"/>
      <c r="E142" s="236"/>
      <c r="F142" s="222"/>
      <c r="G142" s="222"/>
      <c r="H142" s="222"/>
      <c r="I142" s="222"/>
      <c r="J142" s="246"/>
      <c r="K142" s="246"/>
      <c r="L142" s="246"/>
      <c r="M142" s="246"/>
      <c r="N142" s="246"/>
      <c r="O142" s="246"/>
      <c r="P142" s="246"/>
      <c r="Q142" s="246"/>
      <c r="R142" s="246"/>
      <c r="S142" s="246"/>
      <c r="T142" s="246"/>
      <c r="U142" s="246"/>
      <c r="V142" s="246"/>
      <c r="W142" s="246"/>
      <c r="X142" s="262"/>
      <c r="Y142" s="225"/>
      <c r="Z142" s="225"/>
      <c r="AA142" s="534"/>
      <c r="AB142" s="537"/>
      <c r="AC142" s="343"/>
      <c r="AD142" s="352" t="str">
        <f t="shared" si="16"/>
        <v/>
      </c>
      <c r="AE142" s="343"/>
      <c r="AF142" s="343"/>
      <c r="AG142" s="343"/>
      <c r="AH142" s="343"/>
      <c r="AI142" s="343"/>
      <c r="AJ142" s="343"/>
      <c r="AK142" s="343"/>
      <c r="AL142" s="281"/>
      <c r="AM142" s="281"/>
      <c r="AN142" s="281"/>
      <c r="AO142" s="281"/>
      <c r="AP142" s="281"/>
      <c r="AQ142" s="281"/>
      <c r="AR142" s="281"/>
      <c r="AS142" s="281"/>
      <c r="AT142" s="281"/>
    </row>
    <row r="143" spans="1:46" s="271" customFormat="1" ht="15.75" customHeight="1">
      <c r="A143" s="222"/>
      <c r="B143" s="222"/>
      <c r="C143" s="222"/>
      <c r="D143" s="222"/>
      <c r="E143" s="236"/>
      <c r="F143" s="222"/>
      <c r="G143" s="222"/>
      <c r="H143" s="222"/>
      <c r="I143" s="222"/>
      <c r="J143" s="246"/>
      <c r="K143" s="246"/>
      <c r="L143" s="246"/>
      <c r="M143" s="246"/>
      <c r="N143" s="246"/>
      <c r="O143" s="246"/>
      <c r="P143" s="246"/>
      <c r="Q143" s="246"/>
      <c r="R143" s="246"/>
      <c r="S143" s="246"/>
      <c r="T143" s="246"/>
      <c r="U143" s="246"/>
      <c r="V143" s="246"/>
      <c r="W143" s="246"/>
      <c r="X143" s="262"/>
      <c r="Y143" s="225"/>
      <c r="Z143" s="225"/>
      <c r="AA143" s="534"/>
      <c r="AB143" s="537"/>
      <c r="AC143" s="343"/>
      <c r="AD143" s="352" t="str">
        <f t="shared" si="16"/>
        <v/>
      </c>
      <c r="AE143" s="343"/>
      <c r="AF143" s="343"/>
      <c r="AG143" s="343"/>
      <c r="AH143" s="343"/>
      <c r="AI143" s="343"/>
      <c r="AJ143" s="343"/>
      <c r="AK143" s="343"/>
      <c r="AL143" s="281"/>
      <c r="AM143" s="281"/>
      <c r="AN143" s="281"/>
      <c r="AO143" s="281"/>
      <c r="AP143" s="281"/>
      <c r="AQ143" s="281"/>
      <c r="AR143" s="281"/>
      <c r="AS143" s="281"/>
      <c r="AT143" s="281"/>
    </row>
    <row r="144" spans="1:46" s="271" customFormat="1" ht="15.75" customHeight="1">
      <c r="A144" s="222"/>
      <c r="B144" s="222"/>
      <c r="C144" s="222"/>
      <c r="D144" s="222"/>
      <c r="E144" s="236"/>
      <c r="F144" s="222"/>
      <c r="G144" s="222"/>
      <c r="H144" s="222"/>
      <c r="I144" s="222"/>
      <c r="J144" s="246"/>
      <c r="K144" s="246"/>
      <c r="L144" s="246"/>
      <c r="M144" s="246"/>
      <c r="N144" s="246"/>
      <c r="O144" s="246"/>
      <c r="P144" s="246"/>
      <c r="Q144" s="246"/>
      <c r="R144" s="246"/>
      <c r="S144" s="246"/>
      <c r="T144" s="246"/>
      <c r="U144" s="246"/>
      <c r="V144" s="246"/>
      <c r="W144" s="246"/>
      <c r="X144" s="262"/>
      <c r="Y144" s="225"/>
      <c r="Z144" s="225"/>
      <c r="AA144" s="534"/>
      <c r="AB144" s="537"/>
      <c r="AC144" s="343"/>
      <c r="AD144" s="352" t="str">
        <f t="shared" si="16"/>
        <v/>
      </c>
      <c r="AE144" s="343"/>
      <c r="AF144" s="343"/>
      <c r="AG144" s="343"/>
      <c r="AH144" s="343"/>
      <c r="AI144" s="343"/>
      <c r="AJ144" s="343"/>
      <c r="AK144" s="343"/>
      <c r="AL144" s="281"/>
      <c r="AM144" s="281"/>
      <c r="AN144" s="281"/>
      <c r="AO144" s="281"/>
      <c r="AP144" s="281"/>
      <c r="AQ144" s="281"/>
      <c r="AR144" s="281"/>
      <c r="AS144" s="281"/>
      <c r="AT144" s="281"/>
    </row>
    <row r="145" spans="1:46" s="271" customFormat="1" ht="15.75" customHeight="1">
      <c r="A145" s="222"/>
      <c r="B145" s="222"/>
      <c r="C145" s="222"/>
      <c r="D145" s="222"/>
      <c r="E145" s="236"/>
      <c r="F145" s="222"/>
      <c r="G145" s="222"/>
      <c r="H145" s="222"/>
      <c r="I145" s="222"/>
      <c r="J145" s="246"/>
      <c r="K145" s="246"/>
      <c r="L145" s="246"/>
      <c r="M145" s="246"/>
      <c r="N145" s="246"/>
      <c r="O145" s="246"/>
      <c r="P145" s="246"/>
      <c r="Q145" s="246"/>
      <c r="R145" s="246"/>
      <c r="S145" s="246"/>
      <c r="T145" s="246"/>
      <c r="U145" s="246"/>
      <c r="V145" s="246"/>
      <c r="W145" s="246"/>
      <c r="X145" s="262"/>
      <c r="Y145" s="225"/>
      <c r="Z145" s="225"/>
      <c r="AA145" s="534"/>
      <c r="AB145" s="537"/>
      <c r="AC145" s="343"/>
      <c r="AD145" s="352" t="str">
        <f t="shared" si="16"/>
        <v/>
      </c>
      <c r="AE145" s="343"/>
      <c r="AF145" s="343"/>
      <c r="AG145" s="343"/>
      <c r="AH145" s="343"/>
      <c r="AI145" s="343"/>
      <c r="AJ145" s="343"/>
      <c r="AK145" s="343"/>
      <c r="AL145" s="281"/>
      <c r="AM145" s="281"/>
      <c r="AN145" s="281"/>
      <c r="AO145" s="281"/>
      <c r="AP145" s="281"/>
      <c r="AQ145" s="281"/>
      <c r="AR145" s="281"/>
      <c r="AS145" s="281"/>
      <c r="AT145" s="281"/>
    </row>
    <row r="146" spans="1:46" s="271" customFormat="1" ht="15.75" customHeight="1">
      <c r="A146" s="222"/>
      <c r="B146" s="222"/>
      <c r="C146" s="222"/>
      <c r="D146" s="222"/>
      <c r="E146" s="236"/>
      <c r="F146" s="222"/>
      <c r="G146" s="222"/>
      <c r="H146" s="222"/>
      <c r="I146" s="222"/>
      <c r="J146" s="246"/>
      <c r="K146" s="246"/>
      <c r="L146" s="246"/>
      <c r="M146" s="246"/>
      <c r="N146" s="246"/>
      <c r="O146" s="246"/>
      <c r="P146" s="246"/>
      <c r="Q146" s="246"/>
      <c r="R146" s="246"/>
      <c r="S146" s="246"/>
      <c r="T146" s="246"/>
      <c r="U146" s="246"/>
      <c r="V146" s="246"/>
      <c r="W146" s="246"/>
      <c r="X146" s="262"/>
      <c r="Y146" s="225"/>
      <c r="Z146" s="225"/>
      <c r="AA146" s="534"/>
      <c r="AB146" s="537"/>
      <c r="AC146" s="343"/>
      <c r="AD146" s="352" t="str">
        <f t="shared" si="16"/>
        <v/>
      </c>
      <c r="AE146" s="343"/>
      <c r="AF146" s="343"/>
      <c r="AG146" s="343"/>
      <c r="AH146" s="343"/>
      <c r="AI146" s="343"/>
      <c r="AJ146" s="343"/>
      <c r="AK146" s="343"/>
      <c r="AL146" s="281"/>
      <c r="AM146" s="281"/>
      <c r="AN146" s="281"/>
      <c r="AO146" s="281"/>
      <c r="AP146" s="281"/>
      <c r="AQ146" s="281"/>
      <c r="AR146" s="281"/>
      <c r="AS146" s="281"/>
      <c r="AT146" s="281"/>
    </row>
    <row r="147" spans="1:46" s="271" customFormat="1" ht="15.75" customHeight="1">
      <c r="A147" s="222"/>
      <c r="B147" s="222"/>
      <c r="C147" s="222"/>
      <c r="D147" s="222"/>
      <c r="E147" s="236"/>
      <c r="F147" s="222"/>
      <c r="G147" s="222"/>
      <c r="H147" s="222"/>
      <c r="I147" s="222"/>
      <c r="J147" s="246"/>
      <c r="K147" s="246"/>
      <c r="L147" s="246"/>
      <c r="M147" s="246"/>
      <c r="N147" s="246"/>
      <c r="O147" s="246"/>
      <c r="P147" s="246"/>
      <c r="Q147" s="246"/>
      <c r="R147" s="246"/>
      <c r="S147" s="246"/>
      <c r="T147" s="246"/>
      <c r="U147" s="246"/>
      <c r="V147" s="246"/>
      <c r="W147" s="246"/>
      <c r="X147" s="262"/>
      <c r="Y147" s="225"/>
      <c r="Z147" s="225"/>
      <c r="AA147" s="534"/>
      <c r="AB147" s="537"/>
      <c r="AC147" s="343"/>
      <c r="AD147" s="352" t="str">
        <f t="shared" si="16"/>
        <v/>
      </c>
      <c r="AE147" s="343"/>
      <c r="AF147" s="343"/>
      <c r="AG147" s="343"/>
      <c r="AH147" s="343"/>
      <c r="AI147" s="343"/>
      <c r="AJ147" s="343"/>
      <c r="AK147" s="343"/>
      <c r="AL147" s="281"/>
      <c r="AM147" s="281"/>
      <c r="AN147" s="281"/>
      <c r="AO147" s="281"/>
      <c r="AP147" s="281"/>
      <c r="AQ147" s="281"/>
      <c r="AR147" s="281"/>
      <c r="AS147" s="281"/>
      <c r="AT147" s="281"/>
    </row>
    <row r="148" spans="1:46" s="271" customFormat="1" ht="15.75" customHeight="1">
      <c r="A148" s="222"/>
      <c r="B148" s="222"/>
      <c r="C148" s="222"/>
      <c r="D148" s="222"/>
      <c r="E148" s="236"/>
      <c r="F148" s="222"/>
      <c r="G148" s="222"/>
      <c r="H148" s="222"/>
      <c r="I148" s="222"/>
      <c r="J148" s="246"/>
      <c r="K148" s="246"/>
      <c r="L148" s="246"/>
      <c r="M148" s="246"/>
      <c r="N148" s="246"/>
      <c r="O148" s="246"/>
      <c r="P148" s="246"/>
      <c r="Q148" s="246"/>
      <c r="R148" s="246"/>
      <c r="S148" s="246"/>
      <c r="T148" s="246"/>
      <c r="U148" s="246"/>
      <c r="V148" s="246"/>
      <c r="W148" s="246"/>
      <c r="X148" s="262"/>
      <c r="Y148" s="225"/>
      <c r="Z148" s="225"/>
      <c r="AA148" s="534"/>
      <c r="AB148" s="537"/>
      <c r="AC148" s="343"/>
      <c r="AD148" s="352" t="str">
        <f t="shared" si="16"/>
        <v/>
      </c>
      <c r="AE148" s="343"/>
      <c r="AF148" s="343"/>
      <c r="AG148" s="343"/>
      <c r="AH148" s="343"/>
      <c r="AI148" s="343"/>
      <c r="AJ148" s="343"/>
      <c r="AK148" s="343"/>
      <c r="AL148" s="281"/>
      <c r="AM148" s="281"/>
      <c r="AN148" s="281"/>
      <c r="AO148" s="281"/>
      <c r="AP148" s="281"/>
      <c r="AQ148" s="281"/>
      <c r="AR148" s="281"/>
      <c r="AS148" s="281"/>
      <c r="AT148" s="281"/>
    </row>
    <row r="149" spans="1:46" s="271" customFormat="1" ht="15.75" customHeight="1">
      <c r="A149" s="222"/>
      <c r="B149" s="222"/>
      <c r="C149" s="222"/>
      <c r="D149" s="222"/>
      <c r="E149" s="236"/>
      <c r="F149" s="222"/>
      <c r="G149" s="222"/>
      <c r="H149" s="222"/>
      <c r="I149" s="222"/>
      <c r="J149" s="246"/>
      <c r="K149" s="246"/>
      <c r="L149" s="246"/>
      <c r="M149" s="246"/>
      <c r="N149" s="246"/>
      <c r="O149" s="246"/>
      <c r="P149" s="246"/>
      <c r="Q149" s="246"/>
      <c r="R149" s="246"/>
      <c r="S149" s="246"/>
      <c r="T149" s="246"/>
      <c r="U149" s="246"/>
      <c r="V149" s="246"/>
      <c r="W149" s="246"/>
      <c r="X149" s="262"/>
      <c r="Y149" s="225"/>
      <c r="Z149" s="225"/>
      <c r="AA149" s="534"/>
      <c r="AB149" s="537"/>
      <c r="AC149" s="343"/>
      <c r="AD149" s="352" t="str">
        <f t="shared" si="16"/>
        <v/>
      </c>
      <c r="AE149" s="343"/>
      <c r="AF149" s="343"/>
      <c r="AG149" s="343"/>
      <c r="AH149" s="343"/>
      <c r="AI149" s="343"/>
      <c r="AJ149" s="343"/>
      <c r="AK149" s="343"/>
      <c r="AL149" s="281"/>
      <c r="AM149" s="281"/>
      <c r="AN149" s="281"/>
      <c r="AO149" s="281"/>
      <c r="AP149" s="281"/>
      <c r="AQ149" s="281"/>
      <c r="AR149" s="281"/>
      <c r="AS149" s="281"/>
      <c r="AT149" s="281"/>
    </row>
    <row r="150" spans="1:46" s="271" customFormat="1" ht="15.75" customHeight="1">
      <c r="A150" s="222"/>
      <c r="B150" s="222"/>
      <c r="C150" s="222"/>
      <c r="D150" s="222"/>
      <c r="E150" s="236"/>
      <c r="F150" s="222"/>
      <c r="G150" s="222"/>
      <c r="H150" s="222"/>
      <c r="I150" s="222"/>
      <c r="J150" s="246"/>
      <c r="K150" s="246"/>
      <c r="L150" s="246"/>
      <c r="M150" s="246"/>
      <c r="N150" s="246"/>
      <c r="O150" s="246"/>
      <c r="P150" s="246"/>
      <c r="Q150" s="246"/>
      <c r="R150" s="246"/>
      <c r="S150" s="246"/>
      <c r="T150" s="246"/>
      <c r="U150" s="246"/>
      <c r="V150" s="246"/>
      <c r="W150" s="246"/>
      <c r="X150" s="262"/>
      <c r="Y150" s="225"/>
      <c r="Z150" s="225"/>
      <c r="AA150" s="534"/>
      <c r="AB150" s="537"/>
      <c r="AC150" s="343"/>
      <c r="AD150" s="352" t="str">
        <f t="shared" si="16"/>
        <v/>
      </c>
      <c r="AE150" s="343"/>
      <c r="AF150" s="343"/>
      <c r="AG150" s="343"/>
      <c r="AH150" s="343"/>
      <c r="AI150" s="343"/>
      <c r="AJ150" s="343"/>
      <c r="AK150" s="343"/>
      <c r="AL150" s="281"/>
      <c r="AM150" s="281"/>
      <c r="AN150" s="281"/>
      <c r="AO150" s="281"/>
      <c r="AP150" s="281"/>
      <c r="AQ150" s="281"/>
      <c r="AR150" s="281"/>
      <c r="AS150" s="281"/>
      <c r="AT150" s="281"/>
    </row>
    <row r="151" spans="1:46" s="271" customFormat="1" ht="15.75" customHeight="1">
      <c r="A151" s="222"/>
      <c r="B151" s="222"/>
      <c r="C151" s="222"/>
      <c r="D151" s="222"/>
      <c r="E151" s="236"/>
      <c r="F151" s="222"/>
      <c r="G151" s="222"/>
      <c r="H151" s="222"/>
      <c r="I151" s="222"/>
      <c r="J151" s="246"/>
      <c r="K151" s="246"/>
      <c r="L151" s="246"/>
      <c r="M151" s="246"/>
      <c r="N151" s="246"/>
      <c r="O151" s="246"/>
      <c r="P151" s="246"/>
      <c r="Q151" s="246"/>
      <c r="R151" s="246"/>
      <c r="S151" s="246"/>
      <c r="T151" s="246"/>
      <c r="U151" s="246"/>
      <c r="V151" s="246"/>
      <c r="W151" s="246"/>
      <c r="X151" s="262"/>
      <c r="Y151" s="225"/>
      <c r="Z151" s="225"/>
      <c r="AA151" s="534"/>
      <c r="AB151" s="537"/>
      <c r="AC151" s="343"/>
      <c r="AD151" s="343"/>
      <c r="AE151" s="343"/>
      <c r="AF151" s="343"/>
      <c r="AG151" s="343"/>
      <c r="AH151" s="343"/>
      <c r="AI151" s="343"/>
      <c r="AJ151" s="343"/>
      <c r="AK151" s="343"/>
      <c r="AL151" s="281"/>
      <c r="AM151" s="281"/>
      <c r="AN151" s="281"/>
      <c r="AO151" s="281"/>
      <c r="AP151" s="281"/>
      <c r="AQ151" s="281"/>
      <c r="AR151" s="281"/>
      <c r="AS151" s="281"/>
      <c r="AT151" s="281"/>
    </row>
    <row r="152" spans="1:46" s="271" customFormat="1" ht="15.75" customHeight="1">
      <c r="A152" s="222"/>
      <c r="B152" s="222"/>
      <c r="C152" s="222"/>
      <c r="D152" s="222"/>
      <c r="E152" s="236"/>
      <c r="F152" s="222"/>
      <c r="G152" s="222"/>
      <c r="H152" s="222"/>
      <c r="I152" s="222"/>
      <c r="J152" s="246"/>
      <c r="K152" s="246"/>
      <c r="L152" s="246"/>
      <c r="M152" s="246"/>
      <c r="N152" s="246"/>
      <c r="O152" s="246"/>
      <c r="P152" s="246"/>
      <c r="Q152" s="246"/>
      <c r="R152" s="246"/>
      <c r="S152" s="246"/>
      <c r="T152" s="246"/>
      <c r="U152" s="246"/>
      <c r="V152" s="246"/>
      <c r="W152" s="246"/>
      <c r="X152" s="262"/>
      <c r="Y152" s="225"/>
      <c r="Z152" s="225"/>
      <c r="AA152" s="534"/>
      <c r="AB152" s="537"/>
      <c r="AC152" s="343"/>
      <c r="AD152" s="343"/>
      <c r="AE152" s="343"/>
      <c r="AF152" s="343"/>
      <c r="AG152" s="343"/>
      <c r="AH152" s="343"/>
      <c r="AI152" s="343"/>
      <c r="AJ152" s="343"/>
      <c r="AK152" s="343"/>
      <c r="AL152" s="281"/>
      <c r="AM152" s="281"/>
      <c r="AN152" s="281"/>
      <c r="AO152" s="281"/>
      <c r="AP152" s="281"/>
      <c r="AQ152" s="281"/>
      <c r="AR152" s="281"/>
      <c r="AS152" s="281"/>
      <c r="AT152" s="281"/>
    </row>
    <row r="153" spans="1:46" s="271" customFormat="1" ht="15.75" customHeight="1">
      <c r="A153" s="222"/>
      <c r="B153" s="222"/>
      <c r="C153" s="222"/>
      <c r="D153" s="222"/>
      <c r="E153" s="236"/>
      <c r="F153" s="222"/>
      <c r="G153" s="222"/>
      <c r="H153" s="222"/>
      <c r="I153" s="222"/>
      <c r="J153" s="225"/>
      <c r="K153" s="225"/>
      <c r="L153" s="225"/>
      <c r="M153" s="225"/>
      <c r="N153" s="225"/>
      <c r="O153" s="225"/>
      <c r="P153" s="225"/>
      <c r="Q153" s="225"/>
      <c r="R153" s="225"/>
      <c r="S153" s="225"/>
      <c r="T153" s="225"/>
      <c r="U153" s="225"/>
      <c r="V153" s="225"/>
      <c r="W153" s="225"/>
      <c r="X153" s="260"/>
      <c r="Y153" s="225"/>
      <c r="Z153" s="225"/>
      <c r="AA153" s="534"/>
      <c r="AB153" s="537"/>
      <c r="AC153" s="343"/>
      <c r="AD153" s="343"/>
      <c r="AE153" s="343"/>
      <c r="AF153" s="343"/>
      <c r="AG153" s="343"/>
      <c r="AH153" s="343"/>
      <c r="AI153" s="343"/>
      <c r="AJ153" s="343"/>
      <c r="AK153" s="343"/>
      <c r="AL153" s="281"/>
      <c r="AM153" s="281"/>
      <c r="AN153" s="281"/>
      <c r="AO153" s="281"/>
      <c r="AP153" s="281"/>
      <c r="AQ153" s="281"/>
      <c r="AR153" s="281"/>
      <c r="AS153" s="281"/>
      <c r="AT153" s="281"/>
    </row>
    <row r="154" spans="1:46" s="271" customFormat="1" ht="15.75" customHeight="1">
      <c r="A154" s="222"/>
      <c r="B154" s="222"/>
      <c r="C154" s="222"/>
      <c r="D154" s="222"/>
      <c r="E154" s="236"/>
      <c r="F154" s="222"/>
      <c r="G154" s="222"/>
      <c r="H154" s="222"/>
      <c r="I154" s="222"/>
      <c r="J154" s="225"/>
      <c r="K154" s="225"/>
      <c r="L154" s="225"/>
      <c r="M154" s="225"/>
      <c r="N154" s="225"/>
      <c r="O154" s="225"/>
      <c r="P154" s="225"/>
      <c r="Q154" s="225"/>
      <c r="R154" s="225"/>
      <c r="S154" s="225"/>
      <c r="T154" s="225"/>
      <c r="U154" s="225"/>
      <c r="V154" s="225"/>
      <c r="W154" s="225"/>
      <c r="X154" s="260"/>
      <c r="Y154" s="225"/>
      <c r="Z154" s="225"/>
      <c r="AA154" s="534"/>
      <c r="AB154" s="537"/>
      <c r="AC154" s="343"/>
      <c r="AD154" s="343"/>
      <c r="AE154" s="343"/>
      <c r="AF154" s="343"/>
      <c r="AG154" s="343"/>
      <c r="AH154" s="343"/>
      <c r="AI154" s="343"/>
      <c r="AJ154" s="343"/>
      <c r="AK154" s="343"/>
      <c r="AL154" s="281"/>
      <c r="AM154" s="281"/>
      <c r="AN154" s="281"/>
      <c r="AO154" s="281"/>
      <c r="AP154" s="281"/>
      <c r="AQ154" s="281"/>
      <c r="AR154" s="281"/>
      <c r="AS154" s="281"/>
      <c r="AT154" s="281"/>
    </row>
    <row r="155" spans="1:46" s="271" customFormat="1" ht="15.75" customHeight="1">
      <c r="A155" s="222"/>
      <c r="B155" s="222"/>
      <c r="C155" s="222"/>
      <c r="D155" s="222"/>
      <c r="E155" s="236"/>
      <c r="F155" s="222"/>
      <c r="G155" s="222"/>
      <c r="H155" s="222"/>
      <c r="I155" s="222"/>
      <c r="J155" s="225"/>
      <c r="K155" s="225"/>
      <c r="L155" s="225"/>
      <c r="M155" s="225"/>
      <c r="N155" s="225"/>
      <c r="O155" s="225"/>
      <c r="P155" s="225"/>
      <c r="Q155" s="225"/>
      <c r="R155" s="225"/>
      <c r="S155" s="225"/>
      <c r="T155" s="225"/>
      <c r="U155" s="225"/>
      <c r="V155" s="225"/>
      <c r="W155" s="225"/>
      <c r="X155" s="260"/>
      <c r="Y155" s="225"/>
      <c r="Z155" s="225"/>
      <c r="AA155" s="534"/>
      <c r="AB155" s="537"/>
      <c r="AC155" s="343"/>
      <c r="AD155" s="343"/>
      <c r="AE155" s="343"/>
      <c r="AF155" s="343"/>
      <c r="AG155" s="343"/>
      <c r="AH155" s="343"/>
      <c r="AI155" s="343"/>
      <c r="AJ155" s="343"/>
      <c r="AK155" s="343"/>
      <c r="AL155" s="281"/>
      <c r="AM155" s="281"/>
      <c r="AN155" s="281"/>
      <c r="AO155" s="281"/>
      <c r="AP155" s="281"/>
      <c r="AQ155" s="281"/>
      <c r="AR155" s="281"/>
      <c r="AS155" s="281"/>
      <c r="AT155" s="281"/>
    </row>
    <row r="156" spans="1:46" s="271" customFormat="1" ht="15.75" customHeight="1">
      <c r="A156" s="222"/>
      <c r="B156" s="222"/>
      <c r="C156" s="222"/>
      <c r="D156" s="222"/>
      <c r="E156" s="236"/>
      <c r="F156" s="222"/>
      <c r="G156" s="222"/>
      <c r="H156" s="222"/>
      <c r="I156" s="222"/>
      <c r="J156" s="225"/>
      <c r="K156" s="225"/>
      <c r="L156" s="225"/>
      <c r="M156" s="225"/>
      <c r="N156" s="225"/>
      <c r="O156" s="225"/>
      <c r="P156" s="225"/>
      <c r="Q156" s="225"/>
      <c r="R156" s="225"/>
      <c r="S156" s="225"/>
      <c r="T156" s="225"/>
      <c r="U156" s="225"/>
      <c r="V156" s="225"/>
      <c r="W156" s="225"/>
      <c r="X156" s="260"/>
      <c r="Y156" s="225"/>
      <c r="Z156" s="225"/>
      <c r="AA156" s="534"/>
      <c r="AB156" s="537"/>
      <c r="AC156" s="343"/>
      <c r="AD156" s="343"/>
      <c r="AE156" s="343"/>
      <c r="AF156" s="343"/>
      <c r="AG156" s="343"/>
      <c r="AH156" s="343"/>
      <c r="AI156" s="343"/>
      <c r="AJ156" s="343"/>
      <c r="AK156" s="343"/>
      <c r="AL156" s="281"/>
      <c r="AM156" s="281"/>
      <c r="AN156" s="281"/>
      <c r="AO156" s="281"/>
      <c r="AP156" s="281"/>
      <c r="AQ156" s="281"/>
      <c r="AR156" s="281"/>
      <c r="AS156" s="281"/>
      <c r="AT156" s="281"/>
    </row>
    <row r="157" spans="1:46" s="271" customFormat="1" ht="15.75" customHeight="1">
      <c r="A157" s="222"/>
      <c r="B157" s="222"/>
      <c r="C157" s="222"/>
      <c r="D157" s="222"/>
      <c r="E157" s="236"/>
      <c r="F157" s="222"/>
      <c r="G157" s="222"/>
      <c r="H157" s="222"/>
      <c r="I157" s="222"/>
      <c r="J157" s="225"/>
      <c r="K157" s="225"/>
      <c r="L157" s="225"/>
      <c r="M157" s="225"/>
      <c r="N157" s="225"/>
      <c r="O157" s="225"/>
      <c r="P157" s="225"/>
      <c r="Q157" s="225"/>
      <c r="R157" s="225"/>
      <c r="S157" s="225"/>
      <c r="T157" s="225"/>
      <c r="U157" s="225"/>
      <c r="V157" s="225"/>
      <c r="W157" s="225"/>
      <c r="X157" s="260"/>
      <c r="Y157" s="225"/>
      <c r="Z157" s="225"/>
      <c r="AA157" s="534"/>
      <c r="AB157" s="537"/>
      <c r="AC157" s="343"/>
      <c r="AD157" s="343"/>
      <c r="AE157" s="343"/>
      <c r="AF157" s="343"/>
      <c r="AG157" s="343"/>
      <c r="AH157" s="343"/>
      <c r="AI157" s="343"/>
      <c r="AJ157" s="343"/>
      <c r="AK157" s="343"/>
      <c r="AL157" s="281"/>
      <c r="AM157" s="281"/>
      <c r="AN157" s="281"/>
      <c r="AO157" s="281"/>
      <c r="AP157" s="281"/>
      <c r="AQ157" s="281"/>
      <c r="AR157" s="281"/>
      <c r="AS157" s="281"/>
      <c r="AT157" s="281"/>
    </row>
    <row r="158" spans="1:46" s="271" customFormat="1" ht="15.75" customHeight="1">
      <c r="A158" s="222"/>
      <c r="B158" s="222"/>
      <c r="C158" s="222"/>
      <c r="D158" s="222"/>
      <c r="E158" s="236"/>
      <c r="F158" s="222"/>
      <c r="G158" s="222"/>
      <c r="H158" s="222"/>
      <c r="I158" s="222"/>
      <c r="J158" s="225"/>
      <c r="K158" s="225"/>
      <c r="L158" s="225"/>
      <c r="M158" s="225"/>
      <c r="N158" s="225"/>
      <c r="O158" s="225"/>
      <c r="P158" s="225"/>
      <c r="Q158" s="225"/>
      <c r="R158" s="225"/>
      <c r="S158" s="225"/>
      <c r="T158" s="225"/>
      <c r="U158" s="225"/>
      <c r="V158" s="225"/>
      <c r="W158" s="225"/>
      <c r="X158" s="260"/>
      <c r="Y158" s="225"/>
      <c r="Z158" s="225"/>
      <c r="AA158" s="534"/>
      <c r="AB158" s="537"/>
      <c r="AC158" s="343"/>
      <c r="AD158" s="343"/>
      <c r="AE158" s="343"/>
      <c r="AF158" s="343"/>
      <c r="AG158" s="343"/>
      <c r="AH158" s="343"/>
      <c r="AI158" s="343"/>
      <c r="AJ158" s="343"/>
      <c r="AK158" s="343"/>
      <c r="AL158" s="281"/>
      <c r="AM158" s="281"/>
      <c r="AN158" s="281"/>
      <c r="AO158" s="281"/>
      <c r="AP158" s="281"/>
      <c r="AQ158" s="281"/>
      <c r="AR158" s="281"/>
      <c r="AS158" s="281"/>
      <c r="AT158" s="281"/>
    </row>
    <row r="159" spans="1:46" s="271" customFormat="1" ht="15.75" customHeight="1">
      <c r="A159" s="222"/>
      <c r="B159" s="222"/>
      <c r="C159" s="222"/>
      <c r="D159" s="222"/>
      <c r="E159" s="236"/>
      <c r="F159" s="222"/>
      <c r="G159" s="222"/>
      <c r="H159" s="222"/>
      <c r="I159" s="222"/>
      <c r="J159" s="225"/>
      <c r="K159" s="225"/>
      <c r="L159" s="225"/>
      <c r="M159" s="225"/>
      <c r="N159" s="225"/>
      <c r="O159" s="225"/>
      <c r="P159" s="225"/>
      <c r="Q159" s="225"/>
      <c r="R159" s="225"/>
      <c r="S159" s="225"/>
      <c r="T159" s="225"/>
      <c r="U159" s="225"/>
      <c r="V159" s="225"/>
      <c r="W159" s="225"/>
      <c r="X159" s="260"/>
      <c r="Y159" s="225"/>
      <c r="Z159" s="225"/>
      <c r="AA159" s="534"/>
      <c r="AB159" s="537"/>
      <c r="AC159" s="343"/>
      <c r="AD159" s="343"/>
      <c r="AE159" s="343"/>
      <c r="AF159" s="343"/>
      <c r="AG159" s="343"/>
      <c r="AH159" s="343"/>
      <c r="AI159" s="343"/>
      <c r="AJ159" s="343"/>
      <c r="AK159" s="343"/>
      <c r="AL159" s="281"/>
      <c r="AM159" s="281"/>
      <c r="AN159" s="281"/>
      <c r="AO159" s="281"/>
      <c r="AP159" s="281"/>
      <c r="AQ159" s="281"/>
      <c r="AR159" s="281"/>
      <c r="AS159" s="281"/>
      <c r="AT159" s="281"/>
    </row>
    <row r="160" spans="1:46" s="271" customFormat="1" ht="15.75" customHeight="1">
      <c r="A160" s="222"/>
      <c r="B160" s="222"/>
      <c r="C160" s="222"/>
      <c r="D160" s="222"/>
      <c r="E160" s="236"/>
      <c r="F160" s="222"/>
      <c r="G160" s="222"/>
      <c r="H160" s="222"/>
      <c r="I160" s="222"/>
      <c r="J160" s="225"/>
      <c r="K160" s="225"/>
      <c r="L160" s="225"/>
      <c r="M160" s="225"/>
      <c r="N160" s="225"/>
      <c r="O160" s="225"/>
      <c r="P160" s="225"/>
      <c r="Q160" s="225"/>
      <c r="R160" s="225"/>
      <c r="S160" s="225"/>
      <c r="T160" s="225"/>
      <c r="U160" s="225"/>
      <c r="V160" s="225"/>
      <c r="W160" s="225"/>
      <c r="X160" s="260"/>
      <c r="Y160" s="225"/>
      <c r="Z160" s="225"/>
      <c r="AA160" s="534"/>
      <c r="AB160" s="537"/>
      <c r="AC160" s="343"/>
      <c r="AD160" s="343"/>
      <c r="AE160" s="343"/>
      <c r="AF160" s="343"/>
      <c r="AG160" s="343"/>
      <c r="AH160" s="343"/>
      <c r="AI160" s="343"/>
      <c r="AJ160" s="343"/>
      <c r="AK160" s="343"/>
      <c r="AL160" s="281"/>
      <c r="AM160" s="281"/>
      <c r="AN160" s="281"/>
      <c r="AO160" s="281"/>
      <c r="AP160" s="281"/>
      <c r="AQ160" s="281"/>
      <c r="AR160" s="281"/>
      <c r="AS160" s="281"/>
      <c r="AT160" s="281"/>
    </row>
    <row r="161" spans="1:46" s="271" customFormat="1" ht="15.75" customHeight="1">
      <c r="A161" s="222"/>
      <c r="B161" s="222"/>
      <c r="C161" s="222"/>
      <c r="D161" s="222"/>
      <c r="E161" s="236"/>
      <c r="F161" s="222"/>
      <c r="G161" s="222"/>
      <c r="H161" s="222"/>
      <c r="I161" s="222"/>
      <c r="J161" s="225"/>
      <c r="K161" s="225"/>
      <c r="L161" s="225"/>
      <c r="M161" s="225"/>
      <c r="N161" s="225"/>
      <c r="O161" s="225"/>
      <c r="P161" s="225"/>
      <c r="Q161" s="225"/>
      <c r="R161" s="225"/>
      <c r="S161" s="225"/>
      <c r="T161" s="225"/>
      <c r="U161" s="225"/>
      <c r="V161" s="225"/>
      <c r="W161" s="225"/>
      <c r="X161" s="260"/>
      <c r="Y161" s="225"/>
      <c r="Z161" s="225"/>
      <c r="AA161" s="534"/>
      <c r="AB161" s="537"/>
      <c r="AC161" s="343"/>
      <c r="AD161" s="343"/>
      <c r="AE161" s="343"/>
      <c r="AF161" s="343"/>
      <c r="AG161" s="343"/>
      <c r="AH161" s="343"/>
      <c r="AI161" s="343"/>
      <c r="AJ161" s="343"/>
      <c r="AK161" s="343"/>
      <c r="AL161" s="281"/>
      <c r="AM161" s="281"/>
      <c r="AN161" s="281"/>
      <c r="AO161" s="281"/>
      <c r="AP161" s="281"/>
      <c r="AQ161" s="281"/>
      <c r="AR161" s="281"/>
      <c r="AS161" s="281"/>
      <c r="AT161" s="281"/>
    </row>
    <row r="162" spans="1:46" s="271" customFormat="1" ht="15.75" customHeight="1">
      <c r="A162" s="222"/>
      <c r="B162" s="222"/>
      <c r="C162" s="222"/>
      <c r="D162" s="222"/>
      <c r="E162" s="236"/>
      <c r="F162" s="222"/>
      <c r="G162" s="222"/>
      <c r="H162" s="222"/>
      <c r="I162" s="222"/>
      <c r="J162" s="225"/>
      <c r="K162" s="225"/>
      <c r="L162" s="225"/>
      <c r="M162" s="225"/>
      <c r="N162" s="225"/>
      <c r="O162" s="225"/>
      <c r="P162" s="225"/>
      <c r="Q162" s="225"/>
      <c r="R162" s="225"/>
      <c r="S162" s="225"/>
      <c r="T162" s="225"/>
      <c r="U162" s="225"/>
      <c r="V162" s="225"/>
      <c r="W162" s="225"/>
      <c r="X162" s="260"/>
      <c r="Y162" s="225"/>
      <c r="Z162" s="225"/>
      <c r="AA162" s="534"/>
      <c r="AB162" s="537"/>
      <c r="AC162" s="343"/>
      <c r="AD162" s="343"/>
      <c r="AE162" s="343"/>
      <c r="AF162" s="343"/>
      <c r="AG162" s="343"/>
      <c r="AH162" s="343"/>
      <c r="AI162" s="343"/>
      <c r="AJ162" s="343"/>
      <c r="AK162" s="343"/>
      <c r="AL162" s="281"/>
      <c r="AM162" s="281"/>
      <c r="AN162" s="281"/>
      <c r="AO162" s="281"/>
      <c r="AP162" s="281"/>
      <c r="AQ162" s="281"/>
      <c r="AR162" s="281"/>
      <c r="AS162" s="281"/>
      <c r="AT162" s="281"/>
    </row>
    <row r="163" spans="1:46" s="271" customFormat="1" ht="15.75" customHeight="1">
      <c r="A163" s="222"/>
      <c r="B163" s="222"/>
      <c r="C163" s="222"/>
      <c r="D163" s="222"/>
      <c r="E163" s="236"/>
      <c r="F163" s="222"/>
      <c r="G163" s="222"/>
      <c r="H163" s="222"/>
      <c r="I163" s="222"/>
      <c r="J163" s="225"/>
      <c r="K163" s="225"/>
      <c r="L163" s="225"/>
      <c r="M163" s="225"/>
      <c r="N163" s="225"/>
      <c r="O163" s="225"/>
      <c r="P163" s="225"/>
      <c r="Q163" s="225"/>
      <c r="R163" s="225"/>
      <c r="S163" s="225"/>
      <c r="T163" s="225"/>
      <c r="U163" s="225"/>
      <c r="V163" s="225"/>
      <c r="W163" s="225"/>
      <c r="X163" s="260"/>
      <c r="Y163" s="225"/>
      <c r="Z163" s="225"/>
      <c r="AA163" s="534"/>
      <c r="AB163" s="537"/>
      <c r="AC163" s="343"/>
      <c r="AD163" s="343"/>
      <c r="AE163" s="343"/>
      <c r="AF163" s="343"/>
      <c r="AG163" s="343"/>
      <c r="AH163" s="343"/>
      <c r="AI163" s="343"/>
      <c r="AJ163" s="343"/>
      <c r="AK163" s="343"/>
      <c r="AL163" s="281"/>
      <c r="AM163" s="281"/>
      <c r="AN163" s="281"/>
      <c r="AO163" s="281"/>
      <c r="AP163" s="281"/>
      <c r="AQ163" s="281"/>
      <c r="AR163" s="281"/>
      <c r="AS163" s="281"/>
      <c r="AT163" s="281"/>
    </row>
    <row r="164" spans="1:46" s="271" customFormat="1" ht="15.75" customHeight="1">
      <c r="A164" s="222"/>
      <c r="B164" s="222"/>
      <c r="C164" s="222"/>
      <c r="D164" s="222"/>
      <c r="E164" s="236"/>
      <c r="F164" s="222"/>
      <c r="G164" s="222"/>
      <c r="H164" s="222"/>
      <c r="I164" s="222"/>
      <c r="J164" s="225"/>
      <c r="K164" s="225"/>
      <c r="L164" s="225"/>
      <c r="M164" s="225"/>
      <c r="N164" s="225"/>
      <c r="O164" s="225"/>
      <c r="P164" s="225"/>
      <c r="Q164" s="225"/>
      <c r="R164" s="225"/>
      <c r="S164" s="225"/>
      <c r="T164" s="225"/>
      <c r="U164" s="225"/>
      <c r="V164" s="225"/>
      <c r="W164" s="225"/>
      <c r="X164" s="260"/>
      <c r="Y164" s="225"/>
      <c r="Z164" s="225"/>
      <c r="AA164" s="534"/>
      <c r="AB164" s="537"/>
      <c r="AC164" s="343"/>
      <c r="AD164" s="343"/>
      <c r="AE164" s="343"/>
      <c r="AF164" s="343"/>
      <c r="AG164" s="343"/>
      <c r="AH164" s="343"/>
      <c r="AI164" s="343"/>
      <c r="AJ164" s="343"/>
      <c r="AK164" s="343"/>
      <c r="AL164" s="281"/>
      <c r="AM164" s="281"/>
      <c r="AN164" s="281"/>
      <c r="AO164" s="281"/>
      <c r="AP164" s="281"/>
      <c r="AQ164" s="281"/>
      <c r="AR164" s="281"/>
      <c r="AS164" s="281"/>
      <c r="AT164" s="281"/>
    </row>
    <row r="165" spans="1:46" s="271" customFormat="1" ht="15.75" customHeight="1">
      <c r="A165" s="222"/>
      <c r="B165" s="222"/>
      <c r="C165" s="222"/>
      <c r="D165" s="222"/>
      <c r="E165" s="236"/>
      <c r="F165" s="222"/>
      <c r="G165" s="222"/>
      <c r="H165" s="222"/>
      <c r="I165" s="222"/>
      <c r="J165" s="225"/>
      <c r="K165" s="225"/>
      <c r="L165" s="225"/>
      <c r="M165" s="225"/>
      <c r="N165" s="225"/>
      <c r="O165" s="225"/>
      <c r="P165" s="225"/>
      <c r="Q165" s="225"/>
      <c r="R165" s="225"/>
      <c r="S165" s="225"/>
      <c r="T165" s="225"/>
      <c r="U165" s="225"/>
      <c r="V165" s="225"/>
      <c r="W165" s="225"/>
      <c r="X165" s="260"/>
      <c r="Y165" s="225"/>
      <c r="Z165" s="225"/>
      <c r="AA165" s="534"/>
      <c r="AB165" s="537"/>
      <c r="AC165" s="343"/>
      <c r="AD165" s="343"/>
      <c r="AE165" s="343"/>
      <c r="AF165" s="343"/>
      <c r="AG165" s="343"/>
      <c r="AH165" s="343"/>
      <c r="AI165" s="343"/>
      <c r="AJ165" s="343"/>
      <c r="AK165" s="343"/>
      <c r="AL165" s="281"/>
      <c r="AM165" s="281"/>
      <c r="AN165" s="281"/>
      <c r="AO165" s="281"/>
      <c r="AP165" s="281"/>
      <c r="AQ165" s="281"/>
      <c r="AR165" s="281"/>
      <c r="AS165" s="281"/>
      <c r="AT165" s="281"/>
    </row>
    <row r="166" spans="1:46" s="271" customFormat="1" ht="15.75" customHeight="1">
      <c r="A166" s="222"/>
      <c r="B166" s="222"/>
      <c r="C166" s="222"/>
      <c r="D166" s="222"/>
      <c r="E166" s="236"/>
      <c r="F166" s="222"/>
      <c r="G166" s="222"/>
      <c r="H166" s="222"/>
      <c r="I166" s="222"/>
      <c r="J166" s="225"/>
      <c r="K166" s="225"/>
      <c r="L166" s="225"/>
      <c r="M166" s="225"/>
      <c r="N166" s="225"/>
      <c r="O166" s="225"/>
      <c r="P166" s="225"/>
      <c r="Q166" s="225"/>
      <c r="R166" s="225"/>
      <c r="S166" s="225"/>
      <c r="T166" s="225"/>
      <c r="U166" s="225"/>
      <c r="V166" s="225"/>
      <c r="W166" s="225"/>
      <c r="X166" s="260"/>
      <c r="Y166" s="225"/>
      <c r="Z166" s="225"/>
      <c r="AA166" s="534"/>
      <c r="AB166" s="537"/>
      <c r="AC166" s="343"/>
      <c r="AD166" s="343"/>
      <c r="AE166" s="343"/>
      <c r="AF166" s="343"/>
      <c r="AG166" s="343"/>
      <c r="AH166" s="343"/>
      <c r="AI166" s="343"/>
      <c r="AJ166" s="343"/>
      <c r="AK166" s="343"/>
      <c r="AL166" s="281"/>
      <c r="AM166" s="281"/>
      <c r="AN166" s="281"/>
      <c r="AO166" s="281"/>
      <c r="AP166" s="281"/>
      <c r="AQ166" s="281"/>
      <c r="AR166" s="281"/>
      <c r="AS166" s="281"/>
      <c r="AT166" s="281"/>
    </row>
    <row r="167" spans="1:46" s="271" customFormat="1" ht="15.75" customHeight="1">
      <c r="A167" s="222"/>
      <c r="B167" s="222"/>
      <c r="C167" s="222"/>
      <c r="D167" s="222"/>
      <c r="E167" s="236"/>
      <c r="F167" s="222"/>
      <c r="G167" s="222"/>
      <c r="H167" s="222"/>
      <c r="I167" s="222"/>
      <c r="J167" s="225"/>
      <c r="K167" s="225"/>
      <c r="L167" s="225"/>
      <c r="M167" s="225"/>
      <c r="N167" s="225"/>
      <c r="O167" s="225"/>
      <c r="P167" s="225"/>
      <c r="Q167" s="225"/>
      <c r="R167" s="225"/>
      <c r="S167" s="225"/>
      <c r="T167" s="225"/>
      <c r="U167" s="225"/>
      <c r="V167" s="225"/>
      <c r="W167" s="225"/>
      <c r="X167" s="260"/>
      <c r="Y167" s="225"/>
      <c r="Z167" s="225"/>
      <c r="AA167" s="534"/>
      <c r="AB167" s="537"/>
      <c r="AC167" s="343"/>
      <c r="AD167" s="343"/>
      <c r="AE167" s="343"/>
      <c r="AF167" s="343"/>
      <c r="AG167" s="343"/>
      <c r="AH167" s="343"/>
      <c r="AI167" s="343"/>
      <c r="AJ167" s="343"/>
      <c r="AK167" s="343"/>
      <c r="AL167" s="281"/>
      <c r="AM167" s="281"/>
      <c r="AN167" s="281"/>
      <c r="AO167" s="281"/>
      <c r="AP167" s="281"/>
      <c r="AQ167" s="281"/>
      <c r="AR167" s="281"/>
      <c r="AS167" s="281"/>
      <c r="AT167" s="281"/>
    </row>
    <row r="168" spans="1:46" s="271" customFormat="1" ht="15.75" customHeight="1">
      <c r="A168" s="222"/>
      <c r="B168" s="222"/>
      <c r="C168" s="222"/>
      <c r="D168" s="222"/>
      <c r="E168" s="236"/>
      <c r="F168" s="222"/>
      <c r="G168" s="222"/>
      <c r="H168" s="222"/>
      <c r="I168" s="222"/>
      <c r="J168" s="225"/>
      <c r="K168" s="225"/>
      <c r="L168" s="225"/>
      <c r="M168" s="225"/>
      <c r="N168" s="225"/>
      <c r="O168" s="225"/>
      <c r="P168" s="225"/>
      <c r="Q168" s="225"/>
      <c r="R168" s="225"/>
      <c r="S168" s="225"/>
      <c r="T168" s="225"/>
      <c r="U168" s="225"/>
      <c r="V168" s="225"/>
      <c r="W168" s="225"/>
      <c r="X168" s="260"/>
      <c r="Y168" s="225"/>
      <c r="Z168" s="225"/>
      <c r="AA168" s="534"/>
      <c r="AB168" s="537"/>
      <c r="AC168" s="343"/>
      <c r="AD168" s="343"/>
      <c r="AE168" s="343"/>
      <c r="AF168" s="343"/>
      <c r="AG168" s="343"/>
      <c r="AH168" s="343"/>
      <c r="AI168" s="343"/>
      <c r="AJ168" s="343"/>
      <c r="AK168" s="343"/>
      <c r="AL168" s="281"/>
      <c r="AM168" s="281"/>
      <c r="AN168" s="281"/>
      <c r="AO168" s="281"/>
      <c r="AP168" s="281"/>
      <c r="AQ168" s="281"/>
      <c r="AR168" s="281"/>
      <c r="AS168" s="281"/>
      <c r="AT168" s="281"/>
    </row>
    <row r="169" spans="1:46" s="271" customFormat="1" ht="15.75" customHeight="1">
      <c r="A169" s="222"/>
      <c r="B169" s="222"/>
      <c r="C169" s="222"/>
      <c r="D169" s="222"/>
      <c r="E169" s="236"/>
      <c r="F169" s="222"/>
      <c r="G169" s="222"/>
      <c r="H169" s="222"/>
      <c r="I169" s="222"/>
      <c r="J169" s="225"/>
      <c r="K169" s="225"/>
      <c r="L169" s="225"/>
      <c r="M169" s="225"/>
      <c r="N169" s="225"/>
      <c r="O169" s="225"/>
      <c r="P169" s="225"/>
      <c r="Q169" s="225"/>
      <c r="R169" s="225"/>
      <c r="S169" s="225"/>
      <c r="T169" s="225"/>
      <c r="U169" s="225"/>
      <c r="V169" s="225"/>
      <c r="W169" s="225"/>
      <c r="X169" s="260"/>
      <c r="Y169" s="225"/>
      <c r="Z169" s="225"/>
      <c r="AA169" s="534"/>
      <c r="AB169" s="537"/>
      <c r="AC169" s="343"/>
      <c r="AD169" s="343"/>
      <c r="AE169" s="343"/>
      <c r="AF169" s="343"/>
      <c r="AG169" s="343"/>
      <c r="AH169" s="343"/>
      <c r="AI169" s="343"/>
      <c r="AJ169" s="343"/>
      <c r="AK169" s="343"/>
      <c r="AL169" s="281"/>
      <c r="AM169" s="281"/>
      <c r="AN169" s="281"/>
      <c r="AO169" s="281"/>
      <c r="AP169" s="281"/>
      <c r="AQ169" s="281"/>
      <c r="AR169" s="281"/>
      <c r="AS169" s="281"/>
      <c r="AT169" s="281"/>
    </row>
    <row r="170" spans="1:46" s="271" customFormat="1" ht="15.75" customHeight="1">
      <c r="A170" s="222"/>
      <c r="B170" s="222"/>
      <c r="C170" s="222"/>
      <c r="D170" s="222"/>
      <c r="E170" s="236"/>
      <c r="F170" s="222"/>
      <c r="G170" s="222"/>
      <c r="H170" s="222"/>
      <c r="I170" s="222"/>
      <c r="J170" s="225"/>
      <c r="K170" s="225"/>
      <c r="L170" s="225"/>
      <c r="M170" s="225"/>
      <c r="N170" s="225"/>
      <c r="O170" s="225"/>
      <c r="P170" s="225"/>
      <c r="Q170" s="225"/>
      <c r="R170" s="225"/>
      <c r="S170" s="225"/>
      <c r="T170" s="225"/>
      <c r="U170" s="225"/>
      <c r="V170" s="225"/>
      <c r="W170" s="225"/>
      <c r="X170" s="260"/>
      <c r="Y170" s="225"/>
      <c r="Z170" s="225"/>
      <c r="AA170" s="534"/>
      <c r="AB170" s="537"/>
      <c r="AC170" s="343"/>
      <c r="AD170" s="343"/>
      <c r="AE170" s="343"/>
      <c r="AF170" s="343"/>
      <c r="AG170" s="343"/>
      <c r="AH170" s="343"/>
      <c r="AI170" s="343"/>
      <c r="AJ170" s="343"/>
      <c r="AK170" s="343"/>
      <c r="AL170" s="281"/>
      <c r="AM170" s="281"/>
      <c r="AN170" s="281"/>
      <c r="AO170" s="281"/>
      <c r="AP170" s="281"/>
      <c r="AQ170" s="281"/>
      <c r="AR170" s="281"/>
      <c r="AS170" s="281"/>
      <c r="AT170" s="281"/>
    </row>
    <row r="171" spans="1:46" s="271" customFormat="1" ht="15.75" customHeight="1">
      <c r="A171" s="222"/>
      <c r="B171" s="222"/>
      <c r="C171" s="222"/>
      <c r="D171" s="222"/>
      <c r="E171" s="236"/>
      <c r="F171" s="222"/>
      <c r="G171" s="222"/>
      <c r="H171" s="222"/>
      <c r="I171" s="222"/>
      <c r="J171" s="225"/>
      <c r="K171" s="225"/>
      <c r="L171" s="225"/>
      <c r="M171" s="225"/>
      <c r="N171" s="225"/>
      <c r="O171" s="225"/>
      <c r="P171" s="225"/>
      <c r="Q171" s="225"/>
      <c r="R171" s="225"/>
      <c r="S171" s="225"/>
      <c r="T171" s="225"/>
      <c r="U171" s="225"/>
      <c r="V171" s="225"/>
      <c r="W171" s="225"/>
      <c r="X171" s="260"/>
      <c r="Y171" s="225"/>
      <c r="Z171" s="225"/>
      <c r="AA171" s="534"/>
      <c r="AB171" s="537"/>
      <c r="AC171" s="343"/>
      <c r="AD171" s="343"/>
      <c r="AE171" s="343"/>
      <c r="AF171" s="343"/>
      <c r="AG171" s="343"/>
      <c r="AH171" s="343"/>
      <c r="AI171" s="343"/>
      <c r="AJ171" s="343"/>
      <c r="AK171" s="343"/>
      <c r="AL171" s="281"/>
      <c r="AM171" s="281"/>
      <c r="AN171" s="281"/>
      <c r="AO171" s="281"/>
      <c r="AP171" s="281"/>
      <c r="AQ171" s="281"/>
      <c r="AR171" s="281"/>
      <c r="AS171" s="281"/>
      <c r="AT171" s="281"/>
    </row>
    <row r="172" spans="1:46" s="271" customFormat="1" ht="15.75" customHeight="1">
      <c r="A172" s="222"/>
      <c r="B172" s="222"/>
      <c r="C172" s="222"/>
      <c r="D172" s="222"/>
      <c r="E172" s="236"/>
      <c r="F172" s="222"/>
      <c r="G172" s="222"/>
      <c r="H172" s="222"/>
      <c r="I172" s="222"/>
      <c r="J172" s="225"/>
      <c r="K172" s="225"/>
      <c r="L172" s="225"/>
      <c r="M172" s="225"/>
      <c r="N172" s="225"/>
      <c r="O172" s="225"/>
      <c r="P172" s="225"/>
      <c r="Q172" s="225"/>
      <c r="R172" s="225"/>
      <c r="S172" s="225"/>
      <c r="T172" s="225"/>
      <c r="U172" s="225"/>
      <c r="V172" s="225"/>
      <c r="W172" s="225"/>
      <c r="X172" s="260"/>
      <c r="Y172" s="225"/>
      <c r="Z172" s="225"/>
      <c r="AA172" s="534"/>
      <c r="AB172" s="537"/>
      <c r="AC172" s="343"/>
      <c r="AD172" s="343"/>
      <c r="AE172" s="343"/>
      <c r="AF172" s="343"/>
      <c r="AG172" s="343"/>
      <c r="AH172" s="343"/>
      <c r="AI172" s="343"/>
      <c r="AJ172" s="343"/>
      <c r="AK172" s="343"/>
      <c r="AL172" s="281"/>
      <c r="AM172" s="281"/>
      <c r="AN172" s="281"/>
      <c r="AO172" s="281"/>
      <c r="AP172" s="281"/>
      <c r="AQ172" s="281"/>
      <c r="AR172" s="281"/>
      <c r="AS172" s="281"/>
      <c r="AT172" s="281"/>
    </row>
    <row r="173" spans="1:46" s="271" customFormat="1" ht="15.75" customHeight="1">
      <c r="A173" s="222"/>
      <c r="B173" s="222"/>
      <c r="C173" s="222"/>
      <c r="D173" s="222"/>
      <c r="E173" s="236"/>
      <c r="F173" s="222"/>
      <c r="G173" s="222"/>
      <c r="H173" s="222"/>
      <c r="I173" s="222"/>
      <c r="J173" s="225"/>
      <c r="K173" s="225"/>
      <c r="L173" s="225"/>
      <c r="M173" s="225"/>
      <c r="N173" s="225"/>
      <c r="O173" s="225"/>
      <c r="P173" s="225"/>
      <c r="Q173" s="225"/>
      <c r="R173" s="225"/>
      <c r="S173" s="225"/>
      <c r="T173" s="225"/>
      <c r="U173" s="225"/>
      <c r="V173" s="225"/>
      <c r="W173" s="225"/>
      <c r="X173" s="260"/>
      <c r="Y173" s="225"/>
      <c r="Z173" s="225"/>
      <c r="AA173" s="534"/>
      <c r="AB173" s="537"/>
      <c r="AC173" s="343"/>
      <c r="AD173" s="343"/>
      <c r="AE173" s="343"/>
      <c r="AF173" s="343"/>
      <c r="AG173" s="343"/>
      <c r="AH173" s="343"/>
      <c r="AI173" s="343"/>
      <c r="AJ173" s="343"/>
      <c r="AK173" s="343"/>
      <c r="AL173" s="281"/>
      <c r="AM173" s="281"/>
      <c r="AN173" s="281"/>
      <c r="AO173" s="281"/>
      <c r="AP173" s="281"/>
      <c r="AQ173" s="281"/>
      <c r="AR173" s="281"/>
      <c r="AS173" s="281"/>
      <c r="AT173" s="281"/>
    </row>
    <row r="174" spans="1:46" s="271" customFormat="1" ht="15.75" customHeight="1">
      <c r="A174" s="222"/>
      <c r="B174" s="222"/>
      <c r="C174" s="222"/>
      <c r="D174" s="222"/>
      <c r="E174" s="236"/>
      <c r="F174" s="222"/>
      <c r="G174" s="222"/>
      <c r="H174" s="222"/>
      <c r="I174" s="222"/>
      <c r="J174" s="225"/>
      <c r="K174" s="225"/>
      <c r="L174" s="225"/>
      <c r="M174" s="225"/>
      <c r="N174" s="225"/>
      <c r="O174" s="225"/>
      <c r="P174" s="225"/>
      <c r="Q174" s="225"/>
      <c r="R174" s="225"/>
      <c r="S174" s="225"/>
      <c r="T174" s="225"/>
      <c r="U174" s="225"/>
      <c r="V174" s="225"/>
      <c r="W174" s="225"/>
      <c r="X174" s="260"/>
      <c r="Y174" s="225"/>
      <c r="Z174" s="225"/>
      <c r="AA174" s="534"/>
      <c r="AB174" s="537"/>
      <c r="AC174" s="343"/>
      <c r="AD174" s="343"/>
      <c r="AE174" s="343"/>
      <c r="AF174" s="343"/>
      <c r="AG174" s="343"/>
      <c r="AH174" s="343"/>
      <c r="AI174" s="343"/>
      <c r="AJ174" s="343"/>
      <c r="AK174" s="343"/>
      <c r="AL174" s="281"/>
      <c r="AM174" s="281"/>
      <c r="AN174" s="281"/>
      <c r="AO174" s="281"/>
      <c r="AP174" s="281"/>
      <c r="AQ174" s="281"/>
      <c r="AR174" s="281"/>
      <c r="AS174" s="281"/>
      <c r="AT174" s="281"/>
    </row>
    <row r="175" spans="1:46" s="271" customFormat="1" ht="15.75" customHeight="1">
      <c r="A175" s="222"/>
      <c r="B175" s="222"/>
      <c r="C175" s="222"/>
      <c r="D175" s="222"/>
      <c r="E175" s="236"/>
      <c r="F175" s="222"/>
      <c r="G175" s="222"/>
      <c r="H175" s="222"/>
      <c r="I175" s="222"/>
      <c r="J175" s="225"/>
      <c r="K175" s="225"/>
      <c r="L175" s="225"/>
      <c r="M175" s="225"/>
      <c r="N175" s="225"/>
      <c r="O175" s="225"/>
      <c r="P175" s="225"/>
      <c r="Q175" s="225"/>
      <c r="R175" s="225"/>
      <c r="S175" s="225"/>
      <c r="T175" s="225"/>
      <c r="U175" s="225"/>
      <c r="V175" s="225"/>
      <c r="W175" s="225"/>
      <c r="X175" s="260"/>
      <c r="Y175" s="225"/>
      <c r="Z175" s="225"/>
      <c r="AA175" s="534"/>
      <c r="AB175" s="537"/>
      <c r="AC175" s="343"/>
      <c r="AD175" s="343"/>
      <c r="AE175" s="343"/>
      <c r="AF175" s="343"/>
      <c r="AG175" s="343"/>
      <c r="AH175" s="343"/>
      <c r="AI175" s="343"/>
      <c r="AJ175" s="343"/>
      <c r="AK175" s="343"/>
      <c r="AL175" s="281"/>
      <c r="AM175" s="281"/>
      <c r="AN175" s="281"/>
      <c r="AO175" s="281"/>
      <c r="AP175" s="281"/>
      <c r="AQ175" s="281"/>
      <c r="AR175" s="281"/>
      <c r="AS175" s="281"/>
      <c r="AT175" s="281"/>
    </row>
    <row r="176" spans="1:46" s="271" customFormat="1" ht="15.75" customHeight="1">
      <c r="A176" s="222"/>
      <c r="B176" s="222"/>
      <c r="C176" s="222"/>
      <c r="D176" s="222"/>
      <c r="E176" s="236"/>
      <c r="F176" s="222"/>
      <c r="G176" s="222"/>
      <c r="H176" s="222"/>
      <c r="I176" s="222"/>
      <c r="J176" s="225"/>
      <c r="K176" s="225"/>
      <c r="L176" s="225"/>
      <c r="M176" s="225"/>
      <c r="N176" s="225"/>
      <c r="O176" s="225"/>
      <c r="P176" s="225"/>
      <c r="Q176" s="225"/>
      <c r="R176" s="225"/>
      <c r="S176" s="225"/>
      <c r="T176" s="225"/>
      <c r="U176" s="225"/>
      <c r="V176" s="225"/>
      <c r="W176" s="225"/>
      <c r="X176" s="260"/>
      <c r="Y176" s="225"/>
      <c r="Z176" s="225"/>
      <c r="AA176" s="534"/>
      <c r="AB176" s="537"/>
      <c r="AC176" s="343"/>
      <c r="AD176" s="343"/>
      <c r="AE176" s="343"/>
      <c r="AF176" s="343"/>
      <c r="AG176" s="343"/>
      <c r="AH176" s="343"/>
      <c r="AI176" s="343"/>
      <c r="AJ176" s="343"/>
      <c r="AK176" s="343"/>
      <c r="AL176" s="281"/>
      <c r="AM176" s="281"/>
      <c r="AN176" s="281"/>
      <c r="AO176" s="281"/>
      <c r="AP176" s="281"/>
      <c r="AQ176" s="281"/>
      <c r="AR176" s="281"/>
      <c r="AS176" s="281"/>
      <c r="AT176" s="281"/>
    </row>
    <row r="177" spans="1:46" s="271" customFormat="1" ht="15.75" customHeight="1">
      <c r="A177" s="222"/>
      <c r="B177" s="222"/>
      <c r="C177" s="222"/>
      <c r="D177" s="222"/>
      <c r="E177" s="236"/>
      <c r="F177" s="222"/>
      <c r="G177" s="222"/>
      <c r="H177" s="222"/>
      <c r="I177" s="222"/>
      <c r="J177" s="225"/>
      <c r="K177" s="225"/>
      <c r="L177" s="225"/>
      <c r="M177" s="225"/>
      <c r="N177" s="225"/>
      <c r="O177" s="225"/>
      <c r="P177" s="225"/>
      <c r="Q177" s="225"/>
      <c r="R177" s="225"/>
      <c r="S177" s="225"/>
      <c r="T177" s="225"/>
      <c r="U177" s="225"/>
      <c r="V177" s="225"/>
      <c r="W177" s="225"/>
      <c r="X177" s="260"/>
      <c r="Y177" s="225"/>
      <c r="Z177" s="225"/>
      <c r="AA177" s="534"/>
      <c r="AB177" s="537"/>
      <c r="AC177" s="343"/>
      <c r="AD177" s="343"/>
      <c r="AE177" s="343"/>
      <c r="AF177" s="343"/>
      <c r="AG177" s="343"/>
      <c r="AH177" s="343"/>
      <c r="AI177" s="343"/>
      <c r="AJ177" s="343"/>
      <c r="AK177" s="343"/>
      <c r="AL177" s="281"/>
      <c r="AM177" s="281"/>
      <c r="AN177" s="281"/>
      <c r="AO177" s="281"/>
      <c r="AP177" s="281"/>
      <c r="AQ177" s="281"/>
      <c r="AR177" s="281"/>
      <c r="AS177" s="281"/>
      <c r="AT177" s="281"/>
    </row>
    <row r="178" spans="1:46" s="271" customFormat="1" ht="15.75" customHeight="1">
      <c r="A178" s="222"/>
      <c r="B178" s="222"/>
      <c r="C178" s="222"/>
      <c r="D178" s="222"/>
      <c r="E178" s="236"/>
      <c r="F178" s="222"/>
      <c r="G178" s="222"/>
      <c r="H178" s="222"/>
      <c r="I178" s="222"/>
      <c r="J178" s="225"/>
      <c r="K178" s="225"/>
      <c r="L178" s="225"/>
      <c r="M178" s="225"/>
      <c r="N178" s="225"/>
      <c r="O178" s="225"/>
      <c r="P178" s="225"/>
      <c r="Q178" s="225"/>
      <c r="R178" s="225"/>
      <c r="S178" s="225"/>
      <c r="T178" s="225"/>
      <c r="U178" s="225"/>
      <c r="V178" s="225"/>
      <c r="W178" s="225"/>
      <c r="X178" s="260"/>
      <c r="Y178" s="225"/>
      <c r="Z178" s="225"/>
      <c r="AA178" s="534"/>
      <c r="AB178" s="537"/>
      <c r="AC178" s="343"/>
      <c r="AD178" s="343"/>
      <c r="AE178" s="343"/>
      <c r="AF178" s="343"/>
      <c r="AG178" s="343"/>
      <c r="AH178" s="343"/>
      <c r="AI178" s="343"/>
      <c r="AJ178" s="343"/>
      <c r="AK178" s="343"/>
      <c r="AL178" s="281"/>
      <c r="AM178" s="281"/>
      <c r="AN178" s="281"/>
      <c r="AO178" s="281"/>
      <c r="AP178" s="281"/>
      <c r="AQ178" s="281"/>
      <c r="AR178" s="281"/>
      <c r="AS178" s="281"/>
      <c r="AT178" s="281"/>
    </row>
    <row r="179" spans="1:46" s="271" customFormat="1" ht="15.75" customHeight="1">
      <c r="A179" s="222"/>
      <c r="B179" s="222"/>
      <c r="C179" s="222"/>
      <c r="D179" s="222"/>
      <c r="E179" s="236"/>
      <c r="F179" s="222"/>
      <c r="G179" s="222"/>
      <c r="H179" s="222"/>
      <c r="I179" s="222"/>
      <c r="J179" s="225"/>
      <c r="K179" s="225"/>
      <c r="L179" s="225"/>
      <c r="M179" s="225"/>
      <c r="N179" s="225"/>
      <c r="O179" s="225"/>
      <c r="P179" s="225"/>
      <c r="Q179" s="225"/>
      <c r="R179" s="225"/>
      <c r="S179" s="225"/>
      <c r="T179" s="225"/>
      <c r="U179" s="225"/>
      <c r="V179" s="225"/>
      <c r="W179" s="225"/>
      <c r="X179" s="260"/>
      <c r="Y179" s="225"/>
      <c r="Z179" s="225"/>
      <c r="AA179" s="534"/>
      <c r="AB179" s="537"/>
      <c r="AC179" s="343"/>
      <c r="AD179" s="343"/>
      <c r="AE179" s="343"/>
      <c r="AF179" s="343"/>
      <c r="AG179" s="343"/>
      <c r="AH179" s="343"/>
      <c r="AI179" s="343"/>
      <c r="AJ179" s="343"/>
      <c r="AK179" s="343"/>
      <c r="AL179" s="281"/>
      <c r="AM179" s="281"/>
      <c r="AN179" s="281"/>
      <c r="AO179" s="281"/>
      <c r="AP179" s="281"/>
      <c r="AQ179" s="281"/>
      <c r="AR179" s="281"/>
      <c r="AS179" s="281"/>
      <c r="AT179" s="281"/>
    </row>
    <row r="180" spans="1:46" s="271" customFormat="1" ht="15.75" customHeight="1">
      <c r="A180" s="222"/>
      <c r="B180" s="222"/>
      <c r="C180" s="222"/>
      <c r="D180" s="222"/>
      <c r="E180" s="236"/>
      <c r="F180" s="222"/>
      <c r="G180" s="222"/>
      <c r="H180" s="222"/>
      <c r="I180" s="222"/>
      <c r="J180" s="225"/>
      <c r="K180" s="225"/>
      <c r="L180" s="225"/>
      <c r="M180" s="225"/>
      <c r="N180" s="225"/>
      <c r="O180" s="225"/>
      <c r="P180" s="225"/>
      <c r="Q180" s="225"/>
      <c r="R180" s="225"/>
      <c r="S180" s="225"/>
      <c r="T180" s="225"/>
      <c r="U180" s="225"/>
      <c r="V180" s="225"/>
      <c r="W180" s="225"/>
      <c r="X180" s="260"/>
      <c r="Y180" s="225"/>
      <c r="Z180" s="225"/>
      <c r="AA180" s="534"/>
      <c r="AB180" s="537"/>
      <c r="AC180" s="343"/>
      <c r="AD180" s="343"/>
      <c r="AE180" s="343"/>
      <c r="AF180" s="343"/>
      <c r="AG180" s="343"/>
      <c r="AH180" s="343"/>
      <c r="AI180" s="343"/>
      <c r="AJ180" s="343"/>
      <c r="AK180" s="343"/>
      <c r="AL180" s="281"/>
      <c r="AM180" s="281"/>
      <c r="AN180" s="281"/>
      <c r="AO180" s="281"/>
      <c r="AP180" s="281"/>
      <c r="AQ180" s="281"/>
      <c r="AR180" s="281"/>
      <c r="AS180" s="281"/>
      <c r="AT180" s="281"/>
    </row>
    <row r="181" spans="1:46" s="271" customFormat="1" ht="15.75" customHeight="1">
      <c r="A181" s="222"/>
      <c r="B181" s="222"/>
      <c r="C181" s="222"/>
      <c r="D181" s="222"/>
      <c r="E181" s="236"/>
      <c r="F181" s="222"/>
      <c r="G181" s="222"/>
      <c r="H181" s="222"/>
      <c r="I181" s="222"/>
      <c r="J181" s="225"/>
      <c r="K181" s="225"/>
      <c r="L181" s="225"/>
      <c r="M181" s="225"/>
      <c r="N181" s="225"/>
      <c r="O181" s="225"/>
      <c r="P181" s="225"/>
      <c r="Q181" s="225"/>
      <c r="R181" s="225"/>
      <c r="S181" s="225"/>
      <c r="T181" s="225"/>
      <c r="U181" s="225"/>
      <c r="V181" s="225"/>
      <c r="W181" s="225"/>
      <c r="X181" s="260"/>
      <c r="Y181" s="225"/>
      <c r="Z181" s="225"/>
      <c r="AA181" s="534"/>
      <c r="AB181" s="537"/>
      <c r="AC181" s="343"/>
      <c r="AD181" s="343"/>
      <c r="AE181" s="343"/>
      <c r="AF181" s="343"/>
      <c r="AG181" s="343"/>
      <c r="AH181" s="343"/>
      <c r="AI181" s="343"/>
      <c r="AJ181" s="343"/>
      <c r="AK181" s="343"/>
      <c r="AL181" s="281"/>
      <c r="AM181" s="281"/>
      <c r="AN181" s="281"/>
      <c r="AO181" s="281"/>
      <c r="AP181" s="281"/>
      <c r="AQ181" s="281"/>
      <c r="AR181" s="281"/>
      <c r="AS181" s="281"/>
      <c r="AT181" s="281"/>
    </row>
    <row r="182" spans="1:46" s="271" customFormat="1" ht="15.75" customHeight="1">
      <c r="A182" s="222"/>
      <c r="B182" s="222"/>
      <c r="C182" s="222"/>
      <c r="D182" s="222"/>
      <c r="E182" s="236"/>
      <c r="F182" s="222"/>
      <c r="G182" s="222"/>
      <c r="H182" s="222"/>
      <c r="I182" s="222"/>
      <c r="J182" s="225"/>
      <c r="K182" s="225"/>
      <c r="L182" s="225"/>
      <c r="M182" s="225"/>
      <c r="N182" s="225"/>
      <c r="O182" s="225"/>
      <c r="P182" s="225"/>
      <c r="Q182" s="225"/>
      <c r="R182" s="225"/>
      <c r="S182" s="225"/>
      <c r="T182" s="225"/>
      <c r="U182" s="225"/>
      <c r="V182" s="225"/>
      <c r="W182" s="225"/>
      <c r="X182" s="260"/>
      <c r="Y182" s="225"/>
      <c r="Z182" s="225"/>
      <c r="AA182" s="534"/>
      <c r="AB182" s="537"/>
      <c r="AC182" s="343"/>
      <c r="AD182" s="343"/>
      <c r="AE182" s="343"/>
      <c r="AF182" s="343"/>
      <c r="AG182" s="343"/>
      <c r="AH182" s="343"/>
      <c r="AI182" s="343"/>
      <c r="AJ182" s="343"/>
      <c r="AK182" s="343"/>
      <c r="AL182" s="281"/>
      <c r="AM182" s="281"/>
      <c r="AN182" s="281"/>
      <c r="AO182" s="281"/>
      <c r="AP182" s="281"/>
      <c r="AQ182" s="281"/>
      <c r="AR182" s="281"/>
      <c r="AS182" s="281"/>
      <c r="AT182" s="281"/>
    </row>
    <row r="183" spans="1:46" s="271" customFormat="1" ht="15.75" customHeight="1">
      <c r="A183" s="222"/>
      <c r="B183" s="222"/>
      <c r="C183" s="222"/>
      <c r="D183" s="222"/>
      <c r="E183" s="236"/>
      <c r="F183" s="222"/>
      <c r="G183" s="222"/>
      <c r="H183" s="222"/>
      <c r="I183" s="222"/>
      <c r="J183" s="225"/>
      <c r="K183" s="225"/>
      <c r="L183" s="225"/>
      <c r="M183" s="225"/>
      <c r="N183" s="225"/>
      <c r="O183" s="225"/>
      <c r="P183" s="225"/>
      <c r="Q183" s="225"/>
      <c r="R183" s="225"/>
      <c r="S183" s="225"/>
      <c r="T183" s="225"/>
      <c r="U183" s="225"/>
      <c r="V183" s="225"/>
      <c r="W183" s="225"/>
      <c r="X183" s="260"/>
      <c r="Y183" s="225"/>
      <c r="Z183" s="225"/>
      <c r="AA183" s="534"/>
      <c r="AB183" s="537"/>
      <c r="AC183" s="343"/>
      <c r="AD183" s="343"/>
      <c r="AE183" s="343"/>
      <c r="AF183" s="343"/>
      <c r="AG183" s="343"/>
      <c r="AH183" s="343"/>
      <c r="AI183" s="343"/>
      <c r="AJ183" s="343"/>
      <c r="AK183" s="343"/>
      <c r="AL183" s="281"/>
      <c r="AM183" s="281"/>
      <c r="AN183" s="281"/>
      <c r="AO183" s="281"/>
      <c r="AP183" s="281"/>
      <c r="AQ183" s="281"/>
      <c r="AR183" s="281"/>
      <c r="AS183" s="281"/>
      <c r="AT183" s="281"/>
    </row>
    <row r="184" spans="1:46" s="271" customFormat="1" ht="15.75" customHeight="1">
      <c r="A184" s="222"/>
      <c r="B184" s="222"/>
      <c r="C184" s="222"/>
      <c r="D184" s="222"/>
      <c r="E184" s="236"/>
      <c r="F184" s="222"/>
      <c r="G184" s="222"/>
      <c r="H184" s="222"/>
      <c r="I184" s="222"/>
      <c r="J184" s="225"/>
      <c r="K184" s="225"/>
      <c r="L184" s="225"/>
      <c r="M184" s="225"/>
      <c r="N184" s="225"/>
      <c r="O184" s="225"/>
      <c r="P184" s="225"/>
      <c r="Q184" s="225"/>
      <c r="R184" s="225"/>
      <c r="S184" s="225"/>
      <c r="T184" s="225"/>
      <c r="U184" s="225"/>
      <c r="V184" s="225"/>
      <c r="W184" s="225"/>
      <c r="X184" s="260"/>
      <c r="Y184" s="225"/>
      <c r="Z184" s="225"/>
      <c r="AA184" s="534"/>
      <c r="AB184" s="537"/>
      <c r="AC184" s="343"/>
      <c r="AD184" s="343"/>
      <c r="AE184" s="343"/>
      <c r="AF184" s="343"/>
      <c r="AG184" s="343"/>
      <c r="AH184" s="343"/>
      <c r="AI184" s="343"/>
      <c r="AJ184" s="343"/>
      <c r="AK184" s="343"/>
      <c r="AL184" s="281"/>
      <c r="AM184" s="281"/>
      <c r="AN184" s="281"/>
      <c r="AO184" s="281"/>
      <c r="AP184" s="281"/>
      <c r="AQ184" s="281"/>
      <c r="AR184" s="281"/>
      <c r="AS184" s="281"/>
      <c r="AT184" s="281"/>
    </row>
    <row r="185" spans="1:46" s="271" customFormat="1" ht="15.75" customHeight="1">
      <c r="A185" s="222"/>
      <c r="B185" s="222"/>
      <c r="C185" s="222"/>
      <c r="D185" s="222"/>
      <c r="E185" s="236"/>
      <c r="F185" s="222"/>
      <c r="G185" s="222"/>
      <c r="H185" s="222"/>
      <c r="I185" s="222"/>
      <c r="J185" s="225"/>
      <c r="K185" s="225"/>
      <c r="L185" s="225"/>
      <c r="M185" s="225"/>
      <c r="N185" s="225"/>
      <c r="O185" s="225"/>
      <c r="P185" s="225"/>
      <c r="Q185" s="225"/>
      <c r="R185" s="225"/>
      <c r="S185" s="225"/>
      <c r="T185" s="225"/>
      <c r="U185" s="225"/>
      <c r="V185" s="225"/>
      <c r="W185" s="225"/>
      <c r="X185" s="260"/>
      <c r="Y185" s="225"/>
      <c r="Z185" s="225"/>
      <c r="AA185" s="534"/>
      <c r="AB185" s="537"/>
      <c r="AC185" s="343"/>
      <c r="AD185" s="343"/>
      <c r="AE185" s="343"/>
      <c r="AF185" s="343"/>
      <c r="AG185" s="343"/>
      <c r="AH185" s="343"/>
      <c r="AI185" s="343"/>
      <c r="AJ185" s="343"/>
      <c r="AK185" s="343"/>
      <c r="AL185" s="281"/>
      <c r="AM185" s="281"/>
      <c r="AN185" s="281"/>
      <c r="AO185" s="281"/>
      <c r="AP185" s="281"/>
      <c r="AQ185" s="281"/>
      <c r="AR185" s="281"/>
      <c r="AS185" s="281"/>
      <c r="AT185" s="281"/>
    </row>
    <row r="186" spans="1:46" s="271" customFormat="1" ht="15.75" customHeight="1">
      <c r="A186" s="222"/>
      <c r="B186" s="222"/>
      <c r="C186" s="222"/>
      <c r="D186" s="222"/>
      <c r="E186" s="236"/>
      <c r="F186" s="222"/>
      <c r="G186" s="222"/>
      <c r="H186" s="222"/>
      <c r="I186" s="222"/>
      <c r="J186" s="225"/>
      <c r="K186" s="225"/>
      <c r="L186" s="225"/>
      <c r="M186" s="225"/>
      <c r="N186" s="225"/>
      <c r="O186" s="225"/>
      <c r="P186" s="225"/>
      <c r="Q186" s="225"/>
      <c r="R186" s="225"/>
      <c r="S186" s="225"/>
      <c r="T186" s="225"/>
      <c r="U186" s="225"/>
      <c r="V186" s="225"/>
      <c r="W186" s="225"/>
      <c r="X186" s="260"/>
      <c r="Y186" s="225"/>
      <c r="Z186" s="225"/>
      <c r="AA186" s="534"/>
      <c r="AB186" s="537"/>
      <c r="AC186" s="343"/>
      <c r="AD186" s="343"/>
      <c r="AE186" s="343"/>
      <c r="AF186" s="343"/>
      <c r="AG186" s="343"/>
      <c r="AH186" s="343"/>
      <c r="AI186" s="343"/>
      <c r="AJ186" s="343"/>
      <c r="AK186" s="343"/>
      <c r="AL186" s="281"/>
      <c r="AM186" s="281"/>
      <c r="AN186" s="281"/>
      <c r="AO186" s="281"/>
      <c r="AP186" s="281"/>
      <c r="AQ186" s="281"/>
      <c r="AR186" s="281"/>
      <c r="AS186" s="281"/>
      <c r="AT186" s="281"/>
    </row>
    <row r="187" spans="1:46" s="271" customFormat="1" ht="15.75" customHeight="1">
      <c r="A187" s="222"/>
      <c r="B187" s="222"/>
      <c r="C187" s="222"/>
      <c r="D187" s="222"/>
      <c r="E187" s="236"/>
      <c r="F187" s="222"/>
      <c r="G187" s="222"/>
      <c r="H187" s="222"/>
      <c r="I187" s="222"/>
      <c r="J187" s="225"/>
      <c r="K187" s="225"/>
      <c r="L187" s="225"/>
      <c r="M187" s="225"/>
      <c r="N187" s="225"/>
      <c r="O187" s="225"/>
      <c r="P187" s="225"/>
      <c r="Q187" s="225"/>
      <c r="R187" s="225"/>
      <c r="S187" s="225"/>
      <c r="T187" s="225"/>
      <c r="U187" s="225"/>
      <c r="V187" s="225"/>
      <c r="W187" s="225"/>
      <c r="X187" s="260"/>
      <c r="Y187" s="225"/>
      <c r="Z187" s="225"/>
      <c r="AA187" s="534"/>
      <c r="AB187" s="537"/>
      <c r="AC187" s="343"/>
      <c r="AD187" s="343"/>
      <c r="AE187" s="343"/>
      <c r="AF187" s="343"/>
      <c r="AG187" s="343"/>
      <c r="AH187" s="343"/>
      <c r="AI187" s="343"/>
      <c r="AJ187" s="343"/>
      <c r="AK187" s="343"/>
      <c r="AL187" s="281"/>
      <c r="AM187" s="281"/>
      <c r="AN187" s="281"/>
      <c r="AO187" s="281"/>
      <c r="AP187" s="281"/>
      <c r="AQ187" s="281"/>
      <c r="AR187" s="281"/>
      <c r="AS187" s="281"/>
      <c r="AT187" s="281"/>
    </row>
    <row r="188" spans="1:46" s="271" customFormat="1" ht="15.75" customHeight="1">
      <c r="A188" s="222"/>
      <c r="B188" s="222"/>
      <c r="C188" s="222"/>
      <c r="D188" s="222"/>
      <c r="E188" s="236"/>
      <c r="F188" s="222"/>
      <c r="G188" s="222"/>
      <c r="H188" s="222"/>
      <c r="I188" s="222"/>
      <c r="J188" s="225"/>
      <c r="K188" s="225"/>
      <c r="L188" s="225"/>
      <c r="M188" s="225"/>
      <c r="N188" s="225"/>
      <c r="O188" s="225"/>
      <c r="P188" s="225"/>
      <c r="Q188" s="225"/>
      <c r="R188" s="225"/>
      <c r="S188" s="225"/>
      <c r="T188" s="225"/>
      <c r="U188" s="225"/>
      <c r="V188" s="225"/>
      <c r="W188" s="225"/>
      <c r="X188" s="260"/>
      <c r="Y188" s="225"/>
      <c r="Z188" s="225"/>
      <c r="AA188" s="534"/>
      <c r="AB188" s="537"/>
      <c r="AC188" s="343"/>
      <c r="AD188" s="343"/>
      <c r="AE188" s="343"/>
      <c r="AF188" s="343"/>
      <c r="AG188" s="343"/>
      <c r="AH188" s="343"/>
      <c r="AI188" s="343"/>
      <c r="AJ188" s="343"/>
      <c r="AK188" s="343"/>
      <c r="AL188" s="281"/>
      <c r="AM188" s="281"/>
      <c r="AN188" s="281"/>
      <c r="AO188" s="281"/>
      <c r="AP188" s="281"/>
      <c r="AQ188" s="281"/>
      <c r="AR188" s="281"/>
      <c r="AS188" s="281"/>
      <c r="AT188" s="281"/>
    </row>
    <row r="189" spans="1:46" s="271" customFormat="1" ht="15.75" customHeight="1">
      <c r="A189" s="222"/>
      <c r="B189" s="222"/>
      <c r="C189" s="222"/>
      <c r="D189" s="222"/>
      <c r="E189" s="236"/>
      <c r="F189" s="222"/>
      <c r="G189" s="222"/>
      <c r="H189" s="222"/>
      <c r="I189" s="222"/>
      <c r="J189" s="225"/>
      <c r="K189" s="225"/>
      <c r="L189" s="225"/>
      <c r="M189" s="225"/>
      <c r="N189" s="225"/>
      <c r="O189" s="225"/>
      <c r="P189" s="225"/>
      <c r="Q189" s="225"/>
      <c r="R189" s="225"/>
      <c r="S189" s="225"/>
      <c r="T189" s="225"/>
      <c r="U189" s="225"/>
      <c r="V189" s="225"/>
      <c r="W189" s="225"/>
      <c r="X189" s="260"/>
      <c r="Y189" s="225"/>
      <c r="Z189" s="225"/>
      <c r="AA189" s="534"/>
      <c r="AB189" s="537"/>
      <c r="AC189" s="343"/>
      <c r="AD189" s="343"/>
      <c r="AE189" s="343"/>
      <c r="AF189" s="343"/>
      <c r="AG189" s="343"/>
      <c r="AH189" s="343"/>
      <c r="AI189" s="343"/>
      <c r="AJ189" s="343"/>
      <c r="AK189" s="343"/>
      <c r="AL189" s="281"/>
      <c r="AM189" s="281"/>
      <c r="AN189" s="281"/>
      <c r="AO189" s="281"/>
      <c r="AP189" s="281"/>
      <c r="AQ189" s="281"/>
      <c r="AR189" s="281"/>
      <c r="AS189" s="281"/>
      <c r="AT189" s="281"/>
    </row>
    <row r="190" spans="1:46" s="271" customFormat="1" ht="15.75" customHeight="1">
      <c r="A190" s="222"/>
      <c r="B190" s="222"/>
      <c r="C190" s="222"/>
      <c r="D190" s="222"/>
      <c r="E190" s="236"/>
      <c r="F190" s="222"/>
      <c r="G190" s="222"/>
      <c r="H190" s="222"/>
      <c r="I190" s="222"/>
      <c r="J190" s="225"/>
      <c r="K190" s="225"/>
      <c r="L190" s="225"/>
      <c r="M190" s="225"/>
      <c r="N190" s="225"/>
      <c r="O190" s="225"/>
      <c r="P190" s="225"/>
      <c r="Q190" s="225"/>
      <c r="R190" s="225"/>
      <c r="S190" s="225"/>
      <c r="T190" s="225"/>
      <c r="U190" s="225"/>
      <c r="V190" s="225"/>
      <c r="W190" s="225"/>
      <c r="X190" s="260"/>
      <c r="Y190" s="225"/>
      <c r="Z190" s="225"/>
      <c r="AA190" s="534"/>
      <c r="AB190" s="537"/>
      <c r="AC190" s="343"/>
      <c r="AD190" s="343"/>
      <c r="AE190" s="343"/>
      <c r="AF190" s="343"/>
      <c r="AG190" s="343"/>
      <c r="AH190" s="343"/>
      <c r="AI190" s="343"/>
      <c r="AJ190" s="343"/>
      <c r="AK190" s="343"/>
      <c r="AL190" s="281"/>
      <c r="AM190" s="281"/>
      <c r="AN190" s="281"/>
      <c r="AO190" s="281"/>
      <c r="AP190" s="281"/>
      <c r="AQ190" s="281"/>
      <c r="AR190" s="281"/>
      <c r="AS190" s="281"/>
      <c r="AT190" s="281"/>
    </row>
    <row r="191" spans="1:46" s="271" customFormat="1" ht="15.75" customHeight="1">
      <c r="A191" s="222"/>
      <c r="B191" s="222"/>
      <c r="C191" s="222"/>
      <c r="D191" s="222"/>
      <c r="E191" s="236"/>
      <c r="F191" s="222"/>
      <c r="G191" s="222"/>
      <c r="H191" s="222"/>
      <c r="I191" s="222"/>
      <c r="J191" s="225"/>
      <c r="K191" s="225"/>
      <c r="L191" s="225"/>
      <c r="M191" s="225"/>
      <c r="N191" s="225"/>
      <c r="O191" s="225"/>
      <c r="P191" s="225"/>
      <c r="Q191" s="225"/>
      <c r="R191" s="225"/>
      <c r="S191" s="225"/>
      <c r="T191" s="225"/>
      <c r="U191" s="225"/>
      <c r="V191" s="225"/>
      <c r="W191" s="225"/>
      <c r="X191" s="260"/>
      <c r="Y191" s="225"/>
      <c r="Z191" s="225"/>
      <c r="AA191" s="534"/>
      <c r="AB191" s="537"/>
      <c r="AC191" s="343"/>
      <c r="AD191" s="343"/>
      <c r="AE191" s="343"/>
      <c r="AF191" s="343"/>
      <c r="AG191" s="343"/>
      <c r="AH191" s="343"/>
      <c r="AI191" s="343"/>
      <c r="AJ191" s="343"/>
      <c r="AK191" s="343"/>
      <c r="AL191" s="281"/>
      <c r="AM191" s="281"/>
      <c r="AN191" s="281"/>
      <c r="AO191" s="281"/>
      <c r="AP191" s="281"/>
      <c r="AQ191" s="281"/>
      <c r="AR191" s="281"/>
      <c r="AS191" s="281"/>
      <c r="AT191" s="281"/>
    </row>
    <row r="192" spans="1:46" s="271" customFormat="1" ht="15.75" customHeight="1">
      <c r="A192" s="222"/>
      <c r="B192" s="222"/>
      <c r="C192" s="222"/>
      <c r="D192" s="222"/>
      <c r="E192" s="236"/>
      <c r="F192" s="222"/>
      <c r="G192" s="222"/>
      <c r="H192" s="222"/>
      <c r="I192" s="222"/>
      <c r="J192" s="225"/>
      <c r="K192" s="225"/>
      <c r="L192" s="225"/>
      <c r="M192" s="225"/>
      <c r="N192" s="225"/>
      <c r="O192" s="225"/>
      <c r="P192" s="225"/>
      <c r="Q192" s="225"/>
      <c r="R192" s="225"/>
      <c r="S192" s="225"/>
      <c r="T192" s="225"/>
      <c r="U192" s="225"/>
      <c r="V192" s="225"/>
      <c r="W192" s="225"/>
      <c r="X192" s="260"/>
      <c r="Y192" s="225"/>
      <c r="Z192" s="225"/>
      <c r="AA192" s="534"/>
      <c r="AB192" s="537"/>
      <c r="AC192" s="343"/>
      <c r="AD192" s="343"/>
      <c r="AE192" s="343"/>
      <c r="AF192" s="343"/>
      <c r="AG192" s="343"/>
      <c r="AH192" s="343"/>
      <c r="AI192" s="343"/>
      <c r="AJ192" s="343"/>
      <c r="AK192" s="343"/>
      <c r="AL192" s="281"/>
      <c r="AM192" s="281"/>
      <c r="AN192" s="281"/>
      <c r="AO192" s="281"/>
      <c r="AP192" s="281"/>
      <c r="AQ192" s="281"/>
      <c r="AR192" s="281"/>
      <c r="AS192" s="281"/>
      <c r="AT192" s="281"/>
    </row>
    <row r="193" spans="1:46" s="271" customFormat="1" ht="15.75" customHeight="1">
      <c r="A193" s="222"/>
      <c r="B193" s="222"/>
      <c r="C193" s="222"/>
      <c r="D193" s="222"/>
      <c r="E193" s="236"/>
      <c r="F193" s="222"/>
      <c r="G193" s="222"/>
      <c r="H193" s="222"/>
      <c r="I193" s="222"/>
      <c r="J193" s="225"/>
      <c r="K193" s="225"/>
      <c r="L193" s="225"/>
      <c r="M193" s="225"/>
      <c r="N193" s="225"/>
      <c r="O193" s="225"/>
      <c r="P193" s="225"/>
      <c r="Q193" s="225"/>
      <c r="R193" s="225"/>
      <c r="S193" s="225"/>
      <c r="T193" s="225"/>
      <c r="U193" s="225"/>
      <c r="V193" s="225"/>
      <c r="W193" s="225"/>
      <c r="X193" s="260"/>
      <c r="Y193" s="225"/>
      <c r="Z193" s="225"/>
      <c r="AA193" s="534"/>
      <c r="AB193" s="537"/>
      <c r="AC193" s="343"/>
      <c r="AD193" s="343"/>
      <c r="AE193" s="343"/>
      <c r="AF193" s="343"/>
      <c r="AG193" s="343"/>
      <c r="AH193" s="343"/>
      <c r="AI193" s="343"/>
      <c r="AJ193" s="343"/>
      <c r="AK193" s="343"/>
      <c r="AL193" s="281"/>
      <c r="AM193" s="281"/>
      <c r="AN193" s="281"/>
      <c r="AO193" s="281"/>
      <c r="AP193" s="281"/>
      <c r="AQ193" s="281"/>
      <c r="AR193" s="281"/>
      <c r="AS193" s="281"/>
      <c r="AT193" s="281"/>
    </row>
    <row r="194" spans="1:46" s="271" customFormat="1" ht="15.75" customHeight="1">
      <c r="A194" s="222"/>
      <c r="B194" s="222"/>
      <c r="C194" s="222"/>
      <c r="D194" s="222"/>
      <c r="E194" s="236"/>
      <c r="F194" s="222"/>
      <c r="G194" s="222"/>
      <c r="H194" s="222"/>
      <c r="I194" s="222"/>
      <c r="J194" s="225"/>
      <c r="K194" s="225"/>
      <c r="L194" s="225"/>
      <c r="M194" s="225"/>
      <c r="N194" s="225"/>
      <c r="O194" s="225"/>
      <c r="P194" s="225"/>
      <c r="Q194" s="225"/>
      <c r="R194" s="225"/>
      <c r="S194" s="225"/>
      <c r="T194" s="225"/>
      <c r="U194" s="225"/>
      <c r="V194" s="225"/>
      <c r="W194" s="225"/>
      <c r="X194" s="260"/>
      <c r="Y194" s="225"/>
      <c r="Z194" s="225"/>
      <c r="AA194" s="534"/>
      <c r="AB194" s="537"/>
      <c r="AC194" s="343"/>
      <c r="AD194" s="343"/>
      <c r="AE194" s="343"/>
      <c r="AF194" s="343"/>
      <c r="AG194" s="343"/>
      <c r="AH194" s="343"/>
      <c r="AI194" s="343"/>
      <c r="AJ194" s="343"/>
      <c r="AK194" s="343"/>
      <c r="AL194" s="281"/>
      <c r="AM194" s="281"/>
      <c r="AN194" s="281"/>
      <c r="AO194" s="281"/>
      <c r="AP194" s="281"/>
      <c r="AQ194" s="281"/>
      <c r="AR194" s="281"/>
      <c r="AS194" s="281"/>
      <c r="AT194" s="281"/>
    </row>
    <row r="195" spans="1:46" s="271" customFormat="1" ht="15.75" customHeight="1">
      <c r="A195" s="222"/>
      <c r="B195" s="222"/>
      <c r="C195" s="222"/>
      <c r="D195" s="222"/>
      <c r="E195" s="236"/>
      <c r="F195" s="222"/>
      <c r="G195" s="222"/>
      <c r="H195" s="222"/>
      <c r="I195" s="222"/>
      <c r="J195" s="225"/>
      <c r="K195" s="225"/>
      <c r="L195" s="225"/>
      <c r="M195" s="225"/>
      <c r="N195" s="225"/>
      <c r="O195" s="225"/>
      <c r="P195" s="225"/>
      <c r="Q195" s="225"/>
      <c r="R195" s="225"/>
      <c r="S195" s="225"/>
      <c r="T195" s="225"/>
      <c r="U195" s="225"/>
      <c r="V195" s="225"/>
      <c r="W195" s="225"/>
      <c r="X195" s="260"/>
      <c r="Y195" s="225"/>
      <c r="Z195" s="225"/>
      <c r="AA195" s="534"/>
      <c r="AB195" s="537"/>
      <c r="AC195" s="343"/>
      <c r="AD195" s="343"/>
      <c r="AE195" s="343"/>
      <c r="AF195" s="343"/>
      <c r="AG195" s="343"/>
      <c r="AH195" s="343"/>
      <c r="AI195" s="343"/>
      <c r="AJ195" s="343"/>
      <c r="AK195" s="343"/>
      <c r="AL195" s="281"/>
      <c r="AM195" s="281"/>
      <c r="AN195" s="281"/>
      <c r="AO195" s="281"/>
      <c r="AP195" s="281"/>
      <c r="AQ195" s="281"/>
      <c r="AR195" s="281"/>
      <c r="AS195" s="281"/>
      <c r="AT195" s="281"/>
    </row>
    <row r="196" spans="1:46" s="271" customFormat="1" ht="15.75" customHeight="1">
      <c r="A196" s="222"/>
      <c r="B196" s="222"/>
      <c r="C196" s="222"/>
      <c r="D196" s="222"/>
      <c r="E196" s="236"/>
      <c r="F196" s="222"/>
      <c r="G196" s="222"/>
      <c r="H196" s="222"/>
      <c r="I196" s="222"/>
      <c r="J196" s="225"/>
      <c r="K196" s="225"/>
      <c r="L196" s="225"/>
      <c r="M196" s="225"/>
      <c r="N196" s="225"/>
      <c r="O196" s="225"/>
      <c r="P196" s="225"/>
      <c r="Q196" s="225"/>
      <c r="R196" s="225"/>
      <c r="S196" s="225"/>
      <c r="T196" s="225"/>
      <c r="U196" s="225"/>
      <c r="V196" s="225"/>
      <c r="W196" s="225"/>
      <c r="X196" s="260"/>
      <c r="Y196" s="225"/>
      <c r="Z196" s="225"/>
      <c r="AA196" s="534"/>
      <c r="AB196" s="537"/>
      <c r="AC196" s="343"/>
      <c r="AD196" s="343"/>
      <c r="AE196" s="343"/>
      <c r="AF196" s="343"/>
      <c r="AG196" s="343"/>
      <c r="AH196" s="343"/>
      <c r="AI196" s="343"/>
      <c r="AJ196" s="343"/>
      <c r="AK196" s="343"/>
      <c r="AL196" s="281"/>
      <c r="AM196" s="281"/>
      <c r="AN196" s="281"/>
      <c r="AO196" s="281"/>
      <c r="AP196" s="281"/>
      <c r="AQ196" s="281"/>
      <c r="AR196" s="281"/>
      <c r="AS196" s="281"/>
      <c r="AT196" s="281"/>
    </row>
    <row r="197" spans="1:46" s="271" customFormat="1" ht="15.75" customHeight="1">
      <c r="A197" s="222"/>
      <c r="B197" s="222"/>
      <c r="C197" s="222"/>
      <c r="D197" s="222"/>
      <c r="E197" s="236"/>
      <c r="F197" s="222"/>
      <c r="G197" s="222"/>
      <c r="H197" s="222"/>
      <c r="I197" s="222"/>
      <c r="J197" s="225"/>
      <c r="K197" s="225"/>
      <c r="L197" s="225"/>
      <c r="M197" s="225"/>
      <c r="N197" s="225"/>
      <c r="O197" s="225"/>
      <c r="P197" s="225"/>
      <c r="Q197" s="225"/>
      <c r="R197" s="225"/>
      <c r="S197" s="225"/>
      <c r="T197" s="225"/>
      <c r="U197" s="225"/>
      <c r="V197" s="225"/>
      <c r="W197" s="225"/>
      <c r="X197" s="260"/>
      <c r="Y197" s="225"/>
      <c r="Z197" s="225"/>
      <c r="AA197" s="534"/>
      <c r="AB197" s="537"/>
      <c r="AC197" s="343"/>
      <c r="AD197" s="343"/>
      <c r="AE197" s="343"/>
      <c r="AF197" s="343"/>
      <c r="AG197" s="343"/>
      <c r="AH197" s="343"/>
      <c r="AI197" s="343"/>
      <c r="AJ197" s="343"/>
      <c r="AK197" s="343"/>
      <c r="AL197" s="281"/>
      <c r="AM197" s="281"/>
      <c r="AN197" s="281"/>
      <c r="AO197" s="281"/>
      <c r="AP197" s="281"/>
      <c r="AQ197" s="281"/>
      <c r="AR197" s="281"/>
      <c r="AS197" s="281"/>
      <c r="AT197" s="281"/>
    </row>
    <row r="198" spans="1:46" s="271" customFormat="1" ht="15.75" customHeight="1">
      <c r="A198" s="222"/>
      <c r="B198" s="222"/>
      <c r="C198" s="222"/>
      <c r="D198" s="222"/>
      <c r="E198" s="236"/>
      <c r="F198" s="222"/>
      <c r="G198" s="222"/>
      <c r="H198" s="222"/>
      <c r="I198" s="222"/>
      <c r="J198" s="225"/>
      <c r="K198" s="225"/>
      <c r="L198" s="225"/>
      <c r="M198" s="225"/>
      <c r="N198" s="225"/>
      <c r="O198" s="225"/>
      <c r="P198" s="225"/>
      <c r="Q198" s="225"/>
      <c r="R198" s="225"/>
      <c r="S198" s="225"/>
      <c r="T198" s="225"/>
      <c r="U198" s="225"/>
      <c r="V198" s="225"/>
      <c r="W198" s="225"/>
      <c r="X198" s="260"/>
      <c r="Y198" s="225"/>
      <c r="Z198" s="225"/>
      <c r="AA198" s="534"/>
      <c r="AB198" s="537"/>
      <c r="AC198" s="343"/>
      <c r="AD198" s="343"/>
      <c r="AE198" s="343"/>
      <c r="AF198" s="343"/>
      <c r="AG198" s="343"/>
      <c r="AH198" s="343"/>
      <c r="AI198" s="343"/>
      <c r="AJ198" s="343"/>
      <c r="AK198" s="343"/>
      <c r="AL198" s="281"/>
      <c r="AM198" s="281"/>
      <c r="AN198" s="281"/>
      <c r="AO198" s="281"/>
      <c r="AP198" s="281"/>
      <c r="AQ198" s="281"/>
      <c r="AR198" s="281"/>
      <c r="AS198" s="281"/>
      <c r="AT198" s="281"/>
    </row>
    <row r="199" spans="1:46" s="271" customFormat="1" ht="15.75" customHeight="1">
      <c r="A199" s="222"/>
      <c r="B199" s="222"/>
      <c r="C199" s="222"/>
      <c r="D199" s="222"/>
      <c r="E199" s="236"/>
      <c r="F199" s="222"/>
      <c r="G199" s="222"/>
      <c r="H199" s="222"/>
      <c r="I199" s="222"/>
      <c r="J199" s="225"/>
      <c r="K199" s="225"/>
      <c r="L199" s="225"/>
      <c r="M199" s="225"/>
      <c r="N199" s="225"/>
      <c r="O199" s="225"/>
      <c r="P199" s="225"/>
      <c r="Q199" s="225"/>
      <c r="R199" s="225"/>
      <c r="S199" s="225"/>
      <c r="T199" s="225"/>
      <c r="U199" s="225"/>
      <c r="V199" s="225"/>
      <c r="W199" s="225"/>
      <c r="X199" s="260"/>
      <c r="Y199" s="225"/>
      <c r="Z199" s="225"/>
      <c r="AA199" s="534"/>
      <c r="AB199" s="537"/>
      <c r="AC199" s="343"/>
      <c r="AD199" s="343"/>
      <c r="AE199" s="343"/>
      <c r="AF199" s="343"/>
      <c r="AG199" s="343"/>
      <c r="AH199" s="343"/>
      <c r="AI199" s="343"/>
      <c r="AJ199" s="343"/>
      <c r="AK199" s="343"/>
      <c r="AL199" s="281"/>
      <c r="AM199" s="281"/>
      <c r="AN199" s="281"/>
      <c r="AO199" s="281"/>
      <c r="AP199" s="281"/>
      <c r="AQ199" s="281"/>
      <c r="AR199" s="281"/>
      <c r="AS199" s="281"/>
      <c r="AT199" s="281"/>
    </row>
    <row r="200" spans="1:46" s="271" customFormat="1" ht="15.75" customHeight="1">
      <c r="A200" s="222"/>
      <c r="B200" s="222"/>
      <c r="C200" s="222"/>
      <c r="D200" s="222"/>
      <c r="E200" s="236"/>
      <c r="F200" s="222"/>
      <c r="G200" s="222"/>
      <c r="H200" s="222"/>
      <c r="I200" s="222"/>
      <c r="J200" s="225"/>
      <c r="K200" s="225"/>
      <c r="L200" s="225"/>
      <c r="M200" s="225"/>
      <c r="N200" s="225"/>
      <c r="O200" s="225"/>
      <c r="P200" s="225"/>
      <c r="Q200" s="225"/>
      <c r="R200" s="225"/>
      <c r="S200" s="225"/>
      <c r="T200" s="225"/>
      <c r="U200" s="225"/>
      <c r="V200" s="225"/>
      <c r="W200" s="225"/>
      <c r="X200" s="260"/>
      <c r="Y200" s="225"/>
      <c r="Z200" s="225"/>
      <c r="AA200" s="534"/>
      <c r="AB200" s="537"/>
      <c r="AC200" s="343"/>
      <c r="AD200" s="343"/>
      <c r="AE200" s="343"/>
      <c r="AF200" s="343"/>
      <c r="AG200" s="343"/>
      <c r="AH200" s="343"/>
      <c r="AI200" s="343"/>
      <c r="AJ200" s="343"/>
      <c r="AK200" s="343"/>
      <c r="AL200" s="281"/>
      <c r="AM200" s="281"/>
      <c r="AN200" s="281"/>
      <c r="AO200" s="281"/>
      <c r="AP200" s="281"/>
      <c r="AQ200" s="281"/>
      <c r="AR200" s="281"/>
      <c r="AS200" s="281"/>
      <c r="AT200" s="281"/>
    </row>
    <row r="201" spans="1:46" s="271" customFormat="1" ht="15.75" customHeight="1">
      <c r="A201" s="222"/>
      <c r="B201" s="222"/>
      <c r="C201" s="222"/>
      <c r="D201" s="222"/>
      <c r="E201" s="236"/>
      <c r="F201" s="222"/>
      <c r="G201" s="222"/>
      <c r="H201" s="222"/>
      <c r="I201" s="222"/>
      <c r="J201" s="225"/>
      <c r="K201" s="225"/>
      <c r="L201" s="225"/>
      <c r="M201" s="225"/>
      <c r="N201" s="225"/>
      <c r="O201" s="225"/>
      <c r="P201" s="225"/>
      <c r="Q201" s="225"/>
      <c r="R201" s="225"/>
      <c r="S201" s="225"/>
      <c r="T201" s="225"/>
      <c r="U201" s="225"/>
      <c r="V201" s="225"/>
      <c r="W201" s="225"/>
      <c r="X201" s="260"/>
      <c r="Y201" s="225"/>
      <c r="Z201" s="225"/>
      <c r="AA201" s="534"/>
      <c r="AB201" s="537"/>
      <c r="AC201" s="343"/>
      <c r="AD201" s="343"/>
      <c r="AE201" s="343"/>
      <c r="AF201" s="343"/>
      <c r="AG201" s="343"/>
      <c r="AH201" s="343"/>
      <c r="AI201" s="343"/>
      <c r="AJ201" s="343"/>
      <c r="AK201" s="343"/>
      <c r="AL201" s="281"/>
      <c r="AM201" s="281"/>
      <c r="AN201" s="281"/>
      <c r="AO201" s="281"/>
      <c r="AP201" s="281"/>
      <c r="AQ201" s="281"/>
      <c r="AR201" s="281"/>
      <c r="AS201" s="281"/>
      <c r="AT201" s="281"/>
    </row>
    <row r="202" spans="1:46" s="271" customFormat="1" ht="15.75" customHeight="1">
      <c r="A202" s="222"/>
      <c r="B202" s="222"/>
      <c r="C202" s="222"/>
      <c r="D202" s="222"/>
      <c r="E202" s="236"/>
      <c r="F202" s="222"/>
      <c r="G202" s="222"/>
      <c r="H202" s="222"/>
      <c r="I202" s="222"/>
      <c r="J202" s="225"/>
      <c r="K202" s="225"/>
      <c r="L202" s="225"/>
      <c r="M202" s="225"/>
      <c r="N202" s="225"/>
      <c r="O202" s="225"/>
      <c r="P202" s="225"/>
      <c r="Q202" s="225"/>
      <c r="R202" s="225"/>
      <c r="S202" s="225"/>
      <c r="T202" s="225"/>
      <c r="U202" s="225"/>
      <c r="V202" s="225"/>
      <c r="W202" s="225"/>
      <c r="X202" s="260"/>
      <c r="Y202" s="225"/>
      <c r="Z202" s="225"/>
      <c r="AA202" s="534"/>
      <c r="AB202" s="537"/>
      <c r="AC202" s="343"/>
      <c r="AD202" s="343"/>
      <c r="AE202" s="343"/>
      <c r="AF202" s="343"/>
      <c r="AG202" s="343"/>
      <c r="AH202" s="343"/>
      <c r="AI202" s="343"/>
      <c r="AJ202" s="343"/>
      <c r="AK202" s="343"/>
      <c r="AL202" s="281"/>
      <c r="AM202" s="281"/>
      <c r="AN202" s="281"/>
      <c r="AO202" s="281"/>
      <c r="AP202" s="281"/>
      <c r="AQ202" s="281"/>
      <c r="AR202" s="281"/>
      <c r="AS202" s="281"/>
      <c r="AT202" s="281"/>
    </row>
    <row r="203" spans="1:46" s="271" customFormat="1" ht="15.75" customHeight="1">
      <c r="A203" s="222"/>
      <c r="B203" s="222"/>
      <c r="C203" s="222"/>
      <c r="D203" s="222"/>
      <c r="E203" s="236"/>
      <c r="F203" s="222"/>
      <c r="G203" s="222"/>
      <c r="H203" s="222"/>
      <c r="I203" s="222"/>
      <c r="J203" s="225"/>
      <c r="K203" s="225"/>
      <c r="L203" s="225"/>
      <c r="M203" s="225"/>
      <c r="N203" s="225"/>
      <c r="O203" s="225"/>
      <c r="P203" s="225"/>
      <c r="Q203" s="225"/>
      <c r="R203" s="225"/>
      <c r="S203" s="225"/>
      <c r="T203" s="225"/>
      <c r="U203" s="225"/>
      <c r="V203" s="225"/>
      <c r="W203" s="225"/>
      <c r="X203" s="260"/>
      <c r="Y203" s="225"/>
      <c r="Z203" s="225"/>
      <c r="AA203" s="534"/>
      <c r="AB203" s="537"/>
      <c r="AC203" s="343"/>
      <c r="AD203" s="343"/>
      <c r="AE203" s="343"/>
      <c r="AF203" s="343"/>
      <c r="AG203" s="343"/>
      <c r="AH203" s="343"/>
      <c r="AI203" s="343"/>
      <c r="AJ203" s="343"/>
      <c r="AK203" s="343"/>
      <c r="AL203" s="281"/>
      <c r="AM203" s="281"/>
      <c r="AN203" s="281"/>
      <c r="AO203" s="281"/>
      <c r="AP203" s="281"/>
      <c r="AQ203" s="281"/>
      <c r="AR203" s="281"/>
      <c r="AS203" s="281"/>
      <c r="AT203" s="281"/>
    </row>
    <row r="204" spans="1:46" s="271" customFormat="1" ht="15.75" customHeight="1">
      <c r="A204" s="222"/>
      <c r="B204" s="222"/>
      <c r="C204" s="222"/>
      <c r="D204" s="222"/>
      <c r="E204" s="236"/>
      <c r="F204" s="222"/>
      <c r="G204" s="222"/>
      <c r="H204" s="222"/>
      <c r="I204" s="222"/>
      <c r="J204" s="225"/>
      <c r="K204" s="225"/>
      <c r="L204" s="225"/>
      <c r="M204" s="225"/>
      <c r="N204" s="225"/>
      <c r="O204" s="225"/>
      <c r="P204" s="225"/>
      <c r="Q204" s="225"/>
      <c r="R204" s="225"/>
      <c r="S204" s="225"/>
      <c r="T204" s="225"/>
      <c r="U204" s="225"/>
      <c r="V204" s="225"/>
      <c r="W204" s="225"/>
      <c r="X204" s="260"/>
      <c r="Y204" s="225"/>
      <c r="Z204" s="225"/>
      <c r="AA204" s="534"/>
      <c r="AB204" s="537"/>
      <c r="AC204" s="343"/>
      <c r="AD204" s="343"/>
      <c r="AE204" s="343"/>
      <c r="AF204" s="343"/>
      <c r="AG204" s="343"/>
      <c r="AH204" s="343"/>
      <c r="AI204" s="343"/>
      <c r="AJ204" s="343"/>
      <c r="AK204" s="343"/>
      <c r="AL204" s="281"/>
      <c r="AM204" s="281"/>
      <c r="AN204" s="281"/>
      <c r="AO204" s="281"/>
      <c r="AP204" s="281"/>
      <c r="AQ204" s="281"/>
      <c r="AR204" s="281"/>
      <c r="AS204" s="281"/>
      <c r="AT204" s="281"/>
    </row>
    <row r="205" spans="1:46" s="271" customFormat="1" ht="15.75" customHeight="1">
      <c r="A205" s="222"/>
      <c r="B205" s="222"/>
      <c r="C205" s="222"/>
      <c r="D205" s="222"/>
      <c r="E205" s="236"/>
      <c r="F205" s="222"/>
      <c r="G205" s="222"/>
      <c r="H205" s="222"/>
      <c r="I205" s="222"/>
      <c r="J205" s="225"/>
      <c r="K205" s="225"/>
      <c r="L205" s="225"/>
      <c r="M205" s="225"/>
      <c r="N205" s="225"/>
      <c r="O205" s="225"/>
      <c r="P205" s="225"/>
      <c r="Q205" s="225"/>
      <c r="R205" s="225"/>
      <c r="S205" s="225"/>
      <c r="T205" s="225"/>
      <c r="U205" s="225"/>
      <c r="V205" s="225"/>
      <c r="W205" s="225"/>
      <c r="X205" s="260"/>
      <c r="Y205" s="225"/>
      <c r="Z205" s="225"/>
      <c r="AA205" s="534"/>
      <c r="AB205" s="537"/>
      <c r="AC205" s="343"/>
      <c r="AD205" s="343"/>
      <c r="AE205" s="343"/>
      <c r="AF205" s="343"/>
      <c r="AG205" s="343"/>
      <c r="AH205" s="343"/>
      <c r="AI205" s="343"/>
      <c r="AJ205" s="343"/>
      <c r="AK205" s="343"/>
      <c r="AL205" s="281"/>
      <c r="AM205" s="281"/>
      <c r="AN205" s="281"/>
      <c r="AO205" s="281"/>
      <c r="AP205" s="281"/>
      <c r="AQ205" s="281"/>
      <c r="AR205" s="281"/>
      <c r="AS205" s="281"/>
      <c r="AT205" s="281"/>
    </row>
    <row r="206" spans="1:46" s="271" customFormat="1" ht="15.75" customHeight="1">
      <c r="A206" s="222"/>
      <c r="B206" s="222"/>
      <c r="C206" s="222"/>
      <c r="D206" s="222"/>
      <c r="E206" s="236"/>
      <c r="F206" s="222"/>
      <c r="G206" s="222"/>
      <c r="H206" s="222"/>
      <c r="I206" s="222"/>
      <c r="J206" s="225"/>
      <c r="K206" s="225"/>
      <c r="L206" s="225"/>
      <c r="M206" s="225"/>
      <c r="N206" s="225"/>
      <c r="O206" s="225"/>
      <c r="P206" s="225"/>
      <c r="Q206" s="225"/>
      <c r="R206" s="225"/>
      <c r="S206" s="225"/>
      <c r="T206" s="225"/>
      <c r="U206" s="225"/>
      <c r="V206" s="225"/>
      <c r="W206" s="225"/>
      <c r="X206" s="260"/>
      <c r="Y206" s="225"/>
      <c r="Z206" s="225"/>
      <c r="AA206" s="534"/>
      <c r="AB206" s="537"/>
      <c r="AC206" s="343"/>
      <c r="AD206" s="343"/>
      <c r="AE206" s="343"/>
      <c r="AF206" s="343"/>
      <c r="AG206" s="343"/>
      <c r="AH206" s="343"/>
      <c r="AI206" s="343"/>
      <c r="AJ206" s="343"/>
      <c r="AK206" s="343"/>
      <c r="AL206" s="281"/>
      <c r="AM206" s="281"/>
      <c r="AN206" s="281"/>
      <c r="AO206" s="281"/>
      <c r="AP206" s="281"/>
      <c r="AQ206" s="281"/>
      <c r="AR206" s="281"/>
      <c r="AS206" s="281"/>
      <c r="AT206" s="281"/>
    </row>
    <row r="207" spans="1:46" s="271" customFormat="1" ht="15.75" customHeight="1">
      <c r="A207" s="222"/>
      <c r="B207" s="222"/>
      <c r="C207" s="222"/>
      <c r="D207" s="222"/>
      <c r="E207" s="236"/>
      <c r="F207" s="222"/>
      <c r="G207" s="222"/>
      <c r="H207" s="222"/>
      <c r="I207" s="222"/>
      <c r="J207" s="225"/>
      <c r="K207" s="225"/>
      <c r="L207" s="225"/>
      <c r="M207" s="225"/>
      <c r="N207" s="225"/>
      <c r="O207" s="225"/>
      <c r="P207" s="225"/>
      <c r="Q207" s="225"/>
      <c r="R207" s="225"/>
      <c r="S207" s="225"/>
      <c r="T207" s="225"/>
      <c r="U207" s="225"/>
      <c r="V207" s="225"/>
      <c r="W207" s="225"/>
      <c r="X207" s="260"/>
      <c r="Y207" s="225"/>
      <c r="Z207" s="225"/>
      <c r="AA207" s="534"/>
      <c r="AB207" s="537"/>
      <c r="AC207" s="343"/>
      <c r="AD207" s="343"/>
      <c r="AE207" s="343"/>
      <c r="AF207" s="343"/>
      <c r="AG207" s="343"/>
      <c r="AH207" s="343"/>
      <c r="AI207" s="343"/>
      <c r="AJ207" s="343"/>
      <c r="AK207" s="343"/>
      <c r="AL207" s="281"/>
      <c r="AM207" s="281"/>
      <c r="AN207" s="281"/>
      <c r="AO207" s="281"/>
      <c r="AP207" s="281"/>
      <c r="AQ207" s="281"/>
      <c r="AR207" s="281"/>
      <c r="AS207" s="281"/>
      <c r="AT207" s="281"/>
    </row>
    <row r="208" spans="1:46" s="271" customFormat="1" ht="15.75" customHeight="1">
      <c r="A208" s="222"/>
      <c r="B208" s="222"/>
      <c r="C208" s="222"/>
      <c r="D208" s="222"/>
      <c r="E208" s="236"/>
      <c r="F208" s="222"/>
      <c r="G208" s="222"/>
      <c r="H208" s="222"/>
      <c r="I208" s="222"/>
      <c r="J208" s="225"/>
      <c r="K208" s="225"/>
      <c r="L208" s="225"/>
      <c r="M208" s="225"/>
      <c r="N208" s="225"/>
      <c r="O208" s="225"/>
      <c r="P208" s="225"/>
      <c r="Q208" s="225"/>
      <c r="R208" s="225"/>
      <c r="S208" s="225"/>
      <c r="T208" s="225"/>
      <c r="U208" s="225"/>
      <c r="V208" s="225"/>
      <c r="W208" s="225"/>
      <c r="X208" s="260"/>
      <c r="Y208" s="225"/>
      <c r="Z208" s="225"/>
      <c r="AA208" s="534"/>
      <c r="AB208" s="537"/>
      <c r="AC208" s="343"/>
      <c r="AD208" s="343"/>
      <c r="AE208" s="343"/>
      <c r="AF208" s="343"/>
      <c r="AG208" s="343"/>
      <c r="AH208" s="343"/>
      <c r="AI208" s="343"/>
      <c r="AJ208" s="343"/>
      <c r="AK208" s="343"/>
      <c r="AL208" s="281"/>
      <c r="AM208" s="281"/>
      <c r="AN208" s="281"/>
      <c r="AO208" s="281"/>
      <c r="AP208" s="281"/>
      <c r="AQ208" s="281"/>
      <c r="AR208" s="281"/>
      <c r="AS208" s="281"/>
      <c r="AT208" s="281"/>
    </row>
    <row r="209" spans="1:46" s="271" customFormat="1" ht="15.75" customHeight="1">
      <c r="A209" s="222"/>
      <c r="B209" s="222"/>
      <c r="C209" s="222"/>
      <c r="D209" s="222"/>
      <c r="E209" s="236"/>
      <c r="F209" s="222"/>
      <c r="G209" s="222"/>
      <c r="H209" s="222"/>
      <c r="I209" s="222"/>
      <c r="J209" s="225"/>
      <c r="K209" s="225"/>
      <c r="L209" s="225"/>
      <c r="M209" s="225"/>
      <c r="N209" s="225"/>
      <c r="O209" s="225"/>
      <c r="P209" s="225"/>
      <c r="Q209" s="225"/>
      <c r="R209" s="225"/>
      <c r="S209" s="225"/>
      <c r="T209" s="225"/>
      <c r="U209" s="225"/>
      <c r="V209" s="225"/>
      <c r="W209" s="225"/>
      <c r="X209" s="260"/>
      <c r="Y209" s="225"/>
      <c r="Z209" s="225"/>
      <c r="AA209" s="534"/>
      <c r="AB209" s="537"/>
      <c r="AC209" s="343"/>
      <c r="AD209" s="343"/>
      <c r="AE209" s="343"/>
      <c r="AF209" s="343"/>
      <c r="AG209" s="343"/>
      <c r="AH209" s="343"/>
      <c r="AI209" s="343"/>
      <c r="AJ209" s="343"/>
      <c r="AK209" s="343"/>
      <c r="AL209" s="281"/>
      <c r="AM209" s="281"/>
      <c r="AN209" s="281"/>
      <c r="AO209" s="281"/>
      <c r="AP209" s="281"/>
      <c r="AQ209" s="281"/>
      <c r="AR209" s="281"/>
      <c r="AS209" s="281"/>
      <c r="AT209" s="281"/>
    </row>
    <row r="210" spans="1:46" s="271" customFormat="1" ht="15.75" customHeight="1">
      <c r="A210" s="222"/>
      <c r="B210" s="222"/>
      <c r="C210" s="222"/>
      <c r="D210" s="222"/>
      <c r="E210" s="236"/>
      <c r="F210" s="222"/>
      <c r="G210" s="222"/>
      <c r="H210" s="222"/>
      <c r="I210" s="222"/>
      <c r="J210" s="225"/>
      <c r="K210" s="225"/>
      <c r="L210" s="225"/>
      <c r="M210" s="225"/>
      <c r="N210" s="225"/>
      <c r="O210" s="225"/>
      <c r="P210" s="225"/>
      <c r="Q210" s="225"/>
      <c r="R210" s="225"/>
      <c r="S210" s="225"/>
      <c r="T210" s="225"/>
      <c r="U210" s="225"/>
      <c r="V210" s="225"/>
      <c r="W210" s="225"/>
      <c r="X210" s="260"/>
      <c r="Y210" s="225"/>
      <c r="Z210" s="225"/>
      <c r="AA210" s="534"/>
      <c r="AB210" s="537"/>
      <c r="AC210" s="343"/>
      <c r="AD210" s="343"/>
      <c r="AE210" s="343"/>
      <c r="AF210" s="343"/>
      <c r="AG210" s="343"/>
      <c r="AH210" s="343"/>
      <c r="AI210" s="343"/>
      <c r="AJ210" s="343"/>
      <c r="AK210" s="343"/>
      <c r="AL210" s="281"/>
      <c r="AM210" s="281"/>
      <c r="AN210" s="281"/>
      <c r="AO210" s="281"/>
      <c r="AP210" s="281"/>
      <c r="AQ210" s="281"/>
      <c r="AR210" s="281"/>
      <c r="AS210" s="281"/>
      <c r="AT210" s="281"/>
    </row>
    <row r="211" spans="1:46" s="271" customFormat="1" ht="15.75" customHeight="1">
      <c r="A211" s="222"/>
      <c r="B211" s="222"/>
      <c r="C211" s="222"/>
      <c r="D211" s="222"/>
      <c r="E211" s="236"/>
      <c r="F211" s="222"/>
      <c r="G211" s="222"/>
      <c r="H211" s="222"/>
      <c r="I211" s="222"/>
      <c r="J211" s="225"/>
      <c r="K211" s="225"/>
      <c r="L211" s="225"/>
      <c r="M211" s="225"/>
      <c r="N211" s="225"/>
      <c r="O211" s="225"/>
      <c r="P211" s="225"/>
      <c r="Q211" s="225"/>
      <c r="R211" s="225"/>
      <c r="S211" s="225"/>
      <c r="T211" s="225"/>
      <c r="U211" s="225"/>
      <c r="V211" s="225"/>
      <c r="W211" s="225"/>
      <c r="X211" s="260"/>
      <c r="Y211" s="225"/>
      <c r="Z211" s="225"/>
      <c r="AA211" s="534"/>
      <c r="AB211" s="537"/>
      <c r="AC211" s="343"/>
      <c r="AD211" s="343"/>
      <c r="AE211" s="343"/>
      <c r="AF211" s="343"/>
      <c r="AG211" s="343"/>
      <c r="AH211" s="343"/>
      <c r="AI211" s="343"/>
      <c r="AJ211" s="343"/>
      <c r="AK211" s="343"/>
      <c r="AL211" s="281"/>
      <c r="AM211" s="281"/>
      <c r="AN211" s="281"/>
      <c r="AO211" s="281"/>
      <c r="AP211" s="281"/>
      <c r="AQ211" s="281"/>
      <c r="AR211" s="281"/>
      <c r="AS211" s="281"/>
      <c r="AT211" s="281"/>
    </row>
    <row r="212" spans="1:46" s="271" customFormat="1" ht="15.75" customHeight="1">
      <c r="A212" s="222"/>
      <c r="B212" s="222"/>
      <c r="C212" s="222"/>
      <c r="D212" s="222"/>
      <c r="E212" s="236"/>
      <c r="F212" s="222"/>
      <c r="G212" s="222"/>
      <c r="H212" s="222"/>
      <c r="I212" s="222"/>
      <c r="J212" s="225"/>
      <c r="K212" s="225"/>
      <c r="L212" s="225"/>
      <c r="M212" s="225"/>
      <c r="N212" s="225"/>
      <c r="O212" s="225"/>
      <c r="P212" s="225"/>
      <c r="Q212" s="225"/>
      <c r="R212" s="225"/>
      <c r="S212" s="225"/>
      <c r="T212" s="225"/>
      <c r="U212" s="225"/>
      <c r="V212" s="225"/>
      <c r="W212" s="225"/>
      <c r="X212" s="260"/>
      <c r="Y212" s="225"/>
      <c r="Z212" s="225"/>
      <c r="AA212" s="534"/>
      <c r="AB212" s="537"/>
      <c r="AC212" s="343"/>
      <c r="AD212" s="343"/>
      <c r="AE212" s="343"/>
      <c r="AF212" s="343"/>
      <c r="AG212" s="343"/>
      <c r="AH212" s="343"/>
      <c r="AI212" s="343"/>
      <c r="AJ212" s="343"/>
      <c r="AK212" s="343"/>
      <c r="AL212" s="281"/>
      <c r="AM212" s="281"/>
      <c r="AN212" s="281"/>
      <c r="AO212" s="281"/>
      <c r="AP212" s="281"/>
      <c r="AQ212" s="281"/>
      <c r="AR212" s="281"/>
      <c r="AS212" s="281"/>
      <c r="AT212" s="281"/>
    </row>
    <row r="213" spans="1:46" s="271" customFormat="1" ht="15.75" customHeight="1">
      <c r="A213" s="222"/>
      <c r="B213" s="222"/>
      <c r="C213" s="222"/>
      <c r="D213" s="222"/>
      <c r="E213" s="236"/>
      <c r="F213" s="222"/>
      <c r="G213" s="222"/>
      <c r="H213" s="222"/>
      <c r="I213" s="222"/>
      <c r="J213" s="225"/>
      <c r="K213" s="225"/>
      <c r="L213" s="225"/>
      <c r="M213" s="225"/>
      <c r="N213" s="225"/>
      <c r="O213" s="225"/>
      <c r="P213" s="225"/>
      <c r="Q213" s="225"/>
      <c r="R213" s="225"/>
      <c r="S213" s="225"/>
      <c r="T213" s="225"/>
      <c r="U213" s="225"/>
      <c r="V213" s="225"/>
      <c r="W213" s="225"/>
      <c r="X213" s="260"/>
      <c r="Y213" s="225"/>
      <c r="Z213" s="225"/>
      <c r="AA213" s="534"/>
      <c r="AB213" s="537"/>
      <c r="AC213" s="343"/>
      <c r="AD213" s="343"/>
      <c r="AE213" s="343"/>
      <c r="AF213" s="343"/>
      <c r="AG213" s="343"/>
      <c r="AH213" s="343"/>
      <c r="AI213" s="343"/>
      <c r="AJ213" s="343"/>
      <c r="AK213" s="343"/>
      <c r="AL213" s="281"/>
      <c r="AM213" s="281"/>
      <c r="AN213" s="281"/>
      <c r="AO213" s="281"/>
      <c r="AP213" s="281"/>
      <c r="AQ213" s="281"/>
      <c r="AR213" s="281"/>
      <c r="AS213" s="281"/>
      <c r="AT213" s="281"/>
    </row>
    <row r="214" spans="1:46" s="271" customFormat="1" ht="15.75" customHeight="1">
      <c r="A214" s="222"/>
      <c r="B214" s="222"/>
      <c r="C214" s="222"/>
      <c r="D214" s="222"/>
      <c r="E214" s="236"/>
      <c r="F214" s="222"/>
      <c r="G214" s="222"/>
      <c r="H214" s="222"/>
      <c r="I214" s="222"/>
      <c r="J214" s="225"/>
      <c r="K214" s="225"/>
      <c r="L214" s="225"/>
      <c r="M214" s="225"/>
      <c r="N214" s="225"/>
      <c r="O214" s="225"/>
      <c r="P214" s="225"/>
      <c r="Q214" s="225"/>
      <c r="R214" s="225"/>
      <c r="S214" s="225"/>
      <c r="T214" s="225"/>
      <c r="U214" s="225"/>
      <c r="V214" s="225"/>
      <c r="W214" s="225"/>
      <c r="X214" s="260"/>
      <c r="Y214" s="225"/>
      <c r="Z214" s="225"/>
      <c r="AA214" s="534"/>
      <c r="AB214" s="537"/>
      <c r="AC214" s="343"/>
      <c r="AD214" s="343"/>
      <c r="AE214" s="343"/>
      <c r="AF214" s="343"/>
      <c r="AG214" s="343"/>
      <c r="AH214" s="343"/>
      <c r="AI214" s="343"/>
      <c r="AJ214" s="343"/>
      <c r="AK214" s="343"/>
      <c r="AL214" s="281"/>
      <c r="AM214" s="281"/>
      <c r="AN214" s="281"/>
      <c r="AO214" s="281"/>
      <c r="AP214" s="281"/>
      <c r="AQ214" s="281"/>
      <c r="AR214" s="281"/>
      <c r="AS214" s="281"/>
      <c r="AT214" s="281"/>
    </row>
    <row r="215" spans="1:46" s="271" customFormat="1" ht="15.75" customHeight="1">
      <c r="A215" s="222"/>
      <c r="B215" s="222"/>
      <c r="C215" s="222"/>
      <c r="D215" s="222"/>
      <c r="E215" s="236"/>
      <c r="F215" s="222"/>
      <c r="G215" s="222"/>
      <c r="H215" s="222"/>
      <c r="I215" s="222"/>
      <c r="J215" s="225"/>
      <c r="K215" s="225"/>
      <c r="L215" s="225"/>
      <c r="M215" s="225"/>
      <c r="N215" s="225"/>
      <c r="O215" s="225"/>
      <c r="P215" s="225"/>
      <c r="Q215" s="225"/>
      <c r="R215" s="225"/>
      <c r="S215" s="225"/>
      <c r="T215" s="225"/>
      <c r="U215" s="225"/>
      <c r="V215" s="225"/>
      <c r="W215" s="225"/>
      <c r="X215" s="260"/>
      <c r="Y215" s="225"/>
      <c r="Z215" s="225"/>
      <c r="AA215" s="534"/>
      <c r="AB215" s="537"/>
      <c r="AC215" s="343"/>
      <c r="AD215" s="343"/>
      <c r="AE215" s="343"/>
      <c r="AF215" s="343"/>
      <c r="AG215" s="343"/>
      <c r="AH215" s="343"/>
      <c r="AI215" s="343"/>
      <c r="AJ215" s="343"/>
      <c r="AK215" s="343"/>
      <c r="AL215" s="281"/>
      <c r="AM215" s="281"/>
      <c r="AN215" s="281"/>
      <c r="AO215" s="281"/>
      <c r="AP215" s="281"/>
      <c r="AQ215" s="281"/>
      <c r="AR215" s="281"/>
      <c r="AS215" s="281"/>
      <c r="AT215" s="281"/>
    </row>
    <row r="216" spans="1:46" s="271" customFormat="1" ht="15.75" customHeight="1">
      <c r="A216" s="222"/>
      <c r="B216" s="222"/>
      <c r="C216" s="222"/>
      <c r="D216" s="222"/>
      <c r="E216" s="236"/>
      <c r="F216" s="222"/>
      <c r="G216" s="222"/>
      <c r="H216" s="222"/>
      <c r="I216" s="222"/>
      <c r="J216" s="225"/>
      <c r="K216" s="225"/>
      <c r="L216" s="225"/>
      <c r="M216" s="225"/>
      <c r="N216" s="225"/>
      <c r="O216" s="225"/>
      <c r="P216" s="225"/>
      <c r="Q216" s="225"/>
      <c r="R216" s="225"/>
      <c r="S216" s="225"/>
      <c r="T216" s="225"/>
      <c r="U216" s="225"/>
      <c r="V216" s="225"/>
      <c r="W216" s="225"/>
      <c r="X216" s="260"/>
      <c r="Y216" s="225"/>
      <c r="Z216" s="225"/>
      <c r="AA216" s="534"/>
      <c r="AB216" s="537"/>
      <c r="AC216" s="343"/>
      <c r="AD216" s="343"/>
      <c r="AE216" s="343"/>
      <c r="AF216" s="343"/>
      <c r="AG216" s="343"/>
      <c r="AH216" s="343"/>
      <c r="AI216" s="343"/>
      <c r="AJ216" s="343"/>
      <c r="AK216" s="343"/>
      <c r="AL216" s="281"/>
      <c r="AM216" s="281"/>
      <c r="AN216" s="281"/>
      <c r="AO216" s="281"/>
      <c r="AP216" s="281"/>
      <c r="AQ216" s="281"/>
      <c r="AR216" s="281"/>
      <c r="AS216" s="281"/>
      <c r="AT216" s="281"/>
    </row>
    <row r="217" spans="1:46" s="271" customFormat="1" ht="15.75" customHeight="1">
      <c r="A217" s="222"/>
      <c r="B217" s="222"/>
      <c r="C217" s="222"/>
      <c r="D217" s="222"/>
      <c r="E217" s="236"/>
      <c r="F217" s="222"/>
      <c r="G217" s="222"/>
      <c r="H217" s="222"/>
      <c r="I217" s="222"/>
      <c r="J217" s="225"/>
      <c r="K217" s="225"/>
      <c r="L217" s="225"/>
      <c r="M217" s="225"/>
      <c r="N217" s="225"/>
      <c r="O217" s="225"/>
      <c r="P217" s="225"/>
      <c r="Q217" s="225"/>
      <c r="R217" s="225"/>
      <c r="S217" s="225"/>
      <c r="T217" s="225"/>
      <c r="U217" s="225"/>
      <c r="V217" s="225"/>
      <c r="W217" s="225"/>
      <c r="X217" s="260"/>
      <c r="Y217" s="225"/>
      <c r="Z217" s="225"/>
      <c r="AA217" s="534"/>
      <c r="AB217" s="537"/>
      <c r="AC217" s="343"/>
      <c r="AD217" s="343"/>
      <c r="AE217" s="343"/>
      <c r="AF217" s="343"/>
      <c r="AG217" s="343"/>
      <c r="AH217" s="343"/>
      <c r="AI217" s="343"/>
      <c r="AJ217" s="343"/>
      <c r="AK217" s="343"/>
      <c r="AL217" s="281"/>
      <c r="AM217" s="281"/>
      <c r="AN217" s="281"/>
      <c r="AO217" s="281"/>
      <c r="AP217" s="281"/>
      <c r="AQ217" s="281"/>
      <c r="AR217" s="281"/>
      <c r="AS217" s="281"/>
      <c r="AT217" s="281"/>
    </row>
    <row r="218" spans="1:46" s="271" customFormat="1" ht="15.75" customHeight="1">
      <c r="A218" s="222"/>
      <c r="B218" s="222"/>
      <c r="C218" s="222"/>
      <c r="D218" s="222"/>
      <c r="E218" s="236"/>
      <c r="F218" s="222"/>
      <c r="G218" s="222"/>
      <c r="H218" s="222"/>
      <c r="I218" s="222"/>
      <c r="J218" s="225"/>
      <c r="K218" s="225"/>
      <c r="L218" s="225"/>
      <c r="M218" s="225"/>
      <c r="N218" s="225"/>
      <c r="O218" s="225"/>
      <c r="P218" s="225"/>
      <c r="Q218" s="225"/>
      <c r="R218" s="225"/>
      <c r="S218" s="225"/>
      <c r="T218" s="225"/>
      <c r="U218" s="225"/>
      <c r="V218" s="225"/>
      <c r="W218" s="225"/>
      <c r="X218" s="260"/>
      <c r="Y218" s="225"/>
      <c r="Z218" s="225"/>
      <c r="AA218" s="534"/>
      <c r="AB218" s="537"/>
      <c r="AC218" s="343"/>
      <c r="AD218" s="343"/>
      <c r="AE218" s="343"/>
      <c r="AF218" s="343"/>
      <c r="AG218" s="343"/>
      <c r="AH218" s="343"/>
      <c r="AI218" s="343"/>
      <c r="AJ218" s="343"/>
      <c r="AK218" s="343"/>
      <c r="AL218" s="281"/>
      <c r="AM218" s="281"/>
      <c r="AN218" s="281"/>
      <c r="AO218" s="281"/>
      <c r="AP218" s="281"/>
      <c r="AQ218" s="281"/>
      <c r="AR218" s="281"/>
      <c r="AS218" s="281"/>
      <c r="AT218" s="281"/>
    </row>
    <row r="219" spans="1:46" s="271" customFormat="1" ht="15.75" customHeight="1">
      <c r="A219" s="222"/>
      <c r="B219" s="222"/>
      <c r="C219" s="222"/>
      <c r="D219" s="222"/>
      <c r="E219" s="236"/>
      <c r="F219" s="222"/>
      <c r="G219" s="222"/>
      <c r="H219" s="222"/>
      <c r="I219" s="222"/>
      <c r="J219" s="225"/>
      <c r="K219" s="225"/>
      <c r="L219" s="225"/>
      <c r="M219" s="225"/>
      <c r="N219" s="225"/>
      <c r="O219" s="225"/>
      <c r="P219" s="225"/>
      <c r="Q219" s="225"/>
      <c r="R219" s="225"/>
      <c r="S219" s="225"/>
      <c r="T219" s="225"/>
      <c r="U219" s="225"/>
      <c r="V219" s="225"/>
      <c r="W219" s="225"/>
      <c r="X219" s="260"/>
      <c r="Y219" s="225"/>
      <c r="Z219" s="225"/>
      <c r="AA219" s="534"/>
      <c r="AB219" s="537"/>
      <c r="AC219" s="343"/>
      <c r="AD219" s="343"/>
      <c r="AE219" s="343"/>
      <c r="AF219" s="343"/>
      <c r="AG219" s="343"/>
      <c r="AH219" s="343"/>
      <c r="AI219" s="343"/>
      <c r="AJ219" s="343"/>
      <c r="AK219" s="343"/>
      <c r="AL219" s="281"/>
      <c r="AM219" s="281"/>
      <c r="AN219" s="281"/>
      <c r="AO219" s="281"/>
      <c r="AP219" s="281"/>
      <c r="AQ219" s="281"/>
      <c r="AR219" s="281"/>
      <c r="AS219" s="281"/>
      <c r="AT219" s="281"/>
    </row>
    <row r="220" spans="1:46" s="271" customFormat="1" ht="15.75" customHeight="1">
      <c r="A220" s="222"/>
      <c r="B220" s="222"/>
      <c r="C220" s="222"/>
      <c r="D220" s="222"/>
      <c r="E220" s="236"/>
      <c r="F220" s="222"/>
      <c r="G220" s="222"/>
      <c r="H220" s="222"/>
      <c r="I220" s="222"/>
      <c r="J220" s="225"/>
      <c r="K220" s="225"/>
      <c r="L220" s="225"/>
      <c r="M220" s="225"/>
      <c r="N220" s="225"/>
      <c r="O220" s="225"/>
      <c r="P220" s="225"/>
      <c r="Q220" s="225"/>
      <c r="R220" s="225"/>
      <c r="S220" s="225"/>
      <c r="T220" s="225"/>
      <c r="U220" s="225"/>
      <c r="V220" s="225"/>
      <c r="W220" s="225"/>
      <c r="X220" s="260"/>
      <c r="Y220" s="225"/>
      <c r="Z220" s="225"/>
      <c r="AA220" s="534"/>
      <c r="AB220" s="537"/>
      <c r="AC220" s="343"/>
      <c r="AD220" s="343"/>
      <c r="AE220" s="343"/>
      <c r="AF220" s="343"/>
      <c r="AG220" s="343"/>
      <c r="AH220" s="343"/>
      <c r="AI220" s="343"/>
      <c r="AJ220" s="343"/>
      <c r="AK220" s="343"/>
      <c r="AL220" s="281"/>
      <c r="AM220" s="281"/>
      <c r="AN220" s="281"/>
      <c r="AO220" s="281"/>
      <c r="AP220" s="281"/>
      <c r="AQ220" s="281"/>
      <c r="AR220" s="281"/>
      <c r="AS220" s="281"/>
      <c r="AT220" s="281"/>
    </row>
    <row r="221" spans="1:46" s="271" customFormat="1" ht="15.75" customHeight="1">
      <c r="A221" s="222"/>
      <c r="B221" s="222"/>
      <c r="C221" s="222"/>
      <c r="D221" s="222"/>
      <c r="E221" s="236"/>
      <c r="F221" s="222"/>
      <c r="G221" s="222"/>
      <c r="H221" s="222"/>
      <c r="I221" s="222"/>
      <c r="J221" s="225"/>
      <c r="K221" s="225"/>
      <c r="L221" s="225"/>
      <c r="M221" s="225"/>
      <c r="N221" s="225"/>
      <c r="O221" s="225"/>
      <c r="P221" s="225"/>
      <c r="Q221" s="225"/>
      <c r="R221" s="225"/>
      <c r="S221" s="225"/>
      <c r="T221" s="225"/>
      <c r="U221" s="225"/>
      <c r="V221" s="225"/>
      <c r="W221" s="225"/>
      <c r="X221" s="260"/>
      <c r="Y221" s="225"/>
      <c r="Z221" s="225"/>
      <c r="AA221" s="534"/>
      <c r="AB221" s="537"/>
      <c r="AC221" s="343"/>
      <c r="AD221" s="343"/>
      <c r="AE221" s="343"/>
      <c r="AF221" s="343"/>
      <c r="AG221" s="343"/>
      <c r="AH221" s="343"/>
      <c r="AI221" s="343"/>
      <c r="AJ221" s="343"/>
      <c r="AK221" s="343"/>
      <c r="AL221" s="281"/>
      <c r="AM221" s="281"/>
      <c r="AN221" s="281"/>
      <c r="AO221" s="281"/>
      <c r="AP221" s="281"/>
      <c r="AQ221" s="281"/>
      <c r="AR221" s="281"/>
      <c r="AS221" s="281"/>
      <c r="AT221" s="281"/>
    </row>
    <row r="222" spans="1:46" s="271" customFormat="1" ht="15.75" customHeight="1">
      <c r="A222" s="222"/>
      <c r="B222" s="222"/>
      <c r="C222" s="222"/>
      <c r="D222" s="222"/>
      <c r="E222" s="236"/>
      <c r="F222" s="222"/>
      <c r="G222" s="222"/>
      <c r="H222" s="222"/>
      <c r="I222" s="222"/>
      <c r="J222" s="225"/>
      <c r="K222" s="225"/>
      <c r="L222" s="225"/>
      <c r="M222" s="225"/>
      <c r="N222" s="225"/>
      <c r="O222" s="225"/>
      <c r="P222" s="225"/>
      <c r="Q222" s="225"/>
      <c r="R222" s="225"/>
      <c r="S222" s="225"/>
      <c r="T222" s="225"/>
      <c r="U222" s="225"/>
      <c r="V222" s="225"/>
      <c r="W222" s="225"/>
      <c r="X222" s="260"/>
      <c r="Y222" s="225"/>
      <c r="Z222" s="225"/>
      <c r="AA222" s="534"/>
      <c r="AB222" s="537"/>
      <c r="AC222" s="343"/>
      <c r="AD222" s="343"/>
      <c r="AE222" s="343"/>
      <c r="AF222" s="343"/>
      <c r="AG222" s="343"/>
      <c r="AH222" s="343"/>
      <c r="AI222" s="343"/>
      <c r="AJ222" s="343"/>
      <c r="AK222" s="343"/>
      <c r="AL222" s="281"/>
      <c r="AM222" s="281"/>
      <c r="AN222" s="281"/>
      <c r="AO222" s="281"/>
      <c r="AP222" s="281"/>
      <c r="AQ222" s="281"/>
      <c r="AR222" s="281"/>
      <c r="AS222" s="281"/>
      <c r="AT222" s="281"/>
    </row>
    <row r="223" spans="1:46" s="271" customFormat="1" ht="15.75" customHeight="1">
      <c r="A223" s="222"/>
      <c r="B223" s="222"/>
      <c r="C223" s="222"/>
      <c r="D223" s="222"/>
      <c r="E223" s="236"/>
      <c r="F223" s="222"/>
      <c r="G223" s="222"/>
      <c r="H223" s="222"/>
      <c r="I223" s="222"/>
      <c r="J223" s="225"/>
      <c r="K223" s="225"/>
      <c r="L223" s="225"/>
      <c r="M223" s="225"/>
      <c r="N223" s="225"/>
      <c r="O223" s="225"/>
      <c r="P223" s="225"/>
      <c r="Q223" s="225"/>
      <c r="R223" s="225"/>
      <c r="S223" s="225"/>
      <c r="T223" s="225"/>
      <c r="U223" s="225"/>
      <c r="V223" s="225"/>
      <c r="W223" s="225"/>
      <c r="X223" s="260"/>
      <c r="Y223" s="225"/>
      <c r="Z223" s="225"/>
      <c r="AA223" s="534"/>
      <c r="AB223" s="537"/>
      <c r="AC223" s="343"/>
      <c r="AD223" s="343"/>
      <c r="AE223" s="343"/>
      <c r="AF223" s="343"/>
      <c r="AG223" s="343"/>
      <c r="AH223" s="343"/>
      <c r="AI223" s="343"/>
      <c r="AJ223" s="343"/>
      <c r="AK223" s="343"/>
      <c r="AL223" s="281"/>
      <c r="AM223" s="281"/>
      <c r="AN223" s="281"/>
      <c r="AO223" s="281"/>
      <c r="AP223" s="281"/>
      <c r="AQ223" s="281"/>
      <c r="AR223" s="281"/>
      <c r="AS223" s="281"/>
      <c r="AT223" s="281"/>
    </row>
    <row r="224" spans="1:46" s="271" customFormat="1" ht="15.75" customHeight="1">
      <c r="A224" s="222"/>
      <c r="B224" s="222"/>
      <c r="C224" s="222"/>
      <c r="D224" s="222"/>
      <c r="E224" s="236"/>
      <c r="F224" s="222"/>
      <c r="G224" s="222"/>
      <c r="H224" s="222"/>
      <c r="I224" s="222"/>
      <c r="J224" s="225"/>
      <c r="K224" s="225"/>
      <c r="L224" s="225"/>
      <c r="M224" s="225"/>
      <c r="N224" s="225"/>
      <c r="O224" s="225"/>
      <c r="P224" s="225"/>
      <c r="Q224" s="225"/>
      <c r="R224" s="225"/>
      <c r="S224" s="225"/>
      <c r="T224" s="225"/>
      <c r="U224" s="225"/>
      <c r="V224" s="225"/>
      <c r="W224" s="225"/>
      <c r="X224" s="260"/>
      <c r="Y224" s="225"/>
      <c r="Z224" s="225"/>
      <c r="AA224" s="534"/>
      <c r="AB224" s="537"/>
      <c r="AC224" s="343"/>
      <c r="AD224" s="343"/>
      <c r="AE224" s="343"/>
      <c r="AF224" s="343"/>
      <c r="AG224" s="343"/>
      <c r="AH224" s="343"/>
      <c r="AI224" s="343"/>
      <c r="AJ224" s="343"/>
      <c r="AK224" s="343"/>
      <c r="AL224" s="281"/>
      <c r="AM224" s="281"/>
      <c r="AN224" s="281"/>
      <c r="AO224" s="281"/>
      <c r="AP224" s="281"/>
      <c r="AQ224" s="281"/>
      <c r="AR224" s="281"/>
      <c r="AS224" s="281"/>
      <c r="AT224" s="281"/>
    </row>
    <row r="225" spans="1:46" s="271" customFormat="1" ht="15.75" customHeight="1">
      <c r="A225" s="222"/>
      <c r="B225" s="222"/>
      <c r="C225" s="222"/>
      <c r="D225" s="222"/>
      <c r="E225" s="236"/>
      <c r="F225" s="222"/>
      <c r="G225" s="222"/>
      <c r="H225" s="222"/>
      <c r="I225" s="222"/>
      <c r="J225" s="225"/>
      <c r="K225" s="225"/>
      <c r="L225" s="225"/>
      <c r="M225" s="225"/>
      <c r="N225" s="225"/>
      <c r="O225" s="225"/>
      <c r="P225" s="225"/>
      <c r="Q225" s="225"/>
      <c r="R225" s="225"/>
      <c r="S225" s="225"/>
      <c r="T225" s="225"/>
      <c r="U225" s="225"/>
      <c r="V225" s="225"/>
      <c r="W225" s="225"/>
      <c r="X225" s="260"/>
      <c r="Y225" s="225"/>
      <c r="Z225" s="225"/>
      <c r="AA225" s="534"/>
      <c r="AB225" s="537"/>
      <c r="AC225" s="343"/>
      <c r="AD225" s="343"/>
      <c r="AE225" s="343"/>
      <c r="AF225" s="343"/>
      <c r="AG225" s="343"/>
      <c r="AH225" s="343"/>
      <c r="AI225" s="343"/>
      <c r="AJ225" s="343"/>
      <c r="AK225" s="343"/>
      <c r="AL225" s="281"/>
      <c r="AM225" s="281"/>
      <c r="AN225" s="281"/>
      <c r="AO225" s="281"/>
      <c r="AP225" s="281"/>
      <c r="AQ225" s="281"/>
      <c r="AR225" s="281"/>
      <c r="AS225" s="281"/>
      <c r="AT225" s="281"/>
    </row>
    <row r="226" spans="1:46" s="271" customFormat="1" ht="15.75" customHeight="1">
      <c r="A226" s="222"/>
      <c r="B226" s="222"/>
      <c r="C226" s="222"/>
      <c r="D226" s="222"/>
      <c r="E226" s="236"/>
      <c r="F226" s="222"/>
      <c r="G226" s="222"/>
      <c r="H226" s="222"/>
      <c r="I226" s="222"/>
      <c r="J226" s="225"/>
      <c r="K226" s="225"/>
      <c r="L226" s="225"/>
      <c r="M226" s="225"/>
      <c r="N226" s="225"/>
      <c r="O226" s="225"/>
      <c r="P226" s="225"/>
      <c r="Q226" s="225"/>
      <c r="R226" s="225"/>
      <c r="S226" s="225"/>
      <c r="T226" s="225"/>
      <c r="U226" s="225"/>
      <c r="V226" s="225"/>
      <c r="W226" s="225"/>
      <c r="X226" s="260"/>
      <c r="Y226" s="225"/>
      <c r="Z226" s="225"/>
      <c r="AA226" s="534"/>
      <c r="AB226" s="537"/>
      <c r="AC226" s="343"/>
      <c r="AD226" s="343"/>
      <c r="AE226" s="343"/>
      <c r="AF226" s="343"/>
      <c r="AG226" s="343"/>
      <c r="AH226" s="343"/>
      <c r="AI226" s="343"/>
      <c r="AJ226" s="343"/>
      <c r="AK226" s="343"/>
      <c r="AL226" s="281"/>
      <c r="AM226" s="281"/>
      <c r="AN226" s="281"/>
      <c r="AO226" s="281"/>
      <c r="AP226" s="281"/>
      <c r="AQ226" s="281"/>
      <c r="AR226" s="281"/>
      <c r="AS226" s="281"/>
      <c r="AT226" s="281"/>
    </row>
    <row r="227" spans="1:46" s="271" customFormat="1" ht="15.75" customHeight="1">
      <c r="A227" s="222"/>
      <c r="B227" s="222"/>
      <c r="C227" s="222"/>
      <c r="D227" s="222"/>
      <c r="E227" s="236"/>
      <c r="F227" s="222"/>
      <c r="G227" s="222"/>
      <c r="H227" s="222"/>
      <c r="I227" s="222"/>
      <c r="J227" s="225"/>
      <c r="K227" s="225"/>
      <c r="L227" s="225"/>
      <c r="M227" s="225"/>
      <c r="N227" s="225"/>
      <c r="O227" s="225"/>
      <c r="P227" s="225"/>
      <c r="Q227" s="225"/>
      <c r="R227" s="225"/>
      <c r="S227" s="225"/>
      <c r="T227" s="225"/>
      <c r="U227" s="225"/>
      <c r="V227" s="225"/>
      <c r="W227" s="225"/>
      <c r="X227" s="260"/>
      <c r="Y227" s="225"/>
      <c r="Z227" s="225"/>
      <c r="AA227" s="534"/>
      <c r="AB227" s="537"/>
      <c r="AC227" s="343"/>
      <c r="AD227" s="343"/>
      <c r="AE227" s="343"/>
      <c r="AF227" s="343"/>
      <c r="AG227" s="343"/>
      <c r="AH227" s="343"/>
      <c r="AI227" s="343"/>
      <c r="AJ227" s="343"/>
      <c r="AK227" s="343"/>
      <c r="AL227" s="281"/>
      <c r="AM227" s="281"/>
      <c r="AN227" s="281"/>
      <c r="AO227" s="281"/>
      <c r="AP227" s="281"/>
      <c r="AQ227" s="281"/>
      <c r="AR227" s="281"/>
      <c r="AS227" s="281"/>
      <c r="AT227" s="281"/>
    </row>
    <row r="228" spans="1:46" s="271" customFormat="1" ht="15.75" customHeight="1">
      <c r="A228" s="222"/>
      <c r="B228" s="222"/>
      <c r="C228" s="222"/>
      <c r="D228" s="222"/>
      <c r="E228" s="236"/>
      <c r="F228" s="222"/>
      <c r="G228" s="222"/>
      <c r="H228" s="222"/>
      <c r="I228" s="222"/>
      <c r="J228" s="225"/>
      <c r="K228" s="225"/>
      <c r="L228" s="225"/>
      <c r="M228" s="225"/>
      <c r="N228" s="225"/>
      <c r="O228" s="225"/>
      <c r="P228" s="225"/>
      <c r="Q228" s="225"/>
      <c r="R228" s="225"/>
      <c r="S228" s="225"/>
      <c r="T228" s="225"/>
      <c r="U228" s="225"/>
      <c r="V228" s="225"/>
      <c r="W228" s="225"/>
      <c r="X228" s="260"/>
      <c r="Y228" s="225"/>
      <c r="Z228" s="225"/>
      <c r="AA228" s="534"/>
      <c r="AB228" s="537"/>
      <c r="AC228" s="343"/>
      <c r="AD228" s="343"/>
      <c r="AE228" s="343"/>
      <c r="AF228" s="343"/>
      <c r="AG228" s="343"/>
      <c r="AH228" s="343"/>
      <c r="AI228" s="343"/>
      <c r="AJ228" s="343"/>
      <c r="AK228" s="343"/>
      <c r="AL228" s="281"/>
      <c r="AM228" s="281"/>
      <c r="AN228" s="281"/>
      <c r="AO228" s="281"/>
      <c r="AP228" s="281"/>
      <c r="AQ228" s="281"/>
      <c r="AR228" s="281"/>
      <c r="AS228" s="281"/>
      <c r="AT228" s="281"/>
    </row>
    <row r="229" spans="1:46" s="271" customFormat="1" ht="15.75" customHeight="1">
      <c r="A229" s="222"/>
      <c r="B229" s="222"/>
      <c r="C229" s="222"/>
      <c r="D229" s="222"/>
      <c r="E229" s="236"/>
      <c r="F229" s="222"/>
      <c r="G229" s="222"/>
      <c r="H229" s="222"/>
      <c r="I229" s="222"/>
      <c r="J229" s="225"/>
      <c r="K229" s="225"/>
      <c r="L229" s="225"/>
      <c r="M229" s="225"/>
      <c r="N229" s="225"/>
      <c r="O229" s="225"/>
      <c r="P229" s="225"/>
      <c r="Q229" s="225"/>
      <c r="R229" s="225"/>
      <c r="S229" s="225"/>
      <c r="T229" s="225"/>
      <c r="U229" s="225"/>
      <c r="V229" s="225"/>
      <c r="W229" s="225"/>
      <c r="X229" s="260"/>
      <c r="Y229" s="225"/>
      <c r="Z229" s="225"/>
      <c r="AA229" s="534"/>
      <c r="AB229" s="537"/>
      <c r="AC229" s="343"/>
      <c r="AD229" s="343"/>
      <c r="AE229" s="343"/>
      <c r="AF229" s="343"/>
      <c r="AG229" s="343"/>
      <c r="AH229" s="343"/>
      <c r="AI229" s="343"/>
      <c r="AJ229" s="343"/>
      <c r="AK229" s="343"/>
      <c r="AL229" s="281"/>
      <c r="AM229" s="281"/>
      <c r="AN229" s="281"/>
      <c r="AO229" s="281"/>
      <c r="AP229" s="281"/>
      <c r="AQ229" s="281"/>
      <c r="AR229" s="281"/>
      <c r="AS229" s="281"/>
      <c r="AT229" s="281"/>
    </row>
    <row r="230" spans="1:46" s="271" customFormat="1" ht="15.75" customHeight="1">
      <c r="A230" s="222"/>
      <c r="B230" s="222"/>
      <c r="C230" s="222"/>
      <c r="D230" s="222"/>
      <c r="E230" s="236"/>
      <c r="F230" s="222"/>
      <c r="G230" s="222"/>
      <c r="H230" s="222"/>
      <c r="I230" s="222"/>
      <c r="J230" s="225"/>
      <c r="K230" s="225"/>
      <c r="L230" s="225"/>
      <c r="M230" s="225"/>
      <c r="N230" s="225"/>
      <c r="O230" s="225"/>
      <c r="P230" s="225"/>
      <c r="Q230" s="225"/>
      <c r="R230" s="225"/>
      <c r="S230" s="225"/>
      <c r="T230" s="225"/>
      <c r="U230" s="225"/>
      <c r="V230" s="225"/>
      <c r="W230" s="225"/>
      <c r="X230" s="260"/>
      <c r="Y230" s="225"/>
      <c r="Z230" s="225"/>
      <c r="AA230" s="534"/>
      <c r="AB230" s="537"/>
      <c r="AC230" s="343"/>
      <c r="AD230" s="343"/>
      <c r="AE230" s="343"/>
      <c r="AF230" s="343"/>
      <c r="AG230" s="343"/>
      <c r="AH230" s="343"/>
      <c r="AI230" s="343"/>
      <c r="AJ230" s="343"/>
      <c r="AK230" s="343"/>
      <c r="AL230" s="281"/>
      <c r="AM230" s="281"/>
      <c r="AN230" s="281"/>
      <c r="AO230" s="281"/>
      <c r="AP230" s="281"/>
      <c r="AQ230" s="281"/>
      <c r="AR230" s="281"/>
      <c r="AS230" s="281"/>
      <c r="AT230" s="281"/>
    </row>
    <row r="231" spans="1:46" s="271" customFormat="1" ht="15.75" customHeight="1">
      <c r="A231" s="222"/>
      <c r="B231" s="222"/>
      <c r="C231" s="222"/>
      <c r="D231" s="222"/>
      <c r="E231" s="236"/>
      <c r="F231" s="222"/>
      <c r="G231" s="222"/>
      <c r="H231" s="222"/>
      <c r="I231" s="222"/>
      <c r="J231" s="225"/>
      <c r="K231" s="225"/>
      <c r="L231" s="225"/>
      <c r="M231" s="225"/>
      <c r="N231" s="225"/>
      <c r="O231" s="225"/>
      <c r="P231" s="225"/>
      <c r="Q231" s="225"/>
      <c r="R231" s="225"/>
      <c r="S231" s="225"/>
      <c r="T231" s="225"/>
      <c r="U231" s="225"/>
      <c r="V231" s="225"/>
      <c r="W231" s="225"/>
      <c r="X231" s="260"/>
      <c r="Y231" s="225"/>
      <c r="Z231" s="225"/>
      <c r="AA231" s="534"/>
      <c r="AB231" s="537"/>
      <c r="AC231" s="343"/>
      <c r="AD231" s="343"/>
      <c r="AE231" s="343"/>
      <c r="AF231" s="343"/>
      <c r="AG231" s="343"/>
      <c r="AH231" s="343"/>
      <c r="AI231" s="343"/>
      <c r="AJ231" s="343"/>
      <c r="AK231" s="343"/>
      <c r="AL231" s="281"/>
      <c r="AM231" s="281"/>
      <c r="AN231" s="281"/>
      <c r="AO231" s="281"/>
      <c r="AP231" s="281"/>
      <c r="AQ231" s="281"/>
      <c r="AR231" s="281"/>
      <c r="AS231" s="281"/>
      <c r="AT231" s="281"/>
    </row>
    <row r="232" spans="1:46" s="271" customFormat="1" ht="15.75" customHeight="1">
      <c r="A232" s="222"/>
      <c r="B232" s="222"/>
      <c r="C232" s="222"/>
      <c r="D232" s="222"/>
      <c r="E232" s="236"/>
      <c r="F232" s="222"/>
      <c r="G232" s="222"/>
      <c r="H232" s="222"/>
      <c r="I232" s="222"/>
      <c r="J232" s="225"/>
      <c r="K232" s="225"/>
      <c r="L232" s="225"/>
      <c r="M232" s="225"/>
      <c r="N232" s="225"/>
      <c r="O232" s="225"/>
      <c r="P232" s="225"/>
      <c r="Q232" s="225"/>
      <c r="R232" s="225"/>
      <c r="S232" s="225"/>
      <c r="T232" s="225"/>
      <c r="U232" s="225"/>
      <c r="V232" s="225"/>
      <c r="W232" s="225"/>
      <c r="X232" s="260"/>
      <c r="Y232" s="225"/>
      <c r="Z232" s="225"/>
      <c r="AA232" s="534"/>
      <c r="AB232" s="537"/>
      <c r="AC232" s="343"/>
      <c r="AD232" s="343"/>
      <c r="AE232" s="343"/>
      <c r="AF232" s="343"/>
      <c r="AG232" s="343"/>
      <c r="AH232" s="343"/>
      <c r="AI232" s="343"/>
      <c r="AJ232" s="343"/>
      <c r="AK232" s="343"/>
      <c r="AL232" s="281"/>
      <c r="AM232" s="281"/>
      <c r="AN232" s="281"/>
      <c r="AO232" s="281"/>
      <c r="AP232" s="281"/>
      <c r="AQ232" s="281"/>
      <c r="AR232" s="281"/>
      <c r="AS232" s="281"/>
      <c r="AT232" s="281"/>
    </row>
    <row r="233" spans="1:46" s="271" customFormat="1" ht="15.75" customHeight="1">
      <c r="A233" s="222"/>
      <c r="B233" s="222"/>
      <c r="C233" s="222"/>
      <c r="D233" s="222"/>
      <c r="E233" s="236"/>
      <c r="F233" s="222"/>
      <c r="G233" s="222"/>
      <c r="H233" s="222"/>
      <c r="I233" s="222"/>
      <c r="J233" s="225"/>
      <c r="K233" s="225"/>
      <c r="L233" s="225"/>
      <c r="M233" s="225"/>
      <c r="N233" s="225"/>
      <c r="O233" s="225"/>
      <c r="P233" s="225"/>
      <c r="Q233" s="225"/>
      <c r="R233" s="225"/>
      <c r="S233" s="225"/>
      <c r="T233" s="225"/>
      <c r="U233" s="225"/>
      <c r="V233" s="225"/>
      <c r="W233" s="225"/>
      <c r="X233" s="260"/>
      <c r="Y233" s="225"/>
      <c r="Z233" s="225"/>
      <c r="AA233" s="534"/>
      <c r="AB233" s="537"/>
      <c r="AC233" s="343"/>
      <c r="AD233" s="343"/>
      <c r="AE233" s="343"/>
      <c r="AF233" s="343"/>
      <c r="AG233" s="343"/>
      <c r="AH233" s="343"/>
      <c r="AI233" s="343"/>
      <c r="AJ233" s="343"/>
      <c r="AK233" s="343"/>
      <c r="AL233" s="281"/>
      <c r="AM233" s="281"/>
      <c r="AN233" s="281"/>
      <c r="AO233" s="281"/>
      <c r="AP233" s="281"/>
      <c r="AQ233" s="281"/>
      <c r="AR233" s="281"/>
      <c r="AS233" s="281"/>
      <c r="AT233" s="281"/>
    </row>
    <row r="234" spans="1:46" s="271" customFormat="1" ht="15.75" customHeight="1">
      <c r="A234" s="222"/>
      <c r="B234" s="222"/>
      <c r="C234" s="222"/>
      <c r="D234" s="222"/>
      <c r="E234" s="236"/>
      <c r="F234" s="222"/>
      <c r="G234" s="222"/>
      <c r="H234" s="222"/>
      <c r="I234" s="222"/>
      <c r="J234" s="225"/>
      <c r="K234" s="225"/>
      <c r="L234" s="225"/>
      <c r="M234" s="225"/>
      <c r="N234" s="225"/>
      <c r="O234" s="225"/>
      <c r="P234" s="225"/>
      <c r="Q234" s="225"/>
      <c r="R234" s="225"/>
      <c r="S234" s="225"/>
      <c r="T234" s="225"/>
      <c r="U234" s="225"/>
      <c r="V234" s="225"/>
      <c r="W234" s="225"/>
      <c r="X234" s="260"/>
      <c r="Y234" s="225"/>
      <c r="Z234" s="225"/>
      <c r="AA234" s="534"/>
      <c r="AB234" s="537"/>
      <c r="AC234" s="343"/>
      <c r="AD234" s="343"/>
      <c r="AE234" s="343"/>
      <c r="AF234" s="343"/>
      <c r="AG234" s="343"/>
      <c r="AH234" s="343"/>
      <c r="AI234" s="343"/>
      <c r="AJ234" s="343"/>
      <c r="AK234" s="343"/>
      <c r="AL234" s="281"/>
      <c r="AM234" s="281"/>
      <c r="AN234" s="281"/>
      <c r="AO234" s="281"/>
      <c r="AP234" s="281"/>
      <c r="AQ234" s="281"/>
      <c r="AR234" s="281"/>
      <c r="AS234" s="281"/>
      <c r="AT234" s="281"/>
    </row>
    <row r="235" spans="1:46" s="271" customFormat="1" ht="15.75" customHeight="1">
      <c r="A235" s="222"/>
      <c r="B235" s="222"/>
      <c r="C235" s="222"/>
      <c r="D235" s="222"/>
      <c r="E235" s="236"/>
      <c r="F235" s="222"/>
      <c r="G235" s="222"/>
      <c r="H235" s="222"/>
      <c r="I235" s="222"/>
      <c r="J235" s="225"/>
      <c r="K235" s="225"/>
      <c r="L235" s="225"/>
      <c r="M235" s="225"/>
      <c r="N235" s="225"/>
      <c r="O235" s="225"/>
      <c r="P235" s="225"/>
      <c r="Q235" s="225"/>
      <c r="R235" s="225"/>
      <c r="S235" s="225"/>
      <c r="T235" s="225"/>
      <c r="U235" s="225"/>
      <c r="V235" s="225"/>
      <c r="W235" s="225"/>
      <c r="X235" s="260"/>
      <c r="Y235" s="225"/>
      <c r="Z235" s="225"/>
      <c r="AA235" s="534"/>
      <c r="AB235" s="537"/>
      <c r="AC235" s="343"/>
      <c r="AD235" s="343"/>
      <c r="AE235" s="343"/>
      <c r="AF235" s="343"/>
      <c r="AG235" s="343"/>
      <c r="AH235" s="343"/>
      <c r="AI235" s="343"/>
      <c r="AJ235" s="343"/>
      <c r="AK235" s="343"/>
      <c r="AL235" s="281"/>
      <c r="AM235" s="281"/>
      <c r="AN235" s="281"/>
      <c r="AO235" s="281"/>
      <c r="AP235" s="281"/>
      <c r="AQ235" s="281"/>
      <c r="AR235" s="281"/>
      <c r="AS235" s="281"/>
      <c r="AT235" s="281"/>
    </row>
    <row r="236" spans="1:46" s="271" customFormat="1" ht="15.75" customHeight="1">
      <c r="A236" s="222"/>
      <c r="B236" s="222"/>
      <c r="C236" s="222"/>
      <c r="D236" s="222"/>
      <c r="E236" s="236"/>
      <c r="F236" s="222"/>
      <c r="G236" s="222"/>
      <c r="H236" s="222"/>
      <c r="I236" s="222"/>
      <c r="J236" s="225"/>
      <c r="K236" s="225"/>
      <c r="L236" s="225"/>
      <c r="M236" s="225"/>
      <c r="N236" s="225"/>
      <c r="O236" s="225"/>
      <c r="P236" s="225"/>
      <c r="Q236" s="225"/>
      <c r="R236" s="225"/>
      <c r="S236" s="225"/>
      <c r="T236" s="225"/>
      <c r="U236" s="225"/>
      <c r="V236" s="225"/>
      <c r="W236" s="225"/>
      <c r="X236" s="260"/>
      <c r="Y236" s="225"/>
      <c r="Z236" s="225"/>
      <c r="AA236" s="534"/>
      <c r="AB236" s="537"/>
      <c r="AC236" s="343"/>
      <c r="AD236" s="343"/>
      <c r="AE236" s="343"/>
      <c r="AF236" s="343"/>
      <c r="AG236" s="343"/>
      <c r="AH236" s="343"/>
      <c r="AI236" s="343"/>
      <c r="AJ236" s="343"/>
      <c r="AK236" s="343"/>
      <c r="AL236" s="281"/>
      <c r="AM236" s="281"/>
      <c r="AN236" s="281"/>
      <c r="AO236" s="281"/>
      <c r="AP236" s="281"/>
      <c r="AQ236" s="281"/>
      <c r="AR236" s="281"/>
      <c r="AS236" s="281"/>
      <c r="AT236" s="281"/>
    </row>
    <row r="237" spans="1:46" s="271" customFormat="1" ht="15.75" customHeight="1">
      <c r="A237" s="222"/>
      <c r="B237" s="222"/>
      <c r="C237" s="222"/>
      <c r="D237" s="222"/>
      <c r="E237" s="236"/>
      <c r="F237" s="222"/>
      <c r="G237" s="222"/>
      <c r="H237" s="222"/>
      <c r="I237" s="222"/>
      <c r="J237" s="225"/>
      <c r="K237" s="225"/>
      <c r="L237" s="225"/>
      <c r="M237" s="225"/>
      <c r="N237" s="225"/>
      <c r="O237" s="225"/>
      <c r="P237" s="225"/>
      <c r="Q237" s="225"/>
      <c r="R237" s="225"/>
      <c r="S237" s="225"/>
      <c r="T237" s="225"/>
      <c r="U237" s="225"/>
      <c r="V237" s="225"/>
      <c r="W237" s="225"/>
      <c r="X237" s="260"/>
      <c r="Y237" s="225"/>
      <c r="Z237" s="225"/>
      <c r="AA237" s="534"/>
      <c r="AB237" s="537"/>
      <c r="AC237" s="343"/>
      <c r="AD237" s="343"/>
      <c r="AE237" s="343"/>
      <c r="AF237" s="343"/>
      <c r="AG237" s="343"/>
      <c r="AH237" s="343"/>
      <c r="AI237" s="343"/>
      <c r="AJ237" s="343"/>
      <c r="AK237" s="343"/>
      <c r="AL237" s="281"/>
      <c r="AM237" s="281"/>
      <c r="AN237" s="281"/>
      <c r="AO237" s="281"/>
      <c r="AP237" s="281"/>
      <c r="AQ237" s="281"/>
      <c r="AR237" s="281"/>
      <c r="AS237" s="281"/>
      <c r="AT237" s="281"/>
    </row>
    <row r="238" spans="1:46" s="271" customFormat="1" ht="15.75" customHeight="1">
      <c r="A238" s="222"/>
      <c r="B238" s="222"/>
      <c r="C238" s="222"/>
      <c r="D238" s="222"/>
      <c r="E238" s="236"/>
      <c r="F238" s="222"/>
      <c r="G238" s="222"/>
      <c r="H238" s="222"/>
      <c r="I238" s="222"/>
      <c r="J238" s="225"/>
      <c r="K238" s="225"/>
      <c r="L238" s="225"/>
      <c r="M238" s="225"/>
      <c r="N238" s="225"/>
      <c r="O238" s="225"/>
      <c r="P238" s="225"/>
      <c r="Q238" s="225"/>
      <c r="R238" s="225"/>
      <c r="S238" s="225"/>
      <c r="T238" s="225"/>
      <c r="U238" s="225"/>
      <c r="V238" s="225"/>
      <c r="W238" s="225"/>
      <c r="X238" s="260"/>
      <c r="Y238" s="225"/>
      <c r="Z238" s="225"/>
      <c r="AA238" s="534"/>
      <c r="AB238" s="537"/>
      <c r="AC238" s="343"/>
      <c r="AD238" s="343"/>
      <c r="AE238" s="343"/>
      <c r="AF238" s="343"/>
      <c r="AG238" s="343"/>
      <c r="AH238" s="343"/>
      <c r="AI238" s="343"/>
      <c r="AJ238" s="343"/>
      <c r="AK238" s="343"/>
      <c r="AL238" s="281"/>
      <c r="AM238" s="281"/>
      <c r="AN238" s="281"/>
      <c r="AO238" s="281"/>
      <c r="AP238" s="281"/>
      <c r="AQ238" s="281"/>
      <c r="AR238" s="281"/>
      <c r="AS238" s="281"/>
      <c r="AT238" s="281"/>
    </row>
    <row r="239" spans="1:46" s="271" customFormat="1" ht="15.75" customHeight="1">
      <c r="A239" s="222"/>
      <c r="B239" s="222"/>
      <c r="C239" s="222"/>
      <c r="D239" s="222"/>
      <c r="E239" s="236"/>
      <c r="F239" s="222"/>
      <c r="G239" s="222"/>
      <c r="H239" s="222"/>
      <c r="I239" s="222"/>
      <c r="J239" s="225"/>
      <c r="K239" s="225"/>
      <c r="L239" s="225"/>
      <c r="M239" s="225"/>
      <c r="N239" s="225"/>
      <c r="O239" s="225"/>
      <c r="P239" s="225"/>
      <c r="Q239" s="225"/>
      <c r="R239" s="225"/>
      <c r="S239" s="225"/>
      <c r="T239" s="225"/>
      <c r="U239" s="225"/>
      <c r="V239" s="225"/>
      <c r="W239" s="225"/>
      <c r="X239" s="260"/>
      <c r="Y239" s="225"/>
      <c r="Z239" s="225"/>
      <c r="AA239" s="534"/>
      <c r="AB239" s="537"/>
      <c r="AC239" s="343"/>
      <c r="AD239" s="343"/>
      <c r="AE239" s="343"/>
      <c r="AF239" s="343"/>
      <c r="AG239" s="343"/>
      <c r="AH239" s="343"/>
      <c r="AI239" s="343"/>
      <c r="AJ239" s="343"/>
      <c r="AK239" s="343"/>
      <c r="AL239" s="281"/>
      <c r="AM239" s="281"/>
      <c r="AN239" s="281"/>
      <c r="AO239" s="281"/>
      <c r="AP239" s="281"/>
      <c r="AQ239" s="281"/>
      <c r="AR239" s="281"/>
      <c r="AS239" s="281"/>
      <c r="AT239" s="281"/>
    </row>
    <row r="240" spans="1:46" s="271" customFormat="1" ht="15.75" customHeight="1">
      <c r="A240" s="222"/>
      <c r="B240" s="222"/>
      <c r="C240" s="222"/>
      <c r="D240" s="222"/>
      <c r="E240" s="236"/>
      <c r="F240" s="222"/>
      <c r="G240" s="222"/>
      <c r="H240" s="222"/>
      <c r="I240" s="222"/>
      <c r="J240" s="225"/>
      <c r="K240" s="225"/>
      <c r="L240" s="225"/>
      <c r="M240" s="225"/>
      <c r="N240" s="225"/>
      <c r="O240" s="225"/>
      <c r="P240" s="225"/>
      <c r="Q240" s="225"/>
      <c r="R240" s="225"/>
      <c r="S240" s="225"/>
      <c r="T240" s="225"/>
      <c r="U240" s="225"/>
      <c r="V240" s="225"/>
      <c r="W240" s="225"/>
      <c r="X240" s="260"/>
      <c r="Y240" s="225"/>
      <c r="Z240" s="225"/>
      <c r="AA240" s="534"/>
      <c r="AB240" s="537"/>
      <c r="AC240" s="343"/>
      <c r="AD240" s="343"/>
      <c r="AE240" s="343"/>
      <c r="AF240" s="343"/>
      <c r="AG240" s="343"/>
      <c r="AH240" s="343"/>
      <c r="AI240" s="343"/>
      <c r="AJ240" s="343"/>
      <c r="AK240" s="343"/>
      <c r="AL240" s="281"/>
      <c r="AM240" s="281"/>
      <c r="AN240" s="281"/>
      <c r="AO240" s="281"/>
      <c r="AP240" s="281"/>
      <c r="AQ240" s="281"/>
      <c r="AR240" s="281"/>
      <c r="AS240" s="281"/>
      <c r="AT240" s="281"/>
    </row>
    <row r="241" spans="1:46" s="271" customFormat="1" ht="15.75" customHeight="1">
      <c r="A241" s="222"/>
      <c r="B241" s="222"/>
      <c r="C241" s="222"/>
      <c r="D241" s="222"/>
      <c r="E241" s="236"/>
      <c r="F241" s="222"/>
      <c r="G241" s="222"/>
      <c r="H241" s="222"/>
      <c r="I241" s="222"/>
      <c r="J241" s="225"/>
      <c r="K241" s="225"/>
      <c r="L241" s="225"/>
      <c r="M241" s="225"/>
      <c r="N241" s="225"/>
      <c r="O241" s="225"/>
      <c r="P241" s="225"/>
      <c r="Q241" s="225"/>
      <c r="R241" s="225"/>
      <c r="S241" s="225"/>
      <c r="T241" s="225"/>
      <c r="U241" s="225"/>
      <c r="V241" s="225"/>
      <c r="W241" s="225"/>
      <c r="X241" s="260"/>
      <c r="Y241" s="225"/>
      <c r="Z241" s="225"/>
      <c r="AA241" s="534"/>
      <c r="AB241" s="537"/>
      <c r="AC241" s="343"/>
      <c r="AD241" s="343"/>
      <c r="AE241" s="343"/>
      <c r="AF241" s="343"/>
      <c r="AG241" s="343"/>
      <c r="AH241" s="343"/>
      <c r="AI241" s="343"/>
      <c r="AJ241" s="343"/>
      <c r="AK241" s="343"/>
      <c r="AL241" s="281"/>
      <c r="AM241" s="281"/>
      <c r="AN241" s="281"/>
      <c r="AO241" s="281"/>
      <c r="AP241" s="281"/>
      <c r="AQ241" s="281"/>
      <c r="AR241" s="281"/>
      <c r="AS241" s="281"/>
      <c r="AT241" s="281"/>
    </row>
    <row r="242" spans="1:46" s="271" customFormat="1" ht="15.75" customHeight="1">
      <c r="A242" s="222"/>
      <c r="B242" s="222"/>
      <c r="C242" s="222"/>
      <c r="D242" s="222"/>
      <c r="E242" s="236"/>
      <c r="F242" s="222"/>
      <c r="G242" s="222"/>
      <c r="H242" s="222"/>
      <c r="I242" s="222"/>
      <c r="J242" s="225"/>
      <c r="K242" s="225"/>
      <c r="L242" s="225"/>
      <c r="M242" s="225"/>
      <c r="N242" s="225"/>
      <c r="O242" s="225"/>
      <c r="P242" s="225"/>
      <c r="Q242" s="225"/>
      <c r="R242" s="225"/>
      <c r="S242" s="225"/>
      <c r="T242" s="225"/>
      <c r="U242" s="225"/>
      <c r="V242" s="225"/>
      <c r="W242" s="225"/>
      <c r="X242" s="260"/>
      <c r="Y242" s="225"/>
      <c r="Z242" s="225"/>
      <c r="AA242" s="534"/>
      <c r="AB242" s="537"/>
      <c r="AC242" s="343"/>
      <c r="AD242" s="343"/>
      <c r="AE242" s="343"/>
      <c r="AF242" s="343"/>
      <c r="AG242" s="343"/>
      <c r="AH242" s="343"/>
      <c r="AI242" s="343"/>
      <c r="AJ242" s="343"/>
      <c r="AK242" s="343"/>
      <c r="AL242" s="281"/>
      <c r="AM242" s="281"/>
      <c r="AN242" s="281"/>
      <c r="AO242" s="281"/>
      <c r="AP242" s="281"/>
      <c r="AQ242" s="281"/>
      <c r="AR242" s="281"/>
      <c r="AS242" s="281"/>
      <c r="AT242" s="281"/>
    </row>
    <row r="243" spans="1:46" s="271" customFormat="1" ht="15.75" customHeight="1">
      <c r="A243" s="222"/>
      <c r="B243" s="222"/>
      <c r="C243" s="222"/>
      <c r="D243" s="222"/>
      <c r="E243" s="236"/>
      <c r="F243" s="222"/>
      <c r="G243" s="222"/>
      <c r="H243" s="222"/>
      <c r="I243" s="222"/>
      <c r="J243" s="225"/>
      <c r="K243" s="225"/>
      <c r="L243" s="225"/>
      <c r="M243" s="225"/>
      <c r="N243" s="225"/>
      <c r="O243" s="225"/>
      <c r="P243" s="225"/>
      <c r="Q243" s="225"/>
      <c r="R243" s="225"/>
      <c r="S243" s="225"/>
      <c r="T243" s="225"/>
      <c r="U243" s="225"/>
      <c r="V243" s="225"/>
      <c r="W243" s="225"/>
      <c r="X243" s="260"/>
      <c r="Y243" s="225"/>
      <c r="Z243" s="225"/>
      <c r="AA243" s="534"/>
      <c r="AB243" s="537"/>
      <c r="AC243" s="343"/>
      <c r="AD243" s="343"/>
      <c r="AE243" s="343"/>
      <c r="AF243" s="343"/>
      <c r="AG243" s="343"/>
      <c r="AH243" s="343"/>
      <c r="AI243" s="343"/>
      <c r="AJ243" s="343"/>
      <c r="AK243" s="343"/>
      <c r="AL243" s="281"/>
      <c r="AM243" s="281"/>
      <c r="AN243" s="281"/>
      <c r="AO243" s="281"/>
      <c r="AP243" s="281"/>
      <c r="AQ243" s="281"/>
      <c r="AR243" s="281"/>
      <c r="AS243" s="281"/>
      <c r="AT243" s="281"/>
    </row>
    <row r="244" spans="1:46" s="271" customFormat="1" ht="15.75" customHeight="1">
      <c r="A244" s="222"/>
      <c r="B244" s="222"/>
      <c r="C244" s="222"/>
      <c r="D244" s="222"/>
      <c r="E244" s="236"/>
      <c r="F244" s="222"/>
      <c r="G244" s="222"/>
      <c r="H244" s="222"/>
      <c r="I244" s="222"/>
      <c r="J244" s="225"/>
      <c r="K244" s="225"/>
      <c r="L244" s="225"/>
      <c r="M244" s="225"/>
      <c r="N244" s="225"/>
      <c r="O244" s="225"/>
      <c r="P244" s="225"/>
      <c r="Q244" s="225"/>
      <c r="R244" s="225"/>
      <c r="S244" s="225"/>
      <c r="T244" s="225"/>
      <c r="U244" s="225"/>
      <c r="V244" s="225"/>
      <c r="W244" s="225"/>
      <c r="X244" s="260"/>
      <c r="Y244" s="225"/>
      <c r="Z244" s="225"/>
      <c r="AA244" s="534"/>
      <c r="AB244" s="537"/>
      <c r="AC244" s="343"/>
      <c r="AD244" s="343"/>
      <c r="AE244" s="343"/>
      <c r="AF244" s="343"/>
      <c r="AG244" s="343"/>
      <c r="AH244" s="343"/>
      <c r="AI244" s="343"/>
      <c r="AJ244" s="343"/>
      <c r="AK244" s="343"/>
      <c r="AL244" s="281"/>
      <c r="AM244" s="281"/>
      <c r="AN244" s="281"/>
      <c r="AO244" s="281"/>
      <c r="AP244" s="281"/>
      <c r="AQ244" s="281"/>
      <c r="AR244" s="281"/>
      <c r="AS244" s="281"/>
      <c r="AT244" s="281"/>
    </row>
    <row r="245" spans="1:46" s="271" customFormat="1" ht="15.75" customHeight="1">
      <c r="A245" s="222"/>
      <c r="B245" s="222"/>
      <c r="C245" s="222"/>
      <c r="D245" s="222"/>
      <c r="E245" s="236"/>
      <c r="F245" s="222"/>
      <c r="G245" s="222"/>
      <c r="H245" s="222"/>
      <c r="I245" s="222"/>
      <c r="J245" s="225"/>
      <c r="K245" s="225"/>
      <c r="L245" s="225"/>
      <c r="M245" s="225"/>
      <c r="N245" s="225"/>
      <c r="O245" s="225"/>
      <c r="P245" s="225"/>
      <c r="Q245" s="225"/>
      <c r="R245" s="225"/>
      <c r="S245" s="225"/>
      <c r="T245" s="225"/>
      <c r="U245" s="225"/>
      <c r="V245" s="225"/>
      <c r="W245" s="225"/>
      <c r="X245" s="260"/>
      <c r="Y245" s="225"/>
      <c r="Z245" s="225"/>
      <c r="AA245" s="534"/>
      <c r="AB245" s="537"/>
      <c r="AC245" s="343"/>
      <c r="AD245" s="343"/>
      <c r="AE245" s="343"/>
      <c r="AF245" s="343"/>
      <c r="AG245" s="343"/>
      <c r="AH245" s="343"/>
      <c r="AI245" s="343"/>
      <c r="AJ245" s="343"/>
      <c r="AK245" s="343"/>
      <c r="AL245" s="281"/>
      <c r="AM245" s="281"/>
      <c r="AN245" s="281"/>
      <c r="AO245" s="281"/>
      <c r="AP245" s="281"/>
      <c r="AQ245" s="281"/>
      <c r="AR245" s="281"/>
      <c r="AS245" s="281"/>
      <c r="AT245" s="281"/>
    </row>
    <row r="246" spans="1:46" s="271" customFormat="1" ht="15.75" customHeight="1">
      <c r="A246" s="222"/>
      <c r="B246" s="222"/>
      <c r="C246" s="222"/>
      <c r="D246" s="222"/>
      <c r="E246" s="236"/>
      <c r="F246" s="222"/>
      <c r="G246" s="222"/>
      <c r="H246" s="222"/>
      <c r="I246" s="222"/>
      <c r="J246" s="225"/>
      <c r="K246" s="225"/>
      <c r="L246" s="225"/>
      <c r="M246" s="225"/>
      <c r="N246" s="225"/>
      <c r="O246" s="225"/>
      <c r="P246" s="225"/>
      <c r="Q246" s="225"/>
      <c r="R246" s="225"/>
      <c r="S246" s="225"/>
      <c r="T246" s="225"/>
      <c r="U246" s="225"/>
      <c r="V246" s="225"/>
      <c r="W246" s="225"/>
      <c r="X246" s="260"/>
      <c r="Y246" s="225"/>
      <c r="Z246" s="225"/>
      <c r="AA246" s="534"/>
      <c r="AB246" s="537"/>
      <c r="AC246" s="343"/>
      <c r="AD246" s="343"/>
      <c r="AE246" s="343"/>
      <c r="AF246" s="343"/>
      <c r="AG246" s="343"/>
      <c r="AH246" s="343"/>
      <c r="AI246" s="343"/>
      <c r="AJ246" s="343"/>
      <c r="AK246" s="343"/>
      <c r="AL246" s="281"/>
      <c r="AM246" s="281"/>
      <c r="AN246" s="281"/>
      <c r="AO246" s="281"/>
      <c r="AP246" s="281"/>
      <c r="AQ246" s="281"/>
      <c r="AR246" s="281"/>
      <c r="AS246" s="281"/>
      <c r="AT246" s="281"/>
    </row>
    <row r="247" spans="1:46" s="271" customFormat="1" ht="15.75" customHeight="1">
      <c r="A247" s="222"/>
      <c r="B247" s="222"/>
      <c r="C247" s="222"/>
      <c r="D247" s="222"/>
      <c r="E247" s="236"/>
      <c r="F247" s="222"/>
      <c r="G247" s="222"/>
      <c r="H247" s="222"/>
      <c r="I247" s="222"/>
      <c r="J247" s="225"/>
      <c r="K247" s="225"/>
      <c r="L247" s="225"/>
      <c r="M247" s="225"/>
      <c r="N247" s="225"/>
      <c r="O247" s="225"/>
      <c r="P247" s="225"/>
      <c r="Q247" s="225"/>
      <c r="R247" s="225"/>
      <c r="S247" s="225"/>
      <c r="T247" s="225"/>
      <c r="U247" s="225"/>
      <c r="V247" s="225"/>
      <c r="W247" s="225"/>
      <c r="X247" s="260"/>
      <c r="Y247" s="225"/>
      <c r="Z247" s="225"/>
      <c r="AA247" s="534"/>
      <c r="AB247" s="537"/>
      <c r="AC247" s="343"/>
      <c r="AD247" s="343"/>
      <c r="AE247" s="343"/>
      <c r="AF247" s="343"/>
      <c r="AG247" s="343"/>
      <c r="AH247" s="343"/>
      <c r="AI247" s="343"/>
      <c r="AJ247" s="343"/>
      <c r="AK247" s="343"/>
      <c r="AL247" s="281"/>
      <c r="AM247" s="281"/>
      <c r="AN247" s="281"/>
      <c r="AO247" s="281"/>
      <c r="AP247" s="281"/>
      <c r="AQ247" s="281"/>
      <c r="AR247" s="281"/>
      <c r="AS247" s="281"/>
      <c r="AT247" s="281"/>
    </row>
    <row r="248" spans="1:46" s="271" customFormat="1" ht="15.75" customHeight="1">
      <c r="A248" s="222"/>
      <c r="B248" s="222"/>
      <c r="C248" s="222"/>
      <c r="D248" s="222"/>
      <c r="E248" s="236"/>
      <c r="F248" s="222"/>
      <c r="G248" s="222"/>
      <c r="H248" s="222"/>
      <c r="I248" s="222"/>
      <c r="J248" s="225"/>
      <c r="K248" s="225"/>
      <c r="L248" s="225"/>
      <c r="M248" s="225"/>
      <c r="N248" s="225"/>
      <c r="O248" s="225"/>
      <c r="P248" s="225"/>
      <c r="Q248" s="225"/>
      <c r="R248" s="225"/>
      <c r="S248" s="225"/>
      <c r="T248" s="225"/>
      <c r="U248" s="225"/>
      <c r="V248" s="225"/>
      <c r="W248" s="225"/>
      <c r="X248" s="260"/>
      <c r="Y248" s="225"/>
      <c r="Z248" s="225"/>
      <c r="AA248" s="534"/>
      <c r="AB248" s="537"/>
      <c r="AC248" s="343"/>
      <c r="AD248" s="343"/>
      <c r="AE248" s="343"/>
      <c r="AF248" s="343"/>
      <c r="AG248" s="343"/>
      <c r="AH248" s="343"/>
      <c r="AI248" s="343"/>
      <c r="AJ248" s="343"/>
      <c r="AK248" s="343"/>
      <c r="AL248" s="281"/>
      <c r="AM248" s="281"/>
      <c r="AN248" s="281"/>
      <c r="AO248" s="281"/>
      <c r="AP248" s="281"/>
      <c r="AQ248" s="281"/>
      <c r="AR248" s="281"/>
      <c r="AS248" s="281"/>
      <c r="AT248" s="281"/>
    </row>
    <row r="249" spans="1:46" s="271" customFormat="1" ht="15.75" customHeight="1">
      <c r="A249" s="222"/>
      <c r="B249" s="222"/>
      <c r="C249" s="222"/>
      <c r="D249" s="222"/>
      <c r="E249" s="236"/>
      <c r="F249" s="222"/>
      <c r="G249" s="222"/>
      <c r="H249" s="222"/>
      <c r="I249" s="222"/>
      <c r="J249" s="225"/>
      <c r="K249" s="225"/>
      <c r="L249" s="225"/>
      <c r="M249" s="225"/>
      <c r="N249" s="225"/>
      <c r="O249" s="225"/>
      <c r="P249" s="225"/>
      <c r="Q249" s="225"/>
      <c r="R249" s="225"/>
      <c r="S249" s="225"/>
      <c r="T249" s="225"/>
      <c r="U249" s="225"/>
      <c r="V249" s="225"/>
      <c r="W249" s="225"/>
      <c r="X249" s="260"/>
      <c r="Y249" s="225"/>
      <c r="Z249" s="225"/>
      <c r="AA249" s="534"/>
      <c r="AB249" s="537"/>
      <c r="AC249" s="343"/>
      <c r="AD249" s="343"/>
      <c r="AE249" s="343"/>
      <c r="AF249" s="343"/>
      <c r="AG249" s="343"/>
      <c r="AH249" s="343"/>
      <c r="AI249" s="343"/>
      <c r="AJ249" s="343"/>
      <c r="AK249" s="343"/>
      <c r="AL249" s="281"/>
      <c r="AM249" s="281"/>
      <c r="AN249" s="281"/>
      <c r="AO249" s="281"/>
      <c r="AP249" s="281"/>
      <c r="AQ249" s="281"/>
      <c r="AR249" s="281"/>
      <c r="AS249" s="281"/>
      <c r="AT249" s="281"/>
    </row>
    <row r="250" spans="1:46" s="271" customFormat="1" ht="15.75" customHeight="1">
      <c r="A250" s="222"/>
      <c r="B250" s="222"/>
      <c r="C250" s="222"/>
      <c r="D250" s="222"/>
      <c r="E250" s="236"/>
      <c r="F250" s="222"/>
      <c r="G250" s="222"/>
      <c r="H250" s="222"/>
      <c r="I250" s="222"/>
      <c r="J250" s="225"/>
      <c r="K250" s="225"/>
      <c r="L250" s="225"/>
      <c r="M250" s="225"/>
      <c r="N250" s="225"/>
      <c r="O250" s="225"/>
      <c r="P250" s="225"/>
      <c r="Q250" s="225"/>
      <c r="R250" s="225"/>
      <c r="S250" s="225"/>
      <c r="T250" s="225"/>
      <c r="U250" s="225"/>
      <c r="V250" s="225"/>
      <c r="W250" s="225"/>
      <c r="X250" s="260"/>
      <c r="Y250" s="225"/>
      <c r="Z250" s="225"/>
      <c r="AA250" s="534"/>
      <c r="AB250" s="537"/>
      <c r="AC250" s="343"/>
      <c r="AD250" s="343"/>
      <c r="AE250" s="343"/>
      <c r="AF250" s="343"/>
      <c r="AG250" s="343"/>
      <c r="AH250" s="343"/>
      <c r="AI250" s="343"/>
      <c r="AJ250" s="343"/>
      <c r="AK250" s="343"/>
      <c r="AL250" s="281"/>
      <c r="AM250" s="281"/>
      <c r="AN250" s="281"/>
      <c r="AO250" s="281"/>
      <c r="AP250" s="281"/>
      <c r="AQ250" s="281"/>
      <c r="AR250" s="281"/>
      <c r="AS250" s="281"/>
      <c r="AT250" s="281"/>
    </row>
    <row r="251" spans="1:46" s="271" customFormat="1" ht="15.75" customHeight="1">
      <c r="A251" s="222"/>
      <c r="B251" s="222"/>
      <c r="C251" s="222"/>
      <c r="D251" s="222"/>
      <c r="E251" s="236"/>
      <c r="F251" s="222"/>
      <c r="G251" s="222"/>
      <c r="H251" s="222"/>
      <c r="I251" s="222"/>
      <c r="J251" s="225"/>
      <c r="K251" s="225"/>
      <c r="L251" s="225"/>
      <c r="M251" s="225"/>
      <c r="N251" s="225"/>
      <c r="O251" s="225"/>
      <c r="P251" s="225"/>
      <c r="Q251" s="225"/>
      <c r="R251" s="225"/>
      <c r="S251" s="225"/>
      <c r="T251" s="225"/>
      <c r="U251" s="225"/>
      <c r="V251" s="225"/>
      <c r="W251" s="225"/>
      <c r="X251" s="260"/>
      <c r="Y251" s="225"/>
      <c r="Z251" s="225"/>
      <c r="AA251" s="534"/>
      <c r="AB251" s="537"/>
      <c r="AC251" s="343"/>
      <c r="AD251" s="343"/>
      <c r="AE251" s="343"/>
      <c r="AF251" s="343"/>
      <c r="AG251" s="343"/>
      <c r="AH251" s="343"/>
      <c r="AI251" s="343"/>
      <c r="AJ251" s="343"/>
      <c r="AK251" s="343"/>
      <c r="AL251" s="281"/>
      <c r="AM251" s="281"/>
      <c r="AN251" s="281"/>
      <c r="AO251" s="281"/>
      <c r="AP251" s="281"/>
      <c r="AQ251" s="281"/>
      <c r="AR251" s="281"/>
      <c r="AS251" s="281"/>
      <c r="AT251" s="281"/>
    </row>
    <row r="252" spans="1:46" s="271" customFormat="1" ht="15.75" customHeight="1">
      <c r="A252" s="222"/>
      <c r="B252" s="222"/>
      <c r="C252" s="222"/>
      <c r="D252" s="222"/>
      <c r="E252" s="236"/>
      <c r="F252" s="222"/>
      <c r="G252" s="222"/>
      <c r="H252" s="222"/>
      <c r="I252" s="222"/>
      <c r="J252" s="225"/>
      <c r="K252" s="225"/>
      <c r="L252" s="225"/>
      <c r="M252" s="225"/>
      <c r="N252" s="225"/>
      <c r="O252" s="225"/>
      <c r="P252" s="225"/>
      <c r="Q252" s="225"/>
      <c r="R252" s="225"/>
      <c r="S252" s="225"/>
      <c r="T252" s="225"/>
      <c r="U252" s="225"/>
      <c r="V252" s="225"/>
      <c r="W252" s="225"/>
      <c r="X252" s="260"/>
      <c r="Y252" s="225"/>
      <c r="Z252" s="225"/>
      <c r="AA252" s="534"/>
      <c r="AB252" s="537"/>
      <c r="AC252" s="343"/>
      <c r="AD252" s="343"/>
      <c r="AE252" s="343"/>
      <c r="AF252" s="343"/>
      <c r="AG252" s="343"/>
      <c r="AH252" s="343"/>
      <c r="AI252" s="343"/>
      <c r="AJ252" s="343"/>
      <c r="AK252" s="343"/>
      <c r="AL252" s="281"/>
      <c r="AM252" s="281"/>
      <c r="AN252" s="281"/>
      <c r="AO252" s="281"/>
      <c r="AP252" s="281"/>
      <c r="AQ252" s="281"/>
      <c r="AR252" s="281"/>
      <c r="AS252" s="281"/>
      <c r="AT252" s="281"/>
    </row>
    <row r="253" spans="1:46" s="271" customFormat="1" ht="15.75" customHeight="1">
      <c r="A253" s="222"/>
      <c r="B253" s="222"/>
      <c r="C253" s="222"/>
      <c r="D253" s="222"/>
      <c r="E253" s="236"/>
      <c r="F253" s="222"/>
      <c r="G253" s="222"/>
      <c r="H253" s="222"/>
      <c r="I253" s="222"/>
      <c r="J253" s="225"/>
      <c r="K253" s="225"/>
      <c r="L253" s="225"/>
      <c r="M253" s="225"/>
      <c r="N253" s="225"/>
      <c r="O253" s="225"/>
      <c r="P253" s="225"/>
      <c r="Q253" s="225"/>
      <c r="R253" s="225"/>
      <c r="S253" s="225"/>
      <c r="T253" s="225"/>
      <c r="U253" s="225"/>
      <c r="V253" s="225"/>
      <c r="W253" s="225"/>
      <c r="X253" s="260"/>
      <c r="Y253" s="225"/>
      <c r="Z253" s="225"/>
      <c r="AA253" s="534"/>
      <c r="AB253" s="537"/>
      <c r="AC253" s="343"/>
      <c r="AD253" s="343"/>
      <c r="AE253" s="343"/>
      <c r="AF253" s="343"/>
      <c r="AG253" s="343"/>
      <c r="AH253" s="343"/>
      <c r="AI253" s="343"/>
      <c r="AJ253" s="343"/>
      <c r="AK253" s="343"/>
      <c r="AL253" s="281"/>
      <c r="AM253" s="281"/>
      <c r="AN253" s="281"/>
      <c r="AO253" s="281"/>
      <c r="AP253" s="281"/>
      <c r="AQ253" s="281"/>
      <c r="AR253" s="281"/>
      <c r="AS253" s="281"/>
      <c r="AT253" s="281"/>
    </row>
    <row r="254" spans="1:46" s="271" customFormat="1" ht="15.75" customHeight="1">
      <c r="A254" s="222"/>
      <c r="B254" s="222"/>
      <c r="C254" s="222"/>
      <c r="D254" s="222"/>
      <c r="E254" s="236"/>
      <c r="F254" s="222"/>
      <c r="G254" s="222"/>
      <c r="H254" s="222"/>
      <c r="I254" s="222"/>
      <c r="J254" s="225"/>
      <c r="K254" s="225"/>
      <c r="L254" s="225"/>
      <c r="M254" s="225"/>
      <c r="N254" s="225"/>
      <c r="O254" s="225"/>
      <c r="P254" s="225"/>
      <c r="Q254" s="225"/>
      <c r="R254" s="225"/>
      <c r="S254" s="225"/>
      <c r="T254" s="225"/>
      <c r="U254" s="225"/>
      <c r="V254" s="225"/>
      <c r="W254" s="225"/>
      <c r="X254" s="260"/>
      <c r="Y254" s="225"/>
      <c r="Z254" s="225"/>
      <c r="AA254" s="534"/>
      <c r="AB254" s="537"/>
      <c r="AC254" s="343"/>
      <c r="AD254" s="343"/>
      <c r="AE254" s="343"/>
      <c r="AF254" s="343"/>
      <c r="AG254" s="343"/>
      <c r="AH254" s="343"/>
      <c r="AI254" s="343"/>
      <c r="AJ254" s="343"/>
      <c r="AK254" s="343"/>
      <c r="AL254" s="281"/>
      <c r="AM254" s="281"/>
      <c r="AN254" s="281"/>
      <c r="AO254" s="281"/>
      <c r="AP254" s="281"/>
      <c r="AQ254" s="281"/>
      <c r="AR254" s="281"/>
      <c r="AS254" s="281"/>
      <c r="AT254" s="281"/>
    </row>
    <row r="255" spans="1:46" s="271" customFormat="1" ht="15.75" customHeight="1">
      <c r="A255" s="222"/>
      <c r="B255" s="222"/>
      <c r="C255" s="222"/>
      <c r="D255" s="222"/>
      <c r="E255" s="236"/>
      <c r="F255" s="222"/>
      <c r="G255" s="222"/>
      <c r="H255" s="222"/>
      <c r="I255" s="222"/>
      <c r="J255" s="225"/>
      <c r="K255" s="225"/>
      <c r="L255" s="225"/>
      <c r="M255" s="225"/>
      <c r="N255" s="225"/>
      <c r="O255" s="225"/>
      <c r="P255" s="225"/>
      <c r="Q255" s="225"/>
      <c r="R255" s="225"/>
      <c r="S255" s="225"/>
      <c r="T255" s="225"/>
      <c r="U255" s="225"/>
      <c r="V255" s="225"/>
      <c r="W255" s="225"/>
      <c r="X255" s="260"/>
      <c r="Y255" s="225"/>
      <c r="Z255" s="225"/>
      <c r="AA255" s="534"/>
      <c r="AB255" s="537"/>
      <c r="AC255" s="343"/>
      <c r="AD255" s="343"/>
      <c r="AE255" s="343"/>
      <c r="AF255" s="343"/>
      <c r="AG255" s="343"/>
      <c r="AH255" s="343"/>
      <c r="AI255" s="343"/>
      <c r="AJ255" s="343"/>
      <c r="AK255" s="343"/>
      <c r="AL255" s="281"/>
      <c r="AM255" s="281"/>
      <c r="AN255" s="281"/>
      <c r="AO255" s="281"/>
      <c r="AP255" s="281"/>
      <c r="AQ255" s="281"/>
      <c r="AR255" s="281"/>
      <c r="AS255" s="281"/>
      <c r="AT255" s="281"/>
    </row>
    <row r="256" spans="1:46" s="271" customFormat="1" ht="15.75" customHeight="1">
      <c r="A256" s="222"/>
      <c r="B256" s="222"/>
      <c r="C256" s="222"/>
      <c r="D256" s="222"/>
      <c r="E256" s="236"/>
      <c r="F256" s="222"/>
      <c r="G256" s="222"/>
      <c r="H256" s="222"/>
      <c r="I256" s="222"/>
      <c r="J256" s="225"/>
      <c r="K256" s="225"/>
      <c r="L256" s="225"/>
      <c r="M256" s="225"/>
      <c r="N256" s="225"/>
      <c r="O256" s="225"/>
      <c r="P256" s="225"/>
      <c r="Q256" s="225"/>
      <c r="R256" s="225"/>
      <c r="S256" s="225"/>
      <c r="T256" s="225"/>
      <c r="U256" s="225"/>
      <c r="V256" s="225"/>
      <c r="W256" s="225"/>
      <c r="X256" s="260"/>
      <c r="Y256" s="225"/>
      <c r="Z256" s="225"/>
      <c r="AA256" s="534"/>
      <c r="AB256" s="537"/>
      <c r="AC256" s="343"/>
      <c r="AD256" s="343"/>
      <c r="AE256" s="343"/>
      <c r="AF256" s="343"/>
      <c r="AG256" s="343"/>
      <c r="AH256" s="343"/>
      <c r="AI256" s="343"/>
      <c r="AJ256" s="343"/>
      <c r="AK256" s="343"/>
      <c r="AL256" s="281"/>
      <c r="AM256" s="281"/>
      <c r="AN256" s="281"/>
      <c r="AO256" s="281"/>
      <c r="AP256" s="281"/>
      <c r="AQ256" s="281"/>
      <c r="AR256" s="281"/>
      <c r="AS256" s="281"/>
      <c r="AT256" s="281"/>
    </row>
    <row r="257" spans="1:46" s="271" customFormat="1" ht="15.75" customHeight="1">
      <c r="A257" s="222"/>
      <c r="B257" s="222"/>
      <c r="C257" s="222"/>
      <c r="D257" s="222"/>
      <c r="E257" s="236"/>
      <c r="F257" s="222"/>
      <c r="G257" s="222"/>
      <c r="H257" s="222"/>
      <c r="I257" s="222"/>
      <c r="J257" s="225"/>
      <c r="K257" s="225"/>
      <c r="L257" s="225"/>
      <c r="M257" s="225"/>
      <c r="N257" s="225"/>
      <c r="O257" s="225"/>
      <c r="P257" s="225"/>
      <c r="Q257" s="225"/>
      <c r="R257" s="225"/>
      <c r="S257" s="225"/>
      <c r="T257" s="225"/>
      <c r="U257" s="225"/>
      <c r="V257" s="225"/>
      <c r="W257" s="225"/>
      <c r="X257" s="260"/>
      <c r="Y257" s="225"/>
      <c r="Z257" s="225"/>
      <c r="AA257" s="534"/>
      <c r="AB257" s="537"/>
      <c r="AC257" s="343"/>
      <c r="AD257" s="343"/>
      <c r="AE257" s="343"/>
      <c r="AF257" s="343"/>
      <c r="AG257" s="343"/>
      <c r="AH257" s="343"/>
      <c r="AI257" s="343"/>
      <c r="AJ257" s="343"/>
      <c r="AK257" s="343"/>
      <c r="AL257" s="281"/>
      <c r="AM257" s="281"/>
      <c r="AN257" s="281"/>
      <c r="AO257" s="281"/>
      <c r="AP257" s="281"/>
      <c r="AQ257" s="281"/>
      <c r="AR257" s="281"/>
      <c r="AS257" s="281"/>
      <c r="AT257" s="281"/>
    </row>
    <row r="258" spans="1:46" s="271" customFormat="1" ht="15.75" customHeight="1">
      <c r="A258" s="222"/>
      <c r="B258" s="222"/>
      <c r="C258" s="222"/>
      <c r="D258" s="222"/>
      <c r="E258" s="236"/>
      <c r="F258" s="222"/>
      <c r="G258" s="222"/>
      <c r="H258" s="222"/>
      <c r="I258" s="222"/>
      <c r="J258" s="225"/>
      <c r="K258" s="225"/>
      <c r="L258" s="225"/>
      <c r="M258" s="225"/>
      <c r="N258" s="225"/>
      <c r="O258" s="225"/>
      <c r="P258" s="225"/>
      <c r="Q258" s="225"/>
      <c r="R258" s="225"/>
      <c r="S258" s="225"/>
      <c r="T258" s="225"/>
      <c r="U258" s="225"/>
      <c r="V258" s="225"/>
      <c r="W258" s="225"/>
      <c r="X258" s="260"/>
      <c r="Y258" s="225"/>
      <c r="Z258" s="225"/>
      <c r="AA258" s="534"/>
      <c r="AB258" s="537"/>
      <c r="AC258" s="343"/>
      <c r="AD258" s="343"/>
      <c r="AE258" s="343"/>
      <c r="AF258" s="343"/>
      <c r="AG258" s="343"/>
      <c r="AH258" s="343"/>
      <c r="AI258" s="343"/>
      <c r="AJ258" s="343"/>
      <c r="AK258" s="343"/>
      <c r="AL258" s="281"/>
      <c r="AM258" s="281"/>
      <c r="AN258" s="281"/>
      <c r="AO258" s="281"/>
      <c r="AP258" s="281"/>
      <c r="AQ258" s="281"/>
      <c r="AR258" s="281"/>
      <c r="AS258" s="281"/>
      <c r="AT258" s="281"/>
    </row>
    <row r="259" spans="1:46" s="271" customFormat="1" ht="15.75" customHeight="1">
      <c r="A259" s="222"/>
      <c r="B259" s="222"/>
      <c r="C259" s="222"/>
      <c r="D259" s="222"/>
      <c r="E259" s="236"/>
      <c r="F259" s="222"/>
      <c r="G259" s="222"/>
      <c r="H259" s="222"/>
      <c r="I259" s="222"/>
      <c r="J259" s="225"/>
      <c r="K259" s="225"/>
      <c r="L259" s="225"/>
      <c r="M259" s="225"/>
      <c r="N259" s="225"/>
      <c r="O259" s="225"/>
      <c r="P259" s="225"/>
      <c r="Q259" s="225"/>
      <c r="R259" s="225"/>
      <c r="S259" s="225"/>
      <c r="T259" s="225"/>
      <c r="U259" s="225"/>
      <c r="V259" s="225"/>
      <c r="W259" s="225"/>
      <c r="X259" s="260"/>
      <c r="Y259" s="225"/>
      <c r="Z259" s="225"/>
      <c r="AA259" s="534"/>
      <c r="AB259" s="537"/>
      <c r="AC259" s="343"/>
      <c r="AD259" s="343"/>
      <c r="AE259" s="343"/>
      <c r="AF259" s="343"/>
      <c r="AG259" s="343"/>
      <c r="AH259" s="343"/>
      <c r="AI259" s="343"/>
      <c r="AJ259" s="343"/>
      <c r="AK259" s="343"/>
      <c r="AL259" s="281"/>
      <c r="AM259" s="281"/>
      <c r="AN259" s="281"/>
      <c r="AO259" s="281"/>
      <c r="AP259" s="281"/>
      <c r="AQ259" s="281"/>
      <c r="AR259" s="281"/>
      <c r="AS259" s="281"/>
      <c r="AT259" s="281"/>
    </row>
    <row r="260" spans="1:46" s="271" customFormat="1" ht="15.75" customHeight="1">
      <c r="A260" s="222"/>
      <c r="B260" s="222"/>
      <c r="C260" s="222"/>
      <c r="D260" s="222"/>
      <c r="E260" s="236"/>
      <c r="F260" s="222"/>
      <c r="G260" s="222"/>
      <c r="H260" s="222"/>
      <c r="I260" s="222"/>
      <c r="J260" s="225"/>
      <c r="K260" s="225"/>
      <c r="L260" s="225"/>
      <c r="M260" s="225"/>
      <c r="N260" s="225"/>
      <c r="O260" s="225"/>
      <c r="P260" s="225"/>
      <c r="Q260" s="225"/>
      <c r="R260" s="225"/>
      <c r="S260" s="225"/>
      <c r="T260" s="225"/>
      <c r="U260" s="225"/>
      <c r="V260" s="225"/>
      <c r="W260" s="225"/>
      <c r="X260" s="260"/>
      <c r="Y260" s="225"/>
      <c r="Z260" s="225"/>
      <c r="AA260" s="534"/>
      <c r="AB260" s="537"/>
      <c r="AC260" s="343"/>
      <c r="AD260" s="343"/>
      <c r="AE260" s="343"/>
      <c r="AF260" s="343"/>
      <c r="AG260" s="343"/>
      <c r="AH260" s="343"/>
      <c r="AI260" s="343"/>
      <c r="AJ260" s="343"/>
      <c r="AK260" s="343"/>
      <c r="AL260" s="281"/>
      <c r="AM260" s="281"/>
      <c r="AN260" s="281"/>
      <c r="AO260" s="281"/>
      <c r="AP260" s="281"/>
      <c r="AQ260" s="281"/>
      <c r="AR260" s="281"/>
      <c r="AS260" s="281"/>
      <c r="AT260" s="281"/>
    </row>
    <row r="261" spans="1:46" s="271" customFormat="1" ht="15.75" customHeight="1">
      <c r="A261" s="222"/>
      <c r="B261" s="222"/>
      <c r="C261" s="222"/>
      <c r="D261" s="222"/>
      <c r="E261" s="236"/>
      <c r="F261" s="222"/>
      <c r="G261" s="222"/>
      <c r="H261" s="222"/>
      <c r="I261" s="222"/>
      <c r="J261" s="225"/>
      <c r="K261" s="225"/>
      <c r="L261" s="225"/>
      <c r="M261" s="225"/>
      <c r="N261" s="225"/>
      <c r="O261" s="225"/>
      <c r="P261" s="225"/>
      <c r="Q261" s="225"/>
      <c r="R261" s="225"/>
      <c r="S261" s="225"/>
      <c r="T261" s="225"/>
      <c r="U261" s="225"/>
      <c r="V261" s="225"/>
      <c r="W261" s="225"/>
      <c r="X261" s="260"/>
      <c r="Y261" s="225"/>
      <c r="Z261" s="225"/>
      <c r="AA261" s="534"/>
      <c r="AB261" s="537"/>
      <c r="AC261" s="343"/>
      <c r="AD261" s="348"/>
      <c r="AE261" s="348"/>
      <c r="AF261" s="348"/>
      <c r="AG261" s="348"/>
      <c r="AH261" s="348"/>
      <c r="AI261" s="348"/>
      <c r="AJ261" s="348"/>
      <c r="AK261" s="348"/>
      <c r="AL261" s="269"/>
      <c r="AM261" s="269"/>
      <c r="AN261" s="269"/>
      <c r="AO261" s="269"/>
      <c r="AP261" s="269"/>
      <c r="AQ261" s="269"/>
      <c r="AR261" s="269"/>
      <c r="AS261" s="269"/>
      <c r="AT261" s="269"/>
    </row>
    <row r="262" spans="1:46" s="271" customFormat="1" ht="15.75" customHeight="1">
      <c r="A262" s="222"/>
      <c r="B262" s="222"/>
      <c r="C262" s="222"/>
      <c r="D262" s="222"/>
      <c r="E262" s="236"/>
      <c r="F262" s="222"/>
      <c r="G262" s="222"/>
      <c r="H262" s="222"/>
      <c r="I262" s="222"/>
      <c r="J262" s="225"/>
      <c r="K262" s="225"/>
      <c r="L262" s="225"/>
      <c r="M262" s="225"/>
      <c r="N262" s="225"/>
      <c r="O262" s="225"/>
      <c r="P262" s="225"/>
      <c r="Q262" s="225"/>
      <c r="R262" s="225"/>
      <c r="S262" s="225"/>
      <c r="T262" s="225"/>
      <c r="U262" s="225"/>
      <c r="V262" s="225"/>
      <c r="W262" s="225"/>
      <c r="X262" s="260"/>
      <c r="Y262" s="225"/>
      <c r="Z262" s="225"/>
      <c r="AA262" s="534"/>
      <c r="AB262" s="537"/>
      <c r="AC262" s="343"/>
      <c r="AD262" s="348"/>
      <c r="AE262" s="348"/>
      <c r="AF262" s="348"/>
      <c r="AG262" s="348"/>
      <c r="AH262" s="348"/>
      <c r="AI262" s="348"/>
      <c r="AJ262" s="348"/>
      <c r="AK262" s="348"/>
      <c r="AL262" s="269"/>
      <c r="AM262" s="269"/>
      <c r="AN262" s="269"/>
      <c r="AO262" s="269"/>
      <c r="AP262" s="269"/>
      <c r="AQ262" s="269"/>
      <c r="AR262" s="269"/>
      <c r="AS262" s="269"/>
      <c r="AT262" s="269"/>
    </row>
    <row r="263" spans="1:46" s="271" customFormat="1" ht="15.75" customHeight="1">
      <c r="A263" s="222"/>
      <c r="B263" s="222"/>
      <c r="C263" s="222"/>
      <c r="D263" s="222"/>
      <c r="E263" s="236"/>
      <c r="F263" s="222"/>
      <c r="G263" s="222"/>
      <c r="H263" s="222"/>
      <c r="I263" s="222"/>
      <c r="J263" s="225"/>
      <c r="K263" s="225"/>
      <c r="L263" s="225"/>
      <c r="M263" s="225"/>
      <c r="N263" s="225"/>
      <c r="O263" s="225"/>
      <c r="P263" s="225"/>
      <c r="Q263" s="225"/>
      <c r="R263" s="225"/>
      <c r="S263" s="225"/>
      <c r="T263" s="225"/>
      <c r="U263" s="225"/>
      <c r="V263" s="225"/>
      <c r="W263" s="225"/>
      <c r="X263" s="260"/>
      <c r="Y263" s="225"/>
      <c r="Z263" s="225"/>
      <c r="AA263" s="534"/>
      <c r="AB263" s="537"/>
      <c r="AC263" s="343"/>
      <c r="AD263" s="348"/>
      <c r="AE263" s="348"/>
      <c r="AF263" s="348"/>
      <c r="AG263" s="348"/>
      <c r="AH263" s="348"/>
      <c r="AI263" s="348"/>
      <c r="AJ263" s="348"/>
      <c r="AK263" s="348"/>
      <c r="AL263" s="269"/>
      <c r="AM263" s="269"/>
      <c r="AN263" s="269"/>
      <c r="AO263" s="269"/>
      <c r="AP263" s="269"/>
      <c r="AQ263" s="269"/>
      <c r="AR263" s="269"/>
      <c r="AS263" s="269"/>
      <c r="AT263" s="269"/>
    </row>
    <row r="264" spans="1:46" ht="15.75" customHeight="1">
      <c r="A264" s="222"/>
      <c r="B264" s="222"/>
      <c r="C264" s="222"/>
      <c r="D264" s="222"/>
      <c r="E264" s="236"/>
      <c r="F264" s="222"/>
      <c r="G264" s="222"/>
      <c r="H264" s="222"/>
      <c r="I264" s="222"/>
      <c r="J264" s="225"/>
      <c r="K264" s="225"/>
      <c r="L264" s="225"/>
      <c r="M264" s="225"/>
      <c r="N264" s="225"/>
      <c r="O264" s="225"/>
      <c r="P264" s="225"/>
      <c r="Q264" s="225"/>
      <c r="R264" s="225"/>
      <c r="S264" s="225"/>
      <c r="T264" s="225"/>
      <c r="U264" s="225"/>
      <c r="V264" s="225"/>
      <c r="W264" s="225"/>
      <c r="X264" s="260"/>
      <c r="Y264" s="225"/>
      <c r="Z264" s="225"/>
      <c r="AA264" s="534"/>
    </row>
    <row r="265" spans="1:46" ht="15.75" customHeight="1">
      <c r="A265" s="222"/>
      <c r="B265" s="222"/>
      <c r="C265" s="222"/>
      <c r="D265" s="222"/>
      <c r="E265" s="236"/>
      <c r="F265" s="222"/>
      <c r="G265" s="222"/>
      <c r="H265" s="222"/>
      <c r="I265" s="222"/>
      <c r="J265" s="225"/>
      <c r="K265" s="225"/>
      <c r="L265" s="225"/>
      <c r="M265" s="225"/>
      <c r="N265" s="225"/>
      <c r="O265" s="225"/>
      <c r="P265" s="225"/>
      <c r="Q265" s="225"/>
      <c r="R265" s="225"/>
      <c r="S265" s="225"/>
      <c r="T265" s="225"/>
      <c r="U265" s="225"/>
      <c r="V265" s="225"/>
      <c r="W265" s="225"/>
      <c r="X265" s="260"/>
      <c r="Y265" s="225"/>
      <c r="Z265" s="225"/>
      <c r="AA265" s="534"/>
    </row>
    <row r="266" spans="1:46" ht="15.75" customHeight="1">
      <c r="A266" s="222"/>
      <c r="B266" s="222"/>
      <c r="C266" s="222"/>
      <c r="D266" s="222"/>
      <c r="E266" s="236"/>
      <c r="F266" s="222"/>
      <c r="G266" s="222"/>
      <c r="H266" s="222"/>
      <c r="I266" s="222"/>
      <c r="J266" s="225"/>
      <c r="K266" s="225"/>
      <c r="L266" s="225"/>
      <c r="M266" s="225"/>
      <c r="N266" s="225"/>
      <c r="O266" s="225"/>
      <c r="P266" s="225"/>
      <c r="Q266" s="225"/>
      <c r="R266" s="225"/>
      <c r="S266" s="225"/>
      <c r="T266" s="225"/>
      <c r="U266" s="225"/>
      <c r="V266" s="225"/>
      <c r="W266" s="225"/>
      <c r="X266" s="260"/>
      <c r="Y266" s="225"/>
      <c r="Z266" s="225"/>
      <c r="AA266" s="534"/>
    </row>
    <row r="267" spans="1:46" ht="15.75" customHeight="1">
      <c r="A267" s="222"/>
      <c r="B267" s="222"/>
      <c r="C267" s="222"/>
      <c r="D267" s="222"/>
      <c r="E267" s="236"/>
      <c r="F267" s="222"/>
      <c r="G267" s="222"/>
      <c r="H267" s="222"/>
      <c r="I267" s="222"/>
      <c r="J267" s="225"/>
      <c r="K267" s="225"/>
      <c r="L267" s="225"/>
      <c r="M267" s="225"/>
      <c r="N267" s="225"/>
      <c r="O267" s="225"/>
      <c r="P267" s="225"/>
      <c r="Q267" s="225"/>
      <c r="R267" s="225"/>
      <c r="S267" s="225"/>
      <c r="T267" s="225"/>
      <c r="U267" s="225"/>
      <c r="V267" s="225"/>
      <c r="W267" s="225"/>
      <c r="X267" s="260"/>
      <c r="Y267" s="225"/>
      <c r="Z267" s="225"/>
      <c r="AA267" s="534"/>
    </row>
    <row r="268" spans="1:46" ht="15.75" customHeight="1">
      <c r="E268" s="266"/>
    </row>
    <row r="269" spans="1:46" ht="15.75" customHeight="1">
      <c r="E269" s="266"/>
    </row>
    <row r="270" spans="1:46" ht="15.75" customHeight="1">
      <c r="E270" s="266"/>
    </row>
    <row r="271" spans="1:46" ht="15.75" customHeight="1">
      <c r="E271" s="266"/>
    </row>
    <row r="272" spans="1:46" ht="15.75" customHeight="1">
      <c r="E272" s="266"/>
    </row>
    <row r="273" spans="5:5" ht="15.75" customHeight="1">
      <c r="E273" s="266"/>
    </row>
    <row r="274" spans="5:5" ht="15.75" customHeight="1">
      <c r="E274" s="266"/>
    </row>
    <row r="275" spans="5:5" ht="15.75" customHeight="1">
      <c r="E275" s="266"/>
    </row>
    <row r="276" spans="5:5" ht="15.75" customHeight="1">
      <c r="E276" s="266"/>
    </row>
    <row r="277" spans="5:5" ht="15.75" customHeight="1">
      <c r="E277" s="266"/>
    </row>
    <row r="278" spans="5:5" ht="15.75" customHeight="1">
      <c r="E278" s="266"/>
    </row>
    <row r="279" spans="5:5" ht="15.75" customHeight="1">
      <c r="E279" s="266"/>
    </row>
    <row r="280" spans="5:5" ht="15.75" customHeight="1">
      <c r="E280" s="266"/>
    </row>
    <row r="281" spans="5:5" ht="15.75" customHeight="1">
      <c r="E281" s="266"/>
    </row>
    <row r="282" spans="5:5" ht="15.75" customHeight="1">
      <c r="E282" s="266"/>
    </row>
    <row r="283" spans="5:5" ht="15.75" customHeight="1">
      <c r="E283" s="266"/>
    </row>
    <row r="284" spans="5:5" ht="15.75" customHeight="1">
      <c r="E284" s="266"/>
    </row>
    <row r="285" spans="5:5" ht="15.75" customHeight="1">
      <c r="E285" s="266"/>
    </row>
    <row r="286" spans="5:5" ht="15.75" customHeight="1">
      <c r="E286" s="266"/>
    </row>
    <row r="287" spans="5:5" ht="15.75" customHeight="1">
      <c r="E287" s="266"/>
    </row>
    <row r="288" spans="5:5" ht="15.75" customHeight="1">
      <c r="E288" s="266"/>
    </row>
    <row r="289" spans="5:5" ht="15.75" customHeight="1">
      <c r="E289" s="266"/>
    </row>
    <row r="290" spans="5:5" ht="15.75" customHeight="1">
      <c r="E290" s="266"/>
    </row>
    <row r="291" spans="5:5" ht="15.75" customHeight="1">
      <c r="E291" s="266"/>
    </row>
    <row r="292" spans="5:5" ht="15.75" customHeight="1">
      <c r="E292" s="266"/>
    </row>
    <row r="293" spans="5:5" ht="15.75" customHeight="1">
      <c r="E293" s="266"/>
    </row>
    <row r="294" spans="5:5" ht="15.75" customHeight="1">
      <c r="E294" s="266"/>
    </row>
    <row r="295" spans="5:5" ht="15.75" customHeight="1">
      <c r="E295" s="266"/>
    </row>
    <row r="296" spans="5:5" ht="15.75" customHeight="1">
      <c r="E296" s="266"/>
    </row>
    <row r="297" spans="5:5" ht="15.75" customHeight="1">
      <c r="E297" s="266"/>
    </row>
    <row r="298" spans="5:5" ht="15.75" customHeight="1">
      <c r="E298" s="266"/>
    </row>
    <row r="299" spans="5:5" ht="15.75" customHeight="1">
      <c r="E299" s="266"/>
    </row>
    <row r="300" spans="5:5" ht="15.75" customHeight="1">
      <c r="E300" s="266"/>
    </row>
    <row r="301" spans="5:5" ht="15.75" customHeight="1">
      <c r="E301" s="266"/>
    </row>
    <row r="302" spans="5:5" ht="15.75" customHeight="1">
      <c r="E302" s="266"/>
    </row>
    <row r="303" spans="5:5" ht="15.75" customHeight="1">
      <c r="E303" s="266"/>
    </row>
    <row r="304" spans="5:5" ht="15.75" customHeight="1">
      <c r="E304" s="266"/>
    </row>
    <row r="305" spans="5:5" ht="15.75" customHeight="1">
      <c r="E305" s="266"/>
    </row>
    <row r="306" spans="5:5" ht="15.75" customHeight="1">
      <c r="E306" s="266"/>
    </row>
    <row r="307" spans="5:5" ht="15.75" customHeight="1">
      <c r="E307" s="266"/>
    </row>
    <row r="308" spans="5:5" ht="15.75" customHeight="1">
      <c r="E308" s="266"/>
    </row>
    <row r="309" spans="5:5" ht="15.75" customHeight="1">
      <c r="E309" s="266"/>
    </row>
    <row r="310" spans="5:5" ht="15.75" customHeight="1">
      <c r="E310" s="266"/>
    </row>
    <row r="311" spans="5:5" ht="15.75" customHeight="1">
      <c r="E311" s="266"/>
    </row>
    <row r="312" spans="5:5" ht="15.75" customHeight="1">
      <c r="E312" s="266"/>
    </row>
    <row r="313" spans="5:5" ht="15.75" customHeight="1">
      <c r="E313" s="266"/>
    </row>
    <row r="314" spans="5:5" ht="15.75" customHeight="1">
      <c r="E314" s="266"/>
    </row>
    <row r="315" spans="5:5" ht="15.75" customHeight="1">
      <c r="E315" s="266"/>
    </row>
    <row r="316" spans="5:5" ht="15.75" customHeight="1">
      <c r="E316" s="266"/>
    </row>
    <row r="317" spans="5:5" ht="15.75" customHeight="1">
      <c r="E317" s="266"/>
    </row>
    <row r="318" spans="5:5" ht="15.75" customHeight="1">
      <c r="E318" s="266"/>
    </row>
    <row r="319" spans="5:5" ht="15.75" customHeight="1">
      <c r="E319" s="266"/>
    </row>
    <row r="320" spans="5:5" ht="15.75" customHeight="1">
      <c r="E320" s="266"/>
    </row>
    <row r="321" spans="5:5" ht="15.75" customHeight="1">
      <c r="E321" s="266"/>
    </row>
    <row r="322" spans="5:5" ht="15.75" customHeight="1">
      <c r="E322" s="266"/>
    </row>
    <row r="323" spans="5:5" ht="15.75" customHeight="1">
      <c r="E323" s="266"/>
    </row>
    <row r="324" spans="5:5" ht="15.75" customHeight="1">
      <c r="E324" s="266"/>
    </row>
    <row r="325" spans="5:5" ht="15.75" customHeight="1">
      <c r="E325" s="266"/>
    </row>
    <row r="326" spans="5:5" ht="15.75" customHeight="1">
      <c r="E326" s="266"/>
    </row>
    <row r="327" spans="5:5" ht="15.75" customHeight="1">
      <c r="E327" s="266"/>
    </row>
    <row r="328" spans="5:5" ht="15.75" customHeight="1">
      <c r="E328" s="266"/>
    </row>
    <row r="329" spans="5:5" ht="15.75" customHeight="1">
      <c r="E329" s="266"/>
    </row>
    <row r="330" spans="5:5" ht="15.75" customHeight="1"/>
    <row r="331" spans="5:5" ht="15.75" customHeight="1"/>
    <row r="332" spans="5:5" ht="15.75" customHeight="1"/>
    <row r="333" spans="5:5" ht="15.75" customHeight="1"/>
    <row r="334" spans="5:5" ht="15.75" customHeight="1"/>
    <row r="335" spans="5:5" ht="15.75" customHeight="1"/>
    <row r="336" spans="5:5"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sheetData>
  <sheetProtection selectLockedCells="1" sort="0"/>
  <dataConsolidate/>
  <mergeCells count="1">
    <mergeCell ref="A1:E5"/>
  </mergeCells>
  <phoneticPr fontId="32" type="noConversion"/>
  <conditionalFormatting sqref="J7:J100">
    <cfRule type="containsText" dxfId="132" priority="5" operator="containsText" text="white">
      <formula>NOT(ISERROR(SEARCH("white",J7)))</formula>
    </cfRule>
  </conditionalFormatting>
  <conditionalFormatting sqref="J5:W6">
    <cfRule type="containsText" dxfId="131" priority="15" operator="containsText" text="white">
      <formula>NOT(ISERROR(SEARCH("white",J5)))</formula>
    </cfRule>
    <cfRule type="containsText" dxfId="130" priority="17" operator="containsText" text="GRP">
      <formula>NOT(ISERROR(SEARCH("GRP",J5)))</formula>
    </cfRule>
    <cfRule type="endsWith" dxfId="129" priority="18" operator="endsWith" text="PE">
      <formula>RIGHT(J5,LEN("PE"))="PE"</formula>
    </cfRule>
    <cfRule type="endsWith" dxfId="128" priority="19" operator="endsWith" text="PU">
      <formula>RIGHT(J5,LEN("PU"))="PU"</formula>
    </cfRule>
  </conditionalFormatting>
  <conditionalFormatting sqref="J7:W7">
    <cfRule type="containsText" dxfId="127" priority="7" operator="containsText" text="GRP">
      <formula>NOT(ISERROR(SEARCH("GRP",J7)))</formula>
    </cfRule>
    <cfRule type="endsWith" dxfId="126" priority="8" operator="endsWith" text="PE">
      <formula>RIGHT(J7,LEN("PE"))="PE"</formula>
    </cfRule>
    <cfRule type="endsWith" dxfId="125" priority="9" operator="endsWith" text="PU">
      <formula>RIGHT(J7,LEN("PU"))="PU"</formula>
    </cfRule>
  </conditionalFormatting>
  <conditionalFormatting sqref="J8:X100">
    <cfRule type="containsText" dxfId="124" priority="2" operator="containsText" text="GRP">
      <formula>NOT(ISERROR(SEARCH("GRP",J8)))</formula>
    </cfRule>
    <cfRule type="endsWith" dxfId="123" priority="3" operator="endsWith" text="PE">
      <formula>RIGHT(J8,LEN("PE"))="PE"</formula>
    </cfRule>
    <cfRule type="endsWith" dxfId="122" priority="4" operator="endsWith" text="PU">
      <formula>RIGHT(J8,LEN("PU"))="PU"</formula>
    </cfRule>
  </conditionalFormatting>
  <conditionalFormatting sqref="K7:W7">
    <cfRule type="containsText" dxfId="121" priority="6" operator="containsText" text="white">
      <formula>NOT(ISERROR(SEARCH("white",K7)))</formula>
    </cfRule>
  </conditionalFormatting>
  <conditionalFormatting sqref="K8:X100">
    <cfRule type="containsText" dxfId="120" priority="1" operator="containsText" text="white">
      <formula>NOT(ISERROR(SEARCH("white",K8)))</formula>
    </cfRule>
  </conditionalFormatting>
  <pageMargins left="0.7" right="0.7" top="0.75" bottom="0.75" header="0" footer="0"/>
  <pageSetup paperSize="9" orientation="portrait"/>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85DA-CFCA-4370-95A7-FA3CFBA1DBC4}">
  <dimension ref="A1:C5"/>
  <sheetViews>
    <sheetView workbookViewId="0">
      <selection activeCell="B8" sqref="B8"/>
    </sheetView>
  </sheetViews>
  <sheetFormatPr baseColWidth="10" defaultRowHeight="13.8"/>
  <cols>
    <col min="2" max="2" width="74.09765625" bestFit="1" customWidth="1"/>
  </cols>
  <sheetData>
    <row r="1" spans="1:3">
      <c r="A1" s="688" t="s">
        <v>1490</v>
      </c>
      <c r="B1" s="688" t="s">
        <v>1491</v>
      </c>
      <c r="C1" s="690">
        <v>45292</v>
      </c>
    </row>
    <row r="2" spans="1:3">
      <c r="A2" s="1006" t="s">
        <v>1494</v>
      </c>
      <c r="B2" s="689" t="s">
        <v>1492</v>
      </c>
      <c r="C2" s="1005">
        <v>45352</v>
      </c>
    </row>
    <row r="3" spans="1:3">
      <c r="A3" s="1006"/>
      <c r="B3" s="689" t="s">
        <v>1493</v>
      </c>
      <c r="C3" s="1005"/>
    </row>
    <row r="4" spans="1:3">
      <c r="A4" s="689" t="s">
        <v>1504</v>
      </c>
      <c r="B4" s="689" t="s">
        <v>1505</v>
      </c>
      <c r="C4" s="690">
        <v>45474</v>
      </c>
    </row>
    <row r="5" spans="1:3">
      <c r="A5" s="82" t="s">
        <v>1507</v>
      </c>
      <c r="B5" s="738" t="s">
        <v>1509</v>
      </c>
    </row>
  </sheetData>
  <sheetProtection algorithmName="SHA-512" hashValue="twzXh+esVCLZrpyllz1/7n/7VsNW/nsVHOxRtUwq6kyIurSFcelU7ApV2Ix2kr+PNLQ5XwHauu5klGMGFYdTeg==" saltValue="T8VdKAJBuPh6g7Y3QDExHA==" spinCount="100000" sheet="1" objects="1" scenarios="1"/>
  <mergeCells count="2">
    <mergeCell ref="C2:C3"/>
    <mergeCell ref="A2:A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5">
    <tabColor rgb="FF00B0F0"/>
  </sheetPr>
  <dimension ref="A1:AM1015"/>
  <sheetViews>
    <sheetView zoomScale="80" zoomScaleNormal="80" workbookViewId="0">
      <pane xSplit="8" ySplit="8" topLeftCell="I70" activePane="bottomRight" state="frozen"/>
      <selection pane="topRight" activeCell="H1" sqref="H1"/>
      <selection pane="bottomLeft" activeCell="A6" sqref="A6"/>
      <selection pane="bottomRight" activeCell="G79" sqref="G79"/>
    </sheetView>
  </sheetViews>
  <sheetFormatPr baseColWidth="10" defaultColWidth="12.69921875" defaultRowHeight="15" customHeight="1" outlineLevelCol="1"/>
  <cols>
    <col min="1" max="1" width="9" style="183" customWidth="1" outlineLevel="1"/>
    <col min="2" max="2" width="14.8984375" style="183" customWidth="1" outlineLevel="1"/>
    <col min="3" max="3" width="18.19921875" style="183" customWidth="1"/>
    <col min="4" max="4" width="17.19921875" style="183" customWidth="1"/>
    <col min="5" max="5" width="14" style="183" customWidth="1"/>
    <col min="6" max="6" width="8.296875" style="183" customWidth="1"/>
    <col min="7" max="8" width="11" style="267" customWidth="1"/>
    <col min="9" max="14" width="8.3984375" style="273" customWidth="1"/>
    <col min="15" max="15" width="8.5" style="273" customWidth="1"/>
    <col min="16" max="22" width="8.3984375" style="273" customWidth="1"/>
    <col min="23" max="23" width="11.69921875" style="273" customWidth="1"/>
    <col min="24" max="25" width="13.69921875" style="273" customWidth="1"/>
    <col min="26" max="26" width="11.69921875" style="273" customWidth="1"/>
    <col min="27" max="27" width="11.69921875" style="276" customWidth="1"/>
    <col min="28" max="28" width="11.59765625" style="269" customWidth="1"/>
    <col min="29" max="38" width="10.69921875" style="269" customWidth="1"/>
    <col min="39" max="39" width="12.69921875" style="269"/>
    <col min="40" max="16384" width="12.69921875" style="183"/>
  </cols>
  <sheetData>
    <row r="1" spans="1:38" ht="16.2" customHeight="1">
      <c r="A1" s="1007" t="s">
        <v>1564</v>
      </c>
      <c r="B1" s="1007"/>
      <c r="C1" s="1007"/>
      <c r="D1" s="526"/>
      <c r="E1" s="831" t="s">
        <v>1549</v>
      </c>
      <c r="F1" s="831" t="s">
        <v>21</v>
      </c>
      <c r="G1" s="832" t="s">
        <v>16</v>
      </c>
      <c r="H1" s="499"/>
      <c r="I1" s="526"/>
      <c r="J1" s="526"/>
      <c r="K1" s="526"/>
      <c r="L1" s="526"/>
      <c r="M1" s="526"/>
      <c r="N1" s="526"/>
      <c r="O1" s="526"/>
      <c r="P1" s="526"/>
      <c r="Q1" s="526"/>
      <c r="R1" s="526"/>
      <c r="S1" s="232"/>
      <c r="T1" s="232"/>
      <c r="U1" s="232"/>
      <c r="V1" s="232"/>
      <c r="W1" s="232"/>
      <c r="X1" s="232"/>
      <c r="Y1" s="232"/>
      <c r="Z1" s="225"/>
      <c r="AA1" s="216"/>
      <c r="AB1" s="224"/>
      <c r="AC1" s="224"/>
      <c r="AD1" s="224"/>
      <c r="AE1" s="224"/>
      <c r="AF1" s="224"/>
      <c r="AG1" s="224"/>
      <c r="AH1" s="224"/>
      <c r="AI1" s="224"/>
      <c r="AJ1" s="224"/>
      <c r="AK1" s="224"/>
      <c r="AL1" s="224"/>
    </row>
    <row r="2" spans="1:38" ht="16.2" customHeight="1">
      <c r="A2" s="1007"/>
      <c r="B2" s="1007"/>
      <c r="C2" s="1007"/>
      <c r="D2" s="526"/>
      <c r="E2" s="831" t="s">
        <v>737</v>
      </c>
      <c r="F2" s="833">
        <f>SUMIF(D9:D126,"&lt;&gt;*dual*",Z9:Z126)</f>
        <v>0</v>
      </c>
      <c r="G2" s="841">
        <f>+SUMIF(Tableau16[Finition],"Full friction",Tableau16[Cost (excl tax, EUR)])</f>
        <v>0</v>
      </c>
      <c r="H2" s="525"/>
      <c r="I2" s="526"/>
      <c r="J2" s="526"/>
      <c r="K2" s="526"/>
      <c r="L2" s="526"/>
      <c r="M2" s="526"/>
      <c r="N2" s="526"/>
      <c r="O2" s="526"/>
      <c r="P2" s="526"/>
      <c r="Q2" s="526"/>
      <c r="R2" s="526"/>
      <c r="S2" s="526"/>
      <c r="T2" s="526"/>
      <c r="U2" s="526"/>
      <c r="V2" s="526"/>
      <c r="W2" s="1016"/>
      <c r="X2" s="1015"/>
      <c r="Y2" s="232"/>
      <c r="Z2" s="225"/>
      <c r="AA2" s="216"/>
      <c r="AB2" s="224"/>
      <c r="AC2" s="224"/>
      <c r="AD2" s="224"/>
      <c r="AE2" s="224"/>
      <c r="AF2" s="224"/>
      <c r="AG2" s="224"/>
      <c r="AH2" s="224"/>
      <c r="AI2" s="224"/>
      <c r="AJ2" s="224"/>
      <c r="AK2" s="224"/>
      <c r="AL2" s="224"/>
    </row>
    <row r="3" spans="1:38" ht="16.2" customHeight="1">
      <c r="A3" s="1007"/>
      <c r="B3" s="1007"/>
      <c r="C3" s="1007"/>
      <c r="D3" s="526"/>
      <c r="E3" s="831" t="s">
        <v>738</v>
      </c>
      <c r="F3" s="834">
        <f>SUMIF(D9:D126,"*Dual*",Z9:Z126)</f>
        <v>0</v>
      </c>
      <c r="G3" s="841">
        <f>+SUMIF(Tableau16[Finition],"Dual texture",Tableau16[Cost (excl tax, EUR)])</f>
        <v>0</v>
      </c>
      <c r="H3" s="839">
        <f>G2+G3</f>
        <v>0</v>
      </c>
      <c r="I3" s="526"/>
      <c r="J3" s="526"/>
      <c r="K3" s="526"/>
      <c r="L3" s="526"/>
      <c r="M3" s="526"/>
      <c r="N3" s="526"/>
      <c r="O3" s="526"/>
      <c r="P3" s="526"/>
      <c r="Q3" s="526"/>
      <c r="R3" s="526"/>
      <c r="S3" s="526"/>
      <c r="T3" s="526"/>
      <c r="U3" s="526"/>
      <c r="V3" s="526"/>
      <c r="W3" s="1016"/>
      <c r="X3" s="1015"/>
      <c r="Y3" s="232"/>
      <c r="Z3" s="225"/>
      <c r="AA3" s="216"/>
      <c r="AB3" s="224"/>
      <c r="AC3" s="224"/>
      <c r="AD3" s="224"/>
      <c r="AE3" s="224"/>
      <c r="AF3" s="224"/>
      <c r="AG3" s="224"/>
      <c r="AH3" s="224"/>
      <c r="AI3" s="224"/>
      <c r="AJ3" s="224"/>
      <c r="AK3" s="224"/>
      <c r="AL3" s="224"/>
    </row>
    <row r="4" spans="1:38" ht="16.2" customHeight="1">
      <c r="A4" s="1007"/>
      <c r="B4" s="1007"/>
      <c r="C4" s="1007"/>
      <c r="D4" s="526"/>
      <c r="E4" s="831" t="s">
        <v>1565</v>
      </c>
      <c r="F4" s="837">
        <f>F2+F3</f>
        <v>0</v>
      </c>
      <c r="G4" s="835" t="s">
        <v>1567</v>
      </c>
      <c r="H4" s="840">
        <v>0.1</v>
      </c>
      <c r="I4" s="526"/>
      <c r="J4" s="526"/>
      <c r="K4" s="526"/>
      <c r="L4" s="526"/>
      <c r="M4" s="526"/>
      <c r="N4" s="526"/>
      <c r="O4" s="526"/>
      <c r="P4" s="526"/>
      <c r="Q4" s="526"/>
      <c r="R4" s="526"/>
      <c r="S4" s="816"/>
      <c r="T4" s="816"/>
      <c r="U4" s="816"/>
      <c r="V4" s="816"/>
      <c r="W4" s="1016"/>
      <c r="X4" s="1015"/>
      <c r="Y4" s="232"/>
      <c r="Z4" s="225"/>
      <c r="AA4" s="216"/>
      <c r="AB4" s="224"/>
      <c r="AC4" s="224"/>
      <c r="AD4" s="224"/>
      <c r="AE4" s="224"/>
      <c r="AF4" s="224"/>
      <c r="AG4" s="224"/>
      <c r="AH4" s="224"/>
      <c r="AI4" s="224"/>
      <c r="AJ4" s="224"/>
      <c r="AK4" s="224"/>
      <c r="AL4" s="224"/>
    </row>
    <row r="5" spans="1:38" ht="16.2" customHeight="1">
      <c r="A5" s="1007"/>
      <c r="B5" s="1007"/>
      <c r="C5" s="1007"/>
      <c r="D5" s="526"/>
      <c r="E5" s="831" t="s">
        <v>1566</v>
      </c>
      <c r="F5" s="879">
        <f>SUM(Tableau16[Total weight (Kg)])</f>
        <v>0</v>
      </c>
      <c r="G5" s="838" t="s">
        <v>1553</v>
      </c>
      <c r="H5" s="836">
        <f>(G2+G3)*(1-H4)</f>
        <v>0</v>
      </c>
      <c r="I5" s="1011" t="s">
        <v>834</v>
      </c>
      <c r="J5" s="1012"/>
      <c r="K5" s="1012"/>
      <c r="L5" s="1012"/>
      <c r="M5" s="1012"/>
      <c r="N5" s="1012"/>
      <c r="O5" s="1012"/>
      <c r="P5" s="1012"/>
      <c r="Q5" s="1012"/>
      <c r="R5" s="1013"/>
      <c r="S5" s="1014" t="s">
        <v>820</v>
      </c>
      <c r="T5" s="1012"/>
      <c r="U5" s="1012"/>
      <c r="V5" s="1013"/>
      <c r="W5" s="260"/>
      <c r="X5" s="232"/>
      <c r="Y5" s="232"/>
      <c r="Z5" s="260"/>
      <c r="AA5" s="272"/>
      <c r="AB5" s="230"/>
      <c r="AC5" s="230"/>
      <c r="AD5" s="230"/>
      <c r="AE5" s="230"/>
      <c r="AF5" s="230"/>
      <c r="AG5" s="230"/>
      <c r="AH5" s="230"/>
      <c r="AI5" s="230"/>
      <c r="AJ5" s="230"/>
      <c r="AK5" s="230"/>
      <c r="AL5" s="230"/>
    </row>
    <row r="6" spans="1:38" ht="34.200000000000003" customHeight="1">
      <c r="A6" s="1007"/>
      <c r="B6" s="1007"/>
      <c r="C6" s="1007"/>
      <c r="D6" s="526"/>
      <c r="E6" s="524"/>
      <c r="F6" s="524"/>
      <c r="G6" s="525"/>
      <c r="H6" s="525"/>
      <c r="I6" s="913" t="str">
        <f>'Data (new)'!AB27</f>
        <v>Traffic White</v>
      </c>
      <c r="J6" s="914" t="str">
        <f>'Data (new)'!AC27</f>
        <v>Jet Black</v>
      </c>
      <c r="K6" s="915" t="str">
        <f>'Data (new)'!AD27</f>
        <v>Signal Violet</v>
      </c>
      <c r="L6" s="916" t="str">
        <f>'Data (new)'!AE27</f>
        <v>Bright Yellow</v>
      </c>
      <c r="M6" s="917" t="str">
        <f>'Data (new)'!AF27</f>
        <v>Yellow Green</v>
      </c>
      <c r="N6" s="918" t="str">
        <f>'Data (new)'!AG27</f>
        <v>Leef Green</v>
      </c>
      <c r="O6" s="919" t="str">
        <f>'Data (new)'!AH27</f>
        <v>Traffic Red</v>
      </c>
      <c r="P6" s="920" t="str">
        <f>'Data (new)'!AI27</f>
        <v>Orange</v>
      </c>
      <c r="Q6" s="921" t="str">
        <f>'Data (new)'!AJ27</f>
        <v>Sky Blue</v>
      </c>
      <c r="R6" s="922" t="str">
        <f>'Data (new)'!AK27</f>
        <v>Silver Grey</v>
      </c>
      <c r="S6" s="923" t="str">
        <f>'Data (new)'!AL27</f>
        <v xml:space="preserve"> Fluo Orange</v>
      </c>
      <c r="T6" s="924" t="str">
        <f>'Data (new)'!AM27</f>
        <v>Fluo Green</v>
      </c>
      <c r="U6" s="925" t="str">
        <f>'Data (new)'!AN27</f>
        <v>Fluo Pink</v>
      </c>
      <c r="V6" s="926" t="str">
        <f>'Data (new)'!AO27</f>
        <v>Fluo Yellow</v>
      </c>
      <c r="W6" s="260"/>
      <c r="X6" s="232"/>
      <c r="Y6" s="232"/>
      <c r="Z6" s="260"/>
      <c r="AA6" s="272"/>
      <c r="AB6" s="230"/>
      <c r="AC6" s="230"/>
      <c r="AD6" s="230"/>
      <c r="AE6" s="230"/>
      <c r="AF6" s="230"/>
      <c r="AG6" s="230"/>
      <c r="AH6" s="230"/>
      <c r="AI6" s="230"/>
      <c r="AJ6" s="230"/>
      <c r="AK6" s="230"/>
      <c r="AL6" s="230"/>
    </row>
    <row r="7" spans="1:38" ht="16.2" customHeight="1">
      <c r="A7" s="1008"/>
      <c r="B7" s="1008"/>
      <c r="C7" s="1008"/>
      <c r="D7" s="499"/>
      <c r="E7" s="524"/>
      <c r="F7" s="524"/>
      <c r="G7" s="527"/>
      <c r="H7" s="525"/>
      <c r="I7" s="913">
        <f>'Data (new)'!AB28</f>
        <v>1</v>
      </c>
      <c r="J7" s="914">
        <f>'Data (new)'!AC28</f>
        <v>10</v>
      </c>
      <c r="K7" s="915">
        <f>'Data (new)'!AD28</f>
        <v>16</v>
      </c>
      <c r="L7" s="916">
        <f>'Data (new)'!AE28</f>
        <v>2</v>
      </c>
      <c r="M7" s="917">
        <f>'Data (new)'!AF28</f>
        <v>69</v>
      </c>
      <c r="N7" s="918">
        <f>'Data (new)'!AG28</f>
        <v>77</v>
      </c>
      <c r="O7" s="919">
        <f>'Data (new)'!AH28</f>
        <v>5</v>
      </c>
      <c r="P7" s="920">
        <f>'Data (new)'!AI28</f>
        <v>76</v>
      </c>
      <c r="Q7" s="921">
        <f>'Data (new)'!AJ28</f>
        <v>7</v>
      </c>
      <c r="R7" s="922">
        <f>'Data (new)'!AK28</f>
        <v>9</v>
      </c>
      <c r="S7" s="923">
        <f>'Data (new)'!AL28</f>
        <v>11</v>
      </c>
      <c r="T7" s="924">
        <f>'Data (new)'!AM28</f>
        <v>12</v>
      </c>
      <c r="U7" s="925">
        <f>'Data (new)'!AN28</f>
        <v>13</v>
      </c>
      <c r="V7" s="926">
        <f>'Data (new)'!AO28</f>
        <v>14</v>
      </c>
      <c r="W7" s="1009" t="s">
        <v>837</v>
      </c>
      <c r="X7" s="1010"/>
      <c r="Y7" s="260"/>
      <c r="Z7" s="260"/>
      <c r="AA7" s="272"/>
      <c r="AB7" s="230"/>
      <c r="AC7" s="230"/>
      <c r="AD7" s="230"/>
      <c r="AE7" s="230"/>
      <c r="AF7" s="230"/>
      <c r="AG7" s="230"/>
      <c r="AH7" s="230"/>
      <c r="AI7" s="230"/>
      <c r="AJ7" s="230"/>
      <c r="AK7" s="230"/>
      <c r="AL7" s="230"/>
    </row>
    <row r="8" spans="1:38" ht="42.6" customHeight="1" thickBot="1">
      <c r="A8" s="851" t="s">
        <v>736</v>
      </c>
      <c r="B8" s="851" t="s">
        <v>126</v>
      </c>
      <c r="C8" s="851" t="s">
        <v>36</v>
      </c>
      <c r="D8" s="851" t="s">
        <v>37</v>
      </c>
      <c r="E8" s="851" t="s">
        <v>1583</v>
      </c>
      <c r="F8" s="851" t="s">
        <v>38</v>
      </c>
      <c r="G8" s="851" t="s">
        <v>39</v>
      </c>
      <c r="H8" s="851" t="s">
        <v>1569</v>
      </c>
      <c r="I8" s="913" t="s">
        <v>1554</v>
      </c>
      <c r="J8" s="914" t="s">
        <v>1555</v>
      </c>
      <c r="K8" s="915" t="s">
        <v>1556</v>
      </c>
      <c r="L8" s="916" t="s">
        <v>1525</v>
      </c>
      <c r="M8" s="917" t="s">
        <v>1537</v>
      </c>
      <c r="N8" s="918" t="s">
        <v>1557</v>
      </c>
      <c r="O8" s="919" t="s">
        <v>1512</v>
      </c>
      <c r="P8" s="920" t="s">
        <v>1518</v>
      </c>
      <c r="Q8" s="921" t="s">
        <v>1514</v>
      </c>
      <c r="R8" s="922" t="s">
        <v>1558</v>
      </c>
      <c r="S8" s="923" t="s">
        <v>1523</v>
      </c>
      <c r="T8" s="924" t="s">
        <v>1522</v>
      </c>
      <c r="U8" s="925" t="s">
        <v>1559</v>
      </c>
      <c r="V8" s="926" t="s">
        <v>1560</v>
      </c>
      <c r="W8" s="851" t="s">
        <v>838</v>
      </c>
      <c r="X8" s="851" t="s">
        <v>839</v>
      </c>
      <c r="Y8" s="851" t="s">
        <v>1568</v>
      </c>
      <c r="Z8" s="851" t="s">
        <v>1570</v>
      </c>
      <c r="AA8" s="851" t="s">
        <v>1574</v>
      </c>
      <c r="AB8" s="851" t="s">
        <v>1571</v>
      </c>
      <c r="AC8" s="851" t="s">
        <v>1572</v>
      </c>
      <c r="AD8" s="224"/>
      <c r="AE8" s="224"/>
      <c r="AF8" s="224"/>
      <c r="AG8" s="224"/>
      <c r="AH8" s="224"/>
      <c r="AI8" s="224"/>
      <c r="AJ8" s="224"/>
      <c r="AK8" s="224"/>
      <c r="AL8" s="224"/>
    </row>
    <row r="9" spans="1:38" ht="15" customHeight="1">
      <c r="A9" s="659" t="s">
        <v>1422</v>
      </c>
      <c r="B9" s="652" t="str">
        <f>IF(VLOOKUP($A9,'Data (new)'!$A:$T,5,0)="","",VLOOKUP($A9,'Data (new)'!$A:$T,5,0))</f>
        <v>T22 Dune Asia</v>
      </c>
      <c r="C9" s="652" t="str">
        <f>IF(VLOOKUP($A9,'Data (new)'!A:T,6,0)="","",VLOOKUP($A9,'Data (new)'!$A:$T,6,0))</f>
        <v>Aston 1</v>
      </c>
      <c r="D9" s="653" t="str">
        <f>IF(VLOOKUP($A9,'Data (new)'!$A:$T,8,0)="","",VLOOKUP($A9,'Data (new)'!$A:$T,8,0))</f>
        <v>Full friction</v>
      </c>
      <c r="E9" s="878">
        <f>IF(VLOOKUP($A9,'Data (new)'!$A:$T,11,0)="","",VLOOKUP($A9,'Data (new)'!$A:$T,11,0))</f>
        <v>1</v>
      </c>
      <c r="F9" s="878" t="str">
        <f>IF(VLOOKUP($A9,'Data (new)'!$A:$T,10,0)="","",VLOOKUP($A9,'Data (new)'!$A:$T,10,0))</f>
        <v>S</v>
      </c>
      <c r="G9" s="660">
        <f>IF(VLOOKUP($A9,'Data (new)'!$A:$T,16,0)="","",VLOOKUP($A9,'Data (new)'!$A:$T,16,0))</f>
        <v>128</v>
      </c>
      <c r="H9" s="660">
        <f>IF(VLOOKUP($A9,'Data (new)'!$A:$T,18,0)="","",VLOOKUP($A9,'Data (new)'!$A:$T,18,0))</f>
        <v>141</v>
      </c>
      <c r="I9" s="817"/>
      <c r="J9" s="818"/>
      <c r="K9" s="819"/>
      <c r="L9" s="820"/>
      <c r="M9" s="821"/>
      <c r="N9" s="822"/>
      <c r="O9" s="823"/>
      <c r="P9" s="824"/>
      <c r="Q9" s="825"/>
      <c r="R9" s="826"/>
      <c r="S9" s="827"/>
      <c r="T9" s="828"/>
      <c r="U9" s="829"/>
      <c r="V9" s="830"/>
      <c r="W9" s="260"/>
      <c r="X9" s="232"/>
      <c r="Y9" s="852">
        <f>IF(VLOOKUP($A9,'Data (new)'!$A:$T,12,0)="","",VLOOKUP($A9,'Data (new)'!$A:$T,12,0))</f>
        <v>1.23</v>
      </c>
      <c r="Z9" s="656" t="str">
        <f t="shared" ref="Z9:Z40" si="0">IF(SUM(I9:V9)=0,"",SUM(I9:V9))</f>
        <v/>
      </c>
      <c r="AA9" s="657" t="str">
        <f t="shared" ref="AA9:AA40" si="1">IF(Z9="","",SUM(I9:R9)*G9+SUM(S9:V9)*H9)</f>
        <v/>
      </c>
      <c r="AB9" s="881" t="str">
        <f>IF(ISERROR(Tableau16[[#This Row],[Cost (excl tax, EUR)]]*(1-$H$4)),"",Tableau16[[#This Row],[Cost (excl tax, EUR)]]*(1-$H$4))</f>
        <v/>
      </c>
      <c r="AC9" s="882" t="str">
        <f t="shared" ref="AC9:AC40" si="2">IF(Z9="","",SUM(I9:V9)*Y9)</f>
        <v/>
      </c>
      <c r="AD9" s="498"/>
      <c r="AE9" s="498"/>
      <c r="AF9" s="498"/>
      <c r="AG9" s="498"/>
      <c r="AH9" s="498"/>
      <c r="AI9" s="498"/>
      <c r="AJ9" s="498"/>
      <c r="AK9" s="498"/>
      <c r="AL9" s="498"/>
    </row>
    <row r="10" spans="1:38" ht="15" customHeight="1">
      <c r="A10" s="655" t="s">
        <v>1428</v>
      </c>
      <c r="B10" s="652" t="str">
        <f>IF(VLOOKUP($A10,'Data (new)'!$A:$T,5,0)="","",VLOOKUP($A10,'Data (new)'!$A:$T,5,0))</f>
        <v>T22 Dune Asia</v>
      </c>
      <c r="C10" s="652" t="str">
        <f>IF(VLOOKUP($A10,'Data (new)'!A:T,6,0)="","",VLOOKUP($A10,'Data (new)'!$A:$T,6,0))</f>
        <v>Aston 2</v>
      </c>
      <c r="D10" s="653" t="str">
        <f>IF(VLOOKUP($A10,'Data (new)'!$A:$T,8,0)="","",VLOOKUP($A10,'Data (new)'!$A:$T,8,0))</f>
        <v>Full friction</v>
      </c>
      <c r="E10" s="878">
        <f>IF(VLOOKUP($A10,'Data (new)'!$A:$T,11,0)="","",VLOOKUP($A10,'Data (new)'!$A:$T,11,0))</f>
        <v>1</v>
      </c>
      <c r="F10" s="878" t="str">
        <f>IF(VLOOKUP($A10,'Data (new)'!$A:$T,10,0)="","",VLOOKUP($A10,'Data (new)'!$A:$T,10,0))</f>
        <v>S</v>
      </c>
      <c r="G10" s="660">
        <f>IF(VLOOKUP($A10,'Data (new)'!$A:$T,16,0)="","",VLOOKUP($A10,'Data (new)'!$A:$T,16,0))</f>
        <v>134</v>
      </c>
      <c r="H10" s="660">
        <f>IF(VLOOKUP($A10,'Data (new)'!$A:$T,18,0)="","",VLOOKUP($A10,'Data (new)'!$A:$T,18,0))</f>
        <v>147</v>
      </c>
      <c r="I10" s="817"/>
      <c r="J10" s="818"/>
      <c r="K10" s="819"/>
      <c r="L10" s="820"/>
      <c r="M10" s="821"/>
      <c r="N10" s="822"/>
      <c r="O10" s="823"/>
      <c r="P10" s="824"/>
      <c r="Q10" s="825"/>
      <c r="R10" s="826"/>
      <c r="S10" s="827"/>
      <c r="T10" s="828"/>
      <c r="U10" s="829"/>
      <c r="V10" s="830"/>
      <c r="W10" s="685"/>
      <c r="X10" s="685"/>
      <c r="Y10" s="852">
        <f>IF(VLOOKUP($A10,'Data (new)'!$A:$T,12,0)="","",VLOOKUP($A10,'Data (new)'!$A:$T,12,0))</f>
        <v>1.29</v>
      </c>
      <c r="Z10" s="656" t="str">
        <f t="shared" si="0"/>
        <v/>
      </c>
      <c r="AA10" s="657" t="str">
        <f t="shared" si="1"/>
        <v/>
      </c>
      <c r="AB10" s="881" t="str">
        <f>IF(ISERROR(Tableau16[[#This Row],[Cost (excl tax, EUR)]]*(1-$H$4)),"",Tableau16[[#This Row],[Cost (excl tax, EUR)]]*(1-$H$4))</f>
        <v/>
      </c>
      <c r="AC10" s="882" t="str">
        <f t="shared" si="2"/>
        <v/>
      </c>
      <c r="AD10" s="498"/>
      <c r="AE10" s="498"/>
      <c r="AF10" s="498"/>
      <c r="AG10" s="498"/>
      <c r="AH10" s="498"/>
      <c r="AI10" s="498"/>
      <c r="AJ10" s="498"/>
      <c r="AK10" s="498"/>
      <c r="AL10" s="498"/>
    </row>
    <row r="11" spans="1:38" ht="15" customHeight="1">
      <c r="A11" s="655" t="s">
        <v>1434</v>
      </c>
      <c r="B11" s="652" t="str">
        <f>IF(VLOOKUP($A11,'Data (new)'!$A:$T,5,0)="","",VLOOKUP($A11,'Data (new)'!$A:$T,5,0))</f>
        <v>T22 Dune Asia</v>
      </c>
      <c r="C11" s="652" t="str">
        <f>IF(VLOOKUP($A11,'Data (new)'!A:T,6,0)="","",VLOOKUP($A11,'Data (new)'!$A:$T,6,0))</f>
        <v>Aston 3</v>
      </c>
      <c r="D11" s="653" t="str">
        <f>IF(VLOOKUP($A11,'Data (new)'!$A:$T,8,0)="","",VLOOKUP($A11,'Data (new)'!$A:$T,8,0))</f>
        <v>Full friction</v>
      </c>
      <c r="E11" s="878">
        <f>IF(VLOOKUP($A11,'Data (new)'!$A:$T,11,0)="","",VLOOKUP($A11,'Data (new)'!$A:$T,11,0))</f>
        <v>1</v>
      </c>
      <c r="F11" s="878" t="str">
        <f>IF(VLOOKUP($A11,'Data (new)'!$A:$T,10,0)="","",VLOOKUP($A11,'Data (new)'!$A:$T,10,0))</f>
        <v>S</v>
      </c>
      <c r="G11" s="660">
        <f>IF(VLOOKUP($A11,'Data (new)'!$A:$T,16,0)="","",VLOOKUP($A11,'Data (new)'!$A:$T,16,0))</f>
        <v>141</v>
      </c>
      <c r="H11" s="660">
        <f>IF(VLOOKUP($A11,'Data (new)'!$A:$T,18,0)="","",VLOOKUP($A11,'Data (new)'!$A:$T,18,0))</f>
        <v>155</v>
      </c>
      <c r="I11" s="817"/>
      <c r="J11" s="818"/>
      <c r="K11" s="819"/>
      <c r="L11" s="820"/>
      <c r="M11" s="821"/>
      <c r="N11" s="822"/>
      <c r="O11" s="823"/>
      <c r="P11" s="824"/>
      <c r="Q11" s="825"/>
      <c r="R11" s="826"/>
      <c r="S11" s="827"/>
      <c r="T11" s="828"/>
      <c r="U11" s="829"/>
      <c r="V11" s="830"/>
      <c r="W11" s="685"/>
      <c r="X11" s="685"/>
      <c r="Y11" s="852">
        <f>IF(VLOOKUP($A11,'Data (new)'!$A:$T,12,0)="","",VLOOKUP($A11,'Data (new)'!$A:$T,12,0))</f>
        <v>1.37</v>
      </c>
      <c r="Z11" s="656" t="str">
        <f t="shared" si="0"/>
        <v/>
      </c>
      <c r="AA11" s="657" t="str">
        <f t="shared" si="1"/>
        <v/>
      </c>
      <c r="AB11" s="881" t="str">
        <f>IF(ISERROR(Tableau16[[#This Row],[Cost (excl tax, EUR)]]*(1-$H$4)),"",Tableau16[[#This Row],[Cost (excl tax, EUR)]]*(1-$H$4))</f>
        <v/>
      </c>
      <c r="AC11" s="882" t="str">
        <f t="shared" si="2"/>
        <v/>
      </c>
      <c r="AD11" s="498"/>
      <c r="AE11" s="498"/>
      <c r="AF11" s="498"/>
      <c r="AG11" s="498"/>
      <c r="AH11" s="498"/>
      <c r="AI11" s="498"/>
      <c r="AJ11" s="498"/>
      <c r="AK11" s="498"/>
      <c r="AL11" s="498"/>
    </row>
    <row r="12" spans="1:38" ht="15" customHeight="1">
      <c r="A12" s="220" t="s">
        <v>702</v>
      </c>
      <c r="B12" s="652" t="str">
        <f>IF(VLOOKUP($A12,'Data (new)'!$A:$T,5,0)="","",VLOOKUP($A12,'Data (new)'!$A:$T,5,0))</f>
        <v>T20 Dune</v>
      </c>
      <c r="C12" s="652" t="str">
        <f>IF(VLOOKUP($A12,'Data (new)'!A:T,6,0)="","",VLOOKUP($A12,'Data (new)'!$A:$T,6,0))</f>
        <v>Bolero 1</v>
      </c>
      <c r="D12" s="653" t="str">
        <f>IF(VLOOKUP($A12,'Data (new)'!$A:$T,8,0)="","",VLOOKUP($A12,'Data (new)'!$A:$T,8,0))</f>
        <v>Full friction</v>
      </c>
      <c r="E12" s="878">
        <f>IF(VLOOKUP($A12,'Data (new)'!$A:$T,11,0)="","",VLOOKUP($A12,'Data (new)'!$A:$T,11,0))</f>
        <v>1</v>
      </c>
      <c r="F12" s="878" t="str">
        <f>IF(VLOOKUP($A12,'Data (new)'!$A:$T,10,0)="","",VLOOKUP($A12,'Data (new)'!$A:$T,10,0))</f>
        <v>L</v>
      </c>
      <c r="G12" s="660">
        <f>IF(VLOOKUP($A12,'Data (new)'!$A:$T,16,0)="","",VLOOKUP($A12,'Data (new)'!$A:$T,16,0))</f>
        <v>175</v>
      </c>
      <c r="H12" s="660">
        <f>IF(VLOOKUP($A12,'Data (new)'!$A:$T,18,0)="","",VLOOKUP($A12,'Data (new)'!$A:$T,18,0))</f>
        <v>193</v>
      </c>
      <c r="I12" s="817"/>
      <c r="J12" s="818"/>
      <c r="K12" s="819"/>
      <c r="L12" s="820"/>
      <c r="M12" s="821"/>
      <c r="N12" s="822"/>
      <c r="O12" s="823"/>
      <c r="P12" s="824"/>
      <c r="Q12" s="825"/>
      <c r="R12" s="826"/>
      <c r="S12" s="827"/>
      <c r="T12" s="828"/>
      <c r="U12" s="829"/>
      <c r="V12" s="830"/>
      <c r="W12" s="685"/>
      <c r="X12" s="685"/>
      <c r="Y12" s="852">
        <f>IF(VLOOKUP($A12,'Data (new)'!$A:$T,12,0)="","",VLOOKUP($A12,'Data (new)'!$A:$T,12,0))</f>
        <v>2.1</v>
      </c>
      <c r="Z12" s="656" t="str">
        <f t="shared" si="0"/>
        <v/>
      </c>
      <c r="AA12" s="657" t="str">
        <f t="shared" si="1"/>
        <v/>
      </c>
      <c r="AB12" s="881" t="str">
        <f>IF(ISERROR(Tableau16[[#This Row],[Cost (excl tax, EUR)]]*(1-$H$4)),"",Tableau16[[#This Row],[Cost (excl tax, EUR)]]*(1-$H$4))</f>
        <v/>
      </c>
      <c r="AC12" s="882" t="str">
        <f t="shared" si="2"/>
        <v/>
      </c>
      <c r="AD12" s="498"/>
      <c r="AE12" s="498"/>
      <c r="AF12" s="498"/>
      <c r="AG12" s="498"/>
      <c r="AH12" s="498"/>
      <c r="AI12" s="498"/>
      <c r="AJ12" s="498"/>
      <c r="AK12" s="498"/>
      <c r="AL12" s="498"/>
    </row>
    <row r="13" spans="1:38" ht="15" customHeight="1">
      <c r="A13" s="220" t="s">
        <v>719</v>
      </c>
      <c r="B13" s="652" t="str">
        <f>IF(VLOOKUP($A13,'Data (new)'!$A:$T,5,0)="","",VLOOKUP($A13,'Data (new)'!$A:$T,5,0))</f>
        <v>T21 Dune</v>
      </c>
      <c r="C13" s="652" t="str">
        <f>IF(VLOOKUP($A13,'Data (new)'!A:T,6,0)="","",VLOOKUP($A13,'Data (new)'!$A:$T,6,0))</f>
        <v>Bolero 2</v>
      </c>
      <c r="D13" s="653" t="str">
        <f>IF(VLOOKUP($A13,'Data (new)'!$A:$T,8,0)="","",VLOOKUP($A13,'Data (new)'!$A:$T,8,0))</f>
        <v>Full friction</v>
      </c>
      <c r="E13" s="878">
        <f>IF(VLOOKUP($A13,'Data (new)'!$A:$T,11,0)="","",VLOOKUP($A13,'Data (new)'!$A:$T,11,0))</f>
        <v>1</v>
      </c>
      <c r="F13" s="878" t="str">
        <f>IF(VLOOKUP($A13,'Data (new)'!$A:$T,10,0)="","",VLOOKUP($A13,'Data (new)'!$A:$T,10,0))</f>
        <v>M</v>
      </c>
      <c r="G13" s="660">
        <f>IF(VLOOKUP($A13,'Data (new)'!$A:$T,16,0)="","",VLOOKUP($A13,'Data (new)'!$A:$T,16,0))</f>
        <v>195</v>
      </c>
      <c r="H13" s="660">
        <f>IF(VLOOKUP($A13,'Data (new)'!$A:$T,18,0)="","",VLOOKUP($A13,'Data (new)'!$A:$T,18,0))</f>
        <v>215</v>
      </c>
      <c r="I13" s="817"/>
      <c r="J13" s="818"/>
      <c r="K13" s="819"/>
      <c r="L13" s="820"/>
      <c r="M13" s="821"/>
      <c r="N13" s="822"/>
      <c r="O13" s="823"/>
      <c r="P13" s="824"/>
      <c r="Q13" s="825"/>
      <c r="R13" s="826"/>
      <c r="S13" s="827"/>
      <c r="T13" s="828"/>
      <c r="U13" s="829"/>
      <c r="V13" s="830"/>
      <c r="W13" s="685"/>
      <c r="X13" s="685"/>
      <c r="Y13" s="852">
        <f>IF(VLOOKUP($A13,'Data (new)'!$A:$T,12,0)="","",VLOOKUP($A13,'Data (new)'!$A:$T,12,0))</f>
        <v>2.5</v>
      </c>
      <c r="Z13" s="656" t="str">
        <f t="shared" si="0"/>
        <v/>
      </c>
      <c r="AA13" s="657" t="str">
        <f t="shared" si="1"/>
        <v/>
      </c>
      <c r="AB13" s="881" t="str">
        <f>IF(ISERROR(Tableau16[[#This Row],[Cost (excl tax, EUR)]]*(1-$H$4)),"",Tableau16[[#This Row],[Cost (excl tax, EUR)]]*(1-$H$4))</f>
        <v/>
      </c>
      <c r="AC13" s="882" t="str">
        <f t="shared" si="2"/>
        <v/>
      </c>
      <c r="AD13" s="498"/>
      <c r="AE13" s="498"/>
      <c r="AF13" s="498"/>
      <c r="AG13" s="498"/>
      <c r="AH13" s="498"/>
      <c r="AI13" s="498"/>
      <c r="AJ13" s="498"/>
      <c r="AK13" s="498"/>
      <c r="AL13" s="498"/>
    </row>
    <row r="14" spans="1:38" ht="15" customHeight="1">
      <c r="A14" s="988" t="s">
        <v>722</v>
      </c>
      <c r="B14" s="652" t="str">
        <f>IF(VLOOKUP($A14,'Data (new)'!$A:$T,5,0)="","",VLOOKUP($A14,'Data (new)'!$A:$T,5,0))</f>
        <v>T21 Dune</v>
      </c>
      <c r="C14" s="652" t="str">
        <f>IF(VLOOKUP($A14,'Data (new)'!A:T,6,0)="","",VLOOKUP($A14,'Data (new)'!$A:$T,6,0))</f>
        <v>Bubble</v>
      </c>
      <c r="D14" s="653" t="str">
        <f>IF(VLOOKUP($A14,'Data (new)'!$A:$T,8,0)="","",VLOOKUP($A14,'Data (new)'!$A:$T,8,0))</f>
        <v>Full friction</v>
      </c>
      <c r="E14" s="878">
        <f>IF(VLOOKUP($A14,'Data (new)'!$A:$T,11,0)="","",VLOOKUP($A14,'Data (new)'!$A:$T,11,0))</f>
        <v>1</v>
      </c>
      <c r="F14" s="878" t="str">
        <f>IF(VLOOKUP($A14,'Data (new)'!$A:$T,10,0)="","",VLOOKUP($A14,'Data (new)'!$A:$T,10,0))</f>
        <v>L</v>
      </c>
      <c r="G14" s="660">
        <f>IF(VLOOKUP($A14,'Data (new)'!$A:$T,16,0)="","",VLOOKUP($A14,'Data (new)'!$A:$T,16,0))</f>
        <v>192</v>
      </c>
      <c r="H14" s="660">
        <f>IF(VLOOKUP($A14,'Data (new)'!$A:$T,18,0)="","",VLOOKUP($A14,'Data (new)'!$A:$T,18,0))</f>
        <v>211</v>
      </c>
      <c r="I14" s="817"/>
      <c r="J14" s="818"/>
      <c r="K14" s="819"/>
      <c r="L14" s="820"/>
      <c r="M14" s="821"/>
      <c r="N14" s="822"/>
      <c r="O14" s="823"/>
      <c r="P14" s="824"/>
      <c r="Q14" s="825"/>
      <c r="R14" s="826"/>
      <c r="S14" s="827"/>
      <c r="T14" s="828"/>
      <c r="U14" s="829"/>
      <c r="V14" s="830"/>
      <c r="W14" s="685"/>
      <c r="X14" s="685"/>
      <c r="Y14" s="852">
        <f>IF(VLOOKUP($A14,'Data (new)'!$A:$T,12,0)="","",VLOOKUP($A14,'Data (new)'!$A:$T,12,0))</f>
        <v>2.5</v>
      </c>
      <c r="Z14" s="656" t="str">
        <f t="shared" si="0"/>
        <v/>
      </c>
      <c r="AA14" s="657" t="str">
        <f t="shared" si="1"/>
        <v/>
      </c>
      <c r="AB14" s="881" t="str">
        <f>IF(ISERROR(Tableau16[[#This Row],[Cost (excl tax, EUR)]]*(1-$H$4)),"",Tableau16[[#This Row],[Cost (excl tax, EUR)]]*(1-$H$4))</f>
        <v/>
      </c>
      <c r="AC14" s="882" t="str">
        <f t="shared" si="2"/>
        <v/>
      </c>
      <c r="AD14" s="498"/>
      <c r="AE14" s="498"/>
      <c r="AF14" s="498"/>
      <c r="AG14" s="498"/>
      <c r="AH14" s="498"/>
      <c r="AI14" s="498"/>
      <c r="AJ14" s="498"/>
      <c r="AK14" s="498"/>
      <c r="AL14" s="498"/>
    </row>
    <row r="15" spans="1:38" ht="15" customHeight="1">
      <c r="A15" s="175" t="s">
        <v>705</v>
      </c>
      <c r="B15" s="652" t="str">
        <f>IF(VLOOKUP($A15,'Data (new)'!$A:$T,5,0)="","",VLOOKUP($A15,'Data (new)'!$A:$T,5,0))</f>
        <v>T20 Dune</v>
      </c>
      <c r="C15" s="652" t="str">
        <f>IF(VLOOKUP($A15,'Data (new)'!A:T,6,0)="","",VLOOKUP($A15,'Data (new)'!$A:$T,6,0))</f>
        <v>Butterfly 1</v>
      </c>
      <c r="D15" s="653" t="str">
        <f>IF(VLOOKUP($A15,'Data (new)'!$A:$T,8,0)="","",VLOOKUP($A15,'Data (new)'!$A:$T,8,0))</f>
        <v>Full friction</v>
      </c>
      <c r="E15" s="878">
        <f>IF(VLOOKUP($A15,'Data (new)'!$A:$T,11,0)="","",VLOOKUP($A15,'Data (new)'!$A:$T,11,0))</f>
        <v>1</v>
      </c>
      <c r="F15" s="878" t="str">
        <f>IF(VLOOKUP($A15,'Data (new)'!$A:$T,10,0)="","",VLOOKUP($A15,'Data (new)'!$A:$T,10,0))</f>
        <v>M</v>
      </c>
      <c r="G15" s="660">
        <f>IF(VLOOKUP($A15,'Data (new)'!$A:$T,16,0)="","",VLOOKUP($A15,'Data (new)'!$A:$T,16,0))</f>
        <v>139</v>
      </c>
      <c r="H15" s="660">
        <f>IF(VLOOKUP($A15,'Data (new)'!$A:$T,18,0)="","",VLOOKUP($A15,'Data (new)'!$A:$T,18,0))</f>
        <v>153</v>
      </c>
      <c r="I15" s="817"/>
      <c r="J15" s="818"/>
      <c r="K15" s="819"/>
      <c r="L15" s="820"/>
      <c r="M15" s="821"/>
      <c r="N15" s="822"/>
      <c r="O15" s="823"/>
      <c r="P15" s="824"/>
      <c r="Q15" s="825"/>
      <c r="R15" s="826"/>
      <c r="S15" s="827"/>
      <c r="T15" s="828"/>
      <c r="U15" s="829"/>
      <c r="V15" s="830"/>
      <c r="W15" s="685"/>
      <c r="X15" s="685"/>
      <c r="Y15" s="852">
        <f>IF(VLOOKUP($A15,'Data (new)'!$A:$T,12,0)="","",VLOOKUP($A15,'Data (new)'!$A:$T,12,0))</f>
        <v>1.7</v>
      </c>
      <c r="Z15" s="656" t="str">
        <f t="shared" si="0"/>
        <v/>
      </c>
      <c r="AA15" s="657" t="str">
        <f t="shared" si="1"/>
        <v/>
      </c>
      <c r="AB15" s="881" t="str">
        <f>IF(ISERROR(Tableau16[[#This Row],[Cost (excl tax, EUR)]]*(1-$H$4)),"",Tableau16[[#This Row],[Cost (excl tax, EUR)]]*(1-$H$4))</f>
        <v/>
      </c>
      <c r="AC15" s="882" t="str">
        <f t="shared" si="2"/>
        <v/>
      </c>
      <c r="AD15" s="498"/>
      <c r="AE15" s="498"/>
      <c r="AF15" s="498"/>
      <c r="AG15" s="498"/>
      <c r="AH15" s="498"/>
      <c r="AI15" s="498"/>
      <c r="AJ15" s="498"/>
      <c r="AK15" s="498"/>
      <c r="AL15" s="498"/>
    </row>
    <row r="16" spans="1:38" ht="15" customHeight="1">
      <c r="A16" s="218" t="s">
        <v>706</v>
      </c>
      <c r="B16" s="652" t="str">
        <f>IF(VLOOKUP($A16,'Data (new)'!$A:$T,5,0)="","",VLOOKUP($A16,'Data (new)'!$A:$T,5,0))</f>
        <v>T20 Dune</v>
      </c>
      <c r="C16" s="652" t="str">
        <f>IF(VLOOKUP($A16,'Data (new)'!A:T,6,0)="","",VLOOKUP($A16,'Data (new)'!$A:$T,6,0))</f>
        <v>Butterfly 2</v>
      </c>
      <c r="D16" s="653" t="str">
        <f>IF(VLOOKUP($A16,'Data (new)'!$A:$T,8,0)="","",VLOOKUP($A16,'Data (new)'!$A:$T,8,0))</f>
        <v>Full friction</v>
      </c>
      <c r="E16" s="878">
        <f>IF(VLOOKUP($A16,'Data (new)'!$A:$T,11,0)="","",VLOOKUP($A16,'Data (new)'!$A:$T,11,0))</f>
        <v>1</v>
      </c>
      <c r="F16" s="878" t="str">
        <f>IF(VLOOKUP($A16,'Data (new)'!$A:$T,10,0)="","",VLOOKUP($A16,'Data (new)'!$A:$T,10,0))</f>
        <v>L</v>
      </c>
      <c r="G16" s="660">
        <f>IF(VLOOKUP($A16,'Data (new)'!$A:$T,16,0)="","",VLOOKUP($A16,'Data (new)'!$A:$T,16,0))</f>
        <v>159</v>
      </c>
      <c r="H16" s="660">
        <f>IF(VLOOKUP($A16,'Data (new)'!$A:$T,18,0)="","",VLOOKUP($A16,'Data (new)'!$A:$T,18,0))</f>
        <v>175</v>
      </c>
      <c r="I16" s="817"/>
      <c r="J16" s="818"/>
      <c r="K16" s="819"/>
      <c r="L16" s="820"/>
      <c r="M16" s="821"/>
      <c r="N16" s="822"/>
      <c r="O16" s="823"/>
      <c r="P16" s="824"/>
      <c r="Q16" s="825"/>
      <c r="R16" s="826"/>
      <c r="S16" s="827"/>
      <c r="T16" s="828"/>
      <c r="U16" s="829"/>
      <c r="V16" s="830"/>
      <c r="W16" s="685"/>
      <c r="X16" s="685"/>
      <c r="Y16" s="852">
        <f>IF(VLOOKUP($A16,'Data (new)'!$A:$T,12,0)="","",VLOOKUP($A16,'Data (new)'!$A:$T,12,0))</f>
        <v>2.2999999999999998</v>
      </c>
      <c r="Z16" s="656" t="str">
        <f t="shared" si="0"/>
        <v/>
      </c>
      <c r="AA16" s="657" t="str">
        <f t="shared" si="1"/>
        <v/>
      </c>
      <c r="AB16" s="881" t="str">
        <f>IF(ISERROR(Tableau16[[#This Row],[Cost (excl tax, EUR)]]*(1-$H$4)),"",Tableau16[[#This Row],[Cost (excl tax, EUR)]]*(1-$H$4))</f>
        <v/>
      </c>
      <c r="AC16" s="882" t="str">
        <f t="shared" si="2"/>
        <v/>
      </c>
      <c r="AD16" s="498"/>
      <c r="AE16" s="498"/>
      <c r="AF16" s="498"/>
      <c r="AG16" s="498"/>
      <c r="AH16" s="498"/>
      <c r="AI16" s="498"/>
      <c r="AJ16" s="498"/>
      <c r="AK16" s="498"/>
      <c r="AL16" s="498"/>
    </row>
    <row r="17" spans="1:39" ht="15" customHeight="1">
      <c r="A17" s="220" t="s">
        <v>707</v>
      </c>
      <c r="B17" s="652" t="str">
        <f>IF(VLOOKUP($A17,'Data (new)'!$A:$T,5,0)="","",VLOOKUP($A17,'Data (new)'!$A:$T,5,0))</f>
        <v>T20 Dune</v>
      </c>
      <c r="C17" s="652" t="str">
        <f>IF(VLOOKUP($A17,'Data (new)'!A:T,6,0)="","",VLOOKUP($A17,'Data (new)'!$A:$T,6,0))</f>
        <v>Butterfly 3</v>
      </c>
      <c r="D17" s="653" t="str">
        <f>IF(VLOOKUP($A17,'Data (new)'!$A:$T,8,0)="","",VLOOKUP($A17,'Data (new)'!$A:$T,8,0))</f>
        <v>Full friction</v>
      </c>
      <c r="E17" s="878">
        <f>IF(VLOOKUP($A17,'Data (new)'!$A:$T,11,0)="","",VLOOKUP($A17,'Data (new)'!$A:$T,11,0))</f>
        <v>1</v>
      </c>
      <c r="F17" s="878" t="str">
        <f>IF(VLOOKUP($A17,'Data (new)'!$A:$T,10,0)="","",VLOOKUP($A17,'Data (new)'!$A:$T,10,0))</f>
        <v>L</v>
      </c>
      <c r="G17" s="660">
        <f>IF(VLOOKUP($A17,'Data (new)'!$A:$T,16,0)="","",VLOOKUP($A17,'Data (new)'!$A:$T,16,0))</f>
        <v>220</v>
      </c>
      <c r="H17" s="660">
        <f>IF(VLOOKUP($A17,'Data (new)'!$A:$T,18,0)="","",VLOOKUP($A17,'Data (new)'!$A:$T,18,0))</f>
        <v>242</v>
      </c>
      <c r="I17" s="817"/>
      <c r="J17" s="818"/>
      <c r="K17" s="819"/>
      <c r="L17" s="820"/>
      <c r="M17" s="821"/>
      <c r="N17" s="822"/>
      <c r="O17" s="823"/>
      <c r="P17" s="824"/>
      <c r="Q17" s="825"/>
      <c r="R17" s="826"/>
      <c r="S17" s="827"/>
      <c r="T17" s="828"/>
      <c r="U17" s="829"/>
      <c r="V17" s="830"/>
      <c r="W17" s="685"/>
      <c r="X17" s="685"/>
      <c r="Y17" s="852">
        <f>IF(VLOOKUP($A17,'Data (new)'!$A:$T,12,0)="","",VLOOKUP($A17,'Data (new)'!$A:$T,12,0))</f>
        <v>3.4</v>
      </c>
      <c r="Z17" s="656" t="str">
        <f t="shared" si="0"/>
        <v/>
      </c>
      <c r="AA17" s="657" t="str">
        <f t="shared" si="1"/>
        <v/>
      </c>
      <c r="AB17" s="881" t="str">
        <f>IF(ISERROR(Tableau16[[#This Row],[Cost (excl tax, EUR)]]*(1-$H$4)),"",Tableau16[[#This Row],[Cost (excl tax, EUR)]]*(1-$H$4))</f>
        <v/>
      </c>
      <c r="AC17" s="882" t="str">
        <f t="shared" si="2"/>
        <v/>
      </c>
      <c r="AD17" s="498"/>
      <c r="AE17" s="498"/>
      <c r="AF17" s="498"/>
      <c r="AG17" s="498"/>
      <c r="AH17" s="498"/>
      <c r="AI17" s="498"/>
      <c r="AJ17" s="498"/>
      <c r="AK17" s="498"/>
      <c r="AL17" s="498"/>
    </row>
    <row r="18" spans="1:39" ht="15" customHeight="1">
      <c r="A18" s="663" t="s">
        <v>1460</v>
      </c>
      <c r="B18" s="652" t="str">
        <f>IF(VLOOKUP($A18,'Data (new)'!$A:$T,5,0)="","",VLOOKUP($A18,'Data (new)'!$A:$T,5,0))</f>
        <v>T22 Dune Asia</v>
      </c>
      <c r="C18" s="652" t="str">
        <f>IF(VLOOKUP($A18,'Data (new)'!A:T,6,0)="","",VLOOKUP($A18,'Data (new)'!$A:$T,6,0))</f>
        <v>Fuze 1</v>
      </c>
      <c r="D18" s="653" t="str">
        <f>IF(VLOOKUP($A18,'Data (new)'!$A:$T,8,0)="","",VLOOKUP($A18,'Data (new)'!$A:$T,8,0))</f>
        <v>Full friction</v>
      </c>
      <c r="E18" s="878">
        <f>IF(VLOOKUP($A18,'Data (new)'!$A:$T,11,0)="","",VLOOKUP($A18,'Data (new)'!$A:$T,11,0))</f>
        <v>1</v>
      </c>
      <c r="F18" s="878" t="str">
        <f>IF(VLOOKUP($A18,'Data (new)'!$A:$T,10,0)="","",VLOOKUP($A18,'Data (new)'!$A:$T,10,0))</f>
        <v>L</v>
      </c>
      <c r="G18" s="660">
        <f>IF(VLOOKUP($A18,'Data (new)'!$A:$T,16,0)="","",VLOOKUP($A18,'Data (new)'!$A:$T,16,0))</f>
        <v>164</v>
      </c>
      <c r="H18" s="660">
        <f>IF(VLOOKUP($A18,'Data (new)'!$A:$T,18,0)="","",VLOOKUP($A18,'Data (new)'!$A:$T,18,0))</f>
        <v>180</v>
      </c>
      <c r="I18" s="817"/>
      <c r="J18" s="818"/>
      <c r="K18" s="819"/>
      <c r="L18" s="820"/>
      <c r="M18" s="821"/>
      <c r="N18" s="822"/>
      <c r="O18" s="823"/>
      <c r="P18" s="824"/>
      <c r="Q18" s="825"/>
      <c r="R18" s="826"/>
      <c r="S18" s="827"/>
      <c r="T18" s="828"/>
      <c r="U18" s="829"/>
      <c r="V18" s="830"/>
      <c r="W18" s="685"/>
      <c r="X18" s="685"/>
      <c r="Y18" s="852">
        <f>IF(VLOOKUP($A18,'Data (new)'!$A:$T,12,0)="","",VLOOKUP($A18,'Data (new)'!$A:$T,12,0))</f>
        <v>2.0099999999999998</v>
      </c>
      <c r="Z18" s="656" t="str">
        <f t="shared" si="0"/>
        <v/>
      </c>
      <c r="AA18" s="657" t="str">
        <f t="shared" si="1"/>
        <v/>
      </c>
      <c r="AB18" s="881" t="str">
        <f>IF(ISERROR(Tableau16[[#This Row],[Cost (excl tax, EUR)]]*(1-$H$4)),"",Tableau16[[#This Row],[Cost (excl tax, EUR)]]*(1-$H$4))</f>
        <v/>
      </c>
      <c r="AC18" s="882" t="str">
        <f t="shared" si="2"/>
        <v/>
      </c>
      <c r="AD18" s="498"/>
      <c r="AE18" s="498"/>
      <c r="AF18" s="498"/>
      <c r="AG18" s="498"/>
      <c r="AH18" s="498"/>
      <c r="AI18" s="498"/>
      <c r="AJ18" s="498"/>
      <c r="AK18" s="498"/>
      <c r="AL18" s="498"/>
    </row>
    <row r="19" spans="1:39" ht="15" customHeight="1">
      <c r="A19" s="659" t="s">
        <v>1467</v>
      </c>
      <c r="B19" s="652" t="str">
        <f>IF(VLOOKUP($A19,'Data (new)'!$A:$T,5,0)="","",VLOOKUP($A19,'Data (new)'!$A:$T,5,0))</f>
        <v>T22 Dune Asia</v>
      </c>
      <c r="C19" s="652" t="str">
        <f>IF(VLOOKUP($A19,'Data (new)'!A:T,6,0)="","",VLOOKUP($A19,'Data (new)'!$A:$T,6,0))</f>
        <v>Fuze 2</v>
      </c>
      <c r="D19" s="653" t="str">
        <f>IF(VLOOKUP($A19,'Data (new)'!$A:$T,8,0)="","",VLOOKUP($A19,'Data (new)'!$A:$T,8,0))</f>
        <v>Full friction</v>
      </c>
      <c r="E19" s="878">
        <f>IF(VLOOKUP($A19,'Data (new)'!$A:$T,11,0)="","",VLOOKUP($A19,'Data (new)'!$A:$T,11,0))</f>
        <v>1</v>
      </c>
      <c r="F19" s="878" t="str">
        <f>IF(VLOOKUP($A19,'Data (new)'!$A:$T,10,0)="","",VLOOKUP($A19,'Data (new)'!$A:$T,10,0))</f>
        <v xml:space="preserve">M </v>
      </c>
      <c r="G19" s="660">
        <f>IF(VLOOKUP($A19,'Data (new)'!$A:$T,16,0)="","",VLOOKUP($A19,'Data (new)'!$A:$T,16,0))</f>
        <v>159</v>
      </c>
      <c r="H19" s="660">
        <f>IF(VLOOKUP($A19,'Data (new)'!$A:$T,18,0)="","",VLOOKUP($A19,'Data (new)'!$A:$T,18,0))</f>
        <v>175</v>
      </c>
      <c r="I19" s="817"/>
      <c r="J19" s="818"/>
      <c r="K19" s="819"/>
      <c r="L19" s="820"/>
      <c r="M19" s="821"/>
      <c r="N19" s="822"/>
      <c r="O19" s="823"/>
      <c r="P19" s="824"/>
      <c r="Q19" s="825"/>
      <c r="R19" s="826"/>
      <c r="S19" s="827"/>
      <c r="T19" s="828"/>
      <c r="U19" s="829"/>
      <c r="V19" s="830"/>
      <c r="W19" s="685"/>
      <c r="X19" s="685"/>
      <c r="Y19" s="852">
        <f>IF(VLOOKUP($A19,'Data (new)'!$A:$T,12,0)="","",VLOOKUP($A19,'Data (new)'!$A:$T,12,0))</f>
        <v>2.2799999999999998</v>
      </c>
      <c r="Z19" s="656" t="str">
        <f t="shared" si="0"/>
        <v/>
      </c>
      <c r="AA19" s="657" t="str">
        <f t="shared" si="1"/>
        <v/>
      </c>
      <c r="AB19" s="881" t="str">
        <f>IF(ISERROR(Tableau16[[#This Row],[Cost (excl tax, EUR)]]*(1-$H$4)),"",Tableau16[[#This Row],[Cost (excl tax, EUR)]]*(1-$H$4))</f>
        <v/>
      </c>
      <c r="AC19" s="882" t="str">
        <f t="shared" si="2"/>
        <v/>
      </c>
      <c r="AD19" s="498"/>
      <c r="AE19" s="498"/>
      <c r="AF19" s="498"/>
      <c r="AG19" s="498"/>
      <c r="AH19" s="498"/>
      <c r="AI19" s="498"/>
      <c r="AJ19" s="498"/>
      <c r="AK19" s="498"/>
      <c r="AL19" s="498"/>
    </row>
    <row r="20" spans="1:39" ht="15" customHeight="1">
      <c r="A20" s="663" t="s">
        <v>1473</v>
      </c>
      <c r="B20" s="652" t="str">
        <f>IF(VLOOKUP($A20,'Data (new)'!$A:$T,5,0)="","",VLOOKUP($A20,'Data (new)'!$A:$T,5,0))</f>
        <v>T22 Dune Asia</v>
      </c>
      <c r="C20" s="652" t="str">
        <f>IF(VLOOKUP($A20,'Data (new)'!A:T,6,0)="","",VLOOKUP($A20,'Data (new)'!$A:$T,6,0))</f>
        <v>Fuze 3</v>
      </c>
      <c r="D20" s="653" t="str">
        <f>IF(VLOOKUP($A20,'Data (new)'!$A:$T,8,0)="","",VLOOKUP($A20,'Data (new)'!$A:$T,8,0))</f>
        <v>Full friction</v>
      </c>
      <c r="E20" s="878">
        <f>IF(VLOOKUP($A20,'Data (new)'!$A:$T,11,0)="","",VLOOKUP($A20,'Data (new)'!$A:$T,11,0))</f>
        <v>1</v>
      </c>
      <c r="F20" s="878" t="str">
        <f>IF(VLOOKUP($A20,'Data (new)'!$A:$T,10,0)="","",VLOOKUP($A20,'Data (new)'!$A:$T,10,0))</f>
        <v>S</v>
      </c>
      <c r="G20" s="660">
        <f>IF(VLOOKUP($A20,'Data (new)'!$A:$T,16,0)="","",VLOOKUP($A20,'Data (new)'!$A:$T,16,0))</f>
        <v>137</v>
      </c>
      <c r="H20" s="660">
        <f>IF(VLOOKUP($A20,'Data (new)'!$A:$T,18,0)="","",VLOOKUP($A20,'Data (new)'!$A:$T,18,0))</f>
        <v>151</v>
      </c>
      <c r="I20" s="817"/>
      <c r="J20" s="818"/>
      <c r="K20" s="819"/>
      <c r="L20" s="820"/>
      <c r="M20" s="821"/>
      <c r="N20" s="822"/>
      <c r="O20" s="823"/>
      <c r="P20" s="824"/>
      <c r="Q20" s="825"/>
      <c r="R20" s="826"/>
      <c r="S20" s="827"/>
      <c r="T20" s="828"/>
      <c r="U20" s="829"/>
      <c r="V20" s="830"/>
      <c r="W20" s="685"/>
      <c r="X20" s="685"/>
      <c r="Y20" s="852">
        <f>IF(VLOOKUP($A20,'Data (new)'!$A:$T,12,0)="","",VLOOKUP($A20,'Data (new)'!$A:$T,12,0))</f>
        <v>1.54</v>
      </c>
      <c r="Z20" s="656" t="str">
        <f t="shared" si="0"/>
        <v/>
      </c>
      <c r="AA20" s="657" t="str">
        <f t="shared" si="1"/>
        <v/>
      </c>
      <c r="AB20" s="881" t="str">
        <f>IF(ISERROR(Tableau16[[#This Row],[Cost (excl tax, EUR)]]*(1-$H$4)),"",Tableau16[[#This Row],[Cost (excl tax, EUR)]]*(1-$H$4))</f>
        <v/>
      </c>
      <c r="AC20" s="882" t="str">
        <f t="shared" si="2"/>
        <v/>
      </c>
      <c r="AD20" s="498"/>
      <c r="AE20" s="498"/>
      <c r="AF20" s="498"/>
      <c r="AG20" s="498"/>
      <c r="AH20" s="498"/>
      <c r="AI20" s="498"/>
      <c r="AJ20" s="498"/>
      <c r="AK20" s="498"/>
      <c r="AL20" s="498"/>
    </row>
    <row r="21" spans="1:39" ht="15" customHeight="1">
      <c r="A21" s="218" t="s">
        <v>724</v>
      </c>
      <c r="B21" s="652" t="str">
        <f>IF(VLOOKUP($A21,'Data (new)'!$A:$T,5,0)="","",VLOOKUP($A21,'Data (new)'!$A:$T,5,0))</f>
        <v>T21 Dune</v>
      </c>
      <c r="C21" s="652" t="str">
        <f>IF(VLOOKUP($A21,'Data (new)'!A:T,6,0)="","",VLOOKUP($A21,'Data (new)'!$A:$T,6,0))</f>
        <v>Gus 1</v>
      </c>
      <c r="D21" s="653" t="str">
        <f>IF(VLOOKUP($A21,'Data (new)'!$A:$T,8,0)="","",VLOOKUP($A21,'Data (new)'!$A:$T,8,0))</f>
        <v>Full friction</v>
      </c>
      <c r="E21" s="878">
        <f>IF(VLOOKUP($A21,'Data (new)'!$A:$T,11,0)="","",VLOOKUP($A21,'Data (new)'!$A:$T,11,0))</f>
        <v>1</v>
      </c>
      <c r="F21" s="878" t="str">
        <f>IF(VLOOKUP($A21,'Data (new)'!$A:$T,10,0)="","",VLOOKUP($A21,'Data (new)'!$A:$T,10,0))</f>
        <v>XL</v>
      </c>
      <c r="G21" s="660">
        <f>IF(VLOOKUP($A21,'Data (new)'!$A:$T,16,0)="","",VLOOKUP($A21,'Data (new)'!$A:$T,16,0))</f>
        <v>234</v>
      </c>
      <c r="H21" s="660">
        <f>IF(VLOOKUP($A21,'Data (new)'!$A:$T,18,0)="","",VLOOKUP($A21,'Data (new)'!$A:$T,18,0))</f>
        <v>257</v>
      </c>
      <c r="I21" s="817"/>
      <c r="J21" s="818"/>
      <c r="K21" s="819"/>
      <c r="L21" s="820"/>
      <c r="M21" s="821"/>
      <c r="N21" s="822"/>
      <c r="O21" s="823"/>
      <c r="P21" s="824"/>
      <c r="Q21" s="825"/>
      <c r="R21" s="826"/>
      <c r="S21" s="827"/>
      <c r="T21" s="828"/>
      <c r="U21" s="829"/>
      <c r="V21" s="830"/>
      <c r="W21" s="685"/>
      <c r="X21" s="685"/>
      <c r="Y21" s="852">
        <f>IF(VLOOKUP($A21,'Data (new)'!$A:$T,12,0)="","",VLOOKUP($A21,'Data (new)'!$A:$T,12,0))</f>
        <v>4.2</v>
      </c>
      <c r="Z21" s="656" t="str">
        <f t="shared" si="0"/>
        <v/>
      </c>
      <c r="AA21" s="657" t="str">
        <f t="shared" si="1"/>
        <v/>
      </c>
      <c r="AB21" s="881" t="str">
        <f>IF(ISERROR(Tableau16[[#This Row],[Cost (excl tax, EUR)]]*(1-$H$4)),"",Tableau16[[#This Row],[Cost (excl tax, EUR)]]*(1-$H$4))</f>
        <v/>
      </c>
      <c r="AC21" s="882" t="str">
        <f t="shared" si="2"/>
        <v/>
      </c>
      <c r="AD21" s="498"/>
      <c r="AE21" s="498"/>
      <c r="AF21" s="498"/>
      <c r="AG21" s="498"/>
      <c r="AH21" s="498"/>
      <c r="AI21" s="498"/>
      <c r="AJ21" s="498"/>
      <c r="AK21" s="498"/>
      <c r="AL21" s="498"/>
    </row>
    <row r="22" spans="1:39" ht="15" customHeight="1">
      <c r="A22" s="220" t="s">
        <v>723</v>
      </c>
      <c r="B22" s="652" t="str">
        <f>IF(VLOOKUP($A22,'Data (new)'!$A:$T,5,0)="","",VLOOKUP($A22,'Data (new)'!$A:$T,5,0))</f>
        <v>T21 Dune</v>
      </c>
      <c r="C22" s="652" t="str">
        <f>IF(VLOOKUP($A22,'Data (new)'!A:T,6,0)="","",VLOOKUP($A22,'Data (new)'!$A:$T,6,0))</f>
        <v>Gus 2</v>
      </c>
      <c r="D22" s="653" t="str">
        <f>IF(VLOOKUP($A22,'Data (new)'!$A:$T,8,0)="","",VLOOKUP($A22,'Data (new)'!$A:$T,8,0))</f>
        <v>Full friction</v>
      </c>
      <c r="E22" s="878">
        <f>IF(VLOOKUP($A22,'Data (new)'!$A:$T,11,0)="","",VLOOKUP($A22,'Data (new)'!$A:$T,11,0))</f>
        <v>1</v>
      </c>
      <c r="F22" s="878" t="str">
        <f>IF(VLOOKUP($A22,'Data (new)'!$A:$T,10,0)="","",VLOOKUP($A22,'Data (new)'!$A:$T,10,0))</f>
        <v>L</v>
      </c>
      <c r="G22" s="660">
        <f>IF(VLOOKUP($A22,'Data (new)'!$A:$T,16,0)="","",VLOOKUP($A22,'Data (new)'!$A:$T,16,0))</f>
        <v>219</v>
      </c>
      <c r="H22" s="660">
        <f>IF(VLOOKUP($A22,'Data (new)'!$A:$T,18,0)="","",VLOOKUP($A22,'Data (new)'!$A:$T,18,0))</f>
        <v>241</v>
      </c>
      <c r="I22" s="817"/>
      <c r="J22" s="818"/>
      <c r="K22" s="819"/>
      <c r="L22" s="820"/>
      <c r="M22" s="821"/>
      <c r="N22" s="822"/>
      <c r="O22" s="823"/>
      <c r="P22" s="824"/>
      <c r="Q22" s="825"/>
      <c r="R22" s="826"/>
      <c r="S22" s="827"/>
      <c r="T22" s="828"/>
      <c r="U22" s="829"/>
      <c r="V22" s="830"/>
      <c r="W22" s="685"/>
      <c r="X22" s="685"/>
      <c r="Y22" s="852">
        <f>IF(VLOOKUP($A22,'Data (new)'!$A:$T,12,0)="","",VLOOKUP($A22,'Data (new)'!$A:$T,12,0))</f>
        <v>3.2</v>
      </c>
      <c r="Z22" s="656" t="str">
        <f t="shared" si="0"/>
        <v/>
      </c>
      <c r="AA22" s="657" t="str">
        <f t="shared" si="1"/>
        <v/>
      </c>
      <c r="AB22" s="881" t="str">
        <f>IF(ISERROR(Tableau16[[#This Row],[Cost (excl tax, EUR)]]*(1-$H$4)),"",Tableau16[[#This Row],[Cost (excl tax, EUR)]]*(1-$H$4))</f>
        <v/>
      </c>
      <c r="AC22" s="882" t="str">
        <f t="shared" si="2"/>
        <v/>
      </c>
      <c r="AD22" s="498"/>
      <c r="AE22" s="498"/>
      <c r="AF22" s="498"/>
      <c r="AG22" s="498"/>
      <c r="AH22" s="498"/>
      <c r="AI22" s="498"/>
      <c r="AJ22" s="498"/>
      <c r="AK22" s="498"/>
      <c r="AL22" s="498"/>
    </row>
    <row r="23" spans="1:39" ht="15" customHeight="1">
      <c r="A23" s="220" t="s">
        <v>710</v>
      </c>
      <c r="B23" s="652" t="str">
        <f>IF(VLOOKUP($A23,'Data (new)'!$A:$T,5,0)="","",VLOOKUP($A23,'Data (new)'!$A:$T,5,0))</f>
        <v>T20 Dune</v>
      </c>
      <c r="C23" s="652" t="str">
        <f>IF(VLOOKUP($A23,'Data (new)'!A:T,6,0)="","",VLOOKUP($A23,'Data (new)'!$A:$T,6,0))</f>
        <v>Huge 1</v>
      </c>
      <c r="D23" s="653" t="str">
        <f>IF(VLOOKUP($A23,'Data (new)'!$A:$T,8,0)="","",VLOOKUP($A23,'Data (new)'!$A:$T,8,0))</f>
        <v>Full friction</v>
      </c>
      <c r="E23" s="878">
        <f>IF(VLOOKUP($A23,'Data (new)'!$A:$T,11,0)="","",VLOOKUP($A23,'Data (new)'!$A:$T,11,0))</f>
        <v>1</v>
      </c>
      <c r="F23" s="878" t="str">
        <f>IF(VLOOKUP($A23,'Data (new)'!$A:$T,10,0)="","",VLOOKUP($A23,'Data (new)'!$A:$T,10,0))</f>
        <v>XXL</v>
      </c>
      <c r="G23" s="660">
        <f>IF(VLOOKUP($A23,'Data (new)'!$A:$T,16,0)="","",VLOOKUP($A23,'Data (new)'!$A:$T,16,0))</f>
        <v>288</v>
      </c>
      <c r="H23" s="660">
        <f>IF(VLOOKUP($A23,'Data (new)'!$A:$T,18,0)="","",VLOOKUP($A23,'Data (new)'!$A:$T,18,0))</f>
        <v>317</v>
      </c>
      <c r="I23" s="817"/>
      <c r="J23" s="818"/>
      <c r="K23" s="819"/>
      <c r="L23" s="820"/>
      <c r="M23" s="821"/>
      <c r="N23" s="822"/>
      <c r="O23" s="823"/>
      <c r="P23" s="824"/>
      <c r="Q23" s="825"/>
      <c r="R23" s="826"/>
      <c r="S23" s="827"/>
      <c r="T23" s="828"/>
      <c r="U23" s="829"/>
      <c r="V23" s="830"/>
      <c r="W23" s="685"/>
      <c r="X23" s="685"/>
      <c r="Y23" s="852">
        <f>IF(VLOOKUP($A23,'Data (new)'!$A:$T,12,0)="","",VLOOKUP($A23,'Data (new)'!$A:$T,12,0))</f>
        <v>5.4</v>
      </c>
      <c r="Z23" s="656" t="str">
        <f t="shared" si="0"/>
        <v/>
      </c>
      <c r="AA23" s="657" t="str">
        <f t="shared" si="1"/>
        <v/>
      </c>
      <c r="AB23" s="881" t="str">
        <f>IF(ISERROR(Tableau16[[#This Row],[Cost (excl tax, EUR)]]*(1-$H$4)),"",Tableau16[[#This Row],[Cost (excl tax, EUR)]]*(1-$H$4))</f>
        <v/>
      </c>
      <c r="AC23" s="882" t="str">
        <f t="shared" si="2"/>
        <v/>
      </c>
      <c r="AD23" s="498"/>
      <c r="AE23" s="498"/>
      <c r="AF23" s="498"/>
      <c r="AG23" s="498"/>
      <c r="AH23" s="498"/>
      <c r="AI23" s="498"/>
      <c r="AJ23" s="498"/>
      <c r="AK23" s="498"/>
      <c r="AL23" s="498"/>
    </row>
    <row r="24" spans="1:39" ht="15" customHeight="1">
      <c r="A24" s="220" t="s">
        <v>726</v>
      </c>
      <c r="B24" s="652" t="str">
        <f>IF(VLOOKUP($A24,'Data (new)'!$A:$T,5,0)="","",VLOOKUP($A24,'Data (new)'!$A:$T,5,0))</f>
        <v>T21 Dune</v>
      </c>
      <c r="C24" s="652" t="str">
        <f>IF(VLOOKUP($A24,'Data (new)'!A:T,6,0)="","",VLOOKUP($A24,'Data (new)'!$A:$T,6,0))</f>
        <v>Huge 2</v>
      </c>
      <c r="D24" s="653" t="str">
        <f>IF(VLOOKUP($A24,'Data (new)'!$A:$T,8,0)="","",VLOOKUP($A24,'Data (new)'!$A:$T,8,0))</f>
        <v>Full friction</v>
      </c>
      <c r="E24" s="878">
        <f>IF(VLOOKUP($A24,'Data (new)'!$A:$T,11,0)="","",VLOOKUP($A24,'Data (new)'!$A:$T,11,0))</f>
        <v>1</v>
      </c>
      <c r="F24" s="878" t="str">
        <f>IF(VLOOKUP($A24,'Data (new)'!$A:$T,10,0)="","",VLOOKUP($A24,'Data (new)'!$A:$T,10,0))</f>
        <v>XXL</v>
      </c>
      <c r="G24" s="660">
        <f>IF(VLOOKUP($A24,'Data (new)'!$A:$T,16,0)="","",VLOOKUP($A24,'Data (new)'!$A:$T,16,0))</f>
        <v>276</v>
      </c>
      <c r="H24" s="660">
        <f>IF(VLOOKUP($A24,'Data (new)'!$A:$T,18,0)="","",VLOOKUP($A24,'Data (new)'!$A:$T,18,0))</f>
        <v>304</v>
      </c>
      <c r="I24" s="817"/>
      <c r="J24" s="818"/>
      <c r="K24" s="819"/>
      <c r="L24" s="820"/>
      <c r="M24" s="821"/>
      <c r="N24" s="822"/>
      <c r="O24" s="823"/>
      <c r="P24" s="824"/>
      <c r="Q24" s="825"/>
      <c r="R24" s="826"/>
      <c r="S24" s="827"/>
      <c r="T24" s="828"/>
      <c r="U24" s="829"/>
      <c r="V24" s="830"/>
      <c r="W24" s="685"/>
      <c r="X24" s="685"/>
      <c r="Y24" s="852">
        <f>IF(VLOOKUP($A24,'Data (new)'!$A:$T,12,0)="","",VLOOKUP($A24,'Data (new)'!$A:$T,12,0))</f>
        <v>4</v>
      </c>
      <c r="Z24" s="656" t="str">
        <f t="shared" si="0"/>
        <v/>
      </c>
      <c r="AA24" s="657" t="str">
        <f t="shared" si="1"/>
        <v/>
      </c>
      <c r="AB24" s="881" t="str">
        <f>IF(ISERROR(Tableau16[[#This Row],[Cost (excl tax, EUR)]]*(1-$H$4)),"",Tableau16[[#This Row],[Cost (excl tax, EUR)]]*(1-$H$4))</f>
        <v/>
      </c>
      <c r="AC24" s="882" t="str">
        <f t="shared" si="2"/>
        <v/>
      </c>
      <c r="AD24" s="498"/>
      <c r="AE24" s="498"/>
      <c r="AF24" s="498"/>
      <c r="AG24" s="498"/>
      <c r="AH24" s="498"/>
      <c r="AI24" s="498"/>
      <c r="AJ24" s="498"/>
      <c r="AK24" s="498"/>
      <c r="AL24" s="498"/>
    </row>
    <row r="25" spans="1:39" ht="15" customHeight="1">
      <c r="A25" s="220" t="s">
        <v>690</v>
      </c>
      <c r="B25" s="652" t="str">
        <f>IF(VLOOKUP($A25,'Data (new)'!$A:$T,5,0)="","",VLOOKUP($A25,'Data (new)'!$A:$T,5,0))</f>
        <v>T20 Dune</v>
      </c>
      <c r="C25" s="652" t="str">
        <f>IF(VLOOKUP($A25,'Data (new)'!A:T,6,0)="","",VLOOKUP($A25,'Data (new)'!$A:$T,6,0))</f>
        <v>Luna 1</v>
      </c>
      <c r="D25" s="653" t="str">
        <f>IF(VLOOKUP($A25,'Data (new)'!$A:$T,8,0)="","",VLOOKUP($A25,'Data (new)'!$A:$T,8,0))</f>
        <v>Full friction</v>
      </c>
      <c r="E25" s="878">
        <f>IF(VLOOKUP($A25,'Data (new)'!$A:$T,11,0)="","",VLOOKUP($A25,'Data (new)'!$A:$T,11,0))</f>
        <v>1</v>
      </c>
      <c r="F25" s="878" t="str">
        <f>IF(VLOOKUP($A25,'Data (new)'!$A:$T,10,0)="","",VLOOKUP($A25,'Data (new)'!$A:$T,10,0))</f>
        <v>S</v>
      </c>
      <c r="G25" s="660">
        <f>IF(VLOOKUP($A25,'Data (new)'!$A:$T,16,0)="","",VLOOKUP($A25,'Data (new)'!$A:$T,16,0))</f>
        <v>145</v>
      </c>
      <c r="H25" s="660">
        <f>IF(VLOOKUP($A25,'Data (new)'!$A:$T,18,0)="","",VLOOKUP($A25,'Data (new)'!$A:$T,18,0))</f>
        <v>160</v>
      </c>
      <c r="I25" s="817"/>
      <c r="J25" s="818"/>
      <c r="K25" s="819"/>
      <c r="L25" s="820"/>
      <c r="M25" s="821"/>
      <c r="N25" s="822"/>
      <c r="O25" s="823"/>
      <c r="P25" s="824"/>
      <c r="Q25" s="825"/>
      <c r="R25" s="826"/>
      <c r="S25" s="827"/>
      <c r="T25" s="828"/>
      <c r="U25" s="829"/>
      <c r="V25" s="830"/>
      <c r="W25" s="685"/>
      <c r="X25" s="685"/>
      <c r="Y25" s="852">
        <f>IF(VLOOKUP($A25,'Data (new)'!$A:$T,12,0)="","",VLOOKUP($A25,'Data (new)'!$A:$T,12,0))</f>
        <v>1.5</v>
      </c>
      <c r="Z25" s="656" t="str">
        <f t="shared" si="0"/>
        <v/>
      </c>
      <c r="AA25" s="657" t="str">
        <f t="shared" si="1"/>
        <v/>
      </c>
      <c r="AB25" s="881" t="str">
        <f>IF(ISERROR(Tableau16[[#This Row],[Cost (excl tax, EUR)]]*(1-$H$4)),"",Tableau16[[#This Row],[Cost (excl tax, EUR)]]*(1-$H$4))</f>
        <v/>
      </c>
      <c r="AC25" s="882" t="str">
        <f t="shared" si="2"/>
        <v/>
      </c>
      <c r="AD25" s="498"/>
      <c r="AE25" s="498"/>
      <c r="AF25" s="498"/>
      <c r="AG25" s="498"/>
      <c r="AH25" s="498"/>
      <c r="AI25" s="498"/>
      <c r="AJ25" s="498"/>
      <c r="AK25" s="498"/>
      <c r="AL25" s="498"/>
    </row>
    <row r="26" spans="1:39" s="652" customFormat="1" ht="15" customHeight="1">
      <c r="A26" s="651" t="s">
        <v>691</v>
      </c>
      <c r="B26" s="652" t="str">
        <f>IF(VLOOKUP($A26,'Data (new)'!$A:$T,5,0)="","",VLOOKUP($A26,'Data (new)'!$A:$T,5,0))</f>
        <v>T20 Dune</v>
      </c>
      <c r="C26" s="652" t="str">
        <f>IF(VLOOKUP($A26,'Data (new)'!A:T,6,0)="","",VLOOKUP($A26,'Data (new)'!$A:$T,6,0))</f>
        <v>Luna 2</v>
      </c>
      <c r="D26" s="653" t="str">
        <f>IF(VLOOKUP($A26,'Data (new)'!$A:$T,8,0)="","",VLOOKUP($A26,'Data (new)'!$A:$T,8,0))</f>
        <v>Full friction</v>
      </c>
      <c r="E26" s="878">
        <f>IF(VLOOKUP($A26,'Data (new)'!$A:$T,11,0)="","",VLOOKUP($A26,'Data (new)'!$A:$T,11,0))</f>
        <v>1</v>
      </c>
      <c r="F26" s="878" t="str">
        <f>IF(VLOOKUP($A26,'Data (new)'!$A:$T,10,0)="","",VLOOKUP($A26,'Data (new)'!$A:$T,10,0))</f>
        <v>S</v>
      </c>
      <c r="G26" s="660">
        <f>IF(VLOOKUP($A26,'Data (new)'!$A:$T,16,0)="","",VLOOKUP($A26,'Data (new)'!$A:$T,16,0))</f>
        <v>145</v>
      </c>
      <c r="H26" s="660">
        <f>IF(VLOOKUP($A26,'Data (new)'!$A:$T,18,0)="","",VLOOKUP($A26,'Data (new)'!$A:$T,18,0))</f>
        <v>160</v>
      </c>
      <c r="I26" s="817"/>
      <c r="J26" s="818"/>
      <c r="K26" s="819"/>
      <c r="L26" s="820"/>
      <c r="M26" s="821"/>
      <c r="N26" s="822"/>
      <c r="O26" s="823"/>
      <c r="P26" s="824"/>
      <c r="Q26" s="825"/>
      <c r="R26" s="826"/>
      <c r="S26" s="827"/>
      <c r="T26" s="828"/>
      <c r="U26" s="829"/>
      <c r="V26" s="830"/>
      <c r="W26" s="685"/>
      <c r="X26" s="685"/>
      <c r="Y26" s="852">
        <f>IF(VLOOKUP($A26,'Data (new)'!$A:$T,12,0)="","",VLOOKUP($A26,'Data (new)'!$A:$T,12,0))</f>
        <v>1.4</v>
      </c>
      <c r="Z26" s="656" t="str">
        <f t="shared" si="0"/>
        <v/>
      </c>
      <c r="AA26" s="657" t="str">
        <f t="shared" si="1"/>
        <v/>
      </c>
      <c r="AB26" s="881" t="str">
        <f>IF(ISERROR(Tableau16[[#This Row],[Cost (excl tax, EUR)]]*(1-$H$4)),"",Tableau16[[#This Row],[Cost (excl tax, EUR)]]*(1-$H$4))</f>
        <v/>
      </c>
      <c r="AC26" s="882" t="str">
        <f t="shared" si="2"/>
        <v/>
      </c>
      <c r="AD26" s="661"/>
      <c r="AE26" s="661"/>
      <c r="AF26" s="661"/>
      <c r="AG26" s="661"/>
      <c r="AH26" s="661"/>
      <c r="AI26" s="661"/>
      <c r="AJ26" s="661"/>
      <c r="AK26" s="661"/>
      <c r="AL26" s="661"/>
      <c r="AM26" s="662"/>
    </row>
    <row r="27" spans="1:39" s="175" customFormat="1" ht="15" customHeight="1">
      <c r="A27" s="218" t="s">
        <v>692</v>
      </c>
      <c r="B27" s="652" t="str">
        <f>IF(VLOOKUP($A27,'Data (new)'!$A:$T,5,0)="","",VLOOKUP($A27,'Data (new)'!$A:$T,5,0))</f>
        <v>T20 Dune</v>
      </c>
      <c r="C27" s="652" t="str">
        <f>IF(VLOOKUP($A27,'Data (new)'!A:T,6,0)="","",VLOOKUP($A27,'Data (new)'!$A:$T,6,0))</f>
        <v>Luna 3</v>
      </c>
      <c r="D27" s="653" t="str">
        <f>IF(VLOOKUP($A27,'Data (new)'!$A:$T,8,0)="","",VLOOKUP($A27,'Data (new)'!$A:$T,8,0))</f>
        <v>Full friction</v>
      </c>
      <c r="E27" s="878">
        <f>IF(VLOOKUP($A27,'Data (new)'!$A:$T,11,0)="","",VLOOKUP($A27,'Data (new)'!$A:$T,11,0))</f>
        <v>1</v>
      </c>
      <c r="F27" s="878" t="str">
        <f>IF(VLOOKUP($A27,'Data (new)'!$A:$T,10,0)="","",VLOOKUP($A27,'Data (new)'!$A:$T,10,0))</f>
        <v>S</v>
      </c>
      <c r="G27" s="660">
        <f>IF(VLOOKUP($A27,'Data (new)'!$A:$T,16,0)="","",VLOOKUP($A27,'Data (new)'!$A:$T,16,0))</f>
        <v>145</v>
      </c>
      <c r="H27" s="660">
        <f>IF(VLOOKUP($A27,'Data (new)'!$A:$T,18,0)="","",VLOOKUP($A27,'Data (new)'!$A:$T,18,0))</f>
        <v>160</v>
      </c>
      <c r="I27" s="817"/>
      <c r="J27" s="818"/>
      <c r="K27" s="819"/>
      <c r="L27" s="820"/>
      <c r="M27" s="821"/>
      <c r="N27" s="822"/>
      <c r="O27" s="823"/>
      <c r="P27" s="824"/>
      <c r="Q27" s="825"/>
      <c r="R27" s="826"/>
      <c r="S27" s="827"/>
      <c r="T27" s="828"/>
      <c r="U27" s="829"/>
      <c r="V27" s="830"/>
      <c r="W27" s="685"/>
      <c r="X27" s="685"/>
      <c r="Y27" s="852">
        <f>IF(VLOOKUP($A27,'Data (new)'!$A:$T,12,0)="","",VLOOKUP($A27,'Data (new)'!$A:$T,12,0))</f>
        <v>1.4</v>
      </c>
      <c r="Z27" s="656" t="str">
        <f t="shared" si="0"/>
        <v/>
      </c>
      <c r="AA27" s="657" t="str">
        <f t="shared" si="1"/>
        <v/>
      </c>
      <c r="AB27" s="881" t="str">
        <f>IF(ISERROR(Tableau16[[#This Row],[Cost (excl tax, EUR)]]*(1-$H$4)),"",Tableau16[[#This Row],[Cost (excl tax, EUR)]]*(1-$H$4))</f>
        <v/>
      </c>
      <c r="AC27" s="882" t="str">
        <f t="shared" si="2"/>
        <v/>
      </c>
      <c r="AD27" s="625"/>
      <c r="AE27" s="625"/>
      <c r="AF27" s="625"/>
      <c r="AG27" s="625"/>
      <c r="AH27" s="625"/>
      <c r="AI27" s="625"/>
      <c r="AJ27" s="625"/>
      <c r="AK27" s="625"/>
      <c r="AL27" s="625"/>
      <c r="AM27" s="268"/>
    </row>
    <row r="28" spans="1:39" ht="15" customHeight="1">
      <c r="A28" s="220" t="s">
        <v>693</v>
      </c>
      <c r="B28" s="652" t="str">
        <f>IF(VLOOKUP($A28,'Data (new)'!$A:$T,5,0)="","",VLOOKUP($A28,'Data (new)'!$A:$T,5,0))</f>
        <v>T20 Dune</v>
      </c>
      <c r="C28" s="652" t="str">
        <f>IF(VLOOKUP($A28,'Data (new)'!A:T,6,0)="","",VLOOKUP($A28,'Data (new)'!$A:$T,6,0))</f>
        <v>Luna 4</v>
      </c>
      <c r="D28" s="653" t="str">
        <f>IF(VLOOKUP($A28,'Data (new)'!$A:$T,8,0)="","",VLOOKUP($A28,'Data (new)'!$A:$T,8,0))</f>
        <v>Full friction</v>
      </c>
      <c r="E28" s="878">
        <f>IF(VLOOKUP($A28,'Data (new)'!$A:$T,11,0)="","",VLOOKUP($A28,'Data (new)'!$A:$T,11,0))</f>
        <v>1</v>
      </c>
      <c r="F28" s="878" t="str">
        <f>IF(VLOOKUP($A28,'Data (new)'!$A:$T,10,0)="","",VLOOKUP($A28,'Data (new)'!$A:$T,10,0))</f>
        <v>M</v>
      </c>
      <c r="G28" s="660">
        <f>IF(VLOOKUP($A28,'Data (new)'!$A:$T,16,0)="","",VLOOKUP($A28,'Data (new)'!$A:$T,16,0))</f>
        <v>152</v>
      </c>
      <c r="H28" s="660">
        <f>IF(VLOOKUP($A28,'Data (new)'!$A:$T,18,0)="","",VLOOKUP($A28,'Data (new)'!$A:$T,18,0))</f>
        <v>167</v>
      </c>
      <c r="I28" s="817"/>
      <c r="J28" s="818"/>
      <c r="K28" s="819"/>
      <c r="L28" s="820"/>
      <c r="M28" s="821"/>
      <c r="N28" s="822"/>
      <c r="O28" s="823"/>
      <c r="P28" s="824"/>
      <c r="Q28" s="825"/>
      <c r="R28" s="826"/>
      <c r="S28" s="827"/>
      <c r="T28" s="828"/>
      <c r="U28" s="829"/>
      <c r="V28" s="830"/>
      <c r="W28" s="685"/>
      <c r="X28" s="685"/>
      <c r="Y28" s="852">
        <f>IF(VLOOKUP($A28,'Data (new)'!$A:$T,12,0)="","",VLOOKUP($A28,'Data (new)'!$A:$T,12,0))</f>
        <v>1.4</v>
      </c>
      <c r="Z28" s="656" t="str">
        <f t="shared" si="0"/>
        <v/>
      </c>
      <c r="AA28" s="657" t="str">
        <f t="shared" si="1"/>
        <v/>
      </c>
      <c r="AB28" s="881" t="str">
        <f>IF(ISERROR(Tableau16[[#This Row],[Cost (excl tax, EUR)]]*(1-$H$4)),"",Tableau16[[#This Row],[Cost (excl tax, EUR)]]*(1-$H$4))</f>
        <v/>
      </c>
      <c r="AC28" s="882" t="str">
        <f t="shared" si="2"/>
        <v/>
      </c>
      <c r="AD28" s="498"/>
      <c r="AE28" s="498"/>
      <c r="AF28" s="498"/>
      <c r="AG28" s="498"/>
      <c r="AH28" s="498"/>
      <c r="AI28" s="498"/>
      <c r="AJ28" s="498"/>
      <c r="AK28" s="498"/>
      <c r="AL28" s="498"/>
    </row>
    <row r="29" spans="1:39" ht="15" customHeight="1">
      <c r="A29" s="220" t="s">
        <v>694</v>
      </c>
      <c r="B29" s="652" t="str">
        <f>IF(VLOOKUP($A29,'Data (new)'!$A:$T,5,0)="","",VLOOKUP($A29,'Data (new)'!$A:$T,5,0))</f>
        <v>T20 Dune</v>
      </c>
      <c r="C29" s="652" t="str">
        <f>IF(VLOOKUP($A29,'Data (new)'!A:T,6,0)="","",VLOOKUP($A29,'Data (new)'!$A:$T,6,0))</f>
        <v>Luna 5</v>
      </c>
      <c r="D29" s="653" t="str">
        <f>IF(VLOOKUP($A29,'Data (new)'!$A:$T,8,0)="","",VLOOKUP($A29,'Data (new)'!$A:$T,8,0))</f>
        <v>Full friction</v>
      </c>
      <c r="E29" s="878">
        <f>IF(VLOOKUP($A29,'Data (new)'!$A:$T,11,0)="","",VLOOKUP($A29,'Data (new)'!$A:$T,11,0))</f>
        <v>1</v>
      </c>
      <c r="F29" s="878" t="str">
        <f>IF(VLOOKUP($A29,'Data (new)'!$A:$T,10,0)="","",VLOOKUP($A29,'Data (new)'!$A:$T,10,0))</f>
        <v>M</v>
      </c>
      <c r="G29" s="660">
        <f>IF(VLOOKUP($A29,'Data (new)'!$A:$T,16,0)="","",VLOOKUP($A29,'Data (new)'!$A:$T,16,0))</f>
        <v>152</v>
      </c>
      <c r="H29" s="660">
        <f>IF(VLOOKUP($A29,'Data (new)'!$A:$T,18,0)="","",VLOOKUP($A29,'Data (new)'!$A:$T,18,0))</f>
        <v>167</v>
      </c>
      <c r="I29" s="817"/>
      <c r="J29" s="818"/>
      <c r="K29" s="819"/>
      <c r="L29" s="820"/>
      <c r="M29" s="821"/>
      <c r="N29" s="822"/>
      <c r="O29" s="823"/>
      <c r="P29" s="824"/>
      <c r="Q29" s="825"/>
      <c r="R29" s="826"/>
      <c r="S29" s="827"/>
      <c r="T29" s="828"/>
      <c r="U29" s="829"/>
      <c r="V29" s="830"/>
      <c r="W29" s="685"/>
      <c r="X29" s="685"/>
      <c r="Y29" s="852">
        <f>IF(VLOOKUP($A29,'Data (new)'!$A:$T,12,0)="","",VLOOKUP($A29,'Data (new)'!$A:$T,12,0))</f>
        <v>1.5</v>
      </c>
      <c r="Z29" s="656" t="str">
        <f t="shared" si="0"/>
        <v/>
      </c>
      <c r="AA29" s="657" t="str">
        <f t="shared" si="1"/>
        <v/>
      </c>
      <c r="AB29" s="881" t="str">
        <f>IF(ISERROR(Tableau16[[#This Row],[Cost (excl tax, EUR)]]*(1-$H$4)),"",Tableau16[[#This Row],[Cost (excl tax, EUR)]]*(1-$H$4))</f>
        <v/>
      </c>
      <c r="AC29" s="882" t="str">
        <f t="shared" si="2"/>
        <v/>
      </c>
      <c r="AD29" s="498"/>
      <c r="AE29" s="498"/>
      <c r="AF29" s="498"/>
      <c r="AG29" s="498"/>
      <c r="AH29" s="498"/>
      <c r="AI29" s="498"/>
      <c r="AJ29" s="498"/>
      <c r="AK29" s="498"/>
      <c r="AL29" s="498"/>
    </row>
    <row r="30" spans="1:39" ht="15" customHeight="1">
      <c r="A30" s="220" t="s">
        <v>695</v>
      </c>
      <c r="B30" s="652" t="str">
        <f>IF(VLOOKUP($A30,'Data (new)'!$A:$T,5,0)="","",VLOOKUP($A30,'Data (new)'!$A:$T,5,0))</f>
        <v>T20 Dune</v>
      </c>
      <c r="C30" s="652" t="str">
        <f>IF(VLOOKUP($A30,'Data (new)'!A:T,6,0)="","",VLOOKUP($A30,'Data (new)'!$A:$T,6,0))</f>
        <v>Luna 6</v>
      </c>
      <c r="D30" s="653" t="str">
        <f>IF(VLOOKUP($A30,'Data (new)'!$A:$T,8,0)="","",VLOOKUP($A30,'Data (new)'!$A:$T,8,0))</f>
        <v>Full friction</v>
      </c>
      <c r="E30" s="878">
        <f>IF(VLOOKUP($A30,'Data (new)'!$A:$T,11,0)="","",VLOOKUP($A30,'Data (new)'!$A:$T,11,0))</f>
        <v>1</v>
      </c>
      <c r="F30" s="878" t="str">
        <f>IF(VLOOKUP($A30,'Data (new)'!$A:$T,10,0)="","",VLOOKUP($A30,'Data (new)'!$A:$T,10,0))</f>
        <v>L</v>
      </c>
      <c r="G30" s="660">
        <f>IF(VLOOKUP($A30,'Data (new)'!$A:$T,16,0)="","",VLOOKUP($A30,'Data (new)'!$A:$T,16,0))</f>
        <v>205</v>
      </c>
      <c r="H30" s="660">
        <f>IF(VLOOKUP($A30,'Data (new)'!$A:$T,18,0)="","",VLOOKUP($A30,'Data (new)'!$A:$T,18,0))</f>
        <v>226</v>
      </c>
      <c r="I30" s="817"/>
      <c r="J30" s="818"/>
      <c r="K30" s="819"/>
      <c r="L30" s="820"/>
      <c r="M30" s="821"/>
      <c r="N30" s="822"/>
      <c r="O30" s="823"/>
      <c r="P30" s="824"/>
      <c r="Q30" s="825"/>
      <c r="R30" s="826"/>
      <c r="S30" s="827"/>
      <c r="T30" s="828"/>
      <c r="U30" s="829"/>
      <c r="V30" s="830"/>
      <c r="W30" s="685"/>
      <c r="X30" s="685"/>
      <c r="Y30" s="852">
        <f>IF(VLOOKUP($A30,'Data (new)'!$A:$T,12,0)="","",VLOOKUP($A30,'Data (new)'!$A:$T,12,0))</f>
        <v>2.1</v>
      </c>
      <c r="Z30" s="656" t="str">
        <f t="shared" si="0"/>
        <v/>
      </c>
      <c r="AA30" s="657" t="str">
        <f t="shared" si="1"/>
        <v/>
      </c>
      <c r="AB30" s="881" t="str">
        <f>IF(ISERROR(Tableau16[[#This Row],[Cost (excl tax, EUR)]]*(1-$H$4)),"",Tableau16[[#This Row],[Cost (excl tax, EUR)]]*(1-$H$4))</f>
        <v/>
      </c>
      <c r="AC30" s="882" t="str">
        <f t="shared" si="2"/>
        <v/>
      </c>
      <c r="AD30" s="498"/>
      <c r="AE30" s="498"/>
      <c r="AF30" s="498"/>
      <c r="AG30" s="498"/>
      <c r="AH30" s="498"/>
      <c r="AI30" s="498"/>
      <c r="AJ30" s="498"/>
      <c r="AK30" s="498"/>
      <c r="AL30" s="498"/>
    </row>
    <row r="31" spans="1:39" ht="15" customHeight="1">
      <c r="A31" s="220" t="s">
        <v>696</v>
      </c>
      <c r="B31" s="652" t="str">
        <f>IF(VLOOKUP($A31,'Data (new)'!$A:$T,5,0)="","",VLOOKUP($A31,'Data (new)'!$A:$T,5,0))</f>
        <v>T20 Dune</v>
      </c>
      <c r="C31" s="652" t="str">
        <f>IF(VLOOKUP($A31,'Data (new)'!A:T,6,0)="","",VLOOKUP($A31,'Data (new)'!$A:$T,6,0))</f>
        <v>Luna 7</v>
      </c>
      <c r="D31" s="653" t="str">
        <f>IF(VLOOKUP($A31,'Data (new)'!$A:$T,8,0)="","",VLOOKUP($A31,'Data (new)'!$A:$T,8,0))</f>
        <v>Full friction</v>
      </c>
      <c r="E31" s="878">
        <f>IF(VLOOKUP($A31,'Data (new)'!$A:$T,11,0)="","",VLOOKUP($A31,'Data (new)'!$A:$T,11,0))</f>
        <v>1</v>
      </c>
      <c r="F31" s="878" t="str">
        <f>IF(VLOOKUP($A31,'Data (new)'!$A:$T,10,0)="","",VLOOKUP($A31,'Data (new)'!$A:$T,10,0))</f>
        <v>XL</v>
      </c>
      <c r="G31" s="660">
        <f>IF(VLOOKUP($A31,'Data (new)'!$A:$T,16,0)="","",VLOOKUP($A31,'Data (new)'!$A:$T,16,0))</f>
        <v>215</v>
      </c>
      <c r="H31" s="660">
        <f>IF(VLOOKUP($A31,'Data (new)'!$A:$T,18,0)="","",VLOOKUP($A31,'Data (new)'!$A:$T,18,0))</f>
        <v>237</v>
      </c>
      <c r="I31" s="817"/>
      <c r="J31" s="818"/>
      <c r="K31" s="819"/>
      <c r="L31" s="820"/>
      <c r="M31" s="821"/>
      <c r="N31" s="822"/>
      <c r="O31" s="823"/>
      <c r="P31" s="824"/>
      <c r="Q31" s="825"/>
      <c r="R31" s="826"/>
      <c r="S31" s="827"/>
      <c r="T31" s="828"/>
      <c r="U31" s="829"/>
      <c r="V31" s="830"/>
      <c r="W31" s="685"/>
      <c r="X31" s="685"/>
      <c r="Y31" s="852">
        <f>IF(VLOOKUP($A31,'Data (new)'!$A:$T,12,0)="","",VLOOKUP($A31,'Data (new)'!$A:$T,12,0))</f>
        <v>2.5</v>
      </c>
      <c r="Z31" s="656" t="str">
        <f t="shared" si="0"/>
        <v/>
      </c>
      <c r="AA31" s="657" t="str">
        <f t="shared" si="1"/>
        <v/>
      </c>
      <c r="AB31" s="881" t="str">
        <f>IF(ISERROR(Tableau16[[#This Row],[Cost (excl tax, EUR)]]*(1-$H$4)),"",Tableau16[[#This Row],[Cost (excl tax, EUR)]]*(1-$H$4))</f>
        <v/>
      </c>
      <c r="AC31" s="882" t="str">
        <f t="shared" si="2"/>
        <v/>
      </c>
      <c r="AD31" s="498"/>
      <c r="AE31" s="498"/>
      <c r="AF31" s="498"/>
      <c r="AG31" s="498"/>
      <c r="AH31" s="498"/>
      <c r="AI31" s="498"/>
      <c r="AJ31" s="498"/>
      <c r="AK31" s="498"/>
      <c r="AL31" s="498"/>
    </row>
    <row r="32" spans="1:39" s="652" customFormat="1" ht="15" customHeight="1">
      <c r="A32" s="651" t="s">
        <v>720</v>
      </c>
      <c r="B32" s="652" t="str">
        <f>IF(VLOOKUP($A32,'Data (new)'!$A:$T,5,0)="","",VLOOKUP($A32,'Data (new)'!$A:$T,5,0))</f>
        <v>T21 Dune</v>
      </c>
      <c r="C32" s="652" t="str">
        <f>IF(VLOOKUP($A32,'Data (new)'!A:T,6,0)="","",VLOOKUP($A32,'Data (new)'!$A:$T,6,0))</f>
        <v>Moon 1</v>
      </c>
      <c r="D32" s="653" t="str">
        <f>IF(VLOOKUP($A32,'Data (new)'!$A:$T,8,0)="","",VLOOKUP($A32,'Data (new)'!$A:$T,8,0))</f>
        <v>Full friction</v>
      </c>
      <c r="E32" s="878">
        <f>IF(VLOOKUP($A32,'Data (new)'!$A:$T,11,0)="","",VLOOKUP($A32,'Data (new)'!$A:$T,11,0))</f>
        <v>1</v>
      </c>
      <c r="F32" s="878" t="str">
        <f>IF(VLOOKUP($A32,'Data (new)'!$A:$T,10,0)="","",VLOOKUP($A32,'Data (new)'!$A:$T,10,0))</f>
        <v>L</v>
      </c>
      <c r="G32" s="660">
        <f>IF(VLOOKUP($A32,'Data (new)'!$A:$T,16,0)="","",VLOOKUP($A32,'Data (new)'!$A:$T,16,0))</f>
        <v>183</v>
      </c>
      <c r="H32" s="660">
        <f>IF(VLOOKUP($A32,'Data (new)'!$A:$T,18,0)="","",VLOOKUP($A32,'Data (new)'!$A:$T,18,0))</f>
        <v>201</v>
      </c>
      <c r="I32" s="817"/>
      <c r="J32" s="818"/>
      <c r="K32" s="819"/>
      <c r="L32" s="820"/>
      <c r="M32" s="821"/>
      <c r="N32" s="822"/>
      <c r="O32" s="823"/>
      <c r="P32" s="824"/>
      <c r="Q32" s="825"/>
      <c r="R32" s="826"/>
      <c r="S32" s="827"/>
      <c r="T32" s="828"/>
      <c r="U32" s="829"/>
      <c r="V32" s="830"/>
      <c r="W32" s="685"/>
      <c r="X32" s="685"/>
      <c r="Y32" s="852">
        <f>IF(VLOOKUP($A32,'Data (new)'!$A:$T,12,0)="","",VLOOKUP($A32,'Data (new)'!$A:$T,12,0))</f>
        <v>2.2999999999999998</v>
      </c>
      <c r="Z32" s="656" t="str">
        <f t="shared" si="0"/>
        <v/>
      </c>
      <c r="AA32" s="657" t="str">
        <f t="shared" si="1"/>
        <v/>
      </c>
      <c r="AB32" s="881" t="str">
        <f>IF(ISERROR(Tableau16[[#This Row],[Cost (excl tax, EUR)]]*(1-$H$4)),"",Tableau16[[#This Row],[Cost (excl tax, EUR)]]*(1-$H$4))</f>
        <v/>
      </c>
      <c r="AC32" s="882" t="str">
        <f t="shared" si="2"/>
        <v/>
      </c>
      <c r="AD32" s="661"/>
      <c r="AE32" s="661"/>
      <c r="AF32" s="661"/>
      <c r="AG32" s="661"/>
      <c r="AH32" s="661"/>
      <c r="AI32" s="661"/>
      <c r="AJ32" s="661"/>
      <c r="AK32" s="661"/>
      <c r="AL32" s="661"/>
      <c r="AM32" s="662"/>
    </row>
    <row r="33" spans="1:39" s="175" customFormat="1" ht="15" customHeight="1">
      <c r="A33" s="218" t="s">
        <v>721</v>
      </c>
      <c r="B33" s="652" t="str">
        <f>IF(VLOOKUP($A33,'Data (new)'!$A:$T,5,0)="","",VLOOKUP($A33,'Data (new)'!$A:$T,5,0))</f>
        <v>T21 Dune</v>
      </c>
      <c r="C33" s="652" t="str">
        <f>IF(VLOOKUP($A33,'Data (new)'!A:T,6,0)="","",VLOOKUP($A33,'Data (new)'!$A:$T,6,0))</f>
        <v>Moon 2</v>
      </c>
      <c r="D33" s="653" t="str">
        <f>IF(VLOOKUP($A33,'Data (new)'!$A:$T,8,0)="","",VLOOKUP($A33,'Data (new)'!$A:$T,8,0))</f>
        <v>Full friction</v>
      </c>
      <c r="E33" s="878">
        <f>IF(VLOOKUP($A33,'Data (new)'!$A:$T,11,0)="","",VLOOKUP($A33,'Data (new)'!$A:$T,11,0))</f>
        <v>1</v>
      </c>
      <c r="F33" s="878" t="str">
        <f>IF(VLOOKUP($A33,'Data (new)'!$A:$T,10,0)="","",VLOOKUP($A33,'Data (new)'!$A:$T,10,0))</f>
        <v>L</v>
      </c>
      <c r="G33" s="660">
        <f>IF(VLOOKUP($A33,'Data (new)'!$A:$T,16,0)="","",VLOOKUP($A33,'Data (new)'!$A:$T,16,0))</f>
        <v>183</v>
      </c>
      <c r="H33" s="660">
        <f>IF(VLOOKUP($A33,'Data (new)'!$A:$T,18,0)="","",VLOOKUP($A33,'Data (new)'!$A:$T,18,0))</f>
        <v>201</v>
      </c>
      <c r="I33" s="817"/>
      <c r="J33" s="818"/>
      <c r="K33" s="819"/>
      <c r="L33" s="820"/>
      <c r="M33" s="821"/>
      <c r="N33" s="822"/>
      <c r="O33" s="823"/>
      <c r="P33" s="824"/>
      <c r="Q33" s="825"/>
      <c r="R33" s="826"/>
      <c r="S33" s="827"/>
      <c r="T33" s="828"/>
      <c r="U33" s="829"/>
      <c r="V33" s="830"/>
      <c r="W33" s="685"/>
      <c r="X33" s="685"/>
      <c r="Y33" s="852">
        <f>IF(VLOOKUP($A33,'Data (new)'!$A:$T,12,0)="","",VLOOKUP($A33,'Data (new)'!$A:$T,12,0))</f>
        <v>2.5</v>
      </c>
      <c r="Z33" s="656" t="str">
        <f t="shared" si="0"/>
        <v/>
      </c>
      <c r="AA33" s="657" t="str">
        <f t="shared" si="1"/>
        <v/>
      </c>
      <c r="AB33" s="881" t="str">
        <f>IF(ISERROR(Tableau16[[#This Row],[Cost (excl tax, EUR)]]*(1-$H$4)),"",Tableau16[[#This Row],[Cost (excl tax, EUR)]]*(1-$H$4))</f>
        <v/>
      </c>
      <c r="AC33" s="882" t="str">
        <f t="shared" si="2"/>
        <v/>
      </c>
      <c r="AD33" s="625"/>
      <c r="AE33" s="625"/>
      <c r="AF33" s="625"/>
      <c r="AG33" s="625"/>
      <c r="AH33" s="625"/>
      <c r="AI33" s="625"/>
      <c r="AJ33" s="625"/>
      <c r="AK33" s="625"/>
      <c r="AL33" s="625"/>
      <c r="AM33" s="268"/>
    </row>
    <row r="34" spans="1:39" ht="15" customHeight="1">
      <c r="A34" s="220" t="s">
        <v>714</v>
      </c>
      <c r="B34" s="652" t="str">
        <f>IF(VLOOKUP($A34,'Data (new)'!$A:$T,5,0)="","",VLOOKUP($A34,'Data (new)'!$A:$T,5,0))</f>
        <v>T21 Dune</v>
      </c>
      <c r="C34" s="652" t="str">
        <f>IF(VLOOKUP($A34,'Data (new)'!A:T,6,0)="","",VLOOKUP($A34,'Data (new)'!$A:$T,6,0))</f>
        <v>Nemo 1</v>
      </c>
      <c r="D34" s="653" t="str">
        <f>IF(VLOOKUP($A34,'Data (new)'!$A:$T,8,0)="","",VLOOKUP($A34,'Data (new)'!$A:$T,8,0))</f>
        <v>Full friction</v>
      </c>
      <c r="E34" s="878">
        <f>IF(VLOOKUP($A34,'Data (new)'!$A:$T,11,0)="","",VLOOKUP($A34,'Data (new)'!$A:$T,11,0))</f>
        <v>1</v>
      </c>
      <c r="F34" s="878" t="str">
        <f>IF(VLOOKUP($A34,'Data (new)'!$A:$T,10,0)="","",VLOOKUP($A34,'Data (new)'!$A:$T,10,0))</f>
        <v>S</v>
      </c>
      <c r="G34" s="660">
        <f>IF(VLOOKUP($A34,'Data (new)'!$A:$T,16,0)="","",VLOOKUP($A34,'Data (new)'!$A:$T,16,0))</f>
        <v>152</v>
      </c>
      <c r="H34" s="660">
        <f>IF(VLOOKUP($A34,'Data (new)'!$A:$T,18,0)="","",VLOOKUP($A34,'Data (new)'!$A:$T,18,0))</f>
        <v>167</v>
      </c>
      <c r="I34" s="817"/>
      <c r="J34" s="818"/>
      <c r="K34" s="819"/>
      <c r="L34" s="820"/>
      <c r="M34" s="821"/>
      <c r="N34" s="822"/>
      <c r="O34" s="823"/>
      <c r="P34" s="824"/>
      <c r="Q34" s="825"/>
      <c r="R34" s="826"/>
      <c r="S34" s="827"/>
      <c r="T34" s="828"/>
      <c r="U34" s="829"/>
      <c r="V34" s="830"/>
      <c r="W34" s="685"/>
      <c r="X34" s="685"/>
      <c r="Y34" s="852">
        <f>IF(VLOOKUP($A34,'Data (new)'!$A:$T,12,0)="","",VLOOKUP($A34,'Data (new)'!$A:$T,12,0))</f>
        <v>1.3</v>
      </c>
      <c r="Z34" s="656" t="str">
        <f t="shared" si="0"/>
        <v/>
      </c>
      <c r="AA34" s="657" t="str">
        <f t="shared" si="1"/>
        <v/>
      </c>
      <c r="AB34" s="881" t="str">
        <f>IF(ISERROR(Tableau16[[#This Row],[Cost (excl tax, EUR)]]*(1-$H$4)),"",Tableau16[[#This Row],[Cost (excl tax, EUR)]]*(1-$H$4))</f>
        <v/>
      </c>
      <c r="AC34" s="882" t="str">
        <f t="shared" si="2"/>
        <v/>
      </c>
      <c r="AD34" s="498"/>
      <c r="AE34" s="498"/>
      <c r="AF34" s="498"/>
      <c r="AG34" s="498"/>
      <c r="AH34" s="498"/>
      <c r="AI34" s="498"/>
      <c r="AJ34" s="498"/>
      <c r="AK34" s="498"/>
      <c r="AL34" s="498"/>
    </row>
    <row r="35" spans="1:39" ht="15" customHeight="1">
      <c r="A35" s="220" t="s">
        <v>715</v>
      </c>
      <c r="B35" s="652" t="str">
        <f>IF(VLOOKUP($A35,'Data (new)'!$A:$T,5,0)="","",VLOOKUP($A35,'Data (new)'!$A:$T,5,0))</f>
        <v>T21 Dune</v>
      </c>
      <c r="C35" s="652" t="str">
        <f>IF(VLOOKUP($A35,'Data (new)'!A:T,6,0)="","",VLOOKUP($A35,'Data (new)'!$A:$T,6,0))</f>
        <v>Nemo 2</v>
      </c>
      <c r="D35" s="653" t="str">
        <f>IF(VLOOKUP($A35,'Data (new)'!$A:$T,8,0)="","",VLOOKUP($A35,'Data (new)'!$A:$T,8,0))</f>
        <v>Full friction</v>
      </c>
      <c r="E35" s="878">
        <f>IF(VLOOKUP($A35,'Data (new)'!$A:$T,11,0)="","",VLOOKUP($A35,'Data (new)'!$A:$T,11,0))</f>
        <v>1</v>
      </c>
      <c r="F35" s="878" t="str">
        <f>IF(VLOOKUP($A35,'Data (new)'!$A:$T,10,0)="","",VLOOKUP($A35,'Data (new)'!$A:$T,10,0))</f>
        <v>S-M</v>
      </c>
      <c r="G35" s="660">
        <f>IF(VLOOKUP($A35,'Data (new)'!$A:$T,16,0)="","",VLOOKUP($A35,'Data (new)'!$A:$T,16,0))</f>
        <v>180</v>
      </c>
      <c r="H35" s="660">
        <f>IF(VLOOKUP($A35,'Data (new)'!$A:$T,18,0)="","",VLOOKUP($A35,'Data (new)'!$A:$T,18,0))</f>
        <v>198</v>
      </c>
      <c r="I35" s="817"/>
      <c r="J35" s="818"/>
      <c r="K35" s="819"/>
      <c r="L35" s="820"/>
      <c r="M35" s="821"/>
      <c r="N35" s="822"/>
      <c r="O35" s="823"/>
      <c r="P35" s="824"/>
      <c r="Q35" s="825"/>
      <c r="R35" s="826"/>
      <c r="S35" s="827"/>
      <c r="T35" s="828"/>
      <c r="U35" s="829"/>
      <c r="V35" s="830"/>
      <c r="W35" s="685"/>
      <c r="X35" s="685"/>
      <c r="Y35" s="852">
        <f>IF(VLOOKUP($A35,'Data (new)'!$A:$T,12,0)="","",VLOOKUP($A35,'Data (new)'!$A:$T,12,0))</f>
        <v>1.9</v>
      </c>
      <c r="Z35" s="656" t="str">
        <f t="shared" si="0"/>
        <v/>
      </c>
      <c r="AA35" s="657" t="str">
        <f t="shared" si="1"/>
        <v/>
      </c>
      <c r="AB35" s="881" t="str">
        <f>IF(ISERROR(Tableau16[[#This Row],[Cost (excl tax, EUR)]]*(1-$H$4)),"",Tableau16[[#This Row],[Cost (excl tax, EUR)]]*(1-$H$4))</f>
        <v/>
      </c>
      <c r="AC35" s="882" t="str">
        <f t="shared" si="2"/>
        <v/>
      </c>
      <c r="AD35" s="498"/>
      <c r="AE35" s="498"/>
      <c r="AF35" s="498"/>
      <c r="AG35" s="498"/>
      <c r="AH35" s="498"/>
      <c r="AI35" s="498"/>
      <c r="AJ35" s="498"/>
      <c r="AK35" s="498"/>
      <c r="AL35" s="498"/>
    </row>
    <row r="36" spans="1:39" s="652" customFormat="1" ht="15" customHeight="1">
      <c r="A36" s="651" t="s">
        <v>716</v>
      </c>
      <c r="B36" s="652" t="str">
        <f>IF(VLOOKUP($A36,'Data (new)'!$A:$T,5,0)="","",VLOOKUP($A36,'Data (new)'!$A:$T,5,0))</f>
        <v>T21 Dune</v>
      </c>
      <c r="C36" s="652" t="str">
        <f>IF(VLOOKUP($A36,'Data (new)'!A:T,6,0)="","",VLOOKUP($A36,'Data (new)'!$A:$T,6,0))</f>
        <v>Nemo 3</v>
      </c>
      <c r="D36" s="653" t="str">
        <f>IF(VLOOKUP($A36,'Data (new)'!$A:$T,8,0)="","",VLOOKUP($A36,'Data (new)'!$A:$T,8,0))</f>
        <v>Full friction</v>
      </c>
      <c r="E36" s="878">
        <f>IF(VLOOKUP($A36,'Data (new)'!$A:$T,11,0)="","",VLOOKUP($A36,'Data (new)'!$A:$T,11,0))</f>
        <v>1</v>
      </c>
      <c r="F36" s="878" t="str">
        <f>IF(VLOOKUP($A36,'Data (new)'!$A:$T,10,0)="","",VLOOKUP($A36,'Data (new)'!$A:$T,10,0))</f>
        <v>M</v>
      </c>
      <c r="G36" s="660">
        <f>IF(VLOOKUP($A36,'Data (new)'!$A:$T,16,0)="","",VLOOKUP($A36,'Data (new)'!$A:$T,16,0))</f>
        <v>180</v>
      </c>
      <c r="H36" s="660">
        <f>IF(VLOOKUP($A36,'Data (new)'!$A:$T,18,0)="","",VLOOKUP($A36,'Data (new)'!$A:$T,18,0))</f>
        <v>198</v>
      </c>
      <c r="I36" s="817"/>
      <c r="J36" s="818"/>
      <c r="K36" s="819"/>
      <c r="L36" s="820"/>
      <c r="M36" s="821"/>
      <c r="N36" s="822"/>
      <c r="O36" s="823"/>
      <c r="P36" s="824"/>
      <c r="Q36" s="825"/>
      <c r="R36" s="826"/>
      <c r="S36" s="827"/>
      <c r="T36" s="828"/>
      <c r="U36" s="829"/>
      <c r="V36" s="830"/>
      <c r="W36" s="685"/>
      <c r="X36" s="685"/>
      <c r="Y36" s="852">
        <f>IF(VLOOKUP($A36,'Data (new)'!$A:$T,12,0)="","",VLOOKUP($A36,'Data (new)'!$A:$T,12,0))</f>
        <v>1.9</v>
      </c>
      <c r="Z36" s="656" t="str">
        <f t="shared" si="0"/>
        <v/>
      </c>
      <c r="AA36" s="657" t="str">
        <f t="shared" si="1"/>
        <v/>
      </c>
      <c r="AB36" s="881" t="str">
        <f>IF(ISERROR(Tableau16[[#This Row],[Cost (excl tax, EUR)]]*(1-$H$4)),"",Tableau16[[#This Row],[Cost (excl tax, EUR)]]*(1-$H$4))</f>
        <v/>
      </c>
      <c r="AC36" s="882" t="str">
        <f t="shared" si="2"/>
        <v/>
      </c>
      <c r="AD36" s="661"/>
      <c r="AE36" s="661"/>
      <c r="AF36" s="661"/>
      <c r="AG36" s="661"/>
      <c r="AH36" s="661"/>
      <c r="AI36" s="661"/>
      <c r="AJ36" s="661"/>
      <c r="AK36" s="661"/>
      <c r="AL36" s="661"/>
      <c r="AM36" s="662"/>
    </row>
    <row r="37" spans="1:39" s="175" customFormat="1" ht="15" customHeight="1">
      <c r="A37" s="218" t="s">
        <v>717</v>
      </c>
      <c r="B37" s="652" t="str">
        <f>IF(VLOOKUP($A37,'Data (new)'!$A:$T,5,0)="","",VLOOKUP($A37,'Data (new)'!$A:$T,5,0))</f>
        <v>T21 Dune</v>
      </c>
      <c r="C37" s="652" t="str">
        <f>IF(VLOOKUP($A37,'Data (new)'!A:T,6,0)="","",VLOOKUP($A37,'Data (new)'!$A:$T,6,0))</f>
        <v>Nemo 4</v>
      </c>
      <c r="D37" s="653" t="str">
        <f>IF(VLOOKUP($A37,'Data (new)'!$A:$T,8,0)="","",VLOOKUP($A37,'Data (new)'!$A:$T,8,0))</f>
        <v>Full friction</v>
      </c>
      <c r="E37" s="878">
        <f>IF(VLOOKUP($A37,'Data (new)'!$A:$T,11,0)="","",VLOOKUP($A37,'Data (new)'!$A:$T,11,0))</f>
        <v>1</v>
      </c>
      <c r="F37" s="878" t="str">
        <f>IF(VLOOKUP($A37,'Data (new)'!$A:$T,10,0)="","",VLOOKUP($A37,'Data (new)'!$A:$T,10,0))</f>
        <v>M</v>
      </c>
      <c r="G37" s="660">
        <f>IF(VLOOKUP($A37,'Data (new)'!$A:$T,16,0)="","",VLOOKUP($A37,'Data (new)'!$A:$T,16,0))</f>
        <v>183</v>
      </c>
      <c r="H37" s="660">
        <f>IF(VLOOKUP($A37,'Data (new)'!$A:$T,18,0)="","",VLOOKUP($A37,'Data (new)'!$A:$T,18,0))</f>
        <v>201</v>
      </c>
      <c r="I37" s="817"/>
      <c r="J37" s="818"/>
      <c r="K37" s="819"/>
      <c r="L37" s="820"/>
      <c r="M37" s="821"/>
      <c r="N37" s="822"/>
      <c r="O37" s="823"/>
      <c r="P37" s="824"/>
      <c r="Q37" s="825"/>
      <c r="R37" s="826"/>
      <c r="S37" s="827"/>
      <c r="T37" s="828"/>
      <c r="U37" s="829"/>
      <c r="V37" s="830"/>
      <c r="W37" s="685"/>
      <c r="X37" s="685"/>
      <c r="Y37" s="852">
        <f>IF(VLOOKUP($A37,'Data (new)'!$A:$T,12,0)="","",VLOOKUP($A37,'Data (new)'!$A:$T,12,0))</f>
        <v>2</v>
      </c>
      <c r="Z37" s="656" t="str">
        <f t="shared" si="0"/>
        <v/>
      </c>
      <c r="AA37" s="657" t="str">
        <f t="shared" si="1"/>
        <v/>
      </c>
      <c r="AB37" s="881" t="str">
        <f>IF(ISERROR(Tableau16[[#This Row],[Cost (excl tax, EUR)]]*(1-$H$4)),"",Tableau16[[#This Row],[Cost (excl tax, EUR)]]*(1-$H$4))</f>
        <v/>
      </c>
      <c r="AC37" s="882" t="str">
        <f t="shared" si="2"/>
        <v/>
      </c>
      <c r="AD37" s="625"/>
      <c r="AE37" s="625"/>
      <c r="AF37" s="625"/>
      <c r="AG37" s="625"/>
      <c r="AH37" s="625"/>
      <c r="AI37" s="625"/>
      <c r="AJ37" s="625"/>
      <c r="AK37" s="625"/>
      <c r="AL37" s="625"/>
      <c r="AM37" s="268"/>
    </row>
    <row r="38" spans="1:39" ht="15" customHeight="1">
      <c r="A38" s="220" t="s">
        <v>711</v>
      </c>
      <c r="B38" s="652" t="str">
        <f>IF(VLOOKUP($A38,'Data (new)'!$A:$T,5,0)="","",VLOOKUP($A38,'Data (new)'!$A:$T,5,0))</f>
        <v>T21 Dune</v>
      </c>
      <c r="C38" s="652" t="str">
        <f>IF(VLOOKUP($A38,'Data (new)'!A:T,6,0)="","",VLOOKUP($A38,'Data (new)'!$A:$T,6,0))</f>
        <v>Ninja 1</v>
      </c>
      <c r="D38" s="653" t="str">
        <f>IF(VLOOKUP($A38,'Data (new)'!$A:$T,8,0)="","",VLOOKUP($A38,'Data (new)'!$A:$T,8,0))</f>
        <v>Full friction</v>
      </c>
      <c r="E38" s="878">
        <f>IF(VLOOKUP($A38,'Data (new)'!$A:$T,11,0)="","",VLOOKUP($A38,'Data (new)'!$A:$T,11,0))</f>
        <v>1</v>
      </c>
      <c r="F38" s="878" t="str">
        <f>IF(VLOOKUP($A38,'Data (new)'!$A:$T,10,0)="","",VLOOKUP($A38,'Data (new)'!$A:$T,10,0))</f>
        <v>XS</v>
      </c>
      <c r="G38" s="660">
        <f>IF(VLOOKUP($A38,'Data (new)'!$A:$T,16,0)="","",VLOOKUP($A38,'Data (new)'!$A:$T,16,0))</f>
        <v>136</v>
      </c>
      <c r="H38" s="660">
        <f>IF(VLOOKUP($A38,'Data (new)'!$A:$T,18,0)="","",VLOOKUP($A38,'Data (new)'!$A:$T,18,0))</f>
        <v>150</v>
      </c>
      <c r="I38" s="817"/>
      <c r="J38" s="818"/>
      <c r="K38" s="819"/>
      <c r="L38" s="820"/>
      <c r="M38" s="821"/>
      <c r="N38" s="822"/>
      <c r="O38" s="823"/>
      <c r="P38" s="824"/>
      <c r="Q38" s="825"/>
      <c r="R38" s="826"/>
      <c r="S38" s="827"/>
      <c r="T38" s="828"/>
      <c r="U38" s="829"/>
      <c r="V38" s="830"/>
      <c r="W38" s="685"/>
      <c r="X38" s="685"/>
      <c r="Y38" s="852">
        <f>IF(VLOOKUP($A38,'Data (new)'!$A:$T,12,0)="","",VLOOKUP($A38,'Data (new)'!$A:$T,12,0))</f>
        <v>1.4</v>
      </c>
      <c r="Z38" s="656" t="str">
        <f t="shared" si="0"/>
        <v/>
      </c>
      <c r="AA38" s="657" t="str">
        <f t="shared" si="1"/>
        <v/>
      </c>
      <c r="AB38" s="881" t="str">
        <f>IF(ISERROR(Tableau16[[#This Row],[Cost (excl tax, EUR)]]*(1-$H$4)),"",Tableau16[[#This Row],[Cost (excl tax, EUR)]]*(1-$H$4))</f>
        <v/>
      </c>
      <c r="AC38" s="882" t="str">
        <f t="shared" si="2"/>
        <v/>
      </c>
      <c r="AD38" s="498"/>
      <c r="AE38" s="498"/>
      <c r="AF38" s="498"/>
      <c r="AG38" s="498"/>
      <c r="AH38" s="498"/>
      <c r="AI38" s="498"/>
      <c r="AJ38" s="498"/>
      <c r="AK38" s="498"/>
      <c r="AL38" s="498"/>
    </row>
    <row r="39" spans="1:39" ht="15" customHeight="1">
      <c r="A39" s="220" t="s">
        <v>712</v>
      </c>
      <c r="B39" s="652" t="str">
        <f>IF(VLOOKUP($A39,'Data (new)'!$A:$T,5,0)="","",VLOOKUP($A39,'Data (new)'!$A:$T,5,0))</f>
        <v>T21 Dune</v>
      </c>
      <c r="C39" s="652" t="str">
        <f>IF(VLOOKUP($A39,'Data (new)'!A:T,6,0)="","",VLOOKUP($A39,'Data (new)'!$A:$T,6,0))</f>
        <v>Ninja 2</v>
      </c>
      <c r="D39" s="653" t="str">
        <f>IF(VLOOKUP($A39,'Data (new)'!$A:$T,8,0)="","",VLOOKUP($A39,'Data (new)'!$A:$T,8,0))</f>
        <v>Full friction</v>
      </c>
      <c r="E39" s="878">
        <f>IF(VLOOKUP($A39,'Data (new)'!$A:$T,11,0)="","",VLOOKUP($A39,'Data (new)'!$A:$T,11,0))</f>
        <v>1</v>
      </c>
      <c r="F39" s="878" t="str">
        <f>IF(VLOOKUP($A39,'Data (new)'!$A:$T,10,0)="","",VLOOKUP($A39,'Data (new)'!$A:$T,10,0))</f>
        <v>XS</v>
      </c>
      <c r="G39" s="660">
        <f>IF(VLOOKUP($A39,'Data (new)'!$A:$T,16,0)="","",VLOOKUP($A39,'Data (new)'!$A:$T,16,0))</f>
        <v>136</v>
      </c>
      <c r="H39" s="660">
        <f>IF(VLOOKUP($A39,'Data (new)'!$A:$T,18,0)="","",VLOOKUP($A39,'Data (new)'!$A:$T,18,0))</f>
        <v>150</v>
      </c>
      <c r="I39" s="817"/>
      <c r="J39" s="818"/>
      <c r="K39" s="819"/>
      <c r="L39" s="820"/>
      <c r="M39" s="821"/>
      <c r="N39" s="822"/>
      <c r="O39" s="823"/>
      <c r="P39" s="824"/>
      <c r="Q39" s="825"/>
      <c r="R39" s="826"/>
      <c r="S39" s="827"/>
      <c r="T39" s="828"/>
      <c r="U39" s="829"/>
      <c r="V39" s="830"/>
      <c r="W39" s="685"/>
      <c r="X39" s="685"/>
      <c r="Y39" s="852">
        <f>IF(VLOOKUP($A39,'Data (new)'!$A:$T,12,0)="","",VLOOKUP($A39,'Data (new)'!$A:$T,12,0))</f>
        <v>1.2</v>
      </c>
      <c r="Z39" s="656" t="str">
        <f t="shared" si="0"/>
        <v/>
      </c>
      <c r="AA39" s="657" t="str">
        <f t="shared" si="1"/>
        <v/>
      </c>
      <c r="AB39" s="881" t="str">
        <f>IF(ISERROR(Tableau16[[#This Row],[Cost (excl tax, EUR)]]*(1-$H$4)),"",Tableau16[[#This Row],[Cost (excl tax, EUR)]]*(1-$H$4))</f>
        <v/>
      </c>
      <c r="AC39" s="882" t="str">
        <f t="shared" si="2"/>
        <v/>
      </c>
      <c r="AD39" s="498"/>
      <c r="AE39" s="498"/>
      <c r="AF39" s="498"/>
      <c r="AG39" s="498"/>
      <c r="AH39" s="498"/>
      <c r="AI39" s="498"/>
      <c r="AJ39" s="498"/>
      <c r="AK39" s="498"/>
      <c r="AL39" s="498"/>
    </row>
    <row r="40" spans="1:39" s="652" customFormat="1" ht="15" customHeight="1">
      <c r="A40" s="651" t="s">
        <v>713</v>
      </c>
      <c r="B40" s="652" t="str">
        <f>IF(VLOOKUP($A40,'Data (new)'!$A:$T,5,0)="","",VLOOKUP($A40,'Data (new)'!$A:$T,5,0))</f>
        <v>T21 Dune</v>
      </c>
      <c r="C40" s="652" t="str">
        <f>IF(VLOOKUP($A40,'Data (new)'!A:T,6,0)="","",VLOOKUP($A40,'Data (new)'!$A:$T,6,0))</f>
        <v>Ninja 3</v>
      </c>
      <c r="D40" s="653" t="str">
        <f>IF(VLOOKUP($A40,'Data (new)'!$A:$T,8,0)="","",VLOOKUP($A40,'Data (new)'!$A:$T,8,0))</f>
        <v>Full friction</v>
      </c>
      <c r="E40" s="878">
        <f>IF(VLOOKUP($A40,'Data (new)'!$A:$T,11,0)="","",VLOOKUP($A40,'Data (new)'!$A:$T,11,0))</f>
        <v>1</v>
      </c>
      <c r="F40" s="878" t="str">
        <f>IF(VLOOKUP($A40,'Data (new)'!$A:$T,10,0)="","",VLOOKUP($A40,'Data (new)'!$A:$T,10,0))</f>
        <v>S-M</v>
      </c>
      <c r="G40" s="660">
        <f>IF(VLOOKUP($A40,'Data (new)'!$A:$T,16,0)="","",VLOOKUP($A40,'Data (new)'!$A:$T,16,0))</f>
        <v>167</v>
      </c>
      <c r="H40" s="660">
        <f>IF(VLOOKUP($A40,'Data (new)'!$A:$T,18,0)="","",VLOOKUP($A40,'Data (new)'!$A:$T,18,0))</f>
        <v>184</v>
      </c>
      <c r="I40" s="817"/>
      <c r="J40" s="818"/>
      <c r="K40" s="819"/>
      <c r="L40" s="820"/>
      <c r="M40" s="821"/>
      <c r="N40" s="822"/>
      <c r="O40" s="823"/>
      <c r="P40" s="824"/>
      <c r="Q40" s="825"/>
      <c r="R40" s="826"/>
      <c r="S40" s="827"/>
      <c r="T40" s="828"/>
      <c r="U40" s="829"/>
      <c r="V40" s="830"/>
      <c r="W40" s="685"/>
      <c r="X40" s="685"/>
      <c r="Y40" s="852">
        <f>IF(VLOOKUP($A40,'Data (new)'!$A:$T,12,0)="","",VLOOKUP($A40,'Data (new)'!$A:$T,12,0))</f>
        <v>1.7</v>
      </c>
      <c r="Z40" s="656" t="str">
        <f t="shared" si="0"/>
        <v/>
      </c>
      <c r="AA40" s="657" t="str">
        <f t="shared" si="1"/>
        <v/>
      </c>
      <c r="AB40" s="881" t="str">
        <f>IF(ISERROR(Tableau16[[#This Row],[Cost (excl tax, EUR)]]*(1-$H$4)),"",Tableau16[[#This Row],[Cost (excl tax, EUR)]]*(1-$H$4))</f>
        <v/>
      </c>
      <c r="AC40" s="882" t="str">
        <f t="shared" si="2"/>
        <v/>
      </c>
      <c r="AD40" s="661"/>
      <c r="AE40" s="661"/>
      <c r="AF40" s="661"/>
      <c r="AG40" s="661"/>
      <c r="AH40" s="661"/>
      <c r="AI40" s="661"/>
      <c r="AJ40" s="661"/>
      <c r="AK40" s="661"/>
      <c r="AL40" s="661"/>
      <c r="AM40" s="662"/>
    </row>
    <row r="41" spans="1:39" s="175" customFormat="1" ht="15" customHeight="1">
      <c r="A41" s="218" t="s">
        <v>1265</v>
      </c>
      <c r="B41" s="652" t="str">
        <f>IF(VLOOKUP($A41,'Data (new)'!$A:$T,5,0)="","",VLOOKUP($A41,'Data (new)'!$A:$T,5,0))</f>
        <v>T22 Dune</v>
      </c>
      <c r="C41" s="652" t="str">
        <f>IF(VLOOKUP($A41,'Data (new)'!A:T,6,0)="","",VLOOKUP($A41,'Data (new)'!$A:$T,6,0))</f>
        <v xml:space="preserve">Ninja 4 </v>
      </c>
      <c r="D41" s="653" t="str">
        <f>IF(VLOOKUP($A41,'Data (new)'!$A:$T,8,0)="","",VLOOKUP($A41,'Data (new)'!$A:$T,8,0))</f>
        <v>Full friction</v>
      </c>
      <c r="E41" s="878">
        <f>IF(VLOOKUP($A41,'Data (new)'!$A:$T,11,0)="","",VLOOKUP($A41,'Data (new)'!$A:$T,11,0))</f>
        <v>1</v>
      </c>
      <c r="F41" s="878" t="str">
        <f>IF(VLOOKUP($A41,'Data (new)'!$A:$T,10,0)="","",VLOOKUP($A41,'Data (new)'!$A:$T,10,0))</f>
        <v>S</v>
      </c>
      <c r="G41" s="660">
        <f>IF(VLOOKUP($A41,'Data (new)'!$A:$T,16,0)="","",VLOOKUP($A41,'Data (new)'!$A:$T,16,0))</f>
        <v>130</v>
      </c>
      <c r="H41" s="660">
        <f>IF(VLOOKUP($A41,'Data (new)'!$A:$T,18,0)="","",VLOOKUP($A41,'Data (new)'!$A:$T,18,0))</f>
        <v>143</v>
      </c>
      <c r="I41" s="817"/>
      <c r="J41" s="818"/>
      <c r="K41" s="819"/>
      <c r="L41" s="820"/>
      <c r="M41" s="821"/>
      <c r="N41" s="822"/>
      <c r="O41" s="823"/>
      <c r="P41" s="824"/>
      <c r="Q41" s="825"/>
      <c r="R41" s="826"/>
      <c r="S41" s="827"/>
      <c r="T41" s="828"/>
      <c r="U41" s="829"/>
      <c r="V41" s="830"/>
      <c r="W41" s="685"/>
      <c r="X41" s="685"/>
      <c r="Y41" s="852">
        <f>IF(VLOOKUP($A41,'Data (new)'!$A:$T,12,0)="","",VLOOKUP($A41,'Data (new)'!$A:$T,12,0))</f>
        <v>1</v>
      </c>
      <c r="Z41" s="656" t="str">
        <f t="shared" ref="Z41:Z72" si="3">IF(SUM(I41:V41)=0,"",SUM(I41:V41))</f>
        <v/>
      </c>
      <c r="AA41" s="657" t="str">
        <f t="shared" ref="AA41:AA72" si="4">IF(Z41="","",SUM(I41:R41)*G41+SUM(S41:V41)*H41)</f>
        <v/>
      </c>
      <c r="AB41" s="881" t="str">
        <f>IF(ISERROR(Tableau16[[#This Row],[Cost (excl tax, EUR)]]*(1-$H$4)),"",Tableau16[[#This Row],[Cost (excl tax, EUR)]]*(1-$H$4))</f>
        <v/>
      </c>
      <c r="AC41" s="882" t="str">
        <f t="shared" ref="AC41:AC72" si="5">IF(Z41="","",SUM(I41:V41)*Y41)</f>
        <v/>
      </c>
      <c r="AD41" s="625"/>
      <c r="AE41" s="625"/>
      <c r="AF41" s="625"/>
      <c r="AG41" s="625"/>
      <c r="AH41" s="625"/>
      <c r="AI41" s="625"/>
      <c r="AJ41" s="625"/>
      <c r="AK41" s="625"/>
      <c r="AL41" s="625"/>
      <c r="AM41" s="268"/>
    </row>
    <row r="42" spans="1:39" ht="15" customHeight="1">
      <c r="A42" s="220" t="s">
        <v>1266</v>
      </c>
      <c r="B42" s="652" t="str">
        <f>IF(VLOOKUP($A42,'Data (new)'!$A:$T,5,0)="","",VLOOKUP($A42,'Data (new)'!$A:$T,5,0))</f>
        <v>T22 Dune</v>
      </c>
      <c r="C42" s="652" t="str">
        <f>IF(VLOOKUP($A42,'Data (new)'!A:T,6,0)="","",VLOOKUP($A42,'Data (new)'!$A:$T,6,0))</f>
        <v xml:space="preserve">Ninja 5 </v>
      </c>
      <c r="D42" s="653" t="str">
        <f>IF(VLOOKUP($A42,'Data (new)'!$A:$T,8,0)="","",VLOOKUP($A42,'Data (new)'!$A:$T,8,0))</f>
        <v>Full friction</v>
      </c>
      <c r="E42" s="878">
        <f>IF(VLOOKUP($A42,'Data (new)'!$A:$T,11,0)="","",VLOOKUP($A42,'Data (new)'!$A:$T,11,0))</f>
        <v>1</v>
      </c>
      <c r="F42" s="878" t="str">
        <f>IF(VLOOKUP($A42,'Data (new)'!$A:$T,10,0)="","",VLOOKUP($A42,'Data (new)'!$A:$T,10,0))</f>
        <v>M</v>
      </c>
      <c r="G42" s="660">
        <f>IF(VLOOKUP($A42,'Data (new)'!$A:$T,16,0)="","",VLOOKUP($A42,'Data (new)'!$A:$T,16,0))</f>
        <v>139</v>
      </c>
      <c r="H42" s="660">
        <f>IF(VLOOKUP($A42,'Data (new)'!$A:$T,18,0)="","",VLOOKUP($A42,'Data (new)'!$A:$T,18,0))</f>
        <v>153</v>
      </c>
      <c r="I42" s="817"/>
      <c r="J42" s="818"/>
      <c r="K42" s="819"/>
      <c r="L42" s="820"/>
      <c r="M42" s="821"/>
      <c r="N42" s="822"/>
      <c r="O42" s="823"/>
      <c r="P42" s="824"/>
      <c r="Q42" s="825"/>
      <c r="R42" s="826"/>
      <c r="S42" s="827"/>
      <c r="T42" s="828"/>
      <c r="U42" s="829"/>
      <c r="V42" s="830"/>
      <c r="W42" s="685"/>
      <c r="X42" s="685"/>
      <c r="Y42" s="852">
        <f>IF(VLOOKUP($A42,'Data (new)'!$A:$T,12,0)="","",VLOOKUP($A42,'Data (new)'!$A:$T,12,0))</f>
        <v>1</v>
      </c>
      <c r="Z42" s="656" t="str">
        <f t="shared" si="3"/>
        <v/>
      </c>
      <c r="AA42" s="657" t="str">
        <f t="shared" si="4"/>
        <v/>
      </c>
      <c r="AB42" s="881" t="str">
        <f>IF(ISERROR(Tableau16[[#This Row],[Cost (excl tax, EUR)]]*(1-$H$4)),"",Tableau16[[#This Row],[Cost (excl tax, EUR)]]*(1-$H$4))</f>
        <v/>
      </c>
      <c r="AC42" s="882" t="str">
        <f t="shared" si="5"/>
        <v/>
      </c>
      <c r="AD42" s="498"/>
      <c r="AE42" s="498"/>
      <c r="AF42" s="498"/>
      <c r="AG42" s="498"/>
      <c r="AH42" s="498"/>
      <c r="AI42" s="498"/>
      <c r="AJ42" s="498"/>
      <c r="AK42" s="498"/>
      <c r="AL42" s="498"/>
    </row>
    <row r="43" spans="1:39" ht="15" customHeight="1">
      <c r="A43" s="220" t="s">
        <v>1267</v>
      </c>
      <c r="B43" s="652" t="str">
        <f>IF(VLOOKUP($A43,'Data (new)'!$A:$T,5,0)="","",VLOOKUP($A43,'Data (new)'!$A:$T,5,0))</f>
        <v>T22 Dune</v>
      </c>
      <c r="C43" s="652" t="str">
        <f>IF(VLOOKUP($A43,'Data (new)'!A:T,6,0)="","",VLOOKUP($A43,'Data (new)'!$A:$T,6,0))</f>
        <v xml:space="preserve">Ninja 6 </v>
      </c>
      <c r="D43" s="653" t="str">
        <f>IF(VLOOKUP($A43,'Data (new)'!$A:$T,8,0)="","",VLOOKUP($A43,'Data (new)'!$A:$T,8,0))</f>
        <v>Full friction</v>
      </c>
      <c r="E43" s="878">
        <f>IF(VLOOKUP($A43,'Data (new)'!$A:$T,11,0)="","",VLOOKUP($A43,'Data (new)'!$A:$T,11,0))</f>
        <v>1</v>
      </c>
      <c r="F43" s="878" t="str">
        <f>IF(VLOOKUP($A43,'Data (new)'!$A:$T,10,0)="","",VLOOKUP($A43,'Data (new)'!$A:$T,10,0))</f>
        <v>L</v>
      </c>
      <c r="G43" s="660">
        <f>IF(VLOOKUP($A43,'Data (new)'!$A:$T,16,0)="","",VLOOKUP($A43,'Data (new)'!$A:$T,16,0))</f>
        <v>182</v>
      </c>
      <c r="H43" s="660">
        <f>IF(VLOOKUP($A43,'Data (new)'!$A:$T,18,0)="","",VLOOKUP($A43,'Data (new)'!$A:$T,18,0))</f>
        <v>200</v>
      </c>
      <c r="I43" s="817"/>
      <c r="J43" s="818"/>
      <c r="K43" s="819"/>
      <c r="L43" s="820"/>
      <c r="M43" s="821"/>
      <c r="N43" s="822"/>
      <c r="O43" s="823"/>
      <c r="P43" s="824"/>
      <c r="Q43" s="825"/>
      <c r="R43" s="826"/>
      <c r="S43" s="827"/>
      <c r="T43" s="828"/>
      <c r="U43" s="829"/>
      <c r="V43" s="830"/>
      <c r="W43" s="685"/>
      <c r="X43" s="685"/>
      <c r="Y43" s="852">
        <f>IF(VLOOKUP($A43,'Data (new)'!$A:$T,12,0)="","",VLOOKUP($A43,'Data (new)'!$A:$T,12,0))</f>
        <v>1</v>
      </c>
      <c r="Z43" s="656" t="str">
        <f t="shared" si="3"/>
        <v/>
      </c>
      <c r="AA43" s="657" t="str">
        <f t="shared" si="4"/>
        <v/>
      </c>
      <c r="AB43" s="881" t="str">
        <f>IF(ISERROR(Tableau16[[#This Row],[Cost (excl tax, EUR)]]*(1-$H$4)),"",Tableau16[[#This Row],[Cost (excl tax, EUR)]]*(1-$H$4))</f>
        <v/>
      </c>
      <c r="AC43" s="882" t="str">
        <f t="shared" si="5"/>
        <v/>
      </c>
      <c r="AD43" s="498"/>
      <c r="AE43" s="498"/>
      <c r="AF43" s="498"/>
      <c r="AG43" s="498"/>
      <c r="AH43" s="498"/>
      <c r="AI43" s="498"/>
      <c r="AJ43" s="498"/>
      <c r="AK43" s="498"/>
      <c r="AL43" s="498"/>
    </row>
    <row r="44" spans="1:39" ht="15" customHeight="1">
      <c r="A44" s="220" t="s">
        <v>1268</v>
      </c>
      <c r="B44" s="652" t="str">
        <f>IF(VLOOKUP($A44,'Data (new)'!$A:$T,5,0)="","",VLOOKUP($A44,'Data (new)'!$A:$T,5,0))</f>
        <v>T22 Dune</v>
      </c>
      <c r="C44" s="652" t="str">
        <f>IF(VLOOKUP($A44,'Data (new)'!A:T,6,0)="","",VLOOKUP($A44,'Data (new)'!$A:$T,6,0))</f>
        <v xml:space="preserve">Ninja 7 </v>
      </c>
      <c r="D44" s="653" t="str">
        <f>IF(VLOOKUP($A44,'Data (new)'!$A:$T,8,0)="","",VLOOKUP($A44,'Data (new)'!$A:$T,8,0))</f>
        <v>Full friction</v>
      </c>
      <c r="E44" s="878">
        <f>IF(VLOOKUP($A44,'Data (new)'!$A:$T,11,0)="","",VLOOKUP($A44,'Data (new)'!$A:$T,11,0))</f>
        <v>1</v>
      </c>
      <c r="F44" s="878" t="str">
        <f>IF(VLOOKUP($A44,'Data (new)'!$A:$T,10,0)="","",VLOOKUP($A44,'Data (new)'!$A:$T,10,0))</f>
        <v>XL</v>
      </c>
      <c r="G44" s="660">
        <f>IF(VLOOKUP($A44,'Data (new)'!$A:$T,16,0)="","",VLOOKUP($A44,'Data (new)'!$A:$T,16,0))</f>
        <v>198</v>
      </c>
      <c r="H44" s="660">
        <f>IF(VLOOKUP($A44,'Data (new)'!$A:$T,18,0)="","",VLOOKUP($A44,'Data (new)'!$A:$T,18,0))</f>
        <v>218</v>
      </c>
      <c r="I44" s="817"/>
      <c r="J44" s="818"/>
      <c r="K44" s="819"/>
      <c r="L44" s="820"/>
      <c r="M44" s="821"/>
      <c r="N44" s="822"/>
      <c r="O44" s="823"/>
      <c r="P44" s="824"/>
      <c r="Q44" s="825"/>
      <c r="R44" s="826"/>
      <c r="S44" s="827"/>
      <c r="T44" s="828"/>
      <c r="U44" s="829"/>
      <c r="V44" s="830"/>
      <c r="W44" s="685"/>
      <c r="X44" s="685"/>
      <c r="Y44" s="852">
        <f>IF(VLOOKUP($A44,'Data (new)'!$A:$T,12,0)="","",VLOOKUP($A44,'Data (new)'!$A:$T,12,0))</f>
        <v>1</v>
      </c>
      <c r="Z44" s="656" t="str">
        <f t="shared" si="3"/>
        <v/>
      </c>
      <c r="AA44" s="657" t="str">
        <f t="shared" si="4"/>
        <v/>
      </c>
      <c r="AB44" s="881" t="str">
        <f>IF(ISERROR(Tableau16[[#This Row],[Cost (excl tax, EUR)]]*(1-$H$4)),"",Tableau16[[#This Row],[Cost (excl tax, EUR)]]*(1-$H$4))</f>
        <v/>
      </c>
      <c r="AC44" s="882" t="str">
        <f t="shared" si="5"/>
        <v/>
      </c>
      <c r="AD44" s="498"/>
      <c r="AE44" s="498"/>
      <c r="AF44" s="498"/>
      <c r="AG44" s="498"/>
      <c r="AH44" s="498"/>
      <c r="AI44" s="498"/>
      <c r="AJ44" s="498"/>
      <c r="AK44" s="498"/>
      <c r="AL44" s="498"/>
    </row>
    <row r="45" spans="1:39" ht="15" customHeight="1">
      <c r="A45" s="221" t="s">
        <v>708</v>
      </c>
      <c r="B45" s="652" t="str">
        <f>IF(VLOOKUP($A45,'Data (new)'!$A:$T,5,0)="","",VLOOKUP($A45,'Data (new)'!$A:$T,5,0))</f>
        <v>T20 Dune</v>
      </c>
      <c r="C45" s="652" t="str">
        <f>IF(VLOOKUP($A45,'Data (new)'!A:T,6,0)="","",VLOOKUP($A45,'Data (new)'!$A:$T,6,0))</f>
        <v>Nipper 1</v>
      </c>
      <c r="D45" s="653" t="str">
        <f>IF(VLOOKUP($A45,'Data (new)'!$A:$T,8,0)="","",VLOOKUP($A45,'Data (new)'!$A:$T,8,0))</f>
        <v>Full friction</v>
      </c>
      <c r="E45" s="878">
        <f>IF(VLOOKUP($A45,'Data (new)'!$A:$T,11,0)="","",VLOOKUP($A45,'Data (new)'!$A:$T,11,0))</f>
        <v>1</v>
      </c>
      <c r="F45" s="878" t="str">
        <f>IF(VLOOKUP($A45,'Data (new)'!$A:$T,10,0)="","",VLOOKUP($A45,'Data (new)'!$A:$T,10,0))</f>
        <v>M</v>
      </c>
      <c r="G45" s="660">
        <f>IF(VLOOKUP($A45,'Data (new)'!$A:$T,16,0)="","",VLOOKUP($A45,'Data (new)'!$A:$T,16,0))</f>
        <v>144</v>
      </c>
      <c r="H45" s="660">
        <f>IF(VLOOKUP($A45,'Data (new)'!$A:$T,18,0)="","",VLOOKUP($A45,'Data (new)'!$A:$T,18,0))</f>
        <v>158</v>
      </c>
      <c r="I45" s="817"/>
      <c r="J45" s="818"/>
      <c r="K45" s="819"/>
      <c r="L45" s="820"/>
      <c r="M45" s="821"/>
      <c r="N45" s="822"/>
      <c r="O45" s="823"/>
      <c r="P45" s="824"/>
      <c r="Q45" s="825"/>
      <c r="R45" s="826"/>
      <c r="S45" s="827"/>
      <c r="T45" s="828"/>
      <c r="U45" s="829"/>
      <c r="V45" s="830"/>
      <c r="W45" s="685"/>
      <c r="X45" s="685"/>
      <c r="Y45" s="852">
        <f>IF(VLOOKUP($A45,'Data (new)'!$A:$T,12,0)="","",VLOOKUP($A45,'Data (new)'!$A:$T,12,0))</f>
        <v>1.9</v>
      </c>
      <c r="Z45" s="656" t="str">
        <f t="shared" si="3"/>
        <v/>
      </c>
      <c r="AA45" s="657" t="str">
        <f t="shared" si="4"/>
        <v/>
      </c>
      <c r="AB45" s="881" t="str">
        <f>IF(ISERROR(Tableau16[[#This Row],[Cost (excl tax, EUR)]]*(1-$H$4)),"",Tableau16[[#This Row],[Cost (excl tax, EUR)]]*(1-$H$4))</f>
        <v/>
      </c>
      <c r="AC45" s="882" t="str">
        <f t="shared" si="5"/>
        <v/>
      </c>
      <c r="AD45" s="498"/>
      <c r="AE45" s="498"/>
      <c r="AF45" s="498"/>
      <c r="AG45" s="498"/>
      <c r="AH45" s="498"/>
      <c r="AI45" s="498"/>
      <c r="AJ45" s="498"/>
      <c r="AK45" s="498"/>
      <c r="AL45" s="498"/>
    </row>
    <row r="46" spans="1:39" ht="15" customHeight="1">
      <c r="A46" s="220" t="s">
        <v>697</v>
      </c>
      <c r="B46" s="652" t="str">
        <f>IF(VLOOKUP($A46,'Data (new)'!$A:$T,5,0)="","",VLOOKUP($A46,'Data (new)'!$A:$T,5,0))</f>
        <v>T20 Dune</v>
      </c>
      <c r="C46" s="652" t="str">
        <f>IF(VLOOKUP($A46,'Data (new)'!A:T,6,0)="","",VLOOKUP($A46,'Data (new)'!$A:$T,6,0))</f>
        <v>Odon 1</v>
      </c>
      <c r="D46" s="653" t="str">
        <f>IF(VLOOKUP($A46,'Data (new)'!$A:$T,8,0)="","",VLOOKUP($A46,'Data (new)'!$A:$T,8,0))</f>
        <v>Full friction</v>
      </c>
      <c r="E46" s="878">
        <f>IF(VLOOKUP($A46,'Data (new)'!$A:$T,11,0)="","",VLOOKUP($A46,'Data (new)'!$A:$T,11,0))</f>
        <v>1</v>
      </c>
      <c r="F46" s="878" t="str">
        <f>IF(VLOOKUP($A46,'Data (new)'!$A:$T,10,0)="","",VLOOKUP($A46,'Data (new)'!$A:$T,10,0))</f>
        <v>S</v>
      </c>
      <c r="G46" s="660">
        <f>IF(VLOOKUP($A46,'Data (new)'!$A:$T,16,0)="","",VLOOKUP($A46,'Data (new)'!$A:$T,16,0))</f>
        <v>136</v>
      </c>
      <c r="H46" s="660">
        <f>IF(VLOOKUP($A46,'Data (new)'!$A:$T,18,0)="","",VLOOKUP($A46,'Data (new)'!$A:$T,18,0))</f>
        <v>150</v>
      </c>
      <c r="I46" s="817"/>
      <c r="J46" s="818"/>
      <c r="K46" s="819"/>
      <c r="L46" s="820"/>
      <c r="M46" s="821"/>
      <c r="N46" s="822"/>
      <c r="O46" s="823"/>
      <c r="P46" s="824"/>
      <c r="Q46" s="825"/>
      <c r="R46" s="826"/>
      <c r="S46" s="827"/>
      <c r="T46" s="828"/>
      <c r="U46" s="829"/>
      <c r="V46" s="830"/>
      <c r="W46" s="685"/>
      <c r="X46" s="685"/>
      <c r="Y46" s="852">
        <f>IF(VLOOKUP($A46,'Data (new)'!$A:$T,12,0)="","",VLOOKUP($A46,'Data (new)'!$A:$T,12,0))</f>
        <v>1.3</v>
      </c>
      <c r="Z46" s="656" t="str">
        <f t="shared" si="3"/>
        <v/>
      </c>
      <c r="AA46" s="657" t="str">
        <f t="shared" si="4"/>
        <v/>
      </c>
      <c r="AB46" s="881" t="str">
        <f>IF(ISERROR(Tableau16[[#This Row],[Cost (excl tax, EUR)]]*(1-$H$4)),"",Tableau16[[#This Row],[Cost (excl tax, EUR)]]*(1-$H$4))</f>
        <v/>
      </c>
      <c r="AC46" s="882" t="str">
        <f t="shared" si="5"/>
        <v/>
      </c>
      <c r="AD46" s="625"/>
      <c r="AE46" s="625"/>
      <c r="AF46" s="625"/>
      <c r="AG46" s="625"/>
      <c r="AH46" s="625"/>
      <c r="AI46" s="625"/>
      <c r="AJ46" s="625"/>
      <c r="AK46" s="625"/>
      <c r="AL46" s="625"/>
    </row>
    <row r="47" spans="1:39" ht="15" customHeight="1">
      <c r="A47" s="220" t="s">
        <v>698</v>
      </c>
      <c r="B47" s="652" t="str">
        <f>IF(VLOOKUP($A47,'Data (new)'!$A:$T,5,0)="","",VLOOKUP($A47,'Data (new)'!$A:$T,5,0))</f>
        <v>T20 Dune</v>
      </c>
      <c r="C47" s="652" t="str">
        <f>IF(VLOOKUP($A47,'Data (new)'!A:T,6,0)="","",VLOOKUP($A47,'Data (new)'!$A:$T,6,0))</f>
        <v>Odon 2</v>
      </c>
      <c r="D47" s="653" t="str">
        <f>IF(VLOOKUP($A47,'Data (new)'!$A:$T,8,0)="","",VLOOKUP($A47,'Data (new)'!$A:$T,8,0))</f>
        <v>Full friction</v>
      </c>
      <c r="E47" s="878">
        <f>IF(VLOOKUP($A47,'Data (new)'!$A:$T,11,0)="","",VLOOKUP($A47,'Data (new)'!$A:$T,11,0))</f>
        <v>1</v>
      </c>
      <c r="F47" s="878" t="str">
        <f>IF(VLOOKUP($A47,'Data (new)'!$A:$T,10,0)="","",VLOOKUP($A47,'Data (new)'!$A:$T,10,0))</f>
        <v>M</v>
      </c>
      <c r="G47" s="660">
        <f>IF(VLOOKUP($A47,'Data (new)'!$A:$T,16,0)="","",VLOOKUP($A47,'Data (new)'!$A:$T,16,0))</f>
        <v>140</v>
      </c>
      <c r="H47" s="660">
        <f>IF(VLOOKUP($A47,'Data (new)'!$A:$T,18,0)="","",VLOOKUP($A47,'Data (new)'!$A:$T,18,0))</f>
        <v>154</v>
      </c>
      <c r="I47" s="817"/>
      <c r="J47" s="818"/>
      <c r="K47" s="819"/>
      <c r="L47" s="820"/>
      <c r="M47" s="821"/>
      <c r="N47" s="822"/>
      <c r="O47" s="823"/>
      <c r="P47" s="824"/>
      <c r="Q47" s="825"/>
      <c r="R47" s="826"/>
      <c r="S47" s="827"/>
      <c r="T47" s="828"/>
      <c r="U47" s="829"/>
      <c r="V47" s="830"/>
      <c r="W47" s="685"/>
      <c r="X47" s="685"/>
      <c r="Y47" s="852">
        <f>IF(VLOOKUP($A47,'Data (new)'!$A:$T,12,0)="","",VLOOKUP($A47,'Data (new)'!$A:$T,12,0))</f>
        <v>1.6</v>
      </c>
      <c r="Z47" s="656" t="str">
        <f t="shared" si="3"/>
        <v/>
      </c>
      <c r="AA47" s="657" t="str">
        <f t="shared" si="4"/>
        <v/>
      </c>
      <c r="AB47" s="881" t="str">
        <f>IF(ISERROR(Tableau16[[#This Row],[Cost (excl tax, EUR)]]*(1-$H$4)),"",Tableau16[[#This Row],[Cost (excl tax, EUR)]]*(1-$H$4))</f>
        <v/>
      </c>
      <c r="AC47" s="882" t="str">
        <f t="shared" si="5"/>
        <v/>
      </c>
      <c r="AD47" s="625"/>
      <c r="AE47" s="625"/>
      <c r="AF47" s="625"/>
      <c r="AG47" s="625"/>
      <c r="AH47" s="625"/>
      <c r="AI47" s="625"/>
      <c r="AJ47" s="625"/>
      <c r="AK47" s="625"/>
      <c r="AL47" s="625"/>
    </row>
    <row r="48" spans="1:39" ht="15" customHeight="1">
      <c r="A48" s="220" t="s">
        <v>699</v>
      </c>
      <c r="B48" s="652" t="str">
        <f>IF(VLOOKUP($A48,'Data (new)'!$A:$T,5,0)="","",VLOOKUP($A48,'Data (new)'!$A:$T,5,0))</f>
        <v>T20 Dune</v>
      </c>
      <c r="C48" s="652" t="str">
        <f>IF(VLOOKUP($A48,'Data (new)'!A:T,6,0)="","",VLOOKUP($A48,'Data (new)'!$A:$T,6,0))</f>
        <v>Odon 3</v>
      </c>
      <c r="D48" s="653" t="str">
        <f>IF(VLOOKUP($A48,'Data (new)'!$A:$T,8,0)="","",VLOOKUP($A48,'Data (new)'!$A:$T,8,0))</f>
        <v>Full friction</v>
      </c>
      <c r="E48" s="878">
        <f>IF(VLOOKUP($A48,'Data (new)'!$A:$T,11,0)="","",VLOOKUP($A48,'Data (new)'!$A:$T,11,0))</f>
        <v>1</v>
      </c>
      <c r="F48" s="878" t="str">
        <f>IF(VLOOKUP($A48,'Data (new)'!$A:$T,10,0)="","",VLOOKUP($A48,'Data (new)'!$A:$T,10,0))</f>
        <v>XL</v>
      </c>
      <c r="G48" s="660">
        <f>IF(VLOOKUP($A48,'Data (new)'!$A:$T,16,0)="","",VLOOKUP($A48,'Data (new)'!$A:$T,16,0))</f>
        <v>249</v>
      </c>
      <c r="H48" s="660">
        <f>IF(VLOOKUP($A48,'Data (new)'!$A:$T,18,0)="","",VLOOKUP($A48,'Data (new)'!$A:$T,18,0))</f>
        <v>274</v>
      </c>
      <c r="I48" s="817"/>
      <c r="J48" s="818"/>
      <c r="K48" s="819"/>
      <c r="L48" s="820"/>
      <c r="M48" s="821"/>
      <c r="N48" s="822"/>
      <c r="O48" s="823"/>
      <c r="P48" s="824"/>
      <c r="Q48" s="825"/>
      <c r="R48" s="826"/>
      <c r="S48" s="827"/>
      <c r="T48" s="828"/>
      <c r="U48" s="829"/>
      <c r="V48" s="830"/>
      <c r="W48" s="685"/>
      <c r="X48" s="685"/>
      <c r="Y48" s="852">
        <f>IF(VLOOKUP($A48,'Data (new)'!$A:$T,12,0)="","",VLOOKUP($A48,'Data (new)'!$A:$T,12,0))</f>
        <v>3.7</v>
      </c>
      <c r="Z48" s="656" t="str">
        <f t="shared" si="3"/>
        <v/>
      </c>
      <c r="AA48" s="657" t="str">
        <f t="shared" si="4"/>
        <v/>
      </c>
      <c r="AB48" s="881" t="str">
        <f>IF(ISERROR(Tableau16[[#This Row],[Cost (excl tax, EUR)]]*(1-$H$4)),"",Tableau16[[#This Row],[Cost (excl tax, EUR)]]*(1-$H$4))</f>
        <v/>
      </c>
      <c r="AC48" s="882" t="str">
        <f t="shared" si="5"/>
        <v/>
      </c>
      <c r="AD48" s="625"/>
      <c r="AE48" s="625"/>
      <c r="AF48" s="625"/>
      <c r="AG48" s="625"/>
      <c r="AH48" s="625"/>
      <c r="AI48" s="625"/>
      <c r="AJ48" s="625"/>
      <c r="AK48" s="625"/>
      <c r="AL48" s="625"/>
    </row>
    <row r="49" spans="1:39" ht="15" customHeight="1">
      <c r="A49" s="220" t="s">
        <v>718</v>
      </c>
      <c r="B49" s="652" t="str">
        <f>IF(VLOOKUP($A49,'Data (new)'!$A:$T,5,0)="","",VLOOKUP($A49,'Data (new)'!$A:$T,5,0))</f>
        <v>T21 Dune</v>
      </c>
      <c r="C49" s="652" t="str">
        <f>IF(VLOOKUP($A49,'Data (new)'!A:T,6,0)="","",VLOOKUP($A49,'Data (new)'!$A:$T,6,0))</f>
        <v>Odon 4</v>
      </c>
      <c r="D49" s="653" t="str">
        <f>IF(VLOOKUP($A49,'Data (new)'!$A:$T,8,0)="","",VLOOKUP($A49,'Data (new)'!$A:$T,8,0))</f>
        <v>Full friction</v>
      </c>
      <c r="E49" s="878">
        <f>IF(VLOOKUP($A49,'Data (new)'!$A:$T,11,0)="","",VLOOKUP($A49,'Data (new)'!$A:$T,11,0))</f>
        <v>1</v>
      </c>
      <c r="F49" s="878" t="str">
        <f>IF(VLOOKUP($A49,'Data (new)'!$A:$T,10,0)="","",VLOOKUP($A49,'Data (new)'!$A:$T,10,0))</f>
        <v>M</v>
      </c>
      <c r="G49" s="660">
        <f>IF(VLOOKUP($A49,'Data (new)'!$A:$T,16,0)="","",VLOOKUP($A49,'Data (new)'!$A:$T,16,0))</f>
        <v>202</v>
      </c>
      <c r="H49" s="660">
        <f>IF(VLOOKUP($A49,'Data (new)'!$A:$T,18,0)="","",VLOOKUP($A49,'Data (new)'!$A:$T,18,0))</f>
        <v>222</v>
      </c>
      <c r="I49" s="817"/>
      <c r="J49" s="818"/>
      <c r="K49" s="819"/>
      <c r="L49" s="820"/>
      <c r="M49" s="821"/>
      <c r="N49" s="822"/>
      <c r="O49" s="823"/>
      <c r="P49" s="824"/>
      <c r="Q49" s="825"/>
      <c r="R49" s="826"/>
      <c r="S49" s="827"/>
      <c r="T49" s="828"/>
      <c r="U49" s="829"/>
      <c r="V49" s="830"/>
      <c r="W49" s="685"/>
      <c r="X49" s="685"/>
      <c r="Y49" s="852">
        <f>IF(VLOOKUP($A49,'Data (new)'!$A:$T,12,0)="","",VLOOKUP($A49,'Data (new)'!$A:$T,12,0))</f>
        <v>2.5</v>
      </c>
      <c r="Z49" s="656" t="str">
        <f t="shared" si="3"/>
        <v/>
      </c>
      <c r="AA49" s="657" t="str">
        <f t="shared" si="4"/>
        <v/>
      </c>
      <c r="AB49" s="881" t="str">
        <f>IF(ISERROR(Tableau16[[#This Row],[Cost (excl tax, EUR)]]*(1-$H$4)),"",Tableau16[[#This Row],[Cost (excl tax, EUR)]]*(1-$H$4))</f>
        <v/>
      </c>
      <c r="AC49" s="882" t="str">
        <f t="shared" si="5"/>
        <v/>
      </c>
      <c r="AD49" s="625"/>
      <c r="AE49" s="625"/>
      <c r="AF49" s="625"/>
      <c r="AG49" s="625"/>
      <c r="AH49" s="625"/>
      <c r="AI49" s="625"/>
      <c r="AJ49" s="625"/>
      <c r="AK49" s="625"/>
      <c r="AL49" s="625"/>
    </row>
    <row r="50" spans="1:39" ht="15" customHeight="1">
      <c r="A50" s="669" t="s">
        <v>1482</v>
      </c>
      <c r="B50" s="652" t="str">
        <f>IF(VLOOKUP($A50,'Data (new)'!$A:$T,5,0)="","",VLOOKUP($A50,'Data (new)'!$A:$T,5,0))</f>
        <v>T22 Dune Asia</v>
      </c>
      <c r="C50" s="652" t="str">
        <f>IF(VLOOKUP($A50,'Data (new)'!A:T,6,0)="","",VLOOKUP($A50,'Data (new)'!$A:$T,6,0))</f>
        <v>Orbital 1</v>
      </c>
      <c r="D50" s="653" t="str">
        <f>IF(VLOOKUP($A50,'Data (new)'!$A:$T,8,0)="","",VLOOKUP($A50,'Data (new)'!$A:$T,8,0))</f>
        <v>Full friction</v>
      </c>
      <c r="E50" s="878">
        <f>IF(VLOOKUP($A50,'Data (new)'!$A:$T,11,0)="","",VLOOKUP($A50,'Data (new)'!$A:$T,11,0))</f>
        <v>1</v>
      </c>
      <c r="F50" s="878" t="str">
        <f>IF(VLOOKUP($A50,'Data (new)'!$A:$T,10,0)="","",VLOOKUP($A50,'Data (new)'!$A:$T,10,0))</f>
        <v>S</v>
      </c>
      <c r="G50" s="660">
        <f>IF(VLOOKUP($A50,'Data (new)'!$A:$T,16,0)="","",VLOOKUP($A50,'Data (new)'!$A:$T,16,0))</f>
        <v>107</v>
      </c>
      <c r="H50" s="660">
        <f>IF(VLOOKUP($A50,'Data (new)'!$A:$T,18,0)="","",VLOOKUP($A50,'Data (new)'!$A:$T,18,0))</f>
        <v>118</v>
      </c>
      <c r="I50" s="817"/>
      <c r="J50" s="818"/>
      <c r="K50" s="819"/>
      <c r="L50" s="820"/>
      <c r="M50" s="821"/>
      <c r="N50" s="822"/>
      <c r="O50" s="823"/>
      <c r="P50" s="824"/>
      <c r="Q50" s="825"/>
      <c r="R50" s="826"/>
      <c r="S50" s="827"/>
      <c r="T50" s="828"/>
      <c r="U50" s="829"/>
      <c r="V50" s="830"/>
      <c r="W50" s="685"/>
      <c r="X50" s="685"/>
      <c r="Y50" s="852">
        <f>IF(VLOOKUP($A50,'Data (new)'!$A:$T,12,0)="","",VLOOKUP($A50,'Data (new)'!$A:$T,12,0))</f>
        <v>1.03</v>
      </c>
      <c r="Z50" s="656" t="str">
        <f t="shared" si="3"/>
        <v/>
      </c>
      <c r="AA50" s="657" t="str">
        <f t="shared" si="4"/>
        <v/>
      </c>
      <c r="AB50" s="881" t="str">
        <f>IF(ISERROR(Tableau16[[#This Row],[Cost (excl tax, EUR)]]*(1-$H$4)),"",Tableau16[[#This Row],[Cost (excl tax, EUR)]]*(1-$H$4))</f>
        <v/>
      </c>
      <c r="AC50" s="882" t="str">
        <f t="shared" si="5"/>
        <v/>
      </c>
      <c r="AD50" s="625"/>
      <c r="AE50" s="625"/>
      <c r="AF50" s="625"/>
      <c r="AG50" s="625"/>
      <c r="AH50" s="625"/>
      <c r="AI50" s="625"/>
      <c r="AJ50" s="625"/>
      <c r="AK50" s="625"/>
      <c r="AL50" s="625"/>
    </row>
    <row r="51" spans="1:39" ht="15" customHeight="1">
      <c r="A51" s="655" t="s">
        <v>1391</v>
      </c>
      <c r="B51" s="652" t="str">
        <f>IF(VLOOKUP($A51,'Data (new)'!$A:$T,5,0)="","",VLOOKUP($A51,'Data (new)'!$A:$T,5,0))</f>
        <v>T22 Dune Asia</v>
      </c>
      <c r="C51" s="652" t="str">
        <f>IF(VLOOKUP($A51,'Data (new)'!A:T,6,0)="","",VLOOKUP($A51,'Data (new)'!$A:$T,6,0))</f>
        <v>Orbital 2</v>
      </c>
      <c r="D51" s="653" t="str">
        <f>IF(VLOOKUP($A51,'Data (new)'!$A:$T,8,0)="","",VLOOKUP($A51,'Data (new)'!$A:$T,8,0))</f>
        <v>Full friction</v>
      </c>
      <c r="E51" s="878">
        <f>IF(VLOOKUP($A51,'Data (new)'!$A:$T,11,0)="","",VLOOKUP($A51,'Data (new)'!$A:$T,11,0))</f>
        <v>1</v>
      </c>
      <c r="F51" s="878" t="str">
        <f>IF(VLOOKUP($A51,'Data (new)'!$A:$T,10,0)="","",VLOOKUP($A51,'Data (new)'!$A:$T,10,0))</f>
        <v>S</v>
      </c>
      <c r="G51" s="660">
        <f>IF(VLOOKUP($A51,'Data (new)'!$A:$T,16,0)="","",VLOOKUP($A51,'Data (new)'!$A:$T,16,0))</f>
        <v>112</v>
      </c>
      <c r="H51" s="660">
        <f>IF(VLOOKUP($A51,'Data (new)'!$A:$T,18,0)="","",VLOOKUP($A51,'Data (new)'!$A:$T,18,0))</f>
        <v>123</v>
      </c>
      <c r="I51" s="817"/>
      <c r="J51" s="818"/>
      <c r="K51" s="819"/>
      <c r="L51" s="820"/>
      <c r="M51" s="821"/>
      <c r="N51" s="822"/>
      <c r="O51" s="823"/>
      <c r="P51" s="824"/>
      <c r="Q51" s="825"/>
      <c r="R51" s="826"/>
      <c r="S51" s="827"/>
      <c r="T51" s="828"/>
      <c r="U51" s="829"/>
      <c r="V51" s="830"/>
      <c r="W51" s="685"/>
      <c r="X51" s="685"/>
      <c r="Y51" s="852">
        <f>IF(VLOOKUP($A51,'Data (new)'!$A:$T,12,0)="","",VLOOKUP($A51,'Data (new)'!$A:$T,12,0))</f>
        <v>1.19</v>
      </c>
      <c r="Z51" s="656" t="str">
        <f t="shared" si="3"/>
        <v/>
      </c>
      <c r="AA51" s="657" t="str">
        <f t="shared" si="4"/>
        <v/>
      </c>
      <c r="AB51" s="881" t="str">
        <f>IF(ISERROR(Tableau16[[#This Row],[Cost (excl tax, EUR)]]*(1-$H$4)),"",Tableau16[[#This Row],[Cost (excl tax, EUR)]]*(1-$H$4))</f>
        <v/>
      </c>
      <c r="AC51" s="882" t="str">
        <f t="shared" si="5"/>
        <v/>
      </c>
      <c r="AD51" s="625"/>
      <c r="AE51" s="625"/>
      <c r="AF51" s="625"/>
      <c r="AG51" s="625"/>
      <c r="AH51" s="625"/>
      <c r="AI51" s="625"/>
      <c r="AJ51" s="625"/>
      <c r="AK51" s="625"/>
      <c r="AL51" s="625"/>
    </row>
    <row r="52" spans="1:39" ht="15" customHeight="1">
      <c r="A52" s="655" t="s">
        <v>1397</v>
      </c>
      <c r="B52" s="652" t="str">
        <f>IF(VLOOKUP($A52,'Data (new)'!$A:$T,5,0)="","",VLOOKUP($A52,'Data (new)'!$A:$T,5,0))</f>
        <v>T22 Dune Asia</v>
      </c>
      <c r="C52" s="652" t="str">
        <f>IF(VLOOKUP($A52,'Data (new)'!A:T,6,0)="","",VLOOKUP($A52,'Data (new)'!$A:$T,6,0))</f>
        <v>Orbital 3</v>
      </c>
      <c r="D52" s="653" t="str">
        <f>IF(VLOOKUP($A52,'Data (new)'!$A:$T,8,0)="","",VLOOKUP($A52,'Data (new)'!$A:$T,8,0))</f>
        <v>Full friction</v>
      </c>
      <c r="E52" s="878">
        <f>IF(VLOOKUP($A52,'Data (new)'!$A:$T,11,0)="","",VLOOKUP($A52,'Data (new)'!$A:$T,11,0))</f>
        <v>1</v>
      </c>
      <c r="F52" s="878" t="str">
        <f>IF(VLOOKUP($A52,'Data (new)'!$A:$T,10,0)="","",VLOOKUP($A52,'Data (new)'!$A:$T,10,0))</f>
        <v xml:space="preserve">M </v>
      </c>
      <c r="G52" s="660">
        <f>IF(VLOOKUP($A52,'Data (new)'!$A:$T,16,0)="","",VLOOKUP($A52,'Data (new)'!$A:$T,16,0))</f>
        <v>134</v>
      </c>
      <c r="H52" s="660">
        <f>IF(VLOOKUP($A52,'Data (new)'!$A:$T,18,0)="","",VLOOKUP($A52,'Data (new)'!$A:$T,18,0))</f>
        <v>147</v>
      </c>
      <c r="I52" s="817"/>
      <c r="J52" s="818"/>
      <c r="K52" s="819"/>
      <c r="L52" s="820"/>
      <c r="M52" s="821"/>
      <c r="N52" s="822"/>
      <c r="O52" s="823"/>
      <c r="P52" s="824"/>
      <c r="Q52" s="825"/>
      <c r="R52" s="826"/>
      <c r="S52" s="827"/>
      <c r="T52" s="828"/>
      <c r="U52" s="829"/>
      <c r="V52" s="830"/>
      <c r="W52" s="685"/>
      <c r="X52" s="685"/>
      <c r="Y52" s="852">
        <f>IF(VLOOKUP($A52,'Data (new)'!$A:$T,12,0)="","",VLOOKUP($A52,'Data (new)'!$A:$T,12,0))</f>
        <v>1.39</v>
      </c>
      <c r="Z52" s="656" t="str">
        <f t="shared" si="3"/>
        <v/>
      </c>
      <c r="AA52" s="657" t="str">
        <f t="shared" si="4"/>
        <v/>
      </c>
      <c r="AB52" s="881" t="str">
        <f>IF(ISERROR(Tableau16[[#This Row],[Cost (excl tax, EUR)]]*(1-$H$4)),"",Tableau16[[#This Row],[Cost (excl tax, EUR)]]*(1-$H$4))</f>
        <v/>
      </c>
      <c r="AC52" s="882" t="str">
        <f t="shared" si="5"/>
        <v/>
      </c>
      <c r="AD52" s="625"/>
      <c r="AE52" s="625"/>
      <c r="AF52" s="625"/>
      <c r="AG52" s="625"/>
      <c r="AH52" s="625"/>
      <c r="AI52" s="625"/>
      <c r="AJ52" s="625"/>
      <c r="AK52" s="625"/>
      <c r="AL52" s="625"/>
    </row>
    <row r="53" spans="1:39" ht="15" customHeight="1">
      <c r="A53" s="659" t="s">
        <v>1404</v>
      </c>
      <c r="B53" s="652" t="str">
        <f>IF(VLOOKUP($A53,'Data (new)'!$A:$T,5,0)="","",VLOOKUP($A53,'Data (new)'!$A:$T,5,0))</f>
        <v>T22 Dune Asia</v>
      </c>
      <c r="C53" s="652" t="str">
        <f>IF(VLOOKUP($A53,'Data (new)'!A:T,6,0)="","",VLOOKUP($A53,'Data (new)'!$A:$T,6,0))</f>
        <v>Orbital 4</v>
      </c>
      <c r="D53" s="653" t="str">
        <f>IF(VLOOKUP($A53,'Data (new)'!$A:$T,8,0)="","",VLOOKUP($A53,'Data (new)'!$A:$T,8,0))</f>
        <v>Full friction</v>
      </c>
      <c r="E53" s="878">
        <f>IF(VLOOKUP($A53,'Data (new)'!$A:$T,11,0)="","",VLOOKUP($A53,'Data (new)'!$A:$T,11,0))</f>
        <v>1</v>
      </c>
      <c r="F53" s="878" t="str">
        <f>IF(VLOOKUP($A53,'Data (new)'!$A:$T,10,0)="","",VLOOKUP($A53,'Data (new)'!$A:$T,10,0))</f>
        <v xml:space="preserve">M </v>
      </c>
      <c r="G53" s="660">
        <f>IF(VLOOKUP($A53,'Data (new)'!$A:$T,16,0)="","",VLOOKUP($A53,'Data (new)'!$A:$T,16,0))</f>
        <v>151</v>
      </c>
      <c r="H53" s="660">
        <f>IF(VLOOKUP($A53,'Data (new)'!$A:$T,18,0)="","",VLOOKUP($A53,'Data (new)'!$A:$T,18,0))</f>
        <v>166</v>
      </c>
      <c r="I53" s="817"/>
      <c r="J53" s="818"/>
      <c r="K53" s="819"/>
      <c r="L53" s="820"/>
      <c r="M53" s="821"/>
      <c r="N53" s="822"/>
      <c r="O53" s="823"/>
      <c r="P53" s="824"/>
      <c r="Q53" s="825"/>
      <c r="R53" s="826"/>
      <c r="S53" s="827"/>
      <c r="T53" s="828"/>
      <c r="U53" s="829"/>
      <c r="V53" s="830"/>
      <c r="W53" s="685"/>
      <c r="X53" s="685"/>
      <c r="Y53" s="852">
        <f>IF(VLOOKUP($A53,'Data (new)'!$A:$T,12,0)="","",VLOOKUP($A53,'Data (new)'!$A:$T,12,0))</f>
        <v>1.57</v>
      </c>
      <c r="Z53" s="656" t="str">
        <f t="shared" si="3"/>
        <v/>
      </c>
      <c r="AA53" s="657" t="str">
        <f t="shared" si="4"/>
        <v/>
      </c>
      <c r="AB53" s="881" t="str">
        <f>IF(ISERROR(Tableau16[[#This Row],[Cost (excl tax, EUR)]]*(1-$H$4)),"",Tableau16[[#This Row],[Cost (excl tax, EUR)]]*(1-$H$4))</f>
        <v/>
      </c>
      <c r="AC53" s="882" t="str">
        <f t="shared" si="5"/>
        <v/>
      </c>
      <c r="AD53" s="498"/>
      <c r="AE53" s="498"/>
      <c r="AF53" s="498"/>
      <c r="AG53" s="498"/>
      <c r="AH53" s="498"/>
      <c r="AI53" s="498"/>
      <c r="AJ53" s="498"/>
      <c r="AK53" s="498"/>
      <c r="AL53" s="498"/>
    </row>
    <row r="54" spans="1:39" s="652" customFormat="1" ht="15" customHeight="1">
      <c r="A54" s="989" t="s">
        <v>1410</v>
      </c>
      <c r="B54" s="652" t="str">
        <f>IF(VLOOKUP($A54,'Data (new)'!$A:$T,5,0)="","",VLOOKUP($A54,'Data (new)'!$A:$T,5,0))</f>
        <v>T22 Dune Asia</v>
      </c>
      <c r="C54" s="652" t="str">
        <f>IF(VLOOKUP($A54,'Data (new)'!A:T,6,0)="","",VLOOKUP($A54,'Data (new)'!$A:$T,6,0))</f>
        <v>Orbital 5</v>
      </c>
      <c r="D54" s="653" t="str">
        <f>IF(VLOOKUP($A54,'Data (new)'!$A:$T,8,0)="","",VLOOKUP($A54,'Data (new)'!$A:$T,8,0))</f>
        <v>Full friction</v>
      </c>
      <c r="E54" s="878">
        <f>IF(VLOOKUP($A54,'Data (new)'!$A:$T,11,0)="","",VLOOKUP($A54,'Data (new)'!$A:$T,11,0))</f>
        <v>1</v>
      </c>
      <c r="F54" s="878" t="str">
        <f>IF(VLOOKUP($A54,'Data (new)'!$A:$T,10,0)="","",VLOOKUP($A54,'Data (new)'!$A:$T,10,0))</f>
        <v xml:space="preserve">M </v>
      </c>
      <c r="G54" s="660">
        <f>IF(VLOOKUP($A54,'Data (new)'!$A:$T,16,0)="","",VLOOKUP($A54,'Data (new)'!$A:$T,16,0))</f>
        <v>156</v>
      </c>
      <c r="H54" s="660">
        <f>IF(VLOOKUP($A54,'Data (new)'!$A:$T,18,0)="","",VLOOKUP($A54,'Data (new)'!$A:$T,18,0))</f>
        <v>172</v>
      </c>
      <c r="I54" s="817"/>
      <c r="J54" s="818"/>
      <c r="K54" s="819"/>
      <c r="L54" s="820"/>
      <c r="M54" s="821"/>
      <c r="N54" s="822"/>
      <c r="O54" s="823"/>
      <c r="P54" s="824"/>
      <c r="Q54" s="825"/>
      <c r="R54" s="826"/>
      <c r="S54" s="827"/>
      <c r="T54" s="828"/>
      <c r="U54" s="829"/>
      <c r="V54" s="830"/>
      <c r="W54" s="685"/>
      <c r="X54" s="685"/>
      <c r="Y54" s="852">
        <f>IF(VLOOKUP($A54,'Data (new)'!$A:$T,12,0)="","",VLOOKUP($A54,'Data (new)'!$A:$T,12,0))</f>
        <v>1.8</v>
      </c>
      <c r="Z54" s="656" t="str">
        <f t="shared" si="3"/>
        <v/>
      </c>
      <c r="AA54" s="657" t="str">
        <f t="shared" si="4"/>
        <v/>
      </c>
      <c r="AB54" s="881" t="str">
        <f>IF(ISERROR(Tableau16[[#This Row],[Cost (excl tax, EUR)]]*(1-$H$4)),"",Tableau16[[#This Row],[Cost (excl tax, EUR)]]*(1-$H$4))</f>
        <v/>
      </c>
      <c r="AC54" s="882" t="str">
        <f t="shared" si="5"/>
        <v/>
      </c>
      <c r="AD54" s="661"/>
      <c r="AE54" s="661"/>
      <c r="AF54" s="661"/>
      <c r="AG54" s="661"/>
      <c r="AH54" s="661"/>
      <c r="AI54" s="661"/>
      <c r="AJ54" s="661"/>
      <c r="AK54" s="661"/>
      <c r="AL54" s="661"/>
      <c r="AM54" s="662"/>
    </row>
    <row r="55" spans="1:39" ht="15" customHeight="1">
      <c r="A55" s="659" t="s">
        <v>1416</v>
      </c>
      <c r="B55" s="652" t="str">
        <f>IF(VLOOKUP($A55,'Data (new)'!$A:$T,5,0)="","",VLOOKUP($A55,'Data (new)'!$A:$T,5,0))</f>
        <v>T22 Dune Asia</v>
      </c>
      <c r="C55" s="652" t="str">
        <f>IF(VLOOKUP($A55,'Data (new)'!A:T,6,0)="","",VLOOKUP($A55,'Data (new)'!$A:$T,6,0))</f>
        <v>Orbital 6</v>
      </c>
      <c r="D55" s="653" t="str">
        <f>IF(VLOOKUP($A55,'Data (new)'!$A:$T,8,0)="","",VLOOKUP($A55,'Data (new)'!$A:$T,8,0))</f>
        <v>Full friction</v>
      </c>
      <c r="E55" s="878">
        <f>IF(VLOOKUP($A55,'Data (new)'!$A:$T,11,0)="","",VLOOKUP($A55,'Data (new)'!$A:$T,11,0))</f>
        <v>1</v>
      </c>
      <c r="F55" s="878" t="str">
        <f>IF(VLOOKUP($A55,'Data (new)'!$A:$T,10,0)="","",VLOOKUP($A55,'Data (new)'!$A:$T,10,0))</f>
        <v xml:space="preserve">M </v>
      </c>
      <c r="G55" s="660">
        <f>IF(VLOOKUP($A55,'Data (new)'!$A:$T,16,0)="","",VLOOKUP($A55,'Data (new)'!$A:$T,16,0))</f>
        <v>160</v>
      </c>
      <c r="H55" s="660">
        <f>IF(VLOOKUP($A55,'Data (new)'!$A:$T,18,0)="","",VLOOKUP($A55,'Data (new)'!$A:$T,18,0))</f>
        <v>176</v>
      </c>
      <c r="I55" s="817"/>
      <c r="J55" s="818"/>
      <c r="K55" s="819"/>
      <c r="L55" s="820"/>
      <c r="M55" s="821"/>
      <c r="N55" s="822"/>
      <c r="O55" s="823"/>
      <c r="P55" s="824"/>
      <c r="Q55" s="825"/>
      <c r="R55" s="826"/>
      <c r="S55" s="827"/>
      <c r="T55" s="828"/>
      <c r="U55" s="829"/>
      <c r="V55" s="830"/>
      <c r="W55" s="685"/>
      <c r="X55" s="685"/>
      <c r="Y55" s="852">
        <f>IF(VLOOKUP($A55,'Data (new)'!$A:$T,12,0)="","",VLOOKUP($A55,'Data (new)'!$A:$T,12,0))</f>
        <v>1.85</v>
      </c>
      <c r="Z55" s="656" t="str">
        <f t="shared" si="3"/>
        <v/>
      </c>
      <c r="AA55" s="657" t="str">
        <f t="shared" si="4"/>
        <v/>
      </c>
      <c r="AB55" s="881" t="str">
        <f>IF(ISERROR(Tableau16[[#This Row],[Cost (excl tax, EUR)]]*(1-$H$4)),"",Tableau16[[#This Row],[Cost (excl tax, EUR)]]*(1-$H$4))</f>
        <v/>
      </c>
      <c r="AC55" s="882" t="str">
        <f t="shared" si="5"/>
        <v/>
      </c>
      <c r="AD55" s="498"/>
      <c r="AE55" s="498"/>
      <c r="AF55" s="498"/>
      <c r="AG55" s="498"/>
      <c r="AH55" s="498"/>
      <c r="AI55" s="498"/>
      <c r="AJ55" s="498"/>
      <c r="AK55" s="498"/>
      <c r="AL55" s="498"/>
    </row>
    <row r="56" spans="1:39" ht="15" customHeight="1">
      <c r="A56" s="218" t="s">
        <v>725</v>
      </c>
      <c r="B56" s="652" t="str">
        <f>IF(VLOOKUP($A56,'Data (new)'!$A:$T,5,0)="","",VLOOKUP($A56,'Data (new)'!$A:$T,5,0))</f>
        <v>T21 Dune</v>
      </c>
      <c r="C56" s="652" t="str">
        <f>IF(VLOOKUP($A56,'Data (new)'!A:T,6,0)="","",VLOOKUP($A56,'Data (new)'!$A:$T,6,0))</f>
        <v>Oxia</v>
      </c>
      <c r="D56" s="653" t="str">
        <f>IF(VLOOKUP($A56,'Data (new)'!$A:$T,8,0)="","",VLOOKUP($A56,'Data (new)'!$A:$T,8,0))</f>
        <v>Full friction</v>
      </c>
      <c r="E56" s="878">
        <f>IF(VLOOKUP($A56,'Data (new)'!$A:$T,11,0)="","",VLOOKUP($A56,'Data (new)'!$A:$T,11,0))</f>
        <v>1</v>
      </c>
      <c r="F56" s="878" t="str">
        <f>IF(VLOOKUP($A56,'Data (new)'!$A:$T,10,0)="","",VLOOKUP($A56,'Data (new)'!$A:$T,10,0))</f>
        <v>XL</v>
      </c>
      <c r="G56" s="660">
        <f>IF(VLOOKUP($A56,'Data (new)'!$A:$T,16,0)="","",VLOOKUP($A56,'Data (new)'!$A:$T,16,0))</f>
        <v>229</v>
      </c>
      <c r="H56" s="660">
        <f>IF(VLOOKUP($A56,'Data (new)'!$A:$T,18,0)="","",VLOOKUP($A56,'Data (new)'!$A:$T,18,0))</f>
        <v>252</v>
      </c>
      <c r="I56" s="817"/>
      <c r="J56" s="818"/>
      <c r="K56" s="819"/>
      <c r="L56" s="820"/>
      <c r="M56" s="821"/>
      <c r="N56" s="822"/>
      <c r="O56" s="823"/>
      <c r="P56" s="824"/>
      <c r="Q56" s="825"/>
      <c r="R56" s="826"/>
      <c r="S56" s="827"/>
      <c r="T56" s="828"/>
      <c r="U56" s="829"/>
      <c r="V56" s="830"/>
      <c r="W56" s="685"/>
      <c r="X56" s="685"/>
      <c r="Y56" s="852">
        <f>IF(VLOOKUP($A56,'Data (new)'!$A:$T,12,0)="","",VLOOKUP($A56,'Data (new)'!$A:$T,12,0))</f>
        <v>3.7</v>
      </c>
      <c r="Z56" s="656" t="str">
        <f t="shared" si="3"/>
        <v/>
      </c>
      <c r="AA56" s="657" t="str">
        <f t="shared" si="4"/>
        <v/>
      </c>
      <c r="AB56" s="881" t="str">
        <f>IF(ISERROR(Tableau16[[#This Row],[Cost (excl tax, EUR)]]*(1-$H$4)),"",Tableau16[[#This Row],[Cost (excl tax, EUR)]]*(1-$H$4))</f>
        <v/>
      </c>
      <c r="AC56" s="882" t="str">
        <f t="shared" si="5"/>
        <v/>
      </c>
      <c r="AD56" s="498"/>
      <c r="AE56" s="498"/>
      <c r="AF56" s="498"/>
      <c r="AG56" s="498"/>
      <c r="AH56" s="498"/>
      <c r="AI56" s="498"/>
      <c r="AJ56" s="498"/>
      <c r="AK56" s="498"/>
      <c r="AL56" s="498"/>
    </row>
    <row r="57" spans="1:39" ht="15" customHeight="1">
      <c r="A57" s="218" t="s">
        <v>709</v>
      </c>
      <c r="B57" s="652" t="str">
        <f>IF(VLOOKUP($A57,'Data (new)'!$A:$T,5,0)="","",VLOOKUP($A57,'Data (new)'!$A:$T,5,0))</f>
        <v>T20 Dune</v>
      </c>
      <c r="C57" s="652" t="str">
        <f>IF(VLOOKUP($A57,'Data (new)'!A:T,6,0)="","",VLOOKUP($A57,'Data (new)'!$A:$T,6,0))</f>
        <v>Play 1</v>
      </c>
      <c r="D57" s="653" t="str">
        <f>IF(VLOOKUP($A57,'Data (new)'!$A:$T,8,0)="","",VLOOKUP($A57,'Data (new)'!$A:$T,8,0))</f>
        <v>Full friction</v>
      </c>
      <c r="E57" s="878">
        <f>IF(VLOOKUP($A57,'Data (new)'!$A:$T,11,0)="","",VLOOKUP($A57,'Data (new)'!$A:$T,11,0))</f>
        <v>1</v>
      </c>
      <c r="F57" s="878" t="str">
        <f>IF(VLOOKUP($A57,'Data (new)'!$A:$T,10,0)="","",VLOOKUP($A57,'Data (new)'!$A:$T,10,0))</f>
        <v>L</v>
      </c>
      <c r="G57" s="660">
        <f>IF(VLOOKUP($A57,'Data (new)'!$A:$T,16,0)="","",VLOOKUP($A57,'Data (new)'!$A:$T,16,0))</f>
        <v>178</v>
      </c>
      <c r="H57" s="660">
        <f>IF(VLOOKUP($A57,'Data (new)'!$A:$T,18,0)="","",VLOOKUP($A57,'Data (new)'!$A:$T,18,0))</f>
        <v>196</v>
      </c>
      <c r="I57" s="817"/>
      <c r="J57" s="818"/>
      <c r="K57" s="819"/>
      <c r="L57" s="820"/>
      <c r="M57" s="821"/>
      <c r="N57" s="822"/>
      <c r="O57" s="823"/>
      <c r="P57" s="824"/>
      <c r="Q57" s="825"/>
      <c r="R57" s="826"/>
      <c r="S57" s="827"/>
      <c r="T57" s="828"/>
      <c r="U57" s="829"/>
      <c r="V57" s="830"/>
      <c r="W57" s="685"/>
      <c r="X57" s="685"/>
      <c r="Y57" s="852">
        <f>IF(VLOOKUP($A57,'Data (new)'!$A:$T,12,0)="","",VLOOKUP($A57,'Data (new)'!$A:$T,12,0))</f>
        <v>2.6</v>
      </c>
      <c r="Z57" s="656" t="str">
        <f t="shared" si="3"/>
        <v/>
      </c>
      <c r="AA57" s="657" t="str">
        <f t="shared" si="4"/>
        <v/>
      </c>
      <c r="AB57" s="881" t="str">
        <f>IF(ISERROR(Tableau16[[#This Row],[Cost (excl tax, EUR)]]*(1-$H$4)),"",Tableau16[[#This Row],[Cost (excl tax, EUR)]]*(1-$H$4))</f>
        <v/>
      </c>
      <c r="AC57" s="882" t="str">
        <f t="shared" si="5"/>
        <v/>
      </c>
      <c r="AD57" s="498"/>
      <c r="AE57" s="498"/>
      <c r="AF57" s="498"/>
      <c r="AG57" s="498"/>
      <c r="AH57" s="498"/>
      <c r="AI57" s="498"/>
      <c r="AJ57" s="498"/>
      <c r="AK57" s="498"/>
      <c r="AL57" s="498"/>
    </row>
    <row r="58" spans="1:39" s="652" customFormat="1" ht="15" customHeight="1">
      <c r="A58" s="989" t="s">
        <v>1440</v>
      </c>
      <c r="B58" s="652" t="str">
        <f>IF(VLOOKUP($A58,'Data (new)'!$A:$T,5,0)="","",VLOOKUP($A58,'Data (new)'!$A:$T,5,0))</f>
        <v>T22 Dune Asia</v>
      </c>
      <c r="C58" s="652" t="str">
        <f>IF(VLOOKUP($A58,'Data (new)'!A:T,6,0)="","",VLOOKUP($A58,'Data (new)'!$A:$T,6,0))</f>
        <v>Ray</v>
      </c>
      <c r="D58" s="653" t="str">
        <f>IF(VLOOKUP($A58,'Data (new)'!$A:$T,8,0)="","",VLOOKUP($A58,'Data (new)'!$A:$T,8,0))</f>
        <v>Full friction</v>
      </c>
      <c r="E58" s="878">
        <f>IF(VLOOKUP($A58,'Data (new)'!$A:$T,11,0)="","",VLOOKUP($A58,'Data (new)'!$A:$T,11,0))</f>
        <v>1</v>
      </c>
      <c r="F58" s="878" t="str">
        <f>IF(VLOOKUP($A58,'Data (new)'!$A:$T,10,0)="","",VLOOKUP($A58,'Data (new)'!$A:$T,10,0))</f>
        <v>S</v>
      </c>
      <c r="G58" s="660">
        <f>IF(VLOOKUP($A58,'Data (new)'!$A:$T,16,0)="","",VLOOKUP($A58,'Data (new)'!$A:$T,16,0))</f>
        <v>119</v>
      </c>
      <c r="H58" s="660">
        <f>IF(VLOOKUP($A58,'Data (new)'!$A:$T,18,0)="","",VLOOKUP($A58,'Data (new)'!$A:$T,18,0))</f>
        <v>131</v>
      </c>
      <c r="I58" s="817"/>
      <c r="J58" s="818"/>
      <c r="K58" s="819"/>
      <c r="L58" s="820"/>
      <c r="M58" s="821"/>
      <c r="N58" s="822"/>
      <c r="O58" s="823"/>
      <c r="P58" s="824"/>
      <c r="Q58" s="825"/>
      <c r="R58" s="826"/>
      <c r="S58" s="827"/>
      <c r="T58" s="828"/>
      <c r="U58" s="829"/>
      <c r="V58" s="830"/>
      <c r="W58" s="685"/>
      <c r="X58" s="685"/>
      <c r="Y58" s="852">
        <f>IF(VLOOKUP($A58,'Data (new)'!$A:$T,12,0)="","",VLOOKUP($A58,'Data (new)'!$A:$T,12,0))</f>
        <v>1.24</v>
      </c>
      <c r="Z58" s="656" t="str">
        <f t="shared" si="3"/>
        <v/>
      </c>
      <c r="AA58" s="657" t="str">
        <f t="shared" si="4"/>
        <v/>
      </c>
      <c r="AB58" s="881" t="str">
        <f>IF(ISERROR(Tableau16[[#This Row],[Cost (excl tax, EUR)]]*(1-$H$4)),"",Tableau16[[#This Row],[Cost (excl tax, EUR)]]*(1-$H$4))</f>
        <v/>
      </c>
      <c r="AC58" s="882" t="str">
        <f t="shared" si="5"/>
        <v/>
      </c>
      <c r="AD58" s="661"/>
      <c r="AE58" s="661"/>
      <c r="AF58" s="661"/>
      <c r="AG58" s="661"/>
      <c r="AH58" s="661"/>
      <c r="AI58" s="661"/>
      <c r="AJ58" s="661"/>
      <c r="AK58" s="661"/>
      <c r="AL58" s="661"/>
      <c r="AM58" s="662"/>
    </row>
    <row r="59" spans="1:39" ht="15" customHeight="1">
      <c r="A59" s="218" t="s">
        <v>1259</v>
      </c>
      <c r="B59" s="652" t="str">
        <f>IF(VLOOKUP($A59,'Data (new)'!$A:$T,5,0)="","",VLOOKUP($A59,'Data (new)'!$A:$T,5,0))</f>
        <v>T22 Dune</v>
      </c>
      <c r="C59" s="652" t="str">
        <f>IF(VLOOKUP($A59,'Data (new)'!A:T,6,0)="","",VLOOKUP($A59,'Data (new)'!$A:$T,6,0))</f>
        <v>Shark 1</v>
      </c>
      <c r="D59" s="653" t="str">
        <f>IF(VLOOKUP($A59,'Data (new)'!$A:$T,8,0)="","",VLOOKUP($A59,'Data (new)'!$A:$T,8,0))</f>
        <v>Full friction</v>
      </c>
      <c r="E59" s="878">
        <f>IF(VLOOKUP($A59,'Data (new)'!$A:$T,11,0)="","",VLOOKUP($A59,'Data (new)'!$A:$T,11,0))</f>
        <v>1</v>
      </c>
      <c r="F59" s="878" t="str">
        <f>IF(VLOOKUP($A59,'Data (new)'!$A:$T,10,0)="","",VLOOKUP($A59,'Data (new)'!$A:$T,10,0))</f>
        <v>S</v>
      </c>
      <c r="G59" s="660">
        <f>IF(VLOOKUP($A59,'Data (new)'!$A:$T,16,0)="","",VLOOKUP($A59,'Data (new)'!$A:$T,16,0))</f>
        <v>129</v>
      </c>
      <c r="H59" s="660">
        <f>IF(VLOOKUP($A59,'Data (new)'!$A:$T,18,0)="","",VLOOKUP($A59,'Data (new)'!$A:$T,18,0))</f>
        <v>142</v>
      </c>
      <c r="I59" s="817"/>
      <c r="J59" s="818"/>
      <c r="K59" s="819"/>
      <c r="L59" s="820"/>
      <c r="M59" s="821"/>
      <c r="N59" s="822"/>
      <c r="O59" s="823"/>
      <c r="P59" s="824"/>
      <c r="Q59" s="825"/>
      <c r="R59" s="826"/>
      <c r="S59" s="827"/>
      <c r="T59" s="828"/>
      <c r="U59" s="829"/>
      <c r="V59" s="830"/>
      <c r="W59" s="685"/>
      <c r="X59" s="685"/>
      <c r="Y59" s="852">
        <f>IF(VLOOKUP($A59,'Data (new)'!$A:$T,12,0)="","",VLOOKUP($A59,'Data (new)'!$A:$T,12,0))</f>
        <v>1</v>
      </c>
      <c r="Z59" s="656" t="str">
        <f t="shared" si="3"/>
        <v/>
      </c>
      <c r="AA59" s="657" t="str">
        <f t="shared" si="4"/>
        <v/>
      </c>
      <c r="AB59" s="881" t="str">
        <f>IF(ISERROR(Tableau16[[#This Row],[Cost (excl tax, EUR)]]*(1-$H$4)),"",Tableau16[[#This Row],[Cost (excl tax, EUR)]]*(1-$H$4))</f>
        <v/>
      </c>
      <c r="AC59" s="882" t="str">
        <f t="shared" si="5"/>
        <v/>
      </c>
      <c r="AD59" s="498"/>
      <c r="AE59" s="498"/>
      <c r="AF59" s="498"/>
      <c r="AG59" s="498"/>
      <c r="AH59" s="498"/>
      <c r="AI59" s="498"/>
      <c r="AJ59" s="498"/>
      <c r="AK59" s="498"/>
      <c r="AL59" s="498"/>
    </row>
    <row r="60" spans="1:39" ht="15" customHeight="1">
      <c r="A60" s="218" t="s">
        <v>1261</v>
      </c>
      <c r="B60" s="652" t="str">
        <f>IF(VLOOKUP($A60,'Data (new)'!$A:$T,5,0)="","",VLOOKUP($A60,'Data (new)'!$A:$T,5,0))</f>
        <v>T22 Dune</v>
      </c>
      <c r="C60" s="652" t="str">
        <f>IF(VLOOKUP($A60,'Data (new)'!A:T,6,0)="","",VLOOKUP($A60,'Data (new)'!$A:$T,6,0))</f>
        <v>Shark 2</v>
      </c>
      <c r="D60" s="653" t="str">
        <f>IF(VLOOKUP($A60,'Data (new)'!$A:$T,8,0)="","",VLOOKUP($A60,'Data (new)'!$A:$T,8,0))</f>
        <v>Full friction</v>
      </c>
      <c r="E60" s="878">
        <f>IF(VLOOKUP($A60,'Data (new)'!$A:$T,11,0)="","",VLOOKUP($A60,'Data (new)'!$A:$T,11,0))</f>
        <v>1</v>
      </c>
      <c r="F60" s="878" t="str">
        <f>IF(VLOOKUP($A60,'Data (new)'!$A:$T,10,0)="","",VLOOKUP($A60,'Data (new)'!$A:$T,10,0))</f>
        <v>M</v>
      </c>
      <c r="G60" s="660">
        <f>IF(VLOOKUP($A60,'Data (new)'!$A:$T,16,0)="","",VLOOKUP($A60,'Data (new)'!$A:$T,16,0))</f>
        <v>139</v>
      </c>
      <c r="H60" s="660">
        <f>IF(VLOOKUP($A60,'Data (new)'!$A:$T,18,0)="","",VLOOKUP($A60,'Data (new)'!$A:$T,18,0))</f>
        <v>153</v>
      </c>
      <c r="I60" s="817"/>
      <c r="J60" s="818"/>
      <c r="K60" s="819"/>
      <c r="L60" s="820"/>
      <c r="M60" s="821"/>
      <c r="N60" s="822"/>
      <c r="O60" s="823"/>
      <c r="P60" s="824"/>
      <c r="Q60" s="825"/>
      <c r="R60" s="826"/>
      <c r="S60" s="827"/>
      <c r="T60" s="828"/>
      <c r="U60" s="829"/>
      <c r="V60" s="830"/>
      <c r="W60" s="685"/>
      <c r="X60" s="685"/>
      <c r="Y60" s="852">
        <f>IF(VLOOKUP($A60,'Data (new)'!$A:$T,12,0)="","",VLOOKUP($A60,'Data (new)'!$A:$T,12,0))</f>
        <v>1</v>
      </c>
      <c r="Z60" s="656" t="str">
        <f t="shared" si="3"/>
        <v/>
      </c>
      <c r="AA60" s="657" t="str">
        <f t="shared" si="4"/>
        <v/>
      </c>
      <c r="AB60" s="881" t="str">
        <f>IF(ISERROR(Tableau16[[#This Row],[Cost (excl tax, EUR)]]*(1-$H$4)),"",Tableau16[[#This Row],[Cost (excl tax, EUR)]]*(1-$H$4))</f>
        <v/>
      </c>
      <c r="AC60" s="882" t="str">
        <f t="shared" si="5"/>
        <v/>
      </c>
      <c r="AD60" s="498"/>
      <c r="AE60" s="498"/>
      <c r="AF60" s="498"/>
      <c r="AG60" s="498"/>
      <c r="AH60" s="498"/>
      <c r="AI60" s="498"/>
      <c r="AJ60" s="498"/>
      <c r="AK60" s="498"/>
      <c r="AL60" s="498"/>
    </row>
    <row r="61" spans="1:39" ht="15" customHeight="1">
      <c r="A61" s="218" t="s">
        <v>1264</v>
      </c>
      <c r="B61" s="652" t="str">
        <f>IF(VLOOKUP($A61,'Data (new)'!$A:$T,5,0)="","",VLOOKUP($A61,'Data (new)'!$A:$T,5,0))</f>
        <v>T22 Dune</v>
      </c>
      <c r="C61" s="652" t="str">
        <f>IF(VLOOKUP($A61,'Data (new)'!A:T,6,0)="","",VLOOKUP($A61,'Data (new)'!$A:$T,6,0))</f>
        <v xml:space="preserve">Shark 3 </v>
      </c>
      <c r="D61" s="653" t="str">
        <f>IF(VLOOKUP($A61,'Data (new)'!$A:$T,8,0)="","",VLOOKUP($A61,'Data (new)'!$A:$T,8,0))</f>
        <v>Full friction</v>
      </c>
      <c r="E61" s="878">
        <f>IF(VLOOKUP($A61,'Data (new)'!$A:$T,11,0)="","",VLOOKUP($A61,'Data (new)'!$A:$T,11,0))</f>
        <v>1</v>
      </c>
      <c r="F61" s="878" t="str">
        <f>IF(VLOOKUP($A61,'Data (new)'!$A:$T,10,0)="","",VLOOKUP($A61,'Data (new)'!$A:$T,10,0))</f>
        <v>L</v>
      </c>
      <c r="G61" s="660">
        <f>IF(VLOOKUP($A61,'Data (new)'!$A:$T,16,0)="","",VLOOKUP($A61,'Data (new)'!$A:$T,16,0))</f>
        <v>178</v>
      </c>
      <c r="H61" s="660">
        <f>IF(VLOOKUP($A61,'Data (new)'!$A:$T,18,0)="","",VLOOKUP($A61,'Data (new)'!$A:$T,18,0))</f>
        <v>196</v>
      </c>
      <c r="I61" s="817"/>
      <c r="J61" s="818"/>
      <c r="K61" s="819"/>
      <c r="L61" s="820"/>
      <c r="M61" s="821"/>
      <c r="N61" s="822"/>
      <c r="O61" s="823"/>
      <c r="P61" s="824"/>
      <c r="Q61" s="825"/>
      <c r="R61" s="826"/>
      <c r="S61" s="827"/>
      <c r="T61" s="828"/>
      <c r="U61" s="829"/>
      <c r="V61" s="830"/>
      <c r="W61" s="685"/>
      <c r="X61" s="685"/>
      <c r="Y61" s="852">
        <f>IF(VLOOKUP($A61,'Data (new)'!$A:$T,12,0)="","",VLOOKUP($A61,'Data (new)'!$A:$T,12,0))</f>
        <v>1</v>
      </c>
      <c r="Z61" s="656" t="str">
        <f t="shared" si="3"/>
        <v/>
      </c>
      <c r="AA61" s="657" t="str">
        <f t="shared" si="4"/>
        <v/>
      </c>
      <c r="AB61" s="881" t="str">
        <f>IF(ISERROR(Tableau16[[#This Row],[Cost (excl tax, EUR)]]*(1-$H$4)),"",Tableau16[[#This Row],[Cost (excl tax, EUR)]]*(1-$H$4))</f>
        <v/>
      </c>
      <c r="AC61" s="882" t="str">
        <f t="shared" si="5"/>
        <v/>
      </c>
      <c r="AD61" s="498"/>
      <c r="AE61" s="498"/>
      <c r="AF61" s="498"/>
      <c r="AG61" s="498"/>
      <c r="AH61" s="498"/>
      <c r="AI61" s="498"/>
      <c r="AJ61" s="498"/>
      <c r="AK61" s="498"/>
      <c r="AL61" s="498"/>
    </row>
    <row r="62" spans="1:39" ht="15" customHeight="1">
      <c r="A62" s="218" t="s">
        <v>703</v>
      </c>
      <c r="B62" s="652" t="str">
        <f>IF(VLOOKUP($A62,'Data (new)'!$A:$T,5,0)="","",VLOOKUP($A62,'Data (new)'!$A:$T,5,0))</f>
        <v>T20 Dune</v>
      </c>
      <c r="C62" s="652" t="str">
        <f>IF(VLOOKUP($A62,'Data (new)'!A:T,6,0)="","",VLOOKUP($A62,'Data (new)'!$A:$T,6,0))</f>
        <v>Sky 1</v>
      </c>
      <c r="D62" s="653" t="str">
        <f>IF(VLOOKUP($A62,'Data (new)'!$A:$T,8,0)="","",VLOOKUP($A62,'Data (new)'!$A:$T,8,0))</f>
        <v>Full friction</v>
      </c>
      <c r="E62" s="878">
        <f>IF(VLOOKUP($A62,'Data (new)'!$A:$T,11,0)="","",VLOOKUP($A62,'Data (new)'!$A:$T,11,0))</f>
        <v>1</v>
      </c>
      <c r="F62" s="878" t="str">
        <f>IF(VLOOKUP($A62,'Data (new)'!$A:$T,10,0)="","",VLOOKUP($A62,'Data (new)'!$A:$T,10,0))</f>
        <v>M</v>
      </c>
      <c r="G62" s="660">
        <f>IF(VLOOKUP($A62,'Data (new)'!$A:$T,16,0)="","",VLOOKUP($A62,'Data (new)'!$A:$T,16,0))</f>
        <v>145</v>
      </c>
      <c r="H62" s="660">
        <f>IF(VLOOKUP($A62,'Data (new)'!$A:$T,18,0)="","",VLOOKUP($A62,'Data (new)'!$A:$T,18,0))</f>
        <v>160</v>
      </c>
      <c r="I62" s="817"/>
      <c r="J62" s="818"/>
      <c r="K62" s="819"/>
      <c r="L62" s="820"/>
      <c r="M62" s="821"/>
      <c r="N62" s="822"/>
      <c r="O62" s="823"/>
      <c r="P62" s="824"/>
      <c r="Q62" s="825"/>
      <c r="R62" s="826"/>
      <c r="S62" s="827"/>
      <c r="T62" s="828"/>
      <c r="U62" s="829"/>
      <c r="V62" s="830"/>
      <c r="W62" s="685"/>
      <c r="X62" s="685"/>
      <c r="Y62" s="852">
        <f>IF(VLOOKUP($A62,'Data (new)'!$A:$T,12,0)="","",VLOOKUP($A62,'Data (new)'!$A:$T,12,0))</f>
        <v>1.7</v>
      </c>
      <c r="Z62" s="656" t="str">
        <f t="shared" si="3"/>
        <v/>
      </c>
      <c r="AA62" s="657" t="str">
        <f t="shared" si="4"/>
        <v/>
      </c>
      <c r="AB62" s="881" t="str">
        <f>IF(ISERROR(Tableau16[[#This Row],[Cost (excl tax, EUR)]]*(1-$H$4)),"",Tableau16[[#This Row],[Cost (excl tax, EUR)]]*(1-$H$4))</f>
        <v/>
      </c>
      <c r="AC62" s="882" t="str">
        <f t="shared" si="5"/>
        <v/>
      </c>
      <c r="AD62" s="498"/>
      <c r="AE62" s="498"/>
      <c r="AF62" s="498"/>
      <c r="AG62" s="498"/>
      <c r="AH62" s="498"/>
      <c r="AI62" s="498"/>
      <c r="AJ62" s="498"/>
      <c r="AK62" s="498"/>
      <c r="AL62" s="498"/>
    </row>
    <row r="63" spans="1:39" ht="15" customHeight="1">
      <c r="A63" s="218" t="s">
        <v>704</v>
      </c>
      <c r="B63" s="652" t="str">
        <f>IF(VLOOKUP($A63,'Data (new)'!$A:$T,5,0)="","",VLOOKUP($A63,'Data (new)'!$A:$T,5,0))</f>
        <v>T20 Dune</v>
      </c>
      <c r="C63" s="652" t="str">
        <f>IF(VLOOKUP($A63,'Data (new)'!A:T,6,0)="","",VLOOKUP($A63,'Data (new)'!$A:$T,6,0))</f>
        <v>Sky 2</v>
      </c>
      <c r="D63" s="653" t="str">
        <f>IF(VLOOKUP($A63,'Data (new)'!$A:$T,8,0)="","",VLOOKUP($A63,'Data (new)'!$A:$T,8,0))</f>
        <v>Full friction</v>
      </c>
      <c r="E63" s="878">
        <f>IF(VLOOKUP($A63,'Data (new)'!$A:$T,11,0)="","",VLOOKUP($A63,'Data (new)'!$A:$T,11,0))</f>
        <v>1</v>
      </c>
      <c r="F63" s="878" t="str">
        <f>IF(VLOOKUP($A63,'Data (new)'!$A:$T,10,0)="","",VLOOKUP($A63,'Data (new)'!$A:$T,10,0))</f>
        <v>L</v>
      </c>
      <c r="G63" s="660">
        <f>IF(VLOOKUP($A63,'Data (new)'!$A:$T,16,0)="","",VLOOKUP($A63,'Data (new)'!$A:$T,16,0))</f>
        <v>187</v>
      </c>
      <c r="H63" s="660">
        <f>IF(VLOOKUP($A63,'Data (new)'!$A:$T,18,0)="","",VLOOKUP($A63,'Data (new)'!$A:$T,18,0))</f>
        <v>206</v>
      </c>
      <c r="I63" s="817"/>
      <c r="J63" s="818"/>
      <c r="K63" s="819"/>
      <c r="L63" s="820"/>
      <c r="M63" s="821"/>
      <c r="N63" s="822"/>
      <c r="O63" s="823"/>
      <c r="P63" s="824"/>
      <c r="Q63" s="825"/>
      <c r="R63" s="826"/>
      <c r="S63" s="827"/>
      <c r="T63" s="828"/>
      <c r="U63" s="829"/>
      <c r="V63" s="830"/>
      <c r="W63" s="685"/>
      <c r="X63" s="685"/>
      <c r="Y63" s="852">
        <f>IF(VLOOKUP($A63,'Data (new)'!$A:$T,12,0)="","",VLOOKUP($A63,'Data (new)'!$A:$T,12,0))</f>
        <v>2.9</v>
      </c>
      <c r="Z63" s="656" t="str">
        <f t="shared" si="3"/>
        <v/>
      </c>
      <c r="AA63" s="657" t="str">
        <f t="shared" si="4"/>
        <v/>
      </c>
      <c r="AB63" s="881" t="str">
        <f>IF(ISERROR(Tableau16[[#This Row],[Cost (excl tax, EUR)]]*(1-$H$4)),"",Tableau16[[#This Row],[Cost (excl tax, EUR)]]*(1-$H$4))</f>
        <v/>
      </c>
      <c r="AC63" s="882" t="str">
        <f t="shared" si="5"/>
        <v/>
      </c>
      <c r="AD63" s="498"/>
      <c r="AE63" s="498"/>
      <c r="AF63" s="498"/>
      <c r="AG63" s="498"/>
      <c r="AH63" s="498"/>
      <c r="AI63" s="498"/>
      <c r="AJ63" s="498"/>
      <c r="AK63" s="498"/>
      <c r="AL63" s="498"/>
    </row>
    <row r="64" spans="1:39" ht="15" customHeight="1">
      <c r="A64" s="218" t="s">
        <v>700</v>
      </c>
      <c r="B64" s="652" t="str">
        <f>IF(VLOOKUP($A64,'Data (new)'!$A:$T,5,0)="","",VLOOKUP($A64,'Data (new)'!$A:$T,5,0))</f>
        <v>T20 Dune</v>
      </c>
      <c r="C64" s="652" t="str">
        <f>IF(VLOOKUP($A64,'Data (new)'!A:T,6,0)="","",VLOOKUP($A64,'Data (new)'!$A:$T,6,0))</f>
        <v>Spoutnik 1</v>
      </c>
      <c r="D64" s="653" t="str">
        <f>IF(VLOOKUP($A64,'Data (new)'!$A:$T,8,0)="","",VLOOKUP($A64,'Data (new)'!$A:$T,8,0))</f>
        <v>Full friction</v>
      </c>
      <c r="E64" s="878">
        <f>IF(VLOOKUP($A64,'Data (new)'!$A:$T,11,0)="","",VLOOKUP($A64,'Data (new)'!$A:$T,11,0))</f>
        <v>1</v>
      </c>
      <c r="F64" s="878" t="str">
        <f>IF(VLOOKUP($A64,'Data (new)'!$A:$T,10,0)="","",VLOOKUP($A64,'Data (new)'!$A:$T,10,0))</f>
        <v>M</v>
      </c>
      <c r="G64" s="660">
        <f>IF(VLOOKUP($A64,'Data (new)'!$A:$T,16,0)="","",VLOOKUP($A64,'Data (new)'!$A:$T,16,0))</f>
        <v>152</v>
      </c>
      <c r="H64" s="660">
        <f>IF(VLOOKUP($A64,'Data (new)'!$A:$T,18,0)="","",VLOOKUP($A64,'Data (new)'!$A:$T,18,0))</f>
        <v>167</v>
      </c>
      <c r="I64" s="817"/>
      <c r="J64" s="818"/>
      <c r="K64" s="819"/>
      <c r="L64" s="820"/>
      <c r="M64" s="821"/>
      <c r="N64" s="822"/>
      <c r="O64" s="823"/>
      <c r="P64" s="824"/>
      <c r="Q64" s="825"/>
      <c r="R64" s="826"/>
      <c r="S64" s="827"/>
      <c r="T64" s="828"/>
      <c r="U64" s="829"/>
      <c r="V64" s="830"/>
      <c r="W64" s="685"/>
      <c r="X64" s="685"/>
      <c r="Y64" s="852">
        <f>IF(VLOOKUP($A64,'Data (new)'!$A:$T,12,0)="","",VLOOKUP($A64,'Data (new)'!$A:$T,12,0))</f>
        <v>1.4</v>
      </c>
      <c r="Z64" s="656" t="str">
        <f t="shared" si="3"/>
        <v/>
      </c>
      <c r="AA64" s="657" t="str">
        <f t="shared" si="4"/>
        <v/>
      </c>
      <c r="AB64" s="881" t="str">
        <f>IF(ISERROR(Tableau16[[#This Row],[Cost (excl tax, EUR)]]*(1-$H$4)),"",Tableau16[[#This Row],[Cost (excl tax, EUR)]]*(1-$H$4))</f>
        <v/>
      </c>
      <c r="AC64" s="882" t="str">
        <f t="shared" si="5"/>
        <v/>
      </c>
      <c r="AD64" s="498"/>
      <c r="AE64" s="498"/>
      <c r="AF64" s="498"/>
      <c r="AG64" s="498"/>
      <c r="AH64" s="498"/>
      <c r="AI64" s="498"/>
      <c r="AJ64" s="498"/>
      <c r="AK64" s="498"/>
      <c r="AL64" s="498"/>
    </row>
    <row r="65" spans="1:39" ht="15" customHeight="1">
      <c r="A65" s="218" t="s">
        <v>701</v>
      </c>
      <c r="B65" s="652" t="str">
        <f>IF(VLOOKUP($A65,'Data (new)'!$A:$T,5,0)="","",VLOOKUP($A65,'Data (new)'!$A:$T,5,0))</f>
        <v>T20 Dune</v>
      </c>
      <c r="C65" s="652" t="str">
        <f>IF(VLOOKUP($A65,'Data (new)'!A:T,6,0)="","",VLOOKUP($A65,'Data (new)'!$A:$T,6,0))</f>
        <v>Spoutnik 2</v>
      </c>
      <c r="D65" s="653" t="str">
        <f>IF(VLOOKUP($A65,'Data (new)'!$A:$T,8,0)="","",VLOOKUP($A65,'Data (new)'!$A:$T,8,0))</f>
        <v>Full friction</v>
      </c>
      <c r="E65" s="878">
        <f>IF(VLOOKUP($A65,'Data (new)'!$A:$T,11,0)="","",VLOOKUP($A65,'Data (new)'!$A:$T,11,0))</f>
        <v>1</v>
      </c>
      <c r="F65" s="878" t="str">
        <f>IF(VLOOKUP($A65,'Data (new)'!$A:$T,10,0)="","",VLOOKUP($A65,'Data (new)'!$A:$T,10,0))</f>
        <v>L</v>
      </c>
      <c r="G65" s="660">
        <f>IF(VLOOKUP($A65,'Data (new)'!$A:$T,16,0)="","",VLOOKUP($A65,'Data (new)'!$A:$T,16,0))</f>
        <v>180</v>
      </c>
      <c r="H65" s="660">
        <f>IF(VLOOKUP($A65,'Data (new)'!$A:$T,18,0)="","",VLOOKUP($A65,'Data (new)'!$A:$T,18,0))</f>
        <v>198</v>
      </c>
      <c r="I65" s="817"/>
      <c r="J65" s="818"/>
      <c r="K65" s="819"/>
      <c r="L65" s="820"/>
      <c r="M65" s="821"/>
      <c r="N65" s="822"/>
      <c r="O65" s="823"/>
      <c r="P65" s="824"/>
      <c r="Q65" s="825"/>
      <c r="R65" s="826"/>
      <c r="S65" s="827"/>
      <c r="T65" s="828"/>
      <c r="U65" s="829"/>
      <c r="V65" s="830"/>
      <c r="W65" s="685"/>
      <c r="X65" s="685"/>
      <c r="Y65" s="852">
        <f>IF(VLOOKUP($A65,'Data (new)'!$A:$T,12,0)="","",VLOOKUP($A65,'Data (new)'!$A:$T,12,0))</f>
        <v>1.8</v>
      </c>
      <c r="Z65" s="656" t="str">
        <f t="shared" si="3"/>
        <v/>
      </c>
      <c r="AA65" s="657" t="str">
        <f t="shared" si="4"/>
        <v/>
      </c>
      <c r="AB65" s="881" t="str">
        <f>IF(ISERROR(Tableau16[[#This Row],[Cost (excl tax, EUR)]]*(1-$H$4)),"",Tableau16[[#This Row],[Cost (excl tax, EUR)]]*(1-$H$4))</f>
        <v/>
      </c>
      <c r="AC65" s="882" t="str">
        <f t="shared" si="5"/>
        <v/>
      </c>
      <c r="AD65" s="498"/>
      <c r="AE65" s="498"/>
      <c r="AF65" s="498"/>
      <c r="AG65" s="498"/>
      <c r="AH65" s="498"/>
      <c r="AI65" s="498"/>
      <c r="AJ65" s="498"/>
      <c r="AK65" s="498"/>
      <c r="AL65" s="498"/>
    </row>
    <row r="66" spans="1:39" s="652" customFormat="1" ht="15" customHeight="1">
      <c r="A66" s="989" t="s">
        <v>1447</v>
      </c>
      <c r="B66" s="652" t="str">
        <f>IF(VLOOKUP($A66,'Data (new)'!$A:$T,5,0)="","",VLOOKUP($A66,'Data (new)'!$A:$T,5,0))</f>
        <v>T22 Dune Asia</v>
      </c>
      <c r="C66" s="652" t="str">
        <f>IF(VLOOKUP($A66,'Data (new)'!A:T,6,0)="","",VLOOKUP($A66,'Data (new)'!$A:$T,6,0))</f>
        <v>Volca 1</v>
      </c>
      <c r="D66" s="653" t="str">
        <f>IF(VLOOKUP($A66,'Data (new)'!$A:$T,8,0)="","",VLOOKUP($A66,'Data (new)'!$A:$T,8,0))</f>
        <v>Full friction</v>
      </c>
      <c r="E66" s="878">
        <f>IF(VLOOKUP($A66,'Data (new)'!$A:$T,11,0)="","",VLOOKUP($A66,'Data (new)'!$A:$T,11,0))</f>
        <v>1</v>
      </c>
      <c r="F66" s="878" t="str">
        <f>IF(VLOOKUP($A66,'Data (new)'!$A:$T,10,0)="","",VLOOKUP($A66,'Data (new)'!$A:$T,10,0))</f>
        <v>S</v>
      </c>
      <c r="G66" s="660">
        <f>IF(VLOOKUP($A66,'Data (new)'!$A:$T,16,0)="","",VLOOKUP($A66,'Data (new)'!$A:$T,16,0))</f>
        <v>127</v>
      </c>
      <c r="H66" s="660">
        <f>IF(VLOOKUP($A66,'Data (new)'!$A:$T,18,0)="","",VLOOKUP($A66,'Data (new)'!$A:$T,18,0))</f>
        <v>140</v>
      </c>
      <c r="I66" s="817"/>
      <c r="J66" s="818"/>
      <c r="K66" s="819"/>
      <c r="L66" s="820"/>
      <c r="M66" s="821"/>
      <c r="N66" s="822"/>
      <c r="O66" s="823"/>
      <c r="P66" s="824"/>
      <c r="Q66" s="825"/>
      <c r="R66" s="826"/>
      <c r="S66" s="827"/>
      <c r="T66" s="828"/>
      <c r="U66" s="829"/>
      <c r="V66" s="830"/>
      <c r="W66" s="685"/>
      <c r="X66" s="685"/>
      <c r="Y66" s="852">
        <f>IF(VLOOKUP($A66,'Data (new)'!$A:$T,12,0)="","",VLOOKUP($A66,'Data (new)'!$A:$T,12,0))</f>
        <v>1.31</v>
      </c>
      <c r="Z66" s="656" t="str">
        <f t="shared" si="3"/>
        <v/>
      </c>
      <c r="AA66" s="657" t="str">
        <f t="shared" si="4"/>
        <v/>
      </c>
      <c r="AB66" s="881" t="str">
        <f>IF(ISERROR(Tableau16[[#This Row],[Cost (excl tax, EUR)]]*(1-$H$4)),"",Tableau16[[#This Row],[Cost (excl tax, EUR)]]*(1-$H$4))</f>
        <v/>
      </c>
      <c r="AC66" s="882" t="str">
        <f t="shared" si="5"/>
        <v/>
      </c>
      <c r="AD66" s="661"/>
      <c r="AE66" s="661"/>
      <c r="AF66" s="661"/>
      <c r="AG66" s="661"/>
      <c r="AH66" s="661"/>
      <c r="AI66" s="661"/>
      <c r="AJ66" s="661"/>
      <c r="AK66" s="661"/>
      <c r="AL66" s="661"/>
      <c r="AM66" s="662"/>
    </row>
    <row r="67" spans="1:39" ht="15" customHeight="1">
      <c r="A67" s="659" t="s">
        <v>1454</v>
      </c>
      <c r="B67" s="652" t="str">
        <f>IF(VLOOKUP($A67,'Data (new)'!$A:$T,5,0)="","",VLOOKUP($A67,'Data (new)'!$A:$T,5,0))</f>
        <v>T22 Dune Asia</v>
      </c>
      <c r="C67" s="652" t="str">
        <f>IF(VLOOKUP($A67,'Data (new)'!A:T,6,0)="","",VLOOKUP($A67,'Data (new)'!$A:$T,6,0))</f>
        <v>Volca 2</v>
      </c>
      <c r="D67" s="653" t="str">
        <f>IF(VLOOKUP($A67,'Data (new)'!$A:$T,8,0)="","",VLOOKUP($A67,'Data (new)'!$A:$T,8,0))</f>
        <v>Full friction</v>
      </c>
      <c r="E67" s="878">
        <f>IF(VLOOKUP($A67,'Data (new)'!$A:$T,11,0)="","",VLOOKUP($A67,'Data (new)'!$A:$T,11,0))</f>
        <v>1</v>
      </c>
      <c r="F67" s="878" t="str">
        <f>IF(VLOOKUP($A67,'Data (new)'!$A:$T,10,0)="","",VLOOKUP($A67,'Data (new)'!$A:$T,10,0))</f>
        <v>S</v>
      </c>
      <c r="G67" s="660">
        <f>IF(VLOOKUP($A67,'Data (new)'!$A:$T,16,0)="","",VLOOKUP($A67,'Data (new)'!$A:$T,16,0))</f>
        <v>135</v>
      </c>
      <c r="H67" s="660">
        <f>IF(VLOOKUP($A67,'Data (new)'!$A:$T,18,0)="","",VLOOKUP($A67,'Data (new)'!$A:$T,18,0))</f>
        <v>149</v>
      </c>
      <c r="I67" s="817"/>
      <c r="J67" s="818"/>
      <c r="K67" s="819"/>
      <c r="L67" s="820"/>
      <c r="M67" s="821"/>
      <c r="N67" s="822"/>
      <c r="O67" s="823"/>
      <c r="P67" s="824"/>
      <c r="Q67" s="825"/>
      <c r="R67" s="826"/>
      <c r="S67" s="827"/>
      <c r="T67" s="828"/>
      <c r="U67" s="829"/>
      <c r="V67" s="830"/>
      <c r="W67" s="685"/>
      <c r="X67" s="685"/>
      <c r="Y67" s="852">
        <f>IF(VLOOKUP($A67,'Data (new)'!$A:$T,12,0)="","",VLOOKUP($A67,'Data (new)'!$A:$T,12,0))</f>
        <v>1.29</v>
      </c>
      <c r="Z67" s="656" t="str">
        <f t="shared" si="3"/>
        <v/>
      </c>
      <c r="AA67" s="657" t="str">
        <f t="shared" si="4"/>
        <v/>
      </c>
      <c r="AB67" s="881" t="str">
        <f>IF(ISERROR(Tableau16[[#This Row],[Cost (excl tax, EUR)]]*(1-$H$4)),"",Tableau16[[#This Row],[Cost (excl tax, EUR)]]*(1-$H$4))</f>
        <v/>
      </c>
      <c r="AC67" s="882" t="str">
        <f t="shared" si="5"/>
        <v/>
      </c>
      <c r="AD67" s="498"/>
      <c r="AE67" s="498"/>
      <c r="AF67" s="498"/>
      <c r="AG67" s="498"/>
      <c r="AH67" s="498"/>
      <c r="AI67" s="498"/>
      <c r="AJ67" s="498"/>
      <c r="AK67" s="498"/>
      <c r="AL67" s="498"/>
    </row>
    <row r="68" spans="1:39" ht="15" customHeight="1">
      <c r="A68" s="659" t="s">
        <v>1426</v>
      </c>
      <c r="B68" s="652" t="str">
        <f>IF(VLOOKUP($A68,'Data (new)'!$A:$T,5,0)="","",VLOOKUP($A68,'Data (new)'!$A:$T,5,0))</f>
        <v>T22 Dune Asia</v>
      </c>
      <c r="C68" s="652" t="str">
        <f>IF(VLOOKUP($A68,'Data (new)'!A:T,6,0)="","",VLOOKUP($A68,'Data (new)'!$A:$T,6,0))</f>
        <v>Aston 1</v>
      </c>
      <c r="D68" s="653" t="str">
        <f>IF(VLOOKUP($A68,'Data (new)'!$A:$T,8,0)="","",VLOOKUP($A68,'Data (new)'!$A:$T,8,0))</f>
        <v>Dual texture</v>
      </c>
      <c r="E68" s="878">
        <f>IF(VLOOKUP($A68,'Data (new)'!$A:$T,11,0)="","",VLOOKUP($A68,'Data (new)'!$A:$T,11,0))</f>
        <v>1</v>
      </c>
      <c r="F68" s="878" t="str">
        <f>IF(VLOOKUP($A68,'Data (new)'!$A:$T,10,0)="","",VLOOKUP($A68,'Data (new)'!$A:$T,10,0))</f>
        <v>S</v>
      </c>
      <c r="G68" s="660">
        <f>IF(VLOOKUP($A68,'Data (new)'!$A:$T,16,0)="","",VLOOKUP($A68,'Data (new)'!$A:$T,16,0))</f>
        <v>148</v>
      </c>
      <c r="H68" s="660">
        <f>IF(VLOOKUP($A68,'Data (new)'!$A:$T,18,0)="","",VLOOKUP($A68,'Data (new)'!$A:$T,18,0))</f>
        <v>163</v>
      </c>
      <c r="I68" s="817"/>
      <c r="J68" s="818"/>
      <c r="K68" s="819"/>
      <c r="L68" s="820"/>
      <c r="M68" s="821"/>
      <c r="N68" s="822"/>
      <c r="O68" s="823"/>
      <c r="P68" s="824"/>
      <c r="Q68" s="825"/>
      <c r="R68" s="826"/>
      <c r="S68" s="827"/>
      <c r="T68" s="828"/>
      <c r="U68" s="829"/>
      <c r="V68" s="830"/>
      <c r="W68" s="880"/>
      <c r="X68" s="852"/>
      <c r="Y68" s="852">
        <f>IF(VLOOKUP($A68,'Data (new)'!$A:$T,12,0)="","",VLOOKUP($A68,'Data (new)'!$A:$T,12,0))</f>
        <v>1.23</v>
      </c>
      <c r="Z68" s="656" t="str">
        <f t="shared" si="3"/>
        <v/>
      </c>
      <c r="AA68" s="657" t="str">
        <f t="shared" si="4"/>
        <v/>
      </c>
      <c r="AB68" s="881" t="str">
        <f>IF(ISERROR(Tableau16[[#This Row],[Cost (excl tax, EUR)]]*(1-$H$4)),"",Tableau16[[#This Row],[Cost (excl tax, EUR)]]*(1-$H$4))</f>
        <v/>
      </c>
      <c r="AC68" s="882" t="str">
        <f t="shared" si="5"/>
        <v/>
      </c>
      <c r="AD68" s="498"/>
      <c r="AE68" s="498"/>
      <c r="AF68" s="498"/>
      <c r="AG68" s="498"/>
      <c r="AH68" s="498"/>
      <c r="AI68" s="498"/>
      <c r="AJ68" s="498"/>
      <c r="AK68" s="498"/>
      <c r="AL68" s="498"/>
    </row>
    <row r="69" spans="1:39" ht="15" customHeight="1">
      <c r="A69" s="659" t="s">
        <v>1432</v>
      </c>
      <c r="B69" s="652" t="str">
        <f>IF(VLOOKUP($A69,'Data (new)'!$A:$T,5,0)="","",VLOOKUP($A69,'Data (new)'!$A:$T,5,0))</f>
        <v>T22 Dune Asia</v>
      </c>
      <c r="C69" s="652" t="str">
        <f>IF(VLOOKUP($A69,'Data (new)'!A:T,6,0)="","",VLOOKUP($A69,'Data (new)'!$A:$T,6,0))</f>
        <v>Aston 2</v>
      </c>
      <c r="D69" s="653" t="str">
        <f>IF(VLOOKUP($A69,'Data (new)'!$A:$T,8,0)="","",VLOOKUP($A69,'Data (new)'!$A:$T,8,0))</f>
        <v>Dual texture</v>
      </c>
      <c r="E69" s="878">
        <f>IF(VLOOKUP($A69,'Data (new)'!$A:$T,11,0)="","",VLOOKUP($A69,'Data (new)'!$A:$T,11,0))</f>
        <v>1</v>
      </c>
      <c r="F69" s="878" t="str">
        <f>IF(VLOOKUP($A69,'Data (new)'!$A:$T,10,0)="","",VLOOKUP($A69,'Data (new)'!$A:$T,10,0))</f>
        <v>S</v>
      </c>
      <c r="G69" s="660">
        <f>IF(VLOOKUP($A69,'Data (new)'!$A:$T,16,0)="","",VLOOKUP($A69,'Data (new)'!$A:$T,16,0))</f>
        <v>155</v>
      </c>
      <c r="H69" s="660">
        <f>IF(VLOOKUP($A69,'Data (new)'!$A:$T,18,0)="","",VLOOKUP($A69,'Data (new)'!$A:$T,18,0))</f>
        <v>171</v>
      </c>
      <c r="I69" s="817"/>
      <c r="J69" s="818"/>
      <c r="K69" s="819"/>
      <c r="L69" s="820"/>
      <c r="M69" s="821"/>
      <c r="N69" s="822"/>
      <c r="O69" s="823"/>
      <c r="P69" s="824"/>
      <c r="Q69" s="825"/>
      <c r="R69" s="826"/>
      <c r="S69" s="827"/>
      <c r="T69" s="828"/>
      <c r="U69" s="829"/>
      <c r="V69" s="830"/>
      <c r="W69" s="656"/>
      <c r="X69" s="656"/>
      <c r="Y69" s="852">
        <f>IF(VLOOKUP($A69,'Data (new)'!$A:$T,12,0)="","",VLOOKUP($A69,'Data (new)'!$A:$T,12,0))</f>
        <v>1.29</v>
      </c>
      <c r="Z69" s="656" t="str">
        <f t="shared" si="3"/>
        <v/>
      </c>
      <c r="AA69" s="657" t="str">
        <f t="shared" si="4"/>
        <v/>
      </c>
      <c r="AB69" s="881" t="str">
        <f>IF(ISERROR(Tableau16[[#This Row],[Cost (excl tax, EUR)]]*(1-$H$4)),"",Tableau16[[#This Row],[Cost (excl tax, EUR)]]*(1-$H$4))</f>
        <v/>
      </c>
      <c r="AC69" s="882" t="str">
        <f t="shared" si="5"/>
        <v/>
      </c>
      <c r="AD69" s="224"/>
      <c r="AE69" s="224"/>
      <c r="AF69" s="224"/>
      <c r="AG69" s="224"/>
      <c r="AH69" s="224"/>
      <c r="AI69" s="224"/>
      <c r="AJ69" s="224"/>
      <c r="AK69" s="224"/>
      <c r="AL69" s="224"/>
    </row>
    <row r="70" spans="1:39" ht="15" customHeight="1">
      <c r="A70" s="659" t="s">
        <v>1438</v>
      </c>
      <c r="B70" s="652" t="str">
        <f>IF(VLOOKUP($A70,'Data (new)'!$A:$T,5,0)="","",VLOOKUP($A70,'Data (new)'!$A:$T,5,0))</f>
        <v>T22 Dune Asia</v>
      </c>
      <c r="C70" s="652" t="str">
        <f>IF(VLOOKUP($A70,'Data (new)'!A:T,6,0)="","",VLOOKUP($A70,'Data (new)'!$A:$T,6,0))</f>
        <v>Aston 3</v>
      </c>
      <c r="D70" s="653" t="str">
        <f>IF(VLOOKUP($A70,'Data (new)'!$A:$T,8,0)="","",VLOOKUP($A70,'Data (new)'!$A:$T,8,0))</f>
        <v>Dual texture</v>
      </c>
      <c r="E70" s="878">
        <f>IF(VLOOKUP($A70,'Data (new)'!$A:$T,11,0)="","",VLOOKUP($A70,'Data (new)'!$A:$T,11,0))</f>
        <v>1</v>
      </c>
      <c r="F70" s="878" t="str">
        <f>IF(VLOOKUP($A70,'Data (new)'!$A:$T,10,0)="","",VLOOKUP($A70,'Data (new)'!$A:$T,10,0))</f>
        <v>S</v>
      </c>
      <c r="G70" s="660">
        <f>IF(VLOOKUP($A70,'Data (new)'!$A:$T,16,0)="","",VLOOKUP($A70,'Data (new)'!$A:$T,16,0))</f>
        <v>163</v>
      </c>
      <c r="H70" s="660">
        <f>IF(VLOOKUP($A70,'Data (new)'!$A:$T,18,0)="","",VLOOKUP($A70,'Data (new)'!$A:$T,18,0))</f>
        <v>179</v>
      </c>
      <c r="I70" s="817"/>
      <c r="J70" s="818"/>
      <c r="K70" s="819"/>
      <c r="L70" s="820"/>
      <c r="M70" s="821"/>
      <c r="N70" s="822"/>
      <c r="O70" s="823"/>
      <c r="P70" s="824"/>
      <c r="Q70" s="825"/>
      <c r="R70" s="826"/>
      <c r="S70" s="827"/>
      <c r="T70" s="828"/>
      <c r="U70" s="829"/>
      <c r="V70" s="830"/>
      <c r="W70" s="656"/>
      <c r="X70" s="656"/>
      <c r="Y70" s="852">
        <f>IF(VLOOKUP($A70,'Data (new)'!$A:$T,12,0)="","",VLOOKUP($A70,'Data (new)'!$A:$T,12,0))</f>
        <v>1.37</v>
      </c>
      <c r="Z70" s="656" t="str">
        <f t="shared" si="3"/>
        <v/>
      </c>
      <c r="AA70" s="657" t="str">
        <f t="shared" si="4"/>
        <v/>
      </c>
      <c r="AB70" s="881" t="str">
        <f>IF(ISERROR(Tableau16[[#This Row],[Cost (excl tax, EUR)]]*(1-$H$4)),"",Tableau16[[#This Row],[Cost (excl tax, EUR)]]*(1-$H$4))</f>
        <v/>
      </c>
      <c r="AC70" s="882" t="str">
        <f t="shared" si="5"/>
        <v/>
      </c>
      <c r="AD70" s="224"/>
      <c r="AE70" s="224"/>
      <c r="AF70" s="224"/>
      <c r="AG70" s="224"/>
      <c r="AH70" s="224"/>
      <c r="AI70" s="224"/>
      <c r="AJ70" s="224"/>
      <c r="AK70" s="224"/>
      <c r="AL70" s="224"/>
    </row>
    <row r="71" spans="1:39" ht="15" customHeight="1">
      <c r="A71" s="218" t="s">
        <v>856</v>
      </c>
      <c r="B71" s="652" t="str">
        <f>IF(VLOOKUP($A71,'Data (new)'!$A:$T,5,0)="","",VLOOKUP($A71,'Data (new)'!$A:$T,5,0))</f>
        <v>T20 Dune</v>
      </c>
      <c r="C71" s="652" t="str">
        <f>IF(VLOOKUP($A71,'Data (new)'!A:T,6,0)="","",VLOOKUP($A71,'Data (new)'!$A:$T,6,0))</f>
        <v>Bolero 1</v>
      </c>
      <c r="D71" s="653" t="str">
        <f>IF(VLOOKUP($A71,'Data (new)'!$A:$T,8,0)="","",VLOOKUP($A71,'Data (new)'!$A:$T,8,0))</f>
        <v>Dual texture</v>
      </c>
      <c r="E71" s="878">
        <f>IF(VLOOKUP($A71,'Data (new)'!$A:$T,11,0)="","",VLOOKUP($A71,'Data (new)'!$A:$T,11,0))</f>
        <v>1</v>
      </c>
      <c r="F71" s="878" t="str">
        <f>IF(VLOOKUP($A71,'Data (new)'!$A:$T,10,0)="","",VLOOKUP($A71,'Data (new)'!$A:$T,10,0))</f>
        <v>L</v>
      </c>
      <c r="G71" s="660">
        <f>IF(VLOOKUP($A71,'Data (new)'!$A:$T,16,0)="","",VLOOKUP($A71,'Data (new)'!$A:$T,16,0))</f>
        <v>255</v>
      </c>
      <c r="H71" s="660">
        <f>IF(VLOOKUP($A71,'Data (new)'!$A:$T,18,0)="","",VLOOKUP($A71,'Data (new)'!$A:$T,18,0))</f>
        <v>281</v>
      </c>
      <c r="I71" s="817"/>
      <c r="J71" s="818"/>
      <c r="K71" s="819"/>
      <c r="L71" s="820"/>
      <c r="M71" s="821"/>
      <c r="N71" s="822"/>
      <c r="O71" s="823"/>
      <c r="P71" s="824"/>
      <c r="Q71" s="825"/>
      <c r="R71" s="826"/>
      <c r="S71" s="827"/>
      <c r="T71" s="828"/>
      <c r="U71" s="829"/>
      <c r="V71" s="830"/>
      <c r="W71" s="656"/>
      <c r="X71" s="656"/>
      <c r="Y71" s="852">
        <f>IF(VLOOKUP($A71,'Data (new)'!$A:$T,12,0)="","",VLOOKUP($A71,'Data (new)'!$A:$T,12,0))</f>
        <v>2.1</v>
      </c>
      <c r="Z71" s="656" t="str">
        <f t="shared" si="3"/>
        <v/>
      </c>
      <c r="AA71" s="657" t="str">
        <f t="shared" si="4"/>
        <v/>
      </c>
      <c r="AB71" s="881" t="str">
        <f>IF(ISERROR(Tableau16[[#This Row],[Cost (excl tax, EUR)]]*(1-$H$4)),"",Tableau16[[#This Row],[Cost (excl tax, EUR)]]*(1-$H$4))</f>
        <v/>
      </c>
      <c r="AC71" s="882" t="str">
        <f t="shared" si="5"/>
        <v/>
      </c>
      <c r="AD71" s="224"/>
      <c r="AE71" s="224"/>
      <c r="AF71" s="224"/>
      <c r="AG71" s="224"/>
      <c r="AH71" s="224"/>
      <c r="AI71" s="224"/>
      <c r="AJ71" s="224"/>
      <c r="AK71" s="224"/>
      <c r="AL71" s="224"/>
    </row>
    <row r="72" spans="1:39" ht="15" customHeight="1">
      <c r="A72" s="218" t="s">
        <v>873</v>
      </c>
      <c r="B72" s="652" t="str">
        <f>IF(VLOOKUP($A72,'Data (new)'!$A:$T,5,0)="","",VLOOKUP($A72,'Data (new)'!$A:$T,5,0))</f>
        <v>T21 Dune</v>
      </c>
      <c r="C72" s="652" t="str">
        <f>IF(VLOOKUP($A72,'Data (new)'!A:T,6,0)="","",VLOOKUP($A72,'Data (new)'!$A:$T,6,0))</f>
        <v>Bolero 2</v>
      </c>
      <c r="D72" s="653" t="str">
        <f>IF(VLOOKUP($A72,'Data (new)'!$A:$T,8,0)="","",VLOOKUP($A72,'Data (new)'!$A:$T,8,0))</f>
        <v>Dual texture</v>
      </c>
      <c r="E72" s="878">
        <f>IF(VLOOKUP($A72,'Data (new)'!$A:$T,11,0)="","",VLOOKUP($A72,'Data (new)'!$A:$T,11,0))</f>
        <v>1</v>
      </c>
      <c r="F72" s="878" t="str">
        <f>IF(VLOOKUP($A72,'Data (new)'!$A:$T,10,0)="","",VLOOKUP($A72,'Data (new)'!$A:$T,10,0))</f>
        <v>M</v>
      </c>
      <c r="G72" s="660">
        <f>IF(VLOOKUP($A72,'Data (new)'!$A:$T,16,0)="","",VLOOKUP($A72,'Data (new)'!$A:$T,16,0))</f>
        <v>272</v>
      </c>
      <c r="H72" s="660">
        <f>IF(VLOOKUP($A72,'Data (new)'!$A:$T,18,0)="","",VLOOKUP($A72,'Data (new)'!$A:$T,18,0))</f>
        <v>299</v>
      </c>
      <c r="I72" s="817"/>
      <c r="J72" s="818"/>
      <c r="K72" s="819"/>
      <c r="L72" s="820"/>
      <c r="M72" s="821"/>
      <c r="N72" s="822"/>
      <c r="O72" s="823"/>
      <c r="P72" s="824"/>
      <c r="Q72" s="825"/>
      <c r="R72" s="826"/>
      <c r="S72" s="827"/>
      <c r="T72" s="828"/>
      <c r="U72" s="829"/>
      <c r="V72" s="830"/>
      <c r="W72" s="656"/>
      <c r="X72" s="656"/>
      <c r="Y72" s="852">
        <f>IF(VLOOKUP($A72,'Data (new)'!$A:$T,12,0)="","",VLOOKUP($A72,'Data (new)'!$A:$T,12,0))</f>
        <v>2.5</v>
      </c>
      <c r="Z72" s="656" t="str">
        <f t="shared" si="3"/>
        <v/>
      </c>
      <c r="AA72" s="657" t="str">
        <f t="shared" si="4"/>
        <v/>
      </c>
      <c r="AB72" s="881" t="str">
        <f>IF(ISERROR(Tableau16[[#This Row],[Cost (excl tax, EUR)]]*(1-$H$4)),"",Tableau16[[#This Row],[Cost (excl tax, EUR)]]*(1-$H$4))</f>
        <v/>
      </c>
      <c r="AC72" s="882" t="str">
        <f t="shared" si="5"/>
        <v/>
      </c>
      <c r="AD72" s="224"/>
      <c r="AE72" s="224"/>
      <c r="AF72" s="224"/>
      <c r="AG72" s="224"/>
      <c r="AH72" s="224"/>
      <c r="AI72" s="224"/>
      <c r="AJ72" s="224"/>
      <c r="AK72" s="224"/>
      <c r="AL72" s="224"/>
    </row>
    <row r="73" spans="1:39" ht="15" customHeight="1">
      <c r="A73" s="218" t="s">
        <v>876</v>
      </c>
      <c r="B73" s="652" t="str">
        <f>IF(VLOOKUP($A73,'Data (new)'!$A:$T,5,0)="","",VLOOKUP($A73,'Data (new)'!$A:$T,5,0))</f>
        <v>T21 Dune</v>
      </c>
      <c r="C73" s="652" t="str">
        <f>IF(VLOOKUP($A73,'Data (new)'!A:T,6,0)="","",VLOOKUP($A73,'Data (new)'!$A:$T,6,0))</f>
        <v>Bubble</v>
      </c>
      <c r="D73" s="653" t="str">
        <f>IF(VLOOKUP($A73,'Data (new)'!$A:$T,8,0)="","",VLOOKUP($A73,'Data (new)'!$A:$T,8,0))</f>
        <v>Dual texture</v>
      </c>
      <c r="E73" s="878">
        <f>IF(VLOOKUP($A73,'Data (new)'!$A:$T,11,0)="","",VLOOKUP($A73,'Data (new)'!$A:$T,11,0))</f>
        <v>1</v>
      </c>
      <c r="F73" s="878" t="str">
        <f>IF(VLOOKUP($A73,'Data (new)'!$A:$T,10,0)="","",VLOOKUP($A73,'Data (new)'!$A:$T,10,0))</f>
        <v>XL</v>
      </c>
      <c r="G73" s="660">
        <f>IF(VLOOKUP($A73,'Data (new)'!$A:$T,16,0)="","",VLOOKUP($A73,'Data (new)'!$A:$T,16,0))</f>
        <v>275</v>
      </c>
      <c r="H73" s="660">
        <f>IF(VLOOKUP($A73,'Data (new)'!$A:$T,18,0)="","",VLOOKUP($A73,'Data (new)'!$A:$T,18,0))</f>
        <v>303</v>
      </c>
      <c r="I73" s="817"/>
      <c r="J73" s="818"/>
      <c r="K73" s="819"/>
      <c r="L73" s="820"/>
      <c r="M73" s="821"/>
      <c r="N73" s="822"/>
      <c r="O73" s="823"/>
      <c r="P73" s="824"/>
      <c r="Q73" s="825"/>
      <c r="R73" s="826"/>
      <c r="S73" s="827"/>
      <c r="T73" s="828"/>
      <c r="U73" s="829"/>
      <c r="V73" s="830"/>
      <c r="W73" s="656"/>
      <c r="X73" s="656"/>
      <c r="Y73" s="852">
        <f>IF(VLOOKUP($A73,'Data (new)'!$A:$T,12,0)="","",VLOOKUP($A73,'Data (new)'!$A:$T,12,0))</f>
        <v>2.5</v>
      </c>
      <c r="Z73" s="656" t="str">
        <f t="shared" ref="Z73:Z104" si="6">IF(SUM(I73:V73)=0,"",SUM(I73:V73))</f>
        <v/>
      </c>
      <c r="AA73" s="657" t="str">
        <f t="shared" ref="AA73:AA104" si="7">IF(Z73="","",SUM(I73:R73)*G73+SUM(S73:V73)*H73)</f>
        <v/>
      </c>
      <c r="AB73" s="881" t="str">
        <f>IF(ISERROR(Tableau16[[#This Row],[Cost (excl tax, EUR)]]*(1-$H$4)),"",Tableau16[[#This Row],[Cost (excl tax, EUR)]]*(1-$H$4))</f>
        <v/>
      </c>
      <c r="AC73" s="882" t="str">
        <f t="shared" ref="AC73:AC104" si="8">IF(Z73="","",SUM(I73:V73)*Y73)</f>
        <v/>
      </c>
      <c r="AD73" s="224"/>
      <c r="AE73" s="224"/>
      <c r="AF73" s="224"/>
      <c r="AG73" s="224"/>
      <c r="AH73" s="224"/>
      <c r="AI73" s="224"/>
      <c r="AJ73" s="224"/>
      <c r="AK73" s="224"/>
      <c r="AL73" s="224"/>
    </row>
    <row r="74" spans="1:39" ht="15" customHeight="1">
      <c r="A74" s="218" t="s">
        <v>859</v>
      </c>
      <c r="B74" s="652" t="str">
        <f>IF(VLOOKUP($A74,'Data (new)'!$A:$T,5,0)="","",VLOOKUP($A74,'Data (new)'!$A:$T,5,0))</f>
        <v>T20 Dune</v>
      </c>
      <c r="C74" s="652" t="str">
        <f>IF(VLOOKUP($A74,'Data (new)'!A:T,6,0)="","",VLOOKUP($A74,'Data (new)'!$A:$T,6,0))</f>
        <v>Butterfly 1</v>
      </c>
      <c r="D74" s="653" t="str">
        <f>IF(VLOOKUP($A74,'Data (new)'!$A:$T,8,0)="","",VLOOKUP($A74,'Data (new)'!$A:$T,8,0))</f>
        <v>Dual texture</v>
      </c>
      <c r="E74" s="878">
        <f>IF(VLOOKUP($A74,'Data (new)'!$A:$T,11,0)="","",VLOOKUP($A74,'Data (new)'!$A:$T,11,0))</f>
        <v>1</v>
      </c>
      <c r="F74" s="878" t="str">
        <f>IF(VLOOKUP($A74,'Data (new)'!$A:$T,10,0)="","",VLOOKUP($A74,'Data (new)'!$A:$T,10,0))</f>
        <v>M</v>
      </c>
      <c r="G74" s="660">
        <f>IF(VLOOKUP($A74,'Data (new)'!$A:$T,16,0)="","",VLOOKUP($A74,'Data (new)'!$A:$T,16,0))</f>
        <v>201</v>
      </c>
      <c r="H74" s="660">
        <f>IF(VLOOKUP($A74,'Data (new)'!$A:$T,18,0)="","",VLOOKUP($A74,'Data (new)'!$A:$T,18,0))</f>
        <v>221</v>
      </c>
      <c r="I74" s="817"/>
      <c r="J74" s="818"/>
      <c r="K74" s="819"/>
      <c r="L74" s="820"/>
      <c r="M74" s="821"/>
      <c r="N74" s="822"/>
      <c r="O74" s="823"/>
      <c r="P74" s="824"/>
      <c r="Q74" s="825"/>
      <c r="R74" s="826"/>
      <c r="S74" s="827"/>
      <c r="T74" s="828"/>
      <c r="U74" s="829"/>
      <c r="V74" s="830"/>
      <c r="W74" s="656"/>
      <c r="X74" s="656"/>
      <c r="Y74" s="852">
        <f>IF(VLOOKUP($A74,'Data (new)'!$A:$T,12,0)="","",VLOOKUP($A74,'Data (new)'!$A:$T,12,0))</f>
        <v>1.7</v>
      </c>
      <c r="Z74" s="656" t="str">
        <f t="shared" si="6"/>
        <v/>
      </c>
      <c r="AA74" s="657" t="str">
        <f t="shared" si="7"/>
        <v/>
      </c>
      <c r="AB74" s="881" t="str">
        <f>IF(ISERROR(Tableau16[[#This Row],[Cost (excl tax, EUR)]]*(1-$H$4)),"",Tableau16[[#This Row],[Cost (excl tax, EUR)]]*(1-$H$4))</f>
        <v/>
      </c>
      <c r="AC74" s="882" t="str">
        <f t="shared" si="8"/>
        <v/>
      </c>
      <c r="AD74" s="224"/>
      <c r="AE74" s="224"/>
      <c r="AF74" s="224"/>
      <c r="AG74" s="224"/>
      <c r="AH74" s="224"/>
      <c r="AI74" s="224"/>
      <c r="AJ74" s="224"/>
      <c r="AK74" s="224"/>
      <c r="AL74" s="224"/>
    </row>
    <row r="75" spans="1:39" ht="15" customHeight="1">
      <c r="A75" s="218" t="s">
        <v>860</v>
      </c>
      <c r="B75" s="652" t="str">
        <f>IF(VLOOKUP($A75,'Data (new)'!$A:$T,5,0)="","",VLOOKUP($A75,'Data (new)'!$A:$T,5,0))</f>
        <v>T20 Dune</v>
      </c>
      <c r="C75" s="652" t="str">
        <f>IF(VLOOKUP($A75,'Data (new)'!A:T,6,0)="","",VLOOKUP($A75,'Data (new)'!$A:$T,6,0))</f>
        <v>Butterfly 2</v>
      </c>
      <c r="D75" s="653" t="str">
        <f>IF(VLOOKUP($A75,'Data (new)'!$A:$T,8,0)="","",VLOOKUP($A75,'Data (new)'!$A:$T,8,0))</f>
        <v>Dual texture</v>
      </c>
      <c r="E75" s="878">
        <f>IF(VLOOKUP($A75,'Data (new)'!$A:$T,11,0)="","",VLOOKUP($A75,'Data (new)'!$A:$T,11,0))</f>
        <v>1</v>
      </c>
      <c r="F75" s="878" t="str">
        <f>IF(VLOOKUP($A75,'Data (new)'!$A:$T,10,0)="","",VLOOKUP($A75,'Data (new)'!$A:$T,10,0))</f>
        <v>L</v>
      </c>
      <c r="G75" s="660">
        <f>IF(VLOOKUP($A75,'Data (new)'!$A:$T,16,0)="","",VLOOKUP($A75,'Data (new)'!$A:$T,16,0))</f>
        <v>218</v>
      </c>
      <c r="H75" s="660">
        <f>IF(VLOOKUP($A75,'Data (new)'!$A:$T,18,0)="","",VLOOKUP($A75,'Data (new)'!$A:$T,18,0))</f>
        <v>240</v>
      </c>
      <c r="I75" s="817"/>
      <c r="J75" s="818"/>
      <c r="K75" s="819"/>
      <c r="L75" s="820"/>
      <c r="M75" s="821"/>
      <c r="N75" s="822"/>
      <c r="O75" s="823"/>
      <c r="P75" s="824"/>
      <c r="Q75" s="825"/>
      <c r="R75" s="826"/>
      <c r="S75" s="827"/>
      <c r="T75" s="828"/>
      <c r="U75" s="829"/>
      <c r="V75" s="830"/>
      <c r="W75" s="656"/>
      <c r="X75" s="656"/>
      <c r="Y75" s="852">
        <f>IF(VLOOKUP($A75,'Data (new)'!$A:$T,12,0)="","",VLOOKUP($A75,'Data (new)'!$A:$T,12,0))</f>
        <v>2.2999999999999998</v>
      </c>
      <c r="Z75" s="656" t="str">
        <f t="shared" si="6"/>
        <v/>
      </c>
      <c r="AA75" s="657" t="str">
        <f t="shared" si="7"/>
        <v/>
      </c>
      <c r="AB75" s="881" t="str">
        <f>IF(ISERROR(Tableau16[[#This Row],[Cost (excl tax, EUR)]]*(1-$H$4)),"",Tableau16[[#This Row],[Cost (excl tax, EUR)]]*(1-$H$4))</f>
        <v/>
      </c>
      <c r="AC75" s="882" t="str">
        <f t="shared" si="8"/>
        <v/>
      </c>
      <c r="AD75" s="224"/>
      <c r="AE75" s="224"/>
      <c r="AF75" s="224"/>
      <c r="AG75" s="224"/>
      <c r="AH75" s="224"/>
      <c r="AI75" s="224"/>
      <c r="AJ75" s="224"/>
      <c r="AK75" s="224"/>
      <c r="AL75" s="224"/>
    </row>
    <row r="76" spans="1:39" ht="15" customHeight="1">
      <c r="A76" s="218" t="s">
        <v>861</v>
      </c>
      <c r="B76" s="652" t="str">
        <f>IF(VLOOKUP($A76,'Data (new)'!$A:$T,5,0)="","",VLOOKUP($A76,'Data (new)'!$A:$T,5,0))</f>
        <v>T20 Dune</v>
      </c>
      <c r="C76" s="652" t="str">
        <f>IF(VLOOKUP($A76,'Data (new)'!A:T,6,0)="","",VLOOKUP($A76,'Data (new)'!$A:$T,6,0))</f>
        <v>Butterfly 3</v>
      </c>
      <c r="D76" s="653" t="str">
        <f>IF(VLOOKUP($A76,'Data (new)'!$A:$T,8,0)="","",VLOOKUP($A76,'Data (new)'!$A:$T,8,0))</f>
        <v>Dual texture</v>
      </c>
      <c r="E76" s="878">
        <f>IF(VLOOKUP($A76,'Data (new)'!$A:$T,11,0)="","",VLOOKUP($A76,'Data (new)'!$A:$T,11,0))</f>
        <v>1</v>
      </c>
      <c r="F76" s="878" t="str">
        <f>IF(VLOOKUP($A76,'Data (new)'!$A:$T,10,0)="","",VLOOKUP($A76,'Data (new)'!$A:$T,10,0))</f>
        <v>L</v>
      </c>
      <c r="G76" s="660">
        <f>IF(VLOOKUP($A76,'Data (new)'!$A:$T,16,0)="","",VLOOKUP($A76,'Data (new)'!$A:$T,16,0))</f>
        <v>320</v>
      </c>
      <c r="H76" s="660">
        <f>IF(VLOOKUP($A76,'Data (new)'!$A:$T,18,0)="","",VLOOKUP($A76,'Data (new)'!$A:$T,18,0))</f>
        <v>352</v>
      </c>
      <c r="I76" s="817"/>
      <c r="J76" s="818"/>
      <c r="K76" s="819"/>
      <c r="L76" s="820"/>
      <c r="M76" s="821"/>
      <c r="N76" s="822"/>
      <c r="O76" s="823"/>
      <c r="P76" s="824"/>
      <c r="Q76" s="825"/>
      <c r="R76" s="826"/>
      <c r="S76" s="827"/>
      <c r="T76" s="828"/>
      <c r="U76" s="829"/>
      <c r="V76" s="830"/>
      <c r="W76" s="656"/>
      <c r="X76" s="656"/>
      <c r="Y76" s="852">
        <f>IF(VLOOKUP($A76,'Data (new)'!$A:$T,12,0)="","",VLOOKUP($A76,'Data (new)'!$A:$T,12,0))</f>
        <v>3.4</v>
      </c>
      <c r="Z76" s="656" t="str">
        <f t="shared" si="6"/>
        <v/>
      </c>
      <c r="AA76" s="657" t="str">
        <f t="shared" si="7"/>
        <v/>
      </c>
      <c r="AB76" s="881" t="str">
        <f>IF(ISERROR(Tableau16[[#This Row],[Cost (excl tax, EUR)]]*(1-$H$4)),"",Tableau16[[#This Row],[Cost (excl tax, EUR)]]*(1-$H$4))</f>
        <v/>
      </c>
      <c r="AC76" s="882" t="str">
        <f t="shared" si="8"/>
        <v/>
      </c>
      <c r="AD76" s="224"/>
      <c r="AE76" s="224"/>
      <c r="AF76" s="224"/>
      <c r="AG76" s="224"/>
      <c r="AH76" s="224"/>
      <c r="AI76" s="224"/>
      <c r="AJ76" s="224"/>
      <c r="AK76" s="224"/>
      <c r="AL76" s="224"/>
    </row>
    <row r="77" spans="1:39" ht="15" customHeight="1">
      <c r="A77" s="659" t="s">
        <v>1465</v>
      </c>
      <c r="B77" s="652" t="str">
        <f>IF(VLOOKUP($A77,'Data (new)'!$A:$T,5,0)="","",VLOOKUP($A77,'Data (new)'!$A:$T,5,0))</f>
        <v>T22 Dune Asia</v>
      </c>
      <c r="C77" s="652" t="str">
        <f>IF(VLOOKUP($A77,'Data (new)'!A:T,6,0)="","",VLOOKUP($A77,'Data (new)'!$A:$T,6,0))</f>
        <v>Fuze 1</v>
      </c>
      <c r="D77" s="653" t="str">
        <f>IF(VLOOKUP($A77,'Data (new)'!$A:$T,8,0)="","",VLOOKUP($A77,'Data (new)'!$A:$T,8,0))</f>
        <v>Dual texture</v>
      </c>
      <c r="E77" s="878">
        <f>IF(VLOOKUP($A77,'Data (new)'!$A:$T,11,0)="","",VLOOKUP($A77,'Data (new)'!$A:$T,11,0))</f>
        <v>1</v>
      </c>
      <c r="F77" s="878" t="str">
        <f>IF(VLOOKUP($A77,'Data (new)'!$A:$T,10,0)="","",VLOOKUP($A77,'Data (new)'!$A:$T,10,0))</f>
        <v>L</v>
      </c>
      <c r="G77" s="660">
        <f>IF(VLOOKUP($A77,'Data (new)'!$A:$T,16,0)="","",VLOOKUP($A77,'Data (new)'!$A:$T,16,0))</f>
        <v>189</v>
      </c>
      <c r="H77" s="660">
        <f>IF(VLOOKUP($A77,'Data (new)'!$A:$T,18,0)="","",VLOOKUP($A77,'Data (new)'!$A:$T,18,0))</f>
        <v>208</v>
      </c>
      <c r="I77" s="817"/>
      <c r="J77" s="818"/>
      <c r="K77" s="819"/>
      <c r="L77" s="820"/>
      <c r="M77" s="821"/>
      <c r="N77" s="822"/>
      <c r="O77" s="823"/>
      <c r="P77" s="824"/>
      <c r="Q77" s="825"/>
      <c r="R77" s="826"/>
      <c r="S77" s="827"/>
      <c r="T77" s="828"/>
      <c r="U77" s="829"/>
      <c r="V77" s="830"/>
      <c r="W77" s="656"/>
      <c r="X77" s="656"/>
      <c r="Y77" s="852">
        <f>IF(VLOOKUP($A77,'Data (new)'!$A:$T,12,0)="","",VLOOKUP($A77,'Data (new)'!$A:$T,12,0))</f>
        <v>2.0099999999999998</v>
      </c>
      <c r="Z77" s="656" t="str">
        <f t="shared" si="6"/>
        <v/>
      </c>
      <c r="AA77" s="657" t="str">
        <f t="shared" si="7"/>
        <v/>
      </c>
      <c r="AB77" s="881" t="str">
        <f>IF(ISERROR(Tableau16[[#This Row],[Cost (excl tax, EUR)]]*(1-$H$4)),"",Tableau16[[#This Row],[Cost (excl tax, EUR)]]*(1-$H$4))</f>
        <v/>
      </c>
      <c r="AC77" s="882" t="str">
        <f t="shared" si="8"/>
        <v/>
      </c>
      <c r="AD77" s="224"/>
      <c r="AE77" s="224"/>
      <c r="AF77" s="224"/>
      <c r="AG77" s="224"/>
      <c r="AH77" s="224"/>
      <c r="AI77" s="224"/>
      <c r="AJ77" s="224"/>
      <c r="AK77" s="224"/>
      <c r="AL77" s="224"/>
    </row>
    <row r="78" spans="1:39" ht="15" customHeight="1">
      <c r="A78" s="659" t="s">
        <v>1471</v>
      </c>
      <c r="B78" s="652" t="str">
        <f>IF(VLOOKUP($A78,'Data (new)'!$A:$T,5,0)="","",VLOOKUP($A78,'Data (new)'!$A:$T,5,0))</f>
        <v>T22 Dune Asia</v>
      </c>
      <c r="C78" s="652" t="str">
        <f>IF(VLOOKUP($A78,'Data (new)'!A:T,6,0)="","",VLOOKUP($A78,'Data (new)'!$A:$T,6,0))</f>
        <v>Fuze 2</v>
      </c>
      <c r="D78" s="653" t="str">
        <f>IF(VLOOKUP($A78,'Data (new)'!$A:$T,8,0)="","",VLOOKUP($A78,'Data (new)'!$A:$T,8,0))</f>
        <v>Dual texture</v>
      </c>
      <c r="E78" s="878">
        <f>IF(VLOOKUP($A78,'Data (new)'!$A:$T,11,0)="","",VLOOKUP($A78,'Data (new)'!$A:$T,11,0))</f>
        <v>1</v>
      </c>
      <c r="F78" s="878" t="str">
        <f>IF(VLOOKUP($A78,'Data (new)'!$A:$T,10,0)="","",VLOOKUP($A78,'Data (new)'!$A:$T,10,0))</f>
        <v>M</v>
      </c>
      <c r="G78" s="660">
        <f>IF(VLOOKUP($A78,'Data (new)'!$A:$T,16,0)="","",VLOOKUP($A78,'Data (new)'!$A:$T,16,0))</f>
        <v>201</v>
      </c>
      <c r="H78" s="660">
        <f>IF(VLOOKUP($A78,'Data (new)'!$A:$T,18,0)="","",VLOOKUP($A78,'Data (new)'!$A:$T,18,0))</f>
        <v>221</v>
      </c>
      <c r="I78" s="817"/>
      <c r="J78" s="818"/>
      <c r="K78" s="819"/>
      <c r="L78" s="820"/>
      <c r="M78" s="821"/>
      <c r="N78" s="822"/>
      <c r="O78" s="823"/>
      <c r="P78" s="824"/>
      <c r="Q78" s="825"/>
      <c r="R78" s="826"/>
      <c r="S78" s="827"/>
      <c r="T78" s="828"/>
      <c r="U78" s="829"/>
      <c r="V78" s="830"/>
      <c r="W78" s="656"/>
      <c r="X78" s="656"/>
      <c r="Y78" s="852">
        <f>IF(VLOOKUP($A78,'Data (new)'!$A:$T,12,0)="","",VLOOKUP($A78,'Data (new)'!$A:$T,12,0))</f>
        <v>2.2799999999999998</v>
      </c>
      <c r="Z78" s="656" t="str">
        <f t="shared" si="6"/>
        <v/>
      </c>
      <c r="AA78" s="657" t="str">
        <f t="shared" si="7"/>
        <v/>
      </c>
      <c r="AB78" s="881" t="str">
        <f>IF(ISERROR(Tableau16[[#This Row],[Cost (excl tax, EUR)]]*(1-$H$4)),"",Tableau16[[#This Row],[Cost (excl tax, EUR)]]*(1-$H$4))</f>
        <v/>
      </c>
      <c r="AC78" s="882" t="str">
        <f t="shared" si="8"/>
        <v/>
      </c>
      <c r="AD78" s="224"/>
      <c r="AE78" s="224"/>
      <c r="AF78" s="224"/>
      <c r="AG78" s="224"/>
      <c r="AH78" s="224"/>
      <c r="AI78" s="224"/>
      <c r="AJ78" s="224"/>
      <c r="AK78" s="224"/>
      <c r="AL78" s="224"/>
    </row>
    <row r="79" spans="1:39" ht="15" customHeight="1">
      <c r="A79" s="659" t="s">
        <v>1477</v>
      </c>
      <c r="B79" s="652" t="str">
        <f>IF(VLOOKUP($A79,'Data (new)'!$A:$T,5,0)="","",VLOOKUP($A79,'Data (new)'!$A:$T,5,0))</f>
        <v>T22 Dune Asia</v>
      </c>
      <c r="C79" s="652" t="str">
        <f>IF(VLOOKUP($A79,'Data (new)'!A:T,6,0)="","",VLOOKUP($A79,'Data (new)'!$A:$T,6,0))</f>
        <v>Fuze 3</v>
      </c>
      <c r="D79" s="653" t="str">
        <f>IF(VLOOKUP($A79,'Data (new)'!$A:$T,8,0)="","",VLOOKUP($A79,'Data (new)'!$A:$T,8,0))</f>
        <v>Dual texture</v>
      </c>
      <c r="E79" s="878">
        <f>IF(VLOOKUP($A79,'Data (new)'!$A:$T,11,0)="","",VLOOKUP($A79,'Data (new)'!$A:$T,11,0))</f>
        <v>1</v>
      </c>
      <c r="F79" s="878" t="str">
        <f>IF(VLOOKUP($A79,'Data (new)'!$A:$T,10,0)="","",VLOOKUP($A79,'Data (new)'!$A:$T,10,0))</f>
        <v>S</v>
      </c>
      <c r="G79" s="660">
        <f>IF(VLOOKUP($A79,'Data (new)'!$A:$T,16,0)="","",VLOOKUP($A79,'Data (new)'!$A:$T,16,0))</f>
        <v>157</v>
      </c>
      <c r="H79" s="660">
        <f>IF(VLOOKUP($A79,'Data (new)'!$A:$T,18,0)="","",VLOOKUP($A79,'Data (new)'!$A:$T,18,0))</f>
        <v>173</v>
      </c>
      <c r="I79" s="817"/>
      <c r="J79" s="818"/>
      <c r="K79" s="819"/>
      <c r="L79" s="820"/>
      <c r="M79" s="821"/>
      <c r="N79" s="822"/>
      <c r="O79" s="823"/>
      <c r="P79" s="824"/>
      <c r="Q79" s="825"/>
      <c r="R79" s="826"/>
      <c r="S79" s="827"/>
      <c r="T79" s="828"/>
      <c r="U79" s="829"/>
      <c r="V79" s="830"/>
      <c r="W79" s="656"/>
      <c r="X79" s="656"/>
      <c r="Y79" s="852">
        <f>IF(VLOOKUP($A79,'Data (new)'!$A:$T,12,0)="","",VLOOKUP($A79,'Data (new)'!$A:$T,12,0))</f>
        <v>1.54</v>
      </c>
      <c r="Z79" s="656" t="str">
        <f t="shared" si="6"/>
        <v/>
      </c>
      <c r="AA79" s="657" t="str">
        <f t="shared" si="7"/>
        <v/>
      </c>
      <c r="AB79" s="881" t="str">
        <f>IF(ISERROR(Tableau16[[#This Row],[Cost (excl tax, EUR)]]*(1-$H$4)),"",Tableau16[[#This Row],[Cost (excl tax, EUR)]]*(1-$H$4))</f>
        <v/>
      </c>
      <c r="AC79" s="882" t="str">
        <f t="shared" si="8"/>
        <v/>
      </c>
      <c r="AD79" s="224"/>
      <c r="AE79" s="224"/>
      <c r="AF79" s="224"/>
      <c r="AG79" s="224"/>
      <c r="AH79" s="224"/>
      <c r="AI79" s="224"/>
      <c r="AJ79" s="224"/>
      <c r="AK79" s="224"/>
      <c r="AL79" s="224"/>
    </row>
    <row r="80" spans="1:39" s="652" customFormat="1" ht="15" customHeight="1">
      <c r="A80" s="664" t="s">
        <v>878</v>
      </c>
      <c r="B80" s="652" t="str">
        <f>IF(VLOOKUP($A80,'Data (new)'!$A:$T,5,0)="","",VLOOKUP($A80,'Data (new)'!$A:$T,5,0))</f>
        <v>T21 Dune</v>
      </c>
      <c r="C80" s="652" t="str">
        <f>IF(VLOOKUP($A80,'Data (new)'!A:T,6,0)="","",VLOOKUP($A80,'Data (new)'!$A:$T,6,0))</f>
        <v>Gus 1</v>
      </c>
      <c r="D80" s="653" t="str">
        <f>IF(VLOOKUP($A80,'Data (new)'!$A:$T,8,0)="","",VLOOKUP($A80,'Data (new)'!$A:$T,8,0))</f>
        <v>Dual texture</v>
      </c>
      <c r="E80" s="878">
        <f>IF(VLOOKUP($A80,'Data (new)'!$A:$T,11,0)="","",VLOOKUP($A80,'Data (new)'!$A:$T,11,0))</f>
        <v>1</v>
      </c>
      <c r="F80" s="878" t="str">
        <f>IF(VLOOKUP($A80,'Data (new)'!$A:$T,10,0)="","",VLOOKUP($A80,'Data (new)'!$A:$T,10,0))</f>
        <v>XL</v>
      </c>
      <c r="G80" s="660">
        <f>IF(VLOOKUP($A80,'Data (new)'!$A:$T,16,0)="","",VLOOKUP($A80,'Data (new)'!$A:$T,16,0))</f>
        <v>337</v>
      </c>
      <c r="H80" s="660">
        <f>IF(VLOOKUP($A80,'Data (new)'!$A:$T,18,0)="","",VLOOKUP($A80,'Data (new)'!$A:$T,18,0))</f>
        <v>371</v>
      </c>
      <c r="I80" s="817"/>
      <c r="J80" s="818"/>
      <c r="K80" s="819"/>
      <c r="L80" s="820"/>
      <c r="M80" s="821"/>
      <c r="N80" s="822"/>
      <c r="O80" s="823"/>
      <c r="P80" s="824"/>
      <c r="Q80" s="825"/>
      <c r="R80" s="826"/>
      <c r="S80" s="827"/>
      <c r="T80" s="828"/>
      <c r="U80" s="829"/>
      <c r="V80" s="830"/>
      <c r="W80" s="656"/>
      <c r="X80" s="656"/>
      <c r="Y80" s="852">
        <f>IF(VLOOKUP($A80,'Data (new)'!$A:$T,12,0)="","",VLOOKUP($A80,'Data (new)'!$A:$T,12,0))</f>
        <v>4.2</v>
      </c>
      <c r="Z80" s="656" t="str">
        <f t="shared" si="6"/>
        <v/>
      </c>
      <c r="AA80" s="657" t="str">
        <f t="shared" si="7"/>
        <v/>
      </c>
      <c r="AB80" s="881" t="str">
        <f>IF(ISERROR(Tableau16[[#This Row],[Cost (excl tax, EUR)]]*(1-$H$4)),"",Tableau16[[#This Row],[Cost (excl tax, EUR)]]*(1-$H$4))</f>
        <v/>
      </c>
      <c r="AC80" s="882" t="str">
        <f t="shared" si="8"/>
        <v/>
      </c>
      <c r="AD80" s="665"/>
      <c r="AE80" s="665"/>
      <c r="AF80" s="665"/>
      <c r="AG80" s="665"/>
      <c r="AH80" s="665"/>
      <c r="AI80" s="665"/>
      <c r="AJ80" s="665"/>
      <c r="AK80" s="665"/>
      <c r="AL80" s="665"/>
      <c r="AM80" s="662"/>
    </row>
    <row r="81" spans="1:39" ht="15" customHeight="1">
      <c r="A81" s="218" t="s">
        <v>877</v>
      </c>
      <c r="B81" s="652" t="str">
        <f>IF(VLOOKUP($A81,'Data (new)'!$A:$T,5,0)="","",VLOOKUP($A81,'Data (new)'!$A:$T,5,0))</f>
        <v>T21 Dune</v>
      </c>
      <c r="C81" s="652" t="str">
        <f>IF(VLOOKUP($A81,'Data (new)'!A:T,6,0)="","",VLOOKUP($A81,'Data (new)'!$A:$T,6,0))</f>
        <v>Gus 2</v>
      </c>
      <c r="D81" s="653" t="str">
        <f>IF(VLOOKUP($A81,'Data (new)'!$A:$T,8,0)="","",VLOOKUP($A81,'Data (new)'!$A:$T,8,0))</f>
        <v>Dual texture</v>
      </c>
      <c r="E81" s="878">
        <f>IF(VLOOKUP($A81,'Data (new)'!$A:$T,11,0)="","",VLOOKUP($A81,'Data (new)'!$A:$T,11,0))</f>
        <v>1</v>
      </c>
      <c r="F81" s="878" t="str">
        <f>IF(VLOOKUP($A81,'Data (new)'!$A:$T,10,0)="","",VLOOKUP($A81,'Data (new)'!$A:$T,10,0))</f>
        <v>L</v>
      </c>
      <c r="G81" s="660">
        <f>IF(VLOOKUP($A81,'Data (new)'!$A:$T,16,0)="","",VLOOKUP($A81,'Data (new)'!$A:$T,16,0))</f>
        <v>314</v>
      </c>
      <c r="H81" s="660">
        <f>IF(VLOOKUP($A81,'Data (new)'!$A:$T,18,0)="","",VLOOKUP($A81,'Data (new)'!$A:$T,18,0))</f>
        <v>345</v>
      </c>
      <c r="I81" s="817"/>
      <c r="J81" s="818"/>
      <c r="K81" s="819"/>
      <c r="L81" s="820"/>
      <c r="M81" s="821"/>
      <c r="N81" s="822"/>
      <c r="O81" s="823"/>
      <c r="P81" s="824"/>
      <c r="Q81" s="825"/>
      <c r="R81" s="826"/>
      <c r="S81" s="827"/>
      <c r="T81" s="828"/>
      <c r="U81" s="829"/>
      <c r="V81" s="830"/>
      <c r="W81" s="656"/>
      <c r="X81" s="656"/>
      <c r="Y81" s="852">
        <f>IF(VLOOKUP($A81,'Data (new)'!$A:$T,12,0)="","",VLOOKUP($A81,'Data (new)'!$A:$T,12,0))</f>
        <v>3.2</v>
      </c>
      <c r="Z81" s="656" t="str">
        <f t="shared" si="6"/>
        <v/>
      </c>
      <c r="AA81" s="657" t="str">
        <f t="shared" si="7"/>
        <v/>
      </c>
      <c r="AB81" s="881" t="str">
        <f>IF(ISERROR(Tableau16[[#This Row],[Cost (excl tax, EUR)]]*(1-$H$4)),"",Tableau16[[#This Row],[Cost (excl tax, EUR)]]*(1-$H$4))</f>
        <v/>
      </c>
      <c r="AC81" s="882" t="str">
        <f t="shared" si="8"/>
        <v/>
      </c>
      <c r="AD81" s="224"/>
      <c r="AE81" s="224"/>
      <c r="AF81" s="224"/>
      <c r="AG81" s="224"/>
      <c r="AH81" s="224"/>
      <c r="AI81" s="224"/>
      <c r="AJ81" s="224"/>
      <c r="AK81" s="224"/>
      <c r="AL81" s="224"/>
    </row>
    <row r="82" spans="1:39" s="652" customFormat="1" ht="15" customHeight="1">
      <c r="A82" s="664" t="s">
        <v>864</v>
      </c>
      <c r="B82" s="652" t="str">
        <f>IF(VLOOKUP($A82,'Data (new)'!$A:$T,5,0)="","",VLOOKUP($A82,'Data (new)'!$A:$T,5,0))</f>
        <v>T20 Dune</v>
      </c>
      <c r="C82" s="652" t="str">
        <f>IF(VLOOKUP($A82,'Data (new)'!A:T,6,0)="","",VLOOKUP($A82,'Data (new)'!$A:$T,6,0))</f>
        <v>Huge 1</v>
      </c>
      <c r="D82" s="653" t="str">
        <f>IF(VLOOKUP($A82,'Data (new)'!$A:$T,8,0)="","",VLOOKUP($A82,'Data (new)'!$A:$T,8,0))</f>
        <v>Dual texture</v>
      </c>
      <c r="E82" s="878">
        <f>IF(VLOOKUP($A82,'Data (new)'!$A:$T,11,0)="","",VLOOKUP($A82,'Data (new)'!$A:$T,11,0))</f>
        <v>1</v>
      </c>
      <c r="F82" s="878" t="str">
        <f>IF(VLOOKUP($A82,'Data (new)'!$A:$T,10,0)="","",VLOOKUP($A82,'Data (new)'!$A:$T,10,0))</f>
        <v>XXL</v>
      </c>
      <c r="G82" s="660">
        <f>IF(VLOOKUP($A82,'Data (new)'!$A:$T,16,0)="","",VLOOKUP($A82,'Data (new)'!$A:$T,16,0))</f>
        <v>371</v>
      </c>
      <c r="H82" s="660">
        <f>IF(VLOOKUP($A82,'Data (new)'!$A:$T,18,0)="","",VLOOKUP($A82,'Data (new)'!$A:$T,18,0))</f>
        <v>408</v>
      </c>
      <c r="I82" s="817"/>
      <c r="J82" s="818"/>
      <c r="K82" s="819"/>
      <c r="L82" s="820"/>
      <c r="M82" s="821"/>
      <c r="N82" s="822"/>
      <c r="O82" s="823"/>
      <c r="P82" s="824"/>
      <c r="Q82" s="825"/>
      <c r="R82" s="826"/>
      <c r="S82" s="827"/>
      <c r="T82" s="828"/>
      <c r="U82" s="829"/>
      <c r="V82" s="830"/>
      <c r="W82" s="656"/>
      <c r="X82" s="656"/>
      <c r="Y82" s="852">
        <f>IF(VLOOKUP($A82,'Data (new)'!$A:$T,12,0)="","",VLOOKUP($A82,'Data (new)'!$A:$T,12,0))</f>
        <v>5.4</v>
      </c>
      <c r="Z82" s="656" t="str">
        <f t="shared" si="6"/>
        <v/>
      </c>
      <c r="AA82" s="657" t="str">
        <f t="shared" si="7"/>
        <v/>
      </c>
      <c r="AB82" s="881" t="str">
        <f>IF(ISERROR(Tableau16[[#This Row],[Cost (excl tax, EUR)]]*(1-$H$4)),"",Tableau16[[#This Row],[Cost (excl tax, EUR)]]*(1-$H$4))</f>
        <v/>
      </c>
      <c r="AC82" s="882" t="str">
        <f t="shared" si="8"/>
        <v/>
      </c>
      <c r="AD82" s="665"/>
      <c r="AE82" s="665"/>
      <c r="AF82" s="665"/>
      <c r="AG82" s="665"/>
      <c r="AH82" s="665"/>
      <c r="AI82" s="665"/>
      <c r="AJ82" s="665"/>
      <c r="AK82" s="665"/>
      <c r="AL82" s="665"/>
      <c r="AM82" s="662"/>
    </row>
    <row r="83" spans="1:39" ht="15" customHeight="1">
      <c r="A83" s="218" t="s">
        <v>880</v>
      </c>
      <c r="B83" s="652" t="str">
        <f>IF(VLOOKUP($A83,'Data (new)'!$A:$T,5,0)="","",VLOOKUP($A83,'Data (new)'!$A:$T,5,0))</f>
        <v>T21 Dune</v>
      </c>
      <c r="C83" s="652" t="str">
        <f>IF(VLOOKUP($A83,'Data (new)'!A:T,6,0)="","",VLOOKUP($A83,'Data (new)'!$A:$T,6,0))</f>
        <v>Huge 2</v>
      </c>
      <c r="D83" s="653" t="str">
        <f>IF(VLOOKUP($A83,'Data (new)'!$A:$T,8,0)="","",VLOOKUP($A83,'Data (new)'!$A:$T,8,0))</f>
        <v>Dual texture</v>
      </c>
      <c r="E83" s="878">
        <f>IF(VLOOKUP($A83,'Data (new)'!$A:$T,11,0)="","",VLOOKUP($A83,'Data (new)'!$A:$T,11,0))</f>
        <v>1</v>
      </c>
      <c r="F83" s="878" t="str">
        <f>IF(VLOOKUP($A83,'Data (new)'!$A:$T,10,0)="","",VLOOKUP($A83,'Data (new)'!$A:$T,10,0))</f>
        <v>XXL</v>
      </c>
      <c r="G83" s="660">
        <f>IF(VLOOKUP($A83,'Data (new)'!$A:$T,16,0)="","",VLOOKUP($A83,'Data (new)'!$A:$T,16,0))</f>
        <v>397</v>
      </c>
      <c r="H83" s="660">
        <f>IF(VLOOKUP($A83,'Data (new)'!$A:$T,18,0)="","",VLOOKUP($A83,'Data (new)'!$A:$T,18,0))</f>
        <v>437</v>
      </c>
      <c r="I83" s="817"/>
      <c r="J83" s="818"/>
      <c r="K83" s="819"/>
      <c r="L83" s="820"/>
      <c r="M83" s="821"/>
      <c r="N83" s="822"/>
      <c r="O83" s="823"/>
      <c r="P83" s="824"/>
      <c r="Q83" s="825"/>
      <c r="R83" s="826"/>
      <c r="S83" s="827"/>
      <c r="T83" s="828"/>
      <c r="U83" s="829"/>
      <c r="V83" s="830"/>
      <c r="W83" s="656"/>
      <c r="X83" s="656"/>
      <c r="Y83" s="852">
        <f>IF(VLOOKUP($A83,'Data (new)'!$A:$T,12,0)="","",VLOOKUP($A83,'Data (new)'!$A:$T,12,0))</f>
        <v>4</v>
      </c>
      <c r="Z83" s="656" t="str">
        <f t="shared" si="6"/>
        <v/>
      </c>
      <c r="AA83" s="657" t="str">
        <f t="shared" si="7"/>
        <v/>
      </c>
      <c r="AB83" s="881" t="str">
        <f>IF(ISERROR(Tableau16[[#This Row],[Cost (excl tax, EUR)]]*(1-$H$4)),"",Tableau16[[#This Row],[Cost (excl tax, EUR)]]*(1-$H$4))</f>
        <v/>
      </c>
      <c r="AC83" s="882" t="str">
        <f t="shared" si="8"/>
        <v/>
      </c>
      <c r="AD83" s="224"/>
      <c r="AE83" s="224"/>
      <c r="AF83" s="224"/>
      <c r="AG83" s="224"/>
      <c r="AH83" s="224"/>
      <c r="AI83" s="224"/>
      <c r="AJ83" s="224"/>
      <c r="AK83" s="224"/>
      <c r="AL83" s="224"/>
    </row>
    <row r="84" spans="1:39" ht="15" customHeight="1">
      <c r="A84" s="218" t="s">
        <v>844</v>
      </c>
      <c r="B84" s="652" t="str">
        <f>IF(VLOOKUP($A84,'Data (new)'!$A:$T,5,0)="","",VLOOKUP($A84,'Data (new)'!$A:$T,5,0))</f>
        <v>T20 Dune</v>
      </c>
      <c r="C84" s="652" t="str">
        <f>IF(VLOOKUP($A84,'Data (new)'!A:T,6,0)="","",VLOOKUP($A84,'Data (new)'!$A:$T,6,0))</f>
        <v>Luna 1</v>
      </c>
      <c r="D84" s="653" t="str">
        <f>IF(VLOOKUP($A84,'Data (new)'!$A:$T,8,0)="","",VLOOKUP($A84,'Data (new)'!$A:$T,8,0))</f>
        <v>Dual texture</v>
      </c>
      <c r="E84" s="878">
        <f>IF(VLOOKUP($A84,'Data (new)'!$A:$T,11,0)="","",VLOOKUP($A84,'Data (new)'!$A:$T,11,0))</f>
        <v>1</v>
      </c>
      <c r="F84" s="878" t="str">
        <f>IF(VLOOKUP($A84,'Data (new)'!$A:$T,10,0)="","",VLOOKUP($A84,'Data (new)'!$A:$T,10,0))</f>
        <v>S</v>
      </c>
      <c r="G84" s="660">
        <f>IF(VLOOKUP($A84,'Data (new)'!$A:$T,16,0)="","",VLOOKUP($A84,'Data (new)'!$A:$T,16,0))</f>
        <v>188</v>
      </c>
      <c r="H84" s="660">
        <f>IF(VLOOKUP($A84,'Data (new)'!$A:$T,18,0)="","",VLOOKUP($A84,'Data (new)'!$A:$T,18,0))</f>
        <v>207</v>
      </c>
      <c r="I84" s="817"/>
      <c r="J84" s="818"/>
      <c r="K84" s="819"/>
      <c r="L84" s="820"/>
      <c r="M84" s="821"/>
      <c r="N84" s="822"/>
      <c r="O84" s="823"/>
      <c r="P84" s="824"/>
      <c r="Q84" s="825"/>
      <c r="R84" s="826"/>
      <c r="S84" s="827"/>
      <c r="T84" s="828"/>
      <c r="U84" s="829"/>
      <c r="V84" s="830"/>
      <c r="W84" s="656"/>
      <c r="X84" s="656"/>
      <c r="Y84" s="852">
        <f>IF(VLOOKUP($A84,'Data (new)'!$A:$T,12,0)="","",VLOOKUP($A84,'Data (new)'!$A:$T,12,0))</f>
        <v>1.5</v>
      </c>
      <c r="Z84" s="656" t="str">
        <f t="shared" si="6"/>
        <v/>
      </c>
      <c r="AA84" s="657" t="str">
        <f t="shared" si="7"/>
        <v/>
      </c>
      <c r="AB84" s="881" t="str">
        <f>IF(ISERROR(Tableau16[[#This Row],[Cost (excl tax, EUR)]]*(1-$H$4)),"",Tableau16[[#This Row],[Cost (excl tax, EUR)]]*(1-$H$4))</f>
        <v/>
      </c>
      <c r="AC84" s="882" t="str">
        <f t="shared" si="8"/>
        <v/>
      </c>
      <c r="AD84" s="224"/>
      <c r="AE84" s="224"/>
      <c r="AF84" s="224"/>
      <c r="AG84" s="224"/>
      <c r="AH84" s="224"/>
      <c r="AI84" s="224"/>
      <c r="AJ84" s="224"/>
      <c r="AK84" s="224"/>
      <c r="AL84" s="224"/>
    </row>
    <row r="85" spans="1:39" ht="15" customHeight="1">
      <c r="A85" s="218" t="s">
        <v>845</v>
      </c>
      <c r="B85" s="652" t="str">
        <f>IF(VLOOKUP($A85,'Data (new)'!$A:$T,5,0)="","",VLOOKUP($A85,'Data (new)'!$A:$T,5,0))</f>
        <v>T20 Dune</v>
      </c>
      <c r="C85" s="652" t="str">
        <f>IF(VLOOKUP($A85,'Data (new)'!A:T,6,0)="","",VLOOKUP($A85,'Data (new)'!$A:$T,6,0))</f>
        <v>Luna 2</v>
      </c>
      <c r="D85" s="653" t="str">
        <f>IF(VLOOKUP($A85,'Data (new)'!$A:$T,8,0)="","",VLOOKUP($A85,'Data (new)'!$A:$T,8,0))</f>
        <v>Dual texture</v>
      </c>
      <c r="E85" s="878">
        <f>IF(VLOOKUP($A85,'Data (new)'!$A:$T,11,0)="","",VLOOKUP($A85,'Data (new)'!$A:$T,11,0))</f>
        <v>1</v>
      </c>
      <c r="F85" s="878" t="str">
        <f>IF(VLOOKUP($A85,'Data (new)'!$A:$T,10,0)="","",VLOOKUP($A85,'Data (new)'!$A:$T,10,0))</f>
        <v>S</v>
      </c>
      <c r="G85" s="660">
        <f>IF(VLOOKUP($A85,'Data (new)'!$A:$T,16,0)="","",VLOOKUP($A85,'Data (new)'!$A:$T,16,0))</f>
        <v>188</v>
      </c>
      <c r="H85" s="660">
        <f>IF(VLOOKUP($A85,'Data (new)'!$A:$T,18,0)="","",VLOOKUP($A85,'Data (new)'!$A:$T,18,0))</f>
        <v>207</v>
      </c>
      <c r="I85" s="817"/>
      <c r="J85" s="818"/>
      <c r="K85" s="819"/>
      <c r="L85" s="820"/>
      <c r="M85" s="821"/>
      <c r="N85" s="822"/>
      <c r="O85" s="823"/>
      <c r="P85" s="824"/>
      <c r="Q85" s="825"/>
      <c r="R85" s="826"/>
      <c r="S85" s="827"/>
      <c r="T85" s="828"/>
      <c r="U85" s="829"/>
      <c r="V85" s="830"/>
      <c r="W85" s="656"/>
      <c r="X85" s="656"/>
      <c r="Y85" s="852">
        <f>IF(VLOOKUP($A85,'Data (new)'!$A:$T,12,0)="","",VLOOKUP($A85,'Data (new)'!$A:$T,12,0))</f>
        <v>1.4</v>
      </c>
      <c r="Z85" s="656" t="str">
        <f t="shared" si="6"/>
        <v/>
      </c>
      <c r="AA85" s="657" t="str">
        <f t="shared" si="7"/>
        <v/>
      </c>
      <c r="AB85" s="881" t="str">
        <f>IF(ISERROR(Tableau16[[#This Row],[Cost (excl tax, EUR)]]*(1-$H$4)),"",Tableau16[[#This Row],[Cost (excl tax, EUR)]]*(1-$H$4))</f>
        <v/>
      </c>
      <c r="AC85" s="882" t="str">
        <f t="shared" si="8"/>
        <v/>
      </c>
      <c r="AD85" s="224"/>
      <c r="AE85" s="224"/>
      <c r="AF85" s="224"/>
      <c r="AG85" s="224"/>
      <c r="AH85" s="224"/>
      <c r="AI85" s="224"/>
      <c r="AJ85" s="224"/>
      <c r="AK85" s="224"/>
      <c r="AL85" s="224"/>
    </row>
    <row r="86" spans="1:39" ht="15" customHeight="1">
      <c r="A86" s="218" t="s">
        <v>846</v>
      </c>
      <c r="B86" s="652" t="str">
        <f>IF(VLOOKUP($A86,'Data (new)'!$A:$T,5,0)="","",VLOOKUP($A86,'Data (new)'!$A:$T,5,0))</f>
        <v>T20 Dune</v>
      </c>
      <c r="C86" s="652" t="str">
        <f>IF(VLOOKUP($A86,'Data (new)'!A:T,6,0)="","",VLOOKUP($A86,'Data (new)'!$A:$T,6,0))</f>
        <v>Luna 3</v>
      </c>
      <c r="D86" s="653" t="str">
        <f>IF(VLOOKUP($A86,'Data (new)'!$A:$T,8,0)="","",VLOOKUP($A86,'Data (new)'!$A:$T,8,0))</f>
        <v>Dual texture</v>
      </c>
      <c r="E86" s="878">
        <f>IF(VLOOKUP($A86,'Data (new)'!$A:$T,11,0)="","",VLOOKUP($A86,'Data (new)'!$A:$T,11,0))</f>
        <v>1</v>
      </c>
      <c r="F86" s="878" t="str">
        <f>IF(VLOOKUP($A86,'Data (new)'!$A:$T,10,0)="","",VLOOKUP($A86,'Data (new)'!$A:$T,10,0))</f>
        <v>S</v>
      </c>
      <c r="G86" s="660">
        <f>IF(VLOOKUP($A86,'Data (new)'!$A:$T,16,0)="","",VLOOKUP($A86,'Data (new)'!$A:$T,16,0))</f>
        <v>188</v>
      </c>
      <c r="H86" s="660">
        <f>IF(VLOOKUP($A86,'Data (new)'!$A:$T,18,0)="","",VLOOKUP($A86,'Data (new)'!$A:$T,18,0))</f>
        <v>207</v>
      </c>
      <c r="I86" s="817"/>
      <c r="J86" s="818"/>
      <c r="K86" s="819"/>
      <c r="L86" s="820"/>
      <c r="M86" s="821"/>
      <c r="N86" s="822"/>
      <c r="O86" s="823"/>
      <c r="P86" s="824"/>
      <c r="Q86" s="825"/>
      <c r="R86" s="826"/>
      <c r="S86" s="827"/>
      <c r="T86" s="828"/>
      <c r="U86" s="829"/>
      <c r="V86" s="830"/>
      <c r="W86" s="656"/>
      <c r="X86" s="656"/>
      <c r="Y86" s="852">
        <f>IF(VLOOKUP($A86,'Data (new)'!$A:$T,12,0)="","",VLOOKUP($A86,'Data (new)'!$A:$T,12,0))</f>
        <v>1.4</v>
      </c>
      <c r="Z86" s="656" t="str">
        <f t="shared" si="6"/>
        <v/>
      </c>
      <c r="AA86" s="657" t="str">
        <f t="shared" si="7"/>
        <v/>
      </c>
      <c r="AB86" s="881" t="str">
        <f>IF(ISERROR(Tableau16[[#This Row],[Cost (excl tax, EUR)]]*(1-$H$4)),"",Tableau16[[#This Row],[Cost (excl tax, EUR)]]*(1-$H$4))</f>
        <v/>
      </c>
      <c r="AC86" s="882" t="str">
        <f t="shared" si="8"/>
        <v/>
      </c>
      <c r="AD86" s="224"/>
      <c r="AE86" s="224"/>
      <c r="AF86" s="224"/>
      <c r="AG86" s="224"/>
      <c r="AH86" s="224"/>
      <c r="AI86" s="224"/>
      <c r="AJ86" s="224"/>
      <c r="AK86" s="224"/>
      <c r="AL86" s="224"/>
    </row>
    <row r="87" spans="1:39" ht="15" customHeight="1">
      <c r="A87" s="218" t="s">
        <v>847</v>
      </c>
      <c r="B87" s="652" t="str">
        <f>IF(VLOOKUP($A87,'Data (new)'!$A:$T,5,0)="","",VLOOKUP($A87,'Data (new)'!$A:$T,5,0))</f>
        <v>T20 Dune</v>
      </c>
      <c r="C87" s="652" t="str">
        <f>IF(VLOOKUP($A87,'Data (new)'!A:T,6,0)="","",VLOOKUP($A87,'Data (new)'!$A:$T,6,0))</f>
        <v>Luna 4</v>
      </c>
      <c r="D87" s="653" t="str">
        <f>IF(VLOOKUP($A87,'Data (new)'!$A:$T,8,0)="","",VLOOKUP($A87,'Data (new)'!$A:$T,8,0))</f>
        <v>Dual texture</v>
      </c>
      <c r="E87" s="878">
        <f>IF(VLOOKUP($A87,'Data (new)'!$A:$T,11,0)="","",VLOOKUP($A87,'Data (new)'!$A:$T,11,0))</f>
        <v>1</v>
      </c>
      <c r="F87" s="878" t="str">
        <f>IF(VLOOKUP($A87,'Data (new)'!$A:$T,10,0)="","",VLOOKUP($A87,'Data (new)'!$A:$T,10,0))</f>
        <v>M</v>
      </c>
      <c r="G87" s="660">
        <f>IF(VLOOKUP($A87,'Data (new)'!$A:$T,16,0)="","",VLOOKUP($A87,'Data (new)'!$A:$T,16,0))</f>
        <v>195</v>
      </c>
      <c r="H87" s="660">
        <f>IF(VLOOKUP($A87,'Data (new)'!$A:$T,18,0)="","",VLOOKUP($A87,'Data (new)'!$A:$T,18,0))</f>
        <v>215</v>
      </c>
      <c r="I87" s="817"/>
      <c r="J87" s="818"/>
      <c r="K87" s="819"/>
      <c r="L87" s="820"/>
      <c r="M87" s="821"/>
      <c r="N87" s="822"/>
      <c r="O87" s="823"/>
      <c r="P87" s="824"/>
      <c r="Q87" s="825"/>
      <c r="R87" s="826"/>
      <c r="S87" s="827"/>
      <c r="T87" s="828"/>
      <c r="U87" s="829"/>
      <c r="V87" s="830"/>
      <c r="W87" s="656"/>
      <c r="X87" s="656"/>
      <c r="Y87" s="852">
        <f>IF(VLOOKUP($A87,'Data (new)'!$A:$T,12,0)="","",VLOOKUP($A87,'Data (new)'!$A:$T,12,0))</f>
        <v>1.4</v>
      </c>
      <c r="Z87" s="656" t="str">
        <f t="shared" si="6"/>
        <v/>
      </c>
      <c r="AA87" s="657" t="str">
        <f t="shared" si="7"/>
        <v/>
      </c>
      <c r="AB87" s="881" t="str">
        <f>IF(ISERROR(Tableau16[[#This Row],[Cost (excl tax, EUR)]]*(1-$H$4)),"",Tableau16[[#This Row],[Cost (excl tax, EUR)]]*(1-$H$4))</f>
        <v/>
      </c>
      <c r="AC87" s="882" t="str">
        <f t="shared" si="8"/>
        <v/>
      </c>
      <c r="AD87" s="224"/>
      <c r="AE87" s="224"/>
      <c r="AF87" s="224"/>
      <c r="AG87" s="224"/>
      <c r="AH87" s="224"/>
      <c r="AI87" s="224"/>
      <c r="AJ87" s="224"/>
      <c r="AK87" s="224"/>
      <c r="AL87" s="224"/>
    </row>
    <row r="88" spans="1:39" ht="15" customHeight="1">
      <c r="A88" s="218" t="s">
        <v>848</v>
      </c>
      <c r="B88" s="652" t="str">
        <f>IF(VLOOKUP($A88,'Data (new)'!$A:$T,5,0)="","",VLOOKUP($A88,'Data (new)'!$A:$T,5,0))</f>
        <v>T20 Dune</v>
      </c>
      <c r="C88" s="652" t="str">
        <f>IF(VLOOKUP($A88,'Data (new)'!A:T,6,0)="","",VLOOKUP($A88,'Data (new)'!$A:$T,6,0))</f>
        <v>Luna 5</v>
      </c>
      <c r="D88" s="653" t="str">
        <f>IF(VLOOKUP($A88,'Data (new)'!$A:$T,8,0)="","",VLOOKUP($A88,'Data (new)'!$A:$T,8,0))</f>
        <v>Dual texture</v>
      </c>
      <c r="E88" s="878">
        <f>IF(VLOOKUP($A88,'Data (new)'!$A:$T,11,0)="","",VLOOKUP($A88,'Data (new)'!$A:$T,11,0))</f>
        <v>1</v>
      </c>
      <c r="F88" s="878" t="str">
        <f>IF(VLOOKUP($A88,'Data (new)'!$A:$T,10,0)="","",VLOOKUP($A88,'Data (new)'!$A:$T,10,0))</f>
        <v>M</v>
      </c>
      <c r="G88" s="660">
        <f>IF(VLOOKUP($A88,'Data (new)'!$A:$T,16,0)="","",VLOOKUP($A88,'Data (new)'!$A:$T,16,0))</f>
        <v>195</v>
      </c>
      <c r="H88" s="660">
        <f>IF(VLOOKUP($A88,'Data (new)'!$A:$T,18,0)="","",VLOOKUP($A88,'Data (new)'!$A:$T,18,0))</f>
        <v>215</v>
      </c>
      <c r="I88" s="817"/>
      <c r="J88" s="818"/>
      <c r="K88" s="819"/>
      <c r="L88" s="820"/>
      <c r="M88" s="821"/>
      <c r="N88" s="822"/>
      <c r="O88" s="823"/>
      <c r="P88" s="824"/>
      <c r="Q88" s="825"/>
      <c r="R88" s="826"/>
      <c r="S88" s="827"/>
      <c r="T88" s="828"/>
      <c r="U88" s="829"/>
      <c r="V88" s="830"/>
      <c r="W88" s="656"/>
      <c r="X88" s="656"/>
      <c r="Y88" s="852">
        <f>IF(VLOOKUP($A88,'Data (new)'!$A:$T,12,0)="","",VLOOKUP($A88,'Data (new)'!$A:$T,12,0))</f>
        <v>1.5</v>
      </c>
      <c r="Z88" s="656" t="str">
        <f t="shared" si="6"/>
        <v/>
      </c>
      <c r="AA88" s="657" t="str">
        <f t="shared" si="7"/>
        <v/>
      </c>
      <c r="AB88" s="881" t="str">
        <f>IF(ISERROR(Tableau16[[#This Row],[Cost (excl tax, EUR)]]*(1-$H$4)),"",Tableau16[[#This Row],[Cost (excl tax, EUR)]]*(1-$H$4))</f>
        <v/>
      </c>
      <c r="AC88" s="882" t="str">
        <f t="shared" si="8"/>
        <v/>
      </c>
      <c r="AD88" s="224"/>
      <c r="AE88" s="224"/>
      <c r="AF88" s="224"/>
      <c r="AG88" s="224"/>
      <c r="AH88" s="224"/>
      <c r="AI88" s="224"/>
      <c r="AJ88" s="224"/>
      <c r="AK88" s="224"/>
      <c r="AL88" s="224"/>
    </row>
    <row r="89" spans="1:39" ht="15" customHeight="1">
      <c r="A89" s="218" t="s">
        <v>849</v>
      </c>
      <c r="B89" s="652" t="str">
        <f>IF(VLOOKUP($A89,'Data (new)'!$A:$T,5,0)="","",VLOOKUP($A89,'Data (new)'!$A:$T,5,0))</f>
        <v>T20 Dune</v>
      </c>
      <c r="C89" s="652" t="str">
        <f>IF(VLOOKUP($A89,'Data (new)'!A:T,6,0)="","",VLOOKUP($A89,'Data (new)'!$A:$T,6,0))</f>
        <v>Luna 6</v>
      </c>
      <c r="D89" s="653" t="str">
        <f>IF(VLOOKUP($A89,'Data (new)'!$A:$T,8,0)="","",VLOOKUP($A89,'Data (new)'!$A:$T,8,0))</f>
        <v>Dual texture</v>
      </c>
      <c r="E89" s="878">
        <f>IF(VLOOKUP($A89,'Data (new)'!$A:$T,11,0)="","",VLOOKUP($A89,'Data (new)'!$A:$T,11,0))</f>
        <v>1</v>
      </c>
      <c r="F89" s="878" t="str">
        <f>IF(VLOOKUP($A89,'Data (new)'!$A:$T,10,0)="","",VLOOKUP($A89,'Data (new)'!$A:$T,10,0))</f>
        <v>L</v>
      </c>
      <c r="G89" s="660">
        <f>IF(VLOOKUP($A89,'Data (new)'!$A:$T,16,0)="","",VLOOKUP($A89,'Data (new)'!$A:$T,16,0))</f>
        <v>264</v>
      </c>
      <c r="H89" s="660">
        <f>IF(VLOOKUP($A89,'Data (new)'!$A:$T,18,0)="","",VLOOKUP($A89,'Data (new)'!$A:$T,18,0))</f>
        <v>290</v>
      </c>
      <c r="I89" s="817"/>
      <c r="J89" s="818"/>
      <c r="K89" s="819"/>
      <c r="L89" s="820"/>
      <c r="M89" s="821"/>
      <c r="N89" s="822"/>
      <c r="O89" s="823"/>
      <c r="P89" s="824"/>
      <c r="Q89" s="825"/>
      <c r="R89" s="826"/>
      <c r="S89" s="827"/>
      <c r="T89" s="828"/>
      <c r="U89" s="829"/>
      <c r="V89" s="830"/>
      <c r="W89" s="656"/>
      <c r="X89" s="656"/>
      <c r="Y89" s="852">
        <f>IF(VLOOKUP($A89,'Data (new)'!$A:$T,12,0)="","",VLOOKUP($A89,'Data (new)'!$A:$T,12,0))</f>
        <v>2.1</v>
      </c>
      <c r="Z89" s="656" t="str">
        <f t="shared" si="6"/>
        <v/>
      </c>
      <c r="AA89" s="657" t="str">
        <f t="shared" si="7"/>
        <v/>
      </c>
      <c r="AB89" s="881" t="str">
        <f>IF(ISERROR(Tableau16[[#This Row],[Cost (excl tax, EUR)]]*(1-$H$4)),"",Tableau16[[#This Row],[Cost (excl tax, EUR)]]*(1-$H$4))</f>
        <v/>
      </c>
      <c r="AC89" s="882" t="str">
        <f t="shared" si="8"/>
        <v/>
      </c>
      <c r="AD89" s="224"/>
      <c r="AE89" s="224"/>
      <c r="AF89" s="224"/>
      <c r="AG89" s="224"/>
      <c r="AH89" s="224"/>
      <c r="AI89" s="224"/>
      <c r="AJ89" s="224"/>
      <c r="AK89" s="224"/>
      <c r="AL89" s="224"/>
    </row>
    <row r="90" spans="1:39" s="652" customFormat="1" ht="16.5" customHeight="1">
      <c r="A90" s="651" t="s">
        <v>850</v>
      </c>
      <c r="B90" s="652" t="str">
        <f>IF(VLOOKUP($A90,'Data (new)'!$A:$T,5,0)="","",VLOOKUP($A90,'Data (new)'!$A:$T,5,0))</f>
        <v>T20 Dune</v>
      </c>
      <c r="C90" s="652" t="str">
        <f>IF(VLOOKUP($A90,'Data (new)'!A:T,6,0)="","",VLOOKUP($A90,'Data (new)'!$A:$T,6,0))</f>
        <v>Luna 7</v>
      </c>
      <c r="D90" s="653" t="str">
        <f>IF(VLOOKUP($A90,'Data (new)'!$A:$T,8,0)="","",VLOOKUP($A90,'Data (new)'!$A:$T,8,0))</f>
        <v>Dual texture</v>
      </c>
      <c r="E90" s="878">
        <f>IF(VLOOKUP($A90,'Data (new)'!$A:$T,11,0)="","",VLOOKUP($A90,'Data (new)'!$A:$T,11,0))</f>
        <v>1</v>
      </c>
      <c r="F90" s="878" t="str">
        <f>IF(VLOOKUP($A90,'Data (new)'!$A:$T,10,0)="","",VLOOKUP($A90,'Data (new)'!$A:$T,10,0))</f>
        <v>XL</v>
      </c>
      <c r="G90" s="660">
        <f>IF(VLOOKUP($A90,'Data (new)'!$A:$T,16,0)="","",VLOOKUP($A90,'Data (new)'!$A:$T,16,0))</f>
        <v>277</v>
      </c>
      <c r="H90" s="660">
        <f>IF(VLOOKUP($A90,'Data (new)'!$A:$T,18,0)="","",VLOOKUP($A90,'Data (new)'!$A:$T,18,0))</f>
        <v>305</v>
      </c>
      <c r="I90" s="817"/>
      <c r="J90" s="818"/>
      <c r="K90" s="819"/>
      <c r="L90" s="820"/>
      <c r="M90" s="821"/>
      <c r="N90" s="822"/>
      <c r="O90" s="823"/>
      <c r="P90" s="824"/>
      <c r="Q90" s="825"/>
      <c r="R90" s="826"/>
      <c r="S90" s="827"/>
      <c r="T90" s="828"/>
      <c r="U90" s="829"/>
      <c r="V90" s="830"/>
      <c r="W90" s="656"/>
      <c r="X90" s="656"/>
      <c r="Y90" s="852">
        <f>IF(VLOOKUP($A90,'Data (new)'!$A:$T,12,0)="","",VLOOKUP($A90,'Data (new)'!$A:$T,12,0))</f>
        <v>2.5</v>
      </c>
      <c r="Z90" s="656" t="str">
        <f t="shared" si="6"/>
        <v/>
      </c>
      <c r="AA90" s="657" t="str">
        <f t="shared" si="7"/>
        <v/>
      </c>
      <c r="AB90" s="881" t="str">
        <f>IF(ISERROR(Tableau16[[#This Row],[Cost (excl tax, EUR)]]*(1-$H$4)),"",Tableau16[[#This Row],[Cost (excl tax, EUR)]]*(1-$H$4))</f>
        <v/>
      </c>
      <c r="AC90" s="882" t="str">
        <f t="shared" si="8"/>
        <v/>
      </c>
      <c r="AD90" s="665"/>
      <c r="AE90" s="665"/>
      <c r="AF90" s="665"/>
      <c r="AG90" s="665"/>
      <c r="AH90" s="665"/>
      <c r="AI90" s="665"/>
      <c r="AJ90" s="665"/>
      <c r="AK90" s="665"/>
      <c r="AL90" s="665"/>
      <c r="AM90" s="662"/>
    </row>
    <row r="91" spans="1:39" s="175" customFormat="1" ht="16.5" customHeight="1">
      <c r="A91" s="220" t="s">
        <v>874</v>
      </c>
      <c r="B91" s="652" t="str">
        <f>IF(VLOOKUP($A91,'Data (new)'!$A:$T,5,0)="","",VLOOKUP($A91,'Data (new)'!$A:$T,5,0))</f>
        <v>T21 Dune</v>
      </c>
      <c r="C91" s="652" t="str">
        <f>IF(VLOOKUP($A91,'Data (new)'!A:T,6,0)="","",VLOOKUP($A91,'Data (new)'!$A:$T,6,0))</f>
        <v>Moon 1</v>
      </c>
      <c r="D91" s="653" t="str">
        <f>IF(VLOOKUP($A91,'Data (new)'!$A:$T,8,0)="","",VLOOKUP($A91,'Data (new)'!$A:$T,8,0))</f>
        <v>Dual texture</v>
      </c>
      <c r="E91" s="878">
        <f>IF(VLOOKUP($A91,'Data (new)'!$A:$T,11,0)="","",VLOOKUP($A91,'Data (new)'!$A:$T,11,0))</f>
        <v>1</v>
      </c>
      <c r="F91" s="878" t="str">
        <f>IF(VLOOKUP($A91,'Data (new)'!$A:$T,10,0)="","",VLOOKUP($A91,'Data (new)'!$A:$T,10,0))</f>
        <v>L</v>
      </c>
      <c r="G91" s="660">
        <f>IF(VLOOKUP($A91,'Data (new)'!$A:$T,16,0)="","",VLOOKUP($A91,'Data (new)'!$A:$T,16,0))</f>
        <v>254</v>
      </c>
      <c r="H91" s="660">
        <f>IF(VLOOKUP($A91,'Data (new)'!$A:$T,18,0)="","",VLOOKUP($A91,'Data (new)'!$A:$T,18,0))</f>
        <v>279</v>
      </c>
      <c r="I91" s="817"/>
      <c r="J91" s="818"/>
      <c r="K91" s="819"/>
      <c r="L91" s="820"/>
      <c r="M91" s="821"/>
      <c r="N91" s="822"/>
      <c r="O91" s="823"/>
      <c r="P91" s="824"/>
      <c r="Q91" s="825"/>
      <c r="R91" s="826"/>
      <c r="S91" s="827"/>
      <c r="T91" s="828"/>
      <c r="U91" s="829"/>
      <c r="V91" s="830"/>
      <c r="W91" s="656"/>
      <c r="X91" s="656"/>
      <c r="Y91" s="852">
        <f>IF(VLOOKUP($A91,'Data (new)'!$A:$T,12,0)="","",VLOOKUP($A91,'Data (new)'!$A:$T,12,0))</f>
        <v>2.2999999999999998</v>
      </c>
      <c r="Z91" s="656" t="str">
        <f t="shared" si="6"/>
        <v/>
      </c>
      <c r="AA91" s="657" t="str">
        <f t="shared" si="7"/>
        <v/>
      </c>
      <c r="AB91" s="881" t="str">
        <f>IF(ISERROR(Tableau16[[#This Row],[Cost (excl tax, EUR)]]*(1-$H$4)),"",Tableau16[[#This Row],[Cost (excl tax, EUR)]]*(1-$H$4))</f>
        <v/>
      </c>
      <c r="AC91" s="882" t="str">
        <f t="shared" si="8"/>
        <v/>
      </c>
      <c r="AD91" s="230"/>
      <c r="AE91" s="230"/>
      <c r="AF91" s="230"/>
      <c r="AG91" s="230"/>
      <c r="AH91" s="230"/>
      <c r="AI91" s="230"/>
      <c r="AJ91" s="230"/>
      <c r="AK91" s="230"/>
      <c r="AL91" s="230"/>
      <c r="AM91" s="268"/>
    </row>
    <row r="92" spans="1:39" s="175" customFormat="1" ht="16.5" customHeight="1">
      <c r="A92" s="218" t="s">
        <v>875</v>
      </c>
      <c r="B92" s="652" t="str">
        <f>IF(VLOOKUP($A92,'Data (new)'!$A:$T,5,0)="","",VLOOKUP($A92,'Data (new)'!$A:$T,5,0))</f>
        <v>T21 Dune</v>
      </c>
      <c r="C92" s="652" t="str">
        <f>IF(VLOOKUP($A92,'Data (new)'!A:T,6,0)="","",VLOOKUP($A92,'Data (new)'!$A:$T,6,0))</f>
        <v>Moon 2</v>
      </c>
      <c r="D92" s="653" t="str">
        <f>IF(VLOOKUP($A92,'Data (new)'!$A:$T,8,0)="","",VLOOKUP($A92,'Data (new)'!$A:$T,8,0))</f>
        <v>Dual texture</v>
      </c>
      <c r="E92" s="878">
        <f>IF(VLOOKUP($A92,'Data (new)'!$A:$T,11,0)="","",VLOOKUP($A92,'Data (new)'!$A:$T,11,0))</f>
        <v>1</v>
      </c>
      <c r="F92" s="878" t="str">
        <f>IF(VLOOKUP($A92,'Data (new)'!$A:$T,10,0)="","",VLOOKUP($A92,'Data (new)'!$A:$T,10,0))</f>
        <v>L</v>
      </c>
      <c r="G92" s="660">
        <f>IF(VLOOKUP($A92,'Data (new)'!$A:$T,16,0)="","",VLOOKUP($A92,'Data (new)'!$A:$T,16,0))</f>
        <v>254</v>
      </c>
      <c r="H92" s="660">
        <f>IF(VLOOKUP($A92,'Data (new)'!$A:$T,18,0)="","",VLOOKUP($A92,'Data (new)'!$A:$T,18,0))</f>
        <v>279</v>
      </c>
      <c r="I92" s="817"/>
      <c r="J92" s="818"/>
      <c r="K92" s="819"/>
      <c r="L92" s="820"/>
      <c r="M92" s="821"/>
      <c r="N92" s="822"/>
      <c r="O92" s="823"/>
      <c r="P92" s="824"/>
      <c r="Q92" s="825"/>
      <c r="R92" s="826"/>
      <c r="S92" s="827"/>
      <c r="T92" s="828"/>
      <c r="U92" s="829"/>
      <c r="V92" s="830"/>
      <c r="W92" s="656"/>
      <c r="X92" s="656"/>
      <c r="Y92" s="852">
        <f>IF(VLOOKUP($A92,'Data (new)'!$A:$T,12,0)="","",VLOOKUP($A92,'Data (new)'!$A:$T,12,0))</f>
        <v>2.5</v>
      </c>
      <c r="Z92" s="656" t="str">
        <f t="shared" si="6"/>
        <v/>
      </c>
      <c r="AA92" s="657" t="str">
        <f t="shared" si="7"/>
        <v/>
      </c>
      <c r="AB92" s="881" t="str">
        <f>IF(ISERROR(Tableau16[[#This Row],[Cost (excl tax, EUR)]]*(1-$H$4)),"",Tableau16[[#This Row],[Cost (excl tax, EUR)]]*(1-$H$4))</f>
        <v/>
      </c>
      <c r="AC92" s="882" t="str">
        <f t="shared" si="8"/>
        <v/>
      </c>
      <c r="AD92" s="230"/>
      <c r="AE92" s="230"/>
      <c r="AF92" s="230"/>
      <c r="AG92" s="230"/>
      <c r="AH92" s="230"/>
      <c r="AI92" s="230"/>
      <c r="AJ92" s="230"/>
      <c r="AK92" s="230"/>
      <c r="AL92" s="230"/>
      <c r="AM92" s="268"/>
    </row>
    <row r="93" spans="1:39" ht="16.5" customHeight="1">
      <c r="A93" s="220" t="s">
        <v>868</v>
      </c>
      <c r="B93" s="652" t="str">
        <f>IF(VLOOKUP($A93,'Data (new)'!$A:$T,5,0)="","",VLOOKUP($A93,'Data (new)'!$A:$T,5,0))</f>
        <v>T21 Dune</v>
      </c>
      <c r="C93" s="652" t="str">
        <f>IF(VLOOKUP($A93,'Data (new)'!A:T,6,0)="","",VLOOKUP($A93,'Data (new)'!$A:$T,6,0))</f>
        <v>Nemo 1</v>
      </c>
      <c r="D93" s="653" t="str">
        <f>IF(VLOOKUP($A93,'Data (new)'!$A:$T,8,0)="","",VLOOKUP($A93,'Data (new)'!$A:$T,8,0))</f>
        <v>Dual texture</v>
      </c>
      <c r="E93" s="878">
        <f>IF(VLOOKUP($A93,'Data (new)'!$A:$T,11,0)="","",VLOOKUP($A93,'Data (new)'!$A:$T,11,0))</f>
        <v>1</v>
      </c>
      <c r="F93" s="878" t="str">
        <f>IF(VLOOKUP($A93,'Data (new)'!$A:$T,10,0)="","",VLOOKUP($A93,'Data (new)'!$A:$T,10,0))</f>
        <v>S</v>
      </c>
      <c r="G93" s="660">
        <f>IF(VLOOKUP($A93,'Data (new)'!$A:$T,16,0)="","",VLOOKUP($A93,'Data (new)'!$A:$T,16,0))</f>
        <v>211</v>
      </c>
      <c r="H93" s="660">
        <f>IF(VLOOKUP($A93,'Data (new)'!$A:$T,18,0)="","",VLOOKUP($A93,'Data (new)'!$A:$T,18,0))</f>
        <v>232</v>
      </c>
      <c r="I93" s="817"/>
      <c r="J93" s="818"/>
      <c r="K93" s="819"/>
      <c r="L93" s="820"/>
      <c r="M93" s="821"/>
      <c r="N93" s="822"/>
      <c r="O93" s="823"/>
      <c r="P93" s="824"/>
      <c r="Q93" s="825"/>
      <c r="R93" s="826"/>
      <c r="S93" s="827"/>
      <c r="T93" s="828"/>
      <c r="U93" s="829"/>
      <c r="V93" s="830"/>
      <c r="W93" s="656"/>
      <c r="X93" s="656"/>
      <c r="Y93" s="852">
        <f>IF(VLOOKUP($A93,'Data (new)'!$A:$T,12,0)="","",VLOOKUP($A93,'Data (new)'!$A:$T,12,0))</f>
        <v>1.3</v>
      </c>
      <c r="Z93" s="656" t="str">
        <f t="shared" si="6"/>
        <v/>
      </c>
      <c r="AA93" s="657" t="str">
        <f t="shared" si="7"/>
        <v/>
      </c>
      <c r="AB93" s="881" t="str">
        <f>IF(ISERROR(Tableau16[[#This Row],[Cost (excl tax, EUR)]]*(1-$H$4)),"",Tableau16[[#This Row],[Cost (excl tax, EUR)]]*(1-$H$4))</f>
        <v/>
      </c>
      <c r="AC93" s="882" t="str">
        <f t="shared" si="8"/>
        <v/>
      </c>
      <c r="AD93" s="224"/>
      <c r="AE93" s="224"/>
      <c r="AF93" s="224"/>
      <c r="AG93" s="224"/>
      <c r="AH93" s="224"/>
      <c r="AI93" s="224"/>
      <c r="AJ93" s="224"/>
      <c r="AK93" s="224"/>
      <c r="AL93" s="224"/>
    </row>
    <row r="94" spans="1:39" ht="16.5" customHeight="1">
      <c r="A94" s="220" t="s">
        <v>869</v>
      </c>
      <c r="B94" s="652" t="str">
        <f>IF(VLOOKUP($A94,'Data (new)'!$A:$T,5,0)="","",VLOOKUP($A94,'Data (new)'!$A:$T,5,0))</f>
        <v>T21 Dune</v>
      </c>
      <c r="C94" s="652" t="str">
        <f>IF(VLOOKUP($A94,'Data (new)'!A:T,6,0)="","",VLOOKUP($A94,'Data (new)'!$A:$T,6,0))</f>
        <v>Nemo 2</v>
      </c>
      <c r="D94" s="653" t="str">
        <f>IF(VLOOKUP($A94,'Data (new)'!$A:$T,8,0)="","",VLOOKUP($A94,'Data (new)'!$A:$T,8,0))</f>
        <v>Dual texture</v>
      </c>
      <c r="E94" s="878">
        <f>IF(VLOOKUP($A94,'Data (new)'!$A:$T,11,0)="","",VLOOKUP($A94,'Data (new)'!$A:$T,11,0))</f>
        <v>1</v>
      </c>
      <c r="F94" s="878" t="str">
        <f>IF(VLOOKUP($A94,'Data (new)'!$A:$T,10,0)="","",VLOOKUP($A94,'Data (new)'!$A:$T,10,0))</f>
        <v>S-M</v>
      </c>
      <c r="G94" s="660">
        <f>IF(VLOOKUP($A94,'Data (new)'!$A:$T,16,0)="","",VLOOKUP($A94,'Data (new)'!$A:$T,16,0))</f>
        <v>251</v>
      </c>
      <c r="H94" s="660">
        <f>IF(VLOOKUP($A94,'Data (new)'!$A:$T,18,0)="","",VLOOKUP($A94,'Data (new)'!$A:$T,18,0))</f>
        <v>276</v>
      </c>
      <c r="I94" s="817"/>
      <c r="J94" s="818"/>
      <c r="K94" s="819"/>
      <c r="L94" s="820"/>
      <c r="M94" s="821"/>
      <c r="N94" s="822"/>
      <c r="O94" s="823"/>
      <c r="P94" s="824"/>
      <c r="Q94" s="825"/>
      <c r="R94" s="826"/>
      <c r="S94" s="827"/>
      <c r="T94" s="828"/>
      <c r="U94" s="829"/>
      <c r="V94" s="830"/>
      <c r="W94" s="656"/>
      <c r="X94" s="656"/>
      <c r="Y94" s="852">
        <f>IF(VLOOKUP($A94,'Data (new)'!$A:$T,12,0)="","",VLOOKUP($A94,'Data (new)'!$A:$T,12,0))</f>
        <v>1.9</v>
      </c>
      <c r="Z94" s="656" t="str">
        <f t="shared" si="6"/>
        <v/>
      </c>
      <c r="AA94" s="657" t="str">
        <f t="shared" si="7"/>
        <v/>
      </c>
      <c r="AB94" s="881" t="str">
        <f>IF(ISERROR(Tableau16[[#This Row],[Cost (excl tax, EUR)]]*(1-$H$4)),"",Tableau16[[#This Row],[Cost (excl tax, EUR)]]*(1-$H$4))</f>
        <v/>
      </c>
      <c r="AC94" s="882" t="str">
        <f t="shared" si="8"/>
        <v/>
      </c>
      <c r="AD94" s="224"/>
      <c r="AE94" s="224"/>
      <c r="AF94" s="224"/>
      <c r="AG94" s="224"/>
      <c r="AH94" s="224"/>
      <c r="AI94" s="224"/>
      <c r="AJ94" s="224"/>
      <c r="AK94" s="224"/>
      <c r="AL94" s="224"/>
    </row>
    <row r="95" spans="1:39" ht="16.5" customHeight="1">
      <c r="A95" s="220" t="s">
        <v>870</v>
      </c>
      <c r="B95" s="652" t="str">
        <f>IF(VLOOKUP($A95,'Data (new)'!$A:$T,5,0)="","",VLOOKUP($A95,'Data (new)'!$A:$T,5,0))</f>
        <v>T21 Dune</v>
      </c>
      <c r="C95" s="652" t="str">
        <f>IF(VLOOKUP($A95,'Data (new)'!A:T,6,0)="","",VLOOKUP($A95,'Data (new)'!$A:$T,6,0))</f>
        <v>Nemo 3</v>
      </c>
      <c r="D95" s="653" t="str">
        <f>IF(VLOOKUP($A95,'Data (new)'!$A:$T,8,0)="","",VLOOKUP($A95,'Data (new)'!$A:$T,8,0))</f>
        <v>Dual texture</v>
      </c>
      <c r="E95" s="878">
        <f>IF(VLOOKUP($A95,'Data (new)'!$A:$T,11,0)="","",VLOOKUP($A95,'Data (new)'!$A:$T,11,0))</f>
        <v>1</v>
      </c>
      <c r="F95" s="878" t="str">
        <f>IF(VLOOKUP($A95,'Data (new)'!$A:$T,10,0)="","",VLOOKUP($A95,'Data (new)'!$A:$T,10,0))</f>
        <v>M</v>
      </c>
      <c r="G95" s="660">
        <f>IF(VLOOKUP($A95,'Data (new)'!$A:$T,16,0)="","",VLOOKUP($A95,'Data (new)'!$A:$T,16,0))</f>
        <v>251</v>
      </c>
      <c r="H95" s="660">
        <f>IF(VLOOKUP($A95,'Data (new)'!$A:$T,18,0)="","",VLOOKUP($A95,'Data (new)'!$A:$T,18,0))</f>
        <v>276</v>
      </c>
      <c r="I95" s="817"/>
      <c r="J95" s="818"/>
      <c r="K95" s="819"/>
      <c r="L95" s="820"/>
      <c r="M95" s="821"/>
      <c r="N95" s="822"/>
      <c r="O95" s="823"/>
      <c r="P95" s="824"/>
      <c r="Q95" s="825"/>
      <c r="R95" s="826"/>
      <c r="S95" s="827"/>
      <c r="T95" s="828"/>
      <c r="U95" s="829"/>
      <c r="V95" s="830"/>
      <c r="W95" s="656"/>
      <c r="X95" s="656"/>
      <c r="Y95" s="852">
        <f>IF(VLOOKUP($A95,'Data (new)'!$A:$T,12,0)="","",VLOOKUP($A95,'Data (new)'!$A:$T,12,0))</f>
        <v>1.9</v>
      </c>
      <c r="Z95" s="656" t="str">
        <f t="shared" si="6"/>
        <v/>
      </c>
      <c r="AA95" s="657" t="str">
        <f t="shared" si="7"/>
        <v/>
      </c>
      <c r="AB95" s="881" t="str">
        <f>IF(ISERROR(Tableau16[[#This Row],[Cost (excl tax, EUR)]]*(1-$H$4)),"",Tableau16[[#This Row],[Cost (excl tax, EUR)]]*(1-$H$4))</f>
        <v/>
      </c>
      <c r="AC95" s="882" t="str">
        <f t="shared" si="8"/>
        <v/>
      </c>
      <c r="AD95" s="224"/>
      <c r="AE95" s="224"/>
      <c r="AF95" s="224"/>
      <c r="AG95" s="224"/>
      <c r="AH95" s="224"/>
      <c r="AI95" s="224"/>
      <c r="AJ95" s="224"/>
      <c r="AK95" s="224"/>
      <c r="AL95" s="224"/>
    </row>
    <row r="96" spans="1:39" ht="16.5" customHeight="1">
      <c r="A96" s="220" t="s">
        <v>871</v>
      </c>
      <c r="B96" s="652" t="str">
        <f>IF(VLOOKUP($A96,'Data (new)'!$A:$T,5,0)="","",VLOOKUP($A96,'Data (new)'!$A:$T,5,0))</f>
        <v>T21 Dune</v>
      </c>
      <c r="C96" s="652" t="str">
        <f>IF(VLOOKUP($A96,'Data (new)'!A:T,6,0)="","",VLOOKUP($A96,'Data (new)'!$A:$T,6,0))</f>
        <v>Nemo 4</v>
      </c>
      <c r="D96" s="653" t="str">
        <f>IF(VLOOKUP($A96,'Data (new)'!$A:$T,8,0)="","",VLOOKUP($A96,'Data (new)'!$A:$T,8,0))</f>
        <v>Dual texture</v>
      </c>
      <c r="E96" s="878">
        <f>IF(VLOOKUP($A96,'Data (new)'!$A:$T,11,0)="","",VLOOKUP($A96,'Data (new)'!$A:$T,11,0))</f>
        <v>1</v>
      </c>
      <c r="F96" s="878" t="str">
        <f>IF(VLOOKUP($A96,'Data (new)'!$A:$T,10,0)="","",VLOOKUP($A96,'Data (new)'!$A:$T,10,0))</f>
        <v>M</v>
      </c>
      <c r="G96" s="660">
        <f>IF(VLOOKUP($A96,'Data (new)'!$A:$T,16,0)="","",VLOOKUP($A96,'Data (new)'!$A:$T,16,0))</f>
        <v>254</v>
      </c>
      <c r="H96" s="660">
        <f>IF(VLOOKUP($A96,'Data (new)'!$A:$T,18,0)="","",VLOOKUP($A96,'Data (new)'!$A:$T,18,0))</f>
        <v>279</v>
      </c>
      <c r="I96" s="817"/>
      <c r="J96" s="818"/>
      <c r="K96" s="819"/>
      <c r="L96" s="820"/>
      <c r="M96" s="821"/>
      <c r="N96" s="822"/>
      <c r="O96" s="823"/>
      <c r="P96" s="824"/>
      <c r="Q96" s="825"/>
      <c r="R96" s="826"/>
      <c r="S96" s="827"/>
      <c r="T96" s="828"/>
      <c r="U96" s="829"/>
      <c r="V96" s="830"/>
      <c r="W96" s="656"/>
      <c r="X96" s="656"/>
      <c r="Y96" s="852">
        <f>IF(VLOOKUP($A96,'Data (new)'!$A:$T,12,0)="","",VLOOKUP($A96,'Data (new)'!$A:$T,12,0))</f>
        <v>2</v>
      </c>
      <c r="Z96" s="656" t="str">
        <f t="shared" si="6"/>
        <v/>
      </c>
      <c r="AA96" s="657" t="str">
        <f t="shared" si="7"/>
        <v/>
      </c>
      <c r="AB96" s="881" t="str">
        <f>IF(ISERROR(Tableau16[[#This Row],[Cost (excl tax, EUR)]]*(1-$H$4)),"",Tableau16[[#This Row],[Cost (excl tax, EUR)]]*(1-$H$4))</f>
        <v/>
      </c>
      <c r="AC96" s="882" t="str">
        <f t="shared" si="8"/>
        <v/>
      </c>
      <c r="AD96" s="224"/>
      <c r="AE96" s="224"/>
      <c r="AF96" s="224"/>
      <c r="AG96" s="224"/>
      <c r="AH96" s="224"/>
      <c r="AI96" s="224"/>
      <c r="AJ96" s="224"/>
      <c r="AK96" s="224"/>
      <c r="AL96" s="224"/>
    </row>
    <row r="97" spans="1:39" ht="16.5" customHeight="1">
      <c r="A97" s="221" t="s">
        <v>865</v>
      </c>
      <c r="B97" s="652" t="str">
        <f>IF(VLOOKUP($A97,'Data (new)'!$A:$T,5,0)="","",VLOOKUP($A97,'Data (new)'!$A:$T,5,0))</f>
        <v>T21 Dune</v>
      </c>
      <c r="C97" s="652" t="str">
        <f>IF(VLOOKUP($A97,'Data (new)'!A:T,6,0)="","",VLOOKUP($A97,'Data (new)'!$A:$T,6,0))</f>
        <v>Ninja 1</v>
      </c>
      <c r="D97" s="653" t="str">
        <f>IF(VLOOKUP($A97,'Data (new)'!$A:$T,8,0)="","",VLOOKUP($A97,'Data (new)'!$A:$T,8,0))</f>
        <v>Dual texture</v>
      </c>
      <c r="E97" s="878">
        <f>IF(VLOOKUP($A97,'Data (new)'!$A:$T,11,0)="","",VLOOKUP($A97,'Data (new)'!$A:$T,11,0))</f>
        <v>1</v>
      </c>
      <c r="F97" s="878" t="str">
        <f>IF(VLOOKUP($A97,'Data (new)'!$A:$T,10,0)="","",VLOOKUP($A97,'Data (new)'!$A:$T,10,0))</f>
        <v>XS</v>
      </c>
      <c r="G97" s="660">
        <f>IF(VLOOKUP($A97,'Data (new)'!$A:$T,16,0)="","",VLOOKUP($A97,'Data (new)'!$A:$T,16,0))</f>
        <v>188</v>
      </c>
      <c r="H97" s="660">
        <f>IF(VLOOKUP($A97,'Data (new)'!$A:$T,18,0)="","",VLOOKUP($A97,'Data (new)'!$A:$T,18,0))</f>
        <v>207</v>
      </c>
      <c r="I97" s="817"/>
      <c r="J97" s="818"/>
      <c r="K97" s="819"/>
      <c r="L97" s="820"/>
      <c r="M97" s="821"/>
      <c r="N97" s="822"/>
      <c r="O97" s="823"/>
      <c r="P97" s="824"/>
      <c r="Q97" s="825"/>
      <c r="R97" s="826"/>
      <c r="S97" s="827"/>
      <c r="T97" s="828"/>
      <c r="U97" s="829"/>
      <c r="V97" s="830"/>
      <c r="W97" s="656"/>
      <c r="X97" s="656"/>
      <c r="Y97" s="852">
        <f>IF(VLOOKUP($A97,'Data (new)'!$A:$T,12,0)="","",VLOOKUP($A97,'Data (new)'!$A:$T,12,0))</f>
        <v>1.4</v>
      </c>
      <c r="Z97" s="656" t="str">
        <f t="shared" si="6"/>
        <v/>
      </c>
      <c r="AA97" s="657" t="str">
        <f t="shared" si="7"/>
        <v/>
      </c>
      <c r="AB97" s="881" t="str">
        <f>IF(ISERROR(Tableau16[[#This Row],[Cost (excl tax, EUR)]]*(1-$H$4)),"",Tableau16[[#This Row],[Cost (excl tax, EUR)]]*(1-$H$4))</f>
        <v/>
      </c>
      <c r="AC97" s="882" t="str">
        <f t="shared" si="8"/>
        <v/>
      </c>
      <c r="AD97" s="224"/>
      <c r="AE97" s="224"/>
      <c r="AF97" s="224"/>
      <c r="AG97" s="224"/>
      <c r="AH97" s="224"/>
      <c r="AI97" s="224"/>
      <c r="AJ97" s="224"/>
      <c r="AK97" s="224"/>
      <c r="AL97" s="224"/>
    </row>
    <row r="98" spans="1:39" ht="16.5" customHeight="1">
      <c r="A98" s="220" t="s">
        <v>866</v>
      </c>
      <c r="B98" s="652" t="str">
        <f>IF(VLOOKUP($A98,'Data (new)'!$A:$T,5,0)="","",VLOOKUP($A98,'Data (new)'!$A:$T,5,0))</f>
        <v>T21 Dune</v>
      </c>
      <c r="C98" s="652" t="str">
        <f>IF(VLOOKUP($A98,'Data (new)'!A:T,6,0)="","",VLOOKUP($A98,'Data (new)'!$A:$T,6,0))</f>
        <v>Ninja 2</v>
      </c>
      <c r="D98" s="653" t="str">
        <f>IF(VLOOKUP($A98,'Data (new)'!$A:$T,8,0)="","",VLOOKUP($A98,'Data (new)'!$A:$T,8,0))</f>
        <v>Dual texture</v>
      </c>
      <c r="E98" s="878">
        <f>IF(VLOOKUP($A98,'Data (new)'!$A:$T,11,0)="","",VLOOKUP($A98,'Data (new)'!$A:$T,11,0))</f>
        <v>1</v>
      </c>
      <c r="F98" s="878" t="str">
        <f>IF(VLOOKUP($A98,'Data (new)'!$A:$T,10,0)="","",VLOOKUP($A98,'Data (new)'!$A:$T,10,0))</f>
        <v>XS</v>
      </c>
      <c r="G98" s="660">
        <f>IF(VLOOKUP($A98,'Data (new)'!$A:$T,16,0)="","",VLOOKUP($A98,'Data (new)'!$A:$T,16,0))</f>
        <v>188</v>
      </c>
      <c r="H98" s="660">
        <f>IF(VLOOKUP($A98,'Data (new)'!$A:$T,18,0)="","",VLOOKUP($A98,'Data (new)'!$A:$T,18,0))</f>
        <v>207</v>
      </c>
      <c r="I98" s="817"/>
      <c r="J98" s="818"/>
      <c r="K98" s="819"/>
      <c r="L98" s="820"/>
      <c r="M98" s="821"/>
      <c r="N98" s="822"/>
      <c r="O98" s="823"/>
      <c r="P98" s="824"/>
      <c r="Q98" s="825"/>
      <c r="R98" s="826"/>
      <c r="S98" s="827"/>
      <c r="T98" s="828"/>
      <c r="U98" s="829"/>
      <c r="V98" s="830"/>
      <c r="W98" s="656"/>
      <c r="X98" s="656"/>
      <c r="Y98" s="852">
        <f>IF(VLOOKUP($A98,'Data (new)'!$A:$T,12,0)="","",VLOOKUP($A98,'Data (new)'!$A:$T,12,0))</f>
        <v>1.2</v>
      </c>
      <c r="Z98" s="656" t="str">
        <f t="shared" si="6"/>
        <v/>
      </c>
      <c r="AA98" s="657" t="str">
        <f t="shared" si="7"/>
        <v/>
      </c>
      <c r="AB98" s="881" t="str">
        <f>IF(ISERROR(Tableau16[[#This Row],[Cost (excl tax, EUR)]]*(1-$H$4)),"",Tableau16[[#This Row],[Cost (excl tax, EUR)]]*(1-$H$4))</f>
        <v/>
      </c>
      <c r="AC98" s="882" t="str">
        <f t="shared" si="8"/>
        <v/>
      </c>
      <c r="AD98" s="230"/>
      <c r="AE98" s="230"/>
      <c r="AF98" s="230"/>
      <c r="AG98" s="230"/>
      <c r="AH98" s="230"/>
      <c r="AI98" s="230"/>
      <c r="AJ98" s="230"/>
      <c r="AK98" s="230"/>
      <c r="AL98" s="230"/>
    </row>
    <row r="99" spans="1:39" ht="16.5" customHeight="1">
      <c r="A99" s="220" t="s">
        <v>867</v>
      </c>
      <c r="B99" s="652" t="str">
        <f>IF(VLOOKUP($A99,'Data (new)'!$A:$T,5,0)="","",VLOOKUP($A99,'Data (new)'!$A:$T,5,0))</f>
        <v>T21 Dune</v>
      </c>
      <c r="C99" s="652" t="str">
        <f>IF(VLOOKUP($A99,'Data (new)'!A:T,6,0)="","",VLOOKUP($A99,'Data (new)'!$A:$T,6,0))</f>
        <v>Ninja 3</v>
      </c>
      <c r="D99" s="653" t="str">
        <f>IF(VLOOKUP($A99,'Data (new)'!$A:$T,8,0)="","",VLOOKUP($A99,'Data (new)'!$A:$T,8,0))</f>
        <v>Dual texture</v>
      </c>
      <c r="E99" s="878">
        <f>IF(VLOOKUP($A99,'Data (new)'!$A:$T,11,0)="","",VLOOKUP($A99,'Data (new)'!$A:$T,11,0))</f>
        <v>1</v>
      </c>
      <c r="F99" s="878" t="str">
        <f>IF(VLOOKUP($A99,'Data (new)'!$A:$T,10,0)="","",VLOOKUP($A99,'Data (new)'!$A:$T,10,0))</f>
        <v>S-M</v>
      </c>
      <c r="G99" s="660">
        <f>IF(VLOOKUP($A99,'Data (new)'!$A:$T,16,0)="","",VLOOKUP($A99,'Data (new)'!$A:$T,16,0))</f>
        <v>231</v>
      </c>
      <c r="H99" s="660">
        <f>IF(VLOOKUP($A99,'Data (new)'!$A:$T,18,0)="","",VLOOKUP($A99,'Data (new)'!$A:$T,18,0))</f>
        <v>254</v>
      </c>
      <c r="I99" s="817"/>
      <c r="J99" s="818"/>
      <c r="K99" s="819"/>
      <c r="L99" s="820"/>
      <c r="M99" s="821"/>
      <c r="N99" s="822"/>
      <c r="O99" s="823"/>
      <c r="P99" s="824"/>
      <c r="Q99" s="825"/>
      <c r="R99" s="826"/>
      <c r="S99" s="827"/>
      <c r="T99" s="828"/>
      <c r="U99" s="829"/>
      <c r="V99" s="830"/>
      <c r="W99" s="656"/>
      <c r="X99" s="656"/>
      <c r="Y99" s="852">
        <f>IF(VLOOKUP($A99,'Data (new)'!$A:$T,12,0)="","",VLOOKUP($A99,'Data (new)'!$A:$T,12,0))</f>
        <v>1.7</v>
      </c>
      <c r="Z99" s="656" t="str">
        <f t="shared" si="6"/>
        <v/>
      </c>
      <c r="AA99" s="657" t="str">
        <f t="shared" si="7"/>
        <v/>
      </c>
      <c r="AB99" s="881" t="str">
        <f>IF(ISERROR(Tableau16[[#This Row],[Cost (excl tax, EUR)]]*(1-$H$4)),"",Tableau16[[#This Row],[Cost (excl tax, EUR)]]*(1-$H$4))</f>
        <v/>
      </c>
      <c r="AC99" s="882" t="str">
        <f t="shared" si="8"/>
        <v/>
      </c>
      <c r="AD99" s="230"/>
      <c r="AE99" s="230"/>
      <c r="AF99" s="230"/>
      <c r="AG99" s="230"/>
      <c r="AH99" s="230"/>
      <c r="AI99" s="230"/>
      <c r="AJ99" s="230"/>
      <c r="AK99" s="230"/>
      <c r="AL99" s="230"/>
    </row>
    <row r="100" spans="1:39" ht="16.5" customHeight="1">
      <c r="A100" s="220" t="s">
        <v>1273</v>
      </c>
      <c r="B100" s="652" t="str">
        <f>IF(VLOOKUP($A100,'Data (new)'!$A:$T,5,0)="","",VLOOKUP($A100,'Data (new)'!$A:$T,5,0))</f>
        <v>T22 Dune Dual</v>
      </c>
      <c r="C100" s="652" t="str">
        <f>IF(VLOOKUP($A100,'Data (new)'!A:T,6,0)="","",VLOOKUP($A100,'Data (new)'!$A:$T,6,0))</f>
        <v xml:space="preserve">Ninja 4 </v>
      </c>
      <c r="D100" s="653" t="str">
        <f>IF(VLOOKUP($A100,'Data (new)'!$A:$T,8,0)="","",VLOOKUP($A100,'Data (new)'!$A:$T,8,0))</f>
        <v>Dual texture</v>
      </c>
      <c r="E100" s="878">
        <f>IF(VLOOKUP($A100,'Data (new)'!$A:$T,11,0)="","",VLOOKUP($A100,'Data (new)'!$A:$T,11,0))</f>
        <v>1</v>
      </c>
      <c r="F100" s="878" t="str">
        <f>IF(VLOOKUP($A100,'Data (new)'!$A:$T,10,0)="","",VLOOKUP($A100,'Data (new)'!$A:$T,10,0))</f>
        <v>S</v>
      </c>
      <c r="G100" s="660">
        <f>IF(VLOOKUP($A100,'Data (new)'!$A:$T,16,0)="","",VLOOKUP($A100,'Data (new)'!$A:$T,16,0))</f>
        <v>162</v>
      </c>
      <c r="H100" s="660">
        <f>IF(VLOOKUP($A100,'Data (new)'!$A:$T,18,0)="","",VLOOKUP($A100,'Data (new)'!$A:$T,18,0))</f>
        <v>178</v>
      </c>
      <c r="I100" s="817"/>
      <c r="J100" s="818"/>
      <c r="K100" s="819"/>
      <c r="L100" s="820"/>
      <c r="M100" s="821"/>
      <c r="N100" s="822"/>
      <c r="O100" s="823"/>
      <c r="P100" s="824"/>
      <c r="Q100" s="825"/>
      <c r="R100" s="826"/>
      <c r="S100" s="827"/>
      <c r="T100" s="828"/>
      <c r="U100" s="829"/>
      <c r="V100" s="830"/>
      <c r="W100" s="656"/>
      <c r="X100" s="656"/>
      <c r="Y100" s="852" t="str">
        <f>IF(VLOOKUP($A100,'Data (new)'!$A:$T,12,0)="","",VLOOKUP($A100,'Data (new)'!$A:$T,12,0))</f>
        <v/>
      </c>
      <c r="Z100" s="656" t="str">
        <f t="shared" si="6"/>
        <v/>
      </c>
      <c r="AA100" s="657" t="str">
        <f t="shared" si="7"/>
        <v/>
      </c>
      <c r="AB100" s="881" t="str">
        <f>IF(ISERROR(Tableau16[[#This Row],[Cost (excl tax, EUR)]]*(1-$H$4)),"",Tableau16[[#This Row],[Cost (excl tax, EUR)]]*(1-$H$4))</f>
        <v/>
      </c>
      <c r="AC100" s="882" t="str">
        <f t="shared" si="8"/>
        <v/>
      </c>
      <c r="AD100" s="230"/>
      <c r="AE100" s="230"/>
      <c r="AF100" s="230"/>
      <c r="AG100" s="230"/>
      <c r="AH100" s="230"/>
      <c r="AI100" s="230"/>
      <c r="AJ100" s="230"/>
      <c r="AK100" s="230"/>
      <c r="AL100" s="230"/>
    </row>
    <row r="101" spans="1:39" ht="16.5" customHeight="1">
      <c r="A101" s="220" t="s">
        <v>1274</v>
      </c>
      <c r="B101" s="652" t="str">
        <f>IF(VLOOKUP($A101,'Data (new)'!$A:$T,5,0)="","",VLOOKUP($A101,'Data (new)'!$A:$T,5,0))</f>
        <v>T22 Dune Dual</v>
      </c>
      <c r="C101" s="652" t="str">
        <f>IF(VLOOKUP($A101,'Data (new)'!A:T,6,0)="","",VLOOKUP($A101,'Data (new)'!$A:$T,6,0))</f>
        <v xml:space="preserve">Ninja 5 </v>
      </c>
      <c r="D101" s="653" t="str">
        <f>IF(VLOOKUP($A101,'Data (new)'!$A:$T,8,0)="","",VLOOKUP($A101,'Data (new)'!$A:$T,8,0))</f>
        <v>Dual texture</v>
      </c>
      <c r="E101" s="878">
        <f>IF(VLOOKUP($A101,'Data (new)'!$A:$T,11,0)="","",VLOOKUP($A101,'Data (new)'!$A:$T,11,0))</f>
        <v>1</v>
      </c>
      <c r="F101" s="878" t="str">
        <f>IF(VLOOKUP($A101,'Data (new)'!$A:$T,10,0)="","",VLOOKUP($A101,'Data (new)'!$A:$T,10,0))</f>
        <v>M</v>
      </c>
      <c r="G101" s="660">
        <f>IF(VLOOKUP($A101,'Data (new)'!$A:$T,16,0)="","",VLOOKUP($A101,'Data (new)'!$A:$T,16,0))</f>
        <v>172</v>
      </c>
      <c r="H101" s="660">
        <f>IF(VLOOKUP($A101,'Data (new)'!$A:$T,18,0)="","",VLOOKUP($A101,'Data (new)'!$A:$T,18,0))</f>
        <v>189</v>
      </c>
      <c r="I101" s="817"/>
      <c r="J101" s="818"/>
      <c r="K101" s="819"/>
      <c r="L101" s="820"/>
      <c r="M101" s="821"/>
      <c r="N101" s="822"/>
      <c r="O101" s="823"/>
      <c r="P101" s="824"/>
      <c r="Q101" s="825"/>
      <c r="R101" s="826"/>
      <c r="S101" s="827"/>
      <c r="T101" s="828"/>
      <c r="U101" s="829"/>
      <c r="V101" s="830"/>
      <c r="W101" s="656"/>
      <c r="X101" s="656"/>
      <c r="Y101" s="852" t="str">
        <f>IF(VLOOKUP($A101,'Data (new)'!$A:$T,12,0)="","",VLOOKUP($A101,'Data (new)'!$A:$T,12,0))</f>
        <v/>
      </c>
      <c r="Z101" s="656" t="str">
        <f t="shared" si="6"/>
        <v/>
      </c>
      <c r="AA101" s="657" t="str">
        <f t="shared" si="7"/>
        <v/>
      </c>
      <c r="AB101" s="881" t="str">
        <f>IF(ISERROR(Tableau16[[#This Row],[Cost (excl tax, EUR)]]*(1-$H$4)),"",Tableau16[[#This Row],[Cost (excl tax, EUR)]]*(1-$H$4))</f>
        <v/>
      </c>
      <c r="AC101" s="882" t="str">
        <f t="shared" si="8"/>
        <v/>
      </c>
      <c r="AD101" s="230"/>
      <c r="AE101" s="230"/>
      <c r="AF101" s="230"/>
      <c r="AG101" s="230"/>
      <c r="AH101" s="230"/>
      <c r="AI101" s="230"/>
      <c r="AJ101" s="230"/>
      <c r="AK101" s="230"/>
      <c r="AL101" s="230"/>
    </row>
    <row r="102" spans="1:39" s="652" customFormat="1" ht="16.5" customHeight="1">
      <c r="A102" s="651" t="s">
        <v>1275</v>
      </c>
      <c r="B102" s="652" t="str">
        <f>IF(VLOOKUP($A102,'Data (new)'!$A:$T,5,0)="","",VLOOKUP($A102,'Data (new)'!$A:$T,5,0))</f>
        <v>T22 Dune Dual</v>
      </c>
      <c r="C102" s="652" t="str">
        <f>IF(VLOOKUP($A102,'Data (new)'!A:T,6,0)="","",VLOOKUP($A102,'Data (new)'!$A:$T,6,0))</f>
        <v xml:space="preserve">Ninja 6 </v>
      </c>
      <c r="D102" s="653" t="str">
        <f>IF(VLOOKUP($A102,'Data (new)'!$A:$T,8,0)="","",VLOOKUP($A102,'Data (new)'!$A:$T,8,0))</f>
        <v>Dual texture</v>
      </c>
      <c r="E102" s="878">
        <f>IF(VLOOKUP($A102,'Data (new)'!$A:$T,11,0)="","",VLOOKUP($A102,'Data (new)'!$A:$T,11,0))</f>
        <v>1</v>
      </c>
      <c r="F102" s="878" t="str">
        <f>IF(VLOOKUP($A102,'Data (new)'!$A:$T,10,0)="","",VLOOKUP($A102,'Data (new)'!$A:$T,10,0))</f>
        <v>L</v>
      </c>
      <c r="G102" s="660">
        <f>IF(VLOOKUP($A102,'Data (new)'!$A:$T,16,0)="","",VLOOKUP($A102,'Data (new)'!$A:$T,16,0))</f>
        <v>224</v>
      </c>
      <c r="H102" s="660">
        <f>IF(VLOOKUP($A102,'Data (new)'!$A:$T,18,0)="","",VLOOKUP($A102,'Data (new)'!$A:$T,18,0))</f>
        <v>246</v>
      </c>
      <c r="I102" s="817"/>
      <c r="J102" s="818"/>
      <c r="K102" s="819"/>
      <c r="L102" s="820"/>
      <c r="M102" s="821"/>
      <c r="N102" s="822"/>
      <c r="O102" s="823"/>
      <c r="P102" s="824"/>
      <c r="Q102" s="825"/>
      <c r="R102" s="826"/>
      <c r="S102" s="827"/>
      <c r="T102" s="828"/>
      <c r="U102" s="829"/>
      <c r="V102" s="830"/>
      <c r="W102" s="656"/>
      <c r="X102" s="656"/>
      <c r="Y102" s="852" t="str">
        <f>IF(VLOOKUP($A102,'Data (new)'!$A:$T,12,0)="","",VLOOKUP($A102,'Data (new)'!$A:$T,12,0))</f>
        <v/>
      </c>
      <c r="Z102" s="656" t="str">
        <f t="shared" si="6"/>
        <v/>
      </c>
      <c r="AA102" s="657" t="str">
        <f t="shared" si="7"/>
        <v/>
      </c>
      <c r="AB102" s="881" t="str">
        <f>IF(ISERROR(Tableau16[[#This Row],[Cost (excl tax, EUR)]]*(1-$H$4)),"",Tableau16[[#This Row],[Cost (excl tax, EUR)]]*(1-$H$4))</f>
        <v/>
      </c>
      <c r="AC102" s="882" t="str">
        <f t="shared" si="8"/>
        <v/>
      </c>
      <c r="AD102" s="665"/>
      <c r="AE102" s="665"/>
      <c r="AF102" s="665"/>
      <c r="AG102" s="665"/>
      <c r="AH102" s="665"/>
      <c r="AI102" s="665"/>
      <c r="AJ102" s="665"/>
      <c r="AK102" s="665"/>
      <c r="AL102" s="665"/>
      <c r="AM102" s="662"/>
    </row>
    <row r="103" spans="1:39" s="175" customFormat="1" ht="16.5" customHeight="1">
      <c r="A103" s="218" t="s">
        <v>1276</v>
      </c>
      <c r="B103" s="652" t="str">
        <f>IF(VLOOKUP($A103,'Data (new)'!$A:$T,5,0)="","",VLOOKUP($A103,'Data (new)'!$A:$T,5,0))</f>
        <v>T22 Dune Dual</v>
      </c>
      <c r="C103" s="652" t="str">
        <f>IF(VLOOKUP($A103,'Data (new)'!A:T,6,0)="","",VLOOKUP($A103,'Data (new)'!$A:$T,6,0))</f>
        <v xml:space="preserve">Ninja 7 </v>
      </c>
      <c r="D103" s="653" t="str">
        <f>IF(VLOOKUP($A103,'Data (new)'!$A:$T,8,0)="","",VLOOKUP($A103,'Data (new)'!$A:$T,8,0))</f>
        <v>Dual texture</v>
      </c>
      <c r="E103" s="878">
        <f>IF(VLOOKUP($A103,'Data (new)'!$A:$T,11,0)="","",VLOOKUP($A103,'Data (new)'!$A:$T,11,0))</f>
        <v>1</v>
      </c>
      <c r="F103" s="878" t="str">
        <f>IF(VLOOKUP($A103,'Data (new)'!$A:$T,10,0)="","",VLOOKUP($A103,'Data (new)'!$A:$T,10,0))</f>
        <v>XL</v>
      </c>
      <c r="G103" s="660">
        <f>IF(VLOOKUP($A103,'Data (new)'!$A:$T,16,0)="","",VLOOKUP($A103,'Data (new)'!$A:$T,16,0))</f>
        <v>244</v>
      </c>
      <c r="H103" s="660">
        <f>IF(VLOOKUP($A103,'Data (new)'!$A:$T,18,0)="","",VLOOKUP($A103,'Data (new)'!$A:$T,18,0))</f>
        <v>268</v>
      </c>
      <c r="I103" s="817"/>
      <c r="J103" s="818"/>
      <c r="K103" s="819"/>
      <c r="L103" s="820"/>
      <c r="M103" s="821"/>
      <c r="N103" s="822"/>
      <c r="O103" s="823"/>
      <c r="P103" s="824"/>
      <c r="Q103" s="825"/>
      <c r="R103" s="826"/>
      <c r="S103" s="827"/>
      <c r="T103" s="828"/>
      <c r="U103" s="829"/>
      <c r="V103" s="830"/>
      <c r="W103" s="656"/>
      <c r="X103" s="656"/>
      <c r="Y103" s="852" t="str">
        <f>IF(VLOOKUP($A103,'Data (new)'!$A:$T,12,0)="","",VLOOKUP($A103,'Data (new)'!$A:$T,12,0))</f>
        <v/>
      </c>
      <c r="Z103" s="656" t="str">
        <f t="shared" si="6"/>
        <v/>
      </c>
      <c r="AA103" s="657" t="str">
        <f t="shared" si="7"/>
        <v/>
      </c>
      <c r="AB103" s="881" t="str">
        <f>IF(ISERROR(Tableau16[[#This Row],[Cost (excl tax, EUR)]]*(1-$H$4)),"",Tableau16[[#This Row],[Cost (excl tax, EUR)]]*(1-$H$4))</f>
        <v/>
      </c>
      <c r="AC103" s="882" t="str">
        <f t="shared" si="8"/>
        <v/>
      </c>
      <c r="AD103" s="230"/>
      <c r="AE103" s="230"/>
      <c r="AF103" s="230"/>
      <c r="AG103" s="230"/>
      <c r="AH103" s="230"/>
      <c r="AI103" s="230"/>
      <c r="AJ103" s="230"/>
      <c r="AK103" s="230"/>
      <c r="AL103" s="230"/>
      <c r="AM103" s="268"/>
    </row>
    <row r="104" spans="1:39" s="652" customFormat="1" ht="16.5" customHeight="1">
      <c r="A104" s="651" t="s">
        <v>862</v>
      </c>
      <c r="B104" s="652" t="str">
        <f>IF(VLOOKUP($A104,'Data (new)'!$A:$T,5,0)="","",VLOOKUP($A104,'Data (new)'!$A:$T,5,0))</f>
        <v>T20 Dune</v>
      </c>
      <c r="C104" s="652" t="str">
        <f>IF(VLOOKUP($A104,'Data (new)'!A:T,6,0)="","",VLOOKUP($A104,'Data (new)'!$A:$T,6,0))</f>
        <v>Nipper 1</v>
      </c>
      <c r="D104" s="653" t="str">
        <f>IF(VLOOKUP($A104,'Data (new)'!$A:$T,8,0)="","",VLOOKUP($A104,'Data (new)'!$A:$T,8,0))</f>
        <v>Dual texture</v>
      </c>
      <c r="E104" s="878">
        <f>IF(VLOOKUP($A104,'Data (new)'!$A:$T,11,0)="","",VLOOKUP($A104,'Data (new)'!$A:$T,11,0))</f>
        <v>1</v>
      </c>
      <c r="F104" s="878" t="str">
        <f>IF(VLOOKUP($A104,'Data (new)'!$A:$T,10,0)="","",VLOOKUP($A104,'Data (new)'!$A:$T,10,0))</f>
        <v>M</v>
      </c>
      <c r="G104" s="660">
        <f>IF(VLOOKUP($A104,'Data (new)'!$A:$T,16,0)="","",VLOOKUP($A104,'Data (new)'!$A:$T,16,0))</f>
        <v>191</v>
      </c>
      <c r="H104" s="660">
        <f>IF(VLOOKUP($A104,'Data (new)'!$A:$T,18,0)="","",VLOOKUP($A104,'Data (new)'!$A:$T,18,0))</f>
        <v>210</v>
      </c>
      <c r="I104" s="817"/>
      <c r="J104" s="818"/>
      <c r="K104" s="819"/>
      <c r="L104" s="820"/>
      <c r="M104" s="821"/>
      <c r="N104" s="822"/>
      <c r="O104" s="823"/>
      <c r="P104" s="824"/>
      <c r="Q104" s="825"/>
      <c r="R104" s="826"/>
      <c r="S104" s="827"/>
      <c r="T104" s="828"/>
      <c r="U104" s="829"/>
      <c r="V104" s="830"/>
      <c r="W104" s="656"/>
      <c r="X104" s="656"/>
      <c r="Y104" s="852">
        <f>IF(VLOOKUP($A104,'Data (new)'!$A:$T,12,0)="","",VLOOKUP($A104,'Data (new)'!$A:$T,12,0))</f>
        <v>1.9</v>
      </c>
      <c r="Z104" s="656" t="str">
        <f t="shared" si="6"/>
        <v/>
      </c>
      <c r="AA104" s="657" t="str">
        <f t="shared" si="7"/>
        <v/>
      </c>
      <c r="AB104" s="881" t="str">
        <f>IF(ISERROR(Tableau16[[#This Row],[Cost (excl tax, EUR)]]*(1-$H$4)),"",Tableau16[[#This Row],[Cost (excl tax, EUR)]]*(1-$H$4))</f>
        <v/>
      </c>
      <c r="AC104" s="882" t="str">
        <f t="shared" si="8"/>
        <v/>
      </c>
      <c r="AD104" s="665"/>
      <c r="AE104" s="665"/>
      <c r="AF104" s="665"/>
      <c r="AG104" s="665"/>
      <c r="AH104" s="665"/>
      <c r="AI104" s="665"/>
      <c r="AJ104" s="665"/>
      <c r="AK104" s="665"/>
      <c r="AL104" s="665"/>
      <c r="AM104" s="662"/>
    </row>
    <row r="105" spans="1:39" s="175" customFormat="1" ht="16.5" customHeight="1">
      <c r="A105" s="218" t="s">
        <v>851</v>
      </c>
      <c r="B105" s="652" t="str">
        <f>IF(VLOOKUP($A105,'Data (new)'!$A:$T,5,0)="","",VLOOKUP($A105,'Data (new)'!$A:$T,5,0))</f>
        <v>T20 Dune</v>
      </c>
      <c r="C105" s="652" t="str">
        <f>IF(VLOOKUP($A105,'Data (new)'!A:T,6,0)="","",VLOOKUP($A105,'Data (new)'!$A:$T,6,0))</f>
        <v>Odon 1</v>
      </c>
      <c r="D105" s="653" t="str">
        <f>IF(VLOOKUP($A105,'Data (new)'!$A:$T,8,0)="","",VLOOKUP($A105,'Data (new)'!$A:$T,8,0))</f>
        <v>Dual texture</v>
      </c>
      <c r="E105" s="878">
        <f>IF(VLOOKUP($A105,'Data (new)'!$A:$T,11,0)="","",VLOOKUP($A105,'Data (new)'!$A:$T,11,0))</f>
        <v>1</v>
      </c>
      <c r="F105" s="878" t="str">
        <f>IF(VLOOKUP($A105,'Data (new)'!$A:$T,10,0)="","",VLOOKUP($A105,'Data (new)'!$A:$T,10,0))</f>
        <v>S</v>
      </c>
      <c r="G105" s="660">
        <f>IF(VLOOKUP($A105,'Data (new)'!$A:$T,16,0)="","",VLOOKUP($A105,'Data (new)'!$A:$T,16,0))</f>
        <v>188</v>
      </c>
      <c r="H105" s="660">
        <f>IF(VLOOKUP($A105,'Data (new)'!$A:$T,18,0)="","",VLOOKUP($A105,'Data (new)'!$A:$T,18,0))</f>
        <v>207</v>
      </c>
      <c r="I105" s="817"/>
      <c r="J105" s="818"/>
      <c r="K105" s="819"/>
      <c r="L105" s="820"/>
      <c r="M105" s="821"/>
      <c r="N105" s="822"/>
      <c r="O105" s="823"/>
      <c r="P105" s="824"/>
      <c r="Q105" s="825"/>
      <c r="R105" s="826"/>
      <c r="S105" s="827"/>
      <c r="T105" s="828"/>
      <c r="U105" s="829"/>
      <c r="V105" s="830"/>
      <c r="W105" s="656"/>
      <c r="X105" s="656"/>
      <c r="Y105" s="852">
        <f>IF(VLOOKUP($A105,'Data (new)'!$A:$T,12,0)="","",VLOOKUP($A105,'Data (new)'!$A:$T,12,0))</f>
        <v>1.3</v>
      </c>
      <c r="Z105" s="656" t="str">
        <f t="shared" ref="Z105:Z126" si="9">IF(SUM(I105:V105)=0,"",SUM(I105:V105))</f>
        <v/>
      </c>
      <c r="AA105" s="657" t="str">
        <f t="shared" ref="AA105:AA136" si="10">IF(Z105="","",SUM(I105:R105)*G105+SUM(S105:V105)*H105)</f>
        <v/>
      </c>
      <c r="AB105" s="881" t="str">
        <f>IF(ISERROR(Tableau16[[#This Row],[Cost (excl tax, EUR)]]*(1-$H$4)),"",Tableau16[[#This Row],[Cost (excl tax, EUR)]]*(1-$H$4))</f>
        <v/>
      </c>
      <c r="AC105" s="882" t="str">
        <f t="shared" ref="AC105:AC126" si="11">IF(Z105="","",SUM(I105:V105)*Y105)</f>
        <v/>
      </c>
      <c r="AD105" s="230"/>
      <c r="AE105" s="230"/>
      <c r="AF105" s="230"/>
      <c r="AG105" s="230"/>
      <c r="AH105" s="230"/>
      <c r="AI105" s="230"/>
      <c r="AJ105" s="230"/>
      <c r="AK105" s="230"/>
      <c r="AL105" s="230"/>
      <c r="AM105" s="268"/>
    </row>
    <row r="106" spans="1:39" s="652" customFormat="1" ht="16.5" customHeight="1">
      <c r="A106" s="651" t="s">
        <v>852</v>
      </c>
      <c r="B106" s="652" t="str">
        <f>IF(VLOOKUP($A106,'Data (new)'!$A:$T,5,0)="","",VLOOKUP($A106,'Data (new)'!$A:$T,5,0))</f>
        <v>T20 Dune</v>
      </c>
      <c r="C106" s="652" t="str">
        <f>IF(VLOOKUP($A106,'Data (new)'!A:T,6,0)="","",VLOOKUP($A106,'Data (new)'!$A:$T,6,0))</f>
        <v>Odon 2</v>
      </c>
      <c r="D106" s="653" t="str">
        <f>IF(VLOOKUP($A106,'Data (new)'!$A:$T,8,0)="","",VLOOKUP($A106,'Data (new)'!$A:$T,8,0))</f>
        <v>Dual texture</v>
      </c>
      <c r="E106" s="878">
        <f>IF(VLOOKUP($A106,'Data (new)'!$A:$T,11,0)="","",VLOOKUP($A106,'Data (new)'!$A:$T,11,0))</f>
        <v>1</v>
      </c>
      <c r="F106" s="878" t="str">
        <f>IF(VLOOKUP($A106,'Data (new)'!$A:$T,10,0)="","",VLOOKUP($A106,'Data (new)'!$A:$T,10,0))</f>
        <v>M</v>
      </c>
      <c r="G106" s="660">
        <f>IF(VLOOKUP($A106,'Data (new)'!$A:$T,16,0)="","",VLOOKUP($A106,'Data (new)'!$A:$T,16,0))</f>
        <v>195</v>
      </c>
      <c r="H106" s="660">
        <f>IF(VLOOKUP($A106,'Data (new)'!$A:$T,18,0)="","",VLOOKUP($A106,'Data (new)'!$A:$T,18,0))</f>
        <v>215</v>
      </c>
      <c r="I106" s="817"/>
      <c r="J106" s="818"/>
      <c r="K106" s="819"/>
      <c r="L106" s="820"/>
      <c r="M106" s="821"/>
      <c r="N106" s="822"/>
      <c r="O106" s="823"/>
      <c r="P106" s="824"/>
      <c r="Q106" s="825"/>
      <c r="R106" s="826"/>
      <c r="S106" s="827"/>
      <c r="T106" s="828"/>
      <c r="U106" s="829"/>
      <c r="V106" s="830"/>
      <c r="W106" s="656"/>
      <c r="X106" s="656"/>
      <c r="Y106" s="852">
        <f>IF(VLOOKUP($A106,'Data (new)'!$A:$T,12,0)="","",VLOOKUP($A106,'Data (new)'!$A:$T,12,0))</f>
        <v>1.6</v>
      </c>
      <c r="Z106" s="656" t="str">
        <f t="shared" si="9"/>
        <v/>
      </c>
      <c r="AA106" s="657" t="str">
        <f t="shared" si="10"/>
        <v/>
      </c>
      <c r="AB106" s="881" t="str">
        <f>IF(ISERROR(Tableau16[[#This Row],[Cost (excl tax, EUR)]]*(1-$H$4)),"",Tableau16[[#This Row],[Cost (excl tax, EUR)]]*(1-$H$4))</f>
        <v/>
      </c>
      <c r="AC106" s="882" t="str">
        <f t="shared" si="11"/>
        <v/>
      </c>
      <c r="AD106" s="665"/>
      <c r="AE106" s="665"/>
      <c r="AF106" s="665"/>
      <c r="AG106" s="665"/>
      <c r="AH106" s="665"/>
      <c r="AI106" s="665"/>
      <c r="AJ106" s="665"/>
      <c r="AK106" s="665"/>
      <c r="AL106" s="665"/>
      <c r="AM106" s="662"/>
    </row>
    <row r="107" spans="1:39" s="175" customFormat="1" ht="16.5" customHeight="1">
      <c r="A107" s="218" t="s">
        <v>853</v>
      </c>
      <c r="B107" s="652" t="str">
        <f>IF(VLOOKUP($A107,'Data (new)'!$A:$T,5,0)="","",VLOOKUP($A107,'Data (new)'!$A:$T,5,0))</f>
        <v>T20 Dune</v>
      </c>
      <c r="C107" s="652" t="str">
        <f>IF(VLOOKUP($A107,'Data (new)'!A:T,6,0)="","",VLOOKUP($A107,'Data (new)'!$A:$T,6,0))</f>
        <v>Odon 3</v>
      </c>
      <c r="D107" s="653" t="str">
        <f>IF(VLOOKUP($A107,'Data (new)'!$A:$T,8,0)="","",VLOOKUP($A107,'Data (new)'!$A:$T,8,0))</f>
        <v>Dual texture</v>
      </c>
      <c r="E107" s="878">
        <f>IF(VLOOKUP($A107,'Data (new)'!$A:$T,11,0)="","",VLOOKUP($A107,'Data (new)'!$A:$T,11,0))</f>
        <v>1</v>
      </c>
      <c r="F107" s="878" t="str">
        <f>IF(VLOOKUP($A107,'Data (new)'!$A:$T,10,0)="","",VLOOKUP($A107,'Data (new)'!$A:$T,10,0))</f>
        <v>XL</v>
      </c>
      <c r="G107" s="660">
        <f>IF(VLOOKUP($A107,'Data (new)'!$A:$T,16,0)="","",VLOOKUP($A107,'Data (new)'!$A:$T,16,0))</f>
        <v>330</v>
      </c>
      <c r="H107" s="660">
        <f>IF(VLOOKUP($A107,'Data (new)'!$A:$T,18,0)="","",VLOOKUP($A107,'Data (new)'!$A:$T,18,0))</f>
        <v>363</v>
      </c>
      <c r="I107" s="817"/>
      <c r="J107" s="818"/>
      <c r="K107" s="819"/>
      <c r="L107" s="820"/>
      <c r="M107" s="821"/>
      <c r="N107" s="822"/>
      <c r="O107" s="823"/>
      <c r="P107" s="824"/>
      <c r="Q107" s="825"/>
      <c r="R107" s="826"/>
      <c r="S107" s="827"/>
      <c r="T107" s="828"/>
      <c r="U107" s="829"/>
      <c r="V107" s="830"/>
      <c r="W107" s="656"/>
      <c r="X107" s="656"/>
      <c r="Y107" s="852">
        <f>IF(VLOOKUP($A107,'Data (new)'!$A:$T,12,0)="","",VLOOKUP($A107,'Data (new)'!$A:$T,12,0))</f>
        <v>3.7</v>
      </c>
      <c r="Z107" s="656" t="str">
        <f t="shared" si="9"/>
        <v/>
      </c>
      <c r="AA107" s="657" t="str">
        <f t="shared" si="10"/>
        <v/>
      </c>
      <c r="AB107" s="881" t="str">
        <f>IF(ISERROR(Tableau16[[#This Row],[Cost (excl tax, EUR)]]*(1-$H$4)),"",Tableau16[[#This Row],[Cost (excl tax, EUR)]]*(1-$H$4))</f>
        <v/>
      </c>
      <c r="AC107" s="882" t="str">
        <f t="shared" si="11"/>
        <v/>
      </c>
      <c r="AD107" s="230"/>
      <c r="AE107" s="230"/>
      <c r="AF107" s="230"/>
      <c r="AG107" s="230"/>
      <c r="AH107" s="230"/>
      <c r="AI107" s="230"/>
      <c r="AJ107" s="230"/>
      <c r="AK107" s="230"/>
      <c r="AL107" s="230"/>
      <c r="AM107" s="268"/>
    </row>
    <row r="108" spans="1:39" s="652" customFormat="1" ht="16.5" customHeight="1">
      <c r="A108" s="651" t="s">
        <v>872</v>
      </c>
      <c r="B108" s="652" t="str">
        <f>IF(VLOOKUP($A108,'Data (new)'!$A:$T,5,0)="","",VLOOKUP($A108,'Data (new)'!$A:$T,5,0))</f>
        <v>T21 Dune</v>
      </c>
      <c r="C108" s="652" t="str">
        <f>IF(VLOOKUP($A108,'Data (new)'!A:T,6,0)="","",VLOOKUP($A108,'Data (new)'!$A:$T,6,0))</f>
        <v>Odon 4</v>
      </c>
      <c r="D108" s="653" t="str">
        <f>IF(VLOOKUP($A108,'Data (new)'!$A:$T,8,0)="","",VLOOKUP($A108,'Data (new)'!$A:$T,8,0))</f>
        <v>Dual texture</v>
      </c>
      <c r="E108" s="878">
        <f>IF(VLOOKUP($A108,'Data (new)'!$A:$T,11,0)="","",VLOOKUP($A108,'Data (new)'!$A:$T,11,0))</f>
        <v>1</v>
      </c>
      <c r="F108" s="878" t="str">
        <f>IF(VLOOKUP($A108,'Data (new)'!$A:$T,10,0)="","",VLOOKUP($A108,'Data (new)'!$A:$T,10,0))</f>
        <v>M</v>
      </c>
      <c r="G108" s="660">
        <f>IF(VLOOKUP($A108,'Data (new)'!$A:$T,16,0)="","",VLOOKUP($A108,'Data (new)'!$A:$T,16,0))</f>
        <v>277</v>
      </c>
      <c r="H108" s="660">
        <f>IF(VLOOKUP($A108,'Data (new)'!$A:$T,18,0)="","",VLOOKUP($A108,'Data (new)'!$A:$T,18,0))</f>
        <v>305</v>
      </c>
      <c r="I108" s="817"/>
      <c r="J108" s="818"/>
      <c r="K108" s="819"/>
      <c r="L108" s="820"/>
      <c r="M108" s="821"/>
      <c r="N108" s="822"/>
      <c r="O108" s="823"/>
      <c r="P108" s="824"/>
      <c r="Q108" s="825"/>
      <c r="R108" s="826"/>
      <c r="S108" s="827"/>
      <c r="T108" s="828"/>
      <c r="U108" s="829"/>
      <c r="V108" s="830"/>
      <c r="W108" s="656"/>
      <c r="X108" s="656"/>
      <c r="Y108" s="852">
        <f>IF(VLOOKUP($A108,'Data (new)'!$A:$T,12,0)="","",VLOOKUP($A108,'Data (new)'!$A:$T,12,0))</f>
        <v>2.5</v>
      </c>
      <c r="Z108" s="656" t="str">
        <f t="shared" si="9"/>
        <v/>
      </c>
      <c r="AA108" s="657" t="str">
        <f t="shared" si="10"/>
        <v/>
      </c>
      <c r="AB108" s="881" t="str">
        <f>IF(ISERROR(Tableau16[[#This Row],[Cost (excl tax, EUR)]]*(1-$H$4)),"",Tableau16[[#This Row],[Cost (excl tax, EUR)]]*(1-$H$4))</f>
        <v/>
      </c>
      <c r="AC108" s="882" t="str">
        <f t="shared" si="11"/>
        <v/>
      </c>
      <c r="AD108" s="665"/>
      <c r="AE108" s="665"/>
      <c r="AF108" s="665"/>
      <c r="AG108" s="665"/>
      <c r="AH108" s="665"/>
      <c r="AI108" s="665"/>
      <c r="AJ108" s="665"/>
      <c r="AK108" s="665"/>
      <c r="AL108" s="665"/>
      <c r="AM108" s="662"/>
    </row>
    <row r="109" spans="1:39" s="175" customFormat="1" ht="16.5" customHeight="1">
      <c r="A109" s="659" t="s">
        <v>1387</v>
      </c>
      <c r="B109" s="652" t="str">
        <f>IF(VLOOKUP($A109,'Data (new)'!$A:$T,5,0)="","",VLOOKUP($A109,'Data (new)'!$A:$T,5,0))</f>
        <v>T22 Dune Asia</v>
      </c>
      <c r="C109" s="652" t="str">
        <f>IF(VLOOKUP($A109,'Data (new)'!A:T,6,0)="","",VLOOKUP($A109,'Data (new)'!$A:$T,6,0))</f>
        <v>Orbital 1</v>
      </c>
      <c r="D109" s="653" t="str">
        <f>IF(VLOOKUP($A109,'Data (new)'!$A:$T,8,0)="","",VLOOKUP($A109,'Data (new)'!$A:$T,8,0))</f>
        <v>Dual texture</v>
      </c>
      <c r="E109" s="878">
        <f>IF(VLOOKUP($A109,'Data (new)'!$A:$T,11,0)="","",VLOOKUP($A109,'Data (new)'!$A:$T,11,0))</f>
        <v>1</v>
      </c>
      <c r="F109" s="878" t="str">
        <f>IF(VLOOKUP($A109,'Data (new)'!$A:$T,10,0)="","",VLOOKUP($A109,'Data (new)'!$A:$T,10,0))</f>
        <v>S</v>
      </c>
      <c r="G109" s="660">
        <f>IF(VLOOKUP($A109,'Data (new)'!$A:$T,16,0)="","",VLOOKUP($A109,'Data (new)'!$A:$T,16,0))</f>
        <v>123</v>
      </c>
      <c r="H109" s="660">
        <f>IF(VLOOKUP($A109,'Data (new)'!$A:$T,18,0)="","",VLOOKUP($A109,'Data (new)'!$A:$T,18,0))</f>
        <v>135</v>
      </c>
      <c r="I109" s="817"/>
      <c r="J109" s="818"/>
      <c r="K109" s="819"/>
      <c r="L109" s="820"/>
      <c r="M109" s="821"/>
      <c r="N109" s="822"/>
      <c r="O109" s="823"/>
      <c r="P109" s="824"/>
      <c r="Q109" s="825"/>
      <c r="R109" s="826"/>
      <c r="S109" s="827"/>
      <c r="T109" s="828"/>
      <c r="U109" s="829"/>
      <c r="V109" s="830"/>
      <c r="W109" s="656"/>
      <c r="X109" s="656"/>
      <c r="Y109" s="852">
        <f>IF(VLOOKUP($A109,'Data (new)'!$A:$T,12,0)="","",VLOOKUP($A109,'Data (new)'!$A:$T,12,0))</f>
        <v>1.03</v>
      </c>
      <c r="Z109" s="656" t="str">
        <f t="shared" si="9"/>
        <v/>
      </c>
      <c r="AA109" s="657" t="str">
        <f t="shared" si="10"/>
        <v/>
      </c>
      <c r="AB109" s="881" t="str">
        <f>IF(ISERROR(Tableau16[[#This Row],[Cost (excl tax, EUR)]]*(1-$H$4)),"",Tableau16[[#This Row],[Cost (excl tax, EUR)]]*(1-$H$4))</f>
        <v/>
      </c>
      <c r="AC109" s="882" t="str">
        <f t="shared" si="11"/>
        <v/>
      </c>
      <c r="AD109" s="230"/>
      <c r="AE109" s="230"/>
      <c r="AF109" s="230"/>
      <c r="AG109" s="230"/>
      <c r="AH109" s="230"/>
      <c r="AI109" s="230"/>
      <c r="AJ109" s="230"/>
      <c r="AK109" s="230"/>
      <c r="AL109" s="230"/>
      <c r="AM109" s="268"/>
    </row>
    <row r="110" spans="1:39" ht="16.5" customHeight="1">
      <c r="A110" s="655" t="s">
        <v>1395</v>
      </c>
      <c r="B110" s="652" t="str">
        <f>IF(VLOOKUP($A110,'Data (new)'!$A:$T,5,0)="","",VLOOKUP($A110,'Data (new)'!$A:$T,5,0))</f>
        <v>T22 Dune Asia</v>
      </c>
      <c r="C110" s="652" t="str">
        <f>IF(VLOOKUP($A110,'Data (new)'!A:T,6,0)="","",VLOOKUP($A110,'Data (new)'!$A:$T,6,0))</f>
        <v>Orbital 2</v>
      </c>
      <c r="D110" s="653" t="str">
        <f>IF(VLOOKUP($A110,'Data (new)'!$A:$T,8,0)="","",VLOOKUP($A110,'Data (new)'!$A:$T,8,0))</f>
        <v>Dual texture</v>
      </c>
      <c r="E110" s="878">
        <f>IF(VLOOKUP($A110,'Data (new)'!$A:$T,11,0)="","",VLOOKUP($A110,'Data (new)'!$A:$T,11,0))</f>
        <v>1</v>
      </c>
      <c r="F110" s="878" t="str">
        <f>IF(VLOOKUP($A110,'Data (new)'!$A:$T,10,0)="","",VLOOKUP($A110,'Data (new)'!$A:$T,10,0))</f>
        <v>S</v>
      </c>
      <c r="G110" s="660">
        <f>IF(VLOOKUP($A110,'Data (new)'!$A:$T,16,0)="","",VLOOKUP($A110,'Data (new)'!$A:$T,16,0))</f>
        <v>136</v>
      </c>
      <c r="H110" s="660">
        <f>IF(VLOOKUP($A110,'Data (new)'!$A:$T,18,0)="","",VLOOKUP($A110,'Data (new)'!$A:$T,18,0))</f>
        <v>150</v>
      </c>
      <c r="I110" s="817"/>
      <c r="J110" s="818"/>
      <c r="K110" s="819"/>
      <c r="L110" s="820"/>
      <c r="M110" s="821"/>
      <c r="N110" s="822"/>
      <c r="O110" s="823"/>
      <c r="P110" s="824"/>
      <c r="Q110" s="825"/>
      <c r="R110" s="826"/>
      <c r="S110" s="827"/>
      <c r="T110" s="828"/>
      <c r="U110" s="829"/>
      <c r="V110" s="830"/>
      <c r="W110" s="656"/>
      <c r="X110" s="656"/>
      <c r="Y110" s="852">
        <f>IF(VLOOKUP($A110,'Data (new)'!$A:$T,12,0)="","",VLOOKUP($A110,'Data (new)'!$A:$T,12,0))</f>
        <v>1.19</v>
      </c>
      <c r="Z110" s="656" t="str">
        <f t="shared" si="9"/>
        <v/>
      </c>
      <c r="AA110" s="657" t="str">
        <f t="shared" si="10"/>
        <v/>
      </c>
      <c r="AB110" s="881" t="str">
        <f>IF(ISERROR(Tableau16[[#This Row],[Cost (excl tax, EUR)]]*(1-$H$4)),"",Tableau16[[#This Row],[Cost (excl tax, EUR)]]*(1-$H$4))</f>
        <v/>
      </c>
      <c r="AC110" s="882" t="str">
        <f t="shared" si="11"/>
        <v/>
      </c>
      <c r="AD110" s="230"/>
      <c r="AE110" s="230"/>
      <c r="AF110" s="230"/>
      <c r="AG110" s="230"/>
      <c r="AH110" s="230"/>
      <c r="AI110" s="230"/>
      <c r="AJ110" s="230"/>
      <c r="AK110" s="230"/>
      <c r="AL110" s="230"/>
    </row>
    <row r="111" spans="1:39" ht="16.5" customHeight="1">
      <c r="A111" s="655" t="s">
        <v>1402</v>
      </c>
      <c r="B111" s="652" t="str">
        <f>IF(VLOOKUP($A111,'Data (new)'!$A:$T,5,0)="","",VLOOKUP($A111,'Data (new)'!$A:$T,5,0))</f>
        <v>T22 Dune Asia</v>
      </c>
      <c r="C111" s="652" t="str">
        <f>IF(VLOOKUP($A111,'Data (new)'!A:T,6,0)="","",VLOOKUP($A111,'Data (new)'!$A:$T,6,0))</f>
        <v>Orbital 3</v>
      </c>
      <c r="D111" s="653" t="str">
        <f>IF(VLOOKUP($A111,'Data (new)'!$A:$T,8,0)="","",VLOOKUP($A111,'Data (new)'!$A:$T,8,0))</f>
        <v>Dual texture</v>
      </c>
      <c r="E111" s="878">
        <f>IF(VLOOKUP($A111,'Data (new)'!$A:$T,11,0)="","",VLOOKUP($A111,'Data (new)'!$A:$T,11,0))</f>
        <v>1</v>
      </c>
      <c r="F111" s="878" t="str">
        <f>IF(VLOOKUP($A111,'Data (new)'!$A:$T,10,0)="","",VLOOKUP($A111,'Data (new)'!$A:$T,10,0))</f>
        <v xml:space="preserve">M </v>
      </c>
      <c r="G111" s="660">
        <f>IF(VLOOKUP($A111,'Data (new)'!$A:$T,16,0)="","",VLOOKUP($A111,'Data (new)'!$A:$T,16,0))</f>
        <v>154</v>
      </c>
      <c r="H111" s="660">
        <f>IF(VLOOKUP($A111,'Data (new)'!$A:$T,18,0)="","",VLOOKUP($A111,'Data (new)'!$A:$T,18,0))</f>
        <v>169</v>
      </c>
      <c r="I111" s="817"/>
      <c r="J111" s="818"/>
      <c r="K111" s="819"/>
      <c r="L111" s="820"/>
      <c r="M111" s="821"/>
      <c r="N111" s="822"/>
      <c r="O111" s="823"/>
      <c r="P111" s="824"/>
      <c r="Q111" s="825"/>
      <c r="R111" s="826"/>
      <c r="S111" s="827"/>
      <c r="T111" s="828"/>
      <c r="U111" s="829"/>
      <c r="V111" s="830"/>
      <c r="W111" s="656"/>
      <c r="X111" s="656"/>
      <c r="Y111" s="852">
        <f>IF(VLOOKUP($A111,'Data (new)'!$A:$T,12,0)="","",VLOOKUP($A111,'Data (new)'!$A:$T,12,0))</f>
        <v>1.39</v>
      </c>
      <c r="Z111" s="656" t="str">
        <f t="shared" si="9"/>
        <v/>
      </c>
      <c r="AA111" s="657" t="str">
        <f t="shared" si="10"/>
        <v/>
      </c>
      <c r="AB111" s="881" t="str">
        <f>IF(ISERROR(Tableau16[[#This Row],[Cost (excl tax, EUR)]]*(1-$H$4)),"",Tableau16[[#This Row],[Cost (excl tax, EUR)]]*(1-$H$4))</f>
        <v/>
      </c>
      <c r="AC111" s="882" t="str">
        <f t="shared" si="11"/>
        <v/>
      </c>
      <c r="AD111" s="230"/>
      <c r="AE111" s="230"/>
      <c r="AF111" s="230"/>
      <c r="AG111" s="230"/>
      <c r="AH111" s="230"/>
      <c r="AI111" s="230"/>
      <c r="AJ111" s="230"/>
      <c r="AK111" s="230"/>
      <c r="AL111" s="230"/>
    </row>
    <row r="112" spans="1:39" ht="16.5" customHeight="1">
      <c r="A112" s="655" t="s">
        <v>1408</v>
      </c>
      <c r="B112" s="652" t="str">
        <f>IF(VLOOKUP($A112,'Data (new)'!$A:$T,5,0)="","",VLOOKUP($A112,'Data (new)'!$A:$T,5,0))</f>
        <v>T22 Dune Asia</v>
      </c>
      <c r="C112" s="652" t="str">
        <f>IF(VLOOKUP($A112,'Data (new)'!A:T,6,0)="","",VLOOKUP($A112,'Data (new)'!$A:$T,6,0))</f>
        <v>Orbital 4</v>
      </c>
      <c r="D112" s="653" t="str">
        <f>IF(VLOOKUP($A112,'Data (new)'!$A:$T,8,0)="","",VLOOKUP($A112,'Data (new)'!$A:$T,8,0))</f>
        <v>Dual texture</v>
      </c>
      <c r="E112" s="878">
        <f>IF(VLOOKUP($A112,'Data (new)'!$A:$T,11,0)="","",VLOOKUP($A112,'Data (new)'!$A:$T,11,0))</f>
        <v>1</v>
      </c>
      <c r="F112" s="878" t="str">
        <f>IF(VLOOKUP($A112,'Data (new)'!$A:$T,10,0)="","",VLOOKUP($A112,'Data (new)'!$A:$T,10,0))</f>
        <v>M</v>
      </c>
      <c r="G112" s="660">
        <f>IF(VLOOKUP($A112,'Data (new)'!$A:$T,16,0)="","",VLOOKUP($A112,'Data (new)'!$A:$T,16,0))</f>
        <v>173</v>
      </c>
      <c r="H112" s="660">
        <f>IF(VLOOKUP($A112,'Data (new)'!$A:$T,18,0)="","",VLOOKUP($A112,'Data (new)'!$A:$T,18,0))</f>
        <v>190</v>
      </c>
      <c r="I112" s="817"/>
      <c r="J112" s="818"/>
      <c r="K112" s="819"/>
      <c r="L112" s="820"/>
      <c r="M112" s="821"/>
      <c r="N112" s="822"/>
      <c r="O112" s="823"/>
      <c r="P112" s="824"/>
      <c r="Q112" s="825"/>
      <c r="R112" s="826"/>
      <c r="S112" s="827"/>
      <c r="T112" s="828"/>
      <c r="U112" s="829"/>
      <c r="V112" s="830"/>
      <c r="W112" s="656"/>
      <c r="X112" s="656"/>
      <c r="Y112" s="852">
        <f>IF(VLOOKUP($A112,'Data (new)'!$A:$T,12,0)="","",VLOOKUP($A112,'Data (new)'!$A:$T,12,0))</f>
        <v>1.57</v>
      </c>
      <c r="Z112" s="656" t="str">
        <f t="shared" si="9"/>
        <v/>
      </c>
      <c r="AA112" s="657" t="str">
        <f t="shared" si="10"/>
        <v/>
      </c>
      <c r="AB112" s="881" t="str">
        <f>IF(ISERROR(Tableau16[[#This Row],[Cost (excl tax, EUR)]]*(1-$H$4)),"",Tableau16[[#This Row],[Cost (excl tax, EUR)]]*(1-$H$4))</f>
        <v/>
      </c>
      <c r="AC112" s="882" t="str">
        <f t="shared" si="11"/>
        <v/>
      </c>
      <c r="AD112" s="230"/>
      <c r="AE112" s="230"/>
      <c r="AF112" s="230"/>
      <c r="AG112" s="230"/>
      <c r="AH112" s="230"/>
      <c r="AI112" s="230"/>
      <c r="AJ112" s="230"/>
      <c r="AK112" s="230"/>
      <c r="AL112" s="230"/>
    </row>
    <row r="113" spans="1:39" ht="16.5" customHeight="1">
      <c r="A113" s="655" t="s">
        <v>1414</v>
      </c>
      <c r="B113" s="652" t="str">
        <f>IF(VLOOKUP($A113,'Data (new)'!$A:$T,5,0)="","",VLOOKUP($A113,'Data (new)'!$A:$T,5,0))</f>
        <v>T22 Dune Asia</v>
      </c>
      <c r="C113" s="652" t="str">
        <f>IF(VLOOKUP($A113,'Data (new)'!A:T,6,0)="","",VLOOKUP($A113,'Data (new)'!$A:$T,6,0))</f>
        <v>Orbital 5</v>
      </c>
      <c r="D113" s="653" t="str">
        <f>IF(VLOOKUP($A113,'Data (new)'!$A:$T,8,0)="","",VLOOKUP($A113,'Data (new)'!$A:$T,8,0))</f>
        <v>Dual texture</v>
      </c>
      <c r="E113" s="878">
        <f>IF(VLOOKUP($A113,'Data (new)'!$A:$T,11,0)="","",VLOOKUP($A113,'Data (new)'!$A:$T,11,0))</f>
        <v>1</v>
      </c>
      <c r="F113" s="878" t="str">
        <f>IF(VLOOKUP($A113,'Data (new)'!$A:$T,10,0)="","",VLOOKUP($A113,'Data (new)'!$A:$T,10,0))</f>
        <v xml:space="preserve">M </v>
      </c>
      <c r="G113" s="660">
        <f>IF(VLOOKUP($A113,'Data (new)'!$A:$T,16,0)="","",VLOOKUP($A113,'Data (new)'!$A:$T,16,0))</f>
        <v>180</v>
      </c>
      <c r="H113" s="660">
        <f>IF(VLOOKUP($A113,'Data (new)'!$A:$T,18,0)="","",VLOOKUP($A113,'Data (new)'!$A:$T,18,0))</f>
        <v>198</v>
      </c>
      <c r="I113" s="817"/>
      <c r="J113" s="818"/>
      <c r="K113" s="819"/>
      <c r="L113" s="820"/>
      <c r="M113" s="821"/>
      <c r="N113" s="822"/>
      <c r="O113" s="823"/>
      <c r="P113" s="824"/>
      <c r="Q113" s="825"/>
      <c r="R113" s="826"/>
      <c r="S113" s="827"/>
      <c r="T113" s="828"/>
      <c r="U113" s="829"/>
      <c r="V113" s="830"/>
      <c r="W113" s="656"/>
      <c r="X113" s="656"/>
      <c r="Y113" s="852">
        <f>IF(VLOOKUP($A113,'Data (new)'!$A:$T,12,0)="","",VLOOKUP($A113,'Data (new)'!$A:$T,12,0))</f>
        <v>1.8</v>
      </c>
      <c r="Z113" s="656" t="str">
        <f t="shared" si="9"/>
        <v/>
      </c>
      <c r="AA113" s="657" t="str">
        <f t="shared" si="10"/>
        <v/>
      </c>
      <c r="AB113" s="881" t="str">
        <f>IF(ISERROR(Tableau16[[#This Row],[Cost (excl tax, EUR)]]*(1-$H$4)),"",Tableau16[[#This Row],[Cost (excl tax, EUR)]]*(1-$H$4))</f>
        <v/>
      </c>
      <c r="AC113" s="882" t="str">
        <f t="shared" si="11"/>
        <v/>
      </c>
      <c r="AD113" s="230"/>
      <c r="AE113" s="230"/>
      <c r="AF113" s="230"/>
      <c r="AG113" s="230"/>
      <c r="AH113" s="230"/>
      <c r="AI113" s="230"/>
      <c r="AJ113" s="230"/>
      <c r="AK113" s="230"/>
      <c r="AL113" s="230"/>
    </row>
    <row r="114" spans="1:39" s="652" customFormat="1" ht="16.5" customHeight="1">
      <c r="A114" s="663" t="s">
        <v>1420</v>
      </c>
      <c r="B114" s="652" t="str">
        <f>IF(VLOOKUP($A114,'Data (new)'!$A:$T,5,0)="","",VLOOKUP($A114,'Data (new)'!$A:$T,5,0))</f>
        <v>T22 Dune Asia</v>
      </c>
      <c r="C114" s="652" t="str">
        <f>IF(VLOOKUP($A114,'Data (new)'!A:T,6,0)="","",VLOOKUP($A114,'Data (new)'!$A:$T,6,0))</f>
        <v>Orbital 6</v>
      </c>
      <c r="D114" s="653" t="str">
        <f>IF(VLOOKUP($A114,'Data (new)'!$A:$T,8,0)="","",VLOOKUP($A114,'Data (new)'!$A:$T,8,0))</f>
        <v>Dual texture</v>
      </c>
      <c r="E114" s="878">
        <f>IF(VLOOKUP($A114,'Data (new)'!$A:$T,11,0)="","",VLOOKUP($A114,'Data (new)'!$A:$T,11,0))</f>
        <v>1</v>
      </c>
      <c r="F114" s="878" t="str">
        <f>IF(VLOOKUP($A114,'Data (new)'!$A:$T,10,0)="","",VLOOKUP($A114,'Data (new)'!$A:$T,10,0))</f>
        <v xml:space="preserve">M </v>
      </c>
      <c r="G114" s="660">
        <f>IF(VLOOKUP($A114,'Data (new)'!$A:$T,16,0)="","",VLOOKUP($A114,'Data (new)'!$A:$T,16,0))</f>
        <v>184</v>
      </c>
      <c r="H114" s="660">
        <f>IF(VLOOKUP($A114,'Data (new)'!$A:$T,18,0)="","",VLOOKUP($A114,'Data (new)'!$A:$T,18,0))</f>
        <v>202</v>
      </c>
      <c r="I114" s="817"/>
      <c r="J114" s="818"/>
      <c r="K114" s="819"/>
      <c r="L114" s="820"/>
      <c r="M114" s="821"/>
      <c r="N114" s="822"/>
      <c r="O114" s="823"/>
      <c r="P114" s="824"/>
      <c r="Q114" s="825"/>
      <c r="R114" s="826"/>
      <c r="S114" s="827"/>
      <c r="T114" s="828"/>
      <c r="U114" s="829"/>
      <c r="V114" s="830"/>
      <c r="W114" s="656"/>
      <c r="X114" s="656"/>
      <c r="Y114" s="852">
        <f>IF(VLOOKUP($A114,'Data (new)'!$A:$T,12,0)="","",VLOOKUP($A114,'Data (new)'!$A:$T,12,0))</f>
        <v>1.85</v>
      </c>
      <c r="Z114" s="656" t="str">
        <f t="shared" si="9"/>
        <v/>
      </c>
      <c r="AA114" s="657" t="str">
        <f t="shared" si="10"/>
        <v/>
      </c>
      <c r="AB114" s="881" t="str">
        <f>IF(ISERROR(Tableau16[[#This Row],[Cost (excl tax, EUR)]]*(1-$H$4)),"",Tableau16[[#This Row],[Cost (excl tax, EUR)]]*(1-$H$4))</f>
        <v/>
      </c>
      <c r="AC114" s="882" t="str">
        <f t="shared" si="11"/>
        <v/>
      </c>
      <c r="AD114" s="665"/>
      <c r="AE114" s="665"/>
      <c r="AF114" s="665"/>
      <c r="AG114" s="665"/>
      <c r="AH114" s="665"/>
      <c r="AI114" s="665"/>
      <c r="AJ114" s="665"/>
      <c r="AK114" s="665"/>
      <c r="AL114" s="665"/>
      <c r="AM114" s="662"/>
    </row>
    <row r="115" spans="1:39" s="175" customFormat="1" ht="16.5" customHeight="1">
      <c r="A115" s="218" t="s">
        <v>879</v>
      </c>
      <c r="B115" s="652" t="str">
        <f>IF(VLOOKUP($A115,'Data (new)'!$A:$T,5,0)="","",VLOOKUP($A115,'Data (new)'!$A:$T,5,0))</f>
        <v>T21 Dune</v>
      </c>
      <c r="C115" s="652" t="str">
        <f>IF(VLOOKUP($A115,'Data (new)'!A:T,6,0)="","",VLOOKUP($A115,'Data (new)'!$A:$T,6,0))</f>
        <v>Oxia</v>
      </c>
      <c r="D115" s="653" t="str">
        <f>IF(VLOOKUP($A115,'Data (new)'!$A:$T,8,0)="","",VLOOKUP($A115,'Data (new)'!$A:$T,8,0))</f>
        <v>Dual texture</v>
      </c>
      <c r="E115" s="878">
        <f>IF(VLOOKUP($A115,'Data (new)'!$A:$T,11,0)="","",VLOOKUP($A115,'Data (new)'!$A:$T,11,0))</f>
        <v>1</v>
      </c>
      <c r="F115" s="878" t="str">
        <f>IF(VLOOKUP($A115,'Data (new)'!$A:$T,10,0)="","",VLOOKUP($A115,'Data (new)'!$A:$T,10,0))</f>
        <v>XL</v>
      </c>
      <c r="G115" s="660">
        <f>IF(VLOOKUP($A115,'Data (new)'!$A:$T,16,0)="","",VLOOKUP($A115,'Data (new)'!$A:$T,16,0))</f>
        <v>317</v>
      </c>
      <c r="H115" s="660">
        <f>IF(VLOOKUP($A115,'Data (new)'!$A:$T,18,0)="","",VLOOKUP($A115,'Data (new)'!$A:$T,18,0))</f>
        <v>349</v>
      </c>
      <c r="I115" s="817"/>
      <c r="J115" s="818"/>
      <c r="K115" s="819"/>
      <c r="L115" s="820"/>
      <c r="M115" s="821"/>
      <c r="N115" s="822"/>
      <c r="O115" s="823"/>
      <c r="P115" s="824"/>
      <c r="Q115" s="825"/>
      <c r="R115" s="826"/>
      <c r="S115" s="827"/>
      <c r="T115" s="828"/>
      <c r="U115" s="829"/>
      <c r="V115" s="830"/>
      <c r="W115" s="656"/>
      <c r="X115" s="656"/>
      <c r="Y115" s="852">
        <f>IF(VLOOKUP($A115,'Data (new)'!$A:$T,12,0)="","",VLOOKUP($A115,'Data (new)'!$A:$T,12,0))</f>
        <v>3.7</v>
      </c>
      <c r="Z115" s="656" t="str">
        <f t="shared" si="9"/>
        <v/>
      </c>
      <c r="AA115" s="657" t="str">
        <f t="shared" si="10"/>
        <v/>
      </c>
      <c r="AB115" s="881" t="str">
        <f>IF(ISERROR(Tableau16[[#This Row],[Cost (excl tax, EUR)]]*(1-$H$4)),"",Tableau16[[#This Row],[Cost (excl tax, EUR)]]*(1-$H$4))</f>
        <v/>
      </c>
      <c r="AC115" s="882" t="str">
        <f t="shared" si="11"/>
        <v/>
      </c>
      <c r="AD115" s="230"/>
      <c r="AE115" s="230"/>
      <c r="AF115" s="230"/>
      <c r="AG115" s="230"/>
      <c r="AH115" s="230"/>
      <c r="AI115" s="230"/>
      <c r="AJ115" s="230"/>
      <c r="AK115" s="230"/>
      <c r="AL115" s="230"/>
      <c r="AM115" s="268"/>
    </row>
    <row r="116" spans="1:39" ht="16.5" customHeight="1">
      <c r="A116" s="220" t="s">
        <v>863</v>
      </c>
      <c r="B116" s="652" t="str">
        <f>IF(VLOOKUP($A116,'Data (new)'!$A:$T,5,0)="","",VLOOKUP($A116,'Data (new)'!$A:$T,5,0))</f>
        <v>T20 Dune</v>
      </c>
      <c r="C116" s="652" t="str">
        <f>IF(VLOOKUP($A116,'Data (new)'!A:T,6,0)="","",VLOOKUP($A116,'Data (new)'!$A:$T,6,0))</f>
        <v>Play 1</v>
      </c>
      <c r="D116" s="653" t="str">
        <f>IF(VLOOKUP($A116,'Data (new)'!$A:$T,8,0)="","",VLOOKUP($A116,'Data (new)'!$A:$T,8,0))</f>
        <v>Dual texture</v>
      </c>
      <c r="E116" s="878">
        <f>IF(VLOOKUP($A116,'Data (new)'!$A:$T,11,0)="","",VLOOKUP($A116,'Data (new)'!$A:$T,11,0))</f>
        <v>1</v>
      </c>
      <c r="F116" s="878" t="str">
        <f>IF(VLOOKUP($A116,'Data (new)'!$A:$T,10,0)="","",VLOOKUP($A116,'Data (new)'!$A:$T,10,0))</f>
        <v>L</v>
      </c>
      <c r="G116" s="660">
        <f>IF(VLOOKUP($A116,'Data (new)'!$A:$T,16,0)="","",VLOOKUP($A116,'Data (new)'!$A:$T,16,0))</f>
        <v>231</v>
      </c>
      <c r="H116" s="660">
        <f>IF(VLOOKUP($A116,'Data (new)'!$A:$T,18,0)="","",VLOOKUP($A116,'Data (new)'!$A:$T,18,0))</f>
        <v>254</v>
      </c>
      <c r="I116" s="817"/>
      <c r="J116" s="818"/>
      <c r="K116" s="819"/>
      <c r="L116" s="820"/>
      <c r="M116" s="821"/>
      <c r="N116" s="822"/>
      <c r="O116" s="823"/>
      <c r="P116" s="824"/>
      <c r="Q116" s="825"/>
      <c r="R116" s="826"/>
      <c r="S116" s="827"/>
      <c r="T116" s="828"/>
      <c r="U116" s="829"/>
      <c r="V116" s="830"/>
      <c r="W116" s="656"/>
      <c r="X116" s="656"/>
      <c r="Y116" s="852">
        <f>IF(VLOOKUP($A116,'Data (new)'!$A:$T,12,0)="","",VLOOKUP($A116,'Data (new)'!$A:$T,12,0))</f>
        <v>2.6</v>
      </c>
      <c r="Z116" s="656" t="str">
        <f t="shared" si="9"/>
        <v/>
      </c>
      <c r="AA116" s="657" t="str">
        <f t="shared" si="10"/>
        <v/>
      </c>
      <c r="AB116" s="881" t="str">
        <f>IF(ISERROR(Tableau16[[#This Row],[Cost (excl tax, EUR)]]*(1-$H$4)),"",Tableau16[[#This Row],[Cost (excl tax, EUR)]]*(1-$H$4))</f>
        <v/>
      </c>
      <c r="AC116" s="882" t="str">
        <f t="shared" si="11"/>
        <v/>
      </c>
      <c r="AD116" s="230"/>
      <c r="AE116" s="230"/>
      <c r="AF116" s="230"/>
      <c r="AG116" s="230"/>
      <c r="AH116" s="230"/>
      <c r="AI116" s="230"/>
      <c r="AJ116" s="230"/>
      <c r="AK116" s="230"/>
      <c r="AL116" s="230"/>
    </row>
    <row r="117" spans="1:39" ht="16.5" customHeight="1">
      <c r="A117" s="655" t="s">
        <v>1445</v>
      </c>
      <c r="B117" s="652" t="str">
        <f>IF(VLOOKUP($A117,'Data (new)'!$A:$T,5,0)="","",VLOOKUP($A117,'Data (new)'!$A:$T,5,0))</f>
        <v>T22 Dune Asia</v>
      </c>
      <c r="C117" s="652" t="str">
        <f>IF(VLOOKUP($A117,'Data (new)'!A:T,6,0)="","",VLOOKUP($A117,'Data (new)'!$A:$T,6,0))</f>
        <v>Ray</v>
      </c>
      <c r="D117" s="653" t="str">
        <f>IF(VLOOKUP($A117,'Data (new)'!$A:$T,8,0)="","",VLOOKUP($A117,'Data (new)'!$A:$T,8,0))</f>
        <v>Dual texture</v>
      </c>
      <c r="E117" s="878">
        <f>IF(VLOOKUP($A117,'Data (new)'!$A:$T,11,0)="","",VLOOKUP($A117,'Data (new)'!$A:$T,11,0))</f>
        <v>1</v>
      </c>
      <c r="F117" s="878" t="str">
        <f>IF(VLOOKUP($A117,'Data (new)'!$A:$T,10,0)="","",VLOOKUP($A117,'Data (new)'!$A:$T,10,0))</f>
        <v>S</v>
      </c>
      <c r="G117" s="660">
        <f>IF(VLOOKUP($A117,'Data (new)'!$A:$T,16,0)="","",VLOOKUP($A117,'Data (new)'!$A:$T,16,0))</f>
        <v>137</v>
      </c>
      <c r="H117" s="660">
        <f>IF(VLOOKUP($A117,'Data (new)'!$A:$T,18,0)="","",VLOOKUP($A117,'Data (new)'!$A:$T,18,0))</f>
        <v>151</v>
      </c>
      <c r="I117" s="817"/>
      <c r="J117" s="818"/>
      <c r="K117" s="819"/>
      <c r="L117" s="820"/>
      <c r="M117" s="821"/>
      <c r="N117" s="822"/>
      <c r="O117" s="823"/>
      <c r="P117" s="824"/>
      <c r="Q117" s="825"/>
      <c r="R117" s="826"/>
      <c r="S117" s="827"/>
      <c r="T117" s="828"/>
      <c r="U117" s="829"/>
      <c r="V117" s="830"/>
      <c r="W117" s="656"/>
      <c r="X117" s="656"/>
      <c r="Y117" s="852">
        <f>IF(VLOOKUP($A117,'Data (new)'!$A:$T,12,0)="","",VLOOKUP($A117,'Data (new)'!$A:$T,12,0))</f>
        <v>1.24</v>
      </c>
      <c r="Z117" s="656" t="str">
        <f t="shared" si="9"/>
        <v/>
      </c>
      <c r="AA117" s="657" t="str">
        <f t="shared" si="10"/>
        <v/>
      </c>
      <c r="AB117" s="881" t="str">
        <f>IF(ISERROR(Tableau16[[#This Row],[Cost (excl tax, EUR)]]*(1-$H$4)),"",Tableau16[[#This Row],[Cost (excl tax, EUR)]]*(1-$H$4))</f>
        <v/>
      </c>
      <c r="AC117" s="882" t="str">
        <f t="shared" si="11"/>
        <v/>
      </c>
      <c r="AD117" s="230"/>
      <c r="AE117" s="230"/>
      <c r="AF117" s="230"/>
      <c r="AG117" s="230"/>
      <c r="AH117" s="230"/>
      <c r="AI117" s="230"/>
      <c r="AJ117" s="230"/>
      <c r="AK117" s="230"/>
      <c r="AL117" s="230"/>
    </row>
    <row r="118" spans="1:39" s="652" customFormat="1" ht="16.5" customHeight="1">
      <c r="A118" s="651" t="s">
        <v>1271</v>
      </c>
      <c r="B118" s="652" t="str">
        <f>IF(VLOOKUP($A118,'Data (new)'!$A:$T,5,0)="","",VLOOKUP($A118,'Data (new)'!$A:$T,5,0))</f>
        <v>T22 Dune</v>
      </c>
      <c r="C118" s="652" t="str">
        <f>IF(VLOOKUP($A118,'Data (new)'!A:T,6,0)="","",VLOOKUP($A118,'Data (new)'!$A:$T,6,0))</f>
        <v>Shark 1</v>
      </c>
      <c r="D118" s="653" t="str">
        <f>IF(VLOOKUP($A118,'Data (new)'!$A:$T,8,0)="","",VLOOKUP($A118,'Data (new)'!$A:$T,8,0))</f>
        <v>Dual texture</v>
      </c>
      <c r="E118" s="878">
        <f>IF(VLOOKUP($A118,'Data (new)'!$A:$T,11,0)="","",VLOOKUP($A118,'Data (new)'!$A:$T,11,0))</f>
        <v>1</v>
      </c>
      <c r="F118" s="878" t="str">
        <f>IF(VLOOKUP($A118,'Data (new)'!$A:$T,10,0)="","",VLOOKUP($A118,'Data (new)'!$A:$T,10,0))</f>
        <v>S</v>
      </c>
      <c r="G118" s="660">
        <f>IF(VLOOKUP($A118,'Data (new)'!$A:$T,16,0)="","",VLOOKUP($A118,'Data (new)'!$A:$T,16,0))</f>
        <v>158</v>
      </c>
      <c r="H118" s="660">
        <f>IF(VLOOKUP($A118,'Data (new)'!$A:$T,18,0)="","",VLOOKUP($A118,'Data (new)'!$A:$T,18,0))</f>
        <v>174</v>
      </c>
      <c r="I118" s="817"/>
      <c r="J118" s="818"/>
      <c r="K118" s="819"/>
      <c r="L118" s="820"/>
      <c r="M118" s="821"/>
      <c r="N118" s="822"/>
      <c r="O118" s="823"/>
      <c r="P118" s="824"/>
      <c r="Q118" s="825"/>
      <c r="R118" s="826"/>
      <c r="S118" s="827"/>
      <c r="T118" s="828"/>
      <c r="U118" s="829"/>
      <c r="V118" s="830"/>
      <c r="W118" s="656"/>
      <c r="X118" s="656"/>
      <c r="Y118" s="852" t="str">
        <f>IF(VLOOKUP($A118,'Data (new)'!$A:$T,12,0)="","",VLOOKUP($A118,'Data (new)'!$A:$T,12,0))</f>
        <v/>
      </c>
      <c r="Z118" s="656" t="str">
        <f t="shared" si="9"/>
        <v/>
      </c>
      <c r="AA118" s="657" t="str">
        <f t="shared" si="10"/>
        <v/>
      </c>
      <c r="AB118" s="881" t="str">
        <f>IF(ISERROR(Tableau16[[#This Row],[Cost (excl tax, EUR)]]*(1-$H$4)),"",Tableau16[[#This Row],[Cost (excl tax, EUR)]]*(1-$H$4))</f>
        <v/>
      </c>
      <c r="AC118" s="882" t="str">
        <f t="shared" si="11"/>
        <v/>
      </c>
      <c r="AD118" s="665"/>
      <c r="AE118" s="665"/>
      <c r="AF118" s="665"/>
      <c r="AG118" s="665"/>
      <c r="AH118" s="665"/>
      <c r="AI118" s="665"/>
      <c r="AJ118" s="665"/>
      <c r="AK118" s="665"/>
      <c r="AL118" s="665"/>
      <c r="AM118" s="662"/>
    </row>
    <row r="119" spans="1:39" s="175" customFormat="1" ht="16.5" customHeight="1">
      <c r="A119" s="218" t="s">
        <v>1270</v>
      </c>
      <c r="B119" s="652" t="str">
        <f>IF(VLOOKUP($A119,'Data (new)'!$A:$T,5,0)="","",VLOOKUP($A119,'Data (new)'!$A:$T,5,0))</f>
        <v>T22 Dune</v>
      </c>
      <c r="C119" s="652" t="str">
        <f>IF(VLOOKUP($A119,'Data (new)'!A:T,6,0)="","",VLOOKUP($A119,'Data (new)'!$A:$T,6,0))</f>
        <v>Shark 2</v>
      </c>
      <c r="D119" s="653" t="str">
        <f>IF(VLOOKUP($A119,'Data (new)'!$A:$T,8,0)="","",VLOOKUP($A119,'Data (new)'!$A:$T,8,0))</f>
        <v>Dual texture</v>
      </c>
      <c r="E119" s="878">
        <f>IF(VLOOKUP($A119,'Data (new)'!$A:$T,11,0)="","",VLOOKUP($A119,'Data (new)'!$A:$T,11,0))</f>
        <v>1</v>
      </c>
      <c r="F119" s="878" t="str">
        <f>IF(VLOOKUP($A119,'Data (new)'!$A:$T,10,0)="","",VLOOKUP($A119,'Data (new)'!$A:$T,10,0))</f>
        <v>M</v>
      </c>
      <c r="G119" s="660">
        <f>IF(VLOOKUP($A119,'Data (new)'!$A:$T,16,0)="","",VLOOKUP($A119,'Data (new)'!$A:$T,16,0))</f>
        <v>172</v>
      </c>
      <c r="H119" s="660">
        <f>IF(VLOOKUP($A119,'Data (new)'!$A:$T,18,0)="","",VLOOKUP($A119,'Data (new)'!$A:$T,18,0))</f>
        <v>189</v>
      </c>
      <c r="I119" s="817"/>
      <c r="J119" s="818"/>
      <c r="K119" s="819"/>
      <c r="L119" s="820"/>
      <c r="M119" s="821"/>
      <c r="N119" s="822"/>
      <c r="O119" s="823"/>
      <c r="P119" s="824"/>
      <c r="Q119" s="825"/>
      <c r="R119" s="826"/>
      <c r="S119" s="827"/>
      <c r="T119" s="828"/>
      <c r="U119" s="829"/>
      <c r="V119" s="830"/>
      <c r="W119" s="656"/>
      <c r="X119" s="656"/>
      <c r="Y119" s="852" t="str">
        <f>IF(VLOOKUP($A119,'Data (new)'!$A:$T,12,0)="","",VLOOKUP($A119,'Data (new)'!$A:$T,12,0))</f>
        <v/>
      </c>
      <c r="Z119" s="656" t="str">
        <f t="shared" si="9"/>
        <v/>
      </c>
      <c r="AA119" s="657" t="str">
        <f t="shared" si="10"/>
        <v/>
      </c>
      <c r="AB119" s="881" t="str">
        <f>IF(ISERROR(Tableau16[[#This Row],[Cost (excl tax, EUR)]]*(1-$H$4)),"",Tableau16[[#This Row],[Cost (excl tax, EUR)]]*(1-$H$4))</f>
        <v/>
      </c>
      <c r="AC119" s="882" t="str">
        <f t="shared" si="11"/>
        <v/>
      </c>
      <c r="AD119" s="230"/>
      <c r="AE119" s="230"/>
      <c r="AF119" s="230"/>
      <c r="AG119" s="230"/>
      <c r="AH119" s="230"/>
      <c r="AI119" s="230"/>
      <c r="AJ119" s="230"/>
      <c r="AK119" s="230"/>
      <c r="AL119" s="230"/>
      <c r="AM119" s="268"/>
    </row>
    <row r="120" spans="1:39" ht="16.5" customHeight="1">
      <c r="A120" s="220" t="s">
        <v>1272</v>
      </c>
      <c r="B120" s="652" t="str">
        <f>IF(VLOOKUP($A120,'Data (new)'!$A:$T,5,0)="","",VLOOKUP($A120,'Data (new)'!$A:$T,5,0))</f>
        <v>T22 Dune</v>
      </c>
      <c r="C120" s="652" t="str">
        <f>IF(VLOOKUP($A120,'Data (new)'!A:T,6,0)="","",VLOOKUP($A120,'Data (new)'!$A:$T,6,0))</f>
        <v xml:space="preserve">Shark 3 </v>
      </c>
      <c r="D120" s="653" t="str">
        <f>IF(VLOOKUP($A120,'Data (new)'!$A:$T,8,0)="","",VLOOKUP($A120,'Data (new)'!$A:$T,8,0))</f>
        <v>Dual texture</v>
      </c>
      <c r="E120" s="878">
        <f>IF(VLOOKUP($A120,'Data (new)'!$A:$T,11,0)="","",VLOOKUP($A120,'Data (new)'!$A:$T,11,0))</f>
        <v>1</v>
      </c>
      <c r="F120" s="878" t="str">
        <f>IF(VLOOKUP($A120,'Data (new)'!$A:$T,10,0)="","",VLOOKUP($A120,'Data (new)'!$A:$T,10,0))</f>
        <v>L</v>
      </c>
      <c r="G120" s="660">
        <f>IF(VLOOKUP($A120,'Data (new)'!$A:$T,16,0)="","",VLOOKUP($A120,'Data (new)'!$A:$T,16,0))</f>
        <v>221</v>
      </c>
      <c r="H120" s="660">
        <f>IF(VLOOKUP($A120,'Data (new)'!$A:$T,18,0)="","",VLOOKUP($A120,'Data (new)'!$A:$T,18,0))</f>
        <v>243</v>
      </c>
      <c r="I120" s="817"/>
      <c r="J120" s="818"/>
      <c r="K120" s="819"/>
      <c r="L120" s="820"/>
      <c r="M120" s="821"/>
      <c r="N120" s="822"/>
      <c r="O120" s="823"/>
      <c r="P120" s="824"/>
      <c r="Q120" s="825"/>
      <c r="R120" s="826"/>
      <c r="S120" s="827"/>
      <c r="T120" s="828"/>
      <c r="U120" s="829"/>
      <c r="V120" s="830"/>
      <c r="W120" s="656"/>
      <c r="X120" s="656"/>
      <c r="Y120" s="852" t="str">
        <f>IF(VLOOKUP($A120,'Data (new)'!$A:$T,12,0)="","",VLOOKUP($A120,'Data (new)'!$A:$T,12,0))</f>
        <v/>
      </c>
      <c r="Z120" s="656" t="str">
        <f t="shared" si="9"/>
        <v/>
      </c>
      <c r="AA120" s="657" t="str">
        <f t="shared" si="10"/>
        <v/>
      </c>
      <c r="AB120" s="881" t="str">
        <f>IF(ISERROR(Tableau16[[#This Row],[Cost (excl tax, EUR)]]*(1-$H$4)),"",Tableau16[[#This Row],[Cost (excl tax, EUR)]]*(1-$H$4))</f>
        <v/>
      </c>
      <c r="AC120" s="882" t="str">
        <f t="shared" si="11"/>
        <v/>
      </c>
      <c r="AD120" s="224"/>
      <c r="AE120" s="224"/>
      <c r="AF120" s="224"/>
      <c r="AG120" s="224"/>
      <c r="AH120" s="224"/>
      <c r="AI120" s="224"/>
      <c r="AJ120" s="224"/>
      <c r="AK120" s="224"/>
      <c r="AL120" s="224"/>
    </row>
    <row r="121" spans="1:39" ht="16.5" customHeight="1">
      <c r="A121" s="220" t="s">
        <v>857</v>
      </c>
      <c r="B121" s="652" t="str">
        <f>IF(VLOOKUP($A121,'Data (new)'!$A:$T,5,0)="","",VLOOKUP($A121,'Data (new)'!$A:$T,5,0))</f>
        <v>T20 Dune</v>
      </c>
      <c r="C121" s="652" t="str">
        <f>IF(VLOOKUP($A121,'Data (new)'!A:T,6,0)="","",VLOOKUP($A121,'Data (new)'!$A:$T,6,0))</f>
        <v>Sky 1</v>
      </c>
      <c r="D121" s="653" t="str">
        <f>IF(VLOOKUP($A121,'Data (new)'!$A:$T,8,0)="","",VLOOKUP($A121,'Data (new)'!$A:$T,8,0))</f>
        <v>Dual texture</v>
      </c>
      <c r="E121" s="878">
        <f>IF(VLOOKUP($A121,'Data (new)'!$A:$T,11,0)="","",VLOOKUP($A121,'Data (new)'!$A:$T,11,0))</f>
        <v>1</v>
      </c>
      <c r="F121" s="878" t="str">
        <f>IF(VLOOKUP($A121,'Data (new)'!$A:$T,10,0)="","",VLOOKUP($A121,'Data (new)'!$A:$T,10,0))</f>
        <v>M</v>
      </c>
      <c r="G121" s="660">
        <f>IF(VLOOKUP($A121,'Data (new)'!$A:$T,16,0)="","",VLOOKUP($A121,'Data (new)'!$A:$T,16,0))</f>
        <v>188</v>
      </c>
      <c r="H121" s="660">
        <f>IF(VLOOKUP($A121,'Data (new)'!$A:$T,18,0)="","",VLOOKUP($A121,'Data (new)'!$A:$T,18,0))</f>
        <v>207</v>
      </c>
      <c r="I121" s="817"/>
      <c r="J121" s="818"/>
      <c r="K121" s="819"/>
      <c r="L121" s="820"/>
      <c r="M121" s="821"/>
      <c r="N121" s="822"/>
      <c r="O121" s="823"/>
      <c r="P121" s="824"/>
      <c r="Q121" s="825"/>
      <c r="R121" s="826"/>
      <c r="S121" s="827"/>
      <c r="T121" s="828"/>
      <c r="U121" s="829"/>
      <c r="V121" s="830"/>
      <c r="W121" s="656"/>
      <c r="X121" s="656"/>
      <c r="Y121" s="852">
        <f>IF(VLOOKUP($A121,'Data (new)'!$A:$T,12,0)="","",VLOOKUP($A121,'Data (new)'!$A:$T,12,0))</f>
        <v>1.7</v>
      </c>
      <c r="Z121" s="656" t="str">
        <f t="shared" si="9"/>
        <v/>
      </c>
      <c r="AA121" s="657" t="str">
        <f t="shared" si="10"/>
        <v/>
      </c>
      <c r="AB121" s="881" t="str">
        <f>IF(ISERROR(Tableau16[[#This Row],[Cost (excl tax, EUR)]]*(1-$H$4)),"",Tableau16[[#This Row],[Cost (excl tax, EUR)]]*(1-$H$4))</f>
        <v/>
      </c>
      <c r="AC121" s="882" t="str">
        <f t="shared" si="11"/>
        <v/>
      </c>
      <c r="AD121" s="224"/>
      <c r="AE121" s="224"/>
      <c r="AF121" s="224"/>
      <c r="AG121" s="224"/>
      <c r="AH121" s="224"/>
      <c r="AI121" s="224"/>
      <c r="AJ121" s="224"/>
      <c r="AK121" s="224"/>
      <c r="AL121" s="224"/>
    </row>
    <row r="122" spans="1:39" s="652" customFormat="1" ht="16.5" customHeight="1">
      <c r="A122" s="651" t="s">
        <v>858</v>
      </c>
      <c r="B122" s="652" t="str">
        <f>IF(VLOOKUP($A122,'Data (new)'!$A:$T,5,0)="","",VLOOKUP($A122,'Data (new)'!$A:$T,5,0))</f>
        <v>T20 Dune</v>
      </c>
      <c r="C122" s="652" t="str">
        <f>IF(VLOOKUP($A122,'Data (new)'!A:T,6,0)="","",VLOOKUP($A122,'Data (new)'!$A:$T,6,0))</f>
        <v>Sky 2</v>
      </c>
      <c r="D122" s="653" t="str">
        <f>IF(VLOOKUP($A122,'Data (new)'!$A:$T,8,0)="","",VLOOKUP($A122,'Data (new)'!$A:$T,8,0))</f>
        <v>Dual texture</v>
      </c>
      <c r="E122" s="878">
        <f>IF(VLOOKUP($A122,'Data (new)'!$A:$T,11,0)="","",VLOOKUP($A122,'Data (new)'!$A:$T,11,0))</f>
        <v>1</v>
      </c>
      <c r="F122" s="878" t="str">
        <f>IF(VLOOKUP($A122,'Data (new)'!$A:$T,10,0)="","",VLOOKUP($A122,'Data (new)'!$A:$T,10,0))</f>
        <v>L</v>
      </c>
      <c r="G122" s="660">
        <f>IF(VLOOKUP($A122,'Data (new)'!$A:$T,16,0)="","",VLOOKUP($A122,'Data (new)'!$A:$T,16,0))</f>
        <v>254</v>
      </c>
      <c r="H122" s="660">
        <f>IF(VLOOKUP($A122,'Data (new)'!$A:$T,18,0)="","",VLOOKUP($A122,'Data (new)'!$A:$T,18,0))</f>
        <v>279</v>
      </c>
      <c r="I122" s="817"/>
      <c r="J122" s="818"/>
      <c r="K122" s="819"/>
      <c r="L122" s="820"/>
      <c r="M122" s="821"/>
      <c r="N122" s="822"/>
      <c r="O122" s="823"/>
      <c r="P122" s="824"/>
      <c r="Q122" s="825"/>
      <c r="R122" s="826"/>
      <c r="S122" s="827"/>
      <c r="T122" s="828"/>
      <c r="U122" s="829"/>
      <c r="V122" s="830"/>
      <c r="W122" s="656"/>
      <c r="X122" s="656"/>
      <c r="Y122" s="852">
        <f>IF(VLOOKUP($A122,'Data (new)'!$A:$T,12,0)="","",VLOOKUP($A122,'Data (new)'!$A:$T,12,0))</f>
        <v>2.9</v>
      </c>
      <c r="Z122" s="656" t="str">
        <f t="shared" si="9"/>
        <v/>
      </c>
      <c r="AA122" s="657" t="str">
        <f t="shared" si="10"/>
        <v/>
      </c>
      <c r="AB122" s="881" t="str">
        <f>IF(ISERROR(Tableau16[[#This Row],[Cost (excl tax, EUR)]]*(1-$H$4)),"",Tableau16[[#This Row],[Cost (excl tax, EUR)]]*(1-$H$4))</f>
        <v/>
      </c>
      <c r="AC122" s="882" t="str">
        <f t="shared" si="11"/>
        <v/>
      </c>
      <c r="AD122" s="665"/>
      <c r="AE122" s="665"/>
      <c r="AF122" s="665"/>
      <c r="AG122" s="665"/>
      <c r="AH122" s="665"/>
      <c r="AI122" s="665"/>
      <c r="AJ122" s="665"/>
      <c r="AK122" s="665"/>
      <c r="AL122" s="665"/>
      <c r="AM122" s="662"/>
    </row>
    <row r="123" spans="1:39" s="175" customFormat="1" ht="16.5" customHeight="1">
      <c r="A123" s="218" t="s">
        <v>854</v>
      </c>
      <c r="B123" s="652" t="str">
        <f>IF(VLOOKUP($A123,'Data (new)'!$A:$T,5,0)="","",VLOOKUP($A123,'Data (new)'!$A:$T,5,0))</f>
        <v>T20 Dune</v>
      </c>
      <c r="C123" s="652" t="str">
        <f>IF(VLOOKUP($A123,'Data (new)'!A:T,6,0)="","",VLOOKUP($A123,'Data (new)'!$A:$T,6,0))</f>
        <v>Spoutnik 1</v>
      </c>
      <c r="D123" s="653" t="str">
        <f>IF(VLOOKUP($A123,'Data (new)'!$A:$T,8,0)="","",VLOOKUP($A123,'Data (new)'!$A:$T,8,0))</f>
        <v>Dual texture</v>
      </c>
      <c r="E123" s="878">
        <f>IF(VLOOKUP($A123,'Data (new)'!$A:$T,11,0)="","",VLOOKUP($A123,'Data (new)'!$A:$T,11,0))</f>
        <v>1</v>
      </c>
      <c r="F123" s="878" t="str">
        <f>IF(VLOOKUP($A123,'Data (new)'!$A:$T,10,0)="","",VLOOKUP($A123,'Data (new)'!$A:$T,10,0))</f>
        <v>M</v>
      </c>
      <c r="G123" s="660">
        <f>IF(VLOOKUP($A123,'Data (new)'!$A:$T,16,0)="","",VLOOKUP($A123,'Data (new)'!$A:$T,16,0))</f>
        <v>198</v>
      </c>
      <c r="H123" s="660">
        <f>IF(VLOOKUP($A123,'Data (new)'!$A:$T,18,0)="","",VLOOKUP($A123,'Data (new)'!$A:$T,18,0))</f>
        <v>218</v>
      </c>
      <c r="I123" s="817"/>
      <c r="J123" s="818"/>
      <c r="K123" s="819"/>
      <c r="L123" s="820"/>
      <c r="M123" s="821"/>
      <c r="N123" s="822"/>
      <c r="O123" s="823"/>
      <c r="P123" s="824"/>
      <c r="Q123" s="825"/>
      <c r="R123" s="826"/>
      <c r="S123" s="827"/>
      <c r="T123" s="828"/>
      <c r="U123" s="829"/>
      <c r="V123" s="830"/>
      <c r="W123" s="656"/>
      <c r="X123" s="656"/>
      <c r="Y123" s="852">
        <f>IF(VLOOKUP($A123,'Data (new)'!$A:$T,12,0)="","",VLOOKUP($A123,'Data (new)'!$A:$T,12,0))</f>
        <v>1.4</v>
      </c>
      <c r="Z123" s="656" t="str">
        <f t="shared" si="9"/>
        <v/>
      </c>
      <c r="AA123" s="657" t="str">
        <f t="shared" si="10"/>
        <v/>
      </c>
      <c r="AB123" s="881" t="str">
        <f>IF(ISERROR(Tableau16[[#This Row],[Cost (excl tax, EUR)]]*(1-$H$4)),"",Tableau16[[#This Row],[Cost (excl tax, EUR)]]*(1-$H$4))</f>
        <v/>
      </c>
      <c r="AC123" s="882" t="str">
        <f t="shared" si="11"/>
        <v/>
      </c>
      <c r="AD123" s="230"/>
      <c r="AE123" s="230"/>
      <c r="AF123" s="230"/>
      <c r="AG123" s="230"/>
      <c r="AH123" s="230"/>
      <c r="AI123" s="230"/>
      <c r="AJ123" s="230"/>
      <c r="AK123" s="230"/>
      <c r="AL123" s="230"/>
      <c r="AM123" s="268"/>
    </row>
    <row r="124" spans="1:39" ht="16.5" customHeight="1">
      <c r="A124" s="220" t="s">
        <v>855</v>
      </c>
      <c r="B124" s="652" t="str">
        <f>IF(VLOOKUP($A124,'Data (new)'!$A:$T,5,0)="","",VLOOKUP($A124,'Data (new)'!$A:$T,5,0))</f>
        <v>T20 Dune</v>
      </c>
      <c r="C124" s="652" t="str">
        <f>IF(VLOOKUP($A124,'Data (new)'!A:T,6,0)="","",VLOOKUP($A124,'Data (new)'!$A:$T,6,0))</f>
        <v>Spoutnik 2</v>
      </c>
      <c r="D124" s="653" t="str">
        <f>IF(VLOOKUP($A124,'Data (new)'!$A:$T,8,0)="","",VLOOKUP($A124,'Data (new)'!$A:$T,8,0))</f>
        <v>Dual texture</v>
      </c>
      <c r="E124" s="878">
        <f>IF(VLOOKUP($A124,'Data (new)'!$A:$T,11,0)="","",VLOOKUP($A124,'Data (new)'!$A:$T,11,0))</f>
        <v>1</v>
      </c>
      <c r="F124" s="878" t="str">
        <f>IF(VLOOKUP($A124,'Data (new)'!$A:$T,10,0)="","",VLOOKUP($A124,'Data (new)'!$A:$T,10,0))</f>
        <v>L</v>
      </c>
      <c r="G124" s="660">
        <f>IF(VLOOKUP($A124,'Data (new)'!$A:$T,16,0)="","",VLOOKUP($A124,'Data (new)'!$A:$T,16,0))</f>
        <v>248</v>
      </c>
      <c r="H124" s="660">
        <f>IF(VLOOKUP($A124,'Data (new)'!$A:$T,18,0)="","",VLOOKUP($A124,'Data (new)'!$A:$T,18,0))</f>
        <v>273</v>
      </c>
      <c r="I124" s="817"/>
      <c r="J124" s="818"/>
      <c r="K124" s="819"/>
      <c r="L124" s="820"/>
      <c r="M124" s="821"/>
      <c r="N124" s="822"/>
      <c r="O124" s="823"/>
      <c r="P124" s="824"/>
      <c r="Q124" s="825"/>
      <c r="R124" s="826"/>
      <c r="S124" s="827"/>
      <c r="T124" s="828"/>
      <c r="U124" s="829"/>
      <c r="V124" s="830"/>
      <c r="W124" s="656"/>
      <c r="X124" s="656"/>
      <c r="Y124" s="852">
        <f>IF(VLOOKUP($A124,'Data (new)'!$A:$T,12,0)="","",VLOOKUP($A124,'Data (new)'!$A:$T,12,0))</f>
        <v>1.8</v>
      </c>
      <c r="Z124" s="656" t="str">
        <f t="shared" si="9"/>
        <v/>
      </c>
      <c r="AA124" s="657" t="str">
        <f t="shared" si="10"/>
        <v/>
      </c>
      <c r="AB124" s="881" t="str">
        <f>IF(ISERROR(Tableau16[[#This Row],[Cost (excl tax, EUR)]]*(1-$H$4)),"",Tableau16[[#This Row],[Cost (excl tax, EUR)]]*(1-$H$4))</f>
        <v/>
      </c>
      <c r="AC124" s="882" t="str">
        <f t="shared" si="11"/>
        <v/>
      </c>
      <c r="AD124" s="224"/>
      <c r="AE124" s="224"/>
      <c r="AF124" s="224"/>
      <c r="AG124" s="224"/>
      <c r="AH124" s="224"/>
      <c r="AI124" s="224"/>
      <c r="AJ124" s="224"/>
      <c r="AK124" s="224"/>
      <c r="AL124" s="224"/>
    </row>
    <row r="125" spans="1:39" ht="16.5" customHeight="1">
      <c r="A125" s="655" t="s">
        <v>1452</v>
      </c>
      <c r="B125" s="652" t="str">
        <f>IF(VLOOKUP($A125,'Data (new)'!$A:$T,5,0)="","",VLOOKUP($A125,'Data (new)'!$A:$T,5,0))</f>
        <v>T22 Dune Asia</v>
      </c>
      <c r="C125" s="652" t="str">
        <f>IF(VLOOKUP($A125,'Data (new)'!A:T,6,0)="","",VLOOKUP($A125,'Data (new)'!$A:$T,6,0))</f>
        <v>Volca 1</v>
      </c>
      <c r="D125" s="653" t="str">
        <f>IF(VLOOKUP($A125,'Data (new)'!$A:$T,8,0)="","",VLOOKUP($A125,'Data (new)'!$A:$T,8,0))</f>
        <v>Dual texture</v>
      </c>
      <c r="E125" s="878">
        <f>IF(VLOOKUP($A125,'Data (new)'!$A:$T,11,0)="","",VLOOKUP($A125,'Data (new)'!$A:$T,11,0))</f>
        <v>1</v>
      </c>
      <c r="F125" s="878" t="str">
        <f>IF(VLOOKUP($A125,'Data (new)'!$A:$T,10,0)="","",VLOOKUP($A125,'Data (new)'!$A:$T,10,0))</f>
        <v>S</v>
      </c>
      <c r="G125" s="660">
        <f>IF(VLOOKUP($A125,'Data (new)'!$A:$T,16,0)="","",VLOOKUP($A125,'Data (new)'!$A:$T,16,0))</f>
        <v>146</v>
      </c>
      <c r="H125" s="660">
        <f>IF(VLOOKUP($A125,'Data (new)'!$A:$T,18,0)="","",VLOOKUP($A125,'Data (new)'!$A:$T,18,0))</f>
        <v>161</v>
      </c>
      <c r="I125" s="817"/>
      <c r="J125" s="818"/>
      <c r="K125" s="819"/>
      <c r="L125" s="820"/>
      <c r="M125" s="821"/>
      <c r="N125" s="822"/>
      <c r="O125" s="823"/>
      <c r="P125" s="824"/>
      <c r="Q125" s="825"/>
      <c r="R125" s="826"/>
      <c r="S125" s="827"/>
      <c r="T125" s="828"/>
      <c r="U125" s="829"/>
      <c r="V125" s="830"/>
      <c r="W125" s="656"/>
      <c r="X125" s="656"/>
      <c r="Y125" s="852">
        <f>IF(VLOOKUP($A125,'Data (new)'!$A:$T,12,0)="","",VLOOKUP($A125,'Data (new)'!$A:$T,12,0))</f>
        <v>1.31</v>
      </c>
      <c r="Z125" s="656" t="str">
        <f t="shared" si="9"/>
        <v/>
      </c>
      <c r="AA125" s="657" t="str">
        <f t="shared" si="10"/>
        <v/>
      </c>
      <c r="AB125" s="881" t="str">
        <f>IF(ISERROR(Tableau16[[#This Row],[Cost (excl tax, EUR)]]*(1-$H$4)),"",Tableau16[[#This Row],[Cost (excl tax, EUR)]]*(1-$H$4))</f>
        <v/>
      </c>
      <c r="AC125" s="882" t="str">
        <f t="shared" si="11"/>
        <v/>
      </c>
      <c r="AD125" s="224"/>
      <c r="AE125" s="224"/>
      <c r="AF125" s="224"/>
      <c r="AG125" s="224"/>
      <c r="AH125" s="224"/>
      <c r="AI125" s="224"/>
      <c r="AJ125" s="224"/>
      <c r="AK125" s="224"/>
      <c r="AL125" s="224"/>
    </row>
    <row r="126" spans="1:39" ht="16.5" customHeight="1">
      <c r="A126" s="658" t="s">
        <v>1458</v>
      </c>
      <c r="B126" s="652" t="str">
        <f>IF(VLOOKUP($A126,'Data (new)'!$A:$T,5,0)="","",VLOOKUP($A126,'Data (new)'!$A:$T,5,0))</f>
        <v>T22 Dune Asia</v>
      </c>
      <c r="C126" s="652" t="str">
        <f>IF(VLOOKUP($A126,'Data (new)'!A:T,6,0)="","",VLOOKUP($A126,'Data (new)'!$A:$T,6,0))</f>
        <v>Volca 2</v>
      </c>
      <c r="D126" s="653" t="str">
        <f>IF(VLOOKUP($A126,'Data (new)'!$A:$T,8,0)="","",VLOOKUP($A126,'Data (new)'!$A:$T,8,0))</f>
        <v>Dual texture</v>
      </c>
      <c r="E126" s="878">
        <f>IF(VLOOKUP($A126,'Data (new)'!$A:$T,11,0)="","",VLOOKUP($A126,'Data (new)'!$A:$T,11,0))</f>
        <v>1</v>
      </c>
      <c r="F126" s="878" t="str">
        <f>IF(VLOOKUP($A126,'Data (new)'!$A:$T,10,0)="","",VLOOKUP($A126,'Data (new)'!$A:$T,10,0))</f>
        <v>S</v>
      </c>
      <c r="G126" s="660">
        <f>IF(VLOOKUP($A126,'Data (new)'!$A:$T,16,0)="","",VLOOKUP($A126,'Data (new)'!$A:$T,16,0))</f>
        <v>155</v>
      </c>
      <c r="H126" s="660">
        <f>IF(VLOOKUP($A126,'Data (new)'!$A:$T,18,0)="","",VLOOKUP($A126,'Data (new)'!$A:$T,18,0))</f>
        <v>171</v>
      </c>
      <c r="I126" s="817"/>
      <c r="J126" s="818"/>
      <c r="K126" s="819"/>
      <c r="L126" s="820"/>
      <c r="M126" s="821"/>
      <c r="N126" s="822"/>
      <c r="O126" s="823"/>
      <c r="P126" s="824"/>
      <c r="Q126" s="825"/>
      <c r="R126" s="826"/>
      <c r="S126" s="827"/>
      <c r="T126" s="828"/>
      <c r="U126" s="829"/>
      <c r="V126" s="830"/>
      <c r="W126" s="656"/>
      <c r="X126" s="656"/>
      <c r="Y126" s="852">
        <f>IF(VLOOKUP($A126,'Data (new)'!$A:$T,12,0)="","",VLOOKUP($A126,'Data (new)'!$A:$T,12,0))</f>
        <v>1.29</v>
      </c>
      <c r="Z126" s="656" t="str">
        <f t="shared" si="9"/>
        <v/>
      </c>
      <c r="AA126" s="657" t="str">
        <f t="shared" si="10"/>
        <v/>
      </c>
      <c r="AB126" s="881" t="str">
        <f>IF(ISERROR(Tableau16[[#This Row],[Cost (excl tax, EUR)]]*(1-$H$4)),"",Tableau16[[#This Row],[Cost (excl tax, EUR)]]*(1-$H$4))</f>
        <v/>
      </c>
      <c r="AC126" s="882" t="str">
        <f t="shared" si="11"/>
        <v/>
      </c>
      <c r="AD126" s="224"/>
      <c r="AE126" s="224"/>
      <c r="AF126" s="224"/>
      <c r="AG126" s="224"/>
      <c r="AH126" s="224"/>
      <c r="AI126" s="224"/>
      <c r="AJ126" s="224"/>
      <c r="AK126" s="224"/>
      <c r="AL126" s="224"/>
    </row>
    <row r="127" spans="1:39" ht="16.5" customHeight="1">
      <c r="A127" s="222"/>
      <c r="B127" s="231"/>
      <c r="C127" s="222"/>
      <c r="D127" s="231"/>
      <c r="E127" s="222"/>
      <c r="F127" s="222"/>
      <c r="G127" s="235"/>
      <c r="H127" s="235"/>
      <c r="I127" s="260"/>
      <c r="J127" s="260"/>
      <c r="K127" s="260"/>
      <c r="L127" s="260"/>
      <c r="M127" s="260"/>
      <c r="N127" s="260"/>
      <c r="O127" s="260"/>
      <c r="P127" s="260"/>
      <c r="Q127" s="260"/>
      <c r="R127" s="260"/>
      <c r="S127" s="260"/>
      <c r="T127" s="260"/>
      <c r="U127" s="260"/>
      <c r="V127" s="260"/>
      <c r="W127" s="225"/>
      <c r="X127" s="225"/>
      <c r="Y127" s="260"/>
      <c r="Z127" s="223"/>
      <c r="AA127" s="216"/>
      <c r="AB127" s="224"/>
      <c r="AC127" s="224"/>
      <c r="AD127" s="224"/>
      <c r="AE127" s="224"/>
      <c r="AF127" s="224"/>
      <c r="AG127" s="224"/>
      <c r="AH127" s="224"/>
      <c r="AI127" s="224"/>
      <c r="AJ127" s="224"/>
      <c r="AK127" s="224"/>
      <c r="AL127" s="224"/>
    </row>
    <row r="128" spans="1:39" ht="16.5" customHeight="1">
      <c r="A128" s="222"/>
      <c r="B128" s="231"/>
      <c r="C128" s="222"/>
      <c r="D128" s="231"/>
      <c r="E128" s="222"/>
      <c r="F128" s="222"/>
      <c r="G128" s="235"/>
      <c r="H128" s="235"/>
      <c r="I128" s="225"/>
      <c r="J128" s="225"/>
      <c r="K128" s="225"/>
      <c r="L128" s="225"/>
      <c r="M128" s="225"/>
      <c r="N128" s="225"/>
      <c r="O128" s="225"/>
      <c r="P128" s="225"/>
      <c r="Q128" s="225"/>
      <c r="R128" s="260"/>
      <c r="S128" s="225"/>
      <c r="T128" s="225"/>
      <c r="U128" s="225"/>
      <c r="V128" s="225"/>
      <c r="W128" s="225"/>
      <c r="X128" s="225"/>
      <c r="Y128" s="260"/>
      <c r="Z128" s="223"/>
      <c r="AA128" s="216"/>
      <c r="AB128" s="224"/>
      <c r="AC128" s="224"/>
      <c r="AD128" s="224"/>
      <c r="AE128" s="224"/>
      <c r="AF128" s="224"/>
      <c r="AG128" s="224"/>
      <c r="AH128" s="224"/>
      <c r="AI128" s="224"/>
      <c r="AJ128" s="224"/>
      <c r="AK128" s="224"/>
      <c r="AL128" s="224"/>
    </row>
    <row r="129" spans="1:38" ht="16.5" customHeight="1">
      <c r="A129" s="222"/>
      <c r="B129" s="231"/>
      <c r="C129" s="222"/>
      <c r="D129" s="231"/>
      <c r="E129" s="222"/>
      <c r="F129" s="222"/>
      <c r="G129" s="235"/>
      <c r="H129" s="235"/>
      <c r="I129" s="225"/>
      <c r="J129" s="225"/>
      <c r="K129" s="225"/>
      <c r="L129" s="225"/>
      <c r="M129" s="225"/>
      <c r="N129" s="225"/>
      <c r="O129" s="225"/>
      <c r="P129" s="225"/>
      <c r="Q129" s="225"/>
      <c r="R129" s="260"/>
      <c r="S129" s="225"/>
      <c r="T129" s="225"/>
      <c r="U129" s="225"/>
      <c r="V129" s="225"/>
      <c r="W129" s="225"/>
      <c r="X129" s="225"/>
      <c r="Y129" s="260"/>
      <c r="Z129" s="223"/>
      <c r="AA129" s="216"/>
      <c r="AB129" s="224"/>
      <c r="AC129" s="224"/>
      <c r="AD129" s="224"/>
      <c r="AE129" s="224"/>
      <c r="AF129" s="224"/>
      <c r="AG129" s="224"/>
      <c r="AH129" s="224"/>
      <c r="AI129" s="224"/>
      <c r="AJ129" s="224"/>
      <c r="AK129" s="224"/>
      <c r="AL129" s="224"/>
    </row>
    <row r="130" spans="1:38" ht="16.5" customHeight="1">
      <c r="A130" s="222"/>
      <c r="B130" s="231"/>
      <c r="C130" s="222"/>
      <c r="D130" s="231"/>
      <c r="E130" s="222"/>
      <c r="F130" s="222"/>
      <c r="G130" s="235"/>
      <c r="H130" s="235"/>
      <c r="I130" s="225"/>
      <c r="J130" s="225"/>
      <c r="K130" s="225"/>
      <c r="L130" s="225"/>
      <c r="M130" s="225"/>
      <c r="N130" s="225"/>
      <c r="O130" s="225"/>
      <c r="P130" s="225"/>
      <c r="Q130" s="225"/>
      <c r="R130" s="260"/>
      <c r="S130" s="225"/>
      <c r="T130" s="225"/>
      <c r="U130" s="225"/>
      <c r="V130" s="225"/>
      <c r="W130" s="225"/>
      <c r="X130" s="225"/>
      <c r="Y130" s="260"/>
      <c r="Z130" s="223"/>
      <c r="AA130" s="216"/>
      <c r="AB130" s="224"/>
      <c r="AC130" s="224"/>
      <c r="AD130" s="224"/>
      <c r="AE130" s="224"/>
      <c r="AF130" s="224"/>
      <c r="AG130" s="224"/>
      <c r="AH130" s="224"/>
      <c r="AI130" s="224"/>
      <c r="AJ130" s="224"/>
      <c r="AK130" s="224"/>
      <c r="AL130" s="224"/>
    </row>
    <row r="131" spans="1:38" ht="16.5" customHeight="1">
      <c r="A131" s="222"/>
      <c r="B131" s="231"/>
      <c r="C131" s="222"/>
      <c r="D131" s="231"/>
      <c r="E131" s="222"/>
      <c r="F131" s="222"/>
      <c r="G131" s="235"/>
      <c r="H131" s="235"/>
      <c r="I131" s="225"/>
      <c r="J131" s="225"/>
      <c r="K131" s="225"/>
      <c r="L131" s="225"/>
      <c r="M131" s="225"/>
      <c r="N131" s="225"/>
      <c r="O131" s="225"/>
      <c r="P131" s="225"/>
      <c r="Q131" s="225"/>
      <c r="R131" s="260"/>
      <c r="S131" s="225"/>
      <c r="T131" s="225"/>
      <c r="U131" s="225"/>
      <c r="V131" s="225"/>
      <c r="W131" s="225"/>
      <c r="X131" s="225"/>
      <c r="Y131" s="260"/>
      <c r="Z131" s="223"/>
      <c r="AA131" s="216"/>
      <c r="AB131" s="224"/>
      <c r="AC131" s="224"/>
      <c r="AD131" s="224"/>
      <c r="AE131" s="224"/>
      <c r="AF131" s="224"/>
      <c r="AG131" s="224"/>
      <c r="AH131" s="224"/>
      <c r="AI131" s="224"/>
      <c r="AJ131" s="224"/>
      <c r="AK131" s="224"/>
      <c r="AL131" s="224"/>
    </row>
    <row r="132" spans="1:38" ht="16.5" customHeight="1">
      <c r="A132" s="222"/>
      <c r="B132" s="231"/>
      <c r="C132" s="222"/>
      <c r="D132" s="231"/>
      <c r="E132" s="222"/>
      <c r="F132" s="222"/>
      <c r="G132" s="235"/>
      <c r="H132" s="235"/>
      <c r="I132" s="225"/>
      <c r="J132" s="225"/>
      <c r="K132" s="225"/>
      <c r="L132" s="225"/>
      <c r="M132" s="225"/>
      <c r="N132" s="225"/>
      <c r="O132" s="225"/>
      <c r="P132" s="225"/>
      <c r="Q132" s="225"/>
      <c r="R132" s="260"/>
      <c r="S132" s="225"/>
      <c r="T132" s="225"/>
      <c r="U132" s="225"/>
      <c r="V132" s="225"/>
      <c r="W132" s="225"/>
      <c r="X132" s="225"/>
      <c r="Y132" s="260"/>
      <c r="Z132" s="223"/>
      <c r="AA132" s="216"/>
      <c r="AB132" s="224"/>
      <c r="AC132" s="224"/>
      <c r="AD132" s="224"/>
      <c r="AE132" s="224"/>
      <c r="AF132" s="224"/>
      <c r="AG132" s="224"/>
      <c r="AH132" s="224"/>
      <c r="AI132" s="224"/>
      <c r="AJ132" s="224"/>
      <c r="AK132" s="224"/>
      <c r="AL132" s="224"/>
    </row>
    <row r="133" spans="1:38" ht="16.5" customHeight="1">
      <c r="A133" s="222"/>
      <c r="B133" s="231"/>
      <c r="C133" s="222"/>
      <c r="D133" s="231"/>
      <c r="E133" s="222"/>
      <c r="F133" s="222"/>
      <c r="G133" s="235"/>
      <c r="H133" s="235"/>
      <c r="I133" s="225"/>
      <c r="J133" s="225"/>
      <c r="K133" s="225"/>
      <c r="L133" s="225"/>
      <c r="M133" s="225"/>
      <c r="N133" s="225"/>
      <c r="O133" s="225"/>
      <c r="P133" s="225"/>
      <c r="Q133" s="225"/>
      <c r="R133" s="260"/>
      <c r="S133" s="225"/>
      <c r="T133" s="225"/>
      <c r="U133" s="225"/>
      <c r="V133" s="225"/>
      <c r="W133" s="225"/>
      <c r="X133" s="225"/>
      <c r="Y133" s="260"/>
      <c r="Z133" s="223"/>
      <c r="AA133" s="216"/>
      <c r="AB133" s="224"/>
      <c r="AC133" s="224"/>
      <c r="AD133" s="224"/>
      <c r="AE133" s="224"/>
      <c r="AF133" s="224"/>
      <c r="AG133" s="224"/>
      <c r="AH133" s="224"/>
      <c r="AI133" s="224"/>
      <c r="AJ133" s="224"/>
      <c r="AK133" s="224"/>
      <c r="AL133" s="224"/>
    </row>
    <row r="134" spans="1:38" ht="16.5" customHeight="1">
      <c r="A134" s="222"/>
      <c r="B134" s="231"/>
      <c r="C134" s="222"/>
      <c r="D134" s="231"/>
      <c r="E134" s="222"/>
      <c r="F134" s="222"/>
      <c r="G134" s="235"/>
      <c r="H134" s="235"/>
      <c r="I134" s="225"/>
      <c r="J134" s="225"/>
      <c r="K134" s="225"/>
      <c r="L134" s="225"/>
      <c r="M134" s="225"/>
      <c r="N134" s="225"/>
      <c r="O134" s="225"/>
      <c r="P134" s="225"/>
      <c r="Q134" s="225"/>
      <c r="R134" s="260"/>
      <c r="S134" s="225"/>
      <c r="T134" s="225"/>
      <c r="U134" s="225"/>
      <c r="V134" s="225"/>
      <c r="W134" s="225"/>
      <c r="X134" s="225"/>
      <c r="Y134" s="260"/>
      <c r="Z134" s="223"/>
      <c r="AA134" s="216"/>
      <c r="AB134" s="224"/>
      <c r="AC134" s="224"/>
      <c r="AD134" s="224"/>
      <c r="AE134" s="224"/>
      <c r="AF134" s="224"/>
      <c r="AG134" s="224"/>
      <c r="AH134" s="224"/>
      <c r="AI134" s="224"/>
      <c r="AJ134" s="224"/>
      <c r="AK134" s="224"/>
      <c r="AL134" s="224"/>
    </row>
    <row r="135" spans="1:38" ht="16.5" customHeight="1">
      <c r="A135" s="222"/>
      <c r="B135" s="231"/>
      <c r="C135" s="222"/>
      <c r="D135" s="231"/>
      <c r="E135" s="222"/>
      <c r="F135" s="222"/>
      <c r="G135" s="235"/>
      <c r="H135" s="235"/>
      <c r="I135" s="225"/>
      <c r="J135" s="225"/>
      <c r="K135" s="225"/>
      <c r="L135" s="225"/>
      <c r="M135" s="225"/>
      <c r="N135" s="225"/>
      <c r="O135" s="225"/>
      <c r="P135" s="225"/>
      <c r="Q135" s="225"/>
      <c r="R135" s="260"/>
      <c r="S135" s="225"/>
      <c r="T135" s="225"/>
      <c r="U135" s="225"/>
      <c r="V135" s="225"/>
      <c r="W135" s="225"/>
      <c r="X135" s="225"/>
      <c r="Y135" s="260"/>
      <c r="Z135" s="223"/>
      <c r="AA135" s="216"/>
      <c r="AB135" s="224"/>
      <c r="AC135" s="224"/>
      <c r="AD135" s="224"/>
      <c r="AE135" s="224"/>
      <c r="AF135" s="224"/>
      <c r="AG135" s="224"/>
      <c r="AH135" s="224"/>
      <c r="AI135" s="224"/>
      <c r="AJ135" s="224"/>
      <c r="AK135" s="224"/>
      <c r="AL135" s="224"/>
    </row>
    <row r="136" spans="1:38" ht="16.5" customHeight="1">
      <c r="A136" s="222"/>
      <c r="B136" s="231"/>
      <c r="C136" s="222"/>
      <c r="D136" s="231"/>
      <c r="E136" s="222"/>
      <c r="F136" s="222"/>
      <c r="G136" s="235"/>
      <c r="H136" s="235"/>
      <c r="I136" s="225"/>
      <c r="J136" s="225"/>
      <c r="K136" s="225"/>
      <c r="L136" s="225"/>
      <c r="M136" s="225"/>
      <c r="N136" s="225"/>
      <c r="O136" s="225"/>
      <c r="P136" s="225"/>
      <c r="Q136" s="225"/>
      <c r="R136" s="260"/>
      <c r="S136" s="225"/>
      <c r="T136" s="225"/>
      <c r="U136" s="225"/>
      <c r="V136" s="225"/>
      <c r="W136" s="225"/>
      <c r="X136" s="225"/>
      <c r="Y136" s="260"/>
      <c r="Z136" s="223"/>
      <c r="AA136" s="216"/>
      <c r="AB136" s="224"/>
      <c r="AC136" s="224"/>
      <c r="AD136" s="224"/>
      <c r="AE136" s="224"/>
      <c r="AF136" s="224"/>
      <c r="AG136" s="224"/>
      <c r="AH136" s="224"/>
      <c r="AI136" s="224"/>
      <c r="AJ136" s="224"/>
      <c r="AK136" s="224"/>
      <c r="AL136" s="224"/>
    </row>
    <row r="137" spans="1:38" ht="16.5" customHeight="1">
      <c r="A137" s="222"/>
      <c r="B137" s="231"/>
      <c r="C137" s="222"/>
      <c r="D137" s="231"/>
      <c r="E137" s="222"/>
      <c r="F137" s="222"/>
      <c r="G137" s="235"/>
      <c r="H137" s="235"/>
      <c r="I137" s="225"/>
      <c r="J137" s="225"/>
      <c r="K137" s="225"/>
      <c r="L137" s="225"/>
      <c r="M137" s="225"/>
      <c r="N137" s="225"/>
      <c r="O137" s="225"/>
      <c r="P137" s="225"/>
      <c r="Q137" s="225"/>
      <c r="R137" s="260"/>
      <c r="S137" s="225"/>
      <c r="T137" s="225"/>
      <c r="U137" s="225"/>
      <c r="V137" s="225"/>
      <c r="W137" s="225"/>
      <c r="X137" s="225"/>
      <c r="Y137" s="260"/>
      <c r="Z137" s="223"/>
      <c r="AA137" s="216"/>
      <c r="AB137" s="224"/>
      <c r="AC137" s="224"/>
      <c r="AD137" s="224"/>
      <c r="AE137" s="224"/>
      <c r="AF137" s="224"/>
      <c r="AG137" s="224"/>
      <c r="AH137" s="224"/>
      <c r="AI137" s="224"/>
      <c r="AJ137" s="224"/>
      <c r="AK137" s="224"/>
      <c r="AL137" s="224"/>
    </row>
    <row r="138" spans="1:38" ht="16.5" customHeight="1">
      <c r="A138" s="222"/>
      <c r="B138" s="231"/>
      <c r="C138" s="222"/>
      <c r="D138" s="231"/>
      <c r="E138" s="222"/>
      <c r="F138" s="222"/>
      <c r="G138" s="235"/>
      <c r="H138" s="235"/>
      <c r="I138" s="225"/>
      <c r="J138" s="225"/>
      <c r="K138" s="225"/>
      <c r="L138" s="225"/>
      <c r="M138" s="225"/>
      <c r="N138" s="225"/>
      <c r="O138" s="225"/>
      <c r="P138" s="225"/>
      <c r="Q138" s="225"/>
      <c r="R138" s="260"/>
      <c r="S138" s="225"/>
      <c r="T138" s="225"/>
      <c r="U138" s="225"/>
      <c r="V138" s="225"/>
      <c r="W138" s="225"/>
      <c r="X138" s="225"/>
      <c r="Y138" s="260"/>
      <c r="Z138" s="223"/>
      <c r="AA138" s="216"/>
      <c r="AB138" s="224"/>
      <c r="AC138" s="224"/>
      <c r="AD138" s="224"/>
      <c r="AE138" s="224"/>
      <c r="AF138" s="224"/>
      <c r="AG138" s="224"/>
      <c r="AH138" s="224"/>
      <c r="AI138" s="224"/>
      <c r="AJ138" s="224"/>
      <c r="AK138" s="224"/>
      <c r="AL138" s="224"/>
    </row>
    <row r="139" spans="1:38" ht="16.5" customHeight="1">
      <c r="A139" s="222"/>
      <c r="B139" s="231"/>
      <c r="C139" s="222"/>
      <c r="D139" s="231"/>
      <c r="E139" s="222"/>
      <c r="F139" s="222"/>
      <c r="G139" s="235"/>
      <c r="H139" s="235"/>
      <c r="I139" s="225"/>
      <c r="J139" s="225"/>
      <c r="K139" s="225"/>
      <c r="L139" s="225"/>
      <c r="M139" s="225"/>
      <c r="N139" s="225"/>
      <c r="O139" s="225"/>
      <c r="P139" s="225"/>
      <c r="Q139" s="225"/>
      <c r="R139" s="260"/>
      <c r="S139" s="225"/>
      <c r="T139" s="225"/>
      <c r="U139" s="225"/>
      <c r="V139" s="225"/>
      <c r="W139" s="225"/>
      <c r="X139" s="225"/>
      <c r="Y139" s="260"/>
      <c r="Z139" s="223"/>
      <c r="AA139" s="216"/>
      <c r="AB139" s="224"/>
      <c r="AC139" s="224"/>
      <c r="AD139" s="224"/>
      <c r="AE139" s="224"/>
      <c r="AF139" s="224"/>
      <c r="AG139" s="224"/>
      <c r="AH139" s="224"/>
      <c r="AI139" s="224"/>
      <c r="AJ139" s="224"/>
      <c r="AK139" s="224"/>
      <c r="AL139" s="224"/>
    </row>
    <row r="140" spans="1:38" ht="16.5" customHeight="1">
      <c r="A140" s="222"/>
      <c r="B140" s="231"/>
      <c r="C140" s="222"/>
      <c r="D140" s="231"/>
      <c r="E140" s="222"/>
      <c r="F140" s="222"/>
      <c r="G140" s="235"/>
      <c r="H140" s="235"/>
      <c r="I140" s="225"/>
      <c r="J140" s="225"/>
      <c r="K140" s="225"/>
      <c r="L140" s="225"/>
      <c r="M140" s="225"/>
      <c r="N140" s="225"/>
      <c r="O140" s="225"/>
      <c r="P140" s="225"/>
      <c r="Q140" s="225"/>
      <c r="R140" s="260"/>
      <c r="S140" s="225"/>
      <c r="T140" s="225"/>
      <c r="U140" s="225"/>
      <c r="V140" s="225"/>
      <c r="W140" s="225"/>
      <c r="X140" s="225"/>
      <c r="Y140" s="260"/>
      <c r="Z140" s="223"/>
      <c r="AA140" s="216"/>
      <c r="AB140" s="224"/>
      <c r="AC140" s="224"/>
      <c r="AD140" s="224"/>
      <c r="AE140" s="224"/>
      <c r="AF140" s="224"/>
      <c r="AG140" s="224"/>
      <c r="AH140" s="224"/>
      <c r="AI140" s="224"/>
      <c r="AJ140" s="224"/>
      <c r="AK140" s="224"/>
      <c r="AL140" s="224"/>
    </row>
    <row r="141" spans="1:38" ht="16.5" customHeight="1">
      <c r="A141" s="222"/>
      <c r="B141" s="231"/>
      <c r="C141" s="222"/>
      <c r="D141" s="231"/>
      <c r="E141" s="222"/>
      <c r="F141" s="222"/>
      <c r="G141" s="235"/>
      <c r="H141" s="235"/>
      <c r="I141" s="225"/>
      <c r="J141" s="225"/>
      <c r="K141" s="225"/>
      <c r="L141" s="225"/>
      <c r="M141" s="225"/>
      <c r="N141" s="225"/>
      <c r="O141" s="225"/>
      <c r="P141" s="225"/>
      <c r="Q141" s="225"/>
      <c r="R141" s="260"/>
      <c r="S141" s="225"/>
      <c r="T141" s="225"/>
      <c r="U141" s="225"/>
      <c r="V141" s="225"/>
      <c r="W141" s="225"/>
      <c r="X141" s="225"/>
      <c r="Y141" s="260"/>
      <c r="Z141" s="223"/>
      <c r="AA141" s="216"/>
      <c r="AB141" s="224"/>
      <c r="AC141" s="224"/>
      <c r="AD141" s="224"/>
      <c r="AE141" s="224"/>
      <c r="AF141" s="224"/>
      <c r="AG141" s="224"/>
      <c r="AH141" s="224"/>
      <c r="AI141" s="224"/>
      <c r="AJ141" s="224"/>
      <c r="AK141" s="224"/>
      <c r="AL141" s="224"/>
    </row>
    <row r="142" spans="1:38" ht="16.5" customHeight="1">
      <c r="A142" s="222"/>
      <c r="B142" s="231"/>
      <c r="C142" s="222"/>
      <c r="D142" s="231"/>
      <c r="E142" s="222"/>
      <c r="F142" s="222"/>
      <c r="G142" s="235"/>
      <c r="H142" s="235"/>
      <c r="I142" s="225"/>
      <c r="J142" s="225"/>
      <c r="K142" s="225"/>
      <c r="L142" s="225"/>
      <c r="M142" s="225"/>
      <c r="N142" s="225"/>
      <c r="O142" s="225"/>
      <c r="P142" s="225"/>
      <c r="Q142" s="225"/>
      <c r="R142" s="260"/>
      <c r="S142" s="225"/>
      <c r="T142" s="225"/>
      <c r="U142" s="225"/>
      <c r="V142" s="225"/>
      <c r="W142" s="225"/>
      <c r="X142" s="225"/>
      <c r="Y142" s="260"/>
      <c r="Z142" s="223"/>
      <c r="AA142" s="216"/>
      <c r="AB142" s="224"/>
      <c r="AC142" s="224"/>
      <c r="AD142" s="224"/>
      <c r="AE142" s="224"/>
      <c r="AF142" s="224"/>
      <c r="AG142" s="224"/>
      <c r="AH142" s="224"/>
      <c r="AI142" s="224"/>
      <c r="AJ142" s="224"/>
      <c r="AK142" s="224"/>
      <c r="AL142" s="224"/>
    </row>
    <row r="143" spans="1:38" ht="16.5" customHeight="1">
      <c r="A143" s="222"/>
      <c r="B143" s="231"/>
      <c r="C143" s="222"/>
      <c r="D143" s="231"/>
      <c r="E143" s="222"/>
      <c r="F143" s="222"/>
      <c r="G143" s="235"/>
      <c r="H143" s="235"/>
      <c r="I143" s="225"/>
      <c r="J143" s="225"/>
      <c r="K143" s="225"/>
      <c r="L143" s="225"/>
      <c r="M143" s="225"/>
      <c r="N143" s="225"/>
      <c r="O143" s="225"/>
      <c r="P143" s="225"/>
      <c r="Q143" s="225"/>
      <c r="R143" s="260"/>
      <c r="S143" s="225"/>
      <c r="T143" s="225"/>
      <c r="U143" s="225"/>
      <c r="V143" s="225"/>
      <c r="W143" s="225"/>
      <c r="X143" s="225"/>
      <c r="Y143" s="260"/>
      <c r="Z143" s="223"/>
      <c r="AA143" s="216"/>
      <c r="AB143" s="224"/>
      <c r="AC143" s="224"/>
      <c r="AD143" s="224"/>
      <c r="AE143" s="224"/>
      <c r="AF143" s="224"/>
      <c r="AG143" s="224"/>
      <c r="AH143" s="224"/>
      <c r="AI143" s="224"/>
      <c r="AJ143" s="224"/>
      <c r="AK143" s="224"/>
      <c r="AL143" s="224"/>
    </row>
    <row r="144" spans="1:38" ht="16.5" customHeight="1">
      <c r="A144" s="222"/>
      <c r="B144" s="231"/>
      <c r="C144" s="222"/>
      <c r="D144" s="231"/>
      <c r="E144" s="222"/>
      <c r="F144" s="222"/>
      <c r="G144" s="235"/>
      <c r="H144" s="235"/>
      <c r="I144" s="225"/>
      <c r="J144" s="225"/>
      <c r="K144" s="225"/>
      <c r="L144" s="225"/>
      <c r="M144" s="225"/>
      <c r="N144" s="225"/>
      <c r="O144" s="225"/>
      <c r="P144" s="225"/>
      <c r="Q144" s="225"/>
      <c r="R144" s="260"/>
      <c r="S144" s="225"/>
      <c r="T144" s="225"/>
      <c r="U144" s="225"/>
      <c r="V144" s="225"/>
      <c r="W144" s="225"/>
      <c r="X144" s="225"/>
      <c r="Y144" s="260"/>
      <c r="Z144" s="223"/>
      <c r="AA144" s="216"/>
      <c r="AB144" s="224"/>
      <c r="AC144" s="224"/>
      <c r="AD144" s="224"/>
      <c r="AE144" s="224"/>
      <c r="AF144" s="224"/>
      <c r="AG144" s="224"/>
      <c r="AH144" s="224"/>
      <c r="AI144" s="224"/>
      <c r="AJ144" s="224"/>
      <c r="AK144" s="224"/>
      <c r="AL144" s="224"/>
    </row>
    <row r="145" spans="1:38" ht="16.5" customHeight="1">
      <c r="A145" s="222"/>
      <c r="B145" s="231"/>
      <c r="C145" s="222"/>
      <c r="D145" s="231"/>
      <c r="E145" s="222"/>
      <c r="F145" s="222"/>
      <c r="G145" s="235"/>
      <c r="H145" s="235"/>
      <c r="I145" s="225"/>
      <c r="J145" s="225"/>
      <c r="K145" s="225"/>
      <c r="L145" s="225"/>
      <c r="M145" s="225"/>
      <c r="N145" s="225"/>
      <c r="O145" s="225"/>
      <c r="P145" s="225"/>
      <c r="Q145" s="225"/>
      <c r="R145" s="260"/>
      <c r="S145" s="225"/>
      <c r="T145" s="225"/>
      <c r="U145" s="225"/>
      <c r="V145" s="225"/>
      <c r="W145" s="225"/>
      <c r="X145" s="225"/>
      <c r="Y145" s="260"/>
      <c r="Z145" s="223"/>
      <c r="AA145" s="216"/>
      <c r="AB145" s="224"/>
      <c r="AC145" s="224"/>
      <c r="AD145" s="224"/>
      <c r="AE145" s="224"/>
      <c r="AF145" s="224"/>
      <c r="AG145" s="224"/>
      <c r="AH145" s="224"/>
      <c r="AI145" s="224"/>
      <c r="AJ145" s="224"/>
      <c r="AK145" s="224"/>
      <c r="AL145" s="224"/>
    </row>
    <row r="146" spans="1:38" ht="16.5" customHeight="1">
      <c r="A146" s="222"/>
      <c r="B146" s="231"/>
      <c r="C146" s="222"/>
      <c r="D146" s="231"/>
      <c r="E146" s="222"/>
      <c r="F146" s="222"/>
      <c r="G146" s="235"/>
      <c r="H146" s="235"/>
      <c r="I146" s="225"/>
      <c r="J146" s="225"/>
      <c r="K146" s="225"/>
      <c r="L146" s="225"/>
      <c r="M146" s="225"/>
      <c r="N146" s="225"/>
      <c r="O146" s="225"/>
      <c r="P146" s="225"/>
      <c r="Q146" s="225"/>
      <c r="R146" s="260"/>
      <c r="S146" s="225"/>
      <c r="T146" s="225"/>
      <c r="U146" s="225"/>
      <c r="V146" s="225"/>
      <c r="W146" s="225"/>
      <c r="X146" s="225"/>
      <c r="Y146" s="260"/>
      <c r="Z146" s="223"/>
      <c r="AA146" s="216"/>
      <c r="AB146" s="224"/>
      <c r="AC146" s="224"/>
      <c r="AD146" s="224"/>
      <c r="AE146" s="224"/>
      <c r="AF146" s="224"/>
      <c r="AG146" s="224"/>
      <c r="AH146" s="224"/>
      <c r="AI146" s="224"/>
      <c r="AJ146" s="224"/>
      <c r="AK146" s="224"/>
      <c r="AL146" s="224"/>
    </row>
    <row r="147" spans="1:38" ht="16.5" customHeight="1">
      <c r="A147" s="222"/>
      <c r="B147" s="231"/>
      <c r="C147" s="222"/>
      <c r="D147" s="231"/>
      <c r="E147" s="222"/>
      <c r="F147" s="222"/>
      <c r="G147" s="235"/>
      <c r="H147" s="235"/>
      <c r="I147" s="225"/>
      <c r="J147" s="225"/>
      <c r="K147" s="225"/>
      <c r="L147" s="225"/>
      <c r="M147" s="225"/>
      <c r="N147" s="225"/>
      <c r="O147" s="225"/>
      <c r="P147" s="225"/>
      <c r="Q147" s="225"/>
      <c r="R147" s="260"/>
      <c r="S147" s="225"/>
      <c r="T147" s="225"/>
      <c r="U147" s="225"/>
      <c r="V147" s="225"/>
      <c r="W147" s="225"/>
      <c r="X147" s="225"/>
      <c r="Y147" s="260"/>
      <c r="Z147" s="223"/>
      <c r="AA147" s="216"/>
      <c r="AB147" s="224"/>
      <c r="AC147" s="224"/>
      <c r="AD147" s="224"/>
      <c r="AE147" s="224"/>
      <c r="AF147" s="224"/>
      <c r="AG147" s="224"/>
      <c r="AH147" s="224"/>
      <c r="AI147" s="224"/>
      <c r="AJ147" s="224"/>
      <c r="AK147" s="224"/>
      <c r="AL147" s="224"/>
    </row>
    <row r="148" spans="1:38" ht="16.5" customHeight="1">
      <c r="A148" s="222"/>
      <c r="B148" s="231"/>
      <c r="C148" s="222"/>
      <c r="D148" s="231"/>
      <c r="E148" s="222"/>
      <c r="F148" s="222"/>
      <c r="G148" s="235"/>
      <c r="H148" s="235"/>
      <c r="I148" s="225"/>
      <c r="J148" s="225"/>
      <c r="K148" s="225"/>
      <c r="L148" s="225"/>
      <c r="M148" s="225"/>
      <c r="N148" s="225"/>
      <c r="O148" s="225"/>
      <c r="P148" s="225"/>
      <c r="Q148" s="225"/>
      <c r="R148" s="260"/>
      <c r="S148" s="225"/>
      <c r="T148" s="225"/>
      <c r="U148" s="225"/>
      <c r="V148" s="225"/>
      <c r="W148" s="225"/>
      <c r="X148" s="225"/>
      <c r="Y148" s="260"/>
      <c r="Z148" s="223"/>
      <c r="AA148" s="216"/>
      <c r="AB148" s="224"/>
      <c r="AC148" s="224"/>
      <c r="AD148" s="224"/>
      <c r="AE148" s="224"/>
      <c r="AF148" s="224"/>
      <c r="AG148" s="224"/>
      <c r="AH148" s="224"/>
      <c r="AI148" s="224"/>
      <c r="AJ148" s="224"/>
      <c r="AK148" s="224"/>
      <c r="AL148" s="224"/>
    </row>
    <row r="149" spans="1:38" ht="16.5" customHeight="1">
      <c r="A149" s="222"/>
      <c r="B149" s="231"/>
      <c r="C149" s="222"/>
      <c r="D149" s="231"/>
      <c r="E149" s="222"/>
      <c r="F149" s="222"/>
      <c r="G149" s="235"/>
      <c r="H149" s="235"/>
      <c r="I149" s="225"/>
      <c r="J149" s="225"/>
      <c r="K149" s="225"/>
      <c r="L149" s="225"/>
      <c r="M149" s="225"/>
      <c r="N149" s="225"/>
      <c r="O149" s="225"/>
      <c r="P149" s="225"/>
      <c r="Q149" s="225"/>
      <c r="R149" s="260"/>
      <c r="S149" s="225"/>
      <c r="T149" s="225"/>
      <c r="U149" s="225"/>
      <c r="V149" s="225"/>
      <c r="W149" s="225"/>
      <c r="X149" s="225"/>
      <c r="Y149" s="260"/>
      <c r="Z149" s="223"/>
      <c r="AA149" s="216"/>
      <c r="AB149" s="224"/>
      <c r="AC149" s="224"/>
      <c r="AD149" s="224"/>
      <c r="AE149" s="224"/>
      <c r="AF149" s="224"/>
      <c r="AG149" s="224"/>
      <c r="AH149" s="224"/>
      <c r="AI149" s="224"/>
      <c r="AJ149" s="224"/>
      <c r="AK149" s="224"/>
      <c r="AL149" s="224"/>
    </row>
    <row r="150" spans="1:38" ht="16.5" customHeight="1">
      <c r="A150" s="222"/>
      <c r="B150" s="231"/>
      <c r="C150" s="222"/>
      <c r="D150" s="231"/>
      <c r="E150" s="222"/>
      <c r="F150" s="222"/>
      <c r="G150" s="235"/>
      <c r="H150" s="235"/>
      <c r="I150" s="225"/>
      <c r="J150" s="225"/>
      <c r="K150" s="225"/>
      <c r="L150" s="225"/>
      <c r="M150" s="225"/>
      <c r="N150" s="225"/>
      <c r="O150" s="225"/>
      <c r="P150" s="225"/>
      <c r="Q150" s="225"/>
      <c r="R150" s="260"/>
      <c r="S150" s="225"/>
      <c r="T150" s="225"/>
      <c r="U150" s="225"/>
      <c r="V150" s="225"/>
      <c r="W150" s="225"/>
      <c r="X150" s="225"/>
      <c r="Y150" s="260"/>
      <c r="Z150" s="223"/>
      <c r="AA150" s="216"/>
      <c r="AB150" s="224"/>
      <c r="AC150" s="224"/>
      <c r="AD150" s="224"/>
      <c r="AE150" s="224"/>
      <c r="AF150" s="224"/>
      <c r="AG150" s="224"/>
      <c r="AH150" s="224"/>
      <c r="AI150" s="224"/>
      <c r="AJ150" s="224"/>
      <c r="AK150" s="224"/>
      <c r="AL150" s="224"/>
    </row>
    <row r="151" spans="1:38" ht="16.5" customHeight="1">
      <c r="A151" s="222"/>
      <c r="B151" s="231"/>
      <c r="C151" s="222"/>
      <c r="D151" s="231"/>
      <c r="E151" s="222"/>
      <c r="F151" s="222"/>
      <c r="G151" s="235"/>
      <c r="H151" s="235"/>
      <c r="I151" s="225"/>
      <c r="J151" s="225"/>
      <c r="K151" s="225"/>
      <c r="L151" s="225"/>
      <c r="M151" s="225"/>
      <c r="N151" s="225"/>
      <c r="O151" s="225"/>
      <c r="P151" s="225"/>
      <c r="Q151" s="225"/>
      <c r="R151" s="260"/>
      <c r="S151" s="225"/>
      <c r="T151" s="225"/>
      <c r="U151" s="225"/>
      <c r="V151" s="225"/>
      <c r="W151" s="225"/>
      <c r="X151" s="225"/>
      <c r="Y151" s="260"/>
      <c r="Z151" s="223"/>
      <c r="AA151" s="216"/>
      <c r="AB151" s="224"/>
      <c r="AC151" s="224"/>
      <c r="AD151" s="224"/>
      <c r="AE151" s="224"/>
      <c r="AF151" s="224"/>
      <c r="AG151" s="224"/>
      <c r="AH151" s="224"/>
      <c r="AI151" s="224"/>
      <c r="AJ151" s="224"/>
      <c r="AK151" s="224"/>
      <c r="AL151" s="224"/>
    </row>
    <row r="152" spans="1:38" ht="16.5" customHeight="1">
      <c r="A152" s="222"/>
      <c r="B152" s="231"/>
      <c r="C152" s="222"/>
      <c r="D152" s="231"/>
      <c r="E152" s="222"/>
      <c r="F152" s="222"/>
      <c r="G152" s="235"/>
      <c r="H152" s="235"/>
      <c r="I152" s="225"/>
      <c r="J152" s="225"/>
      <c r="K152" s="225"/>
      <c r="L152" s="225"/>
      <c r="M152" s="225"/>
      <c r="N152" s="225"/>
      <c r="O152" s="225"/>
      <c r="P152" s="225"/>
      <c r="Q152" s="225"/>
      <c r="R152" s="260"/>
      <c r="S152" s="225"/>
      <c r="T152" s="225"/>
      <c r="U152" s="225"/>
      <c r="V152" s="225"/>
      <c r="W152" s="225"/>
      <c r="X152" s="225"/>
      <c r="Y152" s="260"/>
      <c r="Z152" s="223"/>
      <c r="AA152" s="216"/>
      <c r="AB152" s="224"/>
      <c r="AC152" s="224"/>
      <c r="AD152" s="224"/>
      <c r="AE152" s="224"/>
      <c r="AF152" s="224"/>
      <c r="AG152" s="224"/>
      <c r="AH152" s="224"/>
      <c r="AI152" s="224"/>
      <c r="AJ152" s="224"/>
      <c r="AK152" s="224"/>
      <c r="AL152" s="224"/>
    </row>
    <row r="153" spans="1:38" ht="16.5" customHeight="1">
      <c r="A153" s="222"/>
      <c r="B153" s="231"/>
      <c r="C153" s="222"/>
      <c r="D153" s="231"/>
      <c r="E153" s="222"/>
      <c r="F153" s="222"/>
      <c r="G153" s="235"/>
      <c r="H153" s="235"/>
      <c r="I153" s="225"/>
      <c r="J153" s="225"/>
      <c r="K153" s="225"/>
      <c r="L153" s="225"/>
      <c r="M153" s="225"/>
      <c r="N153" s="225"/>
      <c r="O153" s="225"/>
      <c r="P153" s="225"/>
      <c r="Q153" s="225"/>
      <c r="R153" s="260"/>
      <c r="S153" s="225"/>
      <c r="T153" s="225"/>
      <c r="U153" s="225"/>
      <c r="V153" s="225"/>
      <c r="W153" s="225"/>
      <c r="X153" s="225"/>
      <c r="Y153" s="260"/>
      <c r="Z153" s="223"/>
      <c r="AA153" s="216"/>
      <c r="AB153" s="224"/>
      <c r="AC153" s="224"/>
      <c r="AD153" s="224"/>
      <c r="AE153" s="224"/>
      <c r="AF153" s="224"/>
      <c r="AG153" s="224"/>
      <c r="AH153" s="224"/>
      <c r="AI153" s="224"/>
      <c r="AJ153" s="224"/>
      <c r="AK153" s="224"/>
      <c r="AL153" s="224"/>
    </row>
    <row r="154" spans="1:38" ht="16.5" customHeight="1">
      <c r="A154" s="222"/>
      <c r="B154" s="231"/>
      <c r="C154" s="222"/>
      <c r="D154" s="231"/>
      <c r="E154" s="222"/>
      <c r="F154" s="222"/>
      <c r="G154" s="235"/>
      <c r="H154" s="235"/>
      <c r="I154" s="225"/>
      <c r="J154" s="225"/>
      <c r="K154" s="225"/>
      <c r="L154" s="225"/>
      <c r="M154" s="225"/>
      <c r="N154" s="225"/>
      <c r="O154" s="225"/>
      <c r="P154" s="225"/>
      <c r="Q154" s="225"/>
      <c r="R154" s="260"/>
      <c r="S154" s="225"/>
      <c r="T154" s="225"/>
      <c r="U154" s="225"/>
      <c r="V154" s="225"/>
      <c r="W154" s="225"/>
      <c r="X154" s="225"/>
      <c r="Y154" s="260"/>
      <c r="Z154" s="223"/>
      <c r="AA154" s="216"/>
      <c r="AB154" s="224"/>
      <c r="AC154" s="224"/>
      <c r="AD154" s="224"/>
      <c r="AE154" s="224"/>
      <c r="AF154" s="224"/>
      <c r="AG154" s="224"/>
      <c r="AH154" s="224"/>
      <c r="AI154" s="224"/>
      <c r="AJ154" s="224"/>
      <c r="AK154" s="224"/>
      <c r="AL154" s="224"/>
    </row>
    <row r="155" spans="1:38" ht="16.5" customHeight="1">
      <c r="A155" s="222"/>
      <c r="B155" s="231"/>
      <c r="C155" s="222"/>
      <c r="D155" s="231"/>
      <c r="E155" s="222"/>
      <c r="F155" s="222"/>
      <c r="G155" s="235"/>
      <c r="H155" s="235"/>
      <c r="I155" s="225"/>
      <c r="J155" s="225"/>
      <c r="K155" s="225"/>
      <c r="L155" s="225"/>
      <c r="M155" s="225"/>
      <c r="N155" s="225"/>
      <c r="O155" s="225"/>
      <c r="P155" s="225"/>
      <c r="Q155" s="225"/>
      <c r="R155" s="260"/>
      <c r="S155" s="225"/>
      <c r="T155" s="225"/>
      <c r="U155" s="225"/>
      <c r="V155" s="225"/>
      <c r="W155" s="225"/>
      <c r="X155" s="225"/>
      <c r="Y155" s="260"/>
      <c r="Z155" s="223"/>
      <c r="AA155" s="216"/>
      <c r="AB155" s="224"/>
      <c r="AC155" s="224"/>
      <c r="AD155" s="224"/>
      <c r="AE155" s="224"/>
      <c r="AF155" s="224"/>
      <c r="AG155" s="224"/>
      <c r="AH155" s="224"/>
      <c r="AI155" s="224"/>
      <c r="AJ155" s="224"/>
      <c r="AK155" s="224"/>
      <c r="AL155" s="224"/>
    </row>
    <row r="156" spans="1:38" ht="16.5" customHeight="1">
      <c r="A156" s="222"/>
      <c r="B156" s="231"/>
      <c r="C156" s="222"/>
      <c r="D156" s="231"/>
      <c r="E156" s="222"/>
      <c r="F156" s="222"/>
      <c r="G156" s="235"/>
      <c r="H156" s="235"/>
      <c r="I156" s="225"/>
      <c r="J156" s="225"/>
      <c r="K156" s="225"/>
      <c r="L156" s="225"/>
      <c r="M156" s="225"/>
      <c r="N156" s="225"/>
      <c r="O156" s="225"/>
      <c r="P156" s="225"/>
      <c r="Q156" s="225"/>
      <c r="R156" s="260"/>
      <c r="S156" s="225"/>
      <c r="T156" s="225"/>
      <c r="U156" s="225"/>
      <c r="V156" s="225"/>
      <c r="W156" s="225"/>
      <c r="X156" s="225"/>
      <c r="Y156" s="260"/>
      <c r="Z156" s="223"/>
      <c r="AA156" s="216"/>
      <c r="AB156" s="224"/>
      <c r="AC156" s="224"/>
      <c r="AD156" s="224"/>
      <c r="AE156" s="224"/>
      <c r="AF156" s="224"/>
      <c r="AG156" s="224"/>
      <c r="AH156" s="224"/>
      <c r="AI156" s="224"/>
      <c r="AJ156" s="224"/>
      <c r="AK156" s="224"/>
      <c r="AL156" s="224"/>
    </row>
    <row r="157" spans="1:38" ht="16.5" customHeight="1">
      <c r="A157" s="222"/>
      <c r="B157" s="231"/>
      <c r="C157" s="222"/>
      <c r="D157" s="231"/>
      <c r="E157" s="222"/>
      <c r="F157" s="222"/>
      <c r="G157" s="235"/>
      <c r="H157" s="235"/>
      <c r="I157" s="225"/>
      <c r="J157" s="225"/>
      <c r="K157" s="225"/>
      <c r="L157" s="225"/>
      <c r="M157" s="225"/>
      <c r="N157" s="225"/>
      <c r="O157" s="225"/>
      <c r="P157" s="225"/>
      <c r="Q157" s="225"/>
      <c r="R157" s="260"/>
      <c r="S157" s="225"/>
      <c r="T157" s="225"/>
      <c r="U157" s="225"/>
      <c r="V157" s="225"/>
      <c r="W157" s="225"/>
      <c r="X157" s="225"/>
      <c r="Y157" s="260"/>
      <c r="Z157" s="223"/>
      <c r="AA157" s="216"/>
      <c r="AB157" s="224"/>
      <c r="AC157" s="224"/>
      <c r="AD157" s="224"/>
      <c r="AE157" s="224"/>
      <c r="AF157" s="224"/>
      <c r="AG157" s="224"/>
      <c r="AH157" s="224"/>
      <c r="AI157" s="224"/>
      <c r="AJ157" s="224"/>
      <c r="AK157" s="224"/>
      <c r="AL157" s="224"/>
    </row>
    <row r="158" spans="1:38" ht="16.5" customHeight="1">
      <c r="A158" s="222"/>
      <c r="B158" s="231"/>
      <c r="C158" s="222"/>
      <c r="D158" s="231"/>
      <c r="E158" s="222"/>
      <c r="F158" s="222"/>
      <c r="G158" s="235"/>
      <c r="H158" s="235"/>
      <c r="I158" s="225"/>
      <c r="J158" s="225"/>
      <c r="K158" s="225"/>
      <c r="L158" s="225"/>
      <c r="M158" s="225"/>
      <c r="N158" s="225"/>
      <c r="O158" s="225"/>
      <c r="P158" s="225"/>
      <c r="Q158" s="225"/>
      <c r="R158" s="260"/>
      <c r="S158" s="225"/>
      <c r="T158" s="225"/>
      <c r="U158" s="225"/>
      <c r="V158" s="225"/>
      <c r="W158" s="225"/>
      <c r="X158" s="225"/>
      <c r="Y158" s="260"/>
      <c r="Z158" s="223"/>
      <c r="AA158" s="216"/>
      <c r="AB158" s="224"/>
      <c r="AC158" s="224"/>
      <c r="AD158" s="224"/>
      <c r="AE158" s="224"/>
      <c r="AF158" s="224"/>
      <c r="AG158" s="224"/>
      <c r="AH158" s="224"/>
      <c r="AI158" s="224"/>
      <c r="AJ158" s="224"/>
      <c r="AK158" s="224"/>
      <c r="AL158" s="224"/>
    </row>
    <row r="159" spans="1:38" ht="16.5" customHeight="1">
      <c r="A159" s="222"/>
      <c r="B159" s="231"/>
      <c r="C159" s="222"/>
      <c r="D159" s="231"/>
      <c r="E159" s="222"/>
      <c r="F159" s="222"/>
      <c r="G159" s="235"/>
      <c r="H159" s="235"/>
      <c r="I159" s="225"/>
      <c r="J159" s="225"/>
      <c r="K159" s="225"/>
      <c r="L159" s="225"/>
      <c r="M159" s="225"/>
      <c r="N159" s="225"/>
      <c r="O159" s="225"/>
      <c r="P159" s="225"/>
      <c r="Q159" s="225"/>
      <c r="R159" s="260"/>
      <c r="S159" s="225"/>
      <c r="T159" s="225"/>
      <c r="U159" s="225"/>
      <c r="V159" s="225"/>
      <c r="W159" s="225"/>
      <c r="X159" s="225"/>
      <c r="Y159" s="260"/>
      <c r="Z159" s="223"/>
      <c r="AA159" s="216"/>
      <c r="AB159" s="224"/>
      <c r="AC159" s="224"/>
      <c r="AD159" s="224"/>
      <c r="AE159" s="224"/>
      <c r="AF159" s="224"/>
      <c r="AG159" s="224"/>
      <c r="AH159" s="224"/>
      <c r="AI159" s="224"/>
      <c r="AJ159" s="224"/>
      <c r="AK159" s="224"/>
      <c r="AL159" s="224"/>
    </row>
    <row r="160" spans="1:38" ht="16.5" customHeight="1">
      <c r="A160" s="222"/>
      <c r="B160" s="231"/>
      <c r="C160" s="222"/>
      <c r="D160" s="231"/>
      <c r="E160" s="222"/>
      <c r="F160" s="222"/>
      <c r="G160" s="235"/>
      <c r="H160" s="235"/>
      <c r="I160" s="225"/>
      <c r="J160" s="225"/>
      <c r="K160" s="225"/>
      <c r="L160" s="225"/>
      <c r="M160" s="225"/>
      <c r="N160" s="225"/>
      <c r="O160" s="225"/>
      <c r="P160" s="225"/>
      <c r="Q160" s="225"/>
      <c r="R160" s="260"/>
      <c r="S160" s="225"/>
      <c r="T160" s="225"/>
      <c r="U160" s="225"/>
      <c r="V160" s="225"/>
      <c r="W160" s="225"/>
      <c r="X160" s="225"/>
      <c r="Y160" s="260"/>
      <c r="Z160" s="223"/>
      <c r="AA160" s="216"/>
      <c r="AB160" s="224"/>
      <c r="AC160" s="224"/>
      <c r="AD160" s="224"/>
      <c r="AE160" s="224"/>
      <c r="AF160" s="224"/>
      <c r="AG160" s="224"/>
      <c r="AH160" s="224"/>
      <c r="AI160" s="224"/>
      <c r="AJ160" s="224"/>
      <c r="AK160" s="224"/>
      <c r="AL160" s="224"/>
    </row>
    <row r="161" spans="1:38" ht="16.5" customHeight="1">
      <c r="A161" s="222"/>
      <c r="B161" s="231"/>
      <c r="C161" s="222"/>
      <c r="D161" s="231"/>
      <c r="E161" s="222"/>
      <c r="F161" s="222"/>
      <c r="G161" s="235"/>
      <c r="H161" s="235"/>
      <c r="I161" s="225"/>
      <c r="J161" s="225"/>
      <c r="K161" s="225"/>
      <c r="L161" s="225"/>
      <c r="M161" s="225"/>
      <c r="N161" s="225"/>
      <c r="O161" s="225"/>
      <c r="P161" s="225"/>
      <c r="Q161" s="225"/>
      <c r="R161" s="260"/>
      <c r="S161" s="225"/>
      <c r="T161" s="225"/>
      <c r="U161" s="225"/>
      <c r="V161" s="225"/>
      <c r="W161" s="225"/>
      <c r="X161" s="225"/>
      <c r="Y161" s="260"/>
      <c r="Z161" s="223"/>
      <c r="AA161" s="216"/>
      <c r="AB161" s="224"/>
      <c r="AC161" s="224"/>
      <c r="AD161" s="224"/>
      <c r="AE161" s="224"/>
      <c r="AF161" s="224"/>
      <c r="AG161" s="224"/>
      <c r="AH161" s="224"/>
      <c r="AI161" s="224"/>
      <c r="AJ161" s="224"/>
      <c r="AK161" s="224"/>
      <c r="AL161" s="224"/>
    </row>
    <row r="162" spans="1:38" ht="16.5" customHeight="1">
      <c r="A162" s="222"/>
      <c r="B162" s="231"/>
      <c r="C162" s="222"/>
      <c r="D162" s="231"/>
      <c r="E162" s="222"/>
      <c r="F162" s="222"/>
      <c r="G162" s="235"/>
      <c r="H162" s="235"/>
      <c r="I162" s="225"/>
      <c r="J162" s="225"/>
      <c r="K162" s="225"/>
      <c r="L162" s="225"/>
      <c r="M162" s="225"/>
      <c r="N162" s="225"/>
      <c r="O162" s="225"/>
      <c r="P162" s="225"/>
      <c r="Q162" s="225"/>
      <c r="R162" s="260"/>
      <c r="S162" s="225"/>
      <c r="T162" s="225"/>
      <c r="U162" s="225"/>
      <c r="V162" s="225"/>
      <c r="W162" s="225"/>
      <c r="X162" s="225"/>
      <c r="Y162" s="260"/>
      <c r="Z162" s="223"/>
      <c r="AA162" s="216"/>
      <c r="AB162" s="224"/>
      <c r="AC162" s="224"/>
      <c r="AD162" s="224"/>
      <c r="AE162" s="224"/>
      <c r="AF162" s="224"/>
      <c r="AG162" s="224"/>
      <c r="AH162" s="224"/>
      <c r="AI162" s="224"/>
      <c r="AJ162" s="224"/>
      <c r="AK162" s="224"/>
      <c r="AL162" s="224"/>
    </row>
    <row r="163" spans="1:38" ht="16.5" customHeight="1">
      <c r="A163" s="222"/>
      <c r="B163" s="231"/>
      <c r="C163" s="222"/>
      <c r="D163" s="231"/>
      <c r="E163" s="222"/>
      <c r="F163" s="222"/>
      <c r="G163" s="235"/>
      <c r="H163" s="235"/>
      <c r="I163" s="225"/>
      <c r="J163" s="225"/>
      <c r="K163" s="225"/>
      <c r="L163" s="225"/>
      <c r="M163" s="225"/>
      <c r="N163" s="225"/>
      <c r="O163" s="225"/>
      <c r="P163" s="225"/>
      <c r="Q163" s="225"/>
      <c r="R163" s="260"/>
      <c r="S163" s="225"/>
      <c r="T163" s="225"/>
      <c r="U163" s="225"/>
      <c r="V163" s="225"/>
      <c r="W163" s="225"/>
      <c r="X163" s="225"/>
      <c r="Y163" s="260"/>
      <c r="Z163" s="223"/>
      <c r="AA163" s="216"/>
      <c r="AB163" s="224"/>
      <c r="AC163" s="224"/>
      <c r="AD163" s="224"/>
      <c r="AE163" s="224"/>
      <c r="AF163" s="224"/>
      <c r="AG163" s="224"/>
      <c r="AH163" s="224"/>
      <c r="AI163" s="224"/>
      <c r="AJ163" s="224"/>
      <c r="AK163" s="224"/>
      <c r="AL163" s="224"/>
    </row>
    <row r="164" spans="1:38" ht="16.5" customHeight="1">
      <c r="A164" s="222"/>
      <c r="B164" s="231"/>
      <c r="C164" s="222"/>
      <c r="D164" s="231"/>
      <c r="E164" s="222"/>
      <c r="F164" s="222"/>
      <c r="G164" s="235"/>
      <c r="H164" s="235"/>
      <c r="I164" s="225"/>
      <c r="J164" s="225"/>
      <c r="K164" s="225"/>
      <c r="L164" s="225"/>
      <c r="M164" s="225"/>
      <c r="N164" s="225"/>
      <c r="O164" s="225"/>
      <c r="P164" s="225"/>
      <c r="Q164" s="225"/>
      <c r="R164" s="260"/>
      <c r="S164" s="225"/>
      <c r="T164" s="225"/>
      <c r="U164" s="225"/>
      <c r="V164" s="225"/>
      <c r="W164" s="225"/>
      <c r="X164" s="225"/>
      <c r="Y164" s="260"/>
      <c r="Z164" s="223"/>
      <c r="AA164" s="216"/>
      <c r="AB164" s="224"/>
      <c r="AC164" s="224"/>
      <c r="AD164" s="224"/>
      <c r="AE164" s="224"/>
      <c r="AF164" s="224"/>
      <c r="AG164" s="224"/>
      <c r="AH164" s="224"/>
      <c r="AI164" s="224"/>
      <c r="AJ164" s="224"/>
      <c r="AK164" s="224"/>
      <c r="AL164" s="224"/>
    </row>
    <row r="165" spans="1:38" ht="16.5" customHeight="1">
      <c r="A165" s="222"/>
      <c r="B165" s="231"/>
      <c r="C165" s="222"/>
      <c r="D165" s="231"/>
      <c r="E165" s="222"/>
      <c r="F165" s="222"/>
      <c r="G165" s="235"/>
      <c r="H165" s="235"/>
      <c r="I165" s="225"/>
      <c r="J165" s="225"/>
      <c r="K165" s="225"/>
      <c r="L165" s="225"/>
      <c r="M165" s="225"/>
      <c r="N165" s="225"/>
      <c r="O165" s="225"/>
      <c r="P165" s="225"/>
      <c r="Q165" s="225"/>
      <c r="R165" s="260"/>
      <c r="S165" s="225"/>
      <c r="T165" s="225"/>
      <c r="U165" s="225"/>
      <c r="V165" s="225"/>
      <c r="W165" s="225"/>
      <c r="X165" s="225"/>
      <c r="Y165" s="260"/>
      <c r="Z165" s="223"/>
      <c r="AA165" s="216"/>
      <c r="AB165" s="224"/>
      <c r="AC165" s="224"/>
      <c r="AD165" s="224"/>
      <c r="AE165" s="224"/>
      <c r="AF165" s="224"/>
      <c r="AG165" s="224"/>
      <c r="AH165" s="224"/>
      <c r="AI165" s="224"/>
      <c r="AJ165" s="224"/>
      <c r="AK165" s="224"/>
      <c r="AL165" s="224"/>
    </row>
    <row r="166" spans="1:38" ht="16.5" customHeight="1">
      <c r="A166" s="222"/>
      <c r="B166" s="231"/>
      <c r="C166" s="222"/>
      <c r="D166" s="231"/>
      <c r="E166" s="222"/>
      <c r="F166" s="222"/>
      <c r="G166" s="235"/>
      <c r="H166" s="235"/>
      <c r="I166" s="225"/>
      <c r="J166" s="225"/>
      <c r="K166" s="225"/>
      <c r="L166" s="225"/>
      <c r="M166" s="225"/>
      <c r="N166" s="225"/>
      <c r="O166" s="225"/>
      <c r="P166" s="225"/>
      <c r="Q166" s="225"/>
      <c r="R166" s="260"/>
      <c r="S166" s="225"/>
      <c r="T166" s="225"/>
      <c r="U166" s="225"/>
      <c r="V166" s="225"/>
      <c r="W166" s="225"/>
      <c r="X166" s="225"/>
      <c r="Y166" s="260"/>
      <c r="Z166" s="223"/>
      <c r="AA166" s="216"/>
      <c r="AB166" s="224"/>
      <c r="AC166" s="224"/>
      <c r="AD166" s="224"/>
      <c r="AE166" s="224"/>
      <c r="AF166" s="224"/>
      <c r="AG166" s="224"/>
      <c r="AH166" s="224"/>
      <c r="AI166" s="224"/>
      <c r="AJ166" s="224"/>
      <c r="AK166" s="224"/>
      <c r="AL166" s="224"/>
    </row>
    <row r="167" spans="1:38" ht="16.5" customHeight="1">
      <c r="A167" s="222"/>
      <c r="B167" s="231"/>
      <c r="C167" s="222"/>
      <c r="D167" s="231"/>
      <c r="E167" s="222"/>
      <c r="F167" s="222"/>
      <c r="G167" s="235"/>
      <c r="H167" s="235"/>
      <c r="I167" s="225"/>
      <c r="J167" s="225"/>
      <c r="K167" s="225"/>
      <c r="L167" s="225"/>
      <c r="M167" s="225"/>
      <c r="N167" s="225"/>
      <c r="O167" s="225"/>
      <c r="P167" s="225"/>
      <c r="Q167" s="225"/>
      <c r="R167" s="260"/>
      <c r="S167" s="225"/>
      <c r="T167" s="225"/>
      <c r="U167" s="225"/>
      <c r="V167" s="225"/>
      <c r="W167" s="225"/>
      <c r="X167" s="225"/>
      <c r="Y167" s="260"/>
      <c r="Z167" s="223"/>
      <c r="AA167" s="216"/>
      <c r="AB167" s="224"/>
      <c r="AC167" s="224"/>
      <c r="AD167" s="224"/>
      <c r="AE167" s="224"/>
      <c r="AF167" s="224"/>
      <c r="AG167" s="224"/>
      <c r="AH167" s="224"/>
      <c r="AI167" s="224"/>
      <c r="AJ167" s="224"/>
      <c r="AK167" s="224"/>
      <c r="AL167" s="224"/>
    </row>
    <row r="168" spans="1:38" ht="16.5" customHeight="1">
      <c r="A168" s="222"/>
      <c r="B168" s="231"/>
      <c r="C168" s="222"/>
      <c r="D168" s="231"/>
      <c r="E168" s="222"/>
      <c r="F168" s="222"/>
      <c r="G168" s="235"/>
      <c r="H168" s="235"/>
      <c r="I168" s="225"/>
      <c r="J168" s="225"/>
      <c r="K168" s="225"/>
      <c r="L168" s="225"/>
      <c r="M168" s="225"/>
      <c r="N168" s="225"/>
      <c r="O168" s="225"/>
      <c r="P168" s="225"/>
      <c r="Q168" s="225"/>
      <c r="R168" s="260"/>
      <c r="S168" s="225"/>
      <c r="T168" s="225"/>
      <c r="U168" s="225"/>
      <c r="V168" s="225"/>
      <c r="W168" s="225"/>
      <c r="X168" s="225"/>
      <c r="Y168" s="260"/>
      <c r="Z168" s="223"/>
      <c r="AA168" s="216"/>
      <c r="AB168" s="224"/>
      <c r="AC168" s="224"/>
      <c r="AD168" s="224"/>
      <c r="AE168" s="224"/>
      <c r="AF168" s="224"/>
      <c r="AG168" s="224"/>
      <c r="AH168" s="224"/>
      <c r="AI168" s="224"/>
      <c r="AJ168" s="224"/>
      <c r="AK168" s="224"/>
      <c r="AL168" s="224"/>
    </row>
    <row r="169" spans="1:38" ht="16.5" customHeight="1">
      <c r="A169" s="222"/>
      <c r="B169" s="231"/>
      <c r="C169" s="222"/>
      <c r="D169" s="231"/>
      <c r="E169" s="222"/>
      <c r="F169" s="222"/>
      <c r="G169" s="235"/>
      <c r="H169" s="235"/>
      <c r="I169" s="225"/>
      <c r="J169" s="225"/>
      <c r="K169" s="225"/>
      <c r="L169" s="225"/>
      <c r="M169" s="225"/>
      <c r="N169" s="225"/>
      <c r="O169" s="225"/>
      <c r="P169" s="225"/>
      <c r="Q169" s="225"/>
      <c r="R169" s="260"/>
      <c r="S169" s="225"/>
      <c r="T169" s="225"/>
      <c r="U169" s="225"/>
      <c r="V169" s="225"/>
      <c r="W169" s="225"/>
      <c r="X169" s="225"/>
      <c r="Y169" s="260"/>
      <c r="Z169" s="223"/>
      <c r="AA169" s="216"/>
      <c r="AB169" s="224"/>
      <c r="AC169" s="224"/>
      <c r="AD169" s="224"/>
      <c r="AE169" s="224"/>
      <c r="AF169" s="224"/>
      <c r="AG169" s="224"/>
      <c r="AH169" s="224"/>
      <c r="AI169" s="224"/>
      <c r="AJ169" s="224"/>
      <c r="AK169" s="224"/>
      <c r="AL169" s="224"/>
    </row>
    <row r="170" spans="1:38" ht="16.5" customHeight="1">
      <c r="A170" s="222"/>
      <c r="B170" s="231"/>
      <c r="C170" s="222"/>
      <c r="D170" s="231"/>
      <c r="E170" s="222"/>
      <c r="F170" s="222"/>
      <c r="G170" s="235"/>
      <c r="H170" s="235"/>
      <c r="I170" s="225"/>
      <c r="J170" s="225"/>
      <c r="K170" s="225"/>
      <c r="L170" s="225"/>
      <c r="M170" s="225"/>
      <c r="N170" s="225"/>
      <c r="O170" s="225"/>
      <c r="P170" s="225"/>
      <c r="Q170" s="225"/>
      <c r="R170" s="260"/>
      <c r="S170" s="225"/>
      <c r="T170" s="225"/>
      <c r="U170" s="225"/>
      <c r="V170" s="225"/>
      <c r="W170" s="225"/>
      <c r="X170" s="225"/>
      <c r="Y170" s="260"/>
      <c r="Z170" s="223"/>
      <c r="AA170" s="216"/>
      <c r="AB170" s="224"/>
      <c r="AC170" s="224"/>
      <c r="AD170" s="224"/>
      <c r="AE170" s="224"/>
      <c r="AF170" s="224"/>
      <c r="AG170" s="224"/>
      <c r="AH170" s="224"/>
      <c r="AI170" s="224"/>
      <c r="AJ170" s="224"/>
      <c r="AK170" s="224"/>
      <c r="AL170" s="224"/>
    </row>
    <row r="171" spans="1:38" ht="16.5" customHeight="1">
      <c r="A171" s="222"/>
      <c r="B171" s="231"/>
      <c r="C171" s="222"/>
      <c r="D171" s="231"/>
      <c r="E171" s="222"/>
      <c r="F171" s="222"/>
      <c r="G171" s="235"/>
      <c r="H171" s="235"/>
      <c r="I171" s="225"/>
      <c r="J171" s="225"/>
      <c r="K171" s="225"/>
      <c r="L171" s="225"/>
      <c r="M171" s="225"/>
      <c r="N171" s="225"/>
      <c r="O171" s="225"/>
      <c r="P171" s="225"/>
      <c r="Q171" s="225"/>
      <c r="R171" s="260"/>
      <c r="S171" s="225"/>
      <c r="T171" s="225"/>
      <c r="U171" s="225"/>
      <c r="V171" s="225"/>
      <c r="W171" s="225"/>
      <c r="X171" s="225"/>
      <c r="Y171" s="260"/>
      <c r="Z171" s="223"/>
      <c r="AA171" s="216"/>
      <c r="AB171" s="224"/>
      <c r="AC171" s="224"/>
      <c r="AD171" s="224"/>
      <c r="AE171" s="224"/>
      <c r="AF171" s="224"/>
      <c r="AG171" s="224"/>
      <c r="AH171" s="224"/>
      <c r="AI171" s="224"/>
      <c r="AJ171" s="224"/>
      <c r="AK171" s="224"/>
      <c r="AL171" s="224"/>
    </row>
    <row r="172" spans="1:38" ht="16.5" customHeight="1">
      <c r="A172" s="222"/>
      <c r="B172" s="231"/>
      <c r="C172" s="222"/>
      <c r="D172" s="231"/>
      <c r="E172" s="222"/>
      <c r="F172" s="222"/>
      <c r="G172" s="235"/>
      <c r="H172" s="235"/>
      <c r="I172" s="225"/>
      <c r="J172" s="225"/>
      <c r="K172" s="225"/>
      <c r="L172" s="225"/>
      <c r="M172" s="225"/>
      <c r="N172" s="225"/>
      <c r="O172" s="225"/>
      <c r="P172" s="225"/>
      <c r="Q172" s="225"/>
      <c r="R172" s="260"/>
      <c r="S172" s="225"/>
      <c r="T172" s="225"/>
      <c r="U172" s="225"/>
      <c r="V172" s="225"/>
      <c r="W172" s="225"/>
      <c r="X172" s="225"/>
      <c r="Y172" s="260"/>
      <c r="Z172" s="223"/>
      <c r="AA172" s="216"/>
      <c r="AB172" s="224"/>
      <c r="AC172" s="224"/>
      <c r="AD172" s="224"/>
      <c r="AE172" s="224"/>
      <c r="AF172" s="224"/>
      <c r="AG172" s="224"/>
      <c r="AH172" s="224"/>
      <c r="AI172" s="224"/>
      <c r="AJ172" s="224"/>
      <c r="AK172" s="224"/>
      <c r="AL172" s="224"/>
    </row>
    <row r="173" spans="1:38" ht="16.5" customHeight="1">
      <c r="A173" s="222"/>
      <c r="B173" s="231"/>
      <c r="C173" s="222"/>
      <c r="D173" s="231"/>
      <c r="E173" s="222"/>
      <c r="F173" s="222"/>
      <c r="G173" s="235"/>
      <c r="H173" s="235"/>
      <c r="I173" s="225"/>
      <c r="J173" s="225"/>
      <c r="K173" s="225"/>
      <c r="L173" s="225"/>
      <c r="M173" s="225"/>
      <c r="N173" s="225"/>
      <c r="O173" s="225"/>
      <c r="P173" s="225"/>
      <c r="Q173" s="225"/>
      <c r="R173" s="260"/>
      <c r="S173" s="225"/>
      <c r="T173" s="225"/>
      <c r="U173" s="225"/>
      <c r="V173" s="225"/>
      <c r="W173" s="225"/>
      <c r="X173" s="225"/>
      <c r="Y173" s="260"/>
      <c r="Z173" s="223"/>
      <c r="AA173" s="216"/>
      <c r="AB173" s="224"/>
      <c r="AC173" s="224"/>
      <c r="AD173" s="224"/>
      <c r="AE173" s="224"/>
      <c r="AF173" s="224"/>
      <c r="AG173" s="224"/>
      <c r="AH173" s="224"/>
      <c r="AI173" s="224"/>
      <c r="AJ173" s="224"/>
      <c r="AK173" s="224"/>
      <c r="AL173" s="224"/>
    </row>
    <row r="174" spans="1:38" ht="16.5" customHeight="1">
      <c r="A174" s="222"/>
      <c r="B174" s="231"/>
      <c r="C174" s="222"/>
      <c r="D174" s="231"/>
      <c r="E174" s="222"/>
      <c r="F174" s="222"/>
      <c r="G174" s="235"/>
      <c r="H174" s="235"/>
      <c r="I174" s="225"/>
      <c r="J174" s="225"/>
      <c r="K174" s="225"/>
      <c r="L174" s="225"/>
      <c r="M174" s="225"/>
      <c r="N174" s="225"/>
      <c r="O174" s="225"/>
      <c r="P174" s="225"/>
      <c r="Q174" s="225"/>
      <c r="R174" s="260"/>
      <c r="S174" s="225"/>
      <c r="T174" s="225"/>
      <c r="U174" s="225"/>
      <c r="V174" s="225"/>
      <c r="W174" s="225"/>
      <c r="X174" s="225"/>
      <c r="Y174" s="260"/>
      <c r="Z174" s="223"/>
      <c r="AA174" s="216"/>
      <c r="AB174" s="224"/>
      <c r="AC174" s="224"/>
      <c r="AD174" s="224"/>
      <c r="AE174" s="224"/>
      <c r="AF174" s="224"/>
      <c r="AG174" s="224"/>
      <c r="AH174" s="224"/>
      <c r="AI174" s="224"/>
      <c r="AJ174" s="224"/>
      <c r="AK174" s="224"/>
      <c r="AL174" s="224"/>
    </row>
    <row r="175" spans="1:38" ht="16.5" customHeight="1">
      <c r="A175" s="222"/>
      <c r="B175" s="231"/>
      <c r="C175" s="222"/>
      <c r="D175" s="231"/>
      <c r="E175" s="222"/>
      <c r="F175" s="222"/>
      <c r="G175" s="235"/>
      <c r="H175" s="235"/>
      <c r="I175" s="225"/>
      <c r="J175" s="225"/>
      <c r="K175" s="225"/>
      <c r="L175" s="225"/>
      <c r="M175" s="225"/>
      <c r="N175" s="225"/>
      <c r="O175" s="225"/>
      <c r="P175" s="225"/>
      <c r="Q175" s="225"/>
      <c r="R175" s="260"/>
      <c r="S175" s="225"/>
      <c r="T175" s="225"/>
      <c r="U175" s="225"/>
      <c r="V175" s="225"/>
      <c r="W175" s="225"/>
      <c r="X175" s="225"/>
      <c r="Y175" s="260"/>
      <c r="Z175" s="223"/>
      <c r="AA175" s="216"/>
      <c r="AB175" s="224"/>
      <c r="AC175" s="224"/>
      <c r="AD175" s="224"/>
      <c r="AE175" s="224"/>
      <c r="AF175" s="224"/>
      <c r="AG175" s="224"/>
      <c r="AH175" s="224"/>
      <c r="AI175" s="224"/>
      <c r="AJ175" s="224"/>
      <c r="AK175" s="224"/>
      <c r="AL175" s="224"/>
    </row>
    <row r="176" spans="1:38" ht="16.5" customHeight="1">
      <c r="A176" s="222"/>
      <c r="B176" s="231"/>
      <c r="C176" s="222"/>
      <c r="D176" s="231"/>
      <c r="E176" s="222"/>
      <c r="F176" s="222"/>
      <c r="G176" s="235"/>
      <c r="H176" s="235"/>
      <c r="I176" s="225"/>
      <c r="J176" s="225"/>
      <c r="K176" s="225"/>
      <c r="L176" s="225"/>
      <c r="M176" s="225"/>
      <c r="N176" s="225"/>
      <c r="O176" s="225"/>
      <c r="P176" s="225"/>
      <c r="Q176" s="225"/>
      <c r="R176" s="260"/>
      <c r="S176" s="225"/>
      <c r="T176" s="225"/>
      <c r="U176" s="225"/>
      <c r="V176" s="225"/>
      <c r="W176" s="225"/>
      <c r="X176" s="225"/>
      <c r="Y176" s="260"/>
      <c r="Z176" s="223"/>
      <c r="AA176" s="216"/>
      <c r="AB176" s="224"/>
      <c r="AC176" s="224"/>
      <c r="AD176" s="224"/>
      <c r="AE176" s="224"/>
      <c r="AF176" s="224"/>
      <c r="AG176" s="224"/>
      <c r="AH176" s="224"/>
      <c r="AI176" s="224"/>
      <c r="AJ176" s="224"/>
      <c r="AK176" s="224"/>
      <c r="AL176" s="224"/>
    </row>
    <row r="177" spans="1:38" ht="16.5" customHeight="1">
      <c r="A177" s="222"/>
      <c r="B177" s="231"/>
      <c r="C177" s="222"/>
      <c r="D177" s="231"/>
      <c r="E177" s="222"/>
      <c r="F177" s="222"/>
      <c r="G177" s="235"/>
      <c r="H177" s="235"/>
      <c r="I177" s="225"/>
      <c r="J177" s="225"/>
      <c r="K177" s="225"/>
      <c r="L177" s="225"/>
      <c r="M177" s="225"/>
      <c r="N177" s="225"/>
      <c r="O177" s="225"/>
      <c r="P177" s="225"/>
      <c r="Q177" s="225"/>
      <c r="R177" s="260"/>
      <c r="S177" s="225"/>
      <c r="T177" s="225"/>
      <c r="U177" s="225"/>
      <c r="V177" s="225"/>
      <c r="W177" s="225"/>
      <c r="X177" s="225"/>
      <c r="Y177" s="260"/>
      <c r="Z177" s="223"/>
      <c r="AA177" s="216"/>
      <c r="AB177" s="224"/>
      <c r="AC177" s="224"/>
      <c r="AD177" s="224"/>
      <c r="AE177" s="224"/>
      <c r="AF177" s="224"/>
      <c r="AG177" s="224"/>
      <c r="AH177" s="224"/>
      <c r="AI177" s="224"/>
      <c r="AJ177" s="224"/>
      <c r="AK177" s="224"/>
      <c r="AL177" s="224"/>
    </row>
    <row r="178" spans="1:38" ht="16.5" customHeight="1">
      <c r="A178" s="222"/>
      <c r="B178" s="231"/>
      <c r="C178" s="222"/>
      <c r="D178" s="231"/>
      <c r="E178" s="222"/>
      <c r="F178" s="222"/>
      <c r="G178" s="235"/>
      <c r="H178" s="235"/>
      <c r="I178" s="225"/>
      <c r="J178" s="225"/>
      <c r="K178" s="225"/>
      <c r="L178" s="225"/>
      <c r="M178" s="225"/>
      <c r="N178" s="225"/>
      <c r="O178" s="225"/>
      <c r="P178" s="225"/>
      <c r="Q178" s="225"/>
      <c r="R178" s="260"/>
      <c r="S178" s="225"/>
      <c r="T178" s="225"/>
      <c r="U178" s="225"/>
      <c r="V178" s="225"/>
      <c r="W178" s="225"/>
      <c r="X178" s="225"/>
      <c r="Y178" s="260"/>
      <c r="Z178" s="223"/>
      <c r="AA178" s="216"/>
      <c r="AB178" s="224"/>
      <c r="AC178" s="224"/>
      <c r="AD178" s="224"/>
      <c r="AE178" s="224"/>
      <c r="AF178" s="224"/>
      <c r="AG178" s="224"/>
      <c r="AH178" s="224"/>
      <c r="AI178" s="224"/>
      <c r="AJ178" s="224"/>
      <c r="AK178" s="224"/>
      <c r="AL178" s="224"/>
    </row>
    <row r="179" spans="1:38" ht="16.5" customHeight="1">
      <c r="A179" s="222"/>
      <c r="B179" s="231"/>
      <c r="C179" s="222"/>
      <c r="D179" s="231"/>
      <c r="E179" s="222"/>
      <c r="F179" s="222"/>
      <c r="G179" s="235"/>
      <c r="H179" s="235"/>
      <c r="I179" s="225"/>
      <c r="J179" s="225"/>
      <c r="K179" s="225"/>
      <c r="L179" s="225"/>
      <c r="M179" s="225"/>
      <c r="N179" s="225"/>
      <c r="O179" s="225"/>
      <c r="P179" s="225"/>
      <c r="Q179" s="225"/>
      <c r="R179" s="260"/>
      <c r="S179" s="225"/>
      <c r="T179" s="225"/>
      <c r="U179" s="225"/>
      <c r="V179" s="225"/>
      <c r="W179" s="225"/>
      <c r="X179" s="225"/>
      <c r="Y179" s="260"/>
      <c r="Z179" s="223"/>
      <c r="AA179" s="216"/>
      <c r="AB179" s="224"/>
      <c r="AC179" s="224"/>
      <c r="AD179" s="224"/>
      <c r="AE179" s="224"/>
      <c r="AF179" s="224"/>
      <c r="AG179" s="224"/>
      <c r="AH179" s="224"/>
      <c r="AI179" s="224"/>
      <c r="AJ179" s="224"/>
      <c r="AK179" s="224"/>
      <c r="AL179" s="224"/>
    </row>
    <row r="180" spans="1:38" ht="16.5" customHeight="1">
      <c r="A180" s="222"/>
      <c r="B180" s="231"/>
      <c r="C180" s="222"/>
      <c r="D180" s="231"/>
      <c r="E180" s="222"/>
      <c r="F180" s="222"/>
      <c r="G180" s="235"/>
      <c r="H180" s="235"/>
      <c r="I180" s="225"/>
      <c r="J180" s="225"/>
      <c r="K180" s="225"/>
      <c r="L180" s="225"/>
      <c r="M180" s="225"/>
      <c r="N180" s="225"/>
      <c r="O180" s="225"/>
      <c r="P180" s="225"/>
      <c r="Q180" s="225"/>
      <c r="R180" s="260"/>
      <c r="S180" s="225"/>
      <c r="T180" s="225"/>
      <c r="U180" s="225"/>
      <c r="V180" s="225"/>
      <c r="W180" s="225"/>
      <c r="X180" s="225"/>
      <c r="Y180" s="260"/>
      <c r="Z180" s="223"/>
      <c r="AA180" s="216"/>
      <c r="AB180" s="224"/>
      <c r="AC180" s="224"/>
      <c r="AD180" s="224"/>
      <c r="AE180" s="224"/>
      <c r="AF180" s="224"/>
      <c r="AG180" s="224"/>
      <c r="AH180" s="224"/>
      <c r="AI180" s="224"/>
      <c r="AJ180" s="224"/>
      <c r="AK180" s="224"/>
      <c r="AL180" s="224"/>
    </row>
    <row r="181" spans="1:38" ht="16.5" customHeight="1">
      <c r="A181" s="222"/>
      <c r="B181" s="231"/>
      <c r="C181" s="222"/>
      <c r="D181" s="231"/>
      <c r="E181" s="222"/>
      <c r="F181" s="222"/>
      <c r="G181" s="235"/>
      <c r="H181" s="235"/>
      <c r="I181" s="225"/>
      <c r="J181" s="225"/>
      <c r="K181" s="225"/>
      <c r="L181" s="225"/>
      <c r="M181" s="225"/>
      <c r="N181" s="225"/>
      <c r="O181" s="225"/>
      <c r="P181" s="225"/>
      <c r="Q181" s="225"/>
      <c r="R181" s="260"/>
      <c r="S181" s="225"/>
      <c r="T181" s="225"/>
      <c r="U181" s="225"/>
      <c r="V181" s="225"/>
      <c r="W181" s="225"/>
      <c r="X181" s="225"/>
      <c r="Y181" s="260"/>
      <c r="Z181" s="223"/>
      <c r="AA181" s="216"/>
      <c r="AB181" s="224"/>
      <c r="AC181" s="224"/>
      <c r="AD181" s="224"/>
      <c r="AE181" s="224"/>
      <c r="AF181" s="224"/>
      <c r="AG181" s="224"/>
      <c r="AH181" s="224"/>
      <c r="AI181" s="224"/>
      <c r="AJ181" s="224"/>
      <c r="AK181" s="224"/>
      <c r="AL181" s="224"/>
    </row>
    <row r="182" spans="1:38" ht="16.5" customHeight="1">
      <c r="A182" s="222"/>
      <c r="B182" s="231"/>
      <c r="C182" s="222"/>
      <c r="D182" s="231"/>
      <c r="E182" s="222"/>
      <c r="F182" s="222"/>
      <c r="G182" s="235"/>
      <c r="H182" s="235"/>
      <c r="I182" s="225"/>
      <c r="J182" s="225"/>
      <c r="K182" s="225"/>
      <c r="L182" s="225"/>
      <c r="M182" s="225"/>
      <c r="N182" s="225"/>
      <c r="O182" s="225"/>
      <c r="P182" s="225"/>
      <c r="Q182" s="225"/>
      <c r="R182" s="260"/>
      <c r="S182" s="225"/>
      <c r="T182" s="225"/>
      <c r="U182" s="225"/>
      <c r="V182" s="225"/>
      <c r="W182" s="225"/>
      <c r="X182" s="225"/>
      <c r="Y182" s="260"/>
      <c r="Z182" s="223"/>
      <c r="AA182" s="216"/>
      <c r="AB182" s="224"/>
      <c r="AC182" s="224"/>
      <c r="AD182" s="224"/>
      <c r="AE182" s="224"/>
      <c r="AF182" s="224"/>
      <c r="AG182" s="224"/>
      <c r="AH182" s="224"/>
      <c r="AI182" s="224"/>
      <c r="AJ182" s="224"/>
      <c r="AK182" s="224"/>
      <c r="AL182" s="224"/>
    </row>
    <row r="183" spans="1:38" ht="16.5" customHeight="1">
      <c r="A183" s="222"/>
      <c r="B183" s="231"/>
      <c r="C183" s="222"/>
      <c r="D183" s="231"/>
      <c r="E183" s="222"/>
      <c r="F183" s="222"/>
      <c r="G183" s="235"/>
      <c r="H183" s="235"/>
      <c r="I183" s="225"/>
      <c r="J183" s="225"/>
      <c r="K183" s="225"/>
      <c r="L183" s="225"/>
      <c r="M183" s="225"/>
      <c r="N183" s="225"/>
      <c r="O183" s="225"/>
      <c r="P183" s="225"/>
      <c r="Q183" s="225"/>
      <c r="R183" s="260"/>
      <c r="S183" s="225"/>
      <c r="T183" s="225"/>
      <c r="U183" s="225"/>
      <c r="V183" s="225"/>
      <c r="W183" s="225"/>
      <c r="X183" s="225"/>
      <c r="Y183" s="260"/>
      <c r="Z183" s="223"/>
      <c r="AA183" s="216"/>
      <c r="AB183" s="224"/>
      <c r="AC183" s="224"/>
      <c r="AD183" s="224"/>
      <c r="AE183" s="224"/>
      <c r="AF183" s="224"/>
      <c r="AG183" s="224"/>
      <c r="AH183" s="224"/>
      <c r="AI183" s="224"/>
      <c r="AJ183" s="224"/>
      <c r="AK183" s="224"/>
      <c r="AL183" s="224"/>
    </row>
    <row r="184" spans="1:38" ht="16.5" customHeight="1">
      <c r="A184" s="222"/>
      <c r="B184" s="231"/>
      <c r="C184" s="222"/>
      <c r="D184" s="231"/>
      <c r="E184" s="222"/>
      <c r="F184" s="222"/>
      <c r="G184" s="235"/>
      <c r="H184" s="235"/>
      <c r="I184" s="225"/>
      <c r="J184" s="225"/>
      <c r="K184" s="225"/>
      <c r="L184" s="225"/>
      <c r="M184" s="225"/>
      <c r="N184" s="225"/>
      <c r="O184" s="225"/>
      <c r="P184" s="225"/>
      <c r="Q184" s="225"/>
      <c r="R184" s="260"/>
      <c r="S184" s="225"/>
      <c r="T184" s="225"/>
      <c r="U184" s="225"/>
      <c r="V184" s="225"/>
      <c r="W184" s="225"/>
      <c r="X184" s="225"/>
      <c r="Y184" s="260"/>
      <c r="Z184" s="223"/>
      <c r="AA184" s="216"/>
      <c r="AB184" s="224"/>
      <c r="AC184" s="224"/>
      <c r="AD184" s="224"/>
      <c r="AE184" s="224"/>
      <c r="AF184" s="224"/>
      <c r="AG184" s="224"/>
      <c r="AH184" s="224"/>
      <c r="AI184" s="224"/>
      <c r="AJ184" s="224"/>
      <c r="AK184" s="224"/>
      <c r="AL184" s="224"/>
    </row>
    <row r="185" spans="1:38" ht="16.5" customHeight="1">
      <c r="A185" s="222"/>
      <c r="B185" s="231"/>
      <c r="C185" s="222"/>
      <c r="D185" s="231"/>
      <c r="E185" s="222"/>
      <c r="F185" s="222"/>
      <c r="G185" s="235"/>
      <c r="H185" s="235"/>
      <c r="I185" s="225"/>
      <c r="J185" s="225"/>
      <c r="K185" s="225"/>
      <c r="L185" s="225"/>
      <c r="M185" s="225"/>
      <c r="N185" s="225"/>
      <c r="O185" s="225"/>
      <c r="P185" s="225"/>
      <c r="Q185" s="225"/>
      <c r="R185" s="260"/>
      <c r="S185" s="225"/>
      <c r="T185" s="225"/>
      <c r="U185" s="225"/>
      <c r="V185" s="225"/>
      <c r="W185" s="225"/>
      <c r="X185" s="225"/>
      <c r="Y185" s="260"/>
      <c r="Z185" s="223"/>
      <c r="AA185" s="216"/>
      <c r="AB185" s="224"/>
      <c r="AC185" s="224"/>
      <c r="AD185" s="224"/>
      <c r="AE185" s="224"/>
      <c r="AF185" s="224"/>
      <c r="AG185" s="224"/>
      <c r="AH185" s="224"/>
      <c r="AI185" s="224"/>
      <c r="AJ185" s="224"/>
      <c r="AK185" s="224"/>
      <c r="AL185" s="224"/>
    </row>
    <row r="186" spans="1:38" ht="16.5" customHeight="1">
      <c r="A186" s="222"/>
      <c r="B186" s="231"/>
      <c r="C186" s="222"/>
      <c r="D186" s="231"/>
      <c r="E186" s="222"/>
      <c r="F186" s="222"/>
      <c r="G186" s="235"/>
      <c r="H186" s="235"/>
      <c r="I186" s="225"/>
      <c r="J186" s="225"/>
      <c r="K186" s="225"/>
      <c r="L186" s="225"/>
      <c r="M186" s="225"/>
      <c r="N186" s="225"/>
      <c r="O186" s="225"/>
      <c r="P186" s="225"/>
      <c r="Q186" s="225"/>
      <c r="R186" s="260"/>
      <c r="S186" s="225"/>
      <c r="T186" s="225"/>
      <c r="U186" s="225"/>
      <c r="V186" s="225"/>
      <c r="W186" s="225"/>
      <c r="X186" s="225"/>
      <c r="Y186" s="260"/>
      <c r="Z186" s="223"/>
      <c r="AA186" s="216"/>
      <c r="AB186" s="224"/>
      <c r="AC186" s="224"/>
      <c r="AD186" s="224"/>
      <c r="AE186" s="224"/>
      <c r="AF186" s="224"/>
      <c r="AG186" s="224"/>
      <c r="AH186" s="224"/>
      <c r="AI186" s="224"/>
      <c r="AJ186" s="224"/>
      <c r="AK186" s="224"/>
      <c r="AL186" s="224"/>
    </row>
    <row r="187" spans="1:38" ht="16.5" customHeight="1">
      <c r="A187" s="222"/>
      <c r="B187" s="231"/>
      <c r="C187" s="222"/>
      <c r="D187" s="231"/>
      <c r="E187" s="222"/>
      <c r="F187" s="222"/>
      <c r="G187" s="235"/>
      <c r="H187" s="235"/>
      <c r="I187" s="225"/>
      <c r="J187" s="225"/>
      <c r="K187" s="225"/>
      <c r="L187" s="225"/>
      <c r="M187" s="225"/>
      <c r="N187" s="225"/>
      <c r="O187" s="225"/>
      <c r="P187" s="225"/>
      <c r="Q187" s="225"/>
      <c r="R187" s="260"/>
      <c r="S187" s="225"/>
      <c r="T187" s="225"/>
      <c r="U187" s="225"/>
      <c r="V187" s="225"/>
      <c r="W187" s="225"/>
      <c r="X187" s="225"/>
      <c r="Y187" s="260"/>
      <c r="Z187" s="223"/>
      <c r="AA187" s="216"/>
      <c r="AB187" s="224"/>
      <c r="AC187" s="224"/>
      <c r="AD187" s="224"/>
      <c r="AE187" s="224"/>
      <c r="AF187" s="224"/>
      <c r="AG187" s="224"/>
      <c r="AH187" s="224"/>
      <c r="AI187" s="224"/>
      <c r="AJ187" s="224"/>
      <c r="AK187" s="224"/>
      <c r="AL187" s="224"/>
    </row>
    <row r="188" spans="1:38" ht="16.5" customHeight="1">
      <c r="A188" s="222"/>
      <c r="B188" s="231"/>
      <c r="C188" s="222"/>
      <c r="D188" s="231"/>
      <c r="E188" s="222"/>
      <c r="F188" s="222"/>
      <c r="G188" s="235"/>
      <c r="H188" s="235"/>
      <c r="I188" s="225"/>
      <c r="J188" s="225"/>
      <c r="K188" s="225"/>
      <c r="L188" s="225"/>
      <c r="M188" s="225"/>
      <c r="N188" s="225"/>
      <c r="O188" s="225"/>
      <c r="P188" s="225"/>
      <c r="Q188" s="225"/>
      <c r="R188" s="260"/>
      <c r="S188" s="225"/>
      <c r="T188" s="225"/>
      <c r="U188" s="225"/>
      <c r="V188" s="225"/>
      <c r="W188" s="225"/>
      <c r="X188" s="225"/>
      <c r="Y188" s="260"/>
      <c r="Z188" s="223"/>
      <c r="AA188" s="216"/>
      <c r="AB188" s="224"/>
      <c r="AC188" s="224"/>
      <c r="AD188" s="224"/>
      <c r="AE188" s="224"/>
      <c r="AF188" s="224"/>
      <c r="AG188" s="224"/>
      <c r="AH188" s="224"/>
      <c r="AI188" s="224"/>
      <c r="AJ188" s="224"/>
      <c r="AK188" s="224"/>
      <c r="AL188" s="224"/>
    </row>
    <row r="189" spans="1:38" ht="16.5" customHeight="1">
      <c r="A189" s="222"/>
      <c r="B189" s="231"/>
      <c r="C189" s="222"/>
      <c r="D189" s="231"/>
      <c r="E189" s="222"/>
      <c r="F189" s="222"/>
      <c r="G189" s="235"/>
      <c r="H189" s="235"/>
      <c r="I189" s="225"/>
      <c r="J189" s="225"/>
      <c r="K189" s="225"/>
      <c r="L189" s="225"/>
      <c r="M189" s="225"/>
      <c r="N189" s="225"/>
      <c r="O189" s="225"/>
      <c r="P189" s="225"/>
      <c r="Q189" s="225"/>
      <c r="R189" s="260"/>
      <c r="S189" s="225"/>
      <c r="T189" s="225"/>
      <c r="U189" s="225"/>
      <c r="V189" s="225"/>
      <c r="W189" s="225"/>
      <c r="X189" s="225"/>
      <c r="Y189" s="260"/>
      <c r="Z189" s="223"/>
      <c r="AA189" s="216"/>
      <c r="AB189" s="224"/>
      <c r="AC189" s="224"/>
      <c r="AD189" s="224"/>
      <c r="AE189" s="224"/>
      <c r="AF189" s="224"/>
      <c r="AG189" s="224"/>
      <c r="AH189" s="224"/>
      <c r="AI189" s="224"/>
      <c r="AJ189" s="224"/>
      <c r="AK189" s="224"/>
      <c r="AL189" s="224"/>
    </row>
    <row r="190" spans="1:38" ht="16.5" customHeight="1">
      <c r="A190" s="222"/>
      <c r="B190" s="231"/>
      <c r="C190" s="222"/>
      <c r="D190" s="231"/>
      <c r="E190" s="222"/>
      <c r="F190" s="222"/>
      <c r="G190" s="235"/>
      <c r="H190" s="235"/>
      <c r="I190" s="225"/>
      <c r="J190" s="225"/>
      <c r="K190" s="225"/>
      <c r="L190" s="225"/>
      <c r="M190" s="225"/>
      <c r="N190" s="225"/>
      <c r="O190" s="225"/>
      <c r="P190" s="225"/>
      <c r="Q190" s="225"/>
      <c r="R190" s="260"/>
      <c r="S190" s="225"/>
      <c r="T190" s="225"/>
      <c r="U190" s="225"/>
      <c r="V190" s="225"/>
      <c r="W190" s="225"/>
      <c r="X190" s="225"/>
      <c r="Y190" s="260"/>
      <c r="Z190" s="223"/>
      <c r="AA190" s="216"/>
      <c r="AB190" s="224"/>
      <c r="AC190" s="224"/>
      <c r="AD190" s="224"/>
      <c r="AE190" s="224"/>
      <c r="AF190" s="224"/>
      <c r="AG190" s="224"/>
      <c r="AH190" s="224"/>
      <c r="AI190" s="224"/>
      <c r="AJ190" s="224"/>
      <c r="AK190" s="224"/>
      <c r="AL190" s="224"/>
    </row>
    <row r="191" spans="1:38" ht="16.5" customHeight="1">
      <c r="A191" s="222"/>
      <c r="B191" s="231"/>
      <c r="C191" s="222"/>
      <c r="D191" s="231"/>
      <c r="E191" s="222"/>
      <c r="F191" s="222"/>
      <c r="G191" s="235"/>
      <c r="H191" s="235"/>
      <c r="I191" s="225"/>
      <c r="J191" s="225"/>
      <c r="K191" s="225"/>
      <c r="L191" s="225"/>
      <c r="M191" s="225"/>
      <c r="N191" s="225"/>
      <c r="O191" s="225"/>
      <c r="P191" s="225"/>
      <c r="Q191" s="225"/>
      <c r="R191" s="260"/>
      <c r="S191" s="225"/>
      <c r="T191" s="225"/>
      <c r="U191" s="225"/>
      <c r="V191" s="225"/>
      <c r="W191" s="225"/>
      <c r="X191" s="225"/>
      <c r="Y191" s="260"/>
      <c r="Z191" s="223"/>
      <c r="AA191" s="216"/>
      <c r="AB191" s="224"/>
      <c r="AC191" s="224"/>
      <c r="AD191" s="224"/>
      <c r="AE191" s="224"/>
      <c r="AF191" s="224"/>
      <c r="AG191" s="224"/>
      <c r="AH191" s="224"/>
      <c r="AI191" s="224"/>
      <c r="AJ191" s="224"/>
      <c r="AK191" s="224"/>
      <c r="AL191" s="224"/>
    </row>
    <row r="192" spans="1:38" ht="16.5" customHeight="1">
      <c r="A192" s="222"/>
      <c r="B192" s="231"/>
      <c r="C192" s="222"/>
      <c r="D192" s="231"/>
      <c r="E192" s="222"/>
      <c r="F192" s="222"/>
      <c r="G192" s="235"/>
      <c r="H192" s="235"/>
      <c r="I192" s="225"/>
      <c r="J192" s="225"/>
      <c r="K192" s="225"/>
      <c r="L192" s="225"/>
      <c r="M192" s="225"/>
      <c r="N192" s="225"/>
      <c r="O192" s="225"/>
      <c r="P192" s="225"/>
      <c r="Q192" s="225"/>
      <c r="R192" s="260"/>
      <c r="S192" s="225"/>
      <c r="T192" s="225"/>
      <c r="U192" s="225"/>
      <c r="V192" s="225"/>
      <c r="W192" s="225"/>
      <c r="X192" s="225"/>
      <c r="Y192" s="260"/>
      <c r="Z192" s="223"/>
      <c r="AA192" s="216"/>
      <c r="AB192" s="224"/>
      <c r="AC192" s="224"/>
      <c r="AD192" s="224"/>
      <c r="AE192" s="224"/>
      <c r="AF192" s="224"/>
      <c r="AG192" s="224"/>
      <c r="AH192" s="224"/>
      <c r="AI192" s="224"/>
      <c r="AJ192" s="224"/>
      <c r="AK192" s="224"/>
      <c r="AL192" s="224"/>
    </row>
    <row r="193" spans="1:38" ht="16.5" customHeight="1">
      <c r="A193" s="222"/>
      <c r="B193" s="231"/>
      <c r="C193" s="222"/>
      <c r="D193" s="231"/>
      <c r="E193" s="222"/>
      <c r="F193" s="222"/>
      <c r="G193" s="235"/>
      <c r="H193" s="235"/>
      <c r="I193" s="225"/>
      <c r="J193" s="225"/>
      <c r="K193" s="225"/>
      <c r="L193" s="225"/>
      <c r="M193" s="225"/>
      <c r="N193" s="225"/>
      <c r="O193" s="225"/>
      <c r="P193" s="225"/>
      <c r="Q193" s="225"/>
      <c r="R193" s="260"/>
      <c r="S193" s="225"/>
      <c r="T193" s="225"/>
      <c r="U193" s="225"/>
      <c r="V193" s="225"/>
      <c r="W193" s="225"/>
      <c r="X193" s="225"/>
      <c r="Y193" s="260"/>
      <c r="Z193" s="223"/>
      <c r="AA193" s="216"/>
      <c r="AB193" s="224"/>
      <c r="AC193" s="224"/>
      <c r="AD193" s="224"/>
      <c r="AE193" s="224"/>
      <c r="AF193" s="224"/>
      <c r="AG193" s="224"/>
      <c r="AH193" s="224"/>
      <c r="AI193" s="224"/>
      <c r="AJ193" s="224"/>
      <c r="AK193" s="224"/>
      <c r="AL193" s="224"/>
    </row>
    <row r="194" spans="1:38" ht="16.5" customHeight="1">
      <c r="A194" s="222"/>
      <c r="B194" s="231"/>
      <c r="C194" s="222"/>
      <c r="D194" s="231"/>
      <c r="E194" s="222"/>
      <c r="F194" s="222"/>
      <c r="G194" s="235"/>
      <c r="H194" s="235"/>
      <c r="I194" s="225"/>
      <c r="J194" s="225"/>
      <c r="K194" s="225"/>
      <c r="L194" s="225"/>
      <c r="M194" s="225"/>
      <c r="N194" s="225"/>
      <c r="O194" s="225"/>
      <c r="P194" s="225"/>
      <c r="Q194" s="225"/>
      <c r="R194" s="260"/>
      <c r="S194" s="225"/>
      <c r="T194" s="225"/>
      <c r="U194" s="225"/>
      <c r="V194" s="225"/>
      <c r="W194" s="225"/>
      <c r="X194" s="225"/>
      <c r="Y194" s="260"/>
      <c r="Z194" s="223"/>
      <c r="AA194" s="216"/>
      <c r="AB194" s="224"/>
      <c r="AC194" s="224"/>
      <c r="AD194" s="224"/>
      <c r="AE194" s="224"/>
      <c r="AF194" s="224"/>
      <c r="AG194" s="224"/>
      <c r="AH194" s="224"/>
      <c r="AI194" s="224"/>
      <c r="AJ194" s="224"/>
      <c r="AK194" s="224"/>
      <c r="AL194" s="224"/>
    </row>
    <row r="195" spans="1:38" ht="16.5" customHeight="1">
      <c r="A195" s="222"/>
      <c r="B195" s="231"/>
      <c r="C195" s="222"/>
      <c r="D195" s="231"/>
      <c r="E195" s="222"/>
      <c r="F195" s="222"/>
      <c r="G195" s="235"/>
      <c r="H195" s="235"/>
      <c r="I195" s="225"/>
      <c r="J195" s="225"/>
      <c r="K195" s="225"/>
      <c r="L195" s="225"/>
      <c r="M195" s="225"/>
      <c r="N195" s="225"/>
      <c r="O195" s="225"/>
      <c r="P195" s="225"/>
      <c r="Q195" s="225"/>
      <c r="R195" s="260"/>
      <c r="S195" s="225"/>
      <c r="T195" s="225"/>
      <c r="U195" s="225"/>
      <c r="V195" s="225"/>
      <c r="W195" s="225"/>
      <c r="X195" s="225"/>
      <c r="Y195" s="260"/>
      <c r="Z195" s="223"/>
      <c r="AA195" s="216"/>
      <c r="AB195" s="224"/>
      <c r="AC195" s="224"/>
      <c r="AD195" s="224"/>
      <c r="AE195" s="224"/>
      <c r="AF195" s="224"/>
      <c r="AG195" s="224"/>
      <c r="AH195" s="224"/>
      <c r="AI195" s="224"/>
      <c r="AJ195" s="224"/>
      <c r="AK195" s="224"/>
      <c r="AL195" s="224"/>
    </row>
    <row r="196" spans="1:38" ht="16.5" customHeight="1">
      <c r="A196" s="222"/>
      <c r="B196" s="231"/>
      <c r="C196" s="222"/>
      <c r="D196" s="231"/>
      <c r="E196" s="222"/>
      <c r="F196" s="222"/>
      <c r="G196" s="235"/>
      <c r="H196" s="235"/>
      <c r="I196" s="225"/>
      <c r="J196" s="225"/>
      <c r="K196" s="225"/>
      <c r="L196" s="225"/>
      <c r="M196" s="225"/>
      <c r="N196" s="225"/>
      <c r="O196" s="225"/>
      <c r="P196" s="225"/>
      <c r="Q196" s="225"/>
      <c r="R196" s="260"/>
      <c r="S196" s="225"/>
      <c r="T196" s="225"/>
      <c r="U196" s="225"/>
      <c r="V196" s="225"/>
      <c r="W196" s="225"/>
      <c r="X196" s="225"/>
      <c r="Y196" s="260"/>
      <c r="Z196" s="223"/>
      <c r="AA196" s="216"/>
      <c r="AB196" s="224"/>
      <c r="AC196" s="224"/>
      <c r="AD196" s="224"/>
      <c r="AE196" s="224"/>
      <c r="AF196" s="224"/>
      <c r="AG196" s="224"/>
      <c r="AH196" s="224"/>
      <c r="AI196" s="224"/>
      <c r="AJ196" s="224"/>
      <c r="AK196" s="224"/>
      <c r="AL196" s="224"/>
    </row>
    <row r="197" spans="1:38" ht="16.5" customHeight="1">
      <c r="A197" s="222"/>
      <c r="B197" s="231"/>
      <c r="C197" s="222"/>
      <c r="D197" s="231"/>
      <c r="E197" s="222"/>
      <c r="F197" s="222"/>
      <c r="G197" s="235"/>
      <c r="H197" s="235"/>
      <c r="I197" s="225"/>
      <c r="J197" s="225"/>
      <c r="K197" s="225"/>
      <c r="L197" s="225"/>
      <c r="M197" s="225"/>
      <c r="N197" s="225"/>
      <c r="O197" s="225"/>
      <c r="P197" s="225"/>
      <c r="Q197" s="225"/>
      <c r="R197" s="260"/>
      <c r="S197" s="225"/>
      <c r="T197" s="225"/>
      <c r="U197" s="225"/>
      <c r="V197" s="225"/>
      <c r="W197" s="225"/>
      <c r="X197" s="225"/>
      <c r="Y197" s="260"/>
      <c r="Z197" s="223"/>
      <c r="AA197" s="216"/>
      <c r="AB197" s="224"/>
      <c r="AC197" s="224"/>
      <c r="AD197" s="224"/>
      <c r="AE197" s="224"/>
      <c r="AF197" s="224"/>
      <c r="AG197" s="224"/>
      <c r="AH197" s="224"/>
      <c r="AI197" s="224"/>
      <c r="AJ197" s="224"/>
      <c r="AK197" s="224"/>
      <c r="AL197" s="224"/>
    </row>
    <row r="198" spans="1:38" ht="16.5" customHeight="1">
      <c r="A198" s="222"/>
      <c r="B198" s="231"/>
      <c r="C198" s="222"/>
      <c r="D198" s="231"/>
      <c r="E198" s="222"/>
      <c r="F198" s="222"/>
      <c r="G198" s="235"/>
      <c r="H198" s="235"/>
      <c r="I198" s="225"/>
      <c r="J198" s="225"/>
      <c r="K198" s="225"/>
      <c r="L198" s="225"/>
      <c r="M198" s="225"/>
      <c r="N198" s="225"/>
      <c r="O198" s="225"/>
      <c r="P198" s="225"/>
      <c r="Q198" s="225"/>
      <c r="R198" s="260"/>
      <c r="S198" s="225"/>
      <c r="T198" s="225"/>
      <c r="U198" s="225"/>
      <c r="V198" s="225"/>
      <c r="W198" s="225"/>
      <c r="X198" s="225"/>
      <c r="Y198" s="260"/>
      <c r="Z198" s="223"/>
      <c r="AA198" s="216"/>
      <c r="AB198" s="224"/>
      <c r="AC198" s="224"/>
      <c r="AD198" s="224"/>
      <c r="AE198" s="224"/>
      <c r="AF198" s="224"/>
      <c r="AG198" s="224"/>
      <c r="AH198" s="224"/>
      <c r="AI198" s="224"/>
      <c r="AJ198" s="224"/>
      <c r="AK198" s="224"/>
      <c r="AL198" s="224"/>
    </row>
    <row r="199" spans="1:38" ht="16.5" customHeight="1">
      <c r="A199" s="222"/>
      <c r="B199" s="231"/>
      <c r="C199" s="222"/>
      <c r="D199" s="231"/>
      <c r="E199" s="222"/>
      <c r="F199" s="222"/>
      <c r="G199" s="235"/>
      <c r="H199" s="235"/>
      <c r="I199" s="225"/>
      <c r="J199" s="225"/>
      <c r="K199" s="225"/>
      <c r="L199" s="225"/>
      <c r="M199" s="225"/>
      <c r="N199" s="225"/>
      <c r="O199" s="225"/>
      <c r="P199" s="225"/>
      <c r="Q199" s="225"/>
      <c r="R199" s="260"/>
      <c r="S199" s="225"/>
      <c r="T199" s="225"/>
      <c r="U199" s="225"/>
      <c r="V199" s="225"/>
      <c r="W199" s="225"/>
      <c r="X199" s="225"/>
      <c r="Y199" s="260"/>
      <c r="Z199" s="223"/>
      <c r="AA199" s="216"/>
      <c r="AB199" s="224"/>
      <c r="AC199" s="224"/>
      <c r="AD199" s="224"/>
      <c r="AE199" s="224"/>
      <c r="AF199" s="224"/>
      <c r="AG199" s="224"/>
      <c r="AH199" s="224"/>
      <c r="AI199" s="224"/>
      <c r="AJ199" s="224"/>
      <c r="AK199" s="224"/>
      <c r="AL199" s="224"/>
    </row>
    <row r="200" spans="1:38" ht="16.5" customHeight="1">
      <c r="A200" s="222"/>
      <c r="B200" s="231"/>
      <c r="C200" s="222"/>
      <c r="D200" s="231"/>
      <c r="E200" s="222"/>
      <c r="F200" s="222"/>
      <c r="G200" s="235"/>
      <c r="H200" s="235"/>
      <c r="I200" s="225"/>
      <c r="J200" s="225"/>
      <c r="K200" s="225"/>
      <c r="L200" s="225"/>
      <c r="M200" s="225"/>
      <c r="N200" s="225"/>
      <c r="O200" s="225"/>
      <c r="P200" s="225"/>
      <c r="Q200" s="225"/>
      <c r="R200" s="260"/>
      <c r="S200" s="225"/>
      <c r="T200" s="225"/>
      <c r="U200" s="225"/>
      <c r="V200" s="225"/>
      <c r="W200" s="225"/>
      <c r="X200" s="225"/>
      <c r="Y200" s="260"/>
      <c r="Z200" s="223"/>
      <c r="AA200" s="216"/>
      <c r="AB200" s="224"/>
      <c r="AC200" s="224"/>
      <c r="AD200" s="224"/>
      <c r="AE200" s="224"/>
      <c r="AF200" s="224"/>
      <c r="AG200" s="224"/>
      <c r="AH200" s="224"/>
      <c r="AI200" s="224"/>
      <c r="AJ200" s="224"/>
      <c r="AK200" s="224"/>
      <c r="AL200" s="224"/>
    </row>
    <row r="201" spans="1:38" ht="16.5" customHeight="1">
      <c r="A201" s="222"/>
      <c r="B201" s="231"/>
      <c r="C201" s="222"/>
      <c r="D201" s="231"/>
      <c r="E201" s="222"/>
      <c r="F201" s="222"/>
      <c r="G201" s="235"/>
      <c r="H201" s="235"/>
      <c r="I201" s="225"/>
      <c r="J201" s="225"/>
      <c r="K201" s="225"/>
      <c r="L201" s="225"/>
      <c r="M201" s="225"/>
      <c r="N201" s="225"/>
      <c r="O201" s="225"/>
      <c r="P201" s="225"/>
      <c r="Q201" s="225"/>
      <c r="R201" s="260"/>
      <c r="S201" s="225"/>
      <c r="T201" s="225"/>
      <c r="U201" s="225"/>
      <c r="V201" s="225"/>
      <c r="W201" s="225"/>
      <c r="X201" s="225"/>
      <c r="Y201" s="260"/>
      <c r="Z201" s="223"/>
      <c r="AA201" s="216"/>
      <c r="AB201" s="224"/>
      <c r="AC201" s="224"/>
      <c r="AD201" s="224"/>
      <c r="AE201" s="224"/>
      <c r="AF201" s="224"/>
      <c r="AG201" s="224"/>
      <c r="AH201" s="224"/>
      <c r="AI201" s="224"/>
      <c r="AJ201" s="224"/>
      <c r="AK201" s="224"/>
      <c r="AL201" s="224"/>
    </row>
    <row r="202" spans="1:38" ht="16.5" customHeight="1">
      <c r="A202" s="222"/>
      <c r="B202" s="231"/>
      <c r="C202" s="222"/>
      <c r="D202" s="231"/>
      <c r="E202" s="222"/>
      <c r="F202" s="222"/>
      <c r="G202" s="235"/>
      <c r="H202" s="235"/>
      <c r="I202" s="225"/>
      <c r="J202" s="225"/>
      <c r="K202" s="225"/>
      <c r="L202" s="225"/>
      <c r="M202" s="225"/>
      <c r="N202" s="225"/>
      <c r="O202" s="225"/>
      <c r="P202" s="225"/>
      <c r="Q202" s="225"/>
      <c r="R202" s="260"/>
      <c r="S202" s="225"/>
      <c r="T202" s="225"/>
      <c r="U202" s="225"/>
      <c r="V202" s="225"/>
      <c r="W202" s="225"/>
      <c r="X202" s="225"/>
      <c r="Y202" s="260"/>
      <c r="Z202" s="223"/>
      <c r="AA202" s="216"/>
      <c r="AB202" s="224"/>
      <c r="AC202" s="224"/>
      <c r="AD202" s="224"/>
      <c r="AE202" s="224"/>
      <c r="AF202" s="224"/>
      <c r="AG202" s="224"/>
      <c r="AH202" s="224"/>
      <c r="AI202" s="224"/>
      <c r="AJ202" s="224"/>
      <c r="AK202" s="224"/>
      <c r="AL202" s="224"/>
    </row>
    <row r="203" spans="1:38" ht="16.5" customHeight="1">
      <c r="A203" s="222"/>
      <c r="B203" s="231"/>
      <c r="C203" s="222"/>
      <c r="D203" s="231"/>
      <c r="E203" s="222"/>
      <c r="F203" s="222"/>
      <c r="G203" s="235"/>
      <c r="H203" s="235"/>
      <c r="I203" s="225"/>
      <c r="J203" s="225"/>
      <c r="K203" s="225"/>
      <c r="L203" s="225"/>
      <c r="M203" s="225"/>
      <c r="N203" s="225"/>
      <c r="O203" s="225"/>
      <c r="P203" s="225"/>
      <c r="Q203" s="225"/>
      <c r="R203" s="260"/>
      <c r="S203" s="225"/>
      <c r="T203" s="225"/>
      <c r="U203" s="225"/>
      <c r="V203" s="225"/>
      <c r="W203" s="225"/>
      <c r="X203" s="225"/>
      <c r="Y203" s="260"/>
      <c r="Z203" s="223"/>
      <c r="AA203" s="216"/>
      <c r="AB203" s="224"/>
      <c r="AC203" s="224"/>
      <c r="AD203" s="224"/>
      <c r="AE203" s="224"/>
      <c r="AF203" s="224"/>
      <c r="AG203" s="224"/>
      <c r="AH203" s="224"/>
      <c r="AI203" s="224"/>
      <c r="AJ203" s="224"/>
      <c r="AK203" s="224"/>
      <c r="AL203" s="224"/>
    </row>
    <row r="204" spans="1:38" ht="16.5" customHeight="1">
      <c r="A204" s="222"/>
      <c r="B204" s="231"/>
      <c r="C204" s="222"/>
      <c r="D204" s="231"/>
      <c r="E204" s="222"/>
      <c r="F204" s="222"/>
      <c r="G204" s="235"/>
      <c r="H204" s="235"/>
      <c r="I204" s="225"/>
      <c r="J204" s="225"/>
      <c r="K204" s="225"/>
      <c r="L204" s="225"/>
      <c r="M204" s="225"/>
      <c r="N204" s="225"/>
      <c r="O204" s="225"/>
      <c r="P204" s="225"/>
      <c r="Q204" s="225"/>
      <c r="R204" s="260"/>
      <c r="S204" s="225"/>
      <c r="T204" s="225"/>
      <c r="U204" s="225"/>
      <c r="V204" s="225"/>
      <c r="W204" s="225"/>
      <c r="X204" s="225"/>
      <c r="Y204" s="260"/>
      <c r="Z204" s="223"/>
      <c r="AA204" s="216"/>
      <c r="AB204" s="224"/>
      <c r="AC204" s="224"/>
      <c r="AD204" s="224"/>
      <c r="AE204" s="224"/>
      <c r="AF204" s="224"/>
      <c r="AG204" s="224"/>
      <c r="AH204" s="224"/>
      <c r="AI204" s="224"/>
      <c r="AJ204" s="224"/>
      <c r="AK204" s="224"/>
      <c r="AL204" s="224"/>
    </row>
    <row r="205" spans="1:38" ht="16.5" customHeight="1">
      <c r="A205" s="222"/>
      <c r="B205" s="231"/>
      <c r="C205" s="222"/>
      <c r="D205" s="231"/>
      <c r="E205" s="222"/>
      <c r="F205" s="222"/>
      <c r="G205" s="235"/>
      <c r="H205" s="235"/>
      <c r="I205" s="225"/>
      <c r="J205" s="225"/>
      <c r="K205" s="225"/>
      <c r="L205" s="225"/>
      <c r="M205" s="225"/>
      <c r="N205" s="225"/>
      <c r="O205" s="225"/>
      <c r="P205" s="225"/>
      <c r="Q205" s="225"/>
      <c r="R205" s="260"/>
      <c r="S205" s="225"/>
      <c r="T205" s="225"/>
      <c r="U205" s="225"/>
      <c r="V205" s="225"/>
      <c r="W205" s="225"/>
      <c r="X205" s="225"/>
      <c r="Y205" s="260"/>
      <c r="Z205" s="223"/>
      <c r="AA205" s="216"/>
      <c r="AB205" s="224"/>
      <c r="AC205" s="224"/>
      <c r="AD205" s="224"/>
      <c r="AE205" s="224"/>
      <c r="AF205" s="224"/>
      <c r="AG205" s="224"/>
      <c r="AH205" s="224"/>
      <c r="AI205" s="224"/>
      <c r="AJ205" s="224"/>
      <c r="AK205" s="224"/>
      <c r="AL205" s="224"/>
    </row>
    <row r="206" spans="1:38" ht="16.5" customHeight="1">
      <c r="A206" s="222"/>
      <c r="B206" s="231"/>
      <c r="C206" s="222"/>
      <c r="D206" s="231"/>
      <c r="E206" s="222"/>
      <c r="F206" s="222"/>
      <c r="G206" s="235"/>
      <c r="H206" s="235"/>
      <c r="I206" s="225"/>
      <c r="J206" s="225"/>
      <c r="K206" s="225"/>
      <c r="L206" s="225"/>
      <c r="M206" s="225"/>
      <c r="N206" s="225"/>
      <c r="O206" s="225"/>
      <c r="P206" s="225"/>
      <c r="Q206" s="225"/>
      <c r="R206" s="260"/>
      <c r="S206" s="225"/>
      <c r="T206" s="225"/>
      <c r="U206" s="225"/>
      <c r="V206" s="225"/>
      <c r="W206" s="225"/>
      <c r="X206" s="225"/>
      <c r="Y206" s="260"/>
      <c r="Z206" s="223"/>
      <c r="AA206" s="216"/>
      <c r="AB206" s="224"/>
      <c r="AC206" s="224"/>
      <c r="AD206" s="224"/>
      <c r="AE206" s="224"/>
      <c r="AF206" s="224"/>
      <c r="AG206" s="224"/>
      <c r="AH206" s="224"/>
      <c r="AI206" s="224"/>
      <c r="AJ206" s="224"/>
      <c r="AK206" s="224"/>
      <c r="AL206" s="224"/>
    </row>
    <row r="207" spans="1:38" ht="16.5" customHeight="1">
      <c r="A207" s="222"/>
      <c r="B207" s="231"/>
      <c r="C207" s="222"/>
      <c r="D207" s="231"/>
      <c r="E207" s="222"/>
      <c r="F207" s="222"/>
      <c r="G207" s="235"/>
      <c r="H207" s="235"/>
      <c r="I207" s="225"/>
      <c r="J207" s="225"/>
      <c r="K207" s="225"/>
      <c r="L207" s="225"/>
      <c r="M207" s="225"/>
      <c r="N207" s="225"/>
      <c r="O207" s="225"/>
      <c r="P207" s="225"/>
      <c r="Q207" s="225"/>
      <c r="R207" s="260"/>
      <c r="S207" s="225"/>
      <c r="T207" s="225"/>
      <c r="U207" s="225"/>
      <c r="V207" s="225"/>
      <c r="W207" s="225"/>
      <c r="X207" s="225"/>
      <c r="Y207" s="260"/>
      <c r="Z207" s="223"/>
      <c r="AA207" s="216"/>
      <c r="AB207" s="224"/>
      <c r="AC207" s="224"/>
      <c r="AD207" s="224"/>
      <c r="AE207" s="224"/>
      <c r="AF207" s="224"/>
      <c r="AG207" s="224"/>
      <c r="AH207" s="224"/>
      <c r="AI207" s="224"/>
      <c r="AJ207" s="224"/>
      <c r="AK207" s="224"/>
      <c r="AL207" s="224"/>
    </row>
    <row r="208" spans="1:38" ht="16.5" customHeight="1">
      <c r="A208" s="222"/>
      <c r="B208" s="231"/>
      <c r="C208" s="222"/>
      <c r="D208" s="231"/>
      <c r="E208" s="222"/>
      <c r="F208" s="222"/>
      <c r="G208" s="235"/>
      <c r="H208" s="235"/>
      <c r="I208" s="225"/>
      <c r="J208" s="225"/>
      <c r="K208" s="225"/>
      <c r="L208" s="225"/>
      <c r="M208" s="225"/>
      <c r="N208" s="225"/>
      <c r="O208" s="225"/>
      <c r="P208" s="225"/>
      <c r="Q208" s="225"/>
      <c r="R208" s="260"/>
      <c r="S208" s="225"/>
      <c r="T208" s="225"/>
      <c r="U208" s="225"/>
      <c r="V208" s="225"/>
      <c r="W208" s="225"/>
      <c r="X208" s="225"/>
      <c r="Y208" s="260"/>
      <c r="Z208" s="223"/>
      <c r="AA208" s="216"/>
      <c r="AB208" s="224"/>
      <c r="AC208" s="224"/>
      <c r="AD208" s="224"/>
      <c r="AE208" s="224"/>
      <c r="AF208" s="224"/>
      <c r="AG208" s="224"/>
      <c r="AH208" s="224"/>
      <c r="AI208" s="224"/>
      <c r="AJ208" s="224"/>
      <c r="AK208" s="224"/>
      <c r="AL208" s="224"/>
    </row>
    <row r="209" spans="1:38" ht="16.5" customHeight="1">
      <c r="A209" s="222"/>
      <c r="B209" s="231"/>
      <c r="C209" s="222"/>
      <c r="D209" s="231"/>
      <c r="E209" s="222"/>
      <c r="F209" s="222"/>
      <c r="G209" s="235"/>
      <c r="H209" s="235"/>
      <c r="I209" s="225"/>
      <c r="J209" s="225"/>
      <c r="K209" s="225"/>
      <c r="L209" s="225"/>
      <c r="M209" s="225"/>
      <c r="N209" s="225"/>
      <c r="O209" s="225"/>
      <c r="P209" s="225"/>
      <c r="Q209" s="225"/>
      <c r="R209" s="260"/>
      <c r="S209" s="225"/>
      <c r="T209" s="225"/>
      <c r="U209" s="225"/>
      <c r="V209" s="225"/>
      <c r="W209" s="225"/>
      <c r="X209" s="225"/>
      <c r="Y209" s="260"/>
      <c r="Z209" s="223"/>
      <c r="AA209" s="216"/>
      <c r="AB209" s="224"/>
      <c r="AC209" s="224"/>
      <c r="AD209" s="224"/>
      <c r="AE209" s="224"/>
      <c r="AF209" s="224"/>
      <c r="AG209" s="224"/>
      <c r="AH209" s="224"/>
      <c r="AI209" s="224"/>
      <c r="AJ209" s="224"/>
      <c r="AK209" s="224"/>
      <c r="AL209" s="224"/>
    </row>
    <row r="210" spans="1:38" ht="16.5" customHeight="1">
      <c r="A210" s="222"/>
      <c r="B210" s="231"/>
      <c r="C210" s="222"/>
      <c r="D210" s="231"/>
      <c r="E210" s="222"/>
      <c r="F210" s="222"/>
      <c r="G210" s="235"/>
      <c r="H210" s="235"/>
      <c r="I210" s="225"/>
      <c r="J210" s="225"/>
      <c r="K210" s="225"/>
      <c r="L210" s="225"/>
      <c r="M210" s="225"/>
      <c r="N210" s="225"/>
      <c r="O210" s="225"/>
      <c r="P210" s="225"/>
      <c r="Q210" s="225"/>
      <c r="R210" s="260"/>
      <c r="S210" s="225"/>
      <c r="T210" s="225"/>
      <c r="U210" s="225"/>
      <c r="V210" s="225"/>
      <c r="W210" s="225"/>
      <c r="X210" s="225"/>
      <c r="Y210" s="260"/>
      <c r="Z210" s="223"/>
      <c r="AA210" s="216"/>
      <c r="AB210" s="224"/>
      <c r="AC210" s="224"/>
      <c r="AD210" s="224"/>
      <c r="AE210" s="224"/>
      <c r="AF210" s="224"/>
      <c r="AG210" s="224"/>
      <c r="AH210" s="224"/>
      <c r="AI210" s="224"/>
      <c r="AJ210" s="224"/>
      <c r="AK210" s="224"/>
      <c r="AL210" s="224"/>
    </row>
    <row r="211" spans="1:38" ht="16.5" customHeight="1">
      <c r="A211" s="222"/>
      <c r="B211" s="231"/>
      <c r="C211" s="222"/>
      <c r="D211" s="231"/>
      <c r="E211" s="222"/>
      <c r="F211" s="222"/>
      <c r="G211" s="235"/>
      <c r="H211" s="235"/>
      <c r="I211" s="225"/>
      <c r="J211" s="225"/>
      <c r="K211" s="225"/>
      <c r="L211" s="225"/>
      <c r="M211" s="225"/>
      <c r="N211" s="225"/>
      <c r="O211" s="225"/>
      <c r="P211" s="225"/>
      <c r="Q211" s="225"/>
      <c r="R211" s="260"/>
      <c r="S211" s="225"/>
      <c r="T211" s="225"/>
      <c r="U211" s="225"/>
      <c r="V211" s="225"/>
      <c r="W211" s="225"/>
      <c r="X211" s="225"/>
      <c r="Y211" s="260"/>
      <c r="Z211" s="223"/>
      <c r="AA211" s="216"/>
      <c r="AB211" s="224"/>
      <c r="AC211" s="224"/>
      <c r="AD211" s="224"/>
      <c r="AE211" s="224"/>
      <c r="AF211" s="224"/>
      <c r="AG211" s="224"/>
      <c r="AH211" s="224"/>
      <c r="AI211" s="224"/>
      <c r="AJ211" s="224"/>
      <c r="AK211" s="224"/>
      <c r="AL211" s="224"/>
    </row>
    <row r="212" spans="1:38" ht="16.5" customHeight="1">
      <c r="A212" s="222"/>
      <c r="B212" s="231"/>
      <c r="C212" s="222"/>
      <c r="D212" s="231"/>
      <c r="E212" s="222"/>
      <c r="F212" s="222"/>
      <c r="G212" s="235"/>
      <c r="H212" s="235"/>
      <c r="I212" s="225"/>
      <c r="J212" s="225"/>
      <c r="K212" s="225"/>
      <c r="L212" s="225"/>
      <c r="M212" s="225"/>
      <c r="N212" s="225"/>
      <c r="O212" s="225"/>
      <c r="P212" s="225"/>
      <c r="Q212" s="225"/>
      <c r="R212" s="260"/>
      <c r="S212" s="225"/>
      <c r="T212" s="225"/>
      <c r="U212" s="225"/>
      <c r="V212" s="225"/>
      <c r="W212" s="225"/>
      <c r="X212" s="225"/>
      <c r="Y212" s="260"/>
      <c r="Z212" s="223"/>
      <c r="AA212" s="216"/>
      <c r="AB212" s="224"/>
      <c r="AC212" s="224"/>
      <c r="AD212" s="224"/>
      <c r="AE212" s="224"/>
      <c r="AF212" s="224"/>
      <c r="AG212" s="224"/>
      <c r="AH212" s="224"/>
      <c r="AI212" s="224"/>
      <c r="AJ212" s="224"/>
      <c r="AK212" s="224"/>
      <c r="AL212" s="224"/>
    </row>
    <row r="213" spans="1:38" ht="16.5" customHeight="1">
      <c r="A213" s="222"/>
      <c r="B213" s="231"/>
      <c r="C213" s="222"/>
      <c r="D213" s="231"/>
      <c r="E213" s="222"/>
      <c r="F213" s="222"/>
      <c r="G213" s="235"/>
      <c r="H213" s="235"/>
      <c r="I213" s="225"/>
      <c r="J213" s="225"/>
      <c r="K213" s="225"/>
      <c r="L213" s="225"/>
      <c r="M213" s="225"/>
      <c r="N213" s="225"/>
      <c r="O213" s="225"/>
      <c r="P213" s="225"/>
      <c r="Q213" s="225"/>
      <c r="R213" s="260"/>
      <c r="S213" s="225"/>
      <c r="T213" s="225"/>
      <c r="U213" s="225"/>
      <c r="V213" s="225"/>
      <c r="W213" s="225"/>
      <c r="X213" s="225"/>
      <c r="Y213" s="260"/>
      <c r="Z213" s="223"/>
      <c r="AA213" s="216"/>
      <c r="AB213" s="224"/>
      <c r="AC213" s="224"/>
      <c r="AD213" s="224"/>
      <c r="AE213" s="224"/>
      <c r="AF213" s="224"/>
      <c r="AG213" s="224"/>
      <c r="AH213" s="224"/>
      <c r="AI213" s="224"/>
      <c r="AJ213" s="224"/>
      <c r="AK213" s="224"/>
      <c r="AL213" s="224"/>
    </row>
    <row r="214" spans="1:38" ht="16.5" customHeight="1">
      <c r="A214" s="222"/>
      <c r="B214" s="231"/>
      <c r="C214" s="222"/>
      <c r="D214" s="231"/>
      <c r="E214" s="222"/>
      <c r="F214" s="222"/>
      <c r="G214" s="235"/>
      <c r="H214" s="235"/>
      <c r="I214" s="225"/>
      <c r="J214" s="225"/>
      <c r="K214" s="225"/>
      <c r="L214" s="225"/>
      <c r="M214" s="225"/>
      <c r="N214" s="225"/>
      <c r="O214" s="225"/>
      <c r="P214" s="225"/>
      <c r="Q214" s="225"/>
      <c r="R214" s="260"/>
      <c r="S214" s="225"/>
      <c r="T214" s="225"/>
      <c r="U214" s="225"/>
      <c r="V214" s="225"/>
      <c r="W214" s="225"/>
      <c r="X214" s="225"/>
      <c r="Y214" s="260"/>
      <c r="Z214" s="223"/>
      <c r="AA214" s="216"/>
      <c r="AB214" s="224"/>
      <c r="AC214" s="224"/>
      <c r="AD214" s="224"/>
      <c r="AE214" s="224"/>
      <c r="AF214" s="224"/>
      <c r="AG214" s="224"/>
      <c r="AH214" s="224"/>
      <c r="AI214" s="224"/>
      <c r="AJ214" s="224"/>
      <c r="AK214" s="224"/>
      <c r="AL214" s="224"/>
    </row>
    <row r="215" spans="1:38" ht="16.5" customHeight="1">
      <c r="A215" s="222"/>
      <c r="B215" s="231"/>
      <c r="C215" s="222"/>
      <c r="D215" s="231"/>
      <c r="E215" s="222"/>
      <c r="F215" s="222"/>
      <c r="G215" s="235"/>
      <c r="H215" s="235"/>
      <c r="I215" s="225"/>
      <c r="J215" s="225"/>
      <c r="K215" s="225"/>
      <c r="L215" s="225"/>
      <c r="M215" s="225"/>
      <c r="N215" s="225"/>
      <c r="O215" s="225"/>
      <c r="P215" s="225"/>
      <c r="Q215" s="225"/>
      <c r="R215" s="260"/>
      <c r="S215" s="225"/>
      <c r="T215" s="225"/>
      <c r="U215" s="225"/>
      <c r="V215" s="225"/>
      <c r="W215" s="225"/>
      <c r="X215" s="225"/>
      <c r="Y215" s="260"/>
      <c r="Z215" s="223"/>
      <c r="AA215" s="216"/>
      <c r="AB215" s="224"/>
      <c r="AC215" s="224"/>
      <c r="AD215" s="224"/>
      <c r="AE215" s="224"/>
      <c r="AF215" s="224"/>
      <c r="AG215" s="224"/>
      <c r="AH215" s="224"/>
      <c r="AI215" s="224"/>
      <c r="AJ215" s="224"/>
      <c r="AK215" s="224"/>
      <c r="AL215" s="224"/>
    </row>
    <row r="216" spans="1:38" ht="16.5" customHeight="1">
      <c r="A216" s="222"/>
      <c r="B216" s="231"/>
      <c r="C216" s="222"/>
      <c r="D216" s="231"/>
      <c r="E216" s="222"/>
      <c r="F216" s="222"/>
      <c r="G216" s="235"/>
      <c r="H216" s="235"/>
      <c r="I216" s="225"/>
      <c r="J216" s="225"/>
      <c r="K216" s="225"/>
      <c r="L216" s="225"/>
      <c r="M216" s="225"/>
      <c r="N216" s="225"/>
      <c r="O216" s="225"/>
      <c r="P216" s="225"/>
      <c r="Q216" s="225"/>
      <c r="R216" s="260"/>
      <c r="S216" s="225"/>
      <c r="T216" s="225"/>
      <c r="U216" s="225"/>
      <c r="V216" s="225"/>
      <c r="W216" s="225"/>
      <c r="X216" s="225"/>
      <c r="Y216" s="260"/>
      <c r="Z216" s="223"/>
      <c r="AA216" s="216"/>
      <c r="AB216" s="224"/>
      <c r="AC216" s="224"/>
      <c r="AD216" s="224"/>
      <c r="AE216" s="224"/>
      <c r="AF216" s="224"/>
      <c r="AG216" s="224"/>
      <c r="AH216" s="224"/>
      <c r="AI216" s="224"/>
      <c r="AJ216" s="224"/>
      <c r="AK216" s="224"/>
      <c r="AL216" s="224"/>
    </row>
    <row r="217" spans="1:38" ht="16.5" customHeight="1">
      <c r="A217" s="222"/>
      <c r="B217" s="231"/>
      <c r="C217" s="222"/>
      <c r="D217" s="231"/>
      <c r="E217" s="222"/>
      <c r="F217" s="222"/>
      <c r="G217" s="235"/>
      <c r="H217" s="235"/>
      <c r="I217" s="225"/>
      <c r="J217" s="225"/>
      <c r="K217" s="225"/>
      <c r="L217" s="225"/>
      <c r="M217" s="225"/>
      <c r="N217" s="225"/>
      <c r="O217" s="225"/>
      <c r="P217" s="225"/>
      <c r="Q217" s="225"/>
      <c r="R217" s="260"/>
      <c r="S217" s="225"/>
      <c r="T217" s="225"/>
      <c r="U217" s="225"/>
      <c r="V217" s="225"/>
      <c r="W217" s="225"/>
      <c r="X217" s="225"/>
      <c r="Y217" s="260"/>
      <c r="Z217" s="223"/>
      <c r="AA217" s="216"/>
      <c r="AB217" s="224"/>
      <c r="AC217" s="224"/>
      <c r="AD217" s="224"/>
      <c r="AE217" s="224"/>
      <c r="AF217" s="224"/>
      <c r="AG217" s="224"/>
      <c r="AH217" s="224"/>
      <c r="AI217" s="224"/>
      <c r="AJ217" s="224"/>
      <c r="AK217" s="224"/>
      <c r="AL217" s="224"/>
    </row>
    <row r="218" spans="1:38" ht="16.5" customHeight="1">
      <c r="A218" s="222"/>
      <c r="B218" s="231"/>
      <c r="C218" s="222"/>
      <c r="D218" s="231"/>
      <c r="E218" s="222"/>
      <c r="F218" s="222"/>
      <c r="G218" s="235"/>
      <c r="H218" s="235"/>
      <c r="I218" s="225"/>
      <c r="J218" s="225"/>
      <c r="K218" s="225"/>
      <c r="L218" s="225"/>
      <c r="M218" s="225"/>
      <c r="N218" s="225"/>
      <c r="O218" s="225"/>
      <c r="P218" s="225"/>
      <c r="Q218" s="225"/>
      <c r="R218" s="260"/>
      <c r="S218" s="225"/>
      <c r="T218" s="225"/>
      <c r="U218" s="225"/>
      <c r="V218" s="225"/>
      <c r="W218" s="225"/>
      <c r="X218" s="225"/>
      <c r="Y218" s="260"/>
      <c r="Z218" s="223"/>
      <c r="AA218" s="216"/>
      <c r="AB218" s="224"/>
      <c r="AC218" s="224"/>
      <c r="AD218" s="224"/>
      <c r="AE218" s="224"/>
      <c r="AF218" s="224"/>
      <c r="AG218" s="224"/>
      <c r="AH218" s="224"/>
      <c r="AI218" s="224"/>
      <c r="AJ218" s="224"/>
      <c r="AK218" s="224"/>
      <c r="AL218" s="224"/>
    </row>
    <row r="219" spans="1:38" ht="16.5" customHeight="1">
      <c r="A219" s="222"/>
      <c r="B219" s="231"/>
      <c r="C219" s="222"/>
      <c r="D219" s="231"/>
      <c r="E219" s="222"/>
      <c r="F219" s="222"/>
      <c r="G219" s="235"/>
      <c r="H219" s="235"/>
      <c r="I219" s="225"/>
      <c r="J219" s="225"/>
      <c r="K219" s="225"/>
      <c r="L219" s="225"/>
      <c r="M219" s="225"/>
      <c r="N219" s="225"/>
      <c r="O219" s="225"/>
      <c r="P219" s="225"/>
      <c r="Q219" s="225"/>
      <c r="R219" s="260"/>
      <c r="S219" s="225"/>
      <c r="T219" s="225"/>
      <c r="U219" s="225"/>
      <c r="V219" s="225"/>
      <c r="W219" s="225"/>
      <c r="X219" s="225"/>
      <c r="Y219" s="260"/>
      <c r="Z219" s="223"/>
      <c r="AA219" s="216"/>
      <c r="AB219" s="224"/>
      <c r="AC219" s="224"/>
      <c r="AD219" s="224"/>
      <c r="AE219" s="224"/>
      <c r="AF219" s="224"/>
      <c r="AG219" s="224"/>
      <c r="AH219" s="224"/>
      <c r="AI219" s="224"/>
      <c r="AJ219" s="224"/>
      <c r="AK219" s="224"/>
      <c r="AL219" s="224"/>
    </row>
    <row r="220" spans="1:38" ht="16.5" customHeight="1">
      <c r="A220" s="222"/>
      <c r="B220" s="231"/>
      <c r="C220" s="222"/>
      <c r="D220" s="231"/>
      <c r="E220" s="222"/>
      <c r="F220" s="222"/>
      <c r="G220" s="235"/>
      <c r="H220" s="235"/>
      <c r="I220" s="225"/>
      <c r="J220" s="225"/>
      <c r="K220" s="225"/>
      <c r="L220" s="225"/>
      <c r="M220" s="225"/>
      <c r="N220" s="225"/>
      <c r="O220" s="225"/>
      <c r="P220" s="225"/>
      <c r="Q220" s="225"/>
      <c r="R220" s="260"/>
      <c r="S220" s="225"/>
      <c r="T220" s="225"/>
      <c r="U220" s="225"/>
      <c r="V220" s="225"/>
      <c r="W220" s="225"/>
      <c r="X220" s="225"/>
      <c r="Y220" s="260"/>
      <c r="Z220" s="223"/>
      <c r="AA220" s="216"/>
      <c r="AB220" s="224"/>
      <c r="AC220" s="224"/>
      <c r="AD220" s="224"/>
      <c r="AE220" s="224"/>
      <c r="AF220" s="224"/>
      <c r="AG220" s="224"/>
      <c r="AH220" s="224"/>
      <c r="AI220" s="224"/>
      <c r="AJ220" s="224"/>
      <c r="AK220" s="224"/>
      <c r="AL220" s="224"/>
    </row>
    <row r="221" spans="1:38" ht="16.5" customHeight="1">
      <c r="A221" s="222"/>
      <c r="B221" s="231"/>
      <c r="C221" s="222"/>
      <c r="D221" s="231"/>
      <c r="E221" s="222"/>
      <c r="F221" s="222"/>
      <c r="G221" s="235"/>
      <c r="H221" s="235"/>
      <c r="I221" s="225"/>
      <c r="J221" s="225"/>
      <c r="K221" s="225"/>
      <c r="L221" s="225"/>
      <c r="M221" s="225"/>
      <c r="N221" s="225"/>
      <c r="O221" s="225"/>
      <c r="P221" s="225"/>
      <c r="Q221" s="225"/>
      <c r="R221" s="260"/>
      <c r="S221" s="225"/>
      <c r="T221" s="225"/>
      <c r="U221" s="225"/>
      <c r="V221" s="225"/>
      <c r="W221" s="225"/>
      <c r="X221" s="225"/>
      <c r="Y221" s="260"/>
      <c r="Z221" s="223"/>
      <c r="AA221" s="216"/>
      <c r="AB221" s="224"/>
      <c r="AC221" s="224"/>
      <c r="AD221" s="224"/>
      <c r="AE221" s="224"/>
      <c r="AF221" s="224"/>
      <c r="AG221" s="224"/>
      <c r="AH221" s="224"/>
      <c r="AI221" s="224"/>
      <c r="AJ221" s="224"/>
      <c r="AK221" s="224"/>
      <c r="AL221" s="224"/>
    </row>
    <row r="222" spans="1:38" ht="16.5" customHeight="1">
      <c r="A222" s="222"/>
      <c r="B222" s="231"/>
      <c r="C222" s="222"/>
      <c r="D222" s="231"/>
      <c r="E222" s="222"/>
      <c r="F222" s="222"/>
      <c r="G222" s="235"/>
      <c r="H222" s="235"/>
      <c r="I222" s="225"/>
      <c r="J222" s="225"/>
      <c r="K222" s="225"/>
      <c r="L222" s="225"/>
      <c r="M222" s="225"/>
      <c r="N222" s="225"/>
      <c r="O222" s="225"/>
      <c r="P222" s="225"/>
      <c r="Q222" s="225"/>
      <c r="R222" s="260"/>
      <c r="S222" s="225"/>
      <c r="T222" s="225"/>
      <c r="U222" s="225"/>
      <c r="V222" s="225"/>
      <c r="W222" s="225"/>
      <c r="X222" s="225"/>
      <c r="Y222" s="260"/>
      <c r="Z222" s="223"/>
      <c r="AA222" s="216"/>
      <c r="AB222" s="224"/>
      <c r="AC222" s="224"/>
      <c r="AD222" s="224"/>
      <c r="AE222" s="224"/>
      <c r="AF222" s="224"/>
      <c r="AG222" s="224"/>
      <c r="AH222" s="224"/>
      <c r="AI222" s="224"/>
      <c r="AJ222" s="224"/>
      <c r="AK222" s="224"/>
      <c r="AL222" s="224"/>
    </row>
    <row r="223" spans="1:38" ht="16.5" customHeight="1">
      <c r="A223" s="222"/>
      <c r="B223" s="231"/>
      <c r="C223" s="222"/>
      <c r="D223" s="231"/>
      <c r="E223" s="222"/>
      <c r="F223" s="222"/>
      <c r="G223" s="235"/>
      <c r="H223" s="235"/>
      <c r="I223" s="225"/>
      <c r="J223" s="225"/>
      <c r="K223" s="225"/>
      <c r="L223" s="225"/>
      <c r="M223" s="225"/>
      <c r="N223" s="225"/>
      <c r="O223" s="225"/>
      <c r="P223" s="225"/>
      <c r="Q223" s="225"/>
      <c r="R223" s="260"/>
      <c r="S223" s="225"/>
      <c r="T223" s="225"/>
      <c r="U223" s="225"/>
      <c r="V223" s="225"/>
      <c r="W223" s="225"/>
      <c r="X223" s="225"/>
      <c r="Y223" s="260"/>
      <c r="Z223" s="223"/>
      <c r="AA223" s="216"/>
      <c r="AB223" s="224"/>
      <c r="AC223" s="224"/>
      <c r="AD223" s="224"/>
      <c r="AE223" s="224"/>
      <c r="AF223" s="224"/>
      <c r="AG223" s="224"/>
      <c r="AH223" s="224"/>
      <c r="AI223" s="224"/>
      <c r="AJ223" s="224"/>
      <c r="AK223" s="224"/>
      <c r="AL223" s="224"/>
    </row>
    <row r="224" spans="1:38" ht="16.5" customHeight="1">
      <c r="A224" s="222"/>
      <c r="B224" s="231"/>
      <c r="C224" s="222"/>
      <c r="D224" s="231"/>
      <c r="E224" s="222"/>
      <c r="F224" s="222"/>
      <c r="G224" s="235"/>
      <c r="H224" s="235"/>
      <c r="I224" s="225"/>
      <c r="J224" s="225"/>
      <c r="K224" s="225"/>
      <c r="L224" s="225"/>
      <c r="M224" s="225"/>
      <c r="N224" s="225"/>
      <c r="O224" s="225"/>
      <c r="P224" s="225"/>
      <c r="Q224" s="225"/>
      <c r="R224" s="260"/>
      <c r="S224" s="225"/>
      <c r="T224" s="225"/>
      <c r="U224" s="225"/>
      <c r="V224" s="225"/>
      <c r="W224" s="225"/>
      <c r="X224" s="225"/>
      <c r="Y224" s="260"/>
      <c r="Z224" s="223"/>
      <c r="AA224" s="216"/>
      <c r="AB224" s="224"/>
      <c r="AC224" s="224"/>
      <c r="AD224" s="224"/>
      <c r="AE224" s="224"/>
      <c r="AF224" s="224"/>
      <c r="AG224" s="224"/>
      <c r="AH224" s="224"/>
      <c r="AI224" s="224"/>
      <c r="AJ224" s="224"/>
      <c r="AK224" s="224"/>
      <c r="AL224" s="224"/>
    </row>
    <row r="225" spans="1:38" ht="16.5" customHeight="1">
      <c r="A225" s="222"/>
      <c r="B225" s="231"/>
      <c r="C225" s="222"/>
      <c r="D225" s="231"/>
      <c r="E225" s="222"/>
      <c r="F225" s="222"/>
      <c r="G225" s="235"/>
      <c r="H225" s="235"/>
      <c r="I225" s="225"/>
      <c r="J225" s="225"/>
      <c r="K225" s="225"/>
      <c r="L225" s="225"/>
      <c r="M225" s="225"/>
      <c r="N225" s="225"/>
      <c r="O225" s="225"/>
      <c r="P225" s="225"/>
      <c r="Q225" s="225"/>
      <c r="R225" s="260"/>
      <c r="S225" s="225"/>
      <c r="T225" s="225"/>
      <c r="U225" s="225"/>
      <c r="V225" s="225"/>
      <c r="W225" s="225"/>
      <c r="X225" s="225"/>
      <c r="Y225" s="260"/>
      <c r="Z225" s="223"/>
      <c r="AA225" s="216"/>
      <c r="AB225" s="224"/>
      <c r="AC225" s="224"/>
      <c r="AD225" s="224"/>
      <c r="AE225" s="224"/>
      <c r="AF225" s="224"/>
      <c r="AG225" s="224"/>
      <c r="AH225" s="224"/>
      <c r="AI225" s="224"/>
      <c r="AJ225" s="224"/>
      <c r="AK225" s="224"/>
      <c r="AL225" s="224"/>
    </row>
    <row r="226" spans="1:38" ht="16.5" customHeight="1">
      <c r="A226" s="222"/>
      <c r="B226" s="231"/>
      <c r="C226" s="222"/>
      <c r="D226" s="231"/>
      <c r="E226" s="222"/>
      <c r="F226" s="222"/>
      <c r="G226" s="235"/>
      <c r="H226" s="235"/>
      <c r="I226" s="225"/>
      <c r="J226" s="225"/>
      <c r="K226" s="225"/>
      <c r="L226" s="225"/>
      <c r="M226" s="225"/>
      <c r="N226" s="225"/>
      <c r="O226" s="225"/>
      <c r="P226" s="225"/>
      <c r="Q226" s="225"/>
      <c r="R226" s="260"/>
      <c r="S226" s="225"/>
      <c r="T226" s="225"/>
      <c r="U226" s="225"/>
      <c r="V226" s="225"/>
      <c r="W226" s="225"/>
      <c r="X226" s="225"/>
      <c r="Y226" s="260"/>
      <c r="Z226" s="223"/>
      <c r="AA226" s="216"/>
      <c r="AB226" s="224"/>
      <c r="AC226" s="224"/>
      <c r="AD226" s="224"/>
      <c r="AE226" s="224"/>
      <c r="AF226" s="224"/>
      <c r="AG226" s="224"/>
      <c r="AH226" s="224"/>
      <c r="AI226" s="224"/>
      <c r="AJ226" s="224"/>
      <c r="AK226" s="224"/>
      <c r="AL226" s="224"/>
    </row>
    <row r="227" spans="1:38" ht="16.5" customHeight="1">
      <c r="A227" s="222"/>
      <c r="B227" s="231"/>
      <c r="C227" s="222"/>
      <c r="D227" s="231"/>
      <c r="E227" s="222"/>
      <c r="F227" s="222"/>
      <c r="G227" s="235"/>
      <c r="H227" s="235"/>
      <c r="I227" s="225"/>
      <c r="J227" s="225"/>
      <c r="K227" s="225"/>
      <c r="L227" s="225"/>
      <c r="M227" s="225"/>
      <c r="N227" s="225"/>
      <c r="O227" s="225"/>
      <c r="P227" s="225"/>
      <c r="Q227" s="225"/>
      <c r="R227" s="260"/>
      <c r="S227" s="225"/>
      <c r="T227" s="225"/>
      <c r="U227" s="225"/>
      <c r="V227" s="225"/>
      <c r="W227" s="225"/>
      <c r="X227" s="225"/>
      <c r="Y227" s="260"/>
      <c r="Z227" s="223"/>
      <c r="AA227" s="216"/>
      <c r="AB227" s="224"/>
      <c r="AC227" s="224"/>
      <c r="AD227" s="224"/>
      <c r="AE227" s="224"/>
      <c r="AF227" s="224"/>
      <c r="AG227" s="224"/>
      <c r="AH227" s="224"/>
      <c r="AI227" s="224"/>
      <c r="AJ227" s="224"/>
      <c r="AK227" s="224"/>
      <c r="AL227" s="224"/>
    </row>
    <row r="228" spans="1:38" ht="16.5" customHeight="1">
      <c r="A228" s="222"/>
      <c r="B228" s="231"/>
      <c r="C228" s="222"/>
      <c r="D228" s="231"/>
      <c r="E228" s="222"/>
      <c r="F228" s="222"/>
      <c r="G228" s="235"/>
      <c r="H228" s="235"/>
      <c r="I228" s="225"/>
      <c r="J228" s="225"/>
      <c r="K228" s="225"/>
      <c r="L228" s="225"/>
      <c r="M228" s="225"/>
      <c r="N228" s="225"/>
      <c r="O228" s="225"/>
      <c r="P228" s="225"/>
      <c r="Q228" s="225"/>
      <c r="R228" s="260"/>
      <c r="S228" s="225"/>
      <c r="T228" s="225"/>
      <c r="U228" s="225"/>
      <c r="V228" s="225"/>
      <c r="W228" s="225"/>
      <c r="X228" s="225"/>
      <c r="Y228" s="260"/>
      <c r="Z228" s="223"/>
      <c r="AA228" s="216"/>
      <c r="AB228" s="224"/>
      <c r="AC228" s="224"/>
      <c r="AD228" s="224"/>
      <c r="AE228" s="224"/>
      <c r="AF228" s="224"/>
      <c r="AG228" s="224"/>
      <c r="AH228" s="224"/>
      <c r="AI228" s="224"/>
      <c r="AJ228" s="224"/>
      <c r="AK228" s="224"/>
      <c r="AL228" s="224"/>
    </row>
    <row r="229" spans="1:38" ht="16.5" customHeight="1">
      <c r="A229" s="222"/>
      <c r="B229" s="231"/>
      <c r="C229" s="222"/>
      <c r="D229" s="231"/>
      <c r="E229" s="222"/>
      <c r="F229" s="222"/>
      <c r="G229" s="235"/>
      <c r="H229" s="235"/>
      <c r="I229" s="225"/>
      <c r="J229" s="225"/>
      <c r="K229" s="225"/>
      <c r="L229" s="225"/>
      <c r="M229" s="225"/>
      <c r="N229" s="225"/>
      <c r="O229" s="225"/>
      <c r="P229" s="225"/>
      <c r="Q229" s="225"/>
      <c r="R229" s="260"/>
      <c r="S229" s="225"/>
      <c r="T229" s="225"/>
      <c r="U229" s="225"/>
      <c r="V229" s="225"/>
      <c r="W229" s="225"/>
      <c r="X229" s="225"/>
      <c r="Y229" s="260"/>
      <c r="Z229" s="223"/>
      <c r="AA229" s="216"/>
      <c r="AB229" s="224"/>
      <c r="AC229" s="224"/>
      <c r="AD229" s="224"/>
      <c r="AE229" s="224"/>
      <c r="AF229" s="224"/>
      <c r="AG229" s="224"/>
      <c r="AH229" s="224"/>
      <c r="AI229" s="224"/>
      <c r="AJ229" s="224"/>
      <c r="AK229" s="224"/>
      <c r="AL229" s="224"/>
    </row>
    <row r="230" spans="1:38" ht="16.5" customHeight="1">
      <c r="A230" s="222"/>
      <c r="B230" s="231"/>
      <c r="C230" s="222"/>
      <c r="D230" s="231"/>
      <c r="E230" s="222"/>
      <c r="F230" s="222"/>
      <c r="G230" s="235"/>
      <c r="H230" s="235"/>
      <c r="I230" s="225"/>
      <c r="J230" s="225"/>
      <c r="K230" s="225"/>
      <c r="L230" s="225"/>
      <c r="M230" s="225"/>
      <c r="N230" s="225"/>
      <c r="O230" s="225"/>
      <c r="P230" s="225"/>
      <c r="Q230" s="225"/>
      <c r="R230" s="260"/>
      <c r="S230" s="225"/>
      <c r="T230" s="225"/>
      <c r="U230" s="225"/>
      <c r="V230" s="225"/>
      <c r="W230" s="225"/>
      <c r="X230" s="225"/>
      <c r="Y230" s="260"/>
      <c r="Z230" s="223"/>
      <c r="AA230" s="216"/>
      <c r="AB230" s="224"/>
      <c r="AC230" s="224"/>
      <c r="AD230" s="224"/>
      <c r="AE230" s="224"/>
      <c r="AF230" s="224"/>
      <c r="AG230" s="224"/>
      <c r="AH230" s="224"/>
      <c r="AI230" s="224"/>
      <c r="AJ230" s="224"/>
      <c r="AK230" s="224"/>
      <c r="AL230" s="224"/>
    </row>
    <row r="231" spans="1:38" ht="16.5" customHeight="1">
      <c r="A231" s="222"/>
      <c r="B231" s="231"/>
      <c r="C231" s="222"/>
      <c r="D231" s="231"/>
      <c r="E231" s="222"/>
      <c r="F231" s="222"/>
      <c r="G231" s="235"/>
      <c r="H231" s="235"/>
      <c r="I231" s="225"/>
      <c r="J231" s="225"/>
      <c r="K231" s="225"/>
      <c r="L231" s="225"/>
      <c r="M231" s="225"/>
      <c r="N231" s="225"/>
      <c r="O231" s="225"/>
      <c r="P231" s="225"/>
      <c r="Q231" s="225"/>
      <c r="R231" s="260"/>
      <c r="S231" s="225"/>
      <c r="T231" s="225"/>
      <c r="U231" s="225"/>
      <c r="V231" s="225"/>
      <c r="W231" s="225"/>
      <c r="X231" s="225"/>
      <c r="Y231" s="260"/>
      <c r="Z231" s="223"/>
      <c r="AA231" s="216"/>
      <c r="AB231" s="224"/>
      <c r="AC231" s="224"/>
      <c r="AD231" s="224"/>
      <c r="AE231" s="224"/>
      <c r="AF231" s="224"/>
      <c r="AG231" s="224"/>
      <c r="AH231" s="224"/>
      <c r="AI231" s="224"/>
      <c r="AJ231" s="224"/>
      <c r="AK231" s="224"/>
      <c r="AL231" s="224"/>
    </row>
    <row r="232" spans="1:38" ht="16.5" customHeight="1">
      <c r="A232" s="222"/>
      <c r="B232" s="231"/>
      <c r="C232" s="222"/>
      <c r="D232" s="231"/>
      <c r="E232" s="222"/>
      <c r="F232" s="222"/>
      <c r="G232" s="235"/>
      <c r="H232" s="235"/>
      <c r="I232" s="225"/>
      <c r="J232" s="225"/>
      <c r="K232" s="225"/>
      <c r="L232" s="225"/>
      <c r="M232" s="225"/>
      <c r="N232" s="225"/>
      <c r="O232" s="225"/>
      <c r="P232" s="225"/>
      <c r="Q232" s="225"/>
      <c r="R232" s="260"/>
      <c r="S232" s="225"/>
      <c r="T232" s="225"/>
      <c r="U232" s="225"/>
      <c r="V232" s="225"/>
      <c r="W232" s="225"/>
      <c r="X232" s="225"/>
      <c r="Y232" s="260"/>
      <c r="Z232" s="223"/>
      <c r="AA232" s="216"/>
      <c r="AB232" s="224"/>
      <c r="AC232" s="224"/>
      <c r="AD232" s="224"/>
      <c r="AE232" s="224"/>
      <c r="AF232" s="224"/>
      <c r="AG232" s="224"/>
      <c r="AH232" s="224"/>
      <c r="AI232" s="224"/>
      <c r="AJ232" s="224"/>
      <c r="AK232" s="224"/>
      <c r="AL232" s="224"/>
    </row>
    <row r="233" spans="1:38" ht="16.5" customHeight="1">
      <c r="A233" s="222"/>
      <c r="B233" s="231"/>
      <c r="C233" s="222"/>
      <c r="D233" s="231"/>
      <c r="E233" s="222"/>
      <c r="F233" s="222"/>
      <c r="G233" s="235"/>
      <c r="H233" s="235"/>
      <c r="I233" s="225"/>
      <c r="J233" s="225"/>
      <c r="K233" s="225"/>
      <c r="L233" s="225"/>
      <c r="M233" s="225"/>
      <c r="N233" s="225"/>
      <c r="O233" s="225"/>
      <c r="P233" s="225"/>
      <c r="Q233" s="225"/>
      <c r="R233" s="260"/>
      <c r="S233" s="225"/>
      <c r="T233" s="225"/>
      <c r="U233" s="225"/>
      <c r="V233" s="225"/>
      <c r="W233" s="225"/>
      <c r="X233" s="225"/>
      <c r="Y233" s="260"/>
      <c r="Z233" s="223"/>
      <c r="AA233" s="216"/>
      <c r="AB233" s="224"/>
      <c r="AC233" s="224"/>
      <c r="AD233" s="224"/>
      <c r="AE233" s="224"/>
      <c r="AF233" s="224"/>
      <c r="AG233" s="224"/>
      <c r="AH233" s="224"/>
      <c r="AI233" s="224"/>
      <c r="AJ233" s="224"/>
      <c r="AK233" s="224"/>
      <c r="AL233" s="224"/>
    </row>
    <row r="234" spans="1:38" ht="16.5" customHeight="1">
      <c r="A234" s="222"/>
      <c r="B234" s="231"/>
      <c r="C234" s="222"/>
      <c r="D234" s="231"/>
      <c r="E234" s="222"/>
      <c r="F234" s="222"/>
      <c r="G234" s="235"/>
      <c r="H234" s="235"/>
      <c r="I234" s="225"/>
      <c r="J234" s="225"/>
      <c r="K234" s="225"/>
      <c r="L234" s="225"/>
      <c r="M234" s="225"/>
      <c r="N234" s="225"/>
      <c r="O234" s="225"/>
      <c r="P234" s="225"/>
      <c r="Q234" s="225"/>
      <c r="R234" s="260"/>
      <c r="S234" s="225"/>
      <c r="T234" s="225"/>
      <c r="U234" s="225"/>
      <c r="V234" s="225"/>
      <c r="W234" s="225"/>
      <c r="X234" s="225"/>
      <c r="Y234" s="260"/>
      <c r="Z234" s="223"/>
      <c r="AA234" s="216"/>
      <c r="AB234" s="224"/>
      <c r="AC234" s="224"/>
      <c r="AD234" s="224"/>
      <c r="AE234" s="224"/>
      <c r="AF234" s="224"/>
      <c r="AG234" s="224"/>
      <c r="AH234" s="224"/>
      <c r="AI234" s="224"/>
      <c r="AJ234" s="224"/>
      <c r="AK234" s="224"/>
      <c r="AL234" s="224"/>
    </row>
    <row r="235" spans="1:38" ht="16.5" customHeight="1">
      <c r="A235" s="222"/>
      <c r="B235" s="231"/>
      <c r="C235" s="222"/>
      <c r="D235" s="231"/>
      <c r="E235" s="222"/>
      <c r="F235" s="222"/>
      <c r="G235" s="235"/>
      <c r="H235" s="235"/>
      <c r="I235" s="225"/>
      <c r="J235" s="225"/>
      <c r="K235" s="225"/>
      <c r="L235" s="225"/>
      <c r="M235" s="225"/>
      <c r="N235" s="225"/>
      <c r="O235" s="225"/>
      <c r="P235" s="225"/>
      <c r="Q235" s="225"/>
      <c r="R235" s="260"/>
      <c r="S235" s="225"/>
      <c r="T235" s="225"/>
      <c r="U235" s="225"/>
      <c r="V235" s="225"/>
      <c r="W235" s="225"/>
      <c r="X235" s="225"/>
      <c r="Y235" s="260"/>
      <c r="Z235" s="223"/>
      <c r="AA235" s="216"/>
      <c r="AB235" s="224"/>
      <c r="AC235" s="224"/>
      <c r="AD235" s="224"/>
      <c r="AE235" s="224"/>
      <c r="AF235" s="224"/>
      <c r="AG235" s="224"/>
      <c r="AH235" s="224"/>
      <c r="AI235" s="224"/>
      <c r="AJ235" s="224"/>
      <c r="AK235" s="224"/>
      <c r="AL235" s="224"/>
    </row>
    <row r="236" spans="1:38" ht="16.5" customHeight="1">
      <c r="A236" s="222"/>
      <c r="B236" s="231"/>
      <c r="C236" s="222"/>
      <c r="D236" s="231"/>
      <c r="E236" s="222"/>
      <c r="F236" s="222"/>
      <c r="G236" s="235"/>
      <c r="H236" s="235"/>
      <c r="I236" s="225"/>
      <c r="J236" s="225"/>
      <c r="K236" s="225"/>
      <c r="L236" s="225"/>
      <c r="M236" s="225"/>
      <c r="N236" s="225"/>
      <c r="O236" s="225"/>
      <c r="P236" s="225"/>
      <c r="Q236" s="225"/>
      <c r="R236" s="260"/>
      <c r="S236" s="225"/>
      <c r="T236" s="225"/>
      <c r="U236" s="225"/>
      <c r="V236" s="225"/>
      <c r="W236" s="225"/>
      <c r="X236" s="225"/>
      <c r="Y236" s="260"/>
      <c r="Z236" s="223"/>
      <c r="AA236" s="216"/>
      <c r="AB236" s="224"/>
      <c r="AC236" s="224"/>
      <c r="AD236" s="224"/>
      <c r="AE236" s="224"/>
      <c r="AF236" s="224"/>
      <c r="AG236" s="224"/>
      <c r="AH236" s="224"/>
      <c r="AI236" s="224"/>
      <c r="AJ236" s="224"/>
      <c r="AK236" s="224"/>
      <c r="AL236" s="224"/>
    </row>
    <row r="237" spans="1:38" ht="16.5" customHeight="1">
      <c r="A237" s="222"/>
      <c r="B237" s="231"/>
      <c r="C237" s="222"/>
      <c r="D237" s="231"/>
      <c r="E237" s="222"/>
      <c r="F237" s="222"/>
      <c r="G237" s="235"/>
      <c r="H237" s="235"/>
      <c r="I237" s="225"/>
      <c r="J237" s="225"/>
      <c r="K237" s="225"/>
      <c r="L237" s="225"/>
      <c r="M237" s="225"/>
      <c r="N237" s="225"/>
      <c r="O237" s="225"/>
      <c r="P237" s="225"/>
      <c r="Q237" s="225"/>
      <c r="R237" s="260"/>
      <c r="S237" s="225"/>
      <c r="T237" s="225"/>
      <c r="U237" s="225"/>
      <c r="V237" s="225"/>
      <c r="W237" s="225"/>
      <c r="X237" s="225"/>
      <c r="Y237" s="260"/>
      <c r="Z237" s="223"/>
      <c r="AA237" s="216"/>
      <c r="AB237" s="224"/>
      <c r="AC237" s="224"/>
      <c r="AD237" s="224"/>
      <c r="AE237" s="224"/>
      <c r="AF237" s="224"/>
      <c r="AG237" s="224"/>
      <c r="AH237" s="224"/>
      <c r="AI237" s="224"/>
      <c r="AJ237" s="224"/>
      <c r="AK237" s="224"/>
      <c r="AL237" s="224"/>
    </row>
    <row r="238" spans="1:38" ht="16.5" customHeight="1">
      <c r="A238" s="222"/>
      <c r="B238" s="231"/>
      <c r="C238" s="222"/>
      <c r="D238" s="231"/>
      <c r="E238" s="222"/>
      <c r="F238" s="222"/>
      <c r="G238" s="235"/>
      <c r="H238" s="235"/>
      <c r="I238" s="225"/>
      <c r="J238" s="225"/>
      <c r="K238" s="225"/>
      <c r="L238" s="225"/>
      <c r="M238" s="225"/>
      <c r="N238" s="225"/>
      <c r="O238" s="225"/>
      <c r="P238" s="225"/>
      <c r="Q238" s="225"/>
      <c r="R238" s="260"/>
      <c r="S238" s="225"/>
      <c r="T238" s="225"/>
      <c r="U238" s="225"/>
      <c r="V238" s="225"/>
      <c r="W238" s="225"/>
      <c r="X238" s="225"/>
      <c r="Y238" s="260"/>
      <c r="Z238" s="223"/>
      <c r="AA238" s="216"/>
      <c r="AB238" s="224"/>
      <c r="AC238" s="224"/>
      <c r="AD238" s="224"/>
      <c r="AE238" s="224"/>
      <c r="AF238" s="224"/>
      <c r="AG238" s="224"/>
      <c r="AH238" s="224"/>
      <c r="AI238" s="224"/>
      <c r="AJ238" s="224"/>
      <c r="AK238" s="224"/>
      <c r="AL238" s="224"/>
    </row>
    <row r="239" spans="1:38" ht="16.5" customHeight="1">
      <c r="A239" s="222"/>
      <c r="B239" s="231"/>
      <c r="C239" s="222"/>
      <c r="D239" s="231"/>
      <c r="E239" s="222"/>
      <c r="F239" s="222"/>
      <c r="G239" s="235"/>
      <c r="H239" s="235"/>
      <c r="I239" s="225"/>
      <c r="J239" s="225"/>
      <c r="K239" s="225"/>
      <c r="L239" s="225"/>
      <c r="M239" s="225"/>
      <c r="N239" s="225"/>
      <c r="O239" s="225"/>
      <c r="P239" s="225"/>
      <c r="Q239" s="225"/>
      <c r="R239" s="260"/>
      <c r="S239" s="225"/>
      <c r="T239" s="225"/>
      <c r="U239" s="225"/>
      <c r="V239" s="225"/>
      <c r="W239" s="225"/>
      <c r="X239" s="225"/>
      <c r="Y239" s="260"/>
      <c r="Z239" s="223"/>
      <c r="AA239" s="216"/>
      <c r="AB239" s="224"/>
      <c r="AC239" s="224"/>
      <c r="AD239" s="224"/>
      <c r="AE239" s="224"/>
      <c r="AF239" s="224"/>
      <c r="AG239" s="224"/>
      <c r="AH239" s="224"/>
      <c r="AI239" s="224"/>
      <c r="AJ239" s="224"/>
      <c r="AK239" s="224"/>
      <c r="AL239" s="224"/>
    </row>
    <row r="240" spans="1:38" ht="16.5" customHeight="1">
      <c r="A240" s="222"/>
      <c r="B240" s="231"/>
      <c r="C240" s="222"/>
      <c r="D240" s="231"/>
      <c r="E240" s="222"/>
      <c r="F240" s="222"/>
      <c r="G240" s="235"/>
      <c r="H240" s="235"/>
      <c r="I240" s="225"/>
      <c r="J240" s="225"/>
      <c r="K240" s="225"/>
      <c r="L240" s="225"/>
      <c r="M240" s="225"/>
      <c r="N240" s="225"/>
      <c r="O240" s="225"/>
      <c r="P240" s="225"/>
      <c r="Q240" s="225"/>
      <c r="R240" s="260"/>
      <c r="S240" s="225"/>
      <c r="T240" s="225"/>
      <c r="U240" s="225"/>
      <c r="V240" s="225"/>
      <c r="W240" s="225"/>
      <c r="X240" s="225"/>
      <c r="Y240" s="260"/>
      <c r="Z240" s="223"/>
      <c r="AA240" s="216"/>
      <c r="AB240" s="224"/>
      <c r="AC240" s="224"/>
      <c r="AD240" s="224"/>
      <c r="AE240" s="224"/>
      <c r="AF240" s="224"/>
      <c r="AG240" s="224"/>
      <c r="AH240" s="224"/>
      <c r="AI240" s="224"/>
      <c r="AJ240" s="224"/>
      <c r="AK240" s="224"/>
      <c r="AL240" s="224"/>
    </row>
    <row r="241" spans="1:38" ht="16.5" customHeight="1">
      <c r="A241" s="222"/>
      <c r="B241" s="231"/>
      <c r="C241" s="222"/>
      <c r="D241" s="231"/>
      <c r="E241" s="222"/>
      <c r="F241" s="222"/>
      <c r="G241" s="235"/>
      <c r="H241" s="235"/>
      <c r="I241" s="225"/>
      <c r="J241" s="225"/>
      <c r="K241" s="225"/>
      <c r="L241" s="225"/>
      <c r="M241" s="225"/>
      <c r="N241" s="225"/>
      <c r="O241" s="225"/>
      <c r="P241" s="225"/>
      <c r="Q241" s="225"/>
      <c r="R241" s="260"/>
      <c r="S241" s="225"/>
      <c r="T241" s="225"/>
      <c r="U241" s="225"/>
      <c r="V241" s="225"/>
      <c r="W241" s="225"/>
      <c r="X241" s="225"/>
      <c r="Y241" s="260"/>
      <c r="Z241" s="223"/>
      <c r="AA241" s="216"/>
      <c r="AB241" s="224"/>
      <c r="AC241" s="224"/>
      <c r="AD241" s="224"/>
      <c r="AE241" s="224"/>
      <c r="AF241" s="224"/>
      <c r="AG241" s="224"/>
      <c r="AH241" s="224"/>
      <c r="AI241" s="224"/>
      <c r="AJ241" s="224"/>
      <c r="AK241" s="224"/>
      <c r="AL241" s="224"/>
    </row>
    <row r="242" spans="1:38" ht="16.5" customHeight="1">
      <c r="A242" s="222"/>
      <c r="B242" s="231"/>
      <c r="C242" s="222"/>
      <c r="D242" s="231"/>
      <c r="E242" s="222"/>
      <c r="F242" s="222"/>
      <c r="G242" s="235"/>
      <c r="H242" s="235"/>
      <c r="I242" s="225"/>
      <c r="J242" s="225"/>
      <c r="K242" s="225"/>
      <c r="L242" s="225"/>
      <c r="M242" s="225"/>
      <c r="N242" s="225"/>
      <c r="O242" s="225"/>
      <c r="P242" s="225"/>
      <c r="Q242" s="225"/>
      <c r="R242" s="260"/>
      <c r="S242" s="225"/>
      <c r="T242" s="225"/>
      <c r="U242" s="225"/>
      <c r="V242" s="225"/>
      <c r="W242" s="225"/>
      <c r="X242" s="225"/>
      <c r="Y242" s="260"/>
      <c r="Z242" s="223"/>
      <c r="AA242" s="216"/>
      <c r="AB242" s="224"/>
      <c r="AC242" s="224"/>
      <c r="AD242" s="224"/>
      <c r="AE242" s="224"/>
      <c r="AF242" s="224"/>
      <c r="AG242" s="224"/>
      <c r="AH242" s="224"/>
      <c r="AI242" s="224"/>
      <c r="AJ242" s="224"/>
      <c r="AK242" s="224"/>
      <c r="AL242" s="224"/>
    </row>
    <row r="243" spans="1:38" ht="16.5" customHeight="1">
      <c r="A243" s="222"/>
      <c r="B243" s="231"/>
      <c r="C243" s="222"/>
      <c r="D243" s="231"/>
      <c r="E243" s="222"/>
      <c r="F243" s="222"/>
      <c r="G243" s="235"/>
      <c r="H243" s="235"/>
      <c r="I243" s="225"/>
      <c r="J243" s="225"/>
      <c r="K243" s="225"/>
      <c r="L243" s="225"/>
      <c r="M243" s="225"/>
      <c r="N243" s="225"/>
      <c r="O243" s="225"/>
      <c r="P243" s="225"/>
      <c r="Q243" s="225"/>
      <c r="R243" s="260"/>
      <c r="S243" s="225"/>
      <c r="T243" s="225"/>
      <c r="U243" s="225"/>
      <c r="V243" s="225"/>
      <c r="W243" s="225"/>
      <c r="X243" s="225"/>
      <c r="Y243" s="260"/>
      <c r="Z243" s="223"/>
      <c r="AA243" s="216"/>
      <c r="AB243" s="224"/>
      <c r="AC243" s="224"/>
      <c r="AD243" s="224"/>
      <c r="AE243" s="224"/>
      <c r="AF243" s="224"/>
      <c r="AG243" s="224"/>
      <c r="AH243" s="224"/>
      <c r="AI243" s="224"/>
      <c r="AJ243" s="224"/>
      <c r="AK243" s="224"/>
      <c r="AL243" s="224"/>
    </row>
    <row r="244" spans="1:38" ht="16.5" customHeight="1">
      <c r="A244" s="222"/>
      <c r="B244" s="231"/>
      <c r="C244" s="222"/>
      <c r="D244" s="231"/>
      <c r="E244" s="222"/>
      <c r="F244" s="222"/>
      <c r="G244" s="235"/>
      <c r="H244" s="235"/>
      <c r="I244" s="225"/>
      <c r="J244" s="225"/>
      <c r="K244" s="225"/>
      <c r="L244" s="225"/>
      <c r="M244" s="225"/>
      <c r="N244" s="225"/>
      <c r="O244" s="225"/>
      <c r="P244" s="225"/>
      <c r="Q244" s="225"/>
      <c r="R244" s="260"/>
      <c r="S244" s="225"/>
      <c r="T244" s="225"/>
      <c r="U244" s="225"/>
      <c r="V244" s="225"/>
      <c r="W244" s="225"/>
      <c r="X244" s="225"/>
      <c r="Y244" s="260"/>
      <c r="Z244" s="223"/>
      <c r="AA244" s="216"/>
      <c r="AB244" s="224"/>
      <c r="AC244" s="224"/>
      <c r="AD244" s="224"/>
      <c r="AE244" s="224"/>
      <c r="AF244" s="224"/>
      <c r="AG244" s="224"/>
      <c r="AH244" s="224"/>
      <c r="AI244" s="224"/>
      <c r="AJ244" s="224"/>
      <c r="AK244" s="224"/>
      <c r="AL244" s="224"/>
    </row>
    <row r="245" spans="1:38" ht="16.5" customHeight="1">
      <c r="A245" s="222"/>
      <c r="B245" s="231"/>
      <c r="C245" s="222"/>
      <c r="D245" s="231"/>
      <c r="E245" s="222"/>
      <c r="F245" s="222"/>
      <c r="G245" s="235"/>
      <c r="H245" s="235"/>
      <c r="I245" s="225"/>
      <c r="J245" s="225"/>
      <c r="K245" s="225"/>
      <c r="L245" s="225"/>
      <c r="M245" s="225"/>
      <c r="N245" s="225"/>
      <c r="O245" s="225"/>
      <c r="P245" s="225"/>
      <c r="Q245" s="225"/>
      <c r="R245" s="260"/>
      <c r="S245" s="225"/>
      <c r="T245" s="225"/>
      <c r="U245" s="225"/>
      <c r="V245" s="225"/>
      <c r="W245" s="225"/>
      <c r="X245" s="225"/>
      <c r="Y245" s="260"/>
      <c r="Z245" s="223"/>
      <c r="AA245" s="216"/>
      <c r="AB245" s="224"/>
      <c r="AC245" s="224"/>
      <c r="AD245" s="224"/>
      <c r="AE245" s="224"/>
      <c r="AF245" s="224"/>
      <c r="AG245" s="224"/>
      <c r="AH245" s="224"/>
      <c r="AI245" s="224"/>
      <c r="AJ245" s="224"/>
      <c r="AK245" s="224"/>
      <c r="AL245" s="224"/>
    </row>
    <row r="246" spans="1:38" ht="16.5" customHeight="1">
      <c r="A246" s="222"/>
      <c r="B246" s="231"/>
      <c r="C246" s="222"/>
      <c r="D246" s="231"/>
      <c r="E246" s="222"/>
      <c r="F246" s="222"/>
      <c r="G246" s="235"/>
      <c r="H246" s="235"/>
      <c r="I246" s="225"/>
      <c r="J246" s="225"/>
      <c r="K246" s="225"/>
      <c r="L246" s="225"/>
      <c r="M246" s="225"/>
      <c r="N246" s="225"/>
      <c r="O246" s="225"/>
      <c r="P246" s="225"/>
      <c r="Q246" s="225"/>
      <c r="R246" s="260"/>
      <c r="S246" s="225"/>
      <c r="T246" s="225"/>
      <c r="U246" s="225"/>
      <c r="V246" s="225"/>
      <c r="W246" s="225"/>
      <c r="X246" s="225"/>
      <c r="Y246" s="260"/>
      <c r="Z246" s="223"/>
      <c r="AA246" s="216"/>
      <c r="AB246" s="224"/>
      <c r="AC246" s="224"/>
      <c r="AD246" s="224"/>
      <c r="AE246" s="224"/>
      <c r="AF246" s="224"/>
      <c r="AG246" s="224"/>
      <c r="AH246" s="224"/>
      <c r="AI246" s="224"/>
      <c r="AJ246" s="224"/>
      <c r="AK246" s="224"/>
      <c r="AL246" s="224"/>
    </row>
    <row r="247" spans="1:38" ht="16.5" customHeight="1">
      <c r="A247" s="222"/>
      <c r="B247" s="231"/>
      <c r="C247" s="222"/>
      <c r="D247" s="231"/>
      <c r="E247" s="222"/>
      <c r="F247" s="222"/>
      <c r="G247" s="235"/>
      <c r="H247" s="235"/>
      <c r="I247" s="225"/>
      <c r="J247" s="225"/>
      <c r="K247" s="225"/>
      <c r="L247" s="225"/>
      <c r="M247" s="225"/>
      <c r="N247" s="225"/>
      <c r="O247" s="225"/>
      <c r="P247" s="225"/>
      <c r="Q247" s="225"/>
      <c r="R247" s="260"/>
      <c r="S247" s="225"/>
      <c r="T247" s="225"/>
      <c r="U247" s="225"/>
      <c r="V247" s="225"/>
      <c r="W247" s="225"/>
      <c r="X247" s="225"/>
      <c r="Y247" s="260"/>
      <c r="Z247" s="223"/>
      <c r="AA247" s="216"/>
      <c r="AB247" s="224"/>
      <c r="AC247" s="224"/>
      <c r="AD247" s="224"/>
      <c r="AE247" s="224"/>
      <c r="AF247" s="224"/>
      <c r="AG247" s="224"/>
      <c r="AH247" s="224"/>
      <c r="AI247" s="224"/>
      <c r="AJ247" s="224"/>
      <c r="AK247" s="224"/>
      <c r="AL247" s="224"/>
    </row>
    <row r="248" spans="1:38" ht="16.5" customHeight="1">
      <c r="A248" s="222"/>
      <c r="B248" s="231"/>
      <c r="C248" s="222"/>
      <c r="D248" s="231"/>
      <c r="E248" s="222"/>
      <c r="F248" s="222"/>
      <c r="G248" s="235"/>
      <c r="H248" s="235"/>
      <c r="I248" s="225"/>
      <c r="J248" s="225"/>
      <c r="K248" s="225"/>
      <c r="L248" s="225"/>
      <c r="M248" s="225"/>
      <c r="N248" s="225"/>
      <c r="O248" s="225"/>
      <c r="P248" s="225"/>
      <c r="Q248" s="225"/>
      <c r="R248" s="260"/>
      <c r="S248" s="225"/>
      <c r="T248" s="225"/>
      <c r="U248" s="225"/>
      <c r="V248" s="225"/>
      <c r="W248" s="225"/>
      <c r="X248" s="225"/>
      <c r="Y248" s="260"/>
      <c r="Z248" s="223"/>
      <c r="AA248" s="216"/>
      <c r="AB248" s="224"/>
      <c r="AC248" s="224"/>
      <c r="AD248" s="224"/>
      <c r="AE248" s="224"/>
      <c r="AF248" s="224"/>
      <c r="AG248" s="224"/>
      <c r="AH248" s="224"/>
      <c r="AI248" s="224"/>
      <c r="AJ248" s="224"/>
      <c r="AK248" s="224"/>
      <c r="AL248" s="224"/>
    </row>
    <row r="249" spans="1:38" ht="16.5" customHeight="1">
      <c r="A249" s="222"/>
      <c r="B249" s="231"/>
      <c r="C249" s="222"/>
      <c r="D249" s="231"/>
      <c r="E249" s="222"/>
      <c r="F249" s="222"/>
      <c r="G249" s="235"/>
      <c r="H249" s="235"/>
      <c r="I249" s="225"/>
      <c r="J249" s="225"/>
      <c r="K249" s="225"/>
      <c r="L249" s="225"/>
      <c r="M249" s="225"/>
      <c r="N249" s="225"/>
      <c r="O249" s="225"/>
      <c r="P249" s="225"/>
      <c r="Q249" s="225"/>
      <c r="R249" s="260"/>
      <c r="S249" s="225"/>
      <c r="T249" s="225"/>
      <c r="U249" s="225"/>
      <c r="V249" s="225"/>
      <c r="W249" s="225"/>
      <c r="X249" s="225"/>
      <c r="Y249" s="260"/>
      <c r="Z249" s="223"/>
      <c r="AA249" s="216"/>
      <c r="AB249" s="224"/>
      <c r="AC249" s="224"/>
      <c r="AD249" s="224"/>
      <c r="AE249" s="224"/>
      <c r="AF249" s="224"/>
      <c r="AG249" s="224"/>
      <c r="AH249" s="224"/>
      <c r="AI249" s="224"/>
      <c r="AJ249" s="224"/>
      <c r="AK249" s="224"/>
      <c r="AL249" s="224"/>
    </row>
    <row r="250" spans="1:38" ht="16.5" customHeight="1">
      <c r="A250" s="222"/>
      <c r="B250" s="231"/>
      <c r="C250" s="222"/>
      <c r="D250" s="231"/>
      <c r="E250" s="222"/>
      <c r="F250" s="222"/>
      <c r="G250" s="235"/>
      <c r="H250" s="235"/>
      <c r="I250" s="225"/>
      <c r="J250" s="225"/>
      <c r="K250" s="225"/>
      <c r="L250" s="225"/>
      <c r="M250" s="225"/>
      <c r="N250" s="225"/>
      <c r="O250" s="225"/>
      <c r="P250" s="225"/>
      <c r="Q250" s="225"/>
      <c r="R250" s="260"/>
      <c r="S250" s="225"/>
      <c r="T250" s="225"/>
      <c r="U250" s="225"/>
      <c r="V250" s="225"/>
      <c r="W250" s="225"/>
      <c r="X250" s="225"/>
      <c r="Y250" s="260"/>
      <c r="Z250" s="223"/>
      <c r="AA250" s="216"/>
      <c r="AB250" s="224"/>
      <c r="AC250" s="224"/>
      <c r="AD250" s="224"/>
      <c r="AE250" s="224"/>
      <c r="AF250" s="224"/>
      <c r="AG250" s="224"/>
      <c r="AH250" s="224"/>
      <c r="AI250" s="224"/>
      <c r="AJ250" s="224"/>
      <c r="AK250" s="224"/>
      <c r="AL250" s="224"/>
    </row>
    <row r="251" spans="1:38" ht="16.5" customHeight="1">
      <c r="A251" s="222"/>
      <c r="B251" s="231"/>
      <c r="C251" s="222"/>
      <c r="D251" s="231"/>
      <c r="E251" s="222"/>
      <c r="F251" s="222"/>
      <c r="G251" s="235"/>
      <c r="H251" s="235"/>
      <c r="I251" s="225"/>
      <c r="J251" s="225"/>
      <c r="K251" s="225"/>
      <c r="L251" s="225"/>
      <c r="M251" s="225"/>
      <c r="N251" s="225"/>
      <c r="O251" s="225"/>
      <c r="P251" s="225"/>
      <c r="Q251" s="225"/>
      <c r="R251" s="260"/>
      <c r="S251" s="225"/>
      <c r="T251" s="225"/>
      <c r="U251" s="225"/>
      <c r="V251" s="225"/>
      <c r="W251" s="225"/>
      <c r="X251" s="225"/>
      <c r="Y251" s="260"/>
      <c r="Z251" s="223"/>
      <c r="AA251" s="216"/>
      <c r="AB251" s="224"/>
      <c r="AC251" s="224"/>
      <c r="AD251" s="224"/>
      <c r="AE251" s="224"/>
      <c r="AF251" s="224"/>
      <c r="AG251" s="224"/>
      <c r="AH251" s="224"/>
      <c r="AI251" s="224"/>
      <c r="AJ251" s="224"/>
      <c r="AK251" s="224"/>
      <c r="AL251" s="224"/>
    </row>
    <row r="252" spans="1:38" ht="16.5" customHeight="1">
      <c r="A252" s="222"/>
      <c r="B252" s="231"/>
      <c r="C252" s="222"/>
      <c r="D252" s="231"/>
      <c r="E252" s="222"/>
      <c r="F252" s="222"/>
      <c r="G252" s="235"/>
      <c r="H252" s="235"/>
      <c r="I252" s="225"/>
      <c r="J252" s="225"/>
      <c r="K252" s="225"/>
      <c r="L252" s="225"/>
      <c r="M252" s="225"/>
      <c r="N252" s="225"/>
      <c r="O252" s="225"/>
      <c r="P252" s="225"/>
      <c r="Q252" s="225"/>
      <c r="R252" s="260"/>
      <c r="S252" s="225"/>
      <c r="T252" s="225"/>
      <c r="U252" s="225"/>
      <c r="V252" s="225"/>
      <c r="W252" s="225"/>
      <c r="X252" s="225"/>
      <c r="Y252" s="260"/>
      <c r="Z252" s="223"/>
      <c r="AA252" s="216"/>
      <c r="AB252" s="224"/>
      <c r="AC252" s="224"/>
      <c r="AD252" s="224"/>
      <c r="AE252" s="224"/>
      <c r="AF252" s="224"/>
      <c r="AG252" s="224"/>
      <c r="AH252" s="224"/>
      <c r="AI252" s="224"/>
      <c r="AJ252" s="224"/>
      <c r="AK252" s="224"/>
      <c r="AL252" s="224"/>
    </row>
    <row r="253" spans="1:38" ht="16.5" customHeight="1">
      <c r="A253" s="222"/>
      <c r="B253" s="231"/>
      <c r="C253" s="222"/>
      <c r="D253" s="231"/>
      <c r="E253" s="222"/>
      <c r="F253" s="222"/>
      <c r="G253" s="235"/>
      <c r="H253" s="235"/>
      <c r="I253" s="225"/>
      <c r="J253" s="225"/>
      <c r="K253" s="225"/>
      <c r="L253" s="225"/>
      <c r="M253" s="225"/>
      <c r="N253" s="225"/>
      <c r="O253" s="225"/>
      <c r="P253" s="225"/>
      <c r="Q253" s="225"/>
      <c r="R253" s="260"/>
      <c r="S253" s="225"/>
      <c r="T253" s="225"/>
      <c r="U253" s="225"/>
      <c r="V253" s="225"/>
      <c r="W253" s="225"/>
      <c r="X253" s="225"/>
      <c r="Y253" s="260"/>
      <c r="Z253" s="223"/>
      <c r="AA253" s="216"/>
      <c r="AB253" s="224"/>
      <c r="AC253" s="224"/>
      <c r="AD253" s="224"/>
      <c r="AE253" s="224"/>
      <c r="AF253" s="224"/>
      <c r="AG253" s="224"/>
      <c r="AH253" s="224"/>
      <c r="AI253" s="224"/>
      <c r="AJ253" s="224"/>
      <c r="AK253" s="224"/>
      <c r="AL253" s="224"/>
    </row>
    <row r="254" spans="1:38" ht="16.5" customHeight="1">
      <c r="A254" s="222"/>
      <c r="B254" s="231"/>
      <c r="C254" s="222"/>
      <c r="D254" s="231"/>
      <c r="E254" s="222"/>
      <c r="F254" s="222"/>
      <c r="G254" s="235"/>
      <c r="H254" s="235"/>
      <c r="I254" s="225"/>
      <c r="J254" s="225"/>
      <c r="K254" s="225"/>
      <c r="L254" s="225"/>
      <c r="M254" s="225"/>
      <c r="N254" s="225"/>
      <c r="O254" s="225"/>
      <c r="P254" s="225"/>
      <c r="Q254" s="225"/>
      <c r="R254" s="260"/>
      <c r="S254" s="225"/>
      <c r="T254" s="225"/>
      <c r="U254" s="225"/>
      <c r="V254" s="225"/>
      <c r="W254" s="225"/>
      <c r="X254" s="225"/>
      <c r="Y254" s="260"/>
      <c r="Z254" s="223"/>
      <c r="AA254" s="216"/>
      <c r="AB254" s="224"/>
      <c r="AC254" s="224"/>
      <c r="AD254" s="224"/>
      <c r="AE254" s="224"/>
      <c r="AF254" s="224"/>
      <c r="AG254" s="224"/>
      <c r="AH254" s="224"/>
      <c r="AI254" s="224"/>
      <c r="AJ254" s="224"/>
      <c r="AK254" s="224"/>
      <c r="AL254" s="224"/>
    </row>
    <row r="255" spans="1:38" ht="16.5" customHeight="1">
      <c r="A255" s="222"/>
      <c r="B255" s="231"/>
      <c r="C255" s="222"/>
      <c r="D255" s="231"/>
      <c r="E255" s="222"/>
      <c r="F255" s="222"/>
      <c r="G255" s="235"/>
      <c r="H255" s="235"/>
      <c r="I255" s="225"/>
      <c r="J255" s="225"/>
      <c r="K255" s="225"/>
      <c r="L255" s="225"/>
      <c r="M255" s="225"/>
      <c r="N255" s="225"/>
      <c r="O255" s="225"/>
      <c r="P255" s="225"/>
      <c r="Q255" s="225"/>
      <c r="R255" s="260"/>
      <c r="S255" s="225"/>
      <c r="T255" s="225"/>
      <c r="U255" s="225"/>
      <c r="V255" s="225"/>
      <c r="W255" s="225"/>
      <c r="X255" s="225"/>
      <c r="Y255" s="260"/>
      <c r="Z255" s="223"/>
      <c r="AA255" s="216"/>
      <c r="AB255" s="224"/>
      <c r="AC255" s="224"/>
      <c r="AD255" s="224"/>
      <c r="AE255" s="224"/>
      <c r="AF255" s="224"/>
      <c r="AG255" s="224"/>
      <c r="AH255" s="224"/>
      <c r="AI255" s="224"/>
      <c r="AJ255" s="224"/>
      <c r="AK255" s="224"/>
      <c r="AL255" s="224"/>
    </row>
    <row r="256" spans="1:38" ht="16.5" customHeight="1">
      <c r="A256" s="222"/>
      <c r="B256" s="231"/>
      <c r="C256" s="222"/>
      <c r="D256" s="231"/>
      <c r="E256" s="222"/>
      <c r="F256" s="222"/>
      <c r="G256" s="235"/>
      <c r="H256" s="235"/>
      <c r="I256" s="225"/>
      <c r="J256" s="225"/>
      <c r="K256" s="225"/>
      <c r="L256" s="225"/>
      <c r="M256" s="225"/>
      <c r="N256" s="225"/>
      <c r="O256" s="225"/>
      <c r="P256" s="225"/>
      <c r="Q256" s="225"/>
      <c r="R256" s="260"/>
      <c r="S256" s="225"/>
      <c r="T256" s="225"/>
      <c r="U256" s="225"/>
      <c r="V256" s="225"/>
      <c r="W256" s="225"/>
      <c r="X256" s="225"/>
      <c r="Y256" s="260"/>
      <c r="Z256" s="223"/>
      <c r="AA256" s="216"/>
      <c r="AB256" s="224"/>
      <c r="AC256" s="224"/>
      <c r="AD256" s="224"/>
      <c r="AE256" s="224"/>
      <c r="AF256" s="224"/>
      <c r="AG256" s="224"/>
      <c r="AH256" s="224"/>
      <c r="AI256" s="224"/>
      <c r="AJ256" s="224"/>
      <c r="AK256" s="224"/>
      <c r="AL256" s="224"/>
    </row>
    <row r="257" spans="1:38" ht="16.5" customHeight="1">
      <c r="A257" s="222"/>
      <c r="B257" s="231"/>
      <c r="C257" s="222"/>
      <c r="D257" s="231"/>
      <c r="E257" s="222"/>
      <c r="F257" s="222"/>
      <c r="G257" s="235"/>
      <c r="H257" s="235"/>
      <c r="I257" s="225"/>
      <c r="J257" s="225"/>
      <c r="K257" s="225"/>
      <c r="L257" s="225"/>
      <c r="M257" s="225"/>
      <c r="N257" s="225"/>
      <c r="O257" s="225"/>
      <c r="P257" s="225"/>
      <c r="Q257" s="225"/>
      <c r="R257" s="260"/>
      <c r="S257" s="225"/>
      <c r="T257" s="225"/>
      <c r="U257" s="225"/>
      <c r="V257" s="225"/>
      <c r="W257" s="225"/>
      <c r="X257" s="225"/>
      <c r="Y257" s="260"/>
      <c r="Z257" s="223"/>
      <c r="AA257" s="216"/>
      <c r="AB257" s="224"/>
      <c r="AC257" s="224"/>
      <c r="AD257" s="224"/>
      <c r="AE257" s="224"/>
      <c r="AF257" s="224"/>
      <c r="AG257" s="224"/>
      <c r="AH257" s="224"/>
      <c r="AI257" s="224"/>
      <c r="AJ257" s="224"/>
      <c r="AK257" s="224"/>
      <c r="AL257" s="224"/>
    </row>
    <row r="258" spans="1:38" ht="16.5" customHeight="1">
      <c r="A258" s="222"/>
      <c r="B258" s="231"/>
      <c r="C258" s="222"/>
      <c r="D258" s="231"/>
      <c r="E258" s="222"/>
      <c r="F258" s="222"/>
      <c r="G258" s="235"/>
      <c r="H258" s="235"/>
      <c r="I258" s="225"/>
      <c r="J258" s="225"/>
      <c r="K258" s="225"/>
      <c r="L258" s="225"/>
      <c r="M258" s="225"/>
      <c r="N258" s="225"/>
      <c r="O258" s="225"/>
      <c r="P258" s="225"/>
      <c r="Q258" s="225"/>
      <c r="R258" s="260"/>
      <c r="S258" s="225"/>
      <c r="T258" s="225"/>
      <c r="U258" s="225"/>
      <c r="V258" s="225"/>
      <c r="W258" s="225"/>
      <c r="X258" s="225"/>
      <c r="Y258" s="260"/>
      <c r="Z258" s="223"/>
      <c r="AA258" s="216"/>
      <c r="AB258" s="224"/>
      <c r="AC258" s="224"/>
      <c r="AD258" s="224"/>
      <c r="AE258" s="224"/>
      <c r="AF258" s="224"/>
      <c r="AG258" s="224"/>
      <c r="AH258" s="224"/>
      <c r="AI258" s="224"/>
      <c r="AJ258" s="224"/>
      <c r="AK258" s="224"/>
      <c r="AL258" s="224"/>
    </row>
    <row r="259" spans="1:38" ht="16.5" customHeight="1">
      <c r="A259" s="222"/>
      <c r="B259" s="231"/>
      <c r="C259" s="222"/>
      <c r="D259" s="231"/>
      <c r="E259" s="222"/>
      <c r="F259" s="222"/>
      <c r="G259" s="235"/>
      <c r="H259" s="235"/>
      <c r="I259" s="225"/>
      <c r="J259" s="225"/>
      <c r="K259" s="225"/>
      <c r="L259" s="225"/>
      <c r="M259" s="225"/>
      <c r="N259" s="225"/>
      <c r="O259" s="225"/>
      <c r="P259" s="225"/>
      <c r="Q259" s="225"/>
      <c r="R259" s="260"/>
      <c r="S259" s="225"/>
      <c r="T259" s="225"/>
      <c r="U259" s="225"/>
      <c r="V259" s="225"/>
      <c r="W259" s="225"/>
      <c r="X259" s="225"/>
      <c r="Y259" s="260"/>
      <c r="Z259" s="223"/>
      <c r="AA259" s="216"/>
      <c r="AB259" s="224"/>
      <c r="AC259" s="224"/>
      <c r="AD259" s="224"/>
      <c r="AE259" s="224"/>
      <c r="AF259" s="224"/>
      <c r="AG259" s="224"/>
      <c r="AH259" s="224"/>
      <c r="AI259" s="224"/>
      <c r="AJ259" s="224"/>
      <c r="AK259" s="224"/>
      <c r="AL259" s="224"/>
    </row>
    <row r="260" spans="1:38" ht="16.5" customHeight="1">
      <c r="A260" s="222"/>
      <c r="B260" s="231"/>
      <c r="C260" s="222"/>
      <c r="D260" s="231"/>
      <c r="E260" s="222"/>
      <c r="F260" s="222"/>
      <c r="G260" s="235"/>
      <c r="H260" s="235"/>
      <c r="I260" s="225"/>
      <c r="J260" s="225"/>
      <c r="K260" s="225"/>
      <c r="L260" s="225"/>
      <c r="M260" s="225"/>
      <c r="N260" s="225"/>
      <c r="O260" s="225"/>
      <c r="P260" s="225"/>
      <c r="Q260" s="225"/>
      <c r="R260" s="260"/>
      <c r="S260" s="225"/>
      <c r="T260" s="225"/>
      <c r="U260" s="225"/>
      <c r="V260" s="225"/>
      <c r="W260" s="225"/>
      <c r="X260" s="225"/>
      <c r="Y260" s="260"/>
      <c r="Z260" s="223"/>
      <c r="AA260" s="216"/>
      <c r="AB260" s="224"/>
      <c r="AC260" s="224"/>
      <c r="AD260" s="224"/>
      <c r="AE260" s="224"/>
      <c r="AF260" s="224"/>
      <c r="AG260" s="224"/>
      <c r="AH260" s="224"/>
      <c r="AI260" s="224"/>
      <c r="AJ260" s="224"/>
      <c r="AK260" s="224"/>
      <c r="AL260" s="224"/>
    </row>
    <row r="261" spans="1:38" ht="16.5" customHeight="1">
      <c r="A261" s="222"/>
      <c r="B261" s="231"/>
      <c r="C261" s="222"/>
      <c r="D261" s="231"/>
      <c r="E261" s="222"/>
      <c r="F261" s="222"/>
      <c r="G261" s="235"/>
      <c r="H261" s="235"/>
      <c r="I261" s="225"/>
      <c r="J261" s="225"/>
      <c r="K261" s="225"/>
      <c r="L261" s="225"/>
      <c r="M261" s="225"/>
      <c r="N261" s="225"/>
      <c r="O261" s="225"/>
      <c r="P261" s="225"/>
      <c r="Q261" s="225"/>
      <c r="R261" s="260"/>
      <c r="S261" s="225"/>
      <c r="T261" s="225"/>
      <c r="U261" s="225"/>
      <c r="V261" s="225"/>
      <c r="W261" s="225"/>
      <c r="X261" s="225"/>
      <c r="Y261" s="260"/>
      <c r="Z261" s="223"/>
      <c r="AA261" s="216"/>
      <c r="AB261" s="224"/>
      <c r="AC261" s="224"/>
      <c r="AD261" s="224"/>
      <c r="AE261" s="224"/>
      <c r="AF261" s="224"/>
      <c r="AG261" s="224"/>
      <c r="AH261" s="224"/>
      <c r="AI261" s="224"/>
      <c r="AJ261" s="224"/>
      <c r="AK261" s="224"/>
      <c r="AL261" s="224"/>
    </row>
    <row r="262" spans="1:38" ht="16.5" customHeight="1">
      <c r="A262" s="222"/>
      <c r="B262" s="231"/>
      <c r="C262" s="222"/>
      <c r="D262" s="231"/>
      <c r="E262" s="222"/>
      <c r="F262" s="222"/>
      <c r="G262" s="235"/>
      <c r="H262" s="235"/>
      <c r="I262" s="225"/>
      <c r="J262" s="225"/>
      <c r="K262" s="225"/>
      <c r="L262" s="225"/>
      <c r="M262" s="225"/>
      <c r="N262" s="225"/>
      <c r="O262" s="225"/>
      <c r="P262" s="225"/>
      <c r="Q262" s="225"/>
      <c r="R262" s="260"/>
      <c r="S262" s="225"/>
      <c r="T262" s="225"/>
      <c r="U262" s="225"/>
      <c r="V262" s="225"/>
      <c r="W262" s="225"/>
      <c r="X262" s="225"/>
      <c r="Y262" s="260"/>
      <c r="Z262" s="223"/>
      <c r="AA262" s="216"/>
      <c r="AB262" s="224"/>
      <c r="AC262" s="224"/>
      <c r="AD262" s="224"/>
      <c r="AE262" s="224"/>
      <c r="AF262" s="224"/>
      <c r="AG262" s="224"/>
      <c r="AH262" s="224"/>
      <c r="AI262" s="224"/>
      <c r="AJ262" s="224"/>
      <c r="AK262" s="224"/>
      <c r="AL262" s="224"/>
    </row>
    <row r="263" spans="1:38" ht="16.5" customHeight="1">
      <c r="A263" s="222"/>
      <c r="B263" s="231"/>
      <c r="C263" s="222"/>
      <c r="D263" s="231"/>
      <c r="E263" s="222"/>
      <c r="F263" s="222"/>
      <c r="G263" s="235"/>
      <c r="H263" s="235"/>
      <c r="I263" s="225"/>
      <c r="J263" s="225"/>
      <c r="K263" s="225"/>
      <c r="L263" s="225"/>
      <c r="M263" s="225"/>
      <c r="N263" s="225"/>
      <c r="O263" s="225"/>
      <c r="P263" s="225"/>
      <c r="Q263" s="225"/>
      <c r="R263" s="260"/>
      <c r="S263" s="225"/>
      <c r="T263" s="225"/>
      <c r="U263" s="225"/>
      <c r="V263" s="225"/>
      <c r="W263" s="225"/>
      <c r="X263" s="225"/>
      <c r="Y263" s="260"/>
      <c r="Z263" s="223"/>
      <c r="AA263" s="216"/>
      <c r="AB263" s="224"/>
      <c r="AC263" s="224"/>
      <c r="AD263" s="224"/>
      <c r="AE263" s="224"/>
      <c r="AF263" s="224"/>
      <c r="AG263" s="224"/>
      <c r="AH263" s="224"/>
      <c r="AI263" s="224"/>
      <c r="AJ263" s="224"/>
      <c r="AK263" s="224"/>
      <c r="AL263" s="224"/>
    </row>
    <row r="264" spans="1:38" ht="16.5" customHeight="1">
      <c r="A264" s="222"/>
      <c r="B264" s="231"/>
      <c r="C264" s="222"/>
      <c r="D264" s="231"/>
      <c r="E264" s="222"/>
      <c r="F264" s="222"/>
      <c r="G264" s="235"/>
      <c r="H264" s="235"/>
      <c r="I264" s="225"/>
      <c r="J264" s="225"/>
      <c r="K264" s="225"/>
      <c r="L264" s="225"/>
      <c r="M264" s="225"/>
      <c r="N264" s="225"/>
      <c r="O264" s="225"/>
      <c r="P264" s="225"/>
      <c r="Q264" s="225"/>
      <c r="R264" s="260"/>
      <c r="S264" s="225"/>
      <c r="T264" s="225"/>
      <c r="U264" s="225"/>
      <c r="V264" s="225"/>
      <c r="W264" s="225"/>
      <c r="X264" s="225"/>
      <c r="Y264" s="260"/>
      <c r="Z264" s="223"/>
      <c r="AA264" s="216"/>
      <c r="AB264" s="224"/>
      <c r="AC264" s="224"/>
      <c r="AD264" s="224"/>
      <c r="AE264" s="224"/>
      <c r="AF264" s="224"/>
      <c r="AG264" s="224"/>
      <c r="AH264" s="224"/>
      <c r="AI264" s="224"/>
      <c r="AJ264" s="224"/>
      <c r="AK264" s="224"/>
      <c r="AL264" s="224"/>
    </row>
    <row r="265" spans="1:38" ht="16.5" customHeight="1">
      <c r="A265" s="222"/>
      <c r="B265" s="231"/>
      <c r="C265" s="222"/>
      <c r="D265" s="231"/>
      <c r="E265" s="222"/>
      <c r="F265" s="222"/>
      <c r="G265" s="235"/>
      <c r="H265" s="235"/>
      <c r="I265" s="225"/>
      <c r="J265" s="225"/>
      <c r="K265" s="225"/>
      <c r="L265" s="225"/>
      <c r="M265" s="225"/>
      <c r="N265" s="225"/>
      <c r="O265" s="225"/>
      <c r="P265" s="225"/>
      <c r="Q265" s="225"/>
      <c r="R265" s="260"/>
      <c r="S265" s="225"/>
      <c r="T265" s="225"/>
      <c r="U265" s="225"/>
      <c r="V265" s="225"/>
      <c r="W265" s="225"/>
      <c r="X265" s="225"/>
      <c r="Y265" s="260"/>
      <c r="Z265" s="223"/>
      <c r="AA265" s="216"/>
      <c r="AB265" s="224"/>
      <c r="AC265" s="224"/>
      <c r="AD265" s="224"/>
      <c r="AE265" s="224"/>
      <c r="AF265" s="224"/>
      <c r="AG265" s="224"/>
      <c r="AH265" s="224"/>
      <c r="AI265" s="224"/>
      <c r="AJ265" s="224"/>
      <c r="AK265" s="224"/>
      <c r="AL265" s="224"/>
    </row>
    <row r="266" spans="1:38" ht="16.5" customHeight="1">
      <c r="A266" s="222"/>
      <c r="B266" s="231"/>
      <c r="C266" s="222"/>
      <c r="D266" s="231"/>
      <c r="E266" s="222"/>
      <c r="F266" s="222"/>
      <c r="G266" s="235"/>
      <c r="H266" s="235"/>
      <c r="I266" s="225"/>
      <c r="J266" s="225"/>
      <c r="K266" s="225"/>
      <c r="L266" s="225"/>
      <c r="M266" s="225"/>
      <c r="N266" s="225"/>
      <c r="O266" s="225"/>
      <c r="P266" s="225"/>
      <c r="Q266" s="225"/>
      <c r="R266" s="260"/>
      <c r="S266" s="225"/>
      <c r="T266" s="225"/>
      <c r="U266" s="225"/>
      <c r="V266" s="225"/>
      <c r="W266" s="225"/>
      <c r="X266" s="225"/>
      <c r="Y266" s="260"/>
      <c r="Z266" s="223"/>
      <c r="AA266" s="216"/>
      <c r="AB266" s="224"/>
      <c r="AC266" s="224"/>
      <c r="AD266" s="224"/>
      <c r="AE266" s="224"/>
      <c r="AF266" s="224"/>
      <c r="AG266" s="224"/>
      <c r="AH266" s="224"/>
      <c r="AI266" s="224"/>
      <c r="AJ266" s="224"/>
      <c r="AK266" s="224"/>
      <c r="AL266" s="224"/>
    </row>
    <row r="267" spans="1:38" ht="16.5" customHeight="1">
      <c r="A267" s="222"/>
      <c r="B267" s="231"/>
      <c r="C267" s="222"/>
      <c r="D267" s="231"/>
      <c r="E267" s="222"/>
      <c r="F267" s="222"/>
      <c r="G267" s="235"/>
      <c r="H267" s="235"/>
      <c r="I267" s="225"/>
      <c r="J267" s="225"/>
      <c r="K267" s="225"/>
      <c r="L267" s="225"/>
      <c r="M267" s="225"/>
      <c r="N267" s="225"/>
      <c r="O267" s="225"/>
      <c r="P267" s="225"/>
      <c r="Q267" s="225"/>
      <c r="R267" s="260"/>
      <c r="S267" s="225"/>
      <c r="T267" s="225"/>
      <c r="U267" s="225"/>
      <c r="V267" s="225"/>
      <c r="W267" s="225"/>
      <c r="X267" s="225"/>
      <c r="Y267" s="260"/>
      <c r="Z267" s="223"/>
      <c r="AA267" s="216"/>
      <c r="AB267" s="224"/>
      <c r="AC267" s="224"/>
      <c r="AD267" s="224"/>
      <c r="AE267" s="224"/>
      <c r="AF267" s="224"/>
      <c r="AG267" s="224"/>
      <c r="AH267" s="224"/>
      <c r="AI267" s="224"/>
      <c r="AJ267" s="224"/>
      <c r="AK267" s="224"/>
      <c r="AL267" s="224"/>
    </row>
    <row r="268" spans="1:38" ht="16.5" customHeight="1">
      <c r="A268" s="222"/>
      <c r="B268" s="231"/>
      <c r="C268" s="222"/>
      <c r="D268" s="231"/>
      <c r="E268" s="222"/>
      <c r="F268" s="222"/>
      <c r="G268" s="235"/>
      <c r="H268" s="235"/>
      <c r="I268" s="225"/>
      <c r="J268" s="225"/>
      <c r="K268" s="225"/>
      <c r="L268" s="225"/>
      <c r="M268" s="225"/>
      <c r="N268" s="225"/>
      <c r="O268" s="225"/>
      <c r="P268" s="225"/>
      <c r="Q268" s="225"/>
      <c r="R268" s="260"/>
      <c r="S268" s="225"/>
      <c r="T268" s="225"/>
      <c r="U268" s="225"/>
      <c r="V268" s="225"/>
      <c r="W268" s="225"/>
      <c r="X268" s="225"/>
      <c r="Y268" s="260"/>
      <c r="Z268" s="223"/>
      <c r="AA268" s="216"/>
      <c r="AB268" s="224"/>
      <c r="AC268" s="224"/>
      <c r="AD268" s="224"/>
      <c r="AE268" s="224"/>
      <c r="AF268" s="224"/>
      <c r="AG268" s="224"/>
      <c r="AH268" s="224"/>
      <c r="AI268" s="224"/>
      <c r="AJ268" s="224"/>
      <c r="AK268" s="224"/>
      <c r="AL268" s="224"/>
    </row>
    <row r="269" spans="1:38" ht="16.5" customHeight="1">
      <c r="A269" s="222"/>
      <c r="B269" s="231"/>
      <c r="C269" s="222"/>
      <c r="D269" s="231"/>
      <c r="E269" s="222"/>
      <c r="F269" s="222"/>
      <c r="G269" s="235"/>
      <c r="H269" s="235"/>
      <c r="I269" s="225"/>
      <c r="J269" s="225"/>
      <c r="K269" s="225"/>
      <c r="L269" s="225"/>
      <c r="M269" s="225"/>
      <c r="N269" s="225"/>
      <c r="O269" s="225"/>
      <c r="P269" s="225"/>
      <c r="Q269" s="225"/>
      <c r="R269" s="260"/>
      <c r="S269" s="225"/>
      <c r="T269" s="225"/>
      <c r="U269" s="225"/>
      <c r="V269" s="225"/>
      <c r="W269" s="225"/>
      <c r="X269" s="225"/>
      <c r="Y269" s="260"/>
      <c r="Z269" s="223"/>
      <c r="AA269" s="216"/>
      <c r="AB269" s="224"/>
      <c r="AC269" s="224"/>
      <c r="AD269" s="224"/>
      <c r="AE269" s="224"/>
      <c r="AF269" s="224"/>
      <c r="AG269" s="224"/>
      <c r="AH269" s="224"/>
      <c r="AI269" s="224"/>
      <c r="AJ269" s="224"/>
      <c r="AK269" s="224"/>
      <c r="AL269" s="224"/>
    </row>
    <row r="270" spans="1:38" ht="16.5" customHeight="1">
      <c r="A270" s="222"/>
      <c r="B270" s="231"/>
      <c r="C270" s="222"/>
      <c r="D270" s="231"/>
      <c r="E270" s="222"/>
      <c r="F270" s="222"/>
      <c r="G270" s="235"/>
      <c r="H270" s="235"/>
      <c r="I270" s="225"/>
      <c r="J270" s="225"/>
      <c r="K270" s="225"/>
      <c r="L270" s="225"/>
      <c r="M270" s="225"/>
      <c r="N270" s="225"/>
      <c r="O270" s="225"/>
      <c r="P270" s="225"/>
      <c r="Q270" s="225"/>
      <c r="R270" s="260"/>
      <c r="S270" s="225"/>
      <c r="T270" s="225"/>
      <c r="U270" s="225"/>
      <c r="V270" s="225"/>
      <c r="W270" s="225"/>
      <c r="X270" s="225"/>
      <c r="Y270" s="260"/>
      <c r="Z270" s="223"/>
      <c r="AA270" s="216"/>
      <c r="AB270" s="224"/>
      <c r="AC270" s="224"/>
      <c r="AD270" s="224"/>
      <c r="AE270" s="224"/>
      <c r="AF270" s="224"/>
      <c r="AG270" s="224"/>
      <c r="AH270" s="224"/>
      <c r="AI270" s="224"/>
      <c r="AJ270" s="224"/>
      <c r="AK270" s="224"/>
      <c r="AL270" s="224"/>
    </row>
    <row r="271" spans="1:38" ht="16.5" customHeight="1">
      <c r="A271" s="222"/>
      <c r="B271" s="231"/>
      <c r="C271" s="222"/>
      <c r="D271" s="231"/>
      <c r="E271" s="222"/>
      <c r="F271" s="222"/>
      <c r="G271" s="235"/>
      <c r="H271" s="235"/>
      <c r="I271" s="225"/>
      <c r="J271" s="225"/>
      <c r="K271" s="225"/>
      <c r="L271" s="225"/>
      <c r="M271" s="225"/>
      <c r="N271" s="225"/>
      <c r="O271" s="225"/>
      <c r="P271" s="225"/>
      <c r="Q271" s="225"/>
      <c r="R271" s="260"/>
      <c r="S271" s="225"/>
      <c r="T271" s="225"/>
      <c r="U271" s="225"/>
      <c r="V271" s="225"/>
      <c r="W271" s="225"/>
      <c r="X271" s="225"/>
      <c r="Y271" s="260"/>
      <c r="Z271" s="223"/>
      <c r="AA271" s="216"/>
      <c r="AB271" s="224"/>
      <c r="AC271" s="224"/>
      <c r="AD271" s="224"/>
      <c r="AE271" s="224"/>
      <c r="AF271" s="224"/>
      <c r="AG271" s="224"/>
      <c r="AH271" s="224"/>
      <c r="AI271" s="224"/>
      <c r="AJ271" s="224"/>
      <c r="AK271" s="224"/>
      <c r="AL271" s="224"/>
    </row>
    <row r="272" spans="1:38" ht="16.5" customHeight="1">
      <c r="A272" s="222"/>
      <c r="B272" s="231"/>
      <c r="C272" s="222"/>
      <c r="D272" s="231"/>
      <c r="E272" s="222"/>
      <c r="F272" s="222"/>
      <c r="G272" s="235"/>
      <c r="H272" s="235"/>
      <c r="I272" s="225"/>
      <c r="J272" s="225"/>
      <c r="K272" s="225"/>
      <c r="L272" s="225"/>
      <c r="M272" s="225"/>
      <c r="N272" s="225"/>
      <c r="O272" s="225"/>
      <c r="P272" s="225"/>
      <c r="Q272" s="225"/>
      <c r="R272" s="260"/>
      <c r="S272" s="225"/>
      <c r="T272" s="225"/>
      <c r="U272" s="225"/>
      <c r="V272" s="225"/>
      <c r="W272" s="225"/>
      <c r="X272" s="225"/>
      <c r="Y272" s="260"/>
      <c r="Z272" s="223"/>
      <c r="AA272" s="216"/>
      <c r="AB272" s="224"/>
      <c r="AC272" s="224"/>
      <c r="AD272" s="224"/>
      <c r="AE272" s="224"/>
      <c r="AF272" s="224"/>
      <c r="AG272" s="224"/>
      <c r="AH272" s="224"/>
      <c r="AI272" s="224"/>
      <c r="AJ272" s="224"/>
      <c r="AK272" s="224"/>
      <c r="AL272" s="224"/>
    </row>
    <row r="273" spans="1:38" ht="16.5" customHeight="1">
      <c r="A273" s="222"/>
      <c r="B273" s="231"/>
      <c r="C273" s="222"/>
      <c r="D273" s="231"/>
      <c r="E273" s="222"/>
      <c r="F273" s="222"/>
      <c r="G273" s="235"/>
      <c r="H273" s="235"/>
      <c r="I273" s="225"/>
      <c r="J273" s="225"/>
      <c r="K273" s="225"/>
      <c r="L273" s="225"/>
      <c r="M273" s="225"/>
      <c r="N273" s="225"/>
      <c r="O273" s="225"/>
      <c r="P273" s="225"/>
      <c r="Q273" s="225"/>
      <c r="R273" s="260"/>
      <c r="S273" s="225"/>
      <c r="T273" s="225"/>
      <c r="U273" s="225"/>
      <c r="V273" s="225"/>
      <c r="W273" s="225"/>
      <c r="X273" s="225"/>
      <c r="Y273" s="260"/>
      <c r="Z273" s="223"/>
      <c r="AA273" s="216"/>
      <c r="AB273" s="224"/>
      <c r="AC273" s="224"/>
      <c r="AD273" s="224"/>
      <c r="AE273" s="224"/>
      <c r="AF273" s="224"/>
      <c r="AG273" s="224"/>
      <c r="AH273" s="224"/>
      <c r="AI273" s="224"/>
      <c r="AJ273" s="224"/>
      <c r="AK273" s="224"/>
      <c r="AL273" s="224"/>
    </row>
    <row r="274" spans="1:38" ht="16.5" customHeight="1">
      <c r="A274" s="222"/>
      <c r="B274" s="231"/>
      <c r="C274" s="222"/>
      <c r="D274" s="231"/>
      <c r="E274" s="222"/>
      <c r="F274" s="222"/>
      <c r="G274" s="235"/>
      <c r="H274" s="235"/>
      <c r="I274" s="225"/>
      <c r="J274" s="225"/>
      <c r="K274" s="225"/>
      <c r="L274" s="225"/>
      <c r="M274" s="225"/>
      <c r="N274" s="225"/>
      <c r="O274" s="225"/>
      <c r="P274" s="225"/>
      <c r="Q274" s="225"/>
      <c r="R274" s="260"/>
      <c r="S274" s="225"/>
      <c r="T274" s="225"/>
      <c r="U274" s="225"/>
      <c r="V274" s="225"/>
      <c r="W274" s="225"/>
      <c r="X274" s="225"/>
      <c r="Y274" s="260"/>
      <c r="Z274" s="223"/>
      <c r="AA274" s="216"/>
      <c r="AB274" s="224"/>
      <c r="AC274" s="224"/>
      <c r="AD274" s="224"/>
      <c r="AE274" s="224"/>
      <c r="AF274" s="224"/>
      <c r="AG274" s="224"/>
      <c r="AH274" s="224"/>
      <c r="AI274" s="224"/>
      <c r="AJ274" s="224"/>
      <c r="AK274" s="224"/>
      <c r="AL274" s="224"/>
    </row>
    <row r="275" spans="1:38" ht="16.5" customHeight="1">
      <c r="A275" s="222"/>
      <c r="B275" s="231"/>
      <c r="C275" s="222"/>
      <c r="D275" s="231"/>
      <c r="E275" s="222"/>
      <c r="F275" s="222"/>
      <c r="G275" s="235"/>
      <c r="H275" s="235"/>
      <c r="I275" s="225"/>
      <c r="J275" s="225"/>
      <c r="K275" s="225"/>
      <c r="L275" s="225"/>
      <c r="M275" s="225"/>
      <c r="N275" s="225"/>
      <c r="O275" s="225"/>
      <c r="P275" s="225"/>
      <c r="Q275" s="225"/>
      <c r="R275" s="260"/>
      <c r="S275" s="225"/>
      <c r="T275" s="225"/>
      <c r="U275" s="225"/>
      <c r="V275" s="225"/>
      <c r="W275" s="225"/>
      <c r="X275" s="225"/>
      <c r="Y275" s="260"/>
      <c r="Z275" s="223"/>
      <c r="AA275" s="216"/>
      <c r="AB275" s="224"/>
      <c r="AC275" s="224"/>
      <c r="AD275" s="224"/>
      <c r="AE275" s="224"/>
      <c r="AF275" s="224"/>
      <c r="AG275" s="224"/>
      <c r="AH275" s="224"/>
      <c r="AI275" s="224"/>
      <c r="AJ275" s="224"/>
      <c r="AK275" s="224"/>
      <c r="AL275" s="224"/>
    </row>
    <row r="276" spans="1:38" ht="16.5" customHeight="1">
      <c r="A276" s="222"/>
      <c r="B276" s="231"/>
      <c r="C276" s="222"/>
      <c r="D276" s="231"/>
      <c r="E276" s="222"/>
      <c r="F276" s="222"/>
      <c r="G276" s="235"/>
      <c r="H276" s="235"/>
      <c r="I276" s="225"/>
      <c r="J276" s="225"/>
      <c r="K276" s="225"/>
      <c r="L276" s="225"/>
      <c r="M276" s="225"/>
      <c r="N276" s="225"/>
      <c r="O276" s="225"/>
      <c r="P276" s="225"/>
      <c r="Q276" s="225"/>
      <c r="R276" s="260"/>
      <c r="S276" s="225"/>
      <c r="T276" s="225"/>
      <c r="U276" s="225"/>
      <c r="V276" s="225"/>
      <c r="W276" s="225"/>
      <c r="X276" s="225"/>
      <c r="Y276" s="260"/>
      <c r="Z276" s="223"/>
      <c r="AA276" s="216"/>
      <c r="AB276" s="224"/>
      <c r="AC276" s="224"/>
      <c r="AD276" s="224"/>
      <c r="AE276" s="224"/>
      <c r="AF276" s="224"/>
      <c r="AG276" s="224"/>
      <c r="AH276" s="224"/>
      <c r="AI276" s="224"/>
      <c r="AJ276" s="224"/>
      <c r="AK276" s="224"/>
      <c r="AL276" s="224"/>
    </row>
    <row r="277" spans="1:38" ht="16.5" customHeight="1">
      <c r="A277" s="222"/>
      <c r="B277" s="231"/>
      <c r="C277" s="222"/>
      <c r="D277" s="231"/>
      <c r="E277" s="222"/>
      <c r="F277" s="222"/>
      <c r="G277" s="235"/>
      <c r="H277" s="235"/>
      <c r="I277" s="225"/>
      <c r="J277" s="225"/>
      <c r="K277" s="225"/>
      <c r="L277" s="225"/>
      <c r="M277" s="225"/>
      <c r="N277" s="225"/>
      <c r="O277" s="225"/>
      <c r="P277" s="225"/>
      <c r="Q277" s="225"/>
      <c r="R277" s="260"/>
      <c r="S277" s="225"/>
      <c r="T277" s="225"/>
      <c r="U277" s="225"/>
      <c r="V277" s="225"/>
      <c r="W277" s="225"/>
      <c r="X277" s="225"/>
      <c r="Y277" s="260"/>
      <c r="Z277" s="223"/>
      <c r="AA277" s="216"/>
      <c r="AB277" s="224"/>
      <c r="AC277" s="224"/>
      <c r="AD277" s="224"/>
      <c r="AE277" s="224"/>
      <c r="AF277" s="224"/>
      <c r="AG277" s="224"/>
      <c r="AH277" s="224"/>
      <c r="AI277" s="224"/>
      <c r="AJ277" s="224"/>
      <c r="AK277" s="224"/>
      <c r="AL277" s="224"/>
    </row>
    <row r="278" spans="1:38" ht="16.5" customHeight="1">
      <c r="A278" s="222"/>
      <c r="B278" s="231"/>
      <c r="C278" s="222"/>
      <c r="D278" s="231"/>
      <c r="E278" s="222"/>
      <c r="F278" s="222"/>
      <c r="G278" s="235"/>
      <c r="H278" s="235"/>
      <c r="I278" s="225"/>
      <c r="J278" s="225"/>
      <c r="K278" s="225"/>
      <c r="L278" s="225"/>
      <c r="M278" s="225"/>
      <c r="N278" s="225"/>
      <c r="O278" s="225"/>
      <c r="P278" s="225"/>
      <c r="Q278" s="225"/>
      <c r="R278" s="260"/>
      <c r="S278" s="225"/>
      <c r="T278" s="225"/>
      <c r="U278" s="225"/>
      <c r="V278" s="225"/>
      <c r="W278" s="225"/>
      <c r="X278" s="225"/>
      <c r="Y278" s="260"/>
      <c r="Z278" s="223"/>
      <c r="AA278" s="216"/>
      <c r="AB278" s="224"/>
      <c r="AC278" s="224"/>
      <c r="AD278" s="224"/>
      <c r="AE278" s="224"/>
      <c r="AF278" s="224"/>
      <c r="AG278" s="224"/>
      <c r="AH278" s="224"/>
      <c r="AI278" s="224"/>
      <c r="AJ278" s="224"/>
      <c r="AK278" s="224"/>
      <c r="AL278" s="224"/>
    </row>
    <row r="279" spans="1:38" ht="16.5" customHeight="1">
      <c r="A279" s="222"/>
      <c r="B279" s="231"/>
      <c r="C279" s="222"/>
      <c r="D279" s="231"/>
      <c r="E279" s="222"/>
      <c r="F279" s="222"/>
      <c r="G279" s="235"/>
      <c r="H279" s="235"/>
      <c r="I279" s="225"/>
      <c r="J279" s="225"/>
      <c r="K279" s="225"/>
      <c r="L279" s="225"/>
      <c r="M279" s="225"/>
      <c r="N279" s="225"/>
      <c r="O279" s="225"/>
      <c r="P279" s="225"/>
      <c r="Q279" s="225"/>
      <c r="R279" s="260"/>
      <c r="S279" s="225"/>
      <c r="T279" s="225"/>
      <c r="U279" s="225"/>
      <c r="V279" s="225"/>
      <c r="W279" s="225"/>
      <c r="X279" s="225"/>
      <c r="Y279" s="260"/>
      <c r="Z279" s="223"/>
      <c r="AA279" s="216"/>
      <c r="AB279" s="224"/>
      <c r="AC279" s="224"/>
      <c r="AD279" s="224"/>
      <c r="AE279" s="224"/>
      <c r="AF279" s="224"/>
      <c r="AG279" s="224"/>
      <c r="AH279" s="224"/>
      <c r="AI279" s="224"/>
      <c r="AJ279" s="224"/>
      <c r="AK279" s="224"/>
      <c r="AL279" s="224"/>
    </row>
    <row r="280" spans="1:38" ht="16.5" customHeight="1">
      <c r="A280" s="222"/>
      <c r="B280" s="231"/>
      <c r="C280" s="222"/>
      <c r="D280" s="231"/>
      <c r="E280" s="222"/>
      <c r="F280" s="222"/>
      <c r="G280" s="235"/>
      <c r="H280" s="235"/>
      <c r="I280" s="225"/>
      <c r="J280" s="225"/>
      <c r="K280" s="225"/>
      <c r="L280" s="225"/>
      <c r="M280" s="225"/>
      <c r="N280" s="225"/>
      <c r="O280" s="225"/>
      <c r="P280" s="225"/>
      <c r="Q280" s="225"/>
      <c r="R280" s="260"/>
      <c r="S280" s="225"/>
      <c r="T280" s="225"/>
      <c r="U280" s="225"/>
      <c r="V280" s="225"/>
      <c r="W280" s="225"/>
      <c r="X280" s="225"/>
      <c r="Y280" s="260"/>
      <c r="Z280" s="223"/>
      <c r="AA280" s="216"/>
      <c r="AB280" s="224"/>
      <c r="AC280" s="224"/>
      <c r="AD280" s="224"/>
      <c r="AE280" s="224"/>
      <c r="AF280" s="224"/>
      <c r="AG280" s="224"/>
      <c r="AH280" s="224"/>
      <c r="AI280" s="224"/>
      <c r="AJ280" s="224"/>
      <c r="AK280" s="224"/>
      <c r="AL280" s="224"/>
    </row>
    <row r="281" spans="1:38" ht="16.5" customHeight="1">
      <c r="A281" s="222"/>
      <c r="B281" s="231"/>
      <c r="C281" s="222"/>
      <c r="D281" s="231"/>
      <c r="E281" s="222"/>
      <c r="F281" s="222"/>
      <c r="G281" s="235"/>
      <c r="H281" s="235"/>
      <c r="I281" s="225"/>
      <c r="J281" s="225"/>
      <c r="K281" s="225"/>
      <c r="L281" s="225"/>
      <c r="M281" s="225"/>
      <c r="N281" s="225"/>
      <c r="O281" s="225"/>
      <c r="P281" s="225"/>
      <c r="Q281" s="225"/>
      <c r="R281" s="260"/>
      <c r="S281" s="225"/>
      <c r="T281" s="225"/>
      <c r="U281" s="225"/>
      <c r="V281" s="225"/>
      <c r="W281" s="225"/>
      <c r="X281" s="225"/>
      <c r="Y281" s="260"/>
      <c r="Z281" s="223"/>
      <c r="AA281" s="216"/>
      <c r="AB281" s="224"/>
      <c r="AC281" s="224"/>
      <c r="AD281" s="224"/>
      <c r="AE281" s="224"/>
      <c r="AF281" s="224"/>
      <c r="AG281" s="224"/>
      <c r="AH281" s="224"/>
      <c r="AI281" s="224"/>
      <c r="AJ281" s="224"/>
      <c r="AK281" s="224"/>
      <c r="AL281" s="224"/>
    </row>
    <row r="282" spans="1:38" ht="16.5" customHeight="1">
      <c r="A282" s="222"/>
      <c r="B282" s="231"/>
      <c r="C282" s="222"/>
      <c r="D282" s="231"/>
      <c r="E282" s="222"/>
      <c r="F282" s="222"/>
      <c r="G282" s="235"/>
      <c r="H282" s="235"/>
      <c r="I282" s="225"/>
      <c r="J282" s="225"/>
      <c r="K282" s="225"/>
      <c r="L282" s="225"/>
      <c r="M282" s="225"/>
      <c r="N282" s="225"/>
      <c r="O282" s="225"/>
      <c r="P282" s="225"/>
      <c r="Q282" s="225"/>
      <c r="R282" s="260"/>
      <c r="S282" s="225"/>
      <c r="T282" s="225"/>
      <c r="U282" s="225"/>
      <c r="V282" s="225"/>
      <c r="W282" s="225"/>
      <c r="X282" s="225"/>
      <c r="Y282" s="260"/>
      <c r="Z282" s="223"/>
      <c r="AA282" s="216"/>
      <c r="AB282" s="224"/>
      <c r="AC282" s="224"/>
      <c r="AD282" s="224"/>
      <c r="AE282" s="224"/>
      <c r="AF282" s="224"/>
      <c r="AG282" s="224"/>
      <c r="AH282" s="224"/>
      <c r="AI282" s="224"/>
      <c r="AJ282" s="224"/>
      <c r="AK282" s="224"/>
      <c r="AL282" s="224"/>
    </row>
    <row r="283" spans="1:38" ht="16.5" customHeight="1">
      <c r="A283" s="222"/>
      <c r="B283" s="231"/>
      <c r="C283" s="222"/>
      <c r="D283" s="231"/>
      <c r="E283" s="222"/>
      <c r="F283" s="222"/>
      <c r="G283" s="235"/>
      <c r="H283" s="235"/>
      <c r="I283" s="225"/>
      <c r="J283" s="225"/>
      <c r="K283" s="225"/>
      <c r="L283" s="225"/>
      <c r="M283" s="225"/>
      <c r="N283" s="225"/>
      <c r="O283" s="225"/>
      <c r="P283" s="225"/>
      <c r="Q283" s="225"/>
      <c r="R283" s="260"/>
      <c r="S283" s="225"/>
      <c r="T283" s="225"/>
      <c r="U283" s="225"/>
      <c r="V283" s="225"/>
      <c r="W283" s="225"/>
      <c r="X283" s="225"/>
      <c r="Y283" s="260"/>
      <c r="Z283" s="223"/>
      <c r="AA283" s="216"/>
      <c r="AB283" s="224"/>
      <c r="AC283" s="224"/>
      <c r="AD283" s="224"/>
      <c r="AE283" s="224"/>
      <c r="AF283" s="224"/>
      <c r="AG283" s="224"/>
      <c r="AH283" s="224"/>
      <c r="AI283" s="224"/>
      <c r="AJ283" s="224"/>
      <c r="AK283" s="224"/>
      <c r="AL283" s="224"/>
    </row>
    <row r="284" spans="1:38" ht="16.5" customHeight="1">
      <c r="A284" s="222"/>
      <c r="B284" s="231"/>
      <c r="C284" s="222"/>
      <c r="D284" s="231"/>
      <c r="E284" s="222"/>
      <c r="F284" s="222"/>
      <c r="G284" s="235"/>
      <c r="H284" s="235"/>
      <c r="I284" s="225"/>
      <c r="J284" s="225"/>
      <c r="K284" s="225"/>
      <c r="L284" s="225"/>
      <c r="M284" s="225"/>
      <c r="N284" s="225"/>
      <c r="O284" s="225"/>
      <c r="P284" s="225"/>
      <c r="Q284" s="225"/>
      <c r="R284" s="260"/>
      <c r="S284" s="225"/>
      <c r="T284" s="225"/>
      <c r="U284" s="225"/>
      <c r="V284" s="225"/>
      <c r="W284" s="225"/>
      <c r="X284" s="225"/>
      <c r="Y284" s="260"/>
      <c r="Z284" s="223"/>
      <c r="AA284" s="216"/>
      <c r="AB284" s="224"/>
      <c r="AC284" s="224"/>
      <c r="AD284" s="224"/>
      <c r="AE284" s="224"/>
      <c r="AF284" s="224"/>
      <c r="AG284" s="224"/>
      <c r="AH284" s="224"/>
      <c r="AI284" s="224"/>
      <c r="AJ284" s="224"/>
      <c r="AK284" s="224"/>
      <c r="AL284" s="224"/>
    </row>
    <row r="285" spans="1:38" ht="16.5" customHeight="1">
      <c r="A285" s="222"/>
      <c r="B285" s="231"/>
      <c r="C285" s="222"/>
      <c r="D285" s="231"/>
      <c r="E285" s="222"/>
      <c r="F285" s="222"/>
      <c r="G285" s="235"/>
      <c r="H285" s="235"/>
      <c r="I285" s="225"/>
      <c r="J285" s="225"/>
      <c r="K285" s="225"/>
      <c r="L285" s="225"/>
      <c r="M285" s="225"/>
      <c r="N285" s="225"/>
      <c r="O285" s="225"/>
      <c r="P285" s="225"/>
      <c r="Q285" s="225"/>
      <c r="R285" s="260"/>
      <c r="S285" s="225"/>
      <c r="T285" s="225"/>
      <c r="U285" s="225"/>
      <c r="V285" s="225"/>
      <c r="W285" s="225"/>
      <c r="X285" s="225"/>
      <c r="Y285" s="260"/>
      <c r="Z285" s="223"/>
      <c r="AA285" s="216"/>
      <c r="AB285" s="224"/>
      <c r="AC285" s="224"/>
      <c r="AD285" s="224"/>
      <c r="AE285" s="224"/>
      <c r="AF285" s="224"/>
      <c r="AG285" s="224"/>
      <c r="AH285" s="224"/>
      <c r="AI285" s="224"/>
      <c r="AJ285" s="224"/>
      <c r="AK285" s="224"/>
      <c r="AL285" s="224"/>
    </row>
    <row r="286" spans="1:38" ht="16.5" customHeight="1">
      <c r="A286" s="222"/>
      <c r="B286" s="231"/>
      <c r="C286" s="222"/>
      <c r="D286" s="231"/>
      <c r="E286" s="222"/>
      <c r="F286" s="222"/>
      <c r="G286" s="235"/>
      <c r="H286" s="235"/>
      <c r="I286" s="225"/>
      <c r="J286" s="225"/>
      <c r="K286" s="225"/>
      <c r="L286" s="225"/>
      <c r="M286" s="225"/>
      <c r="N286" s="225"/>
      <c r="O286" s="225"/>
      <c r="P286" s="225"/>
      <c r="Q286" s="225"/>
      <c r="R286" s="260"/>
      <c r="S286" s="225"/>
      <c r="T286" s="225"/>
      <c r="U286" s="225"/>
      <c r="V286" s="225"/>
      <c r="W286" s="225"/>
      <c r="X286" s="225"/>
      <c r="Y286" s="260"/>
      <c r="Z286" s="223"/>
      <c r="AA286" s="216"/>
      <c r="AB286" s="224"/>
      <c r="AC286" s="224"/>
      <c r="AD286" s="224"/>
      <c r="AE286" s="224"/>
      <c r="AF286" s="224"/>
      <c r="AG286" s="224"/>
      <c r="AH286" s="224"/>
      <c r="AI286" s="224"/>
      <c r="AJ286" s="224"/>
      <c r="AK286" s="224"/>
      <c r="AL286" s="224"/>
    </row>
    <row r="287" spans="1:38" ht="16.5" customHeight="1">
      <c r="A287" s="222"/>
      <c r="B287" s="231"/>
      <c r="C287" s="222"/>
      <c r="D287" s="231"/>
      <c r="E287" s="222"/>
      <c r="F287" s="222"/>
      <c r="G287" s="235"/>
      <c r="H287" s="235"/>
      <c r="I287" s="225"/>
      <c r="J287" s="225"/>
      <c r="K287" s="225"/>
      <c r="L287" s="225"/>
      <c r="M287" s="225"/>
      <c r="N287" s="225"/>
      <c r="O287" s="225"/>
      <c r="P287" s="225"/>
      <c r="Q287" s="225"/>
      <c r="R287" s="260"/>
      <c r="S287" s="225"/>
      <c r="T287" s="225"/>
      <c r="U287" s="225"/>
      <c r="V287" s="225"/>
      <c r="W287" s="225"/>
      <c r="X287" s="225"/>
      <c r="Y287" s="260"/>
      <c r="Z287" s="223"/>
      <c r="AA287" s="216"/>
      <c r="AB287" s="224"/>
      <c r="AC287" s="224"/>
      <c r="AD287" s="224"/>
      <c r="AE287" s="224"/>
      <c r="AF287" s="224"/>
      <c r="AG287" s="224"/>
      <c r="AH287" s="224"/>
      <c r="AI287" s="224"/>
      <c r="AJ287" s="224"/>
      <c r="AK287" s="224"/>
      <c r="AL287" s="224"/>
    </row>
    <row r="288" spans="1:38" ht="16.5" customHeight="1">
      <c r="A288" s="222"/>
      <c r="B288" s="231"/>
      <c r="C288" s="222"/>
      <c r="D288" s="231"/>
      <c r="E288" s="222"/>
      <c r="F288" s="222"/>
      <c r="G288" s="235"/>
      <c r="H288" s="235"/>
      <c r="I288" s="225"/>
      <c r="J288" s="225"/>
      <c r="K288" s="225"/>
      <c r="L288" s="225"/>
      <c r="M288" s="225"/>
      <c r="N288" s="225"/>
      <c r="O288" s="225"/>
      <c r="P288" s="225"/>
      <c r="Q288" s="225"/>
      <c r="R288" s="260"/>
      <c r="S288" s="225"/>
      <c r="T288" s="225"/>
      <c r="U288" s="225"/>
      <c r="V288" s="225"/>
      <c r="W288" s="225"/>
      <c r="X288" s="225"/>
      <c r="Y288" s="260"/>
      <c r="Z288" s="223"/>
      <c r="AA288" s="216"/>
      <c r="AB288" s="224"/>
      <c r="AC288" s="224"/>
      <c r="AD288" s="224"/>
      <c r="AE288" s="224"/>
      <c r="AF288" s="224"/>
      <c r="AG288" s="224"/>
      <c r="AH288" s="224"/>
      <c r="AI288" s="224"/>
      <c r="AJ288" s="224"/>
      <c r="AK288" s="224"/>
      <c r="AL288" s="224"/>
    </row>
    <row r="289" spans="1:38" ht="16.5" customHeight="1">
      <c r="A289" s="222"/>
      <c r="B289" s="231"/>
      <c r="C289" s="222"/>
      <c r="D289" s="231"/>
      <c r="E289" s="222"/>
      <c r="F289" s="222"/>
      <c r="G289" s="235"/>
      <c r="H289" s="235"/>
      <c r="I289" s="225"/>
      <c r="J289" s="225"/>
      <c r="K289" s="225"/>
      <c r="L289" s="225"/>
      <c r="M289" s="225"/>
      <c r="N289" s="225"/>
      <c r="O289" s="225"/>
      <c r="P289" s="225"/>
      <c r="Q289" s="225"/>
      <c r="R289" s="260"/>
      <c r="S289" s="225"/>
      <c r="T289" s="225"/>
      <c r="U289" s="225"/>
      <c r="V289" s="225"/>
      <c r="W289" s="225"/>
      <c r="X289" s="225"/>
      <c r="Y289" s="260"/>
      <c r="Z289" s="223"/>
      <c r="AA289" s="216"/>
      <c r="AB289" s="224"/>
      <c r="AC289" s="224"/>
      <c r="AD289" s="224"/>
      <c r="AE289" s="224"/>
      <c r="AF289" s="224"/>
      <c r="AG289" s="224"/>
      <c r="AH289" s="224"/>
      <c r="AI289" s="224"/>
      <c r="AJ289" s="224"/>
      <c r="AK289" s="224"/>
      <c r="AL289" s="224"/>
    </row>
    <row r="290" spans="1:38" ht="16.5" customHeight="1">
      <c r="A290" s="222"/>
      <c r="B290" s="231"/>
      <c r="C290" s="222"/>
      <c r="D290" s="231"/>
      <c r="E290" s="222"/>
      <c r="F290" s="222"/>
      <c r="G290" s="235"/>
      <c r="H290" s="235"/>
      <c r="I290" s="225"/>
      <c r="J290" s="225"/>
      <c r="K290" s="225"/>
      <c r="L290" s="225"/>
      <c r="M290" s="225"/>
      <c r="N290" s="225"/>
      <c r="O290" s="225"/>
      <c r="P290" s="225"/>
      <c r="Q290" s="225"/>
      <c r="R290" s="260"/>
      <c r="S290" s="225"/>
      <c r="T290" s="225"/>
      <c r="U290" s="225"/>
      <c r="V290" s="225"/>
      <c r="W290" s="225"/>
      <c r="X290" s="225"/>
      <c r="Y290" s="260"/>
      <c r="Z290" s="223"/>
      <c r="AA290" s="216"/>
      <c r="AB290" s="224"/>
      <c r="AC290" s="224"/>
      <c r="AD290" s="224"/>
      <c r="AE290" s="224"/>
      <c r="AF290" s="224"/>
      <c r="AG290" s="224"/>
      <c r="AH290" s="224"/>
      <c r="AI290" s="224"/>
      <c r="AJ290" s="224"/>
      <c r="AK290" s="224"/>
      <c r="AL290" s="224"/>
    </row>
    <row r="291" spans="1:38" ht="16.5" customHeight="1">
      <c r="A291" s="222"/>
      <c r="B291" s="231"/>
      <c r="C291" s="222"/>
      <c r="D291" s="231"/>
      <c r="E291" s="222"/>
      <c r="F291" s="222"/>
      <c r="G291" s="235"/>
      <c r="H291" s="235"/>
      <c r="I291" s="225"/>
      <c r="J291" s="225"/>
      <c r="K291" s="225"/>
      <c r="L291" s="225"/>
      <c r="M291" s="225"/>
      <c r="N291" s="225"/>
      <c r="O291" s="225"/>
      <c r="P291" s="225"/>
      <c r="Q291" s="225"/>
      <c r="R291" s="260"/>
      <c r="S291" s="225"/>
      <c r="T291" s="225"/>
      <c r="U291" s="225"/>
      <c r="V291" s="225"/>
      <c r="W291" s="225"/>
      <c r="X291" s="225"/>
      <c r="Y291" s="260"/>
      <c r="Z291" s="223"/>
      <c r="AA291" s="216"/>
      <c r="AB291" s="224"/>
      <c r="AC291" s="224"/>
      <c r="AD291" s="224"/>
      <c r="AE291" s="224"/>
      <c r="AF291" s="224"/>
      <c r="AG291" s="224"/>
      <c r="AH291" s="224"/>
      <c r="AI291" s="224"/>
      <c r="AJ291" s="224"/>
      <c r="AK291" s="224"/>
      <c r="AL291" s="224"/>
    </row>
    <row r="292" spans="1:38" ht="16.5" customHeight="1">
      <c r="A292" s="222"/>
      <c r="B292" s="231"/>
      <c r="C292" s="222"/>
      <c r="D292" s="231"/>
      <c r="E292" s="222"/>
      <c r="F292" s="222"/>
      <c r="G292" s="235"/>
      <c r="H292" s="235"/>
      <c r="I292" s="225"/>
      <c r="J292" s="225"/>
      <c r="K292" s="225"/>
      <c r="L292" s="225"/>
      <c r="M292" s="225"/>
      <c r="N292" s="225"/>
      <c r="O292" s="225"/>
      <c r="P292" s="225"/>
      <c r="Q292" s="225"/>
      <c r="R292" s="260"/>
      <c r="S292" s="225"/>
      <c r="T292" s="225"/>
      <c r="U292" s="225"/>
      <c r="V292" s="225"/>
      <c r="W292" s="225"/>
      <c r="X292" s="225"/>
      <c r="Y292" s="260"/>
      <c r="Z292" s="223"/>
      <c r="AA292" s="216"/>
      <c r="AB292" s="224"/>
      <c r="AC292" s="224"/>
      <c r="AD292" s="224"/>
      <c r="AE292" s="224"/>
      <c r="AF292" s="224"/>
      <c r="AG292" s="224"/>
      <c r="AH292" s="224"/>
      <c r="AI292" s="224"/>
      <c r="AJ292" s="224"/>
      <c r="AK292" s="224"/>
      <c r="AL292" s="224"/>
    </row>
    <row r="293" spans="1:38" ht="16.5" customHeight="1">
      <c r="A293" s="222"/>
      <c r="B293" s="231"/>
      <c r="C293" s="222"/>
      <c r="D293" s="231"/>
      <c r="E293" s="222"/>
      <c r="F293" s="222"/>
      <c r="G293" s="235"/>
      <c r="H293" s="235"/>
      <c r="I293" s="225"/>
      <c r="J293" s="225"/>
      <c r="K293" s="225"/>
      <c r="L293" s="225"/>
      <c r="M293" s="225"/>
      <c r="N293" s="225"/>
      <c r="O293" s="225"/>
      <c r="P293" s="225"/>
      <c r="Q293" s="225"/>
      <c r="R293" s="260"/>
      <c r="S293" s="225"/>
      <c r="T293" s="225"/>
      <c r="U293" s="225"/>
      <c r="V293" s="225"/>
      <c r="W293" s="225"/>
      <c r="X293" s="225"/>
      <c r="Y293" s="260"/>
      <c r="Z293" s="223"/>
      <c r="AA293" s="216"/>
      <c r="AB293" s="224"/>
      <c r="AC293" s="224"/>
      <c r="AD293" s="224"/>
      <c r="AE293" s="224"/>
      <c r="AF293" s="224"/>
      <c r="AG293" s="224"/>
      <c r="AH293" s="224"/>
      <c r="AI293" s="224"/>
      <c r="AJ293" s="224"/>
      <c r="AK293" s="224"/>
      <c r="AL293" s="224"/>
    </row>
    <row r="294" spans="1:38" ht="16.5" customHeight="1">
      <c r="A294" s="222"/>
      <c r="B294" s="231"/>
      <c r="C294" s="222"/>
      <c r="D294" s="231"/>
      <c r="E294" s="222"/>
      <c r="F294" s="222"/>
      <c r="G294" s="235"/>
      <c r="H294" s="235"/>
      <c r="I294" s="225"/>
      <c r="J294" s="225"/>
      <c r="K294" s="225"/>
      <c r="L294" s="225"/>
      <c r="M294" s="225"/>
      <c r="N294" s="225"/>
      <c r="O294" s="225"/>
      <c r="P294" s="225"/>
      <c r="Q294" s="225"/>
      <c r="R294" s="260"/>
      <c r="S294" s="225"/>
      <c r="T294" s="225"/>
      <c r="U294" s="225"/>
      <c r="V294" s="225"/>
      <c r="W294" s="225"/>
      <c r="X294" s="225"/>
      <c r="Y294" s="260"/>
      <c r="Z294" s="223"/>
      <c r="AA294" s="216"/>
      <c r="AB294" s="224"/>
      <c r="AC294" s="224"/>
      <c r="AD294" s="224"/>
      <c r="AE294" s="224"/>
      <c r="AF294" s="224"/>
      <c r="AG294" s="224"/>
      <c r="AH294" s="224"/>
      <c r="AI294" s="224"/>
      <c r="AJ294" s="224"/>
      <c r="AK294" s="224"/>
      <c r="AL294" s="224"/>
    </row>
    <row r="295" spans="1:38" ht="16.5" customHeight="1">
      <c r="A295" s="222"/>
      <c r="B295" s="231"/>
      <c r="C295" s="222"/>
      <c r="D295" s="231"/>
      <c r="E295" s="222"/>
      <c r="F295" s="222"/>
      <c r="G295" s="235"/>
      <c r="H295" s="235"/>
      <c r="I295" s="225"/>
      <c r="J295" s="225"/>
      <c r="K295" s="225"/>
      <c r="L295" s="225"/>
      <c r="M295" s="225"/>
      <c r="N295" s="225"/>
      <c r="O295" s="225"/>
      <c r="P295" s="225"/>
      <c r="Q295" s="225"/>
      <c r="R295" s="260"/>
      <c r="S295" s="225"/>
      <c r="T295" s="225"/>
      <c r="U295" s="225"/>
      <c r="V295" s="225"/>
      <c r="W295" s="225"/>
      <c r="X295" s="225"/>
      <c r="Y295" s="260"/>
      <c r="Z295" s="223"/>
      <c r="AA295" s="216"/>
      <c r="AB295" s="224"/>
      <c r="AC295" s="224"/>
      <c r="AD295" s="224"/>
      <c r="AE295" s="224"/>
      <c r="AF295" s="224"/>
      <c r="AG295" s="224"/>
      <c r="AH295" s="224"/>
      <c r="AI295" s="224"/>
      <c r="AJ295" s="224"/>
      <c r="AK295" s="224"/>
      <c r="AL295" s="224"/>
    </row>
    <row r="296" spans="1:38" ht="16.5" customHeight="1">
      <c r="A296" s="222"/>
      <c r="B296" s="231"/>
      <c r="C296" s="222"/>
      <c r="D296" s="231"/>
      <c r="E296" s="222"/>
      <c r="F296" s="222"/>
      <c r="G296" s="235"/>
      <c r="H296" s="235"/>
      <c r="I296" s="225"/>
      <c r="J296" s="225"/>
      <c r="K296" s="225"/>
      <c r="L296" s="225"/>
      <c r="M296" s="225"/>
      <c r="N296" s="225"/>
      <c r="O296" s="225"/>
      <c r="P296" s="225"/>
      <c r="Q296" s="225"/>
      <c r="R296" s="260"/>
      <c r="S296" s="225"/>
      <c r="T296" s="225"/>
      <c r="U296" s="225"/>
      <c r="V296" s="225"/>
      <c r="W296" s="225"/>
      <c r="X296" s="225"/>
      <c r="Y296" s="260"/>
      <c r="Z296" s="223"/>
      <c r="AA296" s="216"/>
      <c r="AB296" s="224"/>
      <c r="AC296" s="224"/>
      <c r="AD296" s="224"/>
      <c r="AE296" s="224"/>
      <c r="AF296" s="224"/>
      <c r="AG296" s="224"/>
      <c r="AH296" s="224"/>
      <c r="AI296" s="224"/>
      <c r="AJ296" s="224"/>
      <c r="AK296" s="224"/>
      <c r="AL296" s="224"/>
    </row>
    <row r="297" spans="1:38" ht="16.5" customHeight="1">
      <c r="A297" s="222"/>
      <c r="B297" s="231"/>
      <c r="C297" s="222"/>
      <c r="D297" s="231"/>
      <c r="E297" s="222"/>
      <c r="F297" s="222"/>
      <c r="G297" s="235"/>
      <c r="H297" s="235"/>
      <c r="I297" s="225"/>
      <c r="J297" s="225"/>
      <c r="K297" s="225"/>
      <c r="L297" s="225"/>
      <c r="M297" s="225"/>
      <c r="N297" s="225"/>
      <c r="O297" s="225"/>
      <c r="P297" s="225"/>
      <c r="Q297" s="225"/>
      <c r="R297" s="260"/>
      <c r="S297" s="225"/>
      <c r="T297" s="225"/>
      <c r="U297" s="225"/>
      <c r="V297" s="225"/>
      <c r="W297" s="225"/>
      <c r="X297" s="225"/>
      <c r="Y297" s="260"/>
      <c r="Z297" s="223"/>
      <c r="AA297" s="216"/>
      <c r="AB297" s="224"/>
      <c r="AC297" s="224"/>
      <c r="AD297" s="224"/>
      <c r="AE297" s="224"/>
      <c r="AF297" s="224"/>
      <c r="AG297" s="224"/>
      <c r="AH297" s="224"/>
      <c r="AI297" s="224"/>
      <c r="AJ297" s="224"/>
      <c r="AK297" s="224"/>
      <c r="AL297" s="224"/>
    </row>
    <row r="298" spans="1:38" ht="16.5" customHeight="1">
      <c r="A298" s="222"/>
      <c r="B298" s="231"/>
      <c r="C298" s="222"/>
      <c r="D298" s="231"/>
      <c r="E298" s="222"/>
      <c r="F298" s="222"/>
      <c r="G298" s="235"/>
      <c r="H298" s="235"/>
      <c r="I298" s="225"/>
      <c r="J298" s="225"/>
      <c r="K298" s="225"/>
      <c r="L298" s="225"/>
      <c r="M298" s="225"/>
      <c r="N298" s="225"/>
      <c r="O298" s="225"/>
      <c r="P298" s="225"/>
      <c r="Q298" s="225"/>
      <c r="R298" s="260"/>
      <c r="S298" s="225"/>
      <c r="T298" s="225"/>
      <c r="U298" s="225"/>
      <c r="V298" s="225"/>
      <c r="W298" s="225"/>
      <c r="X298" s="225"/>
      <c r="Y298" s="260"/>
      <c r="Z298" s="223"/>
      <c r="AA298" s="216"/>
      <c r="AB298" s="224"/>
      <c r="AC298" s="224"/>
      <c r="AD298" s="224"/>
      <c r="AE298" s="224"/>
      <c r="AF298" s="224"/>
      <c r="AG298" s="224"/>
      <c r="AH298" s="224"/>
      <c r="AI298" s="224"/>
      <c r="AJ298" s="224"/>
      <c r="AK298" s="224"/>
      <c r="AL298" s="224"/>
    </row>
    <row r="299" spans="1:38" ht="16.5" customHeight="1">
      <c r="A299" s="222"/>
      <c r="B299" s="231"/>
      <c r="C299" s="222"/>
      <c r="D299" s="231"/>
      <c r="E299" s="222"/>
      <c r="F299" s="222"/>
      <c r="G299" s="235"/>
      <c r="H299" s="235"/>
      <c r="I299" s="225"/>
      <c r="J299" s="225"/>
      <c r="K299" s="225"/>
      <c r="L299" s="225"/>
      <c r="M299" s="225"/>
      <c r="N299" s="225"/>
      <c r="O299" s="225"/>
      <c r="P299" s="225"/>
      <c r="Q299" s="225"/>
      <c r="R299" s="260"/>
      <c r="S299" s="225"/>
      <c r="T299" s="225"/>
      <c r="U299" s="225"/>
      <c r="V299" s="225"/>
      <c r="W299" s="225"/>
      <c r="X299" s="225"/>
      <c r="Y299" s="260"/>
      <c r="Z299" s="223"/>
      <c r="AA299" s="216"/>
      <c r="AB299" s="224"/>
      <c r="AC299" s="224"/>
      <c r="AD299" s="224"/>
      <c r="AE299" s="224"/>
      <c r="AF299" s="224"/>
      <c r="AG299" s="224"/>
      <c r="AH299" s="224"/>
      <c r="AI299" s="224"/>
      <c r="AJ299" s="224"/>
      <c r="AK299" s="224"/>
      <c r="AL299" s="224"/>
    </row>
    <row r="300" spans="1:38" ht="15.75" customHeight="1">
      <c r="A300" s="222"/>
      <c r="B300" s="231"/>
      <c r="C300" s="222"/>
      <c r="D300" s="231"/>
      <c r="E300" s="222"/>
      <c r="F300" s="222"/>
      <c r="G300" s="235"/>
      <c r="H300" s="235"/>
      <c r="I300" s="225"/>
      <c r="J300" s="225"/>
      <c r="K300" s="225"/>
      <c r="L300" s="225"/>
      <c r="M300" s="225"/>
      <c r="N300" s="225"/>
      <c r="O300" s="225"/>
      <c r="P300" s="225"/>
      <c r="Q300" s="225"/>
      <c r="R300" s="260"/>
      <c r="S300" s="225"/>
      <c r="T300" s="225"/>
      <c r="U300" s="225"/>
      <c r="V300" s="225"/>
      <c r="W300" s="225"/>
      <c r="X300" s="225"/>
      <c r="Y300" s="260"/>
      <c r="Z300" s="223"/>
      <c r="AA300" s="216"/>
    </row>
    <row r="301" spans="1:38" ht="15.75" customHeight="1">
      <c r="A301" s="222"/>
      <c r="B301" s="231"/>
      <c r="C301" s="222"/>
      <c r="D301" s="231"/>
      <c r="E301" s="222"/>
      <c r="F301" s="222"/>
      <c r="G301" s="235"/>
      <c r="H301" s="235"/>
      <c r="I301" s="225"/>
      <c r="J301" s="225"/>
      <c r="K301" s="225"/>
      <c r="L301" s="225"/>
      <c r="M301" s="225"/>
      <c r="N301" s="225"/>
      <c r="O301" s="225"/>
      <c r="P301" s="225"/>
      <c r="Q301" s="225"/>
      <c r="R301" s="260"/>
      <c r="S301" s="225"/>
      <c r="T301" s="225"/>
      <c r="U301" s="225"/>
      <c r="V301" s="225"/>
      <c r="W301" s="225"/>
      <c r="X301" s="225"/>
      <c r="Y301" s="260"/>
      <c r="Z301" s="223"/>
      <c r="AA301" s="216"/>
    </row>
    <row r="302" spans="1:38" ht="15.75" customHeight="1">
      <c r="A302" s="222"/>
      <c r="B302" s="231"/>
      <c r="C302" s="222"/>
      <c r="D302" s="231"/>
      <c r="E302" s="222"/>
      <c r="F302" s="222"/>
      <c r="G302" s="235"/>
      <c r="H302" s="235"/>
      <c r="I302" s="225"/>
      <c r="J302" s="225"/>
      <c r="K302" s="225"/>
      <c r="L302" s="225"/>
      <c r="M302" s="225"/>
      <c r="N302" s="225"/>
      <c r="O302" s="225"/>
      <c r="P302" s="225"/>
      <c r="Q302" s="225"/>
      <c r="R302" s="260"/>
      <c r="S302" s="225"/>
      <c r="T302" s="225"/>
      <c r="U302" s="225"/>
      <c r="V302" s="225"/>
      <c r="W302" s="225"/>
      <c r="X302" s="225"/>
      <c r="Y302" s="260"/>
      <c r="Z302" s="223"/>
      <c r="AA302" s="216"/>
    </row>
    <row r="303" spans="1:38" ht="15.75" customHeight="1">
      <c r="A303" s="222"/>
      <c r="B303" s="231"/>
      <c r="C303" s="222"/>
      <c r="D303" s="231"/>
      <c r="E303" s="222"/>
      <c r="F303" s="222"/>
      <c r="G303" s="235"/>
      <c r="H303" s="235"/>
      <c r="I303" s="225"/>
      <c r="J303" s="225"/>
      <c r="K303" s="225"/>
      <c r="L303" s="225"/>
      <c r="M303" s="225"/>
      <c r="N303" s="225"/>
      <c r="O303" s="225"/>
      <c r="P303" s="225"/>
      <c r="Q303" s="225"/>
      <c r="R303" s="260"/>
      <c r="S303" s="225"/>
      <c r="T303" s="225"/>
      <c r="U303" s="225"/>
      <c r="V303" s="225"/>
      <c r="W303" s="225"/>
      <c r="X303" s="225"/>
      <c r="Y303" s="260"/>
      <c r="Z303" s="223"/>
      <c r="AA303" s="216"/>
    </row>
    <row r="304" spans="1:38" ht="15.75" customHeight="1">
      <c r="A304" s="222"/>
      <c r="B304" s="231"/>
      <c r="C304" s="222"/>
      <c r="D304" s="231"/>
      <c r="E304" s="222"/>
      <c r="F304" s="222"/>
      <c r="G304" s="235"/>
      <c r="H304" s="235"/>
      <c r="I304" s="225"/>
      <c r="J304" s="225"/>
      <c r="K304" s="225"/>
      <c r="L304" s="225"/>
      <c r="M304" s="225"/>
      <c r="N304" s="225"/>
      <c r="O304" s="225"/>
      <c r="P304" s="225"/>
      <c r="Q304" s="225"/>
      <c r="R304" s="260"/>
      <c r="S304" s="225"/>
      <c r="T304" s="225"/>
      <c r="U304" s="225"/>
      <c r="V304" s="225"/>
      <c r="W304" s="225"/>
      <c r="X304" s="225"/>
      <c r="Y304" s="260"/>
      <c r="Z304" s="223"/>
      <c r="AA304" s="216"/>
    </row>
    <row r="305" spans="1:27" ht="15.75" customHeight="1">
      <c r="A305" s="222"/>
      <c r="B305" s="231"/>
      <c r="C305" s="222"/>
      <c r="D305" s="231"/>
      <c r="E305" s="222"/>
      <c r="F305" s="222"/>
      <c r="G305" s="235"/>
      <c r="H305" s="235"/>
      <c r="I305" s="225"/>
      <c r="J305" s="225"/>
      <c r="K305" s="225"/>
      <c r="L305" s="225"/>
      <c r="M305" s="225"/>
      <c r="N305" s="225"/>
      <c r="O305" s="225"/>
      <c r="P305" s="225"/>
      <c r="Q305" s="225"/>
      <c r="R305" s="260"/>
      <c r="S305" s="225"/>
      <c r="T305" s="225"/>
      <c r="U305" s="225"/>
      <c r="V305" s="225"/>
      <c r="W305" s="225"/>
      <c r="X305" s="225"/>
      <c r="Y305" s="260"/>
      <c r="Z305" s="223"/>
      <c r="AA305" s="216"/>
    </row>
    <row r="306" spans="1:27" ht="15.75" customHeight="1"/>
    <row r="307" spans="1:27" ht="15.75" customHeight="1"/>
    <row r="308" spans="1:27" ht="15.75" customHeight="1"/>
    <row r="309" spans="1:27" ht="15.75" customHeight="1"/>
    <row r="310" spans="1:27" ht="15.75" customHeight="1"/>
    <row r="311" spans="1:27" ht="15.75" customHeight="1"/>
    <row r="312" spans="1:27" ht="15.75" customHeight="1"/>
    <row r="313" spans="1:27" ht="15.75" customHeight="1"/>
    <row r="314" spans="1:27" ht="15.75" customHeight="1"/>
    <row r="315" spans="1:27" ht="15.75" customHeight="1"/>
    <row r="316" spans="1:27" ht="15.75" customHeight="1"/>
    <row r="317" spans="1:27" ht="15.75" customHeight="1"/>
    <row r="318" spans="1:27" ht="15.75" customHeight="1"/>
    <row r="319" spans="1:27" ht="15.75" customHeight="1"/>
    <row r="320" spans="1:27"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6">
    <mergeCell ref="A1:C7"/>
    <mergeCell ref="W7:X7"/>
    <mergeCell ref="I5:R5"/>
    <mergeCell ref="S5:V5"/>
    <mergeCell ref="X2:X4"/>
    <mergeCell ref="W2:W4"/>
  </mergeCells>
  <phoneticPr fontId="32" type="noConversion"/>
  <conditionalFormatting sqref="A92:A126">
    <cfRule type="containsText" dxfId="119" priority="12" operator="containsText" text="GRP">
      <formula>NOT(ISERROR(SEARCH("GRP",A92)))</formula>
    </cfRule>
    <cfRule type="endsWith" dxfId="118" priority="13" operator="endsWith" text="PE">
      <formula>RIGHT(A92,LEN("PE"))="PE"</formula>
    </cfRule>
    <cfRule type="endsWith" dxfId="117" priority="14" operator="endsWith" text="PU">
      <formula>RIGHT(A92,LEN("PU"))="PU"</formula>
    </cfRule>
  </conditionalFormatting>
  <conditionalFormatting sqref="I6:V126">
    <cfRule type="containsText" dxfId="116" priority="3" operator="containsText" text="GRP">
      <formula>NOT(ISERROR(SEARCH("GRP",I6)))</formula>
    </cfRule>
    <cfRule type="endsWith" dxfId="115" priority="4" operator="endsWith" text="PE">
      <formula>RIGHT(I6,LEN("PE"))="PE"</formula>
    </cfRule>
    <cfRule type="endsWith" dxfId="114" priority="5" operator="endsWith" text="PU">
      <formula>RIGHT(I6,LEN("PU"))="PU"</formula>
    </cfRule>
  </conditionalFormatting>
  <conditionalFormatting sqref="M6:N126">
    <cfRule type="containsText" dxfId="113" priority="1" operator="containsText" text="white">
      <formula>NOT(ISERROR(SEARCH("white",M6)))</formula>
    </cfRule>
  </conditionalFormatting>
  <conditionalFormatting sqref="P6:P126">
    <cfRule type="containsText" dxfId="112" priority="2" operator="containsText" text="white">
      <formula>NOT(ISERROR(SEARCH("white",P6)))</formula>
    </cfRule>
  </conditionalFormatting>
  <conditionalFormatting sqref="AC3">
    <cfRule type="expression" dxfId="111" priority="18">
      <formula>"T20 Dune"</formula>
    </cfRule>
  </conditionalFormatting>
  <pageMargins left="0.7" right="0.7" top="0.75" bottom="0.75" header="0" footer="0"/>
  <pageSetup paperSize="9" orientation="portrait"/>
  <drawing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6">
    <tabColor rgb="FF7030A0"/>
  </sheetPr>
  <dimension ref="A1:AO745"/>
  <sheetViews>
    <sheetView zoomScale="60" zoomScaleNormal="60" workbookViewId="0">
      <pane xSplit="9" ySplit="8" topLeftCell="J9" activePane="bottomRight" state="frozen"/>
      <selection pane="topRight" activeCell="K1" sqref="K1"/>
      <selection pane="bottomLeft" activeCell="A9" sqref="A9"/>
      <selection pane="bottomRight" activeCell="C22" sqref="C22"/>
    </sheetView>
  </sheetViews>
  <sheetFormatPr baseColWidth="10" defaultColWidth="12.69921875" defaultRowHeight="15" customHeight="1" outlineLevelCol="1"/>
  <cols>
    <col min="1" max="1" width="8.19921875" style="275" customWidth="1" outlineLevel="1"/>
    <col min="2" max="2" width="9" style="183" hidden="1" customWidth="1"/>
    <col min="3" max="3" width="13.19921875" style="183" customWidth="1"/>
    <col min="4" max="4" width="11.296875" style="183" customWidth="1"/>
    <col min="5" max="5" width="12.59765625" style="183" customWidth="1"/>
    <col min="6" max="6" width="13.19921875" style="183" customWidth="1"/>
    <col min="7" max="7" width="10.69921875" style="183" customWidth="1"/>
    <col min="8" max="8" width="10.19921875" style="267" customWidth="1"/>
    <col min="9" max="9" width="10.59765625" style="267" customWidth="1"/>
    <col min="10" max="10" width="8.19921875" style="183" customWidth="1"/>
    <col min="11" max="12" width="8.3984375" style="273" customWidth="1"/>
    <col min="13" max="13" width="8.19921875" style="273" customWidth="1"/>
    <col min="14" max="14" width="8.296875" style="273" customWidth="1"/>
    <col min="15" max="17" width="8.3984375" style="273" customWidth="1"/>
    <col min="18" max="18" width="8.09765625" style="273" customWidth="1"/>
    <col min="19" max="19" width="8.5" style="273" customWidth="1"/>
    <col min="20" max="20" width="13" style="273" customWidth="1"/>
    <col min="21" max="21" width="12" style="276" customWidth="1"/>
    <col min="22" max="22" width="18.296875" style="538" customWidth="1"/>
    <col min="23" max="23" width="15.5" style="269" customWidth="1"/>
    <col min="24" max="24" width="15.69921875" style="269" customWidth="1"/>
    <col min="25" max="25" width="23" style="269" customWidth="1"/>
    <col min="26" max="26" width="12" style="269" customWidth="1"/>
    <col min="27" max="27" width="17.19921875" style="269" customWidth="1"/>
    <col min="28" max="28" width="14.5" style="269" customWidth="1"/>
    <col min="29" max="29" width="13.69921875" style="269" customWidth="1"/>
    <col min="30" max="30" width="14.5" style="269" customWidth="1"/>
    <col min="31" max="31" width="4.5" style="183" customWidth="1"/>
    <col min="32" max="32" width="4.69921875" style="183" customWidth="1"/>
    <col min="33" max="33" width="20" style="183" customWidth="1"/>
    <col min="34" max="41" width="10.69921875" style="183" customWidth="1"/>
    <col min="42" max="16384" width="12.69921875" style="183"/>
  </cols>
  <sheetData>
    <row r="1" spans="1:41" ht="18" customHeight="1">
      <c r="A1" s="1020" t="s">
        <v>24</v>
      </c>
      <c r="B1" s="1020"/>
      <c r="C1" s="1020"/>
      <c r="D1" s="1020"/>
      <c r="E1" s="222"/>
      <c r="F1" s="809" t="s">
        <v>1549</v>
      </c>
      <c r="G1" s="809" t="s">
        <v>1184</v>
      </c>
      <c r="H1" s="848" t="s">
        <v>16</v>
      </c>
      <c r="I1" s="217"/>
      <c r="J1" s="531" t="s">
        <v>1257</v>
      </c>
      <c r="K1" s="532"/>
      <c r="L1" s="532"/>
      <c r="M1" s="532"/>
      <c r="N1" s="532"/>
      <c r="O1" s="532"/>
      <c r="P1" s="532"/>
      <c r="Q1" s="532"/>
      <c r="R1" s="532"/>
      <c r="S1" s="532"/>
      <c r="T1" s="844"/>
      <c r="U1" s="229"/>
      <c r="V1" s="550"/>
      <c r="W1" s="285"/>
      <c r="X1" s="294"/>
      <c r="Y1" s="294"/>
      <c r="Z1" s="294"/>
      <c r="AA1" s="294"/>
      <c r="AB1" s="294"/>
      <c r="AC1" s="294"/>
      <c r="AD1" s="294"/>
      <c r="AE1" s="226"/>
      <c r="AF1" s="226"/>
      <c r="AG1" s="226"/>
      <c r="AH1" s="226"/>
      <c r="AI1" s="226"/>
      <c r="AJ1" s="222"/>
      <c r="AK1" s="222"/>
      <c r="AL1" s="222"/>
      <c r="AM1" s="222"/>
      <c r="AN1" s="222"/>
      <c r="AO1" s="222"/>
    </row>
    <row r="2" spans="1:41" ht="18" customHeight="1">
      <c r="A2" s="1020"/>
      <c r="B2" s="1020"/>
      <c r="C2" s="1020"/>
      <c r="D2" s="1020"/>
      <c r="E2" s="1017"/>
      <c r="F2" s="810" t="s">
        <v>22</v>
      </c>
      <c r="G2" s="815">
        <f ca="1">SUMIF(D9:D2748,"Full friction",T9:T2745)</f>
        <v>0</v>
      </c>
      <c r="H2" s="849">
        <f>SUM(U9:U2745)</f>
        <v>0</v>
      </c>
      <c r="I2" s="217"/>
      <c r="J2" s="227"/>
      <c r="K2" s="228"/>
      <c r="L2" s="228"/>
      <c r="M2" s="228"/>
      <c r="N2" s="228"/>
      <c r="O2" s="228"/>
      <c r="P2" s="228"/>
      <c r="Q2" s="228"/>
      <c r="R2" s="228"/>
      <c r="S2" s="228"/>
      <c r="T2" s="844"/>
      <c r="U2" s="229"/>
      <c r="V2" s="550"/>
      <c r="W2" s="285"/>
      <c r="X2" s="294"/>
      <c r="Y2" s="294"/>
      <c r="Z2" s="294"/>
      <c r="AA2" s="294"/>
      <c r="AB2" s="294"/>
      <c r="AC2" s="294"/>
      <c r="AD2" s="294"/>
      <c r="AE2" s="226"/>
      <c r="AF2" s="226"/>
      <c r="AG2" s="226"/>
      <c r="AH2" s="226"/>
      <c r="AI2" s="226"/>
      <c r="AJ2" s="226"/>
      <c r="AK2" s="226"/>
      <c r="AL2" s="226"/>
      <c r="AM2" s="226"/>
      <c r="AN2" s="226"/>
      <c r="AO2" s="226"/>
    </row>
    <row r="3" spans="1:41" ht="18" customHeight="1">
      <c r="A3" s="1020"/>
      <c r="B3" s="1020"/>
      <c r="C3" s="1020"/>
      <c r="D3" s="1020"/>
      <c r="E3" s="1017"/>
      <c r="F3" s="810" t="s">
        <v>1567</v>
      </c>
      <c r="G3" s="1029">
        <v>0</v>
      </c>
      <c r="H3" s="1030"/>
      <c r="I3" s="1031"/>
      <c r="J3" s="846"/>
      <c r="K3" s="228"/>
      <c r="L3" s="228"/>
      <c r="M3" s="228"/>
      <c r="N3" s="228"/>
      <c r="O3" s="228"/>
      <c r="P3" s="228"/>
      <c r="Q3" s="228"/>
      <c r="R3" s="228"/>
      <c r="S3" s="228"/>
      <c r="T3" s="844"/>
      <c r="U3" s="229"/>
      <c r="V3" s="550"/>
      <c r="W3" s="285"/>
      <c r="X3" s="294"/>
      <c r="Y3" s="294"/>
      <c r="Z3" s="294"/>
      <c r="AA3" s="294"/>
      <c r="AB3" s="294"/>
      <c r="AC3" s="294"/>
      <c r="AD3" s="294"/>
      <c r="AE3" s="226"/>
      <c r="AF3" s="226"/>
      <c r="AG3" s="226"/>
      <c r="AH3" s="226"/>
      <c r="AI3" s="226"/>
      <c r="AJ3" s="222"/>
      <c r="AK3" s="222"/>
      <c r="AL3" s="222"/>
      <c r="AM3" s="222"/>
      <c r="AN3" s="222"/>
      <c r="AO3" s="222"/>
    </row>
    <row r="4" spans="1:41" ht="18" customHeight="1">
      <c r="A4" s="1020"/>
      <c r="B4" s="1020"/>
      <c r="C4" s="1020"/>
      <c r="D4" s="1020"/>
      <c r="E4" s="1017"/>
      <c r="F4" s="810" t="s">
        <v>1566</v>
      </c>
      <c r="G4" s="814">
        <f>SUM(W9:W38)</f>
        <v>0</v>
      </c>
      <c r="H4" s="813" t="s">
        <v>1553</v>
      </c>
      <c r="I4" s="845">
        <f>H2*(1-G3)</f>
        <v>0</v>
      </c>
      <c r="J4" s="847" t="s">
        <v>130</v>
      </c>
      <c r="K4" s="277"/>
      <c r="L4" s="277"/>
      <c r="M4" s="277"/>
      <c r="N4" s="277"/>
      <c r="O4" s="277"/>
      <c r="P4" s="277"/>
      <c r="Q4" s="277"/>
      <c r="R4" s="277"/>
      <c r="S4" s="277"/>
      <c r="T4" s="844"/>
      <c r="U4" s="229"/>
      <c r="V4" s="550"/>
      <c r="W4" s="285"/>
      <c r="X4" s="294"/>
      <c r="Y4" s="294"/>
      <c r="Z4" s="294"/>
      <c r="AA4" s="294"/>
      <c r="AB4" s="294"/>
      <c r="AC4" s="294"/>
      <c r="AD4" s="294"/>
      <c r="AE4" s="226"/>
      <c r="AF4" s="226"/>
      <c r="AG4" s="226"/>
      <c r="AH4" s="226"/>
      <c r="AI4" s="226"/>
      <c r="AJ4" s="222"/>
      <c r="AK4" s="222"/>
      <c r="AL4" s="222"/>
      <c r="AM4" s="222"/>
      <c r="AN4" s="222"/>
      <c r="AO4" s="222"/>
    </row>
    <row r="5" spans="1:41" ht="18" customHeight="1">
      <c r="A5" s="1020"/>
      <c r="B5" s="1020"/>
      <c r="C5" s="1020"/>
      <c r="D5" s="1020"/>
      <c r="E5" s="539"/>
      <c r="F5" s="539"/>
      <c r="G5" s="231"/>
      <c r="H5" s="539"/>
      <c r="I5" s="217"/>
      <c r="J5" s="1018" t="str">
        <f>'Data (new)'!AB25</f>
        <v>Zinc Yellow</v>
      </c>
      <c r="K5" s="1034" t="str">
        <f>'Data (new)'!AC25</f>
        <v>Pure Orange</v>
      </c>
      <c r="L5" s="1035" t="str">
        <f>'Data (new)'!AD25</f>
        <v xml:space="preserve"> Traffic Red</v>
      </c>
      <c r="M5" s="1036" t="str">
        <f>'Data (new)'!AE25</f>
        <v>Signal Violet</v>
      </c>
      <c r="N5" s="1023" t="str">
        <f>'Data (new)'!AF25</f>
        <v>Sky Blue</v>
      </c>
      <c r="O5" s="1024" t="str">
        <f>'Data (new)'!AG25</f>
        <v>Yellow Green</v>
      </c>
      <c r="P5" s="1025" t="str">
        <f>'Data (new)'!AH25</f>
        <v>Pure White</v>
      </c>
      <c r="Q5" s="1026" t="str">
        <f>'Data (new)'!AI25</f>
        <v>Telegrey 2</v>
      </c>
      <c r="R5" s="1027" t="str">
        <f>'Data (new)'!AJ25</f>
        <v>Graphite grey</v>
      </c>
      <c r="S5" s="1028" t="str">
        <f>'Data (new)'!AK25</f>
        <v>Jet Black</v>
      </c>
      <c r="T5" s="844"/>
      <c r="U5" s="229"/>
      <c r="V5" s="550"/>
      <c r="W5" s="285"/>
      <c r="X5" s="294"/>
      <c r="Y5" s="294"/>
      <c r="Z5" s="294"/>
      <c r="AA5" s="294"/>
      <c r="AB5" s="294"/>
      <c r="AC5" s="294"/>
      <c r="AD5" s="294"/>
      <c r="AE5" s="226"/>
      <c r="AF5" s="226"/>
      <c r="AG5" s="226"/>
      <c r="AH5" s="226"/>
      <c r="AI5" s="226"/>
      <c r="AJ5" s="222"/>
      <c r="AK5" s="222"/>
      <c r="AL5" s="222"/>
      <c r="AM5" s="222"/>
      <c r="AN5" s="222"/>
      <c r="AO5" s="222"/>
    </row>
    <row r="6" spans="1:41" ht="9.6" customHeight="1">
      <c r="A6" s="1020"/>
      <c r="B6" s="1020"/>
      <c r="C6" s="1020"/>
      <c r="D6" s="1020"/>
      <c r="E6" s="539"/>
      <c r="F6" s="539"/>
      <c r="G6" s="231"/>
      <c r="H6" s="539"/>
      <c r="I6" s="217"/>
      <c r="J6" s="1018"/>
      <c r="K6" s="1034"/>
      <c r="L6" s="1035"/>
      <c r="M6" s="1036"/>
      <c r="N6" s="1023"/>
      <c r="O6" s="1024"/>
      <c r="P6" s="1025"/>
      <c r="Q6" s="1026"/>
      <c r="R6" s="1027"/>
      <c r="S6" s="1028"/>
      <c r="T6" s="1032"/>
      <c r="U6" s="229"/>
      <c r="V6" s="550"/>
      <c r="W6" s="285"/>
      <c r="X6" s="294"/>
      <c r="Y6" s="294"/>
      <c r="Z6" s="294"/>
      <c r="AA6" s="294"/>
      <c r="AB6" s="294"/>
      <c r="AC6" s="294"/>
      <c r="AD6" s="294"/>
      <c r="AE6" s="226"/>
      <c r="AF6" s="226"/>
      <c r="AG6" s="226"/>
      <c r="AH6" s="226"/>
      <c r="AI6" s="226"/>
      <c r="AJ6" s="222"/>
      <c r="AK6" s="222"/>
      <c r="AL6" s="222"/>
      <c r="AM6" s="222"/>
      <c r="AN6" s="222"/>
      <c r="AO6" s="222"/>
    </row>
    <row r="7" spans="1:41" ht="16.2" customHeight="1">
      <c r="A7" s="1020"/>
      <c r="B7" s="1020"/>
      <c r="C7" s="1020"/>
      <c r="D7" s="1020"/>
      <c r="E7" s="539"/>
      <c r="F7" s="539"/>
      <c r="G7" s="638"/>
      <c r="H7" s="539"/>
      <c r="I7" s="788"/>
      <c r="J7" s="1019"/>
      <c r="K7" s="1034"/>
      <c r="L7" s="1035"/>
      <c r="M7" s="1036"/>
      <c r="N7" s="1023"/>
      <c r="O7" s="1024"/>
      <c r="P7" s="1025"/>
      <c r="Q7" s="1026"/>
      <c r="R7" s="1027"/>
      <c r="S7" s="1028"/>
      <c r="T7" s="1033"/>
      <c r="U7" s="229"/>
      <c r="V7" s="551"/>
      <c r="W7" s="789"/>
      <c r="X7" s="294"/>
      <c r="Y7" s="294"/>
      <c r="Z7" s="294"/>
      <c r="AA7" s="294"/>
      <c r="AB7" s="294"/>
      <c r="AC7" s="294"/>
      <c r="AD7" s="294"/>
      <c r="AE7" s="226"/>
      <c r="AF7" s="226"/>
      <c r="AG7" s="226"/>
      <c r="AH7" s="226"/>
      <c r="AI7" s="226"/>
      <c r="AJ7" s="222"/>
      <c r="AK7" s="222"/>
      <c r="AL7" s="222"/>
      <c r="AM7" s="222"/>
      <c r="AN7" s="222"/>
      <c r="AO7" s="222"/>
    </row>
    <row r="8" spans="1:41" ht="30" customHeight="1" thickBot="1">
      <c r="A8" s="938" t="s">
        <v>1545</v>
      </c>
      <c r="B8" s="938" t="s">
        <v>126</v>
      </c>
      <c r="C8" s="938" t="s">
        <v>36</v>
      </c>
      <c r="D8" s="938" t="s">
        <v>37</v>
      </c>
      <c r="E8" s="938" t="s">
        <v>129</v>
      </c>
      <c r="F8" s="938" t="s">
        <v>38</v>
      </c>
      <c r="G8" s="938" t="s">
        <v>1551</v>
      </c>
      <c r="H8" s="938" t="s">
        <v>1550</v>
      </c>
      <c r="I8" s="976" t="s">
        <v>1547</v>
      </c>
      <c r="J8" s="927" t="s">
        <v>1510</v>
      </c>
      <c r="K8" s="928" t="s">
        <v>1511</v>
      </c>
      <c r="L8" s="929" t="s">
        <v>1512</v>
      </c>
      <c r="M8" s="930" t="s">
        <v>1513</v>
      </c>
      <c r="N8" s="931" t="s">
        <v>1514</v>
      </c>
      <c r="O8" s="932" t="s">
        <v>1537</v>
      </c>
      <c r="P8" s="933" t="s">
        <v>1515</v>
      </c>
      <c r="Q8" s="934" t="s">
        <v>1538</v>
      </c>
      <c r="R8" s="935" t="s">
        <v>1539</v>
      </c>
      <c r="S8" s="936" t="s">
        <v>1524</v>
      </c>
      <c r="T8" s="938" t="s">
        <v>1546</v>
      </c>
      <c r="U8" s="938" t="s">
        <v>40</v>
      </c>
      <c r="V8" s="938" t="s">
        <v>1548</v>
      </c>
      <c r="W8" s="938" t="s">
        <v>1552</v>
      </c>
      <c r="X8" s="787"/>
      <c r="Y8" s="1021"/>
      <c r="Z8" s="1022"/>
      <c r="AA8" s="1021"/>
      <c r="AB8" s="1022"/>
      <c r="AC8" s="294"/>
      <c r="AD8" s="294"/>
      <c r="AE8" s="226"/>
      <c r="AF8" s="234"/>
      <c r="AG8" s="226"/>
      <c r="AH8" s="226"/>
      <c r="AI8" s="226"/>
      <c r="AJ8" s="222"/>
      <c r="AK8" s="222"/>
      <c r="AL8" s="222"/>
      <c r="AM8" s="222"/>
      <c r="AN8" s="222"/>
      <c r="AO8" s="222"/>
    </row>
    <row r="9" spans="1:41" ht="15" customHeight="1">
      <c r="A9" s="800" t="s">
        <v>627</v>
      </c>
      <c r="B9" s="801" t="str">
        <f>Tableau15[[#This Row],[Ref Invoice]]</f>
        <v>W004</v>
      </c>
      <c r="C9" s="801" t="str">
        <f>IF(VLOOKUP($A9,'Data (new)'!A:T,6,0)="","",VLOOKUP($A9,'Data (new)'!A:T,6,0))</f>
        <v>ALLEZ</v>
      </c>
      <c r="D9" s="801" t="str">
        <f>IF(VLOOKUP($A9,'Data (new)'!A:T,8,0)="","",VLOOKUP($A9,'Data (new)'!A:T,8,0))</f>
        <v>Full friction</v>
      </c>
      <c r="E9" s="802" t="str">
        <f>IF(VLOOKUP($A9,'Data (new)'!A:T,9,0)="","",VLOOKUP($A9,'Data (new)'!A:T,9,0))</f>
        <v>45x30x15</v>
      </c>
      <c r="F9" s="801" t="str">
        <f>IF(VLOOKUP($A9,'Data (new)'!A:T,10,0)="","",VLOOKUP($A9,'Data (new)'!A:T,10,0))</f>
        <v>M</v>
      </c>
      <c r="G9" s="803">
        <f>IF(VLOOKUP($A9,'Data (new)'!A:T,16,0)="","",VLOOKUP($A9,'Data (new)'!A:T,16,0))</f>
        <v>85</v>
      </c>
      <c r="H9" s="800">
        <f>IF(VLOOKUP($A9,'Data (new)'!A:T,12,0)="","",VLOOKUP($A9,'Data (new)'!A:T,12,0))</f>
        <v>1.73</v>
      </c>
      <c r="I9" s="800">
        <f>IF(VLOOKUP($A9,'Data (new)'!A:T,11,0)="","",VLOOKUP($A9,'Data (new)'!A:T,11,0))</f>
        <v>1</v>
      </c>
      <c r="J9" s="790"/>
      <c r="K9" s="791"/>
      <c r="L9" s="792"/>
      <c r="M9" s="793"/>
      <c r="N9" s="794"/>
      <c r="O9" s="795"/>
      <c r="P9" s="796"/>
      <c r="Q9" s="797"/>
      <c r="R9" s="798"/>
      <c r="S9" s="799"/>
      <c r="T9" s="800" t="str">
        <f t="shared" ref="T9:T38" si="0">IF(SUM(J9:S9)=0,"",SUM(J9:S9))</f>
        <v/>
      </c>
      <c r="U9" s="804" t="str">
        <f t="shared" ref="U9:U38" si="1">IF(T9="","",SUM(J9:S9)*G9)</f>
        <v/>
      </c>
      <c r="V9" s="805" t="str">
        <f>IF(ISERROR(Tableau15[[#This Row],[Cost (excl tax)]]*(1-$G$3)),"",Tableau15[[#This Row],[Cost (excl tax)]]*(1-$G$3))</f>
        <v/>
      </c>
      <c r="W9" s="811" t="str">
        <f>IF(T9="","",SUM(J9:S9)*H9)</f>
        <v/>
      </c>
      <c r="X9" s="637"/>
      <c r="Y9" s="294"/>
      <c r="Z9" s="294"/>
      <c r="AA9" s="294"/>
      <c r="AB9" s="294"/>
      <c r="AC9" s="294"/>
      <c r="AD9" s="294"/>
      <c r="AE9" s="226"/>
      <c r="AF9" s="226"/>
      <c r="AG9" s="226"/>
      <c r="AH9" s="226"/>
      <c r="AI9" s="226"/>
      <c r="AJ9" s="222"/>
      <c r="AK9" s="222"/>
      <c r="AL9" s="222"/>
      <c r="AM9" s="222"/>
      <c r="AN9" s="222"/>
      <c r="AO9" s="222"/>
    </row>
    <row r="10" spans="1:41" ht="16.2" customHeight="1">
      <c r="A10" s="800" t="s">
        <v>652</v>
      </c>
      <c r="B10" s="801" t="str">
        <f>Tableau15[[#This Row],[Ref Invoice]]</f>
        <v>W029</v>
      </c>
      <c r="C10" s="801" t="str">
        <f>IF(VLOOKUP($A10,'Data (new)'!A:T,6,0)="","",VLOOKUP($A10,'Data (new)'!A:T,6,0))</f>
        <v>ARROW R</v>
      </c>
      <c r="D10" s="801" t="str">
        <f>IF(VLOOKUP($A10,'Data (new)'!A:T,8,0)="","",VLOOKUP($A10,'Data (new)'!A:T,8,0))</f>
        <v>Full friction</v>
      </c>
      <c r="E10" s="802" t="str">
        <f>IF(VLOOKUP($A10,'Data (new)'!A:T,9,0)="","",VLOOKUP($A10,'Data (new)'!A:T,9,0))</f>
        <v>90x60x20</v>
      </c>
      <c r="F10" s="801" t="str">
        <f>IF(VLOOKUP($A10,'Data (new)'!A:T,10,0)="","",VLOOKUP($A10,'Data (new)'!A:T,10,0))</f>
        <v>XL</v>
      </c>
      <c r="G10" s="803">
        <f>IF(VLOOKUP($A10,'Data (new)'!A:T,16,0)="","",VLOOKUP($A10,'Data (new)'!A:T,16,0))</f>
        <v>160</v>
      </c>
      <c r="H10" s="800">
        <f>IF(VLOOKUP($A10,'Data (new)'!A:T,12,0)="","",VLOOKUP($A10,'Data (new)'!A:T,12,0))</f>
        <v>4.3099999999999996</v>
      </c>
      <c r="I10" s="800">
        <f>IF(VLOOKUP($A10,'Data (new)'!A:T,11,0)="","",VLOOKUP($A10,'Data (new)'!A:T,11,0))</f>
        <v>1</v>
      </c>
      <c r="J10" s="790"/>
      <c r="K10" s="791"/>
      <c r="L10" s="792"/>
      <c r="M10" s="793"/>
      <c r="N10" s="794"/>
      <c r="O10" s="795"/>
      <c r="P10" s="796"/>
      <c r="Q10" s="797"/>
      <c r="R10" s="798"/>
      <c r="S10" s="799"/>
      <c r="T10" s="800" t="str">
        <f t="shared" si="0"/>
        <v/>
      </c>
      <c r="U10" s="804" t="str">
        <f t="shared" si="1"/>
        <v/>
      </c>
      <c r="V10" s="805" t="str">
        <f>IF(ISERROR(Tableau15[[#This Row],[Cost (excl tax)]]*(1-$G$3)),"",Tableau15[[#This Row],[Cost (excl tax)]]*(1-$G$3))</f>
        <v/>
      </c>
      <c r="W10" s="812" t="str">
        <f t="shared" ref="W10:W38" si="2">IF(T10="","",SUM(J10:S10)*H10)</f>
        <v/>
      </c>
      <c r="X10" s="637"/>
      <c r="Y10" s="294"/>
      <c r="Z10" s="294"/>
      <c r="AA10" s="294"/>
      <c r="AB10" s="294"/>
      <c r="AC10" s="294"/>
      <c r="AD10" s="294"/>
      <c r="AE10" s="226"/>
      <c r="AF10" s="226"/>
      <c r="AG10" s="226"/>
      <c r="AH10" s="226"/>
      <c r="AI10" s="226"/>
      <c r="AJ10" s="222"/>
      <c r="AK10" s="222"/>
      <c r="AL10" s="222"/>
      <c r="AM10" s="222"/>
      <c r="AN10" s="222"/>
      <c r="AO10" s="222"/>
    </row>
    <row r="11" spans="1:41" ht="15" customHeight="1">
      <c r="A11" s="800" t="s">
        <v>628</v>
      </c>
      <c r="B11" s="801" t="str">
        <f>Tableau15[[#This Row],[Ref Invoice]]</f>
        <v>W005</v>
      </c>
      <c r="C11" s="801" t="str">
        <f>IF(VLOOKUP($A11,'Data (new)'!A:T,6,0)="","",VLOOKUP($A11,'Data (new)'!A:T,6,0))</f>
        <v>ASTEROID</v>
      </c>
      <c r="D11" s="801" t="str">
        <f>IF(VLOOKUP($A11,'Data (new)'!A:T,8,0)="","",VLOOKUP($A11,'Data (new)'!A:T,8,0))</f>
        <v>Full friction</v>
      </c>
      <c r="E11" s="802" t="str">
        <f>IF(VLOOKUP($A11,'Data (new)'!A:T,9,0)="","",VLOOKUP($A11,'Data (new)'!A:T,9,0))</f>
        <v>60x30x15</v>
      </c>
      <c r="F11" s="801" t="str">
        <f>IF(VLOOKUP($A11,'Data (new)'!A:T,10,0)="","",VLOOKUP($A11,'Data (new)'!A:T,10,0))</f>
        <v>L</v>
      </c>
      <c r="G11" s="803">
        <f>IF(VLOOKUP($A11,'Data (new)'!A:T,16,0)="","",VLOOKUP($A11,'Data (new)'!A:T,16,0))</f>
        <v>95</v>
      </c>
      <c r="H11" s="800">
        <f>IF(VLOOKUP($A11,'Data (new)'!A:T,12,0)="","",VLOOKUP($A11,'Data (new)'!A:T,12,0))</f>
        <v>2.2200000000000002</v>
      </c>
      <c r="I11" s="800">
        <f>IF(VLOOKUP($A11,'Data (new)'!A:T,11,0)="","",VLOOKUP($A11,'Data (new)'!A:T,11,0))</f>
        <v>1</v>
      </c>
      <c r="J11" s="790"/>
      <c r="K11" s="791"/>
      <c r="L11" s="792"/>
      <c r="M11" s="793"/>
      <c r="N11" s="794"/>
      <c r="O11" s="795"/>
      <c r="P11" s="796"/>
      <c r="Q11" s="797"/>
      <c r="R11" s="798"/>
      <c r="S11" s="799"/>
      <c r="T11" s="800" t="str">
        <f t="shared" si="0"/>
        <v/>
      </c>
      <c r="U11" s="804" t="str">
        <f t="shared" si="1"/>
        <v/>
      </c>
      <c r="V11" s="805" t="str">
        <f>IF(ISERROR(Tableau15[[#This Row],[Cost (excl tax)]]*(1-$G$3)),"",Tableau15[[#This Row],[Cost (excl tax)]]*(1-$G$3))</f>
        <v/>
      </c>
      <c r="W11" s="811" t="str">
        <f t="shared" si="2"/>
        <v/>
      </c>
      <c r="X11" s="637"/>
      <c r="Y11" s="637"/>
      <c r="Z11" s="637"/>
      <c r="AA11" s="637"/>
      <c r="AB11" s="637"/>
      <c r="AC11" s="637"/>
      <c r="AD11" s="637"/>
      <c r="AE11" s="638"/>
      <c r="AF11" s="638"/>
      <c r="AG11" s="638"/>
      <c r="AH11" s="638"/>
      <c r="AI11" s="638"/>
      <c r="AJ11" s="231"/>
      <c r="AK11" s="231"/>
      <c r="AL11" s="231"/>
      <c r="AM11" s="231"/>
      <c r="AN11" s="231"/>
      <c r="AO11" s="231"/>
    </row>
    <row r="12" spans="1:41" ht="13.95" customHeight="1">
      <c r="A12" s="800" t="s">
        <v>625</v>
      </c>
      <c r="B12" s="806" t="str">
        <f>Tableau15[[#This Row],[Ref Invoice]]</f>
        <v>W002</v>
      </c>
      <c r="C12" s="801" t="str">
        <f>IF(VLOOKUP($A12,'Data (new)'!A:T,6,0)="","",VLOOKUP($A12,'Data (new)'!A:T,6,0))</f>
        <v>BLIZZARD</v>
      </c>
      <c r="D12" s="801" t="str">
        <f>IF(VLOOKUP($A12,'Data (new)'!A:T,8,0)="","",VLOOKUP($A12,'Data (new)'!A:T,8,0))</f>
        <v>Full friction</v>
      </c>
      <c r="E12" s="802" t="str">
        <f>IF(VLOOKUP($A12,'Data (new)'!A:T,9,0)="","",VLOOKUP($A12,'Data (new)'!A:T,9,0))</f>
        <v>30x30x10</v>
      </c>
      <c r="F12" s="801" t="str">
        <f>IF(VLOOKUP($A12,'Data (new)'!A:T,10,0)="","",VLOOKUP($A12,'Data (new)'!A:T,10,0))</f>
        <v>S</v>
      </c>
      <c r="G12" s="803">
        <f>IF(VLOOKUP($A12,'Data (new)'!A:T,16,0)="","",VLOOKUP($A12,'Data (new)'!A:T,16,0))</f>
        <v>40</v>
      </c>
      <c r="H12" s="800">
        <f>IF(VLOOKUP($A12,'Data (new)'!A:T,12,0)="","",VLOOKUP($A12,'Data (new)'!A:T,12,0))</f>
        <v>0.89</v>
      </c>
      <c r="I12" s="800">
        <f>IF(VLOOKUP($A12,'Data (new)'!A:T,11,0)="","",VLOOKUP($A12,'Data (new)'!A:T,11,0))</f>
        <v>1</v>
      </c>
      <c r="J12" s="790"/>
      <c r="K12" s="791"/>
      <c r="L12" s="792"/>
      <c r="M12" s="793"/>
      <c r="N12" s="794"/>
      <c r="O12" s="795"/>
      <c r="P12" s="796"/>
      <c r="Q12" s="797"/>
      <c r="R12" s="798"/>
      <c r="S12" s="799"/>
      <c r="T12" s="800" t="str">
        <f t="shared" si="0"/>
        <v/>
      </c>
      <c r="U12" s="804" t="str">
        <f t="shared" si="1"/>
        <v/>
      </c>
      <c r="V12" s="805" t="str">
        <f>IF(ISERROR(Tableau15[[#This Row],[Cost (excl tax)]]*(1-$G$3)),"",Tableau15[[#This Row],[Cost (excl tax)]]*(1-$G$3))</f>
        <v/>
      </c>
      <c r="W12" s="812" t="str">
        <f t="shared" si="2"/>
        <v/>
      </c>
      <c r="X12" s="637"/>
      <c r="Y12" s="294"/>
      <c r="Z12" s="294"/>
      <c r="AA12" s="294"/>
      <c r="AB12" s="294"/>
      <c r="AC12" s="294"/>
      <c r="AD12" s="294"/>
      <c r="AE12" s="226"/>
      <c r="AF12" s="226"/>
      <c r="AG12" s="226"/>
      <c r="AH12" s="226"/>
      <c r="AI12" s="226"/>
      <c r="AJ12" s="222"/>
      <c r="AK12" s="222"/>
      <c r="AL12" s="222"/>
      <c r="AM12" s="222"/>
      <c r="AN12" s="222"/>
      <c r="AO12" s="222"/>
    </row>
    <row r="13" spans="1:41" ht="15" customHeight="1">
      <c r="A13" s="800" t="s">
        <v>644</v>
      </c>
      <c r="B13" s="801" t="str">
        <f>Tableau15[[#This Row],[Ref Invoice]]</f>
        <v>W021</v>
      </c>
      <c r="C13" s="801" t="str">
        <f>IF(VLOOKUP($A13,'Data (new)'!A:T,6,0)="","",VLOOKUP($A13,'Data (new)'!A:T,6,0))</f>
        <v>BUTTERFLY</v>
      </c>
      <c r="D13" s="801" t="str">
        <f>IF(VLOOKUP($A13,'Data (new)'!A:T,8,0)="","",VLOOKUP($A13,'Data (new)'!A:T,8,0))</f>
        <v>Full friction</v>
      </c>
      <c r="E13" s="802" t="str">
        <f>IF(VLOOKUP($A13,'Data (new)'!A:T,9,0)="","",VLOOKUP($A13,'Data (new)'!A:T,9,0))</f>
        <v>90x45x20</v>
      </c>
      <c r="F13" s="801" t="str">
        <f>IF(VLOOKUP($A13,'Data (new)'!A:T,10,0)="","",VLOOKUP($A13,'Data (new)'!A:T,10,0))</f>
        <v>XL</v>
      </c>
      <c r="G13" s="803">
        <f>IF(VLOOKUP($A13,'Data (new)'!A:T,16,0)="","",VLOOKUP($A13,'Data (new)'!A:T,16,0))</f>
        <v>180</v>
      </c>
      <c r="H13" s="800">
        <f>IF(VLOOKUP($A13,'Data (new)'!A:T,12,0)="","",VLOOKUP($A13,'Data (new)'!A:T,12,0))</f>
        <v>8.1300000000000008</v>
      </c>
      <c r="I13" s="800">
        <f>IF(VLOOKUP($A13,'Data (new)'!A:T,11,0)="","",VLOOKUP($A13,'Data (new)'!A:T,11,0))</f>
        <v>1</v>
      </c>
      <c r="J13" s="790"/>
      <c r="K13" s="791"/>
      <c r="L13" s="792"/>
      <c r="M13" s="793"/>
      <c r="N13" s="794"/>
      <c r="O13" s="795"/>
      <c r="P13" s="796"/>
      <c r="Q13" s="797"/>
      <c r="R13" s="798"/>
      <c r="S13" s="799"/>
      <c r="T13" s="800" t="str">
        <f t="shared" si="0"/>
        <v/>
      </c>
      <c r="U13" s="804" t="str">
        <f t="shared" si="1"/>
        <v/>
      </c>
      <c r="V13" s="805" t="str">
        <f>IF(ISERROR(Tableau15[[#This Row],[Cost (excl tax)]]*(1-$G$3)),"",Tableau15[[#This Row],[Cost (excl tax)]]*(1-$G$3))</f>
        <v/>
      </c>
      <c r="W13" s="811" t="str">
        <f t="shared" si="2"/>
        <v/>
      </c>
      <c r="X13" s="637"/>
      <c r="Y13" s="294"/>
      <c r="Z13" s="294"/>
      <c r="AA13" s="294"/>
      <c r="AB13" s="294"/>
      <c r="AC13" s="294"/>
      <c r="AD13" s="294"/>
      <c r="AE13" s="226"/>
      <c r="AF13" s="226"/>
      <c r="AG13" s="274"/>
      <c r="AH13" s="226"/>
      <c r="AI13" s="226"/>
      <c r="AJ13" s="222"/>
      <c r="AK13" s="222"/>
      <c r="AL13" s="222"/>
      <c r="AM13" s="222"/>
      <c r="AN13" s="222"/>
      <c r="AO13" s="222"/>
    </row>
    <row r="14" spans="1:41" ht="15" customHeight="1">
      <c r="A14" s="800" t="s">
        <v>647</v>
      </c>
      <c r="B14" s="801" t="str">
        <f>Tableau15[[#This Row],[Ref Invoice]]</f>
        <v>W024</v>
      </c>
      <c r="C14" s="801" t="str">
        <f>IF(VLOOKUP($A14,'Data (new)'!A:T,6,0)="","",VLOOKUP($A14,'Data (new)'!A:T,6,0))</f>
        <v>CHEESE L</v>
      </c>
      <c r="D14" s="801" t="str">
        <f>IF(VLOOKUP($A14,'Data (new)'!A:T,8,0)="","",VLOOKUP($A14,'Data (new)'!A:T,8,0))</f>
        <v>Full friction</v>
      </c>
      <c r="E14" s="802" t="str">
        <f>IF(VLOOKUP($A14,'Data (new)'!A:T,9,0)="","",VLOOKUP($A14,'Data (new)'!A:T,9,0))</f>
        <v>60x60x15</v>
      </c>
      <c r="F14" s="801" t="str">
        <f>IF(VLOOKUP($A14,'Data (new)'!A:T,10,0)="","",VLOOKUP($A14,'Data (new)'!A:T,10,0))</f>
        <v>L</v>
      </c>
      <c r="G14" s="803">
        <f>IF(VLOOKUP($A14,'Data (new)'!A:T,16,0)="","",VLOOKUP($A14,'Data (new)'!A:T,16,0))</f>
        <v>160</v>
      </c>
      <c r="H14" s="800">
        <f>IF(VLOOKUP($A14,'Data (new)'!A:T,12,0)="","",VLOOKUP($A14,'Data (new)'!A:T,12,0))</f>
        <v>8.1</v>
      </c>
      <c r="I14" s="800">
        <f>IF(VLOOKUP($A14,'Data (new)'!A:T,11,0)="","",VLOOKUP($A14,'Data (new)'!A:T,11,0))</f>
        <v>1</v>
      </c>
      <c r="J14" s="790"/>
      <c r="K14" s="791"/>
      <c r="L14" s="792"/>
      <c r="M14" s="793"/>
      <c r="N14" s="794"/>
      <c r="O14" s="795"/>
      <c r="P14" s="796"/>
      <c r="Q14" s="797"/>
      <c r="R14" s="798"/>
      <c r="S14" s="799"/>
      <c r="T14" s="800" t="str">
        <f t="shared" si="0"/>
        <v/>
      </c>
      <c r="U14" s="804" t="str">
        <f t="shared" si="1"/>
        <v/>
      </c>
      <c r="V14" s="805" t="str">
        <f>IF(ISERROR(Tableau15[[#This Row],[Cost (excl tax)]]*(1-$G$3)),"",Tableau15[[#This Row],[Cost (excl tax)]]*(1-$G$3))</f>
        <v/>
      </c>
      <c r="W14" s="812" t="str">
        <f t="shared" si="2"/>
        <v/>
      </c>
      <c r="X14" s="637"/>
      <c r="Y14" s="294"/>
      <c r="Z14" s="294"/>
      <c r="AA14" s="294"/>
      <c r="AB14" s="294"/>
      <c r="AC14" s="294"/>
      <c r="AD14" s="294"/>
      <c r="AE14" s="226"/>
      <c r="AF14" s="226"/>
      <c r="AG14" s="226"/>
      <c r="AH14" s="226"/>
      <c r="AI14" s="226"/>
      <c r="AJ14" s="222"/>
      <c r="AK14" s="222"/>
      <c r="AL14" s="222"/>
      <c r="AM14" s="222"/>
      <c r="AN14" s="222"/>
      <c r="AO14" s="222"/>
    </row>
    <row r="15" spans="1:41" ht="15" customHeight="1">
      <c r="A15" s="800" t="s">
        <v>648</v>
      </c>
      <c r="B15" s="801" t="str">
        <f>Tableau15[[#This Row],[Ref Invoice]]</f>
        <v>W025</v>
      </c>
      <c r="C15" s="801" t="str">
        <f>IF(VLOOKUP($A15,'Data (new)'!A:T,6,0)="","",VLOOKUP($A15,'Data (new)'!A:T,6,0))</f>
        <v>CHEESE M-1</v>
      </c>
      <c r="D15" s="801" t="str">
        <f>IF(VLOOKUP($A15,'Data (new)'!A:T,8,0)="","",VLOOKUP($A15,'Data (new)'!A:T,8,0))</f>
        <v>Full friction</v>
      </c>
      <c r="E15" s="802" t="str">
        <f>IF(VLOOKUP($A15,'Data (new)'!A:T,9,0)="","",VLOOKUP($A15,'Data (new)'!A:T,9,0))</f>
        <v>45x45x11</v>
      </c>
      <c r="F15" s="801" t="str">
        <f>IF(VLOOKUP($A15,'Data (new)'!A:T,10,0)="","",VLOOKUP($A15,'Data (new)'!A:T,10,0))</f>
        <v>M</v>
      </c>
      <c r="G15" s="803">
        <f>IF(VLOOKUP($A15,'Data (new)'!A:T,16,0)="","",VLOOKUP($A15,'Data (new)'!A:T,16,0))</f>
        <v>95</v>
      </c>
      <c r="H15" s="800">
        <f>IF(VLOOKUP($A15,'Data (new)'!A:T,12,0)="","",VLOOKUP($A15,'Data (new)'!A:T,12,0))</f>
        <v>4.5599999999999996</v>
      </c>
      <c r="I15" s="800">
        <f>IF(VLOOKUP($A15,'Data (new)'!A:T,11,0)="","",VLOOKUP($A15,'Data (new)'!A:T,11,0))</f>
        <v>1</v>
      </c>
      <c r="J15" s="790"/>
      <c r="K15" s="791"/>
      <c r="L15" s="792"/>
      <c r="M15" s="793"/>
      <c r="N15" s="794"/>
      <c r="O15" s="795"/>
      <c r="P15" s="796"/>
      <c r="Q15" s="797"/>
      <c r="R15" s="798"/>
      <c r="S15" s="799"/>
      <c r="T15" s="800" t="str">
        <f t="shared" si="0"/>
        <v/>
      </c>
      <c r="U15" s="804" t="str">
        <f t="shared" si="1"/>
        <v/>
      </c>
      <c r="V15" s="805" t="str">
        <f>IF(ISERROR(Tableau15[[#This Row],[Cost (excl tax)]]*(1-$G$3)),"",Tableau15[[#This Row],[Cost (excl tax)]]*(1-$G$3))</f>
        <v/>
      </c>
      <c r="W15" s="811" t="str">
        <f t="shared" si="2"/>
        <v/>
      </c>
      <c r="X15" s="637"/>
      <c r="Y15" s="294"/>
      <c r="Z15" s="294"/>
      <c r="AA15" s="294"/>
      <c r="AB15" s="294"/>
      <c r="AC15" s="294"/>
      <c r="AD15" s="294"/>
      <c r="AE15" s="226"/>
      <c r="AF15" s="226"/>
      <c r="AG15" s="274"/>
      <c r="AH15" s="226"/>
      <c r="AI15" s="226"/>
      <c r="AJ15" s="222"/>
      <c r="AK15" s="222"/>
      <c r="AL15" s="222"/>
      <c r="AM15" s="222"/>
      <c r="AN15" s="222"/>
      <c r="AO15" s="222"/>
    </row>
    <row r="16" spans="1:41" ht="15" customHeight="1">
      <c r="A16" s="800" t="s">
        <v>649</v>
      </c>
      <c r="B16" s="801" t="str">
        <f>Tableau15[[#This Row],[Ref Invoice]]</f>
        <v>W026</v>
      </c>
      <c r="C16" s="801" t="str">
        <f>IF(VLOOKUP($A16,'Data (new)'!A:T,6,0)="","",VLOOKUP($A16,'Data (new)'!A:T,6,0))</f>
        <v>CHEESE M-2</v>
      </c>
      <c r="D16" s="801" t="str">
        <f>IF(VLOOKUP($A16,'Data (new)'!A:T,8,0)="","",VLOOKUP($A16,'Data (new)'!A:T,8,0))</f>
        <v>Full friction</v>
      </c>
      <c r="E16" s="802" t="str">
        <f>IF(VLOOKUP($A16,'Data (new)'!A:T,9,0)="","",VLOOKUP($A16,'Data (new)'!A:T,9,0))</f>
        <v>45x45x11</v>
      </c>
      <c r="F16" s="801" t="str">
        <f>IF(VLOOKUP($A16,'Data (new)'!A:T,10,0)="","",VLOOKUP($A16,'Data (new)'!A:T,10,0))</f>
        <v>M</v>
      </c>
      <c r="G16" s="803">
        <f>IF(VLOOKUP($A16,'Data (new)'!A:T,16,0)="","",VLOOKUP($A16,'Data (new)'!A:T,16,0))</f>
        <v>105</v>
      </c>
      <c r="H16" s="800">
        <f>IF(VLOOKUP($A16,'Data (new)'!A:T,12,0)="","",VLOOKUP($A16,'Data (new)'!A:T,12,0))</f>
        <v>5.07</v>
      </c>
      <c r="I16" s="800">
        <f>IF(VLOOKUP($A16,'Data (new)'!A:T,11,0)="","",VLOOKUP($A16,'Data (new)'!A:T,11,0))</f>
        <v>1</v>
      </c>
      <c r="J16" s="790"/>
      <c r="K16" s="791"/>
      <c r="L16" s="792"/>
      <c r="M16" s="793"/>
      <c r="N16" s="794"/>
      <c r="O16" s="795"/>
      <c r="P16" s="796"/>
      <c r="Q16" s="797"/>
      <c r="R16" s="798"/>
      <c r="S16" s="799"/>
      <c r="T16" s="800" t="str">
        <f t="shared" si="0"/>
        <v/>
      </c>
      <c r="U16" s="804" t="str">
        <f t="shared" si="1"/>
        <v/>
      </c>
      <c r="V16" s="805" t="str">
        <f>IF(ISERROR(Tableau15[[#This Row],[Cost (excl tax)]]*(1-$G$3)),"",Tableau15[[#This Row],[Cost (excl tax)]]*(1-$G$3))</f>
        <v/>
      </c>
      <c r="W16" s="812" t="str">
        <f t="shared" si="2"/>
        <v/>
      </c>
      <c r="X16" s="637"/>
      <c r="Y16" s="294"/>
      <c r="Z16" s="294"/>
      <c r="AA16" s="294"/>
      <c r="AB16" s="294"/>
      <c r="AC16" s="294"/>
      <c r="AD16" s="294"/>
      <c r="AE16" s="226"/>
      <c r="AF16" s="226"/>
      <c r="AG16" s="226"/>
      <c r="AH16" s="226"/>
      <c r="AI16" s="226"/>
      <c r="AJ16" s="222"/>
      <c r="AK16" s="222"/>
      <c r="AL16" s="222"/>
      <c r="AM16" s="222"/>
      <c r="AN16" s="222"/>
      <c r="AO16" s="222"/>
    </row>
    <row r="17" spans="1:41" ht="15" customHeight="1">
      <c r="A17" s="800" t="s">
        <v>646</v>
      </c>
      <c r="B17" s="801" t="str">
        <f>Tableau15[[#This Row],[Ref Invoice]]</f>
        <v>W023</v>
      </c>
      <c r="C17" s="801" t="str">
        <f>IF(VLOOKUP($A17,'Data (new)'!A:T,6,0)="","",VLOOKUP($A17,'Data (new)'!A:T,6,0))</f>
        <v>CHEESE XL</v>
      </c>
      <c r="D17" s="801" t="str">
        <f>IF(VLOOKUP($A17,'Data (new)'!A:T,8,0)="","",VLOOKUP($A17,'Data (new)'!A:T,8,0))</f>
        <v>Full friction</v>
      </c>
      <c r="E17" s="802" t="str">
        <f>IF(VLOOKUP($A17,'Data (new)'!A:T,9,0)="","",VLOOKUP($A17,'Data (new)'!A:T,9,0))</f>
        <v>90x90x15</v>
      </c>
      <c r="F17" s="801" t="str">
        <f>IF(VLOOKUP($A17,'Data (new)'!A:T,10,0)="","",VLOOKUP($A17,'Data (new)'!A:T,10,0))</f>
        <v>XL</v>
      </c>
      <c r="G17" s="803">
        <f>IF(VLOOKUP($A17,'Data (new)'!A:T,16,0)="","",VLOOKUP($A17,'Data (new)'!A:T,16,0))</f>
        <v>215</v>
      </c>
      <c r="H17" s="800">
        <f>IF(VLOOKUP($A17,'Data (new)'!A:T,12,0)="","",VLOOKUP($A17,'Data (new)'!A:T,12,0))</f>
        <v>16.2</v>
      </c>
      <c r="I17" s="800">
        <f>IF(VLOOKUP($A17,'Data (new)'!A:T,11,0)="","",VLOOKUP($A17,'Data (new)'!A:T,11,0))</f>
        <v>1</v>
      </c>
      <c r="J17" s="790"/>
      <c r="K17" s="791"/>
      <c r="L17" s="792"/>
      <c r="M17" s="793"/>
      <c r="N17" s="794"/>
      <c r="O17" s="795"/>
      <c r="P17" s="796"/>
      <c r="Q17" s="797"/>
      <c r="R17" s="798"/>
      <c r="S17" s="799"/>
      <c r="T17" s="800" t="str">
        <f t="shared" si="0"/>
        <v/>
      </c>
      <c r="U17" s="804" t="str">
        <f t="shared" si="1"/>
        <v/>
      </c>
      <c r="V17" s="805" t="str">
        <f>IF(ISERROR(Tableau15[[#This Row],[Cost (excl tax)]]*(1-$G$3)),"",Tableau15[[#This Row],[Cost (excl tax)]]*(1-$G$3))</f>
        <v/>
      </c>
      <c r="W17" s="811" t="str">
        <f t="shared" si="2"/>
        <v/>
      </c>
      <c r="X17" s="637"/>
      <c r="Y17" s="294"/>
      <c r="Z17" s="294"/>
      <c r="AA17" s="294"/>
      <c r="AB17" s="294"/>
      <c r="AC17" s="294"/>
      <c r="AD17" s="294"/>
      <c r="AE17" s="226"/>
      <c r="AF17" s="226"/>
      <c r="AG17" s="226"/>
      <c r="AH17" s="226"/>
      <c r="AI17" s="226"/>
      <c r="AJ17" s="222"/>
      <c r="AK17" s="222"/>
      <c r="AL17" s="222"/>
      <c r="AM17" s="222"/>
      <c r="AN17" s="222"/>
      <c r="AO17" s="222"/>
    </row>
    <row r="18" spans="1:41" ht="15" customHeight="1">
      <c r="A18" s="800" t="s">
        <v>641</v>
      </c>
      <c r="B18" s="801" t="str">
        <f>Tableau15[[#This Row],[Ref Invoice]]</f>
        <v>W018</v>
      </c>
      <c r="C18" s="801" t="str">
        <f>IF(VLOOKUP($A18,'Data (new)'!A:T,6,0)="","",VLOOKUP($A18,'Data (new)'!A:T,6,0))</f>
        <v>CHEOPS</v>
      </c>
      <c r="D18" s="801" t="str">
        <f>IF(VLOOKUP($A18,'Data (new)'!A:T,8,0)="","",VLOOKUP($A18,'Data (new)'!A:T,8,0))</f>
        <v>Full friction</v>
      </c>
      <c r="E18" s="802" t="str">
        <f>IF(VLOOKUP($A18,'Data (new)'!A:T,9,0)="","",VLOOKUP($A18,'Data (new)'!A:T,9,0))</f>
        <v>45x45x30</v>
      </c>
      <c r="F18" s="801" t="str">
        <f>IF(VLOOKUP($A18,'Data (new)'!A:T,10,0)="","",VLOOKUP($A18,'Data (new)'!A:T,10,0))</f>
        <v>M</v>
      </c>
      <c r="G18" s="803">
        <f>IF(VLOOKUP($A18,'Data (new)'!A:T,16,0)="","",VLOOKUP($A18,'Data (new)'!A:T,16,0))</f>
        <v>105</v>
      </c>
      <c r="H18" s="800">
        <f>IF(VLOOKUP($A18,'Data (new)'!A:T,12,0)="","",VLOOKUP($A18,'Data (new)'!A:T,12,0))</f>
        <v>5.0599999999999996</v>
      </c>
      <c r="I18" s="800">
        <f>IF(VLOOKUP($A18,'Data (new)'!A:T,11,0)="","",VLOOKUP($A18,'Data (new)'!A:T,11,0))</f>
        <v>1</v>
      </c>
      <c r="J18" s="790"/>
      <c r="K18" s="791"/>
      <c r="L18" s="792"/>
      <c r="M18" s="793"/>
      <c r="N18" s="794"/>
      <c r="O18" s="795"/>
      <c r="P18" s="796"/>
      <c r="Q18" s="797"/>
      <c r="R18" s="798"/>
      <c r="S18" s="799"/>
      <c r="T18" s="800" t="str">
        <f t="shared" si="0"/>
        <v/>
      </c>
      <c r="U18" s="804" t="str">
        <f t="shared" si="1"/>
        <v/>
      </c>
      <c r="V18" s="805" t="str">
        <f>IF(ISERROR(Tableau15[[#This Row],[Cost (excl tax)]]*(1-$G$3)),"",Tableau15[[#This Row],[Cost (excl tax)]]*(1-$G$3))</f>
        <v/>
      </c>
      <c r="W18" s="812" t="str">
        <f t="shared" si="2"/>
        <v/>
      </c>
      <c r="X18" s="637"/>
      <c r="Y18" s="294"/>
      <c r="Z18" s="294"/>
      <c r="AA18" s="294"/>
      <c r="AB18" s="294"/>
      <c r="AC18" s="294"/>
      <c r="AD18" s="294"/>
      <c r="AE18" s="226"/>
      <c r="AF18" s="226"/>
      <c r="AG18" s="226"/>
      <c r="AH18" s="226"/>
      <c r="AI18" s="226"/>
      <c r="AJ18" s="222"/>
      <c r="AK18" s="222"/>
      <c r="AL18" s="222"/>
      <c r="AM18" s="222"/>
      <c r="AN18" s="222"/>
      <c r="AO18" s="222"/>
    </row>
    <row r="19" spans="1:41" ht="15" customHeight="1">
      <c r="A19" s="800" t="s">
        <v>629</v>
      </c>
      <c r="B19" s="801" t="str">
        <f>Tableau15[[#This Row],[Ref Invoice]]</f>
        <v>W006</v>
      </c>
      <c r="C19" s="801" t="str">
        <f>IF(VLOOKUP($A19,'Data (new)'!A:T,6,0)="","",VLOOKUP($A19,'Data (new)'!A:T,6,0))</f>
        <v>COMET</v>
      </c>
      <c r="D19" s="801" t="str">
        <f>IF(VLOOKUP($A19,'Data (new)'!A:T,8,0)="","",VLOOKUP($A19,'Data (new)'!A:T,8,0))</f>
        <v>Full friction</v>
      </c>
      <c r="E19" s="802" t="str">
        <f>IF(VLOOKUP($A19,'Data (new)'!A:T,9,0)="","",VLOOKUP($A19,'Data (new)'!A:T,9,0))</f>
        <v>90x60x15</v>
      </c>
      <c r="F19" s="801" t="str">
        <f>IF(VLOOKUP($A19,'Data (new)'!A:T,10,0)="","",VLOOKUP($A19,'Data (new)'!A:T,10,0))</f>
        <v>L</v>
      </c>
      <c r="G19" s="803">
        <f>IF(VLOOKUP($A19,'Data (new)'!A:T,16,0)="","",VLOOKUP($A19,'Data (new)'!A:T,16,0))</f>
        <v>115</v>
      </c>
      <c r="H19" s="800">
        <f>IF(VLOOKUP($A19,'Data (new)'!A:T,12,0)="","",VLOOKUP($A19,'Data (new)'!A:T,12,0))</f>
        <v>3.18</v>
      </c>
      <c r="I19" s="800">
        <f>IF(VLOOKUP($A19,'Data (new)'!A:T,11,0)="","",VLOOKUP($A19,'Data (new)'!A:T,11,0))</f>
        <v>1</v>
      </c>
      <c r="J19" s="790"/>
      <c r="K19" s="791"/>
      <c r="L19" s="792"/>
      <c r="M19" s="793"/>
      <c r="N19" s="794"/>
      <c r="O19" s="795"/>
      <c r="P19" s="796"/>
      <c r="Q19" s="797"/>
      <c r="R19" s="798"/>
      <c r="S19" s="799"/>
      <c r="T19" s="800" t="str">
        <f t="shared" si="0"/>
        <v/>
      </c>
      <c r="U19" s="804" t="str">
        <f t="shared" si="1"/>
        <v/>
      </c>
      <c r="V19" s="805" t="str">
        <f>IF(ISERROR(Tableau15[[#This Row],[Cost (excl tax)]]*(1-$G$3)),"",Tableau15[[#This Row],[Cost (excl tax)]]*(1-$G$3))</f>
        <v/>
      </c>
      <c r="W19" s="811" t="str">
        <f t="shared" si="2"/>
        <v/>
      </c>
      <c r="X19" s="637"/>
      <c r="Y19" s="294"/>
      <c r="Z19" s="294"/>
      <c r="AA19" s="294"/>
      <c r="AB19" s="294"/>
      <c r="AC19" s="294"/>
      <c r="AD19" s="294"/>
      <c r="AE19" s="226"/>
      <c r="AF19" s="226"/>
      <c r="AG19" s="226"/>
      <c r="AH19" s="226"/>
      <c r="AI19" s="226"/>
      <c r="AJ19" s="222"/>
      <c r="AK19" s="222"/>
      <c r="AL19" s="222"/>
      <c r="AM19" s="222"/>
      <c r="AN19" s="222"/>
      <c r="AO19" s="222"/>
    </row>
    <row r="20" spans="1:41" ht="15" customHeight="1">
      <c r="A20" s="800" t="s">
        <v>638</v>
      </c>
      <c r="B20" s="801" t="str">
        <f>Tableau15[[#This Row],[Ref Invoice]]</f>
        <v>W015</v>
      </c>
      <c r="C20" s="801" t="str">
        <f>IF(VLOOKUP($A20,'Data (new)'!A:T,6,0)="","",VLOOKUP($A20,'Data (new)'!A:T,6,0))</f>
        <v>CRUX</v>
      </c>
      <c r="D20" s="801" t="str">
        <f>IF(VLOOKUP($A20,'Data (new)'!A:T,8,0)="","",VLOOKUP($A20,'Data (new)'!A:T,8,0))</f>
        <v>Full friction</v>
      </c>
      <c r="E20" s="802" t="str">
        <f>IF(VLOOKUP($A20,'Data (new)'!A:T,9,0)="","",VLOOKUP($A20,'Data (new)'!A:T,9,0))</f>
        <v>25x25x10</v>
      </c>
      <c r="F20" s="801" t="str">
        <f>IF(VLOOKUP($A20,'Data (new)'!A:T,10,0)="","",VLOOKUP($A20,'Data (new)'!A:T,10,0))</f>
        <v>S</v>
      </c>
      <c r="G20" s="803">
        <f>IF(VLOOKUP($A20,'Data (new)'!A:T,16,0)="","",VLOOKUP($A20,'Data (new)'!A:T,16,0))</f>
        <v>35</v>
      </c>
      <c r="H20" s="800">
        <f>IF(VLOOKUP($A20,'Data (new)'!A:T,12,0)="","",VLOOKUP($A20,'Data (new)'!A:T,12,0))</f>
        <v>0.69</v>
      </c>
      <c r="I20" s="800">
        <f>IF(VLOOKUP($A20,'Data (new)'!A:T,11,0)="","",VLOOKUP($A20,'Data (new)'!A:T,11,0))</f>
        <v>1</v>
      </c>
      <c r="J20" s="790"/>
      <c r="K20" s="791"/>
      <c r="L20" s="792"/>
      <c r="M20" s="793"/>
      <c r="N20" s="794"/>
      <c r="O20" s="795"/>
      <c r="P20" s="796"/>
      <c r="Q20" s="797"/>
      <c r="R20" s="798"/>
      <c r="S20" s="799"/>
      <c r="T20" s="800" t="str">
        <f t="shared" si="0"/>
        <v/>
      </c>
      <c r="U20" s="804" t="str">
        <f t="shared" si="1"/>
        <v/>
      </c>
      <c r="V20" s="805" t="str">
        <f>IF(ISERROR(Tableau15[[#This Row],[Cost (excl tax)]]*(1-$G$3)),"",Tableau15[[#This Row],[Cost (excl tax)]]*(1-$G$3))</f>
        <v/>
      </c>
      <c r="W20" s="812" t="str">
        <f t="shared" si="2"/>
        <v/>
      </c>
      <c r="X20" s="637"/>
      <c r="Y20" s="294"/>
      <c r="Z20" s="294"/>
      <c r="AA20" s="294"/>
      <c r="AB20" s="294"/>
      <c r="AC20" s="294"/>
      <c r="AD20" s="294"/>
      <c r="AE20" s="226"/>
      <c r="AF20" s="226"/>
      <c r="AG20" s="226"/>
      <c r="AH20" s="226"/>
      <c r="AI20" s="226"/>
      <c r="AJ20" s="222"/>
      <c r="AK20" s="222"/>
      <c r="AL20" s="222"/>
      <c r="AM20" s="222"/>
      <c r="AN20" s="222"/>
      <c r="AO20" s="222"/>
    </row>
    <row r="21" spans="1:41" ht="15" customHeight="1">
      <c r="A21" s="800" t="s">
        <v>642</v>
      </c>
      <c r="B21" s="801" t="str">
        <f>Tableau15[[#This Row],[Ref Invoice]]</f>
        <v>W019</v>
      </c>
      <c r="C21" s="801" t="str">
        <f>IF(VLOOKUP($A21,'Data (new)'!A:T,6,0)="","",VLOOKUP($A21,'Data (new)'!A:T,6,0))</f>
        <v>DYNAMIC</v>
      </c>
      <c r="D21" s="801" t="str">
        <f>IF(VLOOKUP($A21,'Data (new)'!A:T,8,0)="","",VLOOKUP($A21,'Data (new)'!A:T,8,0))</f>
        <v>Full friction</v>
      </c>
      <c r="E21" s="802" t="str">
        <f>IF(VLOOKUP($A21,'Data (new)'!A:T,9,0)="","",VLOOKUP($A21,'Data (new)'!A:T,9,0))</f>
        <v>90x45x20</v>
      </c>
      <c r="F21" s="801" t="str">
        <f>IF(VLOOKUP($A21,'Data (new)'!A:T,10,0)="","",VLOOKUP($A21,'Data (new)'!A:T,10,0))</f>
        <v>XL</v>
      </c>
      <c r="G21" s="803">
        <f>IF(VLOOKUP($A21,'Data (new)'!A:T,16,0)="","",VLOOKUP($A21,'Data (new)'!A:T,16,0))</f>
        <v>160</v>
      </c>
      <c r="H21" s="800">
        <f>IF(VLOOKUP($A21,'Data (new)'!A:T,12,0)="","",VLOOKUP($A21,'Data (new)'!A:T,12,0))</f>
        <v>7.39</v>
      </c>
      <c r="I21" s="800">
        <f>IF(VLOOKUP($A21,'Data (new)'!A:T,11,0)="","",VLOOKUP($A21,'Data (new)'!A:T,11,0))</f>
        <v>1</v>
      </c>
      <c r="J21" s="790"/>
      <c r="K21" s="791"/>
      <c r="L21" s="792"/>
      <c r="M21" s="793"/>
      <c r="N21" s="794"/>
      <c r="O21" s="795"/>
      <c r="P21" s="796"/>
      <c r="Q21" s="797"/>
      <c r="R21" s="798"/>
      <c r="S21" s="799"/>
      <c r="T21" s="800" t="str">
        <f t="shared" si="0"/>
        <v/>
      </c>
      <c r="U21" s="804" t="str">
        <f t="shared" si="1"/>
        <v/>
      </c>
      <c r="V21" s="805" t="str">
        <f>IF(ISERROR(Tableau15[[#This Row],[Cost (excl tax)]]*(1-$G$3)),"",Tableau15[[#This Row],[Cost (excl tax)]]*(1-$G$3))</f>
        <v/>
      </c>
      <c r="W21" s="811" t="str">
        <f t="shared" si="2"/>
        <v/>
      </c>
      <c r="X21" s="637"/>
      <c r="Y21" s="294"/>
      <c r="Z21" s="294"/>
      <c r="AA21" s="294"/>
      <c r="AB21" s="294"/>
      <c r="AC21" s="294"/>
      <c r="AD21" s="294"/>
      <c r="AE21" s="226"/>
      <c r="AF21" s="226"/>
      <c r="AG21" s="226"/>
      <c r="AH21" s="226"/>
      <c r="AI21" s="226"/>
      <c r="AJ21" s="222"/>
      <c r="AK21" s="222"/>
      <c r="AL21" s="222"/>
      <c r="AM21" s="222"/>
      <c r="AN21" s="222"/>
      <c r="AO21" s="222"/>
    </row>
    <row r="22" spans="1:41" ht="15" customHeight="1">
      <c r="A22" s="800" t="s">
        <v>643</v>
      </c>
      <c r="B22" s="801" t="str">
        <f>Tableau15[[#This Row],[Ref Invoice]]</f>
        <v>W020</v>
      </c>
      <c r="C22" s="801" t="str">
        <f>IF(VLOOKUP($A22,'Data (new)'!A:T,6,0)="","",VLOOKUP($A22,'Data (new)'!A:T,6,0))</f>
        <v>EPIC</v>
      </c>
      <c r="D22" s="801" t="str">
        <f>IF(VLOOKUP($A22,'Data (new)'!A:T,8,0)="","",VLOOKUP($A22,'Data (new)'!A:T,8,0))</f>
        <v>Full friction</v>
      </c>
      <c r="E22" s="802" t="str">
        <f>IF(VLOOKUP($A22,'Data (new)'!A:T,9,0)="","",VLOOKUP($A22,'Data (new)'!A:T,9,0))</f>
        <v>90x45x30</v>
      </c>
      <c r="F22" s="801" t="str">
        <f>IF(VLOOKUP($A22,'Data (new)'!A:T,10,0)="","",VLOOKUP($A22,'Data (new)'!A:T,10,0))</f>
        <v>XL</v>
      </c>
      <c r="G22" s="803">
        <f>IF(VLOOKUP($A22,'Data (new)'!A:T,16,0)="","",VLOOKUP($A22,'Data (new)'!A:T,16,0))</f>
        <v>180</v>
      </c>
      <c r="H22" s="800">
        <f>IF(VLOOKUP($A22,'Data (new)'!A:T,12,0)="","",VLOOKUP($A22,'Data (new)'!A:T,12,0))</f>
        <v>8.7200000000000006</v>
      </c>
      <c r="I22" s="800">
        <f>IF(VLOOKUP($A22,'Data (new)'!A:T,11,0)="","",VLOOKUP($A22,'Data (new)'!A:T,11,0))</f>
        <v>1</v>
      </c>
      <c r="J22" s="790"/>
      <c r="K22" s="791"/>
      <c r="L22" s="792"/>
      <c r="M22" s="793"/>
      <c r="N22" s="794"/>
      <c r="O22" s="795"/>
      <c r="P22" s="796"/>
      <c r="Q22" s="797"/>
      <c r="R22" s="798"/>
      <c r="S22" s="799"/>
      <c r="T22" s="800" t="str">
        <f t="shared" si="0"/>
        <v/>
      </c>
      <c r="U22" s="804" t="str">
        <f t="shared" si="1"/>
        <v/>
      </c>
      <c r="V22" s="805" t="str">
        <f>IF(ISERROR(Tableau15[[#This Row],[Cost (excl tax)]]*(1-$G$3)),"",Tableau15[[#This Row],[Cost (excl tax)]]*(1-$G$3))</f>
        <v/>
      </c>
      <c r="W22" s="812" t="str">
        <f t="shared" si="2"/>
        <v/>
      </c>
      <c r="X22" s="637"/>
      <c r="Y22" s="294"/>
      <c r="Z22" s="294"/>
      <c r="AA22" s="294"/>
      <c r="AB22" s="294"/>
      <c r="AC22" s="294"/>
      <c r="AD22" s="294"/>
      <c r="AE22" s="226"/>
      <c r="AF22" s="226"/>
      <c r="AG22" s="274"/>
      <c r="AH22" s="226"/>
      <c r="AI22" s="226"/>
      <c r="AJ22" s="222"/>
      <c r="AK22" s="222"/>
      <c r="AL22" s="222"/>
      <c r="AM22" s="222"/>
      <c r="AN22" s="222"/>
      <c r="AO22" s="222"/>
    </row>
    <row r="23" spans="1:41" ht="15" customHeight="1">
      <c r="A23" s="800" t="s">
        <v>635</v>
      </c>
      <c r="B23" s="801" t="str">
        <f>Tableau15[[#This Row],[Ref Invoice]]</f>
        <v>W012</v>
      </c>
      <c r="C23" s="801" t="str">
        <f>IF(VLOOKUP($A23,'Data (new)'!A:T,6,0)="","",VLOOKUP($A23,'Data (new)'!A:T,6,0))</f>
        <v>ICEBERG</v>
      </c>
      <c r="D23" s="801" t="str">
        <f>IF(VLOOKUP($A23,'Data (new)'!A:T,8,0)="","",VLOOKUP($A23,'Data (new)'!A:T,8,0))</f>
        <v>Full friction</v>
      </c>
      <c r="E23" s="802" t="str">
        <f>IF(VLOOKUP($A23,'Data (new)'!A:T,9,0)="","",VLOOKUP($A23,'Data (new)'!A:T,9,0))</f>
        <v>45x45x20</v>
      </c>
      <c r="F23" s="801" t="str">
        <f>IF(VLOOKUP($A23,'Data (new)'!A:T,10,0)="","",VLOOKUP($A23,'Data (new)'!A:T,10,0))</f>
        <v>M</v>
      </c>
      <c r="G23" s="803">
        <f>IF(VLOOKUP($A23,'Data (new)'!A:T,16,0)="","",VLOOKUP($A23,'Data (new)'!A:T,16,0))</f>
        <v>70</v>
      </c>
      <c r="H23" s="800">
        <f>IF(VLOOKUP($A23,'Data (new)'!A:T,12,0)="","",VLOOKUP($A23,'Data (new)'!A:T,12,0))</f>
        <v>2.42</v>
      </c>
      <c r="I23" s="800">
        <f>IF(VLOOKUP($A23,'Data (new)'!A:T,11,0)="","",VLOOKUP($A23,'Data (new)'!A:T,11,0))</f>
        <v>1</v>
      </c>
      <c r="J23" s="790"/>
      <c r="K23" s="791"/>
      <c r="L23" s="792"/>
      <c r="M23" s="793"/>
      <c r="N23" s="794"/>
      <c r="O23" s="795"/>
      <c r="P23" s="796"/>
      <c r="Q23" s="797"/>
      <c r="R23" s="798"/>
      <c r="S23" s="799"/>
      <c r="T23" s="800" t="str">
        <f t="shared" si="0"/>
        <v/>
      </c>
      <c r="U23" s="804" t="str">
        <f t="shared" si="1"/>
        <v/>
      </c>
      <c r="V23" s="805" t="str">
        <f>IF(ISERROR(Tableau15[[#This Row],[Cost (excl tax)]]*(1-$G$3)),"",Tableau15[[#This Row],[Cost (excl tax)]]*(1-$G$3))</f>
        <v/>
      </c>
      <c r="W23" s="811" t="str">
        <f t="shared" si="2"/>
        <v/>
      </c>
      <c r="X23" s="637"/>
      <c r="Y23" s="294"/>
      <c r="Z23" s="294"/>
      <c r="AA23" s="294"/>
      <c r="AB23" s="294"/>
      <c r="AC23" s="294"/>
      <c r="AD23" s="294"/>
      <c r="AE23" s="226"/>
      <c r="AF23" s="226"/>
      <c r="AG23" s="274"/>
      <c r="AH23" s="226"/>
      <c r="AI23" s="226"/>
      <c r="AJ23" s="222"/>
      <c r="AK23" s="222"/>
      <c r="AL23" s="222"/>
      <c r="AM23" s="222"/>
      <c r="AN23" s="222"/>
      <c r="AO23" s="222"/>
    </row>
    <row r="24" spans="1:41" ht="15" customHeight="1">
      <c r="A24" s="800" t="s">
        <v>640</v>
      </c>
      <c r="B24" s="801" t="str">
        <f>Tableau15[[#This Row],[Ref Invoice]]</f>
        <v>W017</v>
      </c>
      <c r="C24" s="801" t="str">
        <f>IF(VLOOKUP($A24,'Data (new)'!A:T,6,0)="","",VLOOKUP($A24,'Data (new)'!A:T,6,0))</f>
        <v>IMOTHEP</v>
      </c>
      <c r="D24" s="801" t="str">
        <f>IF(VLOOKUP($A24,'Data (new)'!A:T,8,0)="","",VLOOKUP($A24,'Data (new)'!A:T,8,0))</f>
        <v>Full friction</v>
      </c>
      <c r="E24" s="802" t="str">
        <f>IF(VLOOKUP($A24,'Data (new)'!A:T,9,0)="","",VLOOKUP($A24,'Data (new)'!A:T,9,0))</f>
        <v>45x45x20</v>
      </c>
      <c r="F24" s="801" t="str">
        <f>IF(VLOOKUP($A24,'Data (new)'!A:T,10,0)="","",VLOOKUP($A24,'Data (new)'!A:T,10,0))</f>
        <v>M</v>
      </c>
      <c r="G24" s="803">
        <f>IF(VLOOKUP($A24,'Data (new)'!A:T,16,0)="","",VLOOKUP($A24,'Data (new)'!A:T,16,0))</f>
        <v>100</v>
      </c>
      <c r="H24" s="800">
        <f>IF(VLOOKUP($A24,'Data (new)'!A:T,12,0)="","",VLOOKUP($A24,'Data (new)'!A:T,12,0))</f>
        <v>4.0599999999999996</v>
      </c>
      <c r="I24" s="800">
        <f>IF(VLOOKUP($A24,'Data (new)'!A:T,11,0)="","",VLOOKUP($A24,'Data (new)'!A:T,11,0))</f>
        <v>1</v>
      </c>
      <c r="J24" s="790"/>
      <c r="K24" s="791"/>
      <c r="L24" s="792"/>
      <c r="M24" s="793"/>
      <c r="N24" s="794"/>
      <c r="O24" s="795"/>
      <c r="P24" s="796"/>
      <c r="Q24" s="797"/>
      <c r="R24" s="798"/>
      <c r="S24" s="799"/>
      <c r="T24" s="800" t="str">
        <f t="shared" si="0"/>
        <v/>
      </c>
      <c r="U24" s="804" t="str">
        <f t="shared" si="1"/>
        <v/>
      </c>
      <c r="V24" s="805" t="str">
        <f>IF(ISERROR(Tableau15[[#This Row],[Cost (excl tax)]]*(1-$G$3)),"",Tableau15[[#This Row],[Cost (excl tax)]]*(1-$G$3))</f>
        <v/>
      </c>
      <c r="W24" s="812" t="str">
        <f t="shared" si="2"/>
        <v/>
      </c>
      <c r="X24" s="637"/>
      <c r="Y24" s="294"/>
      <c r="Z24" s="294"/>
      <c r="AA24" s="294"/>
      <c r="AB24" s="294"/>
      <c r="AC24" s="294"/>
      <c r="AD24" s="294"/>
      <c r="AE24" s="226"/>
      <c r="AF24" s="226"/>
      <c r="AG24" s="274"/>
      <c r="AH24" s="226"/>
      <c r="AI24" s="226"/>
      <c r="AJ24" s="222"/>
      <c r="AK24" s="222"/>
      <c r="AL24" s="222"/>
      <c r="AM24" s="222"/>
      <c r="AN24" s="222"/>
      <c r="AO24" s="222"/>
    </row>
    <row r="25" spans="1:41" ht="15" customHeight="1">
      <c r="A25" s="800" t="s">
        <v>639</v>
      </c>
      <c r="B25" s="801" t="str">
        <f>Tableau15[[#This Row],[Ref Invoice]]</f>
        <v>W016</v>
      </c>
      <c r="C25" s="801" t="str">
        <f>IF(VLOOKUP($A25,'Data (new)'!A:T,6,0)="","",VLOOKUP($A25,'Data (new)'!A:T,6,0))</f>
        <v>ISIS</v>
      </c>
      <c r="D25" s="801" t="str">
        <f>IF(VLOOKUP($A25,'Data (new)'!A:T,8,0)="","",VLOOKUP($A25,'Data (new)'!A:T,8,0))</f>
        <v>Full friction</v>
      </c>
      <c r="E25" s="802" t="str">
        <f>IF(VLOOKUP($A25,'Data (new)'!A:T,9,0)="","",VLOOKUP($A25,'Data (new)'!A:T,9,0))</f>
        <v>45x45x15</v>
      </c>
      <c r="F25" s="801" t="str">
        <f>IF(VLOOKUP($A25,'Data (new)'!A:T,10,0)="","",VLOOKUP($A25,'Data (new)'!A:T,10,0))</f>
        <v>M</v>
      </c>
      <c r="G25" s="803">
        <f>IF(VLOOKUP($A25,'Data (new)'!A:T,16,0)="","",VLOOKUP($A25,'Data (new)'!A:T,16,0))</f>
        <v>95</v>
      </c>
      <c r="H25" s="800">
        <f>IF(VLOOKUP($A25,'Data (new)'!A:T,12,0)="","",VLOOKUP($A25,'Data (new)'!A:T,12,0))</f>
        <v>3.65</v>
      </c>
      <c r="I25" s="800">
        <f>IF(VLOOKUP($A25,'Data (new)'!A:T,11,0)="","",VLOOKUP($A25,'Data (new)'!A:T,11,0))</f>
        <v>1</v>
      </c>
      <c r="J25" s="790"/>
      <c r="K25" s="791"/>
      <c r="L25" s="792"/>
      <c r="M25" s="793"/>
      <c r="N25" s="794"/>
      <c r="O25" s="795"/>
      <c r="P25" s="796"/>
      <c r="Q25" s="797"/>
      <c r="R25" s="798"/>
      <c r="S25" s="799"/>
      <c r="T25" s="800" t="str">
        <f t="shared" si="0"/>
        <v/>
      </c>
      <c r="U25" s="804" t="str">
        <f t="shared" si="1"/>
        <v/>
      </c>
      <c r="V25" s="805" t="str">
        <f>IF(ISERROR(Tableau15[[#This Row],[Cost (excl tax)]]*(1-$G$3)),"",Tableau15[[#This Row],[Cost (excl tax)]]*(1-$G$3))</f>
        <v/>
      </c>
      <c r="W25" s="811" t="str">
        <f t="shared" si="2"/>
        <v/>
      </c>
      <c r="X25" s="637"/>
      <c r="Y25" s="294"/>
      <c r="Z25" s="294"/>
      <c r="AA25" s="294"/>
      <c r="AB25" s="294"/>
      <c r="AC25" s="294"/>
      <c r="AD25" s="294"/>
      <c r="AE25" s="226"/>
      <c r="AF25" s="226"/>
      <c r="AG25" s="274"/>
      <c r="AH25" s="226"/>
      <c r="AI25" s="226"/>
      <c r="AJ25" s="222"/>
      <c r="AK25" s="222"/>
      <c r="AL25" s="222"/>
      <c r="AM25" s="222"/>
      <c r="AN25" s="222"/>
      <c r="AO25" s="222"/>
    </row>
    <row r="26" spans="1:41" ht="15" customHeight="1">
      <c r="A26" s="800" t="s">
        <v>631</v>
      </c>
      <c r="B26" s="801" t="str">
        <f>Tableau15[[#This Row],[Ref Invoice]]</f>
        <v>W008</v>
      </c>
      <c r="C26" s="801" t="str">
        <f>IF(VLOOKUP($A26,'Data (new)'!A:T,6,0)="","",VLOOKUP($A26,'Data (new)'!A:T,6,0))</f>
        <v>MANTA L</v>
      </c>
      <c r="D26" s="801" t="str">
        <f>IF(VLOOKUP($A26,'Data (new)'!A:T,8,0)="","",VLOOKUP($A26,'Data (new)'!A:T,8,0))</f>
        <v>Full friction</v>
      </c>
      <c r="E26" s="802" t="str">
        <f>IF(VLOOKUP($A26,'Data (new)'!A:T,9,0)="","",VLOOKUP($A26,'Data (new)'!A:T,9,0))</f>
        <v>60/45/75x15</v>
      </c>
      <c r="F26" s="801" t="str">
        <f>IF(VLOOKUP($A26,'Data (new)'!A:T,10,0)="","",VLOOKUP($A26,'Data (new)'!A:T,10,0))</f>
        <v>M</v>
      </c>
      <c r="G26" s="803">
        <f>IF(VLOOKUP($A26,'Data (new)'!A:T,16,0)="","",VLOOKUP($A26,'Data (new)'!A:T,16,0))</f>
        <v>100</v>
      </c>
      <c r="H26" s="800">
        <f>IF(VLOOKUP($A26,'Data (new)'!A:T,12,0)="","",VLOOKUP($A26,'Data (new)'!A:T,12,0))</f>
        <v>3.15</v>
      </c>
      <c r="I26" s="800">
        <f>IF(VLOOKUP($A26,'Data (new)'!A:T,11,0)="","",VLOOKUP($A26,'Data (new)'!A:T,11,0))</f>
        <v>1</v>
      </c>
      <c r="J26" s="790"/>
      <c r="K26" s="791"/>
      <c r="L26" s="792"/>
      <c r="M26" s="793"/>
      <c r="N26" s="794"/>
      <c r="O26" s="795"/>
      <c r="P26" s="796"/>
      <c r="Q26" s="797"/>
      <c r="R26" s="798"/>
      <c r="S26" s="799"/>
      <c r="T26" s="800" t="str">
        <f t="shared" si="0"/>
        <v/>
      </c>
      <c r="U26" s="804" t="str">
        <f t="shared" si="1"/>
        <v/>
      </c>
      <c r="V26" s="805" t="str">
        <f>IF(ISERROR(Tableau15[[#This Row],[Cost (excl tax)]]*(1-$G$3)),"",Tableau15[[#This Row],[Cost (excl tax)]]*(1-$G$3))</f>
        <v/>
      </c>
      <c r="W26" s="812" t="str">
        <f t="shared" si="2"/>
        <v/>
      </c>
      <c r="X26" s="637"/>
      <c r="Y26" s="294"/>
      <c r="Z26" s="294"/>
      <c r="AA26" s="294"/>
      <c r="AB26" s="294"/>
      <c r="AC26" s="294"/>
      <c r="AD26" s="294"/>
      <c r="AE26" s="226"/>
      <c r="AF26" s="226"/>
      <c r="AG26" s="274"/>
      <c r="AH26" s="226"/>
      <c r="AI26" s="226"/>
      <c r="AJ26" s="222"/>
      <c r="AK26" s="222"/>
      <c r="AL26" s="222"/>
      <c r="AM26" s="222"/>
      <c r="AN26" s="222"/>
      <c r="AO26" s="222"/>
    </row>
    <row r="27" spans="1:41" ht="15" customHeight="1">
      <c r="A27" s="800" t="s">
        <v>630</v>
      </c>
      <c r="B27" s="801" t="str">
        <f>Tableau15[[#This Row],[Ref Invoice]]</f>
        <v>W007</v>
      </c>
      <c r="C27" s="801" t="str">
        <f>IF(VLOOKUP($A27,'Data (new)'!A:T,6,0)="","",VLOOKUP($A27,'Data (new)'!A:T,6,0))</f>
        <v>MANTA R</v>
      </c>
      <c r="D27" s="801" t="str">
        <f>IF(VLOOKUP($A27,'Data (new)'!A:T,8,0)="","",VLOOKUP($A27,'Data (new)'!A:T,8,0))</f>
        <v>Full friction</v>
      </c>
      <c r="E27" s="802" t="str">
        <f>IF(VLOOKUP($A27,'Data (new)'!A:T,9,0)="","",VLOOKUP($A27,'Data (new)'!A:T,9,0))</f>
        <v>60/45/75x15</v>
      </c>
      <c r="F27" s="801" t="str">
        <f>IF(VLOOKUP($A27,'Data (new)'!A:T,10,0)="","",VLOOKUP($A27,'Data (new)'!A:T,10,0))</f>
        <v>M</v>
      </c>
      <c r="G27" s="803">
        <f>IF(VLOOKUP($A27,'Data (new)'!A:T,16,0)="","",VLOOKUP($A27,'Data (new)'!A:T,16,0))</f>
        <v>100</v>
      </c>
      <c r="H27" s="800">
        <f>IF(VLOOKUP($A27,'Data (new)'!A:T,12,0)="","",VLOOKUP($A27,'Data (new)'!A:T,12,0))</f>
        <v>3.15</v>
      </c>
      <c r="I27" s="800">
        <f>IF(VLOOKUP($A27,'Data (new)'!A:T,11,0)="","",VLOOKUP($A27,'Data (new)'!A:T,11,0))</f>
        <v>1</v>
      </c>
      <c r="J27" s="790"/>
      <c r="K27" s="791"/>
      <c r="L27" s="792"/>
      <c r="M27" s="793"/>
      <c r="N27" s="794"/>
      <c r="O27" s="795"/>
      <c r="P27" s="796"/>
      <c r="Q27" s="797"/>
      <c r="R27" s="798"/>
      <c r="S27" s="799"/>
      <c r="T27" s="800" t="str">
        <f t="shared" si="0"/>
        <v/>
      </c>
      <c r="U27" s="804" t="str">
        <f t="shared" si="1"/>
        <v/>
      </c>
      <c r="V27" s="805" t="str">
        <f>IF(ISERROR(Tableau15[[#This Row],[Cost (excl tax)]]*(1-$G$3)),"",Tableau15[[#This Row],[Cost (excl tax)]]*(1-$G$3))</f>
        <v/>
      </c>
      <c r="W27" s="811" t="str">
        <f t="shared" si="2"/>
        <v/>
      </c>
      <c r="X27" s="637"/>
      <c r="Y27" s="294"/>
      <c r="Z27" s="294"/>
      <c r="AA27" s="294"/>
      <c r="AB27" s="294"/>
      <c r="AC27" s="294"/>
      <c r="AD27" s="294"/>
      <c r="AE27" s="226"/>
      <c r="AF27" s="226"/>
      <c r="AG27" s="226"/>
      <c r="AH27" s="226"/>
      <c r="AI27" s="226"/>
      <c r="AJ27" s="222"/>
      <c r="AK27" s="222"/>
      <c r="AL27" s="222"/>
      <c r="AM27" s="222"/>
      <c r="AN27" s="222"/>
      <c r="AO27" s="222"/>
    </row>
    <row r="28" spans="1:41" ht="15" customHeight="1">
      <c r="A28" s="807" t="s">
        <v>626</v>
      </c>
      <c r="B28" s="806" t="str">
        <f>Tableau15[[#This Row],[Ref Invoice]]</f>
        <v>W003</v>
      </c>
      <c r="C28" s="801" t="str">
        <f>IF(VLOOKUP($A28,'Data (new)'!A:T,6,0)="","",VLOOKUP($A28,'Data (new)'!A:T,6,0))</f>
        <v>NUNATAK</v>
      </c>
      <c r="D28" s="801" t="str">
        <f>IF(VLOOKUP($A28,'Data (new)'!A:T,8,0)="","",VLOOKUP($A28,'Data (new)'!A:T,8,0))</f>
        <v>Full friction</v>
      </c>
      <c r="E28" s="802" t="str">
        <f>IF(VLOOKUP($A28,'Data (new)'!A:T,9,0)="","",VLOOKUP($A28,'Data (new)'!A:T,9,0))</f>
        <v>45x45x15</v>
      </c>
      <c r="F28" s="801" t="str">
        <f>IF(VLOOKUP($A28,'Data (new)'!A:T,10,0)="","",VLOOKUP($A28,'Data (new)'!A:T,10,0))</f>
        <v>M</v>
      </c>
      <c r="G28" s="803">
        <f>IF(VLOOKUP($A28,'Data (new)'!A:T,16,0)="","",VLOOKUP($A28,'Data (new)'!A:T,16,0))</f>
        <v>65</v>
      </c>
      <c r="H28" s="800">
        <f>IF(VLOOKUP($A28,'Data (new)'!A:T,12,0)="","",VLOOKUP($A28,'Data (new)'!A:T,12,0))</f>
        <v>2.0099999999999998</v>
      </c>
      <c r="I28" s="800">
        <f>IF(VLOOKUP($A28,'Data (new)'!A:T,11,0)="","",VLOOKUP($A28,'Data (new)'!A:T,11,0))</f>
        <v>1</v>
      </c>
      <c r="J28" s="790"/>
      <c r="K28" s="791"/>
      <c r="L28" s="792"/>
      <c r="M28" s="793"/>
      <c r="N28" s="794"/>
      <c r="O28" s="795"/>
      <c r="P28" s="796"/>
      <c r="Q28" s="797"/>
      <c r="R28" s="798"/>
      <c r="S28" s="799"/>
      <c r="T28" s="800" t="str">
        <f t="shared" si="0"/>
        <v/>
      </c>
      <c r="U28" s="804" t="str">
        <f t="shared" si="1"/>
        <v/>
      </c>
      <c r="V28" s="805" t="str">
        <f>IF(ISERROR(Tableau15[[#This Row],[Cost (excl tax)]]*(1-$G$3)),"",Tableau15[[#This Row],[Cost (excl tax)]]*(1-$G$3))</f>
        <v/>
      </c>
      <c r="W28" s="812" t="str">
        <f t="shared" si="2"/>
        <v/>
      </c>
      <c r="X28" s="637"/>
      <c r="Y28" s="294"/>
      <c r="Z28" s="294"/>
      <c r="AA28" s="294"/>
      <c r="AB28" s="294"/>
      <c r="AC28" s="294"/>
      <c r="AD28" s="294"/>
      <c r="AE28" s="226"/>
      <c r="AF28" s="226"/>
      <c r="AG28" s="226"/>
      <c r="AH28" s="226"/>
      <c r="AI28" s="226"/>
      <c r="AJ28" s="222"/>
      <c r="AK28" s="222"/>
      <c r="AL28" s="222"/>
      <c r="AM28" s="222"/>
      <c r="AN28" s="222"/>
      <c r="AO28" s="222"/>
    </row>
    <row r="29" spans="1:41" ht="15" customHeight="1">
      <c r="A29" s="800" t="s">
        <v>645</v>
      </c>
      <c r="B29" s="801" t="str">
        <f>Tableau15[[#This Row],[Ref Invoice]]</f>
        <v>W022</v>
      </c>
      <c r="C29" s="801" t="str">
        <f>IF(VLOOKUP($A29,'Data (new)'!A:T,6,0)="","",VLOOKUP($A29,'Data (new)'!A:T,6,0))</f>
        <v>ONSIGHT</v>
      </c>
      <c r="D29" s="801" t="str">
        <f>IF(VLOOKUP($A29,'Data (new)'!A:T,8,0)="","",VLOOKUP($A29,'Data (new)'!A:T,8,0))</f>
        <v>Full friction</v>
      </c>
      <c r="E29" s="802" t="str">
        <f>IF(VLOOKUP($A29,'Data (new)'!A:T,9,0)="","",VLOOKUP($A29,'Data (new)'!A:T,9,0))</f>
        <v>90x60x30x15</v>
      </c>
      <c r="F29" s="801" t="str">
        <f>IF(VLOOKUP($A29,'Data (new)'!A:T,10,0)="","",VLOOKUP($A29,'Data (new)'!A:T,10,0))</f>
        <v>XL</v>
      </c>
      <c r="G29" s="803">
        <f>IF(VLOOKUP($A29,'Data (new)'!A:T,16,0)="","",VLOOKUP($A29,'Data (new)'!A:T,16,0))</f>
        <v>180</v>
      </c>
      <c r="H29" s="800">
        <f>IF(VLOOKUP($A29,'Data (new)'!A:T,12,0)="","",VLOOKUP($A29,'Data (new)'!A:T,12,0))</f>
        <v>5.73</v>
      </c>
      <c r="I29" s="800">
        <f>IF(VLOOKUP($A29,'Data (new)'!A:T,11,0)="","",VLOOKUP($A29,'Data (new)'!A:T,11,0))</f>
        <v>1</v>
      </c>
      <c r="J29" s="790"/>
      <c r="K29" s="791"/>
      <c r="L29" s="792"/>
      <c r="M29" s="793"/>
      <c r="N29" s="794"/>
      <c r="O29" s="795"/>
      <c r="P29" s="796"/>
      <c r="Q29" s="797"/>
      <c r="R29" s="798"/>
      <c r="S29" s="799"/>
      <c r="T29" s="800" t="str">
        <f t="shared" si="0"/>
        <v/>
      </c>
      <c r="U29" s="804" t="str">
        <f t="shared" si="1"/>
        <v/>
      </c>
      <c r="V29" s="805" t="str">
        <f>IF(ISERROR(Tableau15[[#This Row],[Cost (excl tax)]]*(1-$G$3)),"",Tableau15[[#This Row],[Cost (excl tax)]]*(1-$G$3))</f>
        <v/>
      </c>
      <c r="W29" s="811" t="str">
        <f t="shared" si="2"/>
        <v/>
      </c>
      <c r="X29" s="637"/>
      <c r="Y29" s="294"/>
      <c r="Z29" s="294"/>
      <c r="AA29" s="294"/>
      <c r="AB29" s="294"/>
      <c r="AC29" s="294"/>
      <c r="AD29" s="294"/>
      <c r="AE29" s="226"/>
      <c r="AF29" s="226"/>
      <c r="AG29" s="226"/>
      <c r="AH29" s="226"/>
      <c r="AI29" s="226"/>
      <c r="AJ29" s="222"/>
      <c r="AK29" s="222"/>
      <c r="AL29" s="222"/>
      <c r="AM29" s="222"/>
      <c r="AN29" s="222"/>
      <c r="AO29" s="222"/>
    </row>
    <row r="30" spans="1:41" ht="15" customHeight="1">
      <c r="A30" s="800" t="s">
        <v>632</v>
      </c>
      <c r="B30" s="801" t="str">
        <f>Tableau15[[#This Row],[Ref Invoice]]</f>
        <v>W009</v>
      </c>
      <c r="C30" s="801" t="str">
        <f>IF(VLOOKUP($A30,'Data (new)'!A:T,6,0)="","",VLOOKUP($A30,'Data (new)'!A:T,6,0))</f>
        <v>RUNOUT</v>
      </c>
      <c r="D30" s="801" t="str">
        <f>IF(VLOOKUP($A30,'Data (new)'!A:T,8,0)="","",VLOOKUP($A30,'Data (new)'!A:T,8,0))</f>
        <v>Full friction</v>
      </c>
      <c r="E30" s="802" t="str">
        <f>IF(VLOOKUP($A30,'Data (new)'!A:T,9,0)="","",VLOOKUP($A30,'Data (new)'!A:T,9,0))</f>
        <v>90x90x30</v>
      </c>
      <c r="F30" s="801" t="str">
        <f>IF(VLOOKUP($A30,'Data (new)'!A:T,10,0)="","",VLOOKUP($A30,'Data (new)'!A:T,10,0))</f>
        <v>XL</v>
      </c>
      <c r="G30" s="803">
        <f>IF(VLOOKUP($A30,'Data (new)'!A:T,16,0)="","",VLOOKUP($A30,'Data (new)'!A:T,16,0))</f>
        <v>150</v>
      </c>
      <c r="H30" s="800">
        <f>IF(VLOOKUP($A30,'Data (new)'!A:T,12,0)="","",VLOOKUP($A30,'Data (new)'!A:T,12,0))</f>
        <v>8.0399999999999991</v>
      </c>
      <c r="I30" s="800">
        <f>IF(VLOOKUP($A30,'Data (new)'!A:T,11,0)="","",VLOOKUP($A30,'Data (new)'!A:T,11,0))</f>
        <v>1</v>
      </c>
      <c r="J30" s="790"/>
      <c r="K30" s="791"/>
      <c r="L30" s="792"/>
      <c r="M30" s="793"/>
      <c r="N30" s="794"/>
      <c r="O30" s="795"/>
      <c r="P30" s="796"/>
      <c r="Q30" s="797"/>
      <c r="R30" s="798"/>
      <c r="S30" s="799"/>
      <c r="T30" s="800" t="str">
        <f t="shared" si="0"/>
        <v/>
      </c>
      <c r="U30" s="804" t="str">
        <f t="shared" si="1"/>
        <v/>
      </c>
      <c r="V30" s="805" t="str">
        <f>IF(ISERROR(Tableau15[[#This Row],[Cost (excl tax)]]*(1-$G$3)),"",Tableau15[[#This Row],[Cost (excl tax)]]*(1-$G$3))</f>
        <v/>
      </c>
      <c r="W30" s="812" t="str">
        <f t="shared" si="2"/>
        <v/>
      </c>
      <c r="X30" s="637"/>
      <c r="Y30" s="294"/>
      <c r="Z30" s="294"/>
      <c r="AA30" s="294"/>
      <c r="AB30" s="294"/>
      <c r="AC30" s="294"/>
      <c r="AD30" s="294"/>
      <c r="AE30" s="226"/>
      <c r="AF30" s="226"/>
      <c r="AG30" s="226"/>
      <c r="AH30" s="226"/>
      <c r="AI30" s="226"/>
      <c r="AJ30" s="222"/>
      <c r="AK30" s="222"/>
      <c r="AL30" s="222"/>
      <c r="AM30" s="222"/>
      <c r="AN30" s="222"/>
      <c r="AO30" s="222"/>
    </row>
    <row r="31" spans="1:41" ht="15" customHeight="1">
      <c r="A31" s="808" t="s">
        <v>624</v>
      </c>
      <c r="B31" s="801" t="str">
        <f>Tableau15[[#This Row],[Ref Invoice]]</f>
        <v>W001</v>
      </c>
      <c r="C31" s="801" t="str">
        <f>IF(VLOOKUP($A31,'Data (new)'!A:T,6,0)="","",VLOOKUP($A31,'Data (new)'!A:T,6,0))</f>
        <v>SCREAMER</v>
      </c>
      <c r="D31" s="801" t="str">
        <f>IF(VLOOKUP($A31,'Data (new)'!A:T,8,0)="","",VLOOKUP($A31,'Data (new)'!A:T,8,0))</f>
        <v>Full friction</v>
      </c>
      <c r="E31" s="802" t="str">
        <f>IF(VLOOKUP($A31,'Data (new)'!A:T,9,0)="","",VLOOKUP($A31,'Data (new)'!A:T,9,0))</f>
        <v>60x60x20</v>
      </c>
      <c r="F31" s="801" t="str">
        <f>IF(VLOOKUP($A31,'Data (new)'!A:T,10,0)="","",VLOOKUP($A31,'Data (new)'!A:T,10,0))</f>
        <v>L</v>
      </c>
      <c r="G31" s="803">
        <f>IF(VLOOKUP($A31,'Data (new)'!A:T,16,0)="","",VLOOKUP($A31,'Data (new)'!A:T,16,0))</f>
        <v>95</v>
      </c>
      <c r="H31" s="800">
        <f>IF(VLOOKUP($A31,'Data (new)'!A:T,12,0)="","",VLOOKUP($A31,'Data (new)'!A:T,12,0))</f>
        <v>3.28</v>
      </c>
      <c r="I31" s="800">
        <f>IF(VLOOKUP($A31,'Data (new)'!A:T,11,0)="","",VLOOKUP($A31,'Data (new)'!A:T,11,0))</f>
        <v>1</v>
      </c>
      <c r="J31" s="790"/>
      <c r="K31" s="791"/>
      <c r="L31" s="792"/>
      <c r="M31" s="793"/>
      <c r="N31" s="794"/>
      <c r="O31" s="795"/>
      <c r="P31" s="796"/>
      <c r="Q31" s="797"/>
      <c r="R31" s="798"/>
      <c r="S31" s="799"/>
      <c r="T31" s="800" t="str">
        <f t="shared" si="0"/>
        <v/>
      </c>
      <c r="U31" s="804" t="str">
        <f t="shared" si="1"/>
        <v/>
      </c>
      <c r="V31" s="805" t="str">
        <f>IF(ISERROR(Tableau15[[#This Row],[Cost (excl tax)]]*(1-$G$3)),"",Tableau15[[#This Row],[Cost (excl tax)]]*(1-$G$3))</f>
        <v/>
      </c>
      <c r="W31" s="811" t="str">
        <f t="shared" si="2"/>
        <v/>
      </c>
      <c r="X31" s="637"/>
      <c r="Y31" s="294"/>
      <c r="Z31" s="294"/>
      <c r="AA31" s="294"/>
      <c r="AB31" s="294"/>
      <c r="AC31" s="294"/>
      <c r="AD31" s="294"/>
      <c r="AE31" s="226"/>
      <c r="AF31" s="226"/>
      <c r="AG31" s="226"/>
      <c r="AH31" s="226"/>
      <c r="AI31" s="226"/>
      <c r="AJ31" s="222"/>
      <c r="AK31" s="222"/>
      <c r="AL31" s="222"/>
      <c r="AM31" s="222"/>
      <c r="AN31" s="222"/>
      <c r="AO31" s="222"/>
    </row>
    <row r="32" spans="1:41" ht="15" customHeight="1">
      <c r="A32" s="800" t="s">
        <v>633</v>
      </c>
      <c r="B32" s="801" t="str">
        <f>Tableau15[[#This Row],[Ref Invoice]]</f>
        <v>W010</v>
      </c>
      <c r="C32" s="801" t="str">
        <f>IF(VLOOKUP($A32,'Data (new)'!A:T,6,0)="","",VLOOKUP($A32,'Data (new)'!A:T,6,0))</f>
        <v>SPITZKOPPE</v>
      </c>
      <c r="D32" s="801" t="str">
        <f>IF(VLOOKUP($A32,'Data (new)'!A:T,8,0)="","",VLOOKUP($A32,'Data (new)'!A:T,8,0))</f>
        <v>Full friction</v>
      </c>
      <c r="E32" s="802" t="str">
        <f>IF(VLOOKUP($A32,'Data (new)'!A:T,9,0)="","",VLOOKUP($A32,'Data (new)'!A:T,9,0))</f>
        <v>60x60x30</v>
      </c>
      <c r="F32" s="801" t="str">
        <f>IF(VLOOKUP($A32,'Data (new)'!A:T,10,0)="","",VLOOKUP($A32,'Data (new)'!A:T,10,0))</f>
        <v>L</v>
      </c>
      <c r="G32" s="803">
        <f>IF(VLOOKUP($A32,'Data (new)'!A:T,16,0)="","",VLOOKUP($A32,'Data (new)'!A:T,16,0))</f>
        <v>95</v>
      </c>
      <c r="H32" s="800">
        <f>IF(VLOOKUP($A32,'Data (new)'!A:T,12,0)="","",VLOOKUP($A32,'Data (new)'!A:T,12,0))</f>
        <v>4.66</v>
      </c>
      <c r="I32" s="800">
        <f>IF(VLOOKUP($A32,'Data (new)'!A:T,11,0)="","",VLOOKUP($A32,'Data (new)'!A:T,11,0))</f>
        <v>1</v>
      </c>
      <c r="J32" s="790"/>
      <c r="K32" s="791"/>
      <c r="L32" s="792"/>
      <c r="M32" s="793"/>
      <c r="N32" s="794"/>
      <c r="O32" s="795"/>
      <c r="P32" s="796"/>
      <c r="Q32" s="797"/>
      <c r="R32" s="798"/>
      <c r="S32" s="799"/>
      <c r="T32" s="800" t="str">
        <f t="shared" si="0"/>
        <v/>
      </c>
      <c r="U32" s="804" t="str">
        <f t="shared" si="1"/>
        <v/>
      </c>
      <c r="V32" s="805" t="str">
        <f>IF(ISERROR(Tableau15[[#This Row],[Cost (excl tax)]]*(1-$G$3)),"",Tableau15[[#This Row],[Cost (excl tax)]]*(1-$G$3))</f>
        <v/>
      </c>
      <c r="W32" s="812" t="str">
        <f t="shared" si="2"/>
        <v/>
      </c>
      <c r="X32" s="637"/>
      <c r="Y32" s="294"/>
      <c r="Z32" s="294"/>
      <c r="AA32" s="294"/>
      <c r="AB32" s="294"/>
      <c r="AC32" s="294"/>
      <c r="AD32" s="294"/>
      <c r="AE32" s="226"/>
      <c r="AF32" s="226"/>
      <c r="AG32" s="226"/>
      <c r="AH32" s="226"/>
      <c r="AI32" s="226"/>
      <c r="AJ32" s="222"/>
      <c r="AK32" s="222"/>
      <c r="AL32" s="222"/>
      <c r="AM32" s="222"/>
      <c r="AN32" s="222"/>
      <c r="AO32" s="222"/>
    </row>
    <row r="33" spans="1:41" ht="15" customHeight="1">
      <c r="A33" s="800" t="s">
        <v>636</v>
      </c>
      <c r="B33" s="801" t="str">
        <f>Tableau15[[#This Row],[Ref Invoice]]</f>
        <v>W013</v>
      </c>
      <c r="C33" s="801" t="str">
        <f>IF(VLOOKUP($A33,'Data (new)'!A:T,6,0)="","",VLOOKUP($A33,'Data (new)'!A:T,6,0))</f>
        <v>STORM</v>
      </c>
      <c r="D33" s="801" t="str">
        <f>IF(VLOOKUP($A33,'Data (new)'!A:T,8,0)="","",VLOOKUP($A33,'Data (new)'!A:T,8,0))</f>
        <v>Full friction</v>
      </c>
      <c r="E33" s="802" t="str">
        <f>IF(VLOOKUP($A33,'Data (new)'!A:T,9,0)="","",VLOOKUP($A33,'Data (new)'!A:T,9,0))</f>
        <v>30x30x15</v>
      </c>
      <c r="F33" s="801" t="str">
        <f>IF(VLOOKUP($A33,'Data (new)'!A:T,10,0)="","",VLOOKUP($A33,'Data (new)'!A:T,10,0))</f>
        <v>S</v>
      </c>
      <c r="G33" s="803">
        <f>IF(VLOOKUP($A33,'Data (new)'!A:T,16,0)="","",VLOOKUP($A33,'Data (new)'!A:T,16,0))</f>
        <v>50</v>
      </c>
      <c r="H33" s="800">
        <f>IF(VLOOKUP($A33,'Data (new)'!A:T,12,0)="","",VLOOKUP($A33,'Data (new)'!A:T,12,0))</f>
        <v>1.23</v>
      </c>
      <c r="I33" s="800">
        <f>IF(VLOOKUP($A33,'Data (new)'!A:T,11,0)="","",VLOOKUP($A33,'Data (new)'!A:T,11,0))</f>
        <v>1</v>
      </c>
      <c r="J33" s="790"/>
      <c r="K33" s="791"/>
      <c r="L33" s="792"/>
      <c r="M33" s="793"/>
      <c r="N33" s="794"/>
      <c r="O33" s="795"/>
      <c r="P33" s="796"/>
      <c r="Q33" s="797"/>
      <c r="R33" s="798"/>
      <c r="S33" s="799"/>
      <c r="T33" s="800" t="str">
        <f t="shared" si="0"/>
        <v/>
      </c>
      <c r="U33" s="804" t="str">
        <f t="shared" si="1"/>
        <v/>
      </c>
      <c r="V33" s="805" t="str">
        <f>IF(ISERROR(Tableau15[[#This Row],[Cost (excl tax)]]*(1-$G$3)),"",Tableau15[[#This Row],[Cost (excl tax)]]*(1-$G$3))</f>
        <v/>
      </c>
      <c r="W33" s="811" t="str">
        <f t="shared" si="2"/>
        <v/>
      </c>
      <c r="X33" s="637"/>
      <c r="Y33" s="294"/>
      <c r="Z33" s="294"/>
      <c r="AA33" s="294"/>
      <c r="AB33" s="294"/>
      <c r="AC33" s="294"/>
      <c r="AD33" s="294"/>
      <c r="AE33" s="226"/>
      <c r="AF33" s="226"/>
      <c r="AG33" s="226"/>
      <c r="AH33" s="226"/>
      <c r="AI33" s="226"/>
      <c r="AJ33" s="222"/>
      <c r="AK33" s="222"/>
      <c r="AL33" s="222"/>
      <c r="AM33" s="222"/>
      <c r="AN33" s="222"/>
      <c r="AO33" s="222"/>
    </row>
    <row r="34" spans="1:41" ht="15" customHeight="1">
      <c r="A34" s="800" t="s">
        <v>650</v>
      </c>
      <c r="B34" s="801" t="str">
        <f>Tableau15[[#This Row],[Ref Invoice]]</f>
        <v>W027</v>
      </c>
      <c r="C34" s="801" t="str">
        <f>IF(VLOOKUP($A34,'Data (new)'!A:T,6,0)="","",VLOOKUP($A34,'Data (new)'!A:T,6,0))</f>
        <v>SUPERSTAR</v>
      </c>
      <c r="D34" s="801" t="str">
        <f>IF(VLOOKUP($A34,'Data (new)'!A:T,8,0)="","",VLOOKUP($A34,'Data (new)'!A:T,8,0))</f>
        <v>Full friction</v>
      </c>
      <c r="E34" s="802" t="str">
        <f>IF(VLOOKUP($A34,'Data (new)'!A:T,9,0)="","",VLOOKUP($A34,'Data (new)'!A:T,9,0))</f>
        <v>60x30x20</v>
      </c>
      <c r="F34" s="801" t="str">
        <f>IF(VLOOKUP($A34,'Data (new)'!A:T,10,0)="","",VLOOKUP($A34,'Data (new)'!A:T,10,0))</f>
        <v>L</v>
      </c>
      <c r="G34" s="803">
        <f>IF(VLOOKUP($A34,'Data (new)'!A:T,16,0)="","",VLOOKUP($A34,'Data (new)'!A:T,16,0))</f>
        <v>120</v>
      </c>
      <c r="H34" s="800">
        <f>IF(VLOOKUP($A34,'Data (new)'!A:T,12,0)="","",VLOOKUP($A34,'Data (new)'!A:T,12,0))</f>
        <v>3.51</v>
      </c>
      <c r="I34" s="800">
        <f>IF(VLOOKUP($A34,'Data (new)'!A:T,11,0)="","",VLOOKUP($A34,'Data (new)'!A:T,11,0))</f>
        <v>1</v>
      </c>
      <c r="J34" s="790"/>
      <c r="K34" s="791"/>
      <c r="L34" s="792"/>
      <c r="M34" s="793"/>
      <c r="N34" s="794"/>
      <c r="O34" s="795"/>
      <c r="P34" s="796"/>
      <c r="Q34" s="797"/>
      <c r="R34" s="798"/>
      <c r="S34" s="799"/>
      <c r="T34" s="800" t="str">
        <f t="shared" si="0"/>
        <v/>
      </c>
      <c r="U34" s="804" t="str">
        <f t="shared" si="1"/>
        <v/>
      </c>
      <c r="V34" s="805" t="str">
        <f>IF(ISERROR(Tableau15[[#This Row],[Cost (excl tax)]]*(1-$G$3)),"",Tableau15[[#This Row],[Cost (excl tax)]]*(1-$G$3))</f>
        <v/>
      </c>
      <c r="W34" s="812" t="str">
        <f t="shared" si="2"/>
        <v/>
      </c>
      <c r="X34" s="637"/>
      <c r="Y34" s="294"/>
      <c r="Z34" s="294"/>
      <c r="AA34" s="294"/>
      <c r="AB34" s="294"/>
      <c r="AC34" s="294"/>
      <c r="AD34" s="294"/>
      <c r="AE34" s="226"/>
      <c r="AF34" s="226"/>
      <c r="AG34" s="274"/>
      <c r="AH34" s="226"/>
      <c r="AI34" s="226"/>
      <c r="AJ34" s="222"/>
      <c r="AK34" s="222"/>
      <c r="AL34" s="222"/>
      <c r="AM34" s="222"/>
      <c r="AN34" s="222"/>
      <c r="AO34" s="222"/>
    </row>
    <row r="35" spans="1:41" ht="15" customHeight="1">
      <c r="A35" s="800" t="s">
        <v>637</v>
      </c>
      <c r="B35" s="801" t="str">
        <f>Tableau15[[#This Row],[Ref Invoice]]</f>
        <v>W014</v>
      </c>
      <c r="C35" s="801" t="str">
        <f>IF(VLOOKUP($A35,'Data (new)'!A:T,6,0)="","",VLOOKUP($A35,'Data (new)'!A:T,6,0))</f>
        <v>TORNADO</v>
      </c>
      <c r="D35" s="801" t="str">
        <f>IF(VLOOKUP($A35,'Data (new)'!A:T,8,0)="","",VLOOKUP($A35,'Data (new)'!A:T,8,0))</f>
        <v>Full friction</v>
      </c>
      <c r="E35" s="802" t="str">
        <f>IF(VLOOKUP($A35,'Data (new)'!A:T,9,0)="","",VLOOKUP($A35,'Data (new)'!A:T,9,0))</f>
        <v>30x30x15</v>
      </c>
      <c r="F35" s="801" t="str">
        <f>IF(VLOOKUP($A35,'Data (new)'!A:T,10,0)="","",VLOOKUP($A35,'Data (new)'!A:T,10,0))</f>
        <v>S</v>
      </c>
      <c r="G35" s="803">
        <f>IF(VLOOKUP($A35,'Data (new)'!A:T,16,0)="","",VLOOKUP($A35,'Data (new)'!A:T,16,0))</f>
        <v>50</v>
      </c>
      <c r="H35" s="800">
        <f>IF(VLOOKUP($A35,'Data (new)'!A:T,12,0)="","",VLOOKUP($A35,'Data (new)'!A:T,12,0))</f>
        <v>1.17</v>
      </c>
      <c r="I35" s="800">
        <f>IF(VLOOKUP($A35,'Data (new)'!A:T,11,0)="","",VLOOKUP($A35,'Data (new)'!A:T,11,0))</f>
        <v>1</v>
      </c>
      <c r="J35" s="790"/>
      <c r="K35" s="791"/>
      <c r="L35" s="792"/>
      <c r="M35" s="793"/>
      <c r="N35" s="794"/>
      <c r="O35" s="795"/>
      <c r="P35" s="796"/>
      <c r="Q35" s="797"/>
      <c r="R35" s="798"/>
      <c r="S35" s="799"/>
      <c r="T35" s="800" t="str">
        <f t="shared" si="0"/>
        <v/>
      </c>
      <c r="U35" s="804" t="str">
        <f t="shared" si="1"/>
        <v/>
      </c>
      <c r="V35" s="805" t="str">
        <f>IF(ISERROR(Tableau15[[#This Row],[Cost (excl tax)]]*(1-$G$3)),"",Tableau15[[#This Row],[Cost (excl tax)]]*(1-$G$3))</f>
        <v/>
      </c>
      <c r="W35" s="811" t="str">
        <f t="shared" si="2"/>
        <v/>
      </c>
      <c r="X35" s="637"/>
      <c r="Y35" s="294"/>
      <c r="Z35" s="294"/>
      <c r="AA35" s="294"/>
      <c r="AB35" s="294"/>
      <c r="AC35" s="294"/>
      <c r="AD35" s="294"/>
      <c r="AE35" s="226"/>
      <c r="AF35" s="226"/>
      <c r="AG35" s="274"/>
      <c r="AH35" s="226"/>
      <c r="AI35" s="226"/>
      <c r="AJ35" s="222"/>
      <c r="AK35" s="222"/>
      <c r="AL35" s="222"/>
      <c r="AM35" s="222"/>
      <c r="AN35" s="222"/>
      <c r="AO35" s="222"/>
    </row>
    <row r="36" spans="1:41" ht="15" customHeight="1">
      <c r="A36" s="800" t="s">
        <v>651</v>
      </c>
      <c r="B36" s="801" t="str">
        <f>Tableau15[[#This Row],[Ref Invoice]]</f>
        <v>W028</v>
      </c>
      <c r="C36" s="801" t="str">
        <f>IF(VLOOKUP($A36,'Data (new)'!A:T,6,0)="","",VLOOKUP($A36,'Data (new)'!A:T,6,0))</f>
        <v>TULIP</v>
      </c>
      <c r="D36" s="801" t="str">
        <f>IF(VLOOKUP($A36,'Data (new)'!A:T,8,0)="","",VLOOKUP($A36,'Data (new)'!A:T,8,0))</f>
        <v>Full friction</v>
      </c>
      <c r="E36" s="802" t="str">
        <f>IF(VLOOKUP($A36,'Data (new)'!A:T,9,0)="","",VLOOKUP($A36,'Data (new)'!A:T,9,0))</f>
        <v>45x30x10</v>
      </c>
      <c r="F36" s="801" t="str">
        <f>IF(VLOOKUP($A36,'Data (new)'!A:T,10,0)="","",VLOOKUP($A36,'Data (new)'!A:T,10,0))</f>
        <v>M</v>
      </c>
      <c r="G36" s="803">
        <f>IF(VLOOKUP($A36,'Data (new)'!A:T,16,0)="","",VLOOKUP($A36,'Data (new)'!A:T,16,0))</f>
        <v>105</v>
      </c>
      <c r="H36" s="800">
        <f>IF(VLOOKUP($A36,'Data (new)'!A:T,12,0)="","",VLOOKUP($A36,'Data (new)'!A:T,12,0))</f>
        <v>3.28</v>
      </c>
      <c r="I36" s="800">
        <f>IF(VLOOKUP($A36,'Data (new)'!A:T,11,0)="","",VLOOKUP($A36,'Data (new)'!A:T,11,0))</f>
        <v>1</v>
      </c>
      <c r="J36" s="790"/>
      <c r="K36" s="791"/>
      <c r="L36" s="792"/>
      <c r="M36" s="793"/>
      <c r="N36" s="794"/>
      <c r="O36" s="795"/>
      <c r="P36" s="796"/>
      <c r="Q36" s="797"/>
      <c r="R36" s="798"/>
      <c r="S36" s="799"/>
      <c r="T36" s="800" t="str">
        <f t="shared" si="0"/>
        <v/>
      </c>
      <c r="U36" s="804" t="str">
        <f t="shared" si="1"/>
        <v/>
      </c>
      <c r="V36" s="805" t="str">
        <f>IF(ISERROR(Tableau15[[#This Row],[Cost (excl tax)]]*(1-$G$3)),"",Tableau15[[#This Row],[Cost (excl tax)]]*(1-$G$3))</f>
        <v/>
      </c>
      <c r="W36" s="812" t="str">
        <f t="shared" si="2"/>
        <v/>
      </c>
      <c r="X36" s="637"/>
      <c r="Y36" s="294"/>
      <c r="Z36" s="294"/>
      <c r="AA36" s="294"/>
      <c r="AB36" s="294"/>
      <c r="AC36" s="294"/>
      <c r="AD36" s="294"/>
      <c r="AE36" s="226"/>
      <c r="AF36" s="226"/>
      <c r="AG36" s="274"/>
      <c r="AH36" s="226"/>
      <c r="AI36" s="226"/>
      <c r="AJ36" s="222"/>
      <c r="AK36" s="222"/>
      <c r="AL36" s="222"/>
      <c r="AM36" s="222"/>
      <c r="AN36" s="222"/>
      <c r="AO36" s="222"/>
    </row>
    <row r="37" spans="1:41" ht="15" customHeight="1">
      <c r="A37" s="800" t="s">
        <v>634</v>
      </c>
      <c r="B37" s="801" t="str">
        <f>Tableau15[[#This Row],[Ref Invoice]]</f>
        <v>W011</v>
      </c>
      <c r="C37" s="801" t="str">
        <f>IF(VLOOKUP($A37,'Data (new)'!A:T,6,0)="","",VLOOKUP($A37,'Data (new)'!A:T,6,0))</f>
        <v>VERTIGO</v>
      </c>
      <c r="D37" s="801" t="str">
        <f>IF(VLOOKUP($A37,'Data (new)'!A:T,8,0)="","",VLOOKUP($A37,'Data (new)'!A:T,8,0))</f>
        <v>Full friction</v>
      </c>
      <c r="E37" s="802" t="str">
        <f>IF(VLOOKUP($A37,'Data (new)'!A:T,9,0)="","",VLOOKUP($A37,'Data (new)'!A:T,9,0))</f>
        <v>60x60x20</v>
      </c>
      <c r="F37" s="801" t="str">
        <f>IF(VLOOKUP($A37,'Data (new)'!A:T,10,0)="","",VLOOKUP($A37,'Data (new)'!A:T,10,0))</f>
        <v>L</v>
      </c>
      <c r="G37" s="803">
        <f>IF(VLOOKUP($A37,'Data (new)'!A:T,16,0)="","",VLOOKUP($A37,'Data (new)'!A:T,16,0))</f>
        <v>95</v>
      </c>
      <c r="H37" s="800">
        <f>IF(VLOOKUP($A37,'Data (new)'!A:T,12,0)="","",VLOOKUP($A37,'Data (new)'!A:T,12,0))</f>
        <v>3.57</v>
      </c>
      <c r="I37" s="800">
        <f>IF(VLOOKUP($A37,'Data (new)'!A:T,11,0)="","",VLOOKUP($A37,'Data (new)'!A:T,11,0))</f>
        <v>1</v>
      </c>
      <c r="J37" s="790"/>
      <c r="K37" s="791"/>
      <c r="L37" s="792"/>
      <c r="M37" s="793"/>
      <c r="N37" s="794"/>
      <c r="O37" s="795"/>
      <c r="P37" s="796"/>
      <c r="Q37" s="797"/>
      <c r="R37" s="798"/>
      <c r="S37" s="799"/>
      <c r="T37" s="800" t="str">
        <f t="shared" si="0"/>
        <v/>
      </c>
      <c r="U37" s="804" t="str">
        <f t="shared" si="1"/>
        <v/>
      </c>
      <c r="V37" s="805" t="str">
        <f>IF(ISERROR(Tableau15[[#This Row],[Cost (excl tax)]]*(1-$G$3)),"",Tableau15[[#This Row],[Cost (excl tax)]]*(1-$G$3))</f>
        <v/>
      </c>
      <c r="W37" s="811" t="str">
        <f t="shared" si="2"/>
        <v/>
      </c>
      <c r="X37" s="637"/>
      <c r="Y37" s="294"/>
      <c r="Z37" s="294"/>
      <c r="AA37" s="294"/>
      <c r="AB37" s="294"/>
      <c r="AC37" s="294"/>
      <c r="AD37" s="294"/>
      <c r="AE37" s="226"/>
      <c r="AF37" s="226"/>
      <c r="AG37" s="274"/>
      <c r="AH37" s="226"/>
      <c r="AI37" s="226"/>
      <c r="AJ37" s="222"/>
      <c r="AK37" s="222"/>
      <c r="AL37" s="222"/>
      <c r="AM37" s="222"/>
      <c r="AN37" s="222"/>
      <c r="AO37" s="222"/>
    </row>
    <row r="38" spans="1:41" ht="15" customHeight="1">
      <c r="A38" s="800" t="s">
        <v>653</v>
      </c>
      <c r="B38" s="801" t="str">
        <f>Tableau15[[#This Row],[Ref Invoice]]</f>
        <v>W030</v>
      </c>
      <c r="C38" s="801" t="str">
        <f>IF(VLOOKUP($A38,'Data (new)'!A:T,6,0)="","",VLOOKUP($A38,'Data (new)'!A:T,6,0))</f>
        <v>WING</v>
      </c>
      <c r="D38" s="801" t="str">
        <f>IF(VLOOKUP($A38,'Data (new)'!A:T,8,0)="","",VLOOKUP($A38,'Data (new)'!A:T,8,0))</f>
        <v>Full friction</v>
      </c>
      <c r="E38" s="802" t="str">
        <f>IF(VLOOKUP($A38,'Data (new)'!A:T,9,0)="","",VLOOKUP($A38,'Data (new)'!A:T,9,0))</f>
        <v>180x30x12</v>
      </c>
      <c r="F38" s="801" t="str">
        <f>IF(VLOOKUP($A38,'Data (new)'!A:T,10,0)="","",VLOOKUP($A38,'Data (new)'!A:T,10,0))</f>
        <v>XXL</v>
      </c>
      <c r="G38" s="803">
        <f>IF(VLOOKUP($A38,'Data (new)'!A:T,16,0)="","",VLOOKUP($A38,'Data (new)'!A:T,16,0))</f>
        <v>220</v>
      </c>
      <c r="H38" s="800">
        <f>IF(VLOOKUP($A38,'Data (new)'!A:T,12,0)="","",VLOOKUP($A38,'Data (new)'!A:T,12,0))</f>
        <v>10.07</v>
      </c>
      <c r="I38" s="800">
        <f>IF(VLOOKUP($A38,'Data (new)'!A:T,11,0)="","",VLOOKUP($A38,'Data (new)'!A:T,11,0))</f>
        <v>1</v>
      </c>
      <c r="J38" s="790"/>
      <c r="K38" s="791"/>
      <c r="L38" s="792"/>
      <c r="M38" s="793"/>
      <c r="N38" s="794"/>
      <c r="O38" s="795"/>
      <c r="P38" s="796"/>
      <c r="Q38" s="797"/>
      <c r="R38" s="798"/>
      <c r="S38" s="799"/>
      <c r="T38" s="800" t="str">
        <f t="shared" si="0"/>
        <v/>
      </c>
      <c r="U38" s="804" t="str">
        <f t="shared" si="1"/>
        <v/>
      </c>
      <c r="V38" s="805" t="str">
        <f>IF(ISERROR(Tableau15[[#This Row],[Cost (excl tax)]]*(1-$G$3)),"",Tableau15[[#This Row],[Cost (excl tax)]]*(1-$G$3))</f>
        <v/>
      </c>
      <c r="W38" s="812" t="str">
        <f t="shared" si="2"/>
        <v/>
      </c>
      <c r="X38" s="637"/>
      <c r="Y38" s="294"/>
      <c r="Z38" s="294"/>
      <c r="AA38" s="294"/>
      <c r="AB38" s="294"/>
      <c r="AC38" s="294"/>
      <c r="AD38" s="294"/>
      <c r="AE38" s="226"/>
      <c r="AF38" s="226"/>
      <c r="AG38" s="274"/>
      <c r="AH38" s="226"/>
      <c r="AI38" s="226"/>
      <c r="AJ38" s="222"/>
      <c r="AK38" s="222"/>
      <c r="AL38" s="222"/>
      <c r="AM38" s="222"/>
      <c r="AN38" s="222"/>
      <c r="AO38" s="222"/>
    </row>
    <row r="39" spans="1:41" ht="16.5" customHeight="1">
      <c r="B39" s="222"/>
      <c r="C39" s="222"/>
      <c r="D39" s="222"/>
      <c r="E39" s="222"/>
      <c r="F39" s="222"/>
      <c r="G39" s="222"/>
      <c r="H39" s="235"/>
      <c r="I39" s="235"/>
      <c r="J39" s="222"/>
      <c r="K39" s="225"/>
      <c r="L39" s="225"/>
      <c r="M39" s="225"/>
      <c r="N39" s="225"/>
      <c r="O39" s="225"/>
      <c r="P39" s="225"/>
      <c r="Q39" s="225"/>
      <c r="R39" s="225"/>
      <c r="S39" s="225"/>
      <c r="T39" s="225"/>
      <c r="U39" s="216"/>
      <c r="V39" s="536"/>
      <c r="W39" s="286"/>
      <c r="X39" s="286"/>
      <c r="Y39" s="286"/>
      <c r="Z39" s="286"/>
      <c r="AA39" s="286"/>
      <c r="AB39" s="286"/>
      <c r="AC39" s="286"/>
      <c r="AD39" s="286"/>
      <c r="AE39" s="222"/>
      <c r="AF39" s="222"/>
      <c r="AG39" s="222"/>
      <c r="AH39" s="222"/>
      <c r="AI39" s="226"/>
      <c r="AJ39" s="222"/>
      <c r="AK39" s="222"/>
      <c r="AL39" s="222"/>
      <c r="AM39" s="222"/>
      <c r="AN39" s="222"/>
      <c r="AO39" s="222"/>
    </row>
    <row r="40" spans="1:41" ht="16.5" customHeight="1">
      <c r="B40" s="222"/>
      <c r="C40" s="222"/>
      <c r="D40" s="222"/>
      <c r="E40" s="222"/>
      <c r="F40" s="222"/>
      <c r="G40" s="222"/>
      <c r="H40" s="235"/>
      <c r="I40" s="235"/>
      <c r="J40" s="222"/>
      <c r="K40" s="225"/>
      <c r="L40" s="225"/>
      <c r="M40" s="225"/>
      <c r="N40" s="225"/>
      <c r="O40" s="225"/>
      <c r="P40" s="225"/>
      <c r="Q40" s="225"/>
      <c r="R40" s="225"/>
      <c r="S40" s="225"/>
      <c r="T40" s="225"/>
      <c r="U40" s="216"/>
      <c r="V40" s="536"/>
      <c r="W40" s="286"/>
      <c r="X40" s="286"/>
      <c r="Y40" s="286"/>
      <c r="Z40" s="286"/>
      <c r="AA40" s="286"/>
      <c r="AB40" s="286"/>
      <c r="AC40" s="286"/>
      <c r="AD40" s="286"/>
      <c r="AE40" s="222"/>
      <c r="AF40" s="222"/>
      <c r="AG40" s="222"/>
      <c r="AH40" s="222"/>
      <c r="AI40" s="226"/>
      <c r="AJ40" s="222"/>
      <c r="AK40" s="222"/>
      <c r="AL40" s="222"/>
      <c r="AM40" s="222"/>
      <c r="AN40" s="222"/>
      <c r="AO40" s="222"/>
    </row>
    <row r="41" spans="1:41" ht="16.5" customHeight="1">
      <c r="B41" s="222"/>
      <c r="C41" s="222"/>
      <c r="D41" s="222"/>
      <c r="E41" s="222"/>
      <c r="F41" s="222"/>
      <c r="G41" s="222"/>
      <c r="H41" s="235"/>
      <c r="I41" s="235"/>
      <c r="J41" s="222"/>
      <c r="K41" s="225"/>
      <c r="L41" s="225"/>
      <c r="M41" s="225"/>
      <c r="N41" s="225"/>
      <c r="O41" s="225"/>
      <c r="P41" s="225"/>
      <c r="Q41" s="225"/>
      <c r="R41" s="225"/>
      <c r="S41" s="225"/>
      <c r="T41" s="225"/>
      <c r="U41" s="216"/>
      <c r="V41" s="536"/>
      <c r="W41" s="286"/>
      <c r="X41" s="286"/>
      <c r="Y41" s="286"/>
      <c r="Z41" s="286"/>
      <c r="AA41" s="286"/>
      <c r="AB41" s="286"/>
      <c r="AC41" s="286"/>
      <c r="AD41" s="286"/>
      <c r="AE41" s="222"/>
      <c r="AF41" s="222"/>
      <c r="AG41" s="222"/>
      <c r="AH41" s="222"/>
      <c r="AI41" s="226"/>
      <c r="AJ41" s="222"/>
      <c r="AK41" s="222"/>
      <c r="AL41" s="222"/>
      <c r="AM41" s="222"/>
      <c r="AN41" s="222"/>
      <c r="AO41" s="222"/>
    </row>
    <row r="42" spans="1:41" ht="16.5" customHeight="1">
      <c r="B42" s="222"/>
      <c r="C42" s="222"/>
      <c r="D42" s="222"/>
      <c r="E42" s="222"/>
      <c r="F42" s="222"/>
      <c r="G42" s="222"/>
      <c r="H42" s="235"/>
      <c r="I42" s="235"/>
      <c r="J42" s="222"/>
      <c r="K42" s="225"/>
      <c r="L42" s="225"/>
      <c r="M42" s="225"/>
      <c r="N42" s="225"/>
      <c r="O42" s="225"/>
      <c r="P42" s="225"/>
      <c r="Q42" s="225"/>
      <c r="R42" s="225"/>
      <c r="S42" s="225"/>
      <c r="T42" s="225"/>
      <c r="U42" s="216"/>
      <c r="V42" s="536"/>
      <c r="W42" s="286"/>
      <c r="X42" s="286"/>
      <c r="Y42" s="286"/>
      <c r="Z42" s="286"/>
      <c r="AA42" s="286"/>
      <c r="AB42" s="286"/>
      <c r="AC42" s="286"/>
      <c r="AD42" s="286"/>
      <c r="AE42" s="222"/>
      <c r="AF42" s="222"/>
      <c r="AG42" s="222"/>
      <c r="AH42" s="222"/>
      <c r="AI42" s="226"/>
      <c r="AJ42" s="222"/>
      <c r="AK42" s="222"/>
      <c r="AL42" s="222"/>
      <c r="AM42" s="222"/>
      <c r="AN42" s="222"/>
      <c r="AO42" s="222"/>
    </row>
    <row r="43" spans="1:41" ht="16.5" customHeight="1">
      <c r="B43" s="222"/>
      <c r="C43" s="222"/>
      <c r="D43" s="222"/>
      <c r="E43" s="222"/>
      <c r="F43" s="222"/>
      <c r="G43" s="222"/>
      <c r="H43" s="235"/>
      <c r="I43" s="235"/>
      <c r="J43" s="222"/>
      <c r="K43" s="225"/>
      <c r="L43" s="225"/>
      <c r="M43" s="225"/>
      <c r="N43" s="225"/>
      <c r="O43" s="225"/>
      <c r="P43" s="225"/>
      <c r="Q43" s="225"/>
      <c r="R43" s="225"/>
      <c r="S43" s="225"/>
      <c r="T43" s="225"/>
      <c r="U43" s="216"/>
      <c r="V43" s="536"/>
      <c r="W43" s="286"/>
      <c r="X43" s="286"/>
      <c r="Y43" s="286"/>
      <c r="Z43" s="286"/>
      <c r="AA43" s="286"/>
      <c r="AB43" s="286"/>
      <c r="AC43" s="286"/>
      <c r="AD43" s="286"/>
      <c r="AE43" s="222"/>
      <c r="AF43" s="222"/>
      <c r="AG43" s="222"/>
      <c r="AH43" s="222"/>
      <c r="AI43" s="226"/>
      <c r="AJ43" s="222"/>
      <c r="AK43" s="222"/>
      <c r="AL43" s="222"/>
      <c r="AM43" s="222"/>
      <c r="AN43" s="222"/>
      <c r="AO43" s="222"/>
    </row>
    <row r="44" spans="1:41" ht="16.5" customHeight="1">
      <c r="B44" s="222"/>
      <c r="C44" s="222"/>
      <c r="D44" s="222"/>
      <c r="E44" s="222"/>
      <c r="F44" s="222"/>
      <c r="G44" s="222"/>
      <c r="H44" s="235"/>
      <c r="I44" s="235"/>
      <c r="J44" s="222"/>
      <c r="K44" s="225"/>
      <c r="L44" s="225"/>
      <c r="M44" s="225"/>
      <c r="N44" s="225"/>
      <c r="O44" s="225"/>
      <c r="P44" s="225"/>
      <c r="Q44" s="225"/>
      <c r="R44" s="225"/>
      <c r="S44" s="225"/>
      <c r="T44" s="225"/>
      <c r="U44" s="216"/>
      <c r="V44" s="536"/>
      <c r="W44" s="286"/>
      <c r="X44" s="286"/>
      <c r="Y44" s="286"/>
      <c r="Z44" s="286"/>
      <c r="AA44" s="286"/>
      <c r="AB44" s="286"/>
      <c r="AC44" s="286"/>
      <c r="AD44" s="286"/>
      <c r="AE44" s="222"/>
      <c r="AF44" s="222"/>
      <c r="AG44" s="222"/>
      <c r="AH44" s="222"/>
      <c r="AI44" s="226"/>
      <c r="AJ44" s="222"/>
      <c r="AK44" s="222"/>
      <c r="AL44" s="222"/>
      <c r="AM44" s="222"/>
      <c r="AN44" s="222"/>
      <c r="AO44" s="222"/>
    </row>
    <row r="45" spans="1:41" ht="16.5" customHeight="1">
      <c r="B45" s="222"/>
      <c r="C45" s="222"/>
      <c r="D45" s="222"/>
      <c r="E45" s="222"/>
      <c r="F45" s="222"/>
      <c r="G45" s="222"/>
      <c r="H45" s="235"/>
      <c r="I45" s="235"/>
      <c r="J45" s="222"/>
      <c r="K45" s="225"/>
      <c r="L45" s="225"/>
      <c r="M45" s="225"/>
      <c r="N45" s="225"/>
      <c r="O45" s="225"/>
      <c r="P45" s="225"/>
      <c r="Q45" s="225"/>
      <c r="R45" s="225"/>
      <c r="S45" s="225"/>
      <c r="T45" s="225"/>
      <c r="U45" s="216"/>
      <c r="V45" s="536"/>
      <c r="W45" s="286"/>
      <c r="X45" s="286"/>
      <c r="Y45" s="286"/>
      <c r="Z45" s="286"/>
      <c r="AA45" s="286"/>
      <c r="AB45" s="286"/>
      <c r="AC45" s="286"/>
      <c r="AD45" s="286"/>
      <c r="AE45" s="222"/>
      <c r="AF45" s="222"/>
      <c r="AG45" s="222"/>
      <c r="AH45" s="222"/>
      <c r="AI45" s="226"/>
      <c r="AJ45" s="222"/>
      <c r="AK45" s="222"/>
      <c r="AL45" s="222"/>
      <c r="AM45" s="222"/>
      <c r="AN45" s="222"/>
      <c r="AO45" s="222"/>
    </row>
    <row r="46" spans="1:41" ht="16.5" customHeight="1">
      <c r="B46" s="222"/>
      <c r="C46" s="222"/>
      <c r="D46" s="222"/>
      <c r="E46" s="222"/>
      <c r="F46" s="222"/>
      <c r="G46" s="222"/>
      <c r="H46" s="235"/>
      <c r="I46" s="235"/>
      <c r="J46" s="222"/>
      <c r="K46" s="225"/>
      <c r="L46" s="225"/>
      <c r="M46" s="225"/>
      <c r="N46" s="225"/>
      <c r="O46" s="225"/>
      <c r="P46" s="225"/>
      <c r="Q46" s="225"/>
      <c r="R46" s="225"/>
      <c r="S46" s="225"/>
      <c r="T46" s="225"/>
      <c r="U46" s="216"/>
      <c r="V46" s="536"/>
      <c r="W46" s="286"/>
      <c r="X46" s="286"/>
      <c r="Y46" s="286"/>
      <c r="Z46" s="286"/>
      <c r="AA46" s="286"/>
      <c r="AB46" s="286"/>
      <c r="AC46" s="286"/>
      <c r="AD46" s="286"/>
      <c r="AE46" s="222"/>
      <c r="AF46" s="222"/>
      <c r="AG46" s="222"/>
      <c r="AH46" s="222"/>
      <c r="AI46" s="226"/>
      <c r="AJ46" s="222"/>
      <c r="AK46" s="222"/>
      <c r="AL46" s="222"/>
      <c r="AM46" s="222"/>
      <c r="AN46" s="222"/>
      <c r="AO46" s="222"/>
    </row>
    <row r="47" spans="1:41" ht="16.5" customHeight="1">
      <c r="B47" s="222"/>
      <c r="C47" s="222"/>
      <c r="D47" s="222"/>
      <c r="E47" s="222"/>
      <c r="F47" s="222"/>
      <c r="G47" s="222"/>
      <c r="H47" s="235"/>
      <c r="I47" s="235"/>
      <c r="J47" s="222"/>
      <c r="K47" s="225"/>
      <c r="L47" s="225"/>
      <c r="M47" s="225"/>
      <c r="N47" s="225"/>
      <c r="O47" s="225"/>
      <c r="P47" s="225"/>
      <c r="Q47" s="225"/>
      <c r="R47" s="225"/>
      <c r="S47" s="225"/>
      <c r="T47" s="225"/>
      <c r="U47" s="216"/>
      <c r="V47" s="536"/>
      <c r="W47" s="286"/>
      <c r="X47" s="286"/>
      <c r="Y47" s="286"/>
      <c r="Z47" s="286"/>
      <c r="AA47" s="286"/>
      <c r="AB47" s="286"/>
      <c r="AC47" s="286"/>
      <c r="AD47" s="286"/>
      <c r="AE47" s="222"/>
      <c r="AF47" s="222"/>
      <c r="AG47" s="222"/>
      <c r="AH47" s="222"/>
      <c r="AI47" s="226"/>
      <c r="AJ47" s="222"/>
      <c r="AK47" s="222"/>
      <c r="AL47" s="222"/>
      <c r="AM47" s="222"/>
      <c r="AN47" s="222"/>
      <c r="AO47" s="222"/>
    </row>
    <row r="48" spans="1:41" ht="16.5" customHeight="1">
      <c r="B48" s="222"/>
      <c r="C48" s="222"/>
      <c r="D48" s="222"/>
      <c r="E48" s="222"/>
      <c r="F48" s="222"/>
      <c r="G48" s="222"/>
      <c r="H48" s="235"/>
      <c r="I48" s="235"/>
      <c r="J48" s="222"/>
      <c r="K48" s="225"/>
      <c r="L48" s="225"/>
      <c r="M48" s="225"/>
      <c r="N48" s="225"/>
      <c r="O48" s="225"/>
      <c r="P48" s="225"/>
      <c r="Q48" s="225"/>
      <c r="R48" s="225"/>
      <c r="S48" s="225"/>
      <c r="T48" s="225"/>
      <c r="U48" s="216"/>
      <c r="V48" s="536"/>
      <c r="W48" s="286"/>
      <c r="X48" s="286"/>
      <c r="Y48" s="286"/>
      <c r="Z48" s="286"/>
      <c r="AA48" s="286"/>
      <c r="AB48" s="286"/>
      <c r="AC48" s="286"/>
      <c r="AD48" s="286"/>
      <c r="AE48" s="222"/>
      <c r="AF48" s="222"/>
      <c r="AG48" s="222"/>
      <c r="AH48" s="222"/>
      <c r="AI48" s="226"/>
      <c r="AJ48" s="222"/>
      <c r="AK48" s="222"/>
      <c r="AL48" s="222"/>
      <c r="AM48" s="222"/>
      <c r="AN48" s="222"/>
      <c r="AO48" s="222"/>
    </row>
    <row r="49" spans="2:41" ht="16.5" customHeight="1">
      <c r="B49" s="222"/>
      <c r="C49" s="222"/>
      <c r="D49" s="222"/>
      <c r="E49" s="222"/>
      <c r="F49" s="222"/>
      <c r="G49" s="222"/>
      <c r="H49" s="235"/>
      <c r="I49" s="235"/>
      <c r="J49" s="222"/>
      <c r="K49" s="225"/>
      <c r="L49" s="225"/>
      <c r="M49" s="225"/>
      <c r="N49" s="225"/>
      <c r="O49" s="225"/>
      <c r="P49" s="225"/>
      <c r="Q49" s="225"/>
      <c r="R49" s="225"/>
      <c r="S49" s="225"/>
      <c r="T49" s="225"/>
      <c r="U49" s="216"/>
      <c r="V49" s="536"/>
      <c r="W49" s="286"/>
      <c r="X49" s="286"/>
      <c r="Y49" s="286"/>
      <c r="Z49" s="286"/>
      <c r="AA49" s="286"/>
      <c r="AB49" s="286"/>
      <c r="AC49" s="286"/>
      <c r="AD49" s="286"/>
      <c r="AE49" s="222"/>
      <c r="AF49" s="222"/>
      <c r="AG49" s="222"/>
      <c r="AH49" s="222"/>
      <c r="AI49" s="226"/>
      <c r="AJ49" s="222"/>
      <c r="AK49" s="222"/>
      <c r="AL49" s="222"/>
      <c r="AM49" s="222"/>
      <c r="AN49" s="222"/>
      <c r="AO49" s="222"/>
    </row>
    <row r="50" spans="2:41" ht="16.5" customHeight="1">
      <c r="B50" s="222"/>
      <c r="C50" s="222"/>
      <c r="D50" s="222"/>
      <c r="E50" s="222"/>
      <c r="F50" s="222"/>
      <c r="G50" s="222"/>
      <c r="H50" s="235"/>
      <c r="I50" s="235"/>
      <c r="J50" s="222"/>
      <c r="K50" s="225"/>
      <c r="L50" s="225"/>
      <c r="M50" s="225"/>
      <c r="N50" s="225"/>
      <c r="O50" s="225"/>
      <c r="P50" s="225"/>
      <c r="Q50" s="225"/>
      <c r="R50" s="225"/>
      <c r="S50" s="225"/>
      <c r="T50" s="225"/>
      <c r="U50" s="216"/>
      <c r="V50" s="536"/>
      <c r="W50" s="286"/>
      <c r="X50" s="286"/>
      <c r="Y50" s="286"/>
      <c r="Z50" s="286"/>
      <c r="AA50" s="286"/>
      <c r="AB50" s="286"/>
      <c r="AC50" s="286"/>
      <c r="AD50" s="286"/>
      <c r="AE50" s="222"/>
      <c r="AF50" s="222"/>
      <c r="AG50" s="222"/>
      <c r="AH50" s="222"/>
      <c r="AI50" s="226"/>
      <c r="AJ50" s="222"/>
      <c r="AK50" s="222"/>
      <c r="AL50" s="222"/>
      <c r="AM50" s="222"/>
      <c r="AN50" s="222"/>
      <c r="AO50" s="222"/>
    </row>
    <row r="51" spans="2:41" ht="16.5" customHeight="1">
      <c r="B51" s="222"/>
      <c r="C51" s="222"/>
      <c r="D51" s="222"/>
      <c r="E51" s="222"/>
      <c r="F51" s="222"/>
      <c r="G51" s="222"/>
      <c r="H51" s="235"/>
      <c r="I51" s="235"/>
      <c r="J51" s="222"/>
      <c r="K51" s="225"/>
      <c r="L51" s="225"/>
      <c r="M51" s="225"/>
      <c r="N51" s="225"/>
      <c r="O51" s="225"/>
      <c r="P51" s="225"/>
      <c r="Q51" s="225"/>
      <c r="R51" s="225"/>
      <c r="S51" s="225"/>
      <c r="T51" s="225"/>
      <c r="U51" s="216"/>
      <c r="V51" s="536"/>
      <c r="W51" s="286"/>
      <c r="X51" s="286"/>
      <c r="Y51" s="286"/>
      <c r="Z51" s="286"/>
      <c r="AA51" s="286"/>
      <c r="AB51" s="286"/>
      <c r="AC51" s="286"/>
      <c r="AD51" s="286"/>
      <c r="AE51" s="222"/>
      <c r="AF51" s="222"/>
      <c r="AG51" s="222"/>
      <c r="AH51" s="222"/>
      <c r="AI51" s="226"/>
      <c r="AJ51" s="222"/>
      <c r="AK51" s="222"/>
      <c r="AL51" s="222"/>
      <c r="AM51" s="222"/>
      <c r="AN51" s="222"/>
      <c r="AO51" s="222"/>
    </row>
    <row r="52" spans="2:41" ht="16.5" customHeight="1">
      <c r="B52" s="222"/>
      <c r="C52" s="222"/>
      <c r="D52" s="222"/>
      <c r="E52" s="222"/>
      <c r="F52" s="222"/>
      <c r="G52" s="222"/>
      <c r="H52" s="235"/>
      <c r="I52" s="235"/>
      <c r="J52" s="222"/>
      <c r="K52" s="225"/>
      <c r="L52" s="225"/>
      <c r="M52" s="225"/>
      <c r="N52" s="225"/>
      <c r="O52" s="225"/>
      <c r="P52" s="225"/>
      <c r="Q52" s="225"/>
      <c r="R52" s="225"/>
      <c r="S52" s="225"/>
      <c r="T52" s="225"/>
      <c r="U52" s="216"/>
      <c r="V52" s="536"/>
      <c r="W52" s="286"/>
      <c r="X52" s="286"/>
      <c r="Y52" s="286"/>
      <c r="Z52" s="286"/>
      <c r="AA52" s="286"/>
      <c r="AB52" s="286"/>
      <c r="AC52" s="286"/>
      <c r="AD52" s="286"/>
      <c r="AE52" s="222"/>
      <c r="AF52" s="222"/>
      <c r="AG52" s="222"/>
      <c r="AH52" s="222"/>
      <c r="AI52" s="226"/>
      <c r="AJ52" s="222"/>
      <c r="AK52" s="222"/>
      <c r="AL52" s="222"/>
      <c r="AM52" s="222"/>
      <c r="AN52" s="222"/>
      <c r="AO52" s="222"/>
    </row>
    <row r="53" spans="2:41" ht="16.5" customHeight="1">
      <c r="B53" s="222"/>
      <c r="C53" s="222"/>
      <c r="D53" s="222"/>
      <c r="E53" s="222"/>
      <c r="F53" s="222"/>
      <c r="G53" s="222"/>
      <c r="H53" s="235"/>
      <c r="I53" s="235"/>
      <c r="J53" s="222"/>
      <c r="K53" s="225"/>
      <c r="L53" s="225"/>
      <c r="M53" s="225"/>
      <c r="N53" s="225"/>
      <c r="O53" s="225"/>
      <c r="P53" s="225"/>
      <c r="Q53" s="225"/>
      <c r="R53" s="225"/>
      <c r="S53" s="225"/>
      <c r="T53" s="225"/>
      <c r="U53" s="216"/>
      <c r="V53" s="536"/>
      <c r="W53" s="286"/>
      <c r="X53" s="286"/>
      <c r="Y53" s="286"/>
      <c r="Z53" s="286"/>
      <c r="AA53" s="286"/>
      <c r="AB53" s="286"/>
      <c r="AC53" s="286"/>
      <c r="AD53" s="286"/>
      <c r="AE53" s="222"/>
      <c r="AF53" s="222"/>
      <c r="AG53" s="222"/>
      <c r="AH53" s="222"/>
      <c r="AI53" s="226"/>
      <c r="AJ53" s="222"/>
      <c r="AK53" s="222"/>
      <c r="AL53" s="222"/>
      <c r="AM53" s="222"/>
      <c r="AN53" s="222"/>
      <c r="AO53" s="222"/>
    </row>
    <row r="54" spans="2:41" ht="16.5" customHeight="1">
      <c r="B54" s="222"/>
      <c r="C54" s="222"/>
      <c r="D54" s="222"/>
      <c r="E54" s="222"/>
      <c r="F54" s="222"/>
      <c r="G54" s="222"/>
      <c r="H54" s="235"/>
      <c r="I54" s="235"/>
      <c r="J54" s="222"/>
      <c r="K54" s="225"/>
      <c r="L54" s="225"/>
      <c r="M54" s="225"/>
      <c r="N54" s="225"/>
      <c r="O54" s="225"/>
      <c r="P54" s="225"/>
      <c r="Q54" s="225"/>
      <c r="R54" s="225"/>
      <c r="S54" s="225"/>
      <c r="T54" s="225"/>
      <c r="U54" s="216"/>
      <c r="V54" s="536"/>
      <c r="W54" s="286"/>
      <c r="X54" s="286"/>
      <c r="Y54" s="286"/>
      <c r="Z54" s="286"/>
      <c r="AA54" s="286"/>
      <c r="AB54" s="286"/>
      <c r="AC54" s="286"/>
      <c r="AD54" s="286"/>
      <c r="AE54" s="222"/>
      <c r="AF54" s="222"/>
      <c r="AG54" s="222"/>
      <c r="AH54" s="222"/>
      <c r="AI54" s="226"/>
      <c r="AJ54" s="222"/>
      <c r="AK54" s="222"/>
      <c r="AL54" s="222"/>
      <c r="AM54" s="222"/>
      <c r="AN54" s="222"/>
      <c r="AO54" s="222"/>
    </row>
    <row r="55" spans="2:41" ht="16.5" customHeight="1">
      <c r="B55" s="222"/>
      <c r="C55" s="222"/>
      <c r="D55" s="222"/>
      <c r="E55" s="222"/>
      <c r="F55" s="222"/>
      <c r="G55" s="222"/>
      <c r="H55" s="235"/>
      <c r="I55" s="235"/>
      <c r="J55" s="222"/>
      <c r="K55" s="225"/>
      <c r="L55" s="225"/>
      <c r="M55" s="225"/>
      <c r="N55" s="225"/>
      <c r="O55" s="225"/>
      <c r="P55" s="225"/>
      <c r="Q55" s="225"/>
      <c r="R55" s="225"/>
      <c r="S55" s="225"/>
      <c r="T55" s="225"/>
      <c r="U55" s="216"/>
      <c r="V55" s="536"/>
      <c r="W55" s="286"/>
      <c r="X55" s="286"/>
      <c r="Y55" s="286"/>
      <c r="Z55" s="286"/>
      <c r="AA55" s="286"/>
      <c r="AB55" s="286"/>
      <c r="AC55" s="286"/>
      <c r="AD55" s="286"/>
      <c r="AE55" s="222"/>
      <c r="AF55" s="222"/>
      <c r="AG55" s="222"/>
      <c r="AH55" s="222"/>
      <c r="AI55" s="226"/>
      <c r="AJ55" s="222"/>
      <c r="AK55" s="222"/>
      <c r="AL55" s="222"/>
      <c r="AM55" s="222"/>
      <c r="AN55" s="222"/>
      <c r="AO55" s="222"/>
    </row>
    <row r="56" spans="2:41" ht="16.5" customHeight="1">
      <c r="B56" s="222"/>
      <c r="C56" s="222"/>
      <c r="D56" s="222"/>
      <c r="E56" s="222"/>
      <c r="F56" s="222"/>
      <c r="G56" s="222"/>
      <c r="H56" s="235"/>
      <c r="I56" s="235"/>
      <c r="J56" s="222"/>
      <c r="K56" s="225"/>
      <c r="L56" s="225"/>
      <c r="M56" s="225"/>
      <c r="N56" s="225"/>
      <c r="O56" s="225"/>
      <c r="P56" s="225"/>
      <c r="Q56" s="225"/>
      <c r="R56" s="225"/>
      <c r="S56" s="225"/>
      <c r="T56" s="225"/>
      <c r="U56" s="216"/>
      <c r="V56" s="536"/>
      <c r="W56" s="286"/>
      <c r="X56" s="286"/>
      <c r="Y56" s="286"/>
      <c r="Z56" s="286"/>
      <c r="AA56" s="286"/>
      <c r="AB56" s="286"/>
      <c r="AC56" s="286"/>
      <c r="AD56" s="286"/>
      <c r="AE56" s="222"/>
      <c r="AF56" s="222"/>
      <c r="AG56" s="222"/>
      <c r="AH56" s="222"/>
      <c r="AI56" s="226"/>
      <c r="AJ56" s="222"/>
      <c r="AK56" s="222"/>
      <c r="AL56" s="222"/>
      <c r="AM56" s="222"/>
      <c r="AN56" s="222"/>
      <c r="AO56" s="222"/>
    </row>
    <row r="57" spans="2:41" ht="16.5" customHeight="1">
      <c r="B57" s="222"/>
      <c r="C57" s="222"/>
      <c r="D57" s="222"/>
      <c r="E57" s="222"/>
      <c r="F57" s="222"/>
      <c r="G57" s="222"/>
      <c r="H57" s="235"/>
      <c r="I57" s="235"/>
      <c r="J57" s="222"/>
      <c r="K57" s="225"/>
      <c r="L57" s="225"/>
      <c r="M57" s="225"/>
      <c r="N57" s="225"/>
      <c r="O57" s="225"/>
      <c r="P57" s="225"/>
      <c r="Q57" s="225"/>
      <c r="R57" s="225"/>
      <c r="S57" s="225"/>
      <c r="T57" s="225"/>
      <c r="U57" s="216"/>
      <c r="V57" s="536"/>
      <c r="W57" s="286"/>
      <c r="X57" s="286"/>
      <c r="Y57" s="286"/>
      <c r="Z57" s="286"/>
      <c r="AA57" s="286"/>
      <c r="AB57" s="286"/>
      <c r="AC57" s="286"/>
      <c r="AD57" s="286"/>
      <c r="AE57" s="222"/>
      <c r="AF57" s="222"/>
      <c r="AG57" s="222"/>
      <c r="AH57" s="222"/>
      <c r="AI57" s="226"/>
      <c r="AJ57" s="222"/>
      <c r="AK57" s="222"/>
      <c r="AL57" s="222"/>
      <c r="AM57" s="222"/>
      <c r="AN57" s="222"/>
      <c r="AO57" s="222"/>
    </row>
    <row r="58" spans="2:41" ht="16.5" customHeight="1">
      <c r="B58" s="222"/>
      <c r="C58" s="222"/>
      <c r="D58" s="222"/>
      <c r="E58" s="222"/>
      <c r="F58" s="222"/>
      <c r="G58" s="222"/>
      <c r="H58" s="235"/>
      <c r="I58" s="235"/>
      <c r="J58" s="222"/>
      <c r="K58" s="225"/>
      <c r="L58" s="225"/>
      <c r="M58" s="225"/>
      <c r="N58" s="225"/>
      <c r="O58" s="225"/>
      <c r="P58" s="225"/>
      <c r="Q58" s="225"/>
      <c r="R58" s="225"/>
      <c r="S58" s="225"/>
      <c r="T58" s="225"/>
      <c r="U58" s="216"/>
      <c r="V58" s="536"/>
      <c r="W58" s="286"/>
      <c r="X58" s="286"/>
      <c r="Y58" s="286"/>
      <c r="Z58" s="286"/>
      <c r="AA58" s="286"/>
      <c r="AB58" s="286"/>
      <c r="AC58" s="286"/>
      <c r="AD58" s="286"/>
      <c r="AE58" s="222"/>
      <c r="AF58" s="222"/>
      <c r="AG58" s="222"/>
      <c r="AH58" s="222"/>
      <c r="AI58" s="226"/>
      <c r="AJ58" s="222"/>
      <c r="AK58" s="222"/>
      <c r="AL58" s="222"/>
      <c r="AM58" s="222"/>
      <c r="AN58" s="222"/>
      <c r="AO58" s="222"/>
    </row>
    <row r="59" spans="2:41" ht="16.5" customHeight="1">
      <c r="B59" s="222"/>
      <c r="C59" s="222"/>
      <c r="D59" s="222"/>
      <c r="E59" s="222"/>
      <c r="F59" s="222"/>
      <c r="G59" s="222"/>
      <c r="H59" s="235"/>
      <c r="I59" s="235"/>
      <c r="J59" s="222"/>
      <c r="K59" s="225"/>
      <c r="L59" s="225"/>
      <c r="M59" s="225"/>
      <c r="N59" s="225"/>
      <c r="O59" s="225"/>
      <c r="P59" s="225"/>
      <c r="Q59" s="225"/>
      <c r="R59" s="225"/>
      <c r="S59" s="225"/>
      <c r="T59" s="225"/>
      <c r="U59" s="216"/>
      <c r="V59" s="536"/>
      <c r="W59" s="286"/>
      <c r="X59" s="286"/>
      <c r="Y59" s="286"/>
      <c r="Z59" s="286"/>
      <c r="AA59" s="286"/>
      <c r="AB59" s="286"/>
      <c r="AC59" s="286"/>
      <c r="AD59" s="286"/>
      <c r="AE59" s="222"/>
      <c r="AF59" s="222"/>
      <c r="AG59" s="222"/>
      <c r="AH59" s="222"/>
      <c r="AI59" s="226"/>
      <c r="AJ59" s="222"/>
      <c r="AK59" s="222"/>
      <c r="AL59" s="222"/>
      <c r="AM59" s="222"/>
      <c r="AN59" s="222"/>
      <c r="AO59" s="222"/>
    </row>
    <row r="60" spans="2:41" ht="16.5" customHeight="1">
      <c r="B60" s="222"/>
      <c r="C60" s="222"/>
      <c r="D60" s="222"/>
      <c r="E60" s="222"/>
      <c r="F60" s="222"/>
      <c r="G60" s="222"/>
      <c r="H60" s="235"/>
      <c r="I60" s="235"/>
      <c r="J60" s="222"/>
      <c r="K60" s="225"/>
      <c r="L60" s="225"/>
      <c r="M60" s="225"/>
      <c r="N60" s="225"/>
      <c r="O60" s="225"/>
      <c r="P60" s="225"/>
      <c r="Q60" s="225"/>
      <c r="R60" s="225"/>
      <c r="S60" s="225"/>
      <c r="T60" s="225"/>
      <c r="U60" s="216"/>
      <c r="V60" s="536"/>
      <c r="W60" s="286"/>
      <c r="X60" s="286"/>
      <c r="Y60" s="286"/>
      <c r="Z60" s="286"/>
      <c r="AA60" s="286"/>
      <c r="AB60" s="286"/>
      <c r="AC60" s="286"/>
      <c r="AD60" s="286"/>
      <c r="AE60" s="222"/>
      <c r="AF60" s="222"/>
      <c r="AG60" s="222"/>
      <c r="AH60" s="222"/>
      <c r="AI60" s="226"/>
      <c r="AJ60" s="222"/>
      <c r="AK60" s="222"/>
      <c r="AL60" s="222"/>
      <c r="AM60" s="222"/>
      <c r="AN60" s="222"/>
      <c r="AO60" s="222"/>
    </row>
    <row r="61" spans="2:41" ht="16.5" customHeight="1">
      <c r="B61" s="222"/>
      <c r="C61" s="222"/>
      <c r="D61" s="222"/>
      <c r="E61" s="222"/>
      <c r="F61" s="222"/>
      <c r="G61" s="222"/>
      <c r="H61" s="235"/>
      <c r="I61" s="235"/>
      <c r="J61" s="222"/>
      <c r="K61" s="225"/>
      <c r="L61" s="225"/>
      <c r="M61" s="225"/>
      <c r="N61" s="225"/>
      <c r="O61" s="225"/>
      <c r="P61" s="225"/>
      <c r="Q61" s="225"/>
      <c r="R61" s="225"/>
      <c r="S61" s="225"/>
      <c r="T61" s="225"/>
      <c r="U61" s="216"/>
      <c r="V61" s="536"/>
      <c r="W61" s="286"/>
      <c r="X61" s="286"/>
      <c r="Y61" s="286"/>
      <c r="Z61" s="286"/>
      <c r="AA61" s="286"/>
      <c r="AB61" s="286"/>
      <c r="AC61" s="286"/>
      <c r="AD61" s="286"/>
      <c r="AE61" s="222"/>
      <c r="AF61" s="222"/>
      <c r="AG61" s="222"/>
      <c r="AH61" s="222"/>
      <c r="AI61" s="226"/>
      <c r="AJ61" s="222"/>
      <c r="AK61" s="222"/>
      <c r="AL61" s="222"/>
      <c r="AM61" s="222"/>
      <c r="AN61" s="222"/>
      <c r="AO61" s="222"/>
    </row>
    <row r="62" spans="2:41" ht="16.5" customHeight="1">
      <c r="B62" s="222"/>
      <c r="C62" s="222"/>
      <c r="D62" s="222"/>
      <c r="E62" s="222"/>
      <c r="F62" s="222"/>
      <c r="G62" s="222"/>
      <c r="H62" s="235"/>
      <c r="I62" s="235"/>
      <c r="J62" s="222"/>
      <c r="K62" s="225"/>
      <c r="L62" s="225"/>
      <c r="M62" s="225"/>
      <c r="N62" s="225"/>
      <c r="O62" s="225"/>
      <c r="P62" s="225"/>
      <c r="Q62" s="225"/>
      <c r="R62" s="225"/>
      <c r="S62" s="225"/>
      <c r="T62" s="225"/>
      <c r="U62" s="216"/>
      <c r="V62" s="536"/>
      <c r="W62" s="286"/>
      <c r="X62" s="286"/>
      <c r="Y62" s="286"/>
      <c r="Z62" s="286"/>
      <c r="AA62" s="286"/>
      <c r="AB62" s="286"/>
      <c r="AC62" s="286"/>
      <c r="AD62" s="286"/>
      <c r="AE62" s="222"/>
      <c r="AF62" s="222"/>
      <c r="AG62" s="222"/>
      <c r="AH62" s="222"/>
      <c r="AI62" s="226"/>
      <c r="AJ62" s="222"/>
      <c r="AK62" s="222"/>
      <c r="AL62" s="222"/>
      <c r="AM62" s="222"/>
      <c r="AN62" s="222"/>
      <c r="AO62" s="222"/>
    </row>
    <row r="63" spans="2:41" ht="16.5" customHeight="1">
      <c r="B63" s="222"/>
      <c r="C63" s="222"/>
      <c r="D63" s="222"/>
      <c r="E63" s="222"/>
      <c r="F63" s="222"/>
      <c r="G63" s="222"/>
      <c r="H63" s="235"/>
      <c r="I63" s="235"/>
      <c r="J63" s="222"/>
      <c r="K63" s="225"/>
      <c r="L63" s="225"/>
      <c r="M63" s="225"/>
      <c r="N63" s="225"/>
      <c r="O63" s="225"/>
      <c r="P63" s="225"/>
      <c r="Q63" s="225"/>
      <c r="R63" s="225"/>
      <c r="S63" s="225"/>
      <c r="T63" s="225"/>
      <c r="U63" s="216"/>
      <c r="V63" s="536"/>
      <c r="W63" s="286"/>
      <c r="X63" s="286"/>
      <c r="Y63" s="286"/>
      <c r="Z63" s="286"/>
      <c r="AA63" s="286"/>
      <c r="AB63" s="286"/>
      <c r="AC63" s="286"/>
      <c r="AD63" s="286"/>
      <c r="AE63" s="222"/>
      <c r="AF63" s="222"/>
      <c r="AG63" s="222"/>
      <c r="AH63" s="222"/>
      <c r="AI63" s="226"/>
      <c r="AJ63" s="222"/>
      <c r="AK63" s="222"/>
      <c r="AL63" s="222"/>
      <c r="AM63" s="222"/>
      <c r="AN63" s="222"/>
      <c r="AO63" s="222"/>
    </row>
    <row r="64" spans="2:41" ht="16.5" customHeight="1">
      <c r="B64" s="222"/>
      <c r="C64" s="222"/>
      <c r="D64" s="222"/>
      <c r="E64" s="222"/>
      <c r="F64" s="222"/>
      <c r="G64" s="222"/>
      <c r="H64" s="235"/>
      <c r="I64" s="235"/>
      <c r="J64" s="222"/>
      <c r="K64" s="225"/>
      <c r="L64" s="225"/>
      <c r="M64" s="225"/>
      <c r="N64" s="225"/>
      <c r="O64" s="225"/>
      <c r="P64" s="225"/>
      <c r="Q64" s="225"/>
      <c r="R64" s="225"/>
      <c r="S64" s="225"/>
      <c r="T64" s="225"/>
      <c r="U64" s="216"/>
      <c r="V64" s="536"/>
      <c r="W64" s="286"/>
      <c r="X64" s="286"/>
      <c r="Y64" s="286"/>
      <c r="Z64" s="286"/>
      <c r="AA64" s="286"/>
      <c r="AB64" s="286"/>
      <c r="AC64" s="286"/>
      <c r="AD64" s="286"/>
      <c r="AE64" s="222"/>
      <c r="AF64" s="222"/>
      <c r="AG64" s="222"/>
      <c r="AH64" s="222"/>
      <c r="AI64" s="226"/>
      <c r="AJ64" s="222"/>
      <c r="AK64" s="222"/>
      <c r="AL64" s="222"/>
      <c r="AM64" s="222"/>
      <c r="AN64" s="222"/>
      <c r="AO64" s="222"/>
    </row>
    <row r="65" spans="2:41" ht="16.5" customHeight="1">
      <c r="B65" s="222"/>
      <c r="C65" s="222"/>
      <c r="D65" s="222"/>
      <c r="E65" s="222"/>
      <c r="F65" s="222"/>
      <c r="G65" s="222"/>
      <c r="H65" s="235"/>
      <c r="I65" s="235"/>
      <c r="J65" s="222"/>
      <c r="K65" s="225"/>
      <c r="L65" s="225"/>
      <c r="M65" s="225"/>
      <c r="N65" s="225"/>
      <c r="O65" s="225"/>
      <c r="P65" s="225"/>
      <c r="Q65" s="225"/>
      <c r="R65" s="225"/>
      <c r="S65" s="225"/>
      <c r="T65" s="225"/>
      <c r="U65" s="216"/>
      <c r="V65" s="536"/>
      <c r="W65" s="286"/>
      <c r="X65" s="286"/>
      <c r="Y65" s="286"/>
      <c r="Z65" s="286"/>
      <c r="AA65" s="286"/>
      <c r="AB65" s="286"/>
      <c r="AC65" s="286"/>
      <c r="AD65" s="286"/>
      <c r="AE65" s="222"/>
      <c r="AF65" s="222"/>
      <c r="AG65" s="222"/>
      <c r="AH65" s="222"/>
      <c r="AI65" s="226"/>
      <c r="AJ65" s="222"/>
      <c r="AK65" s="222"/>
      <c r="AL65" s="222"/>
      <c r="AM65" s="222"/>
      <c r="AN65" s="222"/>
      <c r="AO65" s="222"/>
    </row>
    <row r="66" spans="2:41" ht="16.5" customHeight="1">
      <c r="B66" s="222"/>
      <c r="C66" s="222"/>
      <c r="D66" s="222"/>
      <c r="E66" s="222"/>
      <c r="F66" s="222"/>
      <c r="G66" s="222"/>
      <c r="H66" s="235"/>
      <c r="I66" s="235"/>
      <c r="J66" s="222"/>
      <c r="K66" s="225"/>
      <c r="L66" s="225"/>
      <c r="M66" s="225"/>
      <c r="N66" s="225"/>
      <c r="O66" s="225"/>
      <c r="P66" s="225"/>
      <c r="Q66" s="225"/>
      <c r="R66" s="225"/>
      <c r="S66" s="225"/>
      <c r="T66" s="225"/>
      <c r="U66" s="216"/>
      <c r="V66" s="536"/>
      <c r="W66" s="286"/>
      <c r="X66" s="286"/>
      <c r="Y66" s="286"/>
      <c r="Z66" s="286"/>
      <c r="AA66" s="286"/>
      <c r="AB66" s="286"/>
      <c r="AC66" s="286"/>
      <c r="AD66" s="286"/>
      <c r="AE66" s="222"/>
      <c r="AF66" s="222"/>
      <c r="AG66" s="222"/>
      <c r="AH66" s="222"/>
      <c r="AI66" s="226"/>
      <c r="AJ66" s="222"/>
      <c r="AK66" s="222"/>
      <c r="AL66" s="222"/>
      <c r="AM66" s="222"/>
      <c r="AN66" s="222"/>
      <c r="AO66" s="222"/>
    </row>
    <row r="67" spans="2:41" ht="16.5" customHeight="1">
      <c r="B67" s="222"/>
      <c r="C67" s="222"/>
      <c r="D67" s="222"/>
      <c r="E67" s="222"/>
      <c r="F67" s="222"/>
      <c r="G67" s="222"/>
      <c r="H67" s="235"/>
      <c r="I67" s="235"/>
      <c r="J67" s="222"/>
      <c r="K67" s="225"/>
      <c r="L67" s="225"/>
      <c r="M67" s="225"/>
      <c r="N67" s="225"/>
      <c r="O67" s="225"/>
      <c r="P67" s="225"/>
      <c r="Q67" s="225"/>
      <c r="R67" s="225"/>
      <c r="S67" s="225"/>
      <c r="T67" s="225"/>
      <c r="U67" s="216"/>
      <c r="V67" s="536"/>
      <c r="W67" s="286"/>
      <c r="X67" s="286"/>
      <c r="Y67" s="286"/>
      <c r="Z67" s="286"/>
      <c r="AA67" s="286"/>
      <c r="AB67" s="286"/>
      <c r="AC67" s="286"/>
      <c r="AD67" s="286"/>
      <c r="AE67" s="222"/>
      <c r="AF67" s="222"/>
      <c r="AG67" s="222"/>
      <c r="AH67" s="222"/>
      <c r="AI67" s="226"/>
      <c r="AJ67" s="222"/>
      <c r="AK67" s="222"/>
      <c r="AL67" s="222"/>
      <c r="AM67" s="222"/>
      <c r="AN67" s="222"/>
      <c r="AO67" s="222"/>
    </row>
    <row r="68" spans="2:41" ht="16.5" customHeight="1">
      <c r="B68" s="222"/>
      <c r="C68" s="222"/>
      <c r="D68" s="222"/>
      <c r="E68" s="222"/>
      <c r="F68" s="222"/>
      <c r="G68" s="222"/>
      <c r="H68" s="235"/>
      <c r="I68" s="235"/>
      <c r="J68" s="222"/>
      <c r="K68" s="225"/>
      <c r="L68" s="225"/>
      <c r="M68" s="225"/>
      <c r="N68" s="225"/>
      <c r="O68" s="225"/>
      <c r="P68" s="225"/>
      <c r="Q68" s="225"/>
      <c r="R68" s="225"/>
      <c r="S68" s="225"/>
      <c r="T68" s="225"/>
      <c r="U68" s="216"/>
      <c r="V68" s="536"/>
      <c r="W68" s="286"/>
      <c r="X68" s="286"/>
      <c r="Y68" s="286"/>
      <c r="Z68" s="286"/>
      <c r="AA68" s="286"/>
      <c r="AB68" s="286"/>
      <c r="AC68" s="286"/>
      <c r="AD68" s="286"/>
      <c r="AE68" s="222"/>
      <c r="AF68" s="222"/>
      <c r="AG68" s="222"/>
      <c r="AH68" s="222"/>
      <c r="AI68" s="226"/>
      <c r="AJ68" s="222"/>
      <c r="AK68" s="222"/>
      <c r="AL68" s="222"/>
      <c r="AM68" s="222"/>
      <c r="AN68" s="222"/>
      <c r="AO68" s="222"/>
    </row>
    <row r="69" spans="2:41" ht="16.5" customHeight="1">
      <c r="B69" s="222"/>
      <c r="C69" s="222"/>
      <c r="D69" s="222"/>
      <c r="E69" s="222"/>
      <c r="F69" s="222"/>
      <c r="G69" s="222"/>
      <c r="H69" s="235"/>
      <c r="I69" s="235"/>
      <c r="J69" s="222"/>
      <c r="K69" s="225"/>
      <c r="L69" s="225"/>
      <c r="M69" s="225"/>
      <c r="N69" s="225"/>
      <c r="O69" s="225"/>
      <c r="P69" s="225"/>
      <c r="Q69" s="225"/>
      <c r="R69" s="225"/>
      <c r="S69" s="225"/>
      <c r="T69" s="225"/>
      <c r="U69" s="216"/>
      <c r="V69" s="536"/>
      <c r="W69" s="286"/>
      <c r="X69" s="286"/>
      <c r="Y69" s="286"/>
      <c r="Z69" s="286"/>
      <c r="AA69" s="286"/>
      <c r="AB69" s="286"/>
      <c r="AC69" s="286"/>
      <c r="AD69" s="286"/>
      <c r="AE69" s="222"/>
      <c r="AF69" s="222"/>
      <c r="AG69" s="222"/>
      <c r="AH69" s="222"/>
      <c r="AI69" s="226"/>
      <c r="AJ69" s="222"/>
      <c r="AK69" s="222"/>
      <c r="AL69" s="222"/>
      <c r="AM69" s="222"/>
      <c r="AN69" s="222"/>
      <c r="AO69" s="222"/>
    </row>
    <row r="70" spans="2:41" ht="16.5" customHeight="1">
      <c r="B70" s="222"/>
      <c r="C70" s="222"/>
      <c r="D70" s="222"/>
      <c r="E70" s="222"/>
      <c r="F70" s="222"/>
      <c r="G70" s="222"/>
      <c r="H70" s="235"/>
      <c r="I70" s="235"/>
      <c r="J70" s="222"/>
      <c r="K70" s="225"/>
      <c r="L70" s="225"/>
      <c r="M70" s="225"/>
      <c r="N70" s="225"/>
      <c r="O70" s="225"/>
      <c r="P70" s="225"/>
      <c r="Q70" s="225"/>
      <c r="R70" s="225"/>
      <c r="S70" s="225"/>
      <c r="T70" s="225"/>
      <c r="U70" s="216"/>
      <c r="V70" s="536"/>
      <c r="W70" s="286"/>
      <c r="X70" s="286"/>
      <c r="Y70" s="286"/>
      <c r="Z70" s="286"/>
      <c r="AA70" s="286"/>
      <c r="AB70" s="286"/>
      <c r="AC70" s="286"/>
      <c r="AD70" s="286"/>
      <c r="AE70" s="222"/>
      <c r="AF70" s="222"/>
      <c r="AG70" s="222"/>
      <c r="AH70" s="222"/>
      <c r="AI70" s="226"/>
      <c r="AJ70" s="222"/>
      <c r="AK70" s="222"/>
      <c r="AL70" s="222"/>
      <c r="AM70" s="222"/>
      <c r="AN70" s="222"/>
      <c r="AO70" s="222"/>
    </row>
    <row r="71" spans="2:41" ht="16.5" customHeight="1">
      <c r="B71" s="222"/>
      <c r="C71" s="222"/>
      <c r="D71" s="222"/>
      <c r="E71" s="222"/>
      <c r="F71" s="222"/>
      <c r="G71" s="222"/>
      <c r="H71" s="235"/>
      <c r="I71" s="235"/>
      <c r="J71" s="222"/>
      <c r="K71" s="225"/>
      <c r="L71" s="225"/>
      <c r="M71" s="225"/>
      <c r="N71" s="225"/>
      <c r="O71" s="225"/>
      <c r="P71" s="225"/>
      <c r="Q71" s="225"/>
      <c r="R71" s="225"/>
      <c r="S71" s="225"/>
      <c r="T71" s="225"/>
      <c r="U71" s="216"/>
      <c r="V71" s="536"/>
      <c r="W71" s="286"/>
      <c r="X71" s="286"/>
      <c r="Y71" s="286"/>
      <c r="Z71" s="286"/>
      <c r="AA71" s="286"/>
      <c r="AB71" s="286"/>
      <c r="AC71" s="286"/>
      <c r="AD71" s="286"/>
      <c r="AE71" s="222"/>
      <c r="AF71" s="222"/>
      <c r="AG71" s="222"/>
      <c r="AH71" s="222"/>
      <c r="AI71" s="226"/>
      <c r="AJ71" s="222"/>
      <c r="AK71" s="222"/>
      <c r="AL71" s="222"/>
      <c r="AM71" s="222"/>
      <c r="AN71" s="222"/>
      <c r="AO71" s="222"/>
    </row>
    <row r="72" spans="2:41" ht="16.5" customHeight="1">
      <c r="B72" s="222"/>
      <c r="C72" s="222"/>
      <c r="D72" s="222"/>
      <c r="E72" s="222"/>
      <c r="F72" s="222"/>
      <c r="G72" s="222"/>
      <c r="H72" s="235"/>
      <c r="I72" s="235"/>
      <c r="J72" s="222"/>
      <c r="K72" s="225"/>
      <c r="L72" s="225"/>
      <c r="M72" s="225"/>
      <c r="N72" s="225"/>
      <c r="O72" s="225"/>
      <c r="P72" s="225"/>
      <c r="Q72" s="225"/>
      <c r="R72" s="225"/>
      <c r="S72" s="225"/>
      <c r="T72" s="225"/>
      <c r="U72" s="216"/>
      <c r="V72" s="536"/>
      <c r="W72" s="286"/>
      <c r="X72" s="286"/>
      <c r="Y72" s="286"/>
      <c r="Z72" s="286"/>
      <c r="AA72" s="286"/>
      <c r="AB72" s="286"/>
      <c r="AC72" s="286"/>
      <c r="AD72" s="286"/>
      <c r="AE72" s="222"/>
      <c r="AF72" s="222"/>
      <c r="AG72" s="222"/>
      <c r="AH72" s="222"/>
      <c r="AI72" s="226"/>
      <c r="AJ72" s="222"/>
      <c r="AK72" s="222"/>
      <c r="AL72" s="222"/>
      <c r="AM72" s="222"/>
      <c r="AN72" s="222"/>
      <c r="AO72" s="222"/>
    </row>
    <row r="73" spans="2:41" ht="16.5" customHeight="1">
      <c r="B73" s="222"/>
      <c r="C73" s="222"/>
      <c r="D73" s="222"/>
      <c r="E73" s="222"/>
      <c r="F73" s="222"/>
      <c r="G73" s="222"/>
      <c r="H73" s="235"/>
      <c r="I73" s="235"/>
      <c r="J73" s="222"/>
      <c r="K73" s="225"/>
      <c r="L73" s="225"/>
      <c r="M73" s="225"/>
      <c r="N73" s="225"/>
      <c r="O73" s="225"/>
      <c r="P73" s="225"/>
      <c r="Q73" s="225"/>
      <c r="R73" s="225"/>
      <c r="S73" s="225"/>
      <c r="T73" s="225"/>
      <c r="U73" s="216"/>
      <c r="V73" s="536"/>
      <c r="W73" s="286"/>
      <c r="X73" s="286"/>
      <c r="Y73" s="286"/>
      <c r="Z73" s="286"/>
      <c r="AA73" s="286"/>
      <c r="AB73" s="286"/>
      <c r="AC73" s="286"/>
      <c r="AD73" s="286"/>
      <c r="AE73" s="222"/>
      <c r="AF73" s="222"/>
      <c r="AG73" s="222"/>
      <c r="AH73" s="222"/>
      <c r="AI73" s="226"/>
      <c r="AJ73" s="222"/>
      <c r="AK73" s="222"/>
      <c r="AL73" s="222"/>
      <c r="AM73" s="222"/>
      <c r="AN73" s="222"/>
      <c r="AO73" s="222"/>
    </row>
    <row r="74" spans="2:41" ht="16.5" customHeight="1">
      <c r="B74" s="222"/>
      <c r="C74" s="222"/>
      <c r="D74" s="222"/>
      <c r="E74" s="222"/>
      <c r="F74" s="222"/>
      <c r="G74" s="222"/>
      <c r="H74" s="235"/>
      <c r="I74" s="235"/>
      <c r="J74" s="222"/>
      <c r="K74" s="225"/>
      <c r="L74" s="225"/>
      <c r="M74" s="225"/>
      <c r="N74" s="225"/>
      <c r="O74" s="225"/>
      <c r="P74" s="225"/>
      <c r="Q74" s="225"/>
      <c r="R74" s="225"/>
      <c r="S74" s="225"/>
      <c r="T74" s="225"/>
      <c r="U74" s="216"/>
      <c r="V74" s="536"/>
      <c r="W74" s="286"/>
      <c r="X74" s="286"/>
      <c r="Y74" s="286"/>
      <c r="Z74" s="286"/>
      <c r="AA74" s="286"/>
      <c r="AB74" s="286"/>
      <c r="AC74" s="286"/>
      <c r="AD74" s="286"/>
      <c r="AE74" s="222"/>
      <c r="AF74" s="222"/>
      <c r="AG74" s="222"/>
      <c r="AH74" s="222"/>
      <c r="AI74" s="226"/>
      <c r="AJ74" s="222"/>
      <c r="AK74" s="222"/>
      <c r="AL74" s="222"/>
      <c r="AM74" s="222"/>
      <c r="AN74" s="222"/>
      <c r="AO74" s="222"/>
    </row>
    <row r="75" spans="2:41" ht="16.5" customHeight="1">
      <c r="B75" s="222"/>
      <c r="C75" s="222"/>
      <c r="D75" s="222"/>
      <c r="E75" s="222"/>
      <c r="F75" s="222"/>
      <c r="G75" s="222"/>
      <c r="H75" s="235"/>
      <c r="I75" s="235"/>
      <c r="J75" s="222"/>
      <c r="K75" s="225"/>
      <c r="L75" s="225"/>
      <c r="M75" s="225"/>
      <c r="N75" s="225"/>
      <c r="O75" s="225"/>
      <c r="P75" s="225"/>
      <c r="Q75" s="225"/>
      <c r="R75" s="225"/>
      <c r="S75" s="225"/>
      <c r="T75" s="225"/>
      <c r="U75" s="216"/>
      <c r="V75" s="536"/>
      <c r="W75" s="286"/>
      <c r="X75" s="286"/>
      <c r="Y75" s="286"/>
      <c r="Z75" s="286"/>
      <c r="AA75" s="286"/>
      <c r="AB75" s="286"/>
      <c r="AC75" s="286"/>
      <c r="AD75" s="286"/>
      <c r="AE75" s="222"/>
      <c r="AF75" s="222"/>
      <c r="AG75" s="222"/>
      <c r="AH75" s="222"/>
      <c r="AI75" s="226"/>
      <c r="AJ75" s="222"/>
      <c r="AK75" s="222"/>
      <c r="AL75" s="222"/>
      <c r="AM75" s="222"/>
      <c r="AN75" s="222"/>
      <c r="AO75" s="222"/>
    </row>
    <row r="76" spans="2:41" ht="16.5" customHeight="1">
      <c r="B76" s="222"/>
      <c r="C76" s="222"/>
      <c r="D76" s="222"/>
      <c r="E76" s="222"/>
      <c r="F76" s="222"/>
      <c r="G76" s="222"/>
      <c r="H76" s="235"/>
      <c r="I76" s="235"/>
      <c r="J76" s="222"/>
      <c r="K76" s="225"/>
      <c r="L76" s="225"/>
      <c r="M76" s="225"/>
      <c r="N76" s="225"/>
      <c r="O76" s="225"/>
      <c r="P76" s="225"/>
      <c r="Q76" s="225"/>
      <c r="R76" s="225"/>
      <c r="S76" s="225"/>
      <c r="T76" s="225"/>
      <c r="U76" s="216"/>
      <c r="V76" s="536"/>
      <c r="W76" s="286"/>
      <c r="X76" s="286"/>
      <c r="Y76" s="286"/>
      <c r="Z76" s="286"/>
      <c r="AA76" s="286"/>
      <c r="AB76" s="286"/>
      <c r="AC76" s="286"/>
      <c r="AD76" s="286"/>
      <c r="AE76" s="222"/>
      <c r="AF76" s="222"/>
      <c r="AG76" s="222"/>
      <c r="AH76" s="222"/>
      <c r="AI76" s="226"/>
      <c r="AJ76" s="222"/>
      <c r="AK76" s="222"/>
      <c r="AL76" s="222"/>
      <c r="AM76" s="222"/>
      <c r="AN76" s="222"/>
      <c r="AO76" s="222"/>
    </row>
    <row r="77" spans="2:41" ht="16.5" customHeight="1">
      <c r="B77" s="222"/>
      <c r="C77" s="222"/>
      <c r="D77" s="222"/>
      <c r="E77" s="222"/>
      <c r="F77" s="222"/>
      <c r="G77" s="222"/>
      <c r="H77" s="235"/>
      <c r="I77" s="235"/>
      <c r="J77" s="222"/>
      <c r="K77" s="225"/>
      <c r="L77" s="225"/>
      <c r="M77" s="225"/>
      <c r="N77" s="225"/>
      <c r="O77" s="225"/>
      <c r="P77" s="225"/>
      <c r="Q77" s="225"/>
      <c r="R77" s="225"/>
      <c r="S77" s="225"/>
      <c r="T77" s="225"/>
      <c r="U77" s="216"/>
      <c r="V77" s="536"/>
      <c r="W77" s="286"/>
      <c r="X77" s="286"/>
      <c r="Y77" s="286"/>
      <c r="Z77" s="286"/>
      <c r="AA77" s="286"/>
      <c r="AB77" s="286"/>
      <c r="AC77" s="286"/>
      <c r="AD77" s="286"/>
      <c r="AE77" s="222"/>
      <c r="AF77" s="222"/>
      <c r="AG77" s="222"/>
      <c r="AH77" s="222"/>
      <c r="AI77" s="226"/>
      <c r="AJ77" s="222"/>
      <c r="AK77" s="222"/>
      <c r="AL77" s="222"/>
      <c r="AM77" s="222"/>
      <c r="AN77" s="222"/>
      <c r="AO77" s="222"/>
    </row>
    <row r="78" spans="2:41" ht="16.5" customHeight="1">
      <c r="B78" s="222"/>
      <c r="C78" s="222"/>
      <c r="D78" s="222"/>
      <c r="E78" s="222"/>
      <c r="F78" s="222"/>
      <c r="G78" s="222"/>
      <c r="H78" s="235"/>
      <c r="I78" s="235"/>
      <c r="J78" s="222"/>
      <c r="K78" s="225"/>
      <c r="L78" s="225"/>
      <c r="M78" s="225"/>
      <c r="N78" s="225"/>
      <c r="O78" s="225"/>
      <c r="P78" s="225"/>
      <c r="Q78" s="225"/>
      <c r="R78" s="225"/>
      <c r="S78" s="225"/>
      <c r="T78" s="225"/>
      <c r="U78" s="216"/>
      <c r="V78" s="536"/>
      <c r="W78" s="286"/>
      <c r="X78" s="286"/>
      <c r="Y78" s="286"/>
      <c r="Z78" s="286"/>
      <c r="AA78" s="286"/>
      <c r="AB78" s="286"/>
      <c r="AC78" s="286"/>
      <c r="AD78" s="286"/>
      <c r="AE78" s="222"/>
      <c r="AF78" s="222"/>
      <c r="AG78" s="222"/>
      <c r="AH78" s="222"/>
      <c r="AI78" s="226"/>
      <c r="AJ78" s="222"/>
      <c r="AK78" s="222"/>
      <c r="AL78" s="222"/>
      <c r="AM78" s="222"/>
      <c r="AN78" s="222"/>
      <c r="AO78" s="222"/>
    </row>
    <row r="79" spans="2:41" ht="16.5" customHeight="1">
      <c r="B79" s="222"/>
      <c r="C79" s="222"/>
      <c r="D79" s="222"/>
      <c r="E79" s="222"/>
      <c r="F79" s="222"/>
      <c r="G79" s="222"/>
      <c r="H79" s="235"/>
      <c r="I79" s="235"/>
      <c r="J79" s="222"/>
      <c r="K79" s="225"/>
      <c r="L79" s="225"/>
      <c r="M79" s="225"/>
      <c r="N79" s="225"/>
      <c r="O79" s="225"/>
      <c r="P79" s="225"/>
      <c r="Q79" s="225"/>
      <c r="R79" s="225"/>
      <c r="S79" s="225"/>
      <c r="T79" s="225"/>
      <c r="U79" s="216"/>
      <c r="V79" s="536"/>
      <c r="W79" s="286"/>
      <c r="X79" s="286"/>
      <c r="Y79" s="286"/>
      <c r="Z79" s="286"/>
      <c r="AA79" s="286"/>
      <c r="AB79" s="286"/>
      <c r="AC79" s="286"/>
      <c r="AD79" s="286"/>
      <c r="AE79" s="222"/>
      <c r="AF79" s="222"/>
      <c r="AG79" s="222"/>
      <c r="AH79" s="222"/>
      <c r="AI79" s="226"/>
      <c r="AJ79" s="222"/>
      <c r="AK79" s="222"/>
      <c r="AL79" s="222"/>
      <c r="AM79" s="222"/>
      <c r="AN79" s="222"/>
      <c r="AO79" s="222"/>
    </row>
    <row r="80" spans="2:41" ht="16.5" customHeight="1">
      <c r="B80" s="222"/>
      <c r="C80" s="222"/>
      <c r="D80" s="222"/>
      <c r="E80" s="222"/>
      <c r="F80" s="222"/>
      <c r="G80" s="222"/>
      <c r="H80" s="235"/>
      <c r="I80" s="235"/>
      <c r="J80" s="222"/>
      <c r="K80" s="225"/>
      <c r="L80" s="225"/>
      <c r="M80" s="225"/>
      <c r="N80" s="225"/>
      <c r="O80" s="225"/>
      <c r="P80" s="225"/>
      <c r="Q80" s="225"/>
      <c r="R80" s="225"/>
      <c r="S80" s="225"/>
      <c r="T80" s="225"/>
      <c r="U80" s="216"/>
      <c r="V80" s="536"/>
      <c r="W80" s="286"/>
      <c r="X80" s="286"/>
      <c r="Y80" s="286"/>
      <c r="Z80" s="286"/>
      <c r="AA80" s="286"/>
      <c r="AB80" s="286"/>
      <c r="AC80" s="286"/>
      <c r="AD80" s="286"/>
      <c r="AE80" s="222"/>
      <c r="AF80" s="222"/>
      <c r="AG80" s="222"/>
      <c r="AH80" s="222"/>
      <c r="AI80" s="226"/>
      <c r="AJ80" s="222"/>
      <c r="AK80" s="222"/>
      <c r="AL80" s="222"/>
      <c r="AM80" s="222"/>
      <c r="AN80" s="222"/>
      <c r="AO80" s="222"/>
    </row>
    <row r="81" spans="2:41" ht="16.5" customHeight="1">
      <c r="B81" s="222"/>
      <c r="C81" s="222"/>
      <c r="D81" s="222"/>
      <c r="E81" s="222"/>
      <c r="F81" s="222"/>
      <c r="G81" s="222"/>
      <c r="H81" s="235"/>
      <c r="I81" s="235"/>
      <c r="J81" s="222"/>
      <c r="K81" s="225"/>
      <c r="L81" s="225"/>
      <c r="M81" s="225"/>
      <c r="N81" s="225"/>
      <c r="O81" s="225"/>
      <c r="P81" s="225"/>
      <c r="Q81" s="225"/>
      <c r="R81" s="225"/>
      <c r="S81" s="225"/>
      <c r="T81" s="225"/>
      <c r="U81" s="216"/>
      <c r="V81" s="536"/>
      <c r="W81" s="286"/>
      <c r="X81" s="286"/>
      <c r="Y81" s="286"/>
      <c r="Z81" s="286"/>
      <c r="AA81" s="286"/>
      <c r="AB81" s="286"/>
      <c r="AC81" s="286"/>
      <c r="AD81" s="286"/>
      <c r="AE81" s="222"/>
      <c r="AF81" s="222"/>
      <c r="AG81" s="222"/>
      <c r="AH81" s="222"/>
      <c r="AI81" s="226"/>
      <c r="AJ81" s="222"/>
      <c r="AK81" s="222"/>
      <c r="AL81" s="222"/>
      <c r="AM81" s="222"/>
      <c r="AN81" s="222"/>
      <c r="AO81" s="222"/>
    </row>
    <row r="82" spans="2:41" ht="16.5" customHeight="1">
      <c r="B82" s="222"/>
      <c r="C82" s="222"/>
      <c r="D82" s="222"/>
      <c r="E82" s="222"/>
      <c r="F82" s="222"/>
      <c r="G82" s="222"/>
      <c r="H82" s="235"/>
      <c r="I82" s="235"/>
      <c r="J82" s="222"/>
      <c r="K82" s="225"/>
      <c r="L82" s="225"/>
      <c r="M82" s="225"/>
      <c r="N82" s="225"/>
      <c r="O82" s="225"/>
      <c r="P82" s="225"/>
      <c r="Q82" s="225"/>
      <c r="R82" s="225"/>
      <c r="S82" s="225"/>
      <c r="T82" s="225"/>
      <c r="U82" s="216"/>
      <c r="V82" s="536"/>
      <c r="W82" s="286"/>
      <c r="X82" s="286"/>
      <c r="Y82" s="286"/>
      <c r="Z82" s="286"/>
      <c r="AA82" s="286"/>
      <c r="AB82" s="286"/>
      <c r="AC82" s="286"/>
      <c r="AD82" s="286"/>
      <c r="AE82" s="222"/>
      <c r="AF82" s="222"/>
      <c r="AG82" s="222"/>
      <c r="AH82" s="222"/>
      <c r="AI82" s="226"/>
      <c r="AJ82" s="222"/>
      <c r="AK82" s="222"/>
      <c r="AL82" s="222"/>
      <c r="AM82" s="222"/>
      <c r="AN82" s="222"/>
      <c r="AO82" s="222"/>
    </row>
    <row r="83" spans="2:41" ht="16.5" customHeight="1">
      <c r="B83" s="222"/>
      <c r="C83" s="222"/>
      <c r="D83" s="222"/>
      <c r="E83" s="222"/>
      <c r="F83" s="222"/>
      <c r="G83" s="222"/>
      <c r="H83" s="235"/>
      <c r="I83" s="235"/>
      <c r="J83" s="222"/>
      <c r="K83" s="225"/>
      <c r="L83" s="225"/>
      <c r="M83" s="225"/>
      <c r="N83" s="225"/>
      <c r="O83" s="225"/>
      <c r="P83" s="225"/>
      <c r="Q83" s="225"/>
      <c r="R83" s="225"/>
      <c r="S83" s="225"/>
      <c r="T83" s="225"/>
      <c r="U83" s="216"/>
      <c r="V83" s="536"/>
      <c r="W83" s="286"/>
      <c r="X83" s="286"/>
      <c r="Y83" s="286"/>
      <c r="Z83" s="286"/>
      <c r="AA83" s="286"/>
      <c r="AB83" s="286"/>
      <c r="AC83" s="286"/>
      <c r="AD83" s="286"/>
      <c r="AE83" s="222"/>
      <c r="AF83" s="222"/>
      <c r="AG83" s="222"/>
      <c r="AH83" s="222"/>
      <c r="AI83" s="226"/>
      <c r="AJ83" s="222"/>
      <c r="AK83" s="222"/>
      <c r="AL83" s="222"/>
      <c r="AM83" s="222"/>
      <c r="AN83" s="222"/>
      <c r="AO83" s="222"/>
    </row>
    <row r="84" spans="2:41" ht="16.5" customHeight="1">
      <c r="B84" s="222"/>
      <c r="C84" s="222"/>
      <c r="D84" s="222"/>
      <c r="E84" s="222"/>
      <c r="F84" s="222"/>
      <c r="G84" s="222"/>
      <c r="H84" s="235"/>
      <c r="I84" s="235"/>
      <c r="J84" s="222"/>
      <c r="K84" s="225"/>
      <c r="L84" s="225"/>
      <c r="M84" s="225"/>
      <c r="N84" s="225"/>
      <c r="O84" s="225"/>
      <c r="P84" s="225"/>
      <c r="Q84" s="225"/>
      <c r="R84" s="225"/>
      <c r="S84" s="225"/>
      <c r="T84" s="225"/>
      <c r="U84" s="216"/>
      <c r="V84" s="536"/>
      <c r="W84" s="286"/>
      <c r="X84" s="286"/>
      <c r="Y84" s="286"/>
      <c r="Z84" s="286"/>
      <c r="AA84" s="286"/>
      <c r="AB84" s="286"/>
      <c r="AC84" s="286"/>
      <c r="AD84" s="286"/>
      <c r="AE84" s="222"/>
      <c r="AF84" s="222"/>
      <c r="AG84" s="222"/>
      <c r="AH84" s="222"/>
      <c r="AI84" s="226"/>
      <c r="AJ84" s="222"/>
      <c r="AK84" s="222"/>
      <c r="AL84" s="222"/>
      <c r="AM84" s="222"/>
      <c r="AN84" s="222"/>
      <c r="AO84" s="222"/>
    </row>
    <row r="85" spans="2:41" ht="16.5" customHeight="1">
      <c r="B85" s="222"/>
      <c r="C85" s="222"/>
      <c r="D85" s="222"/>
      <c r="E85" s="222"/>
      <c r="F85" s="222"/>
      <c r="G85" s="222"/>
      <c r="H85" s="235"/>
      <c r="I85" s="235"/>
      <c r="J85" s="222"/>
      <c r="K85" s="225"/>
      <c r="L85" s="225"/>
      <c r="M85" s="225"/>
      <c r="N85" s="225"/>
      <c r="O85" s="225"/>
      <c r="P85" s="225"/>
      <c r="Q85" s="225"/>
      <c r="R85" s="225"/>
      <c r="S85" s="225"/>
      <c r="T85" s="225"/>
      <c r="U85" s="216"/>
      <c r="V85" s="536"/>
      <c r="W85" s="286"/>
      <c r="X85" s="286"/>
      <c r="Y85" s="286"/>
      <c r="Z85" s="286"/>
      <c r="AA85" s="286"/>
      <c r="AB85" s="286"/>
      <c r="AC85" s="286"/>
      <c r="AD85" s="286"/>
      <c r="AE85" s="222"/>
      <c r="AF85" s="222"/>
      <c r="AG85" s="222"/>
      <c r="AH85" s="222"/>
      <c r="AI85" s="226"/>
      <c r="AJ85" s="222"/>
      <c r="AK85" s="222"/>
      <c r="AL85" s="222"/>
      <c r="AM85" s="222"/>
      <c r="AN85" s="222"/>
      <c r="AO85" s="222"/>
    </row>
    <row r="86" spans="2:41" ht="16.5" customHeight="1">
      <c r="B86" s="222"/>
      <c r="C86" s="222"/>
      <c r="D86" s="222"/>
      <c r="E86" s="222"/>
      <c r="F86" s="222"/>
      <c r="G86" s="222"/>
      <c r="H86" s="235"/>
      <c r="I86" s="235"/>
      <c r="J86" s="222"/>
      <c r="K86" s="225"/>
      <c r="L86" s="225"/>
      <c r="M86" s="225"/>
      <c r="N86" s="225"/>
      <c r="O86" s="225"/>
      <c r="P86" s="225"/>
      <c r="Q86" s="225"/>
      <c r="R86" s="225"/>
      <c r="S86" s="225"/>
      <c r="T86" s="225"/>
      <c r="U86" s="216"/>
      <c r="V86" s="536"/>
      <c r="W86" s="286"/>
      <c r="X86" s="286"/>
      <c r="Y86" s="286"/>
      <c r="Z86" s="286"/>
      <c r="AA86" s="286"/>
      <c r="AB86" s="286"/>
      <c r="AC86" s="286"/>
      <c r="AD86" s="286"/>
      <c r="AE86" s="222"/>
      <c r="AF86" s="222"/>
      <c r="AG86" s="222"/>
      <c r="AH86" s="222"/>
      <c r="AI86" s="226"/>
      <c r="AJ86" s="222"/>
      <c r="AK86" s="222"/>
      <c r="AL86" s="222"/>
      <c r="AM86" s="222"/>
      <c r="AN86" s="222"/>
      <c r="AO86" s="222"/>
    </row>
    <row r="87" spans="2:41" ht="16.5" customHeight="1">
      <c r="B87" s="222"/>
      <c r="C87" s="222"/>
      <c r="D87" s="222"/>
      <c r="E87" s="222"/>
      <c r="F87" s="222"/>
      <c r="G87" s="222"/>
      <c r="H87" s="235"/>
      <c r="I87" s="235"/>
      <c r="J87" s="222"/>
      <c r="K87" s="225"/>
      <c r="L87" s="225"/>
      <c r="M87" s="225"/>
      <c r="N87" s="225"/>
      <c r="O87" s="225"/>
      <c r="P87" s="225"/>
      <c r="Q87" s="225"/>
      <c r="R87" s="225"/>
      <c r="S87" s="225"/>
      <c r="T87" s="225"/>
      <c r="U87" s="216"/>
      <c r="V87" s="536"/>
      <c r="W87" s="286"/>
      <c r="X87" s="286"/>
      <c r="Y87" s="286"/>
      <c r="Z87" s="286"/>
      <c r="AA87" s="286"/>
      <c r="AB87" s="286"/>
      <c r="AC87" s="286"/>
      <c r="AD87" s="286"/>
      <c r="AE87" s="222"/>
      <c r="AF87" s="222"/>
      <c r="AG87" s="222"/>
      <c r="AH87" s="222"/>
      <c r="AI87" s="226"/>
      <c r="AJ87" s="222"/>
      <c r="AK87" s="222"/>
      <c r="AL87" s="222"/>
      <c r="AM87" s="222"/>
      <c r="AN87" s="222"/>
      <c r="AO87" s="222"/>
    </row>
    <row r="88" spans="2:41" ht="16.5" customHeight="1">
      <c r="B88" s="222"/>
      <c r="C88" s="222"/>
      <c r="D88" s="222"/>
      <c r="E88" s="222"/>
      <c r="F88" s="222"/>
      <c r="G88" s="222"/>
      <c r="H88" s="235"/>
      <c r="I88" s="235"/>
      <c r="J88" s="222"/>
      <c r="K88" s="225"/>
      <c r="L88" s="225"/>
      <c r="M88" s="225"/>
      <c r="N88" s="225"/>
      <c r="O88" s="225"/>
      <c r="P88" s="225"/>
      <c r="Q88" s="225"/>
      <c r="R88" s="225"/>
      <c r="S88" s="225"/>
      <c r="T88" s="225"/>
      <c r="U88" s="216"/>
      <c r="V88" s="536"/>
      <c r="W88" s="286"/>
      <c r="X88" s="286"/>
      <c r="Y88" s="286"/>
      <c r="Z88" s="286"/>
      <c r="AA88" s="286"/>
      <c r="AB88" s="286"/>
      <c r="AC88" s="286"/>
      <c r="AD88" s="286"/>
      <c r="AE88" s="222"/>
      <c r="AF88" s="222"/>
      <c r="AG88" s="222"/>
      <c r="AH88" s="222"/>
      <c r="AI88" s="226"/>
      <c r="AJ88" s="222"/>
      <c r="AK88" s="222"/>
      <c r="AL88" s="222"/>
      <c r="AM88" s="222"/>
      <c r="AN88" s="222"/>
      <c r="AO88" s="222"/>
    </row>
    <row r="89" spans="2:41" ht="16.5" customHeight="1">
      <c r="B89" s="222"/>
      <c r="C89" s="222"/>
      <c r="D89" s="222"/>
      <c r="E89" s="222"/>
      <c r="F89" s="222"/>
      <c r="G89" s="222"/>
      <c r="H89" s="235"/>
      <c r="I89" s="235"/>
      <c r="J89" s="222"/>
      <c r="K89" s="225"/>
      <c r="L89" s="225"/>
      <c r="M89" s="225"/>
      <c r="N89" s="225"/>
      <c r="O89" s="225"/>
      <c r="P89" s="225"/>
      <c r="Q89" s="225"/>
      <c r="R89" s="225"/>
      <c r="S89" s="225"/>
      <c r="T89" s="225"/>
      <c r="U89" s="216"/>
      <c r="V89" s="536"/>
      <c r="W89" s="286"/>
      <c r="X89" s="286"/>
      <c r="Y89" s="286"/>
      <c r="Z89" s="286"/>
      <c r="AA89" s="286"/>
      <c r="AB89" s="286"/>
      <c r="AC89" s="286"/>
      <c r="AD89" s="286"/>
      <c r="AE89" s="222"/>
      <c r="AF89" s="222"/>
      <c r="AG89" s="222"/>
      <c r="AH89" s="222"/>
      <c r="AI89" s="226"/>
      <c r="AJ89" s="222"/>
      <c r="AK89" s="222"/>
      <c r="AL89" s="222"/>
      <c r="AM89" s="222"/>
      <c r="AN89" s="222"/>
      <c r="AO89" s="222"/>
    </row>
    <row r="90" spans="2:41" ht="16.5" customHeight="1">
      <c r="B90" s="222"/>
      <c r="C90" s="222"/>
      <c r="D90" s="222"/>
      <c r="E90" s="222"/>
      <c r="F90" s="222"/>
      <c r="G90" s="222"/>
      <c r="H90" s="235"/>
      <c r="I90" s="235"/>
      <c r="J90" s="222"/>
      <c r="K90" s="225"/>
      <c r="L90" s="225"/>
      <c r="M90" s="225"/>
      <c r="N90" s="225"/>
      <c r="O90" s="225"/>
      <c r="P90" s="225"/>
      <c r="Q90" s="225"/>
      <c r="R90" s="225"/>
      <c r="S90" s="225"/>
      <c r="T90" s="225"/>
      <c r="U90" s="216"/>
      <c r="V90" s="536"/>
      <c r="W90" s="286"/>
      <c r="X90" s="286"/>
      <c r="Y90" s="286"/>
      <c r="Z90" s="286"/>
      <c r="AA90" s="286"/>
      <c r="AB90" s="286"/>
      <c r="AC90" s="286"/>
      <c r="AD90" s="286"/>
      <c r="AE90" s="222"/>
      <c r="AF90" s="222"/>
      <c r="AG90" s="222"/>
      <c r="AH90" s="222"/>
      <c r="AI90" s="226"/>
      <c r="AJ90" s="222"/>
      <c r="AK90" s="222"/>
      <c r="AL90" s="222"/>
      <c r="AM90" s="222"/>
      <c r="AN90" s="222"/>
      <c r="AO90" s="222"/>
    </row>
    <row r="91" spans="2:41" ht="16.5" customHeight="1">
      <c r="B91" s="222"/>
      <c r="C91" s="222"/>
      <c r="D91" s="222"/>
      <c r="E91" s="222"/>
      <c r="F91" s="222"/>
      <c r="G91" s="222"/>
      <c r="H91" s="235"/>
      <c r="I91" s="235"/>
      <c r="J91" s="222"/>
      <c r="K91" s="225"/>
      <c r="L91" s="225"/>
      <c r="M91" s="225"/>
      <c r="N91" s="225"/>
      <c r="O91" s="225"/>
      <c r="P91" s="225"/>
      <c r="Q91" s="225"/>
      <c r="R91" s="225"/>
      <c r="S91" s="225"/>
      <c r="T91" s="225"/>
      <c r="U91" s="216"/>
      <c r="V91" s="536"/>
      <c r="W91" s="286"/>
      <c r="X91" s="286"/>
      <c r="Y91" s="286"/>
      <c r="Z91" s="286"/>
      <c r="AA91" s="286"/>
      <c r="AB91" s="286"/>
      <c r="AC91" s="286"/>
      <c r="AD91" s="286"/>
      <c r="AE91" s="222"/>
      <c r="AF91" s="222"/>
      <c r="AG91" s="222"/>
      <c r="AH91" s="222"/>
      <c r="AI91" s="226"/>
      <c r="AJ91" s="222"/>
      <c r="AK91" s="222"/>
      <c r="AL91" s="222"/>
      <c r="AM91" s="222"/>
      <c r="AN91" s="222"/>
      <c r="AO91" s="222"/>
    </row>
    <row r="92" spans="2:41" ht="16.5" customHeight="1">
      <c r="B92" s="222"/>
      <c r="C92" s="222"/>
      <c r="D92" s="222"/>
      <c r="E92" s="222"/>
      <c r="F92" s="222"/>
      <c r="G92" s="222"/>
      <c r="H92" s="235"/>
      <c r="I92" s="235"/>
      <c r="J92" s="222"/>
      <c r="K92" s="225"/>
      <c r="L92" s="225"/>
      <c r="M92" s="225"/>
      <c r="N92" s="225"/>
      <c r="O92" s="225"/>
      <c r="P92" s="225"/>
      <c r="Q92" s="225"/>
      <c r="R92" s="225"/>
      <c r="S92" s="225"/>
      <c r="T92" s="225"/>
      <c r="U92" s="216"/>
      <c r="V92" s="536"/>
      <c r="W92" s="286"/>
      <c r="X92" s="286"/>
      <c r="Y92" s="286"/>
      <c r="Z92" s="286"/>
      <c r="AA92" s="286"/>
      <c r="AB92" s="286"/>
      <c r="AC92" s="286"/>
      <c r="AD92" s="286"/>
      <c r="AE92" s="222"/>
      <c r="AF92" s="222"/>
      <c r="AG92" s="222"/>
      <c r="AH92" s="222"/>
      <c r="AI92" s="226"/>
      <c r="AJ92" s="222"/>
      <c r="AK92" s="222"/>
      <c r="AL92" s="222"/>
      <c r="AM92" s="222"/>
      <c r="AN92" s="222"/>
      <c r="AO92" s="222"/>
    </row>
    <row r="93" spans="2:41" ht="16.5" customHeight="1">
      <c r="B93" s="222"/>
      <c r="C93" s="222"/>
      <c r="D93" s="222"/>
      <c r="E93" s="222"/>
      <c r="F93" s="222"/>
      <c r="G93" s="222"/>
      <c r="H93" s="235"/>
      <c r="I93" s="235"/>
      <c r="J93" s="222"/>
      <c r="K93" s="225"/>
      <c r="L93" s="225"/>
      <c r="M93" s="225"/>
      <c r="N93" s="225"/>
      <c r="O93" s="225"/>
      <c r="P93" s="225"/>
      <c r="Q93" s="225"/>
      <c r="R93" s="225"/>
      <c r="S93" s="225"/>
      <c r="T93" s="225"/>
      <c r="U93" s="216"/>
      <c r="V93" s="536"/>
      <c r="W93" s="286"/>
      <c r="X93" s="286"/>
      <c r="Y93" s="286"/>
      <c r="Z93" s="286"/>
      <c r="AA93" s="286"/>
      <c r="AB93" s="286"/>
      <c r="AC93" s="286"/>
      <c r="AD93" s="286"/>
      <c r="AE93" s="222"/>
      <c r="AF93" s="222"/>
      <c r="AG93" s="222"/>
      <c r="AH93" s="222"/>
      <c r="AI93" s="226"/>
      <c r="AJ93" s="222"/>
      <c r="AK93" s="222"/>
      <c r="AL93" s="222"/>
      <c r="AM93" s="222"/>
      <c r="AN93" s="222"/>
      <c r="AO93" s="222"/>
    </row>
    <row r="94" spans="2:41" ht="16.5" customHeight="1">
      <c r="B94" s="222"/>
      <c r="C94" s="222"/>
      <c r="D94" s="222"/>
      <c r="E94" s="222"/>
      <c r="F94" s="222"/>
      <c r="G94" s="222"/>
      <c r="H94" s="235"/>
      <c r="I94" s="235"/>
      <c r="J94" s="222"/>
      <c r="K94" s="225"/>
      <c r="L94" s="225"/>
      <c r="M94" s="225"/>
      <c r="N94" s="225"/>
      <c r="O94" s="225"/>
      <c r="P94" s="225"/>
      <c r="Q94" s="225"/>
      <c r="R94" s="225"/>
      <c r="S94" s="225"/>
      <c r="T94" s="225"/>
      <c r="U94" s="216"/>
      <c r="V94" s="536"/>
      <c r="W94" s="286"/>
      <c r="X94" s="286"/>
      <c r="Y94" s="286"/>
      <c r="Z94" s="286"/>
      <c r="AA94" s="286"/>
      <c r="AB94" s="286"/>
      <c r="AC94" s="286"/>
      <c r="AD94" s="286"/>
      <c r="AE94" s="222"/>
      <c r="AF94" s="222"/>
      <c r="AG94" s="222"/>
      <c r="AH94" s="222"/>
      <c r="AI94" s="226"/>
      <c r="AJ94" s="222"/>
      <c r="AK94" s="222"/>
      <c r="AL94" s="222"/>
      <c r="AM94" s="222"/>
      <c r="AN94" s="222"/>
      <c r="AO94" s="222"/>
    </row>
    <row r="95" spans="2:41" ht="16.5" customHeight="1">
      <c r="B95" s="222"/>
      <c r="C95" s="222"/>
      <c r="D95" s="222"/>
      <c r="E95" s="222"/>
      <c r="F95" s="222"/>
      <c r="G95" s="222"/>
      <c r="H95" s="235"/>
      <c r="I95" s="235"/>
      <c r="J95" s="222"/>
      <c r="K95" s="225"/>
      <c r="L95" s="225"/>
      <c r="M95" s="225"/>
      <c r="N95" s="225"/>
      <c r="O95" s="225"/>
      <c r="P95" s="225"/>
      <c r="Q95" s="225"/>
      <c r="R95" s="225"/>
      <c r="S95" s="225"/>
      <c r="T95" s="225"/>
      <c r="U95" s="216"/>
      <c r="V95" s="536"/>
      <c r="W95" s="286"/>
      <c r="X95" s="286"/>
      <c r="Y95" s="286"/>
      <c r="Z95" s="286"/>
      <c r="AA95" s="286"/>
      <c r="AB95" s="286"/>
      <c r="AC95" s="286"/>
      <c r="AD95" s="286"/>
      <c r="AE95" s="222"/>
      <c r="AF95" s="222"/>
      <c r="AG95" s="222"/>
      <c r="AH95" s="222"/>
      <c r="AI95" s="226"/>
      <c r="AJ95" s="222"/>
      <c r="AK95" s="222"/>
      <c r="AL95" s="222"/>
      <c r="AM95" s="222"/>
      <c r="AN95" s="222"/>
      <c r="AO95" s="222"/>
    </row>
    <row r="96" spans="2:41" ht="16.5" customHeight="1">
      <c r="B96" s="222"/>
      <c r="C96" s="222"/>
      <c r="D96" s="222"/>
      <c r="E96" s="222"/>
      <c r="F96" s="222"/>
      <c r="G96" s="222"/>
      <c r="H96" s="235"/>
      <c r="I96" s="235"/>
      <c r="J96" s="222"/>
      <c r="K96" s="225"/>
      <c r="L96" s="225"/>
      <c r="M96" s="225"/>
      <c r="N96" s="225"/>
      <c r="O96" s="225"/>
      <c r="P96" s="225"/>
      <c r="Q96" s="225"/>
      <c r="R96" s="225"/>
      <c r="S96" s="225"/>
      <c r="T96" s="225"/>
      <c r="U96" s="216"/>
      <c r="V96" s="536"/>
      <c r="W96" s="286"/>
      <c r="X96" s="286"/>
      <c r="Y96" s="286"/>
      <c r="Z96" s="286"/>
      <c r="AA96" s="286"/>
      <c r="AB96" s="286"/>
      <c r="AC96" s="286"/>
      <c r="AD96" s="286"/>
      <c r="AE96" s="222"/>
      <c r="AF96" s="222"/>
      <c r="AG96" s="222"/>
      <c r="AH96" s="222"/>
      <c r="AI96" s="226"/>
      <c r="AJ96" s="222"/>
      <c r="AK96" s="222"/>
      <c r="AL96" s="222"/>
      <c r="AM96" s="222"/>
      <c r="AN96" s="222"/>
      <c r="AO96" s="222"/>
    </row>
    <row r="97" spans="2:41" ht="16.5" customHeight="1">
      <c r="B97" s="222"/>
      <c r="C97" s="222"/>
      <c r="D97" s="222"/>
      <c r="E97" s="222"/>
      <c r="F97" s="222"/>
      <c r="G97" s="222"/>
      <c r="H97" s="235"/>
      <c r="I97" s="235"/>
      <c r="J97" s="222"/>
      <c r="K97" s="225"/>
      <c r="L97" s="225"/>
      <c r="M97" s="225"/>
      <c r="N97" s="225"/>
      <c r="O97" s="225"/>
      <c r="P97" s="225"/>
      <c r="Q97" s="225"/>
      <c r="R97" s="225"/>
      <c r="S97" s="225"/>
      <c r="T97" s="225"/>
      <c r="U97" s="216"/>
      <c r="V97" s="536"/>
      <c r="W97" s="286"/>
      <c r="X97" s="286"/>
      <c r="Y97" s="286"/>
      <c r="Z97" s="286"/>
      <c r="AA97" s="286"/>
      <c r="AB97" s="286"/>
      <c r="AC97" s="286"/>
      <c r="AD97" s="286"/>
      <c r="AE97" s="222"/>
      <c r="AF97" s="222"/>
      <c r="AG97" s="222"/>
      <c r="AH97" s="222"/>
      <c r="AI97" s="226"/>
      <c r="AJ97" s="222"/>
      <c r="AK97" s="222"/>
      <c r="AL97" s="222"/>
      <c r="AM97" s="222"/>
      <c r="AN97" s="222"/>
      <c r="AO97" s="222"/>
    </row>
    <row r="98" spans="2:41" ht="16.5" customHeight="1">
      <c r="B98" s="222"/>
      <c r="C98" s="222"/>
      <c r="D98" s="222"/>
      <c r="E98" s="222"/>
      <c r="F98" s="222"/>
      <c r="G98" s="222"/>
      <c r="H98" s="235"/>
      <c r="I98" s="235"/>
      <c r="J98" s="222"/>
      <c r="K98" s="225"/>
      <c r="L98" s="225"/>
      <c r="M98" s="225"/>
      <c r="N98" s="225"/>
      <c r="O98" s="225"/>
      <c r="P98" s="225"/>
      <c r="Q98" s="225"/>
      <c r="R98" s="225"/>
      <c r="S98" s="225"/>
      <c r="T98" s="225"/>
      <c r="U98" s="216"/>
      <c r="V98" s="536"/>
      <c r="W98" s="286"/>
      <c r="X98" s="286"/>
      <c r="Y98" s="286"/>
      <c r="Z98" s="286"/>
      <c r="AA98" s="286"/>
      <c r="AB98" s="286"/>
      <c r="AC98" s="286"/>
      <c r="AD98" s="286"/>
      <c r="AE98" s="222"/>
      <c r="AF98" s="222"/>
      <c r="AG98" s="222"/>
      <c r="AH98" s="222"/>
      <c r="AI98" s="226"/>
      <c r="AJ98" s="222"/>
      <c r="AK98" s="222"/>
      <c r="AL98" s="222"/>
      <c r="AM98" s="222"/>
      <c r="AN98" s="222"/>
      <c r="AO98" s="222"/>
    </row>
    <row r="99" spans="2:41" ht="16.5" customHeight="1">
      <c r="B99" s="222"/>
      <c r="C99" s="222"/>
      <c r="D99" s="222"/>
      <c r="E99" s="222"/>
      <c r="F99" s="222"/>
      <c r="G99" s="222"/>
      <c r="H99" s="235"/>
      <c r="I99" s="235"/>
      <c r="J99" s="222"/>
      <c r="K99" s="225"/>
      <c r="L99" s="225"/>
      <c r="M99" s="225"/>
      <c r="N99" s="225"/>
      <c r="O99" s="225"/>
      <c r="P99" s="225"/>
      <c r="Q99" s="225"/>
      <c r="R99" s="225"/>
      <c r="S99" s="225"/>
      <c r="T99" s="225"/>
      <c r="U99" s="216"/>
      <c r="V99" s="536"/>
      <c r="W99" s="286"/>
      <c r="X99" s="286"/>
      <c r="Y99" s="286"/>
      <c r="Z99" s="286"/>
      <c r="AA99" s="286"/>
      <c r="AB99" s="286"/>
      <c r="AC99" s="286"/>
      <c r="AD99" s="286"/>
      <c r="AE99" s="222"/>
      <c r="AF99" s="222"/>
      <c r="AG99" s="222"/>
      <c r="AH99" s="222"/>
      <c r="AI99" s="226"/>
      <c r="AJ99" s="222"/>
      <c r="AK99" s="222"/>
      <c r="AL99" s="222"/>
      <c r="AM99" s="222"/>
      <c r="AN99" s="222"/>
      <c r="AO99" s="222"/>
    </row>
    <row r="100" spans="2:41" ht="16.5" customHeight="1">
      <c r="B100" s="222"/>
      <c r="C100" s="222"/>
      <c r="D100" s="222"/>
      <c r="E100" s="222"/>
      <c r="F100" s="222"/>
      <c r="G100" s="222"/>
      <c r="H100" s="235"/>
      <c r="I100" s="235"/>
      <c r="J100" s="222"/>
      <c r="K100" s="225"/>
      <c r="L100" s="225"/>
      <c r="M100" s="225"/>
      <c r="N100" s="225"/>
      <c r="O100" s="225"/>
      <c r="P100" s="225"/>
      <c r="Q100" s="225"/>
      <c r="R100" s="225"/>
      <c r="S100" s="225"/>
      <c r="T100" s="225"/>
      <c r="U100" s="216"/>
      <c r="V100" s="536"/>
      <c r="W100" s="286"/>
      <c r="X100" s="286"/>
      <c r="Y100" s="286"/>
      <c r="Z100" s="286"/>
      <c r="AA100" s="286"/>
      <c r="AB100" s="286"/>
      <c r="AC100" s="286"/>
      <c r="AD100" s="286"/>
      <c r="AE100" s="222"/>
      <c r="AF100" s="222"/>
      <c r="AG100" s="222"/>
      <c r="AH100" s="222"/>
      <c r="AI100" s="226"/>
      <c r="AJ100" s="222"/>
      <c r="AK100" s="222"/>
      <c r="AL100" s="222"/>
      <c r="AM100" s="222"/>
      <c r="AN100" s="222"/>
      <c r="AO100" s="222"/>
    </row>
    <row r="101" spans="2:41" ht="16.5" customHeight="1">
      <c r="B101" s="222"/>
      <c r="C101" s="222"/>
      <c r="D101" s="222"/>
      <c r="E101" s="222"/>
      <c r="F101" s="222"/>
      <c r="G101" s="222"/>
      <c r="H101" s="235"/>
      <c r="I101" s="235"/>
      <c r="J101" s="222"/>
      <c r="K101" s="225"/>
      <c r="L101" s="225"/>
      <c r="M101" s="225"/>
      <c r="N101" s="225"/>
      <c r="O101" s="225"/>
      <c r="P101" s="225"/>
      <c r="Q101" s="225"/>
      <c r="R101" s="225"/>
      <c r="S101" s="225"/>
      <c r="T101" s="225"/>
      <c r="U101" s="216"/>
      <c r="V101" s="536"/>
      <c r="W101" s="286"/>
      <c r="X101" s="286"/>
      <c r="Y101" s="286"/>
      <c r="Z101" s="286"/>
      <c r="AA101" s="286"/>
      <c r="AB101" s="286"/>
      <c r="AC101" s="286"/>
      <c r="AD101" s="286"/>
      <c r="AE101" s="222"/>
      <c r="AF101" s="222"/>
      <c r="AG101" s="222"/>
      <c r="AH101" s="222"/>
      <c r="AI101" s="226"/>
      <c r="AJ101" s="222"/>
      <c r="AK101" s="222"/>
      <c r="AL101" s="222"/>
      <c r="AM101" s="222"/>
      <c r="AN101" s="222"/>
      <c r="AO101" s="222"/>
    </row>
    <row r="102" spans="2:41" ht="16.5" customHeight="1">
      <c r="B102" s="222"/>
      <c r="C102" s="222"/>
      <c r="D102" s="222"/>
      <c r="E102" s="222"/>
      <c r="F102" s="222"/>
      <c r="G102" s="222"/>
      <c r="H102" s="235"/>
      <c r="I102" s="235"/>
      <c r="J102" s="222"/>
      <c r="K102" s="225"/>
      <c r="L102" s="225"/>
      <c r="M102" s="225"/>
      <c r="N102" s="225"/>
      <c r="O102" s="225"/>
      <c r="P102" s="225"/>
      <c r="Q102" s="225"/>
      <c r="R102" s="225"/>
      <c r="S102" s="225"/>
      <c r="T102" s="225"/>
      <c r="U102" s="216"/>
      <c r="V102" s="536"/>
      <c r="W102" s="286"/>
      <c r="X102" s="286"/>
      <c r="Y102" s="286"/>
      <c r="Z102" s="286"/>
      <c r="AA102" s="286"/>
      <c r="AB102" s="286"/>
      <c r="AC102" s="286"/>
      <c r="AD102" s="286"/>
      <c r="AE102" s="222"/>
      <c r="AF102" s="222"/>
      <c r="AG102" s="222"/>
      <c r="AH102" s="222"/>
      <c r="AI102" s="226"/>
      <c r="AJ102" s="222"/>
      <c r="AK102" s="222"/>
      <c r="AL102" s="222"/>
      <c r="AM102" s="222"/>
      <c r="AN102" s="222"/>
      <c r="AO102" s="222"/>
    </row>
    <row r="103" spans="2:41" ht="16.5" customHeight="1">
      <c r="B103" s="222"/>
      <c r="C103" s="222"/>
      <c r="D103" s="222"/>
      <c r="E103" s="222"/>
      <c r="F103" s="222"/>
      <c r="G103" s="222"/>
      <c r="H103" s="235"/>
      <c r="I103" s="235"/>
      <c r="J103" s="222"/>
      <c r="K103" s="225"/>
      <c r="L103" s="225"/>
      <c r="M103" s="225"/>
      <c r="N103" s="225"/>
      <c r="O103" s="225"/>
      <c r="P103" s="225"/>
      <c r="Q103" s="225"/>
      <c r="R103" s="225"/>
      <c r="S103" s="225"/>
      <c r="T103" s="225"/>
      <c r="U103" s="216"/>
      <c r="V103" s="536"/>
      <c r="W103" s="286"/>
      <c r="X103" s="286"/>
      <c r="Y103" s="286"/>
      <c r="Z103" s="286"/>
      <c r="AA103" s="286"/>
      <c r="AB103" s="286"/>
      <c r="AC103" s="286"/>
      <c r="AD103" s="286"/>
      <c r="AE103" s="222"/>
      <c r="AF103" s="222"/>
      <c r="AG103" s="222"/>
      <c r="AH103" s="222"/>
      <c r="AI103" s="226"/>
      <c r="AJ103" s="222"/>
      <c r="AK103" s="222"/>
      <c r="AL103" s="222"/>
      <c r="AM103" s="222"/>
      <c r="AN103" s="222"/>
      <c r="AO103" s="222"/>
    </row>
    <row r="104" spans="2:41" ht="16.5" customHeight="1">
      <c r="B104" s="222"/>
      <c r="C104" s="222"/>
      <c r="D104" s="222"/>
      <c r="E104" s="222"/>
      <c r="F104" s="222"/>
      <c r="G104" s="222"/>
      <c r="H104" s="235"/>
      <c r="I104" s="235"/>
      <c r="J104" s="222"/>
      <c r="K104" s="225"/>
      <c r="L104" s="225"/>
      <c r="M104" s="225"/>
      <c r="N104" s="225"/>
      <c r="O104" s="225"/>
      <c r="P104" s="225"/>
      <c r="Q104" s="225"/>
      <c r="R104" s="225"/>
      <c r="S104" s="225"/>
      <c r="T104" s="225"/>
      <c r="U104" s="216"/>
      <c r="V104" s="536"/>
      <c r="W104" s="286"/>
      <c r="X104" s="286"/>
      <c r="Y104" s="286"/>
      <c r="Z104" s="286"/>
      <c r="AA104" s="286"/>
      <c r="AB104" s="286"/>
      <c r="AC104" s="286"/>
      <c r="AD104" s="286"/>
      <c r="AE104" s="222"/>
      <c r="AF104" s="222"/>
      <c r="AG104" s="222"/>
      <c r="AH104" s="222"/>
      <c r="AI104" s="226"/>
      <c r="AJ104" s="222"/>
      <c r="AK104" s="222"/>
      <c r="AL104" s="222"/>
      <c r="AM104" s="222"/>
      <c r="AN104" s="222"/>
      <c r="AO104" s="222"/>
    </row>
    <row r="105" spans="2:41" ht="16.5" customHeight="1">
      <c r="B105" s="222"/>
      <c r="C105" s="222"/>
      <c r="D105" s="222"/>
      <c r="E105" s="222"/>
      <c r="F105" s="222"/>
      <c r="G105" s="222"/>
      <c r="H105" s="235"/>
      <c r="I105" s="235"/>
      <c r="J105" s="222"/>
      <c r="K105" s="225"/>
      <c r="L105" s="225"/>
      <c r="M105" s="225"/>
      <c r="N105" s="225"/>
      <c r="O105" s="225"/>
      <c r="P105" s="225"/>
      <c r="Q105" s="225"/>
      <c r="R105" s="225"/>
      <c r="S105" s="225"/>
      <c r="T105" s="225"/>
      <c r="U105" s="216"/>
      <c r="V105" s="536"/>
      <c r="W105" s="286"/>
      <c r="X105" s="286"/>
      <c r="Y105" s="286"/>
      <c r="Z105" s="286"/>
      <c r="AA105" s="286"/>
      <c r="AB105" s="286"/>
      <c r="AC105" s="286"/>
      <c r="AD105" s="286"/>
      <c r="AE105" s="222"/>
      <c r="AF105" s="222"/>
      <c r="AG105" s="222"/>
      <c r="AH105" s="222"/>
      <c r="AI105" s="226"/>
      <c r="AJ105" s="222"/>
      <c r="AK105" s="222"/>
      <c r="AL105" s="222"/>
      <c r="AM105" s="222"/>
      <c r="AN105" s="222"/>
      <c r="AO105" s="222"/>
    </row>
    <row r="106" spans="2:41" ht="16.5" customHeight="1">
      <c r="B106" s="222"/>
      <c r="C106" s="222"/>
      <c r="D106" s="222"/>
      <c r="E106" s="222"/>
      <c r="F106" s="222"/>
      <c r="G106" s="222"/>
      <c r="H106" s="235"/>
      <c r="I106" s="235"/>
      <c r="J106" s="222"/>
      <c r="K106" s="225"/>
      <c r="L106" s="225"/>
      <c r="M106" s="225"/>
      <c r="N106" s="225"/>
      <c r="O106" s="225"/>
      <c r="P106" s="225"/>
      <c r="Q106" s="225"/>
      <c r="R106" s="225"/>
      <c r="S106" s="225"/>
      <c r="T106" s="225"/>
      <c r="U106" s="216"/>
      <c r="V106" s="536"/>
      <c r="W106" s="286"/>
      <c r="X106" s="286"/>
      <c r="Y106" s="286"/>
      <c r="Z106" s="286"/>
      <c r="AA106" s="286"/>
      <c r="AB106" s="286"/>
      <c r="AC106" s="286"/>
      <c r="AD106" s="286"/>
      <c r="AE106" s="222"/>
      <c r="AF106" s="222"/>
      <c r="AG106" s="222"/>
      <c r="AH106" s="222"/>
      <c r="AI106" s="226"/>
      <c r="AJ106" s="222"/>
      <c r="AK106" s="222"/>
      <c r="AL106" s="222"/>
      <c r="AM106" s="222"/>
      <c r="AN106" s="222"/>
      <c r="AO106" s="222"/>
    </row>
    <row r="107" spans="2:41" ht="16.5" customHeight="1">
      <c r="B107" s="222"/>
      <c r="C107" s="222"/>
      <c r="D107" s="222"/>
      <c r="E107" s="222"/>
      <c r="F107" s="222"/>
      <c r="G107" s="222"/>
      <c r="H107" s="235"/>
      <c r="I107" s="235"/>
      <c r="J107" s="222"/>
      <c r="K107" s="225"/>
      <c r="L107" s="225"/>
      <c r="M107" s="225"/>
      <c r="N107" s="225"/>
      <c r="O107" s="225"/>
      <c r="P107" s="225"/>
      <c r="Q107" s="225"/>
      <c r="R107" s="225"/>
      <c r="S107" s="225"/>
      <c r="T107" s="225"/>
      <c r="U107" s="216"/>
      <c r="V107" s="536"/>
      <c r="W107" s="286"/>
      <c r="X107" s="286"/>
      <c r="Y107" s="286"/>
      <c r="Z107" s="286"/>
      <c r="AA107" s="286"/>
      <c r="AB107" s="286"/>
      <c r="AC107" s="286"/>
      <c r="AD107" s="286"/>
      <c r="AE107" s="222"/>
      <c r="AF107" s="222"/>
      <c r="AG107" s="222"/>
      <c r="AH107" s="222"/>
      <c r="AI107" s="226"/>
      <c r="AJ107" s="222"/>
      <c r="AK107" s="222"/>
      <c r="AL107" s="222"/>
      <c r="AM107" s="222"/>
      <c r="AN107" s="222"/>
      <c r="AO107" s="222"/>
    </row>
    <row r="108" spans="2:41" ht="16.5" customHeight="1">
      <c r="B108" s="222"/>
      <c r="C108" s="222"/>
      <c r="D108" s="222"/>
      <c r="E108" s="222"/>
      <c r="F108" s="222"/>
      <c r="G108" s="222"/>
      <c r="H108" s="235"/>
      <c r="I108" s="235"/>
      <c r="J108" s="222"/>
      <c r="K108" s="225"/>
      <c r="L108" s="225"/>
      <c r="M108" s="225"/>
      <c r="N108" s="225"/>
      <c r="O108" s="225"/>
      <c r="P108" s="225"/>
      <c r="Q108" s="225"/>
      <c r="R108" s="225"/>
      <c r="S108" s="225"/>
      <c r="T108" s="225"/>
      <c r="U108" s="216"/>
      <c r="V108" s="536"/>
      <c r="W108" s="286"/>
      <c r="X108" s="286"/>
      <c r="Y108" s="286"/>
      <c r="Z108" s="286"/>
      <c r="AA108" s="286"/>
      <c r="AB108" s="286"/>
      <c r="AC108" s="286"/>
      <c r="AD108" s="286"/>
      <c r="AE108" s="222"/>
      <c r="AF108" s="222"/>
      <c r="AG108" s="222"/>
      <c r="AH108" s="222"/>
      <c r="AI108" s="226"/>
      <c r="AJ108" s="222"/>
      <c r="AK108" s="222"/>
      <c r="AL108" s="222"/>
      <c r="AM108" s="222"/>
      <c r="AN108" s="222"/>
      <c r="AO108" s="222"/>
    </row>
    <row r="109" spans="2:41" ht="16.5" customHeight="1">
      <c r="B109" s="222"/>
      <c r="C109" s="222"/>
      <c r="D109" s="222"/>
      <c r="E109" s="222"/>
      <c r="F109" s="222"/>
      <c r="G109" s="222"/>
      <c r="H109" s="235"/>
      <c r="I109" s="235"/>
      <c r="J109" s="222"/>
      <c r="K109" s="225"/>
      <c r="L109" s="225"/>
      <c r="M109" s="225"/>
      <c r="N109" s="225"/>
      <c r="O109" s="225"/>
      <c r="P109" s="225"/>
      <c r="Q109" s="225"/>
      <c r="R109" s="225"/>
      <c r="S109" s="225"/>
      <c r="T109" s="225"/>
      <c r="U109" s="216"/>
      <c r="V109" s="536"/>
      <c r="W109" s="286"/>
      <c r="X109" s="286"/>
      <c r="Y109" s="286"/>
      <c r="Z109" s="286"/>
      <c r="AA109" s="286"/>
      <c r="AB109" s="286"/>
      <c r="AC109" s="286"/>
      <c r="AD109" s="286"/>
      <c r="AE109" s="222"/>
      <c r="AF109" s="222"/>
      <c r="AG109" s="222"/>
      <c r="AH109" s="222"/>
      <c r="AI109" s="226"/>
      <c r="AJ109" s="222"/>
      <c r="AK109" s="222"/>
      <c r="AL109" s="222"/>
      <c r="AM109" s="222"/>
      <c r="AN109" s="222"/>
      <c r="AO109" s="222"/>
    </row>
    <row r="110" spans="2:41" ht="16.5" customHeight="1">
      <c r="B110" s="222"/>
      <c r="C110" s="222"/>
      <c r="D110" s="222"/>
      <c r="E110" s="222"/>
      <c r="F110" s="222"/>
      <c r="G110" s="222"/>
      <c r="H110" s="235"/>
      <c r="I110" s="235"/>
      <c r="J110" s="222"/>
      <c r="K110" s="225"/>
      <c r="L110" s="225"/>
      <c r="M110" s="225"/>
      <c r="N110" s="225"/>
      <c r="O110" s="225"/>
      <c r="P110" s="225"/>
      <c r="Q110" s="225"/>
      <c r="R110" s="225"/>
      <c r="S110" s="225"/>
      <c r="T110" s="225"/>
      <c r="U110" s="216"/>
      <c r="V110" s="536"/>
      <c r="W110" s="286"/>
      <c r="X110" s="286"/>
      <c r="Y110" s="286"/>
      <c r="Z110" s="286"/>
      <c r="AA110" s="286"/>
      <c r="AB110" s="286"/>
      <c r="AC110" s="286"/>
      <c r="AD110" s="286"/>
      <c r="AE110" s="222"/>
      <c r="AF110" s="222"/>
      <c r="AG110" s="222"/>
      <c r="AH110" s="222"/>
      <c r="AI110" s="226"/>
      <c r="AJ110" s="222"/>
      <c r="AK110" s="222"/>
      <c r="AL110" s="222"/>
      <c r="AM110" s="222"/>
      <c r="AN110" s="222"/>
      <c r="AO110" s="222"/>
    </row>
    <row r="111" spans="2:41" ht="16.5" customHeight="1">
      <c r="B111" s="222"/>
      <c r="C111" s="222"/>
      <c r="D111" s="222"/>
      <c r="E111" s="222"/>
      <c r="F111" s="222"/>
      <c r="G111" s="222"/>
      <c r="H111" s="235"/>
      <c r="I111" s="235"/>
      <c r="J111" s="222"/>
      <c r="K111" s="225"/>
      <c r="L111" s="225"/>
      <c r="M111" s="225"/>
      <c r="N111" s="225"/>
      <c r="O111" s="225"/>
      <c r="P111" s="225"/>
      <c r="Q111" s="225"/>
      <c r="R111" s="225"/>
      <c r="S111" s="225"/>
      <c r="T111" s="225"/>
      <c r="U111" s="216"/>
      <c r="V111" s="536"/>
      <c r="W111" s="286"/>
      <c r="X111" s="286"/>
      <c r="Y111" s="286"/>
      <c r="Z111" s="286"/>
      <c r="AA111" s="286"/>
      <c r="AB111" s="286"/>
      <c r="AC111" s="286"/>
      <c r="AD111" s="286"/>
      <c r="AE111" s="222"/>
      <c r="AF111" s="222"/>
      <c r="AG111" s="222"/>
      <c r="AH111" s="222"/>
      <c r="AI111" s="226"/>
      <c r="AJ111" s="222"/>
      <c r="AK111" s="222"/>
      <c r="AL111" s="222"/>
      <c r="AM111" s="222"/>
      <c r="AN111" s="222"/>
      <c r="AO111" s="222"/>
    </row>
    <row r="112" spans="2:41" ht="16.5" customHeight="1">
      <c r="B112" s="222"/>
      <c r="C112" s="222"/>
      <c r="D112" s="222"/>
      <c r="E112" s="222"/>
      <c r="F112" s="222"/>
      <c r="G112" s="222"/>
      <c r="H112" s="235"/>
      <c r="I112" s="235"/>
      <c r="J112" s="222"/>
      <c r="K112" s="225"/>
      <c r="L112" s="225"/>
      <c r="M112" s="225"/>
      <c r="N112" s="225"/>
      <c r="O112" s="225"/>
      <c r="P112" s="225"/>
      <c r="Q112" s="225"/>
      <c r="R112" s="225"/>
      <c r="S112" s="225"/>
      <c r="T112" s="225"/>
      <c r="U112" s="216"/>
      <c r="V112" s="536"/>
      <c r="W112" s="286"/>
      <c r="X112" s="286"/>
      <c r="Y112" s="286"/>
      <c r="Z112" s="286"/>
      <c r="AA112" s="286"/>
      <c r="AB112" s="286"/>
      <c r="AC112" s="286"/>
      <c r="AD112" s="286"/>
      <c r="AE112" s="222"/>
      <c r="AF112" s="222"/>
      <c r="AG112" s="222"/>
      <c r="AH112" s="222"/>
      <c r="AI112" s="226"/>
      <c r="AJ112" s="222"/>
      <c r="AK112" s="222"/>
      <c r="AL112" s="222"/>
      <c r="AM112" s="222"/>
      <c r="AN112" s="222"/>
      <c r="AO112" s="222"/>
    </row>
    <row r="113" spans="2:41" ht="16.5" customHeight="1">
      <c r="B113" s="222"/>
      <c r="C113" s="222"/>
      <c r="D113" s="222"/>
      <c r="E113" s="222"/>
      <c r="F113" s="222"/>
      <c r="G113" s="222"/>
      <c r="H113" s="235"/>
      <c r="I113" s="235"/>
      <c r="J113" s="222"/>
      <c r="K113" s="225"/>
      <c r="L113" s="225"/>
      <c r="M113" s="225"/>
      <c r="N113" s="225"/>
      <c r="O113" s="225"/>
      <c r="P113" s="225"/>
      <c r="Q113" s="225"/>
      <c r="R113" s="225"/>
      <c r="S113" s="225"/>
      <c r="T113" s="225"/>
      <c r="U113" s="216"/>
      <c r="V113" s="536"/>
      <c r="W113" s="286"/>
      <c r="X113" s="286"/>
      <c r="Y113" s="286"/>
      <c r="Z113" s="286"/>
      <c r="AA113" s="286"/>
      <c r="AB113" s="286"/>
      <c r="AC113" s="286"/>
      <c r="AD113" s="286"/>
      <c r="AE113" s="222"/>
      <c r="AF113" s="222"/>
      <c r="AG113" s="222"/>
      <c r="AH113" s="222"/>
      <c r="AI113" s="226"/>
      <c r="AJ113" s="222"/>
      <c r="AK113" s="222"/>
      <c r="AL113" s="222"/>
      <c r="AM113" s="222"/>
      <c r="AN113" s="222"/>
      <c r="AO113" s="222"/>
    </row>
    <row r="114" spans="2:41" ht="16.5" customHeight="1">
      <c r="B114" s="222"/>
      <c r="C114" s="222"/>
      <c r="D114" s="222"/>
      <c r="E114" s="222"/>
      <c r="F114" s="222"/>
      <c r="G114" s="222"/>
      <c r="H114" s="235"/>
      <c r="I114" s="235"/>
      <c r="J114" s="222"/>
      <c r="K114" s="225"/>
      <c r="L114" s="225"/>
      <c r="M114" s="225"/>
      <c r="N114" s="225"/>
      <c r="O114" s="225"/>
      <c r="P114" s="225"/>
      <c r="Q114" s="225"/>
      <c r="R114" s="225"/>
      <c r="S114" s="225"/>
      <c r="T114" s="225"/>
      <c r="U114" s="216"/>
      <c r="V114" s="536"/>
      <c r="W114" s="286"/>
      <c r="X114" s="286"/>
      <c r="Y114" s="286"/>
      <c r="Z114" s="286"/>
      <c r="AA114" s="286"/>
      <c r="AB114" s="286"/>
      <c r="AC114" s="286"/>
      <c r="AD114" s="286"/>
      <c r="AE114" s="222"/>
      <c r="AF114" s="222"/>
      <c r="AG114" s="222"/>
      <c r="AH114" s="222"/>
      <c r="AI114" s="226"/>
      <c r="AJ114" s="222"/>
      <c r="AK114" s="222"/>
      <c r="AL114" s="222"/>
      <c r="AM114" s="222"/>
      <c r="AN114" s="222"/>
      <c r="AO114" s="222"/>
    </row>
    <row r="115" spans="2:41" ht="16.5" customHeight="1">
      <c r="B115" s="222"/>
      <c r="C115" s="222"/>
      <c r="D115" s="222"/>
      <c r="E115" s="222"/>
      <c r="F115" s="222"/>
      <c r="G115" s="222"/>
      <c r="H115" s="235"/>
      <c r="I115" s="235"/>
      <c r="J115" s="222"/>
      <c r="K115" s="225"/>
      <c r="L115" s="225"/>
      <c r="M115" s="225"/>
      <c r="N115" s="225"/>
      <c r="O115" s="225"/>
      <c r="P115" s="225"/>
      <c r="Q115" s="225"/>
      <c r="R115" s="225"/>
      <c r="S115" s="225"/>
      <c r="T115" s="225"/>
      <c r="U115" s="216"/>
      <c r="V115" s="536"/>
      <c r="W115" s="286"/>
      <c r="X115" s="286"/>
      <c r="Y115" s="286"/>
      <c r="Z115" s="286"/>
      <c r="AA115" s="286"/>
      <c r="AB115" s="286"/>
      <c r="AC115" s="286"/>
      <c r="AD115" s="286"/>
      <c r="AE115" s="222"/>
      <c r="AF115" s="222"/>
      <c r="AG115" s="222"/>
      <c r="AH115" s="222"/>
      <c r="AI115" s="226"/>
      <c r="AJ115" s="222"/>
      <c r="AK115" s="222"/>
      <c r="AL115" s="222"/>
      <c r="AM115" s="222"/>
      <c r="AN115" s="222"/>
      <c r="AO115" s="222"/>
    </row>
    <row r="116" spans="2:41" ht="16.5" customHeight="1">
      <c r="B116" s="222"/>
      <c r="C116" s="222"/>
      <c r="D116" s="222"/>
      <c r="E116" s="222"/>
      <c r="F116" s="222"/>
      <c r="G116" s="222"/>
      <c r="H116" s="235"/>
      <c r="I116" s="235"/>
      <c r="J116" s="222"/>
      <c r="K116" s="225"/>
      <c r="L116" s="225"/>
      <c r="M116" s="225"/>
      <c r="N116" s="225"/>
      <c r="O116" s="225"/>
      <c r="P116" s="225"/>
      <c r="Q116" s="225"/>
      <c r="R116" s="225"/>
      <c r="S116" s="225"/>
      <c r="T116" s="225"/>
      <c r="U116" s="216"/>
      <c r="V116" s="536"/>
      <c r="W116" s="286"/>
      <c r="X116" s="286"/>
      <c r="Y116" s="286"/>
      <c r="Z116" s="286"/>
      <c r="AA116" s="286"/>
      <c r="AB116" s="286"/>
      <c r="AC116" s="286"/>
      <c r="AD116" s="286"/>
      <c r="AE116" s="222"/>
      <c r="AF116" s="222"/>
      <c r="AG116" s="222"/>
      <c r="AH116" s="222"/>
      <c r="AI116" s="226"/>
      <c r="AJ116" s="222"/>
      <c r="AK116" s="222"/>
      <c r="AL116" s="222"/>
      <c r="AM116" s="222"/>
      <c r="AN116" s="222"/>
      <c r="AO116" s="222"/>
    </row>
    <row r="117" spans="2:41" ht="16.5" customHeight="1">
      <c r="B117" s="222"/>
      <c r="C117" s="222"/>
      <c r="D117" s="222"/>
      <c r="E117" s="222"/>
      <c r="F117" s="222"/>
      <c r="G117" s="222"/>
      <c r="H117" s="235"/>
      <c r="I117" s="235"/>
      <c r="J117" s="222"/>
      <c r="K117" s="225"/>
      <c r="L117" s="225"/>
      <c r="M117" s="225"/>
      <c r="N117" s="225"/>
      <c r="O117" s="225"/>
      <c r="P117" s="225"/>
      <c r="Q117" s="225"/>
      <c r="R117" s="225"/>
      <c r="S117" s="225"/>
      <c r="T117" s="225"/>
      <c r="U117" s="216"/>
      <c r="V117" s="536"/>
      <c r="W117" s="286"/>
      <c r="X117" s="286"/>
      <c r="Y117" s="286"/>
      <c r="Z117" s="286"/>
      <c r="AA117" s="286"/>
      <c r="AB117" s="286"/>
      <c r="AC117" s="286"/>
      <c r="AD117" s="286"/>
      <c r="AE117" s="222"/>
      <c r="AF117" s="222"/>
      <c r="AG117" s="222"/>
      <c r="AH117" s="222"/>
      <c r="AI117" s="226"/>
      <c r="AJ117" s="222"/>
      <c r="AK117" s="222"/>
      <c r="AL117" s="222"/>
      <c r="AM117" s="222"/>
      <c r="AN117" s="222"/>
      <c r="AO117" s="222"/>
    </row>
    <row r="118" spans="2:41" ht="16.5" customHeight="1">
      <c r="B118" s="222"/>
      <c r="C118" s="222"/>
      <c r="D118" s="222"/>
      <c r="E118" s="222"/>
      <c r="F118" s="222"/>
      <c r="G118" s="222"/>
      <c r="H118" s="235"/>
      <c r="I118" s="235"/>
      <c r="J118" s="222"/>
      <c r="K118" s="225"/>
      <c r="L118" s="225"/>
      <c r="M118" s="225"/>
      <c r="N118" s="225"/>
      <c r="O118" s="225"/>
      <c r="P118" s="225"/>
      <c r="Q118" s="225"/>
      <c r="R118" s="225"/>
      <c r="S118" s="225"/>
      <c r="T118" s="225"/>
      <c r="U118" s="216"/>
      <c r="V118" s="536"/>
      <c r="W118" s="286"/>
      <c r="X118" s="286"/>
      <c r="Y118" s="286"/>
      <c r="Z118" s="286"/>
      <c r="AA118" s="286"/>
      <c r="AB118" s="286"/>
      <c r="AC118" s="286"/>
      <c r="AD118" s="286"/>
      <c r="AE118" s="222"/>
      <c r="AF118" s="222"/>
      <c r="AG118" s="222"/>
      <c r="AH118" s="222"/>
      <c r="AI118" s="226"/>
      <c r="AJ118" s="222"/>
      <c r="AK118" s="222"/>
      <c r="AL118" s="222"/>
      <c r="AM118" s="222"/>
      <c r="AN118" s="222"/>
      <c r="AO118" s="222"/>
    </row>
    <row r="119" spans="2:41" ht="16.5" customHeight="1">
      <c r="B119" s="222"/>
      <c r="C119" s="222"/>
      <c r="D119" s="222"/>
      <c r="E119" s="222"/>
      <c r="F119" s="222"/>
      <c r="G119" s="222"/>
      <c r="H119" s="235"/>
      <c r="I119" s="235"/>
      <c r="J119" s="222"/>
      <c r="K119" s="225"/>
      <c r="L119" s="225"/>
      <c r="M119" s="225"/>
      <c r="N119" s="225"/>
      <c r="O119" s="225"/>
      <c r="P119" s="225"/>
      <c r="Q119" s="225"/>
      <c r="R119" s="225"/>
      <c r="S119" s="225"/>
      <c r="T119" s="225"/>
      <c r="U119" s="216"/>
      <c r="V119" s="536"/>
      <c r="W119" s="286"/>
      <c r="X119" s="286"/>
      <c r="Y119" s="286"/>
      <c r="Z119" s="286"/>
      <c r="AA119" s="286"/>
      <c r="AB119" s="286"/>
      <c r="AC119" s="286"/>
      <c r="AD119" s="286"/>
      <c r="AE119" s="222"/>
      <c r="AF119" s="222"/>
      <c r="AG119" s="222"/>
      <c r="AH119" s="222"/>
      <c r="AI119" s="226"/>
      <c r="AJ119" s="222"/>
      <c r="AK119" s="222"/>
      <c r="AL119" s="222"/>
      <c r="AM119" s="222"/>
      <c r="AN119" s="222"/>
      <c r="AO119" s="222"/>
    </row>
    <row r="120" spans="2:41" ht="16.5" customHeight="1">
      <c r="B120" s="222"/>
      <c r="C120" s="222"/>
      <c r="D120" s="222"/>
      <c r="E120" s="222"/>
      <c r="F120" s="222"/>
      <c r="G120" s="222"/>
      <c r="H120" s="235"/>
      <c r="I120" s="235"/>
      <c r="J120" s="222"/>
      <c r="K120" s="225"/>
      <c r="L120" s="225"/>
      <c r="M120" s="225"/>
      <c r="N120" s="225"/>
      <c r="O120" s="225"/>
      <c r="P120" s="225"/>
      <c r="Q120" s="225"/>
      <c r="R120" s="225"/>
      <c r="S120" s="225"/>
      <c r="T120" s="225"/>
      <c r="U120" s="216"/>
      <c r="V120" s="536"/>
      <c r="W120" s="286"/>
      <c r="X120" s="286"/>
      <c r="Y120" s="286"/>
      <c r="Z120" s="286"/>
      <c r="AA120" s="286"/>
      <c r="AB120" s="286"/>
      <c r="AC120" s="286"/>
      <c r="AD120" s="286"/>
      <c r="AE120" s="222"/>
      <c r="AF120" s="222"/>
      <c r="AG120" s="222"/>
      <c r="AH120" s="222"/>
      <c r="AI120" s="226"/>
      <c r="AJ120" s="222"/>
      <c r="AK120" s="222"/>
      <c r="AL120" s="222"/>
      <c r="AM120" s="222"/>
      <c r="AN120" s="222"/>
      <c r="AO120" s="222"/>
    </row>
    <row r="121" spans="2:41" ht="16.5" customHeight="1">
      <c r="B121" s="222"/>
      <c r="C121" s="222"/>
      <c r="D121" s="222"/>
      <c r="E121" s="222"/>
      <c r="F121" s="222"/>
      <c r="G121" s="222"/>
      <c r="H121" s="235"/>
      <c r="I121" s="235"/>
      <c r="J121" s="222"/>
      <c r="K121" s="225"/>
      <c r="L121" s="225"/>
      <c r="M121" s="225"/>
      <c r="N121" s="225"/>
      <c r="O121" s="225"/>
      <c r="P121" s="225"/>
      <c r="Q121" s="225"/>
      <c r="R121" s="225"/>
      <c r="S121" s="225"/>
      <c r="T121" s="225"/>
      <c r="U121" s="216"/>
      <c r="V121" s="536"/>
      <c r="W121" s="286"/>
      <c r="X121" s="286"/>
      <c r="Y121" s="286"/>
      <c r="Z121" s="286"/>
      <c r="AA121" s="286"/>
      <c r="AB121" s="286"/>
      <c r="AC121" s="286"/>
      <c r="AD121" s="286"/>
      <c r="AE121" s="222"/>
      <c r="AF121" s="222"/>
      <c r="AG121" s="222"/>
      <c r="AH121" s="222"/>
      <c r="AI121" s="226"/>
      <c r="AJ121" s="222"/>
      <c r="AK121" s="222"/>
      <c r="AL121" s="222"/>
      <c r="AM121" s="222"/>
      <c r="AN121" s="222"/>
      <c r="AO121" s="222"/>
    </row>
    <row r="122" spans="2:41" ht="16.5" customHeight="1">
      <c r="B122" s="222"/>
      <c r="C122" s="222"/>
      <c r="D122" s="222"/>
      <c r="E122" s="222"/>
      <c r="F122" s="222"/>
      <c r="G122" s="222"/>
      <c r="H122" s="235"/>
      <c r="I122" s="235"/>
      <c r="J122" s="222"/>
      <c r="K122" s="225"/>
      <c r="L122" s="225"/>
      <c r="M122" s="225"/>
      <c r="N122" s="225"/>
      <c r="O122" s="225"/>
      <c r="P122" s="225"/>
      <c r="Q122" s="225"/>
      <c r="R122" s="225"/>
      <c r="S122" s="225"/>
      <c r="T122" s="225"/>
      <c r="U122" s="216"/>
      <c r="V122" s="536"/>
      <c r="W122" s="286"/>
      <c r="X122" s="286"/>
      <c r="Y122" s="286"/>
      <c r="Z122" s="286"/>
      <c r="AA122" s="286"/>
      <c r="AB122" s="286"/>
      <c r="AC122" s="286"/>
      <c r="AD122" s="286"/>
      <c r="AE122" s="222"/>
      <c r="AF122" s="222"/>
      <c r="AG122" s="222"/>
      <c r="AH122" s="222"/>
      <c r="AI122" s="226"/>
      <c r="AJ122" s="222"/>
      <c r="AK122" s="222"/>
      <c r="AL122" s="222"/>
      <c r="AM122" s="222"/>
      <c r="AN122" s="222"/>
      <c r="AO122" s="222"/>
    </row>
    <row r="123" spans="2:41" ht="16.5" customHeight="1">
      <c r="B123" s="222"/>
      <c r="C123" s="222"/>
      <c r="D123" s="222"/>
      <c r="E123" s="222"/>
      <c r="F123" s="222"/>
      <c r="G123" s="222"/>
      <c r="H123" s="235"/>
      <c r="I123" s="235"/>
      <c r="J123" s="222"/>
      <c r="K123" s="225"/>
      <c r="L123" s="225"/>
      <c r="M123" s="225"/>
      <c r="N123" s="225"/>
      <c r="O123" s="225"/>
      <c r="P123" s="225"/>
      <c r="Q123" s="225"/>
      <c r="R123" s="225"/>
      <c r="S123" s="225"/>
      <c r="T123" s="225"/>
      <c r="U123" s="216"/>
      <c r="V123" s="536"/>
      <c r="W123" s="286"/>
      <c r="X123" s="286"/>
      <c r="Y123" s="286"/>
      <c r="Z123" s="286"/>
      <c r="AA123" s="286"/>
      <c r="AB123" s="286"/>
      <c r="AC123" s="286"/>
      <c r="AD123" s="286"/>
      <c r="AE123" s="222"/>
      <c r="AF123" s="222"/>
      <c r="AG123" s="222"/>
      <c r="AH123" s="222"/>
      <c r="AI123" s="226"/>
      <c r="AJ123" s="222"/>
      <c r="AK123" s="222"/>
      <c r="AL123" s="222"/>
      <c r="AM123" s="222"/>
      <c r="AN123" s="222"/>
      <c r="AO123" s="222"/>
    </row>
    <row r="124" spans="2:41" ht="16.5" customHeight="1">
      <c r="B124" s="222"/>
      <c r="C124" s="222"/>
      <c r="D124" s="222"/>
      <c r="E124" s="222"/>
      <c r="F124" s="222"/>
      <c r="G124" s="222"/>
      <c r="H124" s="235"/>
      <c r="I124" s="235"/>
      <c r="J124" s="222"/>
      <c r="K124" s="225"/>
      <c r="L124" s="225"/>
      <c r="M124" s="225"/>
      <c r="N124" s="225"/>
      <c r="O124" s="225"/>
      <c r="P124" s="225"/>
      <c r="Q124" s="225"/>
      <c r="R124" s="225"/>
      <c r="S124" s="225"/>
      <c r="T124" s="225"/>
      <c r="U124" s="216"/>
      <c r="V124" s="536"/>
      <c r="W124" s="286"/>
      <c r="X124" s="286"/>
      <c r="Y124" s="286"/>
      <c r="Z124" s="286"/>
      <c r="AA124" s="286"/>
      <c r="AB124" s="286"/>
      <c r="AC124" s="286"/>
      <c r="AD124" s="286"/>
      <c r="AE124" s="222"/>
      <c r="AF124" s="222"/>
      <c r="AG124" s="222"/>
      <c r="AH124" s="222"/>
      <c r="AI124" s="226"/>
      <c r="AJ124" s="222"/>
      <c r="AK124" s="222"/>
      <c r="AL124" s="222"/>
      <c r="AM124" s="222"/>
      <c r="AN124" s="222"/>
      <c r="AO124" s="222"/>
    </row>
    <row r="125" spans="2:41" ht="16.5" customHeight="1">
      <c r="B125" s="222"/>
      <c r="C125" s="222"/>
      <c r="D125" s="222"/>
      <c r="E125" s="222"/>
      <c r="F125" s="222"/>
      <c r="G125" s="222"/>
      <c r="H125" s="235"/>
      <c r="I125" s="235"/>
      <c r="J125" s="222"/>
      <c r="K125" s="225"/>
      <c r="L125" s="225"/>
      <c r="M125" s="225"/>
      <c r="N125" s="225"/>
      <c r="O125" s="225"/>
      <c r="P125" s="225"/>
      <c r="Q125" s="225"/>
      <c r="R125" s="225"/>
      <c r="S125" s="225"/>
      <c r="T125" s="225"/>
      <c r="U125" s="216"/>
      <c r="V125" s="536"/>
      <c r="W125" s="286"/>
      <c r="X125" s="286"/>
      <c r="Y125" s="286"/>
      <c r="Z125" s="286"/>
      <c r="AA125" s="286"/>
      <c r="AB125" s="286"/>
      <c r="AC125" s="286"/>
      <c r="AD125" s="286"/>
      <c r="AE125" s="222"/>
      <c r="AF125" s="222"/>
      <c r="AG125" s="222"/>
      <c r="AH125" s="222"/>
      <c r="AI125" s="226"/>
      <c r="AJ125" s="222"/>
      <c r="AK125" s="222"/>
      <c r="AL125" s="222"/>
      <c r="AM125" s="222"/>
      <c r="AN125" s="222"/>
      <c r="AO125" s="222"/>
    </row>
    <row r="126" spans="2:41" ht="16.5" customHeight="1">
      <c r="B126" s="222"/>
      <c r="C126" s="222"/>
      <c r="D126" s="222"/>
      <c r="E126" s="222"/>
      <c r="F126" s="222"/>
      <c r="G126" s="222"/>
      <c r="H126" s="235"/>
      <c r="I126" s="235"/>
      <c r="J126" s="222"/>
      <c r="K126" s="225"/>
      <c r="L126" s="225"/>
      <c r="M126" s="225"/>
      <c r="N126" s="225"/>
      <c r="O126" s="225"/>
      <c r="P126" s="225"/>
      <c r="Q126" s="225"/>
      <c r="R126" s="225"/>
      <c r="S126" s="225"/>
      <c r="T126" s="225"/>
      <c r="U126" s="216"/>
      <c r="V126" s="536"/>
      <c r="W126" s="286"/>
      <c r="X126" s="286"/>
      <c r="Y126" s="286"/>
      <c r="Z126" s="286"/>
      <c r="AA126" s="286"/>
      <c r="AB126" s="286"/>
      <c r="AC126" s="286"/>
      <c r="AD126" s="286"/>
      <c r="AE126" s="222"/>
      <c r="AF126" s="222"/>
      <c r="AG126" s="222"/>
      <c r="AH126" s="222"/>
      <c r="AI126" s="226"/>
      <c r="AJ126" s="222"/>
      <c r="AK126" s="222"/>
      <c r="AL126" s="222"/>
      <c r="AM126" s="222"/>
      <c r="AN126" s="222"/>
      <c r="AO126" s="222"/>
    </row>
    <row r="127" spans="2:41" ht="16.5" customHeight="1">
      <c r="B127" s="222"/>
      <c r="C127" s="222"/>
      <c r="D127" s="222"/>
      <c r="E127" s="222"/>
      <c r="F127" s="222"/>
      <c r="G127" s="222"/>
      <c r="H127" s="235"/>
      <c r="I127" s="235"/>
      <c r="J127" s="222"/>
      <c r="K127" s="225"/>
      <c r="L127" s="225"/>
      <c r="M127" s="225"/>
      <c r="N127" s="225"/>
      <c r="O127" s="225"/>
      <c r="P127" s="225"/>
      <c r="Q127" s="225"/>
      <c r="R127" s="225"/>
      <c r="S127" s="225"/>
      <c r="T127" s="225"/>
      <c r="U127" s="216"/>
      <c r="V127" s="536"/>
      <c r="W127" s="286"/>
      <c r="X127" s="286"/>
      <c r="Y127" s="286"/>
      <c r="Z127" s="286"/>
      <c r="AA127" s="286"/>
      <c r="AB127" s="286"/>
      <c r="AC127" s="286"/>
      <c r="AD127" s="286"/>
      <c r="AE127" s="222"/>
      <c r="AF127" s="222"/>
      <c r="AG127" s="222"/>
      <c r="AH127" s="222"/>
      <c r="AI127" s="226"/>
      <c r="AJ127" s="222"/>
      <c r="AK127" s="222"/>
      <c r="AL127" s="222"/>
      <c r="AM127" s="222"/>
      <c r="AN127" s="222"/>
      <c r="AO127" s="222"/>
    </row>
    <row r="128" spans="2:41" ht="16.5" customHeight="1">
      <c r="B128" s="222"/>
      <c r="C128" s="222"/>
      <c r="D128" s="222"/>
      <c r="E128" s="222"/>
      <c r="F128" s="222"/>
      <c r="G128" s="222"/>
      <c r="H128" s="235"/>
      <c r="I128" s="235"/>
      <c r="J128" s="222"/>
      <c r="K128" s="225"/>
      <c r="L128" s="225"/>
      <c r="M128" s="225"/>
      <c r="N128" s="225"/>
      <c r="O128" s="225"/>
      <c r="P128" s="225"/>
      <c r="Q128" s="225"/>
      <c r="R128" s="225"/>
      <c r="S128" s="225"/>
      <c r="T128" s="225"/>
      <c r="U128" s="216"/>
      <c r="V128" s="536"/>
      <c r="W128" s="286"/>
      <c r="X128" s="286"/>
      <c r="Y128" s="286"/>
      <c r="Z128" s="286"/>
      <c r="AA128" s="286"/>
      <c r="AB128" s="286"/>
      <c r="AC128" s="286"/>
      <c r="AD128" s="286"/>
      <c r="AE128" s="222"/>
      <c r="AF128" s="222"/>
      <c r="AG128" s="222"/>
      <c r="AH128" s="222"/>
      <c r="AI128" s="226"/>
      <c r="AJ128" s="222"/>
      <c r="AK128" s="222"/>
      <c r="AL128" s="222"/>
      <c r="AM128" s="222"/>
      <c r="AN128" s="222"/>
      <c r="AO128" s="222"/>
    </row>
    <row r="129" spans="2:41" ht="16.5" customHeight="1">
      <c r="B129" s="222"/>
      <c r="C129" s="222"/>
      <c r="D129" s="222"/>
      <c r="E129" s="222"/>
      <c r="F129" s="222"/>
      <c r="G129" s="222"/>
      <c r="H129" s="235"/>
      <c r="I129" s="235"/>
      <c r="J129" s="222"/>
      <c r="K129" s="225"/>
      <c r="L129" s="225"/>
      <c r="M129" s="225"/>
      <c r="N129" s="225"/>
      <c r="O129" s="225"/>
      <c r="P129" s="225"/>
      <c r="Q129" s="225"/>
      <c r="R129" s="225"/>
      <c r="S129" s="225"/>
      <c r="T129" s="225"/>
      <c r="U129" s="216"/>
      <c r="V129" s="536"/>
      <c r="W129" s="286"/>
      <c r="X129" s="286"/>
      <c r="Y129" s="286"/>
      <c r="Z129" s="286"/>
      <c r="AA129" s="286"/>
      <c r="AB129" s="286"/>
      <c r="AC129" s="286"/>
      <c r="AD129" s="286"/>
      <c r="AE129" s="222"/>
      <c r="AF129" s="222"/>
      <c r="AG129" s="222"/>
      <c r="AH129" s="222"/>
      <c r="AI129" s="226"/>
      <c r="AJ129" s="222"/>
      <c r="AK129" s="222"/>
      <c r="AL129" s="222"/>
      <c r="AM129" s="222"/>
      <c r="AN129" s="222"/>
      <c r="AO129" s="222"/>
    </row>
    <row r="130" spans="2:41" ht="16.5" customHeight="1">
      <c r="B130" s="222"/>
      <c r="C130" s="222"/>
      <c r="D130" s="222"/>
      <c r="E130" s="222"/>
      <c r="F130" s="222"/>
      <c r="G130" s="222"/>
      <c r="H130" s="235"/>
      <c r="I130" s="235"/>
      <c r="J130" s="222"/>
      <c r="K130" s="225"/>
      <c r="L130" s="225"/>
      <c r="M130" s="225"/>
      <c r="N130" s="225"/>
      <c r="O130" s="225"/>
      <c r="P130" s="225"/>
      <c r="Q130" s="225"/>
      <c r="R130" s="225"/>
      <c r="S130" s="225"/>
      <c r="T130" s="225"/>
      <c r="U130" s="216"/>
      <c r="V130" s="536"/>
      <c r="W130" s="286"/>
      <c r="X130" s="286"/>
      <c r="Y130" s="286"/>
      <c r="Z130" s="286"/>
      <c r="AA130" s="286"/>
      <c r="AB130" s="286"/>
      <c r="AC130" s="286"/>
      <c r="AD130" s="286"/>
      <c r="AE130" s="222"/>
      <c r="AF130" s="222"/>
      <c r="AG130" s="222"/>
      <c r="AH130" s="222"/>
      <c r="AI130" s="226"/>
      <c r="AJ130" s="222"/>
      <c r="AK130" s="222"/>
      <c r="AL130" s="222"/>
      <c r="AM130" s="222"/>
      <c r="AN130" s="222"/>
      <c r="AO130" s="222"/>
    </row>
    <row r="131" spans="2:41" ht="16.5" customHeight="1">
      <c r="B131" s="222"/>
      <c r="C131" s="222"/>
      <c r="D131" s="222"/>
      <c r="E131" s="222"/>
      <c r="F131" s="222"/>
      <c r="G131" s="222"/>
      <c r="H131" s="235"/>
      <c r="I131" s="235"/>
      <c r="J131" s="222"/>
      <c r="K131" s="225"/>
      <c r="L131" s="225"/>
      <c r="M131" s="225"/>
      <c r="N131" s="225"/>
      <c r="O131" s="225"/>
      <c r="P131" s="225"/>
      <c r="Q131" s="225"/>
      <c r="R131" s="225"/>
      <c r="S131" s="225"/>
      <c r="T131" s="225"/>
      <c r="U131" s="216"/>
      <c r="V131" s="536"/>
      <c r="W131" s="286"/>
      <c r="X131" s="286"/>
      <c r="Y131" s="286"/>
      <c r="Z131" s="286"/>
      <c r="AA131" s="286"/>
      <c r="AB131" s="286"/>
      <c r="AC131" s="286"/>
      <c r="AD131" s="286"/>
      <c r="AE131" s="222"/>
      <c r="AF131" s="222"/>
      <c r="AG131" s="222"/>
      <c r="AH131" s="222"/>
      <c r="AI131" s="226"/>
      <c r="AJ131" s="222"/>
      <c r="AK131" s="222"/>
      <c r="AL131" s="222"/>
      <c r="AM131" s="222"/>
      <c r="AN131" s="222"/>
      <c r="AO131" s="222"/>
    </row>
    <row r="132" spans="2:41" ht="16.5" customHeight="1">
      <c r="B132" s="222"/>
      <c r="C132" s="222"/>
      <c r="D132" s="222"/>
      <c r="E132" s="222"/>
      <c r="F132" s="222"/>
      <c r="G132" s="222"/>
      <c r="H132" s="235"/>
      <c r="I132" s="235"/>
      <c r="J132" s="222"/>
      <c r="K132" s="225"/>
      <c r="L132" s="225"/>
      <c r="M132" s="225"/>
      <c r="N132" s="225"/>
      <c r="O132" s="225"/>
      <c r="P132" s="225"/>
      <c r="Q132" s="225"/>
      <c r="R132" s="225"/>
      <c r="S132" s="225"/>
      <c r="T132" s="225"/>
      <c r="U132" s="216"/>
      <c r="V132" s="536"/>
      <c r="W132" s="286"/>
      <c r="X132" s="286"/>
      <c r="Y132" s="286"/>
      <c r="Z132" s="286"/>
      <c r="AA132" s="286"/>
      <c r="AB132" s="286"/>
      <c r="AC132" s="286"/>
      <c r="AD132" s="286"/>
      <c r="AE132" s="222"/>
      <c r="AF132" s="222"/>
      <c r="AG132" s="222"/>
      <c r="AH132" s="222"/>
      <c r="AI132" s="226"/>
      <c r="AJ132" s="222"/>
      <c r="AK132" s="222"/>
      <c r="AL132" s="222"/>
      <c r="AM132" s="222"/>
      <c r="AN132" s="222"/>
      <c r="AO132" s="222"/>
    </row>
    <row r="133" spans="2:41" ht="16.5" customHeight="1">
      <c r="B133" s="222"/>
      <c r="C133" s="222"/>
      <c r="D133" s="222"/>
      <c r="E133" s="222"/>
      <c r="F133" s="222"/>
      <c r="G133" s="222"/>
      <c r="H133" s="235"/>
      <c r="I133" s="235"/>
      <c r="J133" s="222"/>
      <c r="K133" s="225"/>
      <c r="L133" s="225"/>
      <c r="M133" s="225"/>
      <c r="N133" s="225"/>
      <c r="O133" s="225"/>
      <c r="P133" s="225"/>
      <c r="Q133" s="225"/>
      <c r="R133" s="225"/>
      <c r="S133" s="225"/>
      <c r="T133" s="225"/>
      <c r="U133" s="216"/>
      <c r="V133" s="536"/>
      <c r="W133" s="286"/>
      <c r="X133" s="286"/>
      <c r="Y133" s="286"/>
      <c r="Z133" s="286"/>
      <c r="AA133" s="286"/>
      <c r="AB133" s="286"/>
      <c r="AC133" s="286"/>
      <c r="AD133" s="286"/>
      <c r="AE133" s="222"/>
      <c r="AF133" s="222"/>
      <c r="AG133" s="222"/>
      <c r="AH133" s="222"/>
      <c r="AI133" s="226"/>
      <c r="AJ133" s="222"/>
      <c r="AK133" s="222"/>
      <c r="AL133" s="222"/>
      <c r="AM133" s="222"/>
      <c r="AN133" s="222"/>
      <c r="AO133" s="222"/>
    </row>
    <row r="134" spans="2:41" ht="16.5" customHeight="1">
      <c r="B134" s="222"/>
      <c r="C134" s="222"/>
      <c r="D134" s="222"/>
      <c r="E134" s="222"/>
      <c r="F134" s="222"/>
      <c r="G134" s="222"/>
      <c r="H134" s="235"/>
      <c r="I134" s="235"/>
      <c r="J134" s="222"/>
      <c r="K134" s="225"/>
      <c r="L134" s="225"/>
      <c r="M134" s="225"/>
      <c r="N134" s="225"/>
      <c r="O134" s="225"/>
      <c r="P134" s="225"/>
      <c r="Q134" s="225"/>
      <c r="R134" s="225"/>
      <c r="S134" s="225"/>
      <c r="T134" s="225"/>
      <c r="U134" s="216"/>
      <c r="V134" s="536"/>
      <c r="W134" s="286"/>
      <c r="X134" s="286"/>
      <c r="Y134" s="286"/>
      <c r="Z134" s="286"/>
      <c r="AA134" s="286"/>
      <c r="AB134" s="286"/>
      <c r="AC134" s="286"/>
      <c r="AD134" s="286"/>
      <c r="AE134" s="222"/>
      <c r="AF134" s="222"/>
      <c r="AG134" s="222"/>
      <c r="AH134" s="222"/>
      <c r="AI134" s="226"/>
      <c r="AJ134" s="222"/>
      <c r="AK134" s="222"/>
      <c r="AL134" s="222"/>
      <c r="AM134" s="222"/>
      <c r="AN134" s="222"/>
      <c r="AO134" s="222"/>
    </row>
    <row r="135" spans="2:41" ht="16.5" customHeight="1">
      <c r="B135" s="222"/>
      <c r="C135" s="222"/>
      <c r="D135" s="222"/>
      <c r="E135" s="222"/>
      <c r="F135" s="222"/>
      <c r="G135" s="222"/>
      <c r="H135" s="235"/>
      <c r="I135" s="235"/>
      <c r="J135" s="222"/>
      <c r="K135" s="225"/>
      <c r="L135" s="225"/>
      <c r="M135" s="225"/>
      <c r="N135" s="225"/>
      <c r="O135" s="225"/>
      <c r="P135" s="225"/>
      <c r="Q135" s="225"/>
      <c r="R135" s="225"/>
      <c r="S135" s="225"/>
      <c r="T135" s="225"/>
      <c r="U135" s="216"/>
      <c r="V135" s="536"/>
      <c r="W135" s="286"/>
      <c r="X135" s="286"/>
      <c r="Y135" s="286"/>
      <c r="Z135" s="286"/>
      <c r="AA135" s="286"/>
      <c r="AB135" s="286"/>
      <c r="AC135" s="286"/>
      <c r="AD135" s="286"/>
      <c r="AE135" s="222"/>
      <c r="AF135" s="222"/>
      <c r="AG135" s="222"/>
      <c r="AH135" s="222"/>
      <c r="AI135" s="226"/>
      <c r="AJ135" s="222"/>
      <c r="AK135" s="222"/>
      <c r="AL135" s="222"/>
      <c r="AM135" s="222"/>
      <c r="AN135" s="222"/>
      <c r="AO135" s="222"/>
    </row>
    <row r="136" spans="2:41" ht="16.5" customHeight="1">
      <c r="B136" s="222"/>
      <c r="C136" s="222"/>
      <c r="D136" s="222"/>
      <c r="E136" s="222"/>
      <c r="F136" s="222"/>
      <c r="G136" s="222"/>
      <c r="H136" s="235"/>
      <c r="I136" s="235"/>
      <c r="J136" s="222"/>
      <c r="K136" s="225"/>
      <c r="L136" s="225"/>
      <c r="M136" s="225"/>
      <c r="N136" s="225"/>
      <c r="O136" s="225"/>
      <c r="P136" s="225"/>
      <c r="Q136" s="225"/>
      <c r="R136" s="225"/>
      <c r="S136" s="225"/>
      <c r="T136" s="225"/>
      <c r="U136" s="216"/>
      <c r="V136" s="536"/>
      <c r="W136" s="286"/>
      <c r="X136" s="286"/>
      <c r="Y136" s="286"/>
      <c r="Z136" s="286"/>
      <c r="AA136" s="286"/>
      <c r="AB136" s="286"/>
      <c r="AC136" s="286"/>
      <c r="AD136" s="286"/>
      <c r="AE136" s="222"/>
      <c r="AF136" s="222"/>
      <c r="AG136" s="222"/>
      <c r="AH136" s="222"/>
      <c r="AI136" s="226"/>
      <c r="AJ136" s="222"/>
      <c r="AK136" s="222"/>
      <c r="AL136" s="222"/>
      <c r="AM136" s="222"/>
      <c r="AN136" s="222"/>
      <c r="AO136" s="222"/>
    </row>
    <row r="137" spans="2:41" ht="16.5" customHeight="1">
      <c r="B137" s="222"/>
      <c r="C137" s="222"/>
      <c r="D137" s="222"/>
      <c r="E137" s="222"/>
      <c r="F137" s="222"/>
      <c r="G137" s="222"/>
      <c r="H137" s="235"/>
      <c r="I137" s="235"/>
      <c r="J137" s="222"/>
      <c r="K137" s="225"/>
      <c r="L137" s="225"/>
      <c r="M137" s="225"/>
      <c r="N137" s="225"/>
      <c r="O137" s="225"/>
      <c r="P137" s="225"/>
      <c r="Q137" s="225"/>
      <c r="R137" s="225"/>
      <c r="S137" s="225"/>
      <c r="T137" s="225"/>
      <c r="U137" s="216"/>
      <c r="V137" s="536"/>
      <c r="W137" s="286"/>
      <c r="X137" s="286"/>
      <c r="Y137" s="286"/>
      <c r="Z137" s="286"/>
      <c r="AA137" s="286"/>
      <c r="AB137" s="286"/>
      <c r="AC137" s="286"/>
      <c r="AD137" s="286"/>
      <c r="AE137" s="222"/>
      <c r="AF137" s="222"/>
      <c r="AG137" s="222"/>
      <c r="AH137" s="222"/>
      <c r="AI137" s="226"/>
      <c r="AJ137" s="222"/>
      <c r="AK137" s="222"/>
      <c r="AL137" s="222"/>
      <c r="AM137" s="222"/>
      <c r="AN137" s="222"/>
      <c r="AO137" s="222"/>
    </row>
    <row r="138" spans="2:41" ht="16.5" customHeight="1">
      <c r="B138" s="222"/>
      <c r="C138" s="222"/>
      <c r="D138" s="222"/>
      <c r="E138" s="222"/>
      <c r="F138" s="222"/>
      <c r="G138" s="222"/>
      <c r="H138" s="235"/>
      <c r="I138" s="235"/>
      <c r="J138" s="222"/>
      <c r="K138" s="225"/>
      <c r="L138" s="225"/>
      <c r="M138" s="225"/>
      <c r="N138" s="225"/>
      <c r="O138" s="225"/>
      <c r="P138" s="225"/>
      <c r="Q138" s="225"/>
      <c r="R138" s="225"/>
      <c r="S138" s="225"/>
      <c r="T138" s="225"/>
      <c r="U138" s="216"/>
      <c r="V138" s="536"/>
      <c r="W138" s="286"/>
      <c r="X138" s="286"/>
      <c r="Y138" s="286"/>
      <c r="Z138" s="286"/>
      <c r="AA138" s="286"/>
      <c r="AB138" s="286"/>
      <c r="AC138" s="286"/>
      <c r="AD138" s="286"/>
      <c r="AE138" s="222"/>
      <c r="AF138" s="222"/>
      <c r="AG138" s="222"/>
      <c r="AH138" s="222"/>
      <c r="AI138" s="226"/>
      <c r="AJ138" s="222"/>
      <c r="AK138" s="222"/>
      <c r="AL138" s="222"/>
      <c r="AM138" s="222"/>
      <c r="AN138" s="222"/>
      <c r="AO138" s="222"/>
    </row>
    <row r="139" spans="2:41" ht="16.5" customHeight="1">
      <c r="B139" s="222"/>
      <c r="C139" s="222"/>
      <c r="D139" s="222"/>
      <c r="E139" s="222"/>
      <c r="F139" s="222"/>
      <c r="G139" s="222"/>
      <c r="H139" s="235"/>
      <c r="I139" s="235"/>
      <c r="J139" s="222"/>
      <c r="K139" s="225"/>
      <c r="L139" s="225"/>
      <c r="M139" s="225"/>
      <c r="N139" s="225"/>
      <c r="O139" s="225"/>
      <c r="P139" s="225"/>
      <c r="Q139" s="225"/>
      <c r="R139" s="225"/>
      <c r="S139" s="225"/>
      <c r="T139" s="225"/>
      <c r="U139" s="216"/>
      <c r="V139" s="536"/>
      <c r="W139" s="286"/>
      <c r="X139" s="286"/>
      <c r="Y139" s="286"/>
      <c r="Z139" s="286"/>
      <c r="AA139" s="286"/>
      <c r="AB139" s="286"/>
      <c r="AC139" s="286"/>
      <c r="AD139" s="286"/>
      <c r="AE139" s="222"/>
      <c r="AF139" s="222"/>
      <c r="AG139" s="222"/>
      <c r="AH139" s="222"/>
      <c r="AI139" s="226"/>
      <c r="AJ139" s="222"/>
      <c r="AK139" s="222"/>
      <c r="AL139" s="222"/>
      <c r="AM139" s="222"/>
      <c r="AN139" s="222"/>
      <c r="AO139" s="222"/>
    </row>
    <row r="140" spans="2:41" ht="16.5" customHeight="1">
      <c r="B140" s="222"/>
      <c r="C140" s="222"/>
      <c r="D140" s="222"/>
      <c r="E140" s="222"/>
      <c r="F140" s="222"/>
      <c r="G140" s="222"/>
      <c r="H140" s="235"/>
      <c r="I140" s="235"/>
      <c r="J140" s="222"/>
      <c r="K140" s="225"/>
      <c r="L140" s="225"/>
      <c r="M140" s="225"/>
      <c r="N140" s="225"/>
      <c r="O140" s="225"/>
      <c r="P140" s="225"/>
      <c r="Q140" s="225"/>
      <c r="R140" s="225"/>
      <c r="S140" s="225"/>
      <c r="T140" s="225"/>
      <c r="U140" s="216"/>
      <c r="V140" s="536"/>
      <c r="W140" s="286"/>
      <c r="X140" s="286"/>
      <c r="Y140" s="286"/>
      <c r="Z140" s="286"/>
      <c r="AA140" s="286"/>
      <c r="AB140" s="286"/>
      <c r="AC140" s="286"/>
      <c r="AD140" s="286"/>
      <c r="AE140" s="222"/>
      <c r="AF140" s="222"/>
      <c r="AG140" s="222"/>
      <c r="AH140" s="222"/>
      <c r="AI140" s="226"/>
      <c r="AJ140" s="222"/>
      <c r="AK140" s="222"/>
      <c r="AL140" s="222"/>
      <c r="AM140" s="222"/>
      <c r="AN140" s="222"/>
      <c r="AO140" s="222"/>
    </row>
    <row r="141" spans="2:41" ht="16.5" customHeight="1">
      <c r="B141" s="222"/>
      <c r="C141" s="222"/>
      <c r="D141" s="222"/>
      <c r="E141" s="222"/>
      <c r="F141" s="222"/>
      <c r="G141" s="222"/>
      <c r="H141" s="235"/>
      <c r="I141" s="235"/>
      <c r="J141" s="222"/>
      <c r="K141" s="225"/>
      <c r="L141" s="225"/>
      <c r="M141" s="225"/>
      <c r="N141" s="225"/>
      <c r="O141" s="225"/>
      <c r="P141" s="225"/>
      <c r="Q141" s="225"/>
      <c r="R141" s="225"/>
      <c r="S141" s="225"/>
      <c r="T141" s="225"/>
      <c r="U141" s="216"/>
      <c r="V141" s="536"/>
      <c r="W141" s="286"/>
      <c r="X141" s="286"/>
      <c r="Y141" s="286"/>
      <c r="Z141" s="286"/>
      <c r="AA141" s="286"/>
      <c r="AB141" s="286"/>
      <c r="AC141" s="286"/>
      <c r="AD141" s="286"/>
      <c r="AE141" s="222"/>
      <c r="AF141" s="222"/>
      <c r="AG141" s="222"/>
      <c r="AH141" s="222"/>
      <c r="AI141" s="226"/>
      <c r="AJ141" s="222"/>
      <c r="AK141" s="222"/>
      <c r="AL141" s="222"/>
      <c r="AM141" s="222"/>
      <c r="AN141" s="222"/>
      <c r="AO141" s="222"/>
    </row>
    <row r="142" spans="2:41" ht="16.5" customHeight="1">
      <c r="B142" s="222"/>
      <c r="C142" s="222"/>
      <c r="D142" s="222"/>
      <c r="E142" s="222"/>
      <c r="F142" s="222"/>
      <c r="G142" s="222"/>
      <c r="H142" s="235"/>
      <c r="I142" s="235"/>
      <c r="J142" s="222"/>
      <c r="K142" s="225"/>
      <c r="L142" s="225"/>
      <c r="M142" s="225"/>
      <c r="N142" s="225"/>
      <c r="O142" s="225"/>
      <c r="P142" s="225"/>
      <c r="Q142" s="225"/>
      <c r="R142" s="225"/>
      <c r="S142" s="225"/>
      <c r="T142" s="225"/>
      <c r="U142" s="216"/>
      <c r="V142" s="536"/>
      <c r="W142" s="286"/>
      <c r="X142" s="286"/>
      <c r="Y142" s="286"/>
      <c r="Z142" s="286"/>
      <c r="AA142" s="286"/>
      <c r="AB142" s="286"/>
      <c r="AC142" s="286"/>
      <c r="AD142" s="286"/>
      <c r="AE142" s="222"/>
      <c r="AF142" s="222"/>
      <c r="AG142" s="222"/>
      <c r="AH142" s="222"/>
      <c r="AI142" s="226"/>
      <c r="AJ142" s="222"/>
      <c r="AK142" s="222"/>
      <c r="AL142" s="222"/>
      <c r="AM142" s="222"/>
      <c r="AN142" s="222"/>
      <c r="AO142" s="222"/>
    </row>
    <row r="143" spans="2:41" ht="16.5" customHeight="1">
      <c r="B143" s="222"/>
      <c r="C143" s="222"/>
      <c r="D143" s="222"/>
      <c r="E143" s="222"/>
      <c r="F143" s="222"/>
      <c r="G143" s="222"/>
      <c r="H143" s="235"/>
      <c r="I143" s="235"/>
      <c r="J143" s="222"/>
      <c r="K143" s="225"/>
      <c r="L143" s="225"/>
      <c r="M143" s="225"/>
      <c r="N143" s="225"/>
      <c r="O143" s="225"/>
      <c r="P143" s="225"/>
      <c r="Q143" s="225"/>
      <c r="R143" s="225"/>
      <c r="S143" s="225"/>
      <c r="T143" s="225"/>
      <c r="U143" s="216"/>
      <c r="V143" s="536"/>
      <c r="W143" s="286"/>
      <c r="X143" s="286"/>
      <c r="Y143" s="286"/>
      <c r="Z143" s="286"/>
      <c r="AA143" s="286"/>
      <c r="AB143" s="286"/>
      <c r="AC143" s="286"/>
      <c r="AD143" s="286"/>
      <c r="AE143" s="222"/>
      <c r="AF143" s="222"/>
      <c r="AG143" s="222"/>
      <c r="AH143" s="222"/>
      <c r="AI143" s="226"/>
      <c r="AJ143" s="222"/>
      <c r="AK143" s="222"/>
      <c r="AL143" s="222"/>
      <c r="AM143" s="222"/>
      <c r="AN143" s="222"/>
      <c r="AO143" s="222"/>
    </row>
    <row r="144" spans="2:41" ht="16.5" customHeight="1">
      <c r="B144" s="222"/>
      <c r="C144" s="222"/>
      <c r="D144" s="222"/>
      <c r="E144" s="222"/>
      <c r="F144" s="222"/>
      <c r="G144" s="222"/>
      <c r="H144" s="235"/>
      <c r="I144" s="235"/>
      <c r="J144" s="222"/>
      <c r="K144" s="225"/>
      <c r="L144" s="225"/>
      <c r="M144" s="225"/>
      <c r="N144" s="225"/>
      <c r="O144" s="225"/>
      <c r="P144" s="225"/>
      <c r="Q144" s="225"/>
      <c r="R144" s="225"/>
      <c r="S144" s="225"/>
      <c r="T144" s="225"/>
      <c r="U144" s="216"/>
      <c r="V144" s="536"/>
      <c r="W144" s="286"/>
      <c r="X144" s="286"/>
      <c r="Y144" s="286"/>
      <c r="Z144" s="286"/>
      <c r="AA144" s="286"/>
      <c r="AB144" s="286"/>
      <c r="AC144" s="286"/>
      <c r="AD144" s="286"/>
      <c r="AE144" s="222"/>
      <c r="AF144" s="222"/>
      <c r="AG144" s="222"/>
      <c r="AH144" s="222"/>
      <c r="AI144" s="226"/>
      <c r="AJ144" s="222"/>
      <c r="AK144" s="222"/>
      <c r="AL144" s="222"/>
      <c r="AM144" s="222"/>
      <c r="AN144" s="222"/>
      <c r="AO144" s="222"/>
    </row>
    <row r="145" spans="2:41" ht="16.5" customHeight="1">
      <c r="B145" s="222"/>
      <c r="C145" s="222"/>
      <c r="D145" s="222"/>
      <c r="E145" s="222"/>
      <c r="F145" s="222"/>
      <c r="G145" s="222"/>
      <c r="H145" s="235"/>
      <c r="I145" s="235"/>
      <c r="J145" s="222"/>
      <c r="K145" s="225"/>
      <c r="L145" s="225"/>
      <c r="M145" s="225"/>
      <c r="N145" s="225"/>
      <c r="O145" s="225"/>
      <c r="P145" s="225"/>
      <c r="Q145" s="225"/>
      <c r="R145" s="225"/>
      <c r="S145" s="225"/>
      <c r="T145" s="225"/>
      <c r="U145" s="216"/>
      <c r="V145" s="536"/>
      <c r="W145" s="286"/>
      <c r="X145" s="286"/>
      <c r="Y145" s="286"/>
      <c r="Z145" s="286"/>
      <c r="AA145" s="286"/>
      <c r="AB145" s="286"/>
      <c r="AC145" s="286"/>
      <c r="AD145" s="286"/>
      <c r="AE145" s="222"/>
      <c r="AF145" s="222"/>
      <c r="AG145" s="222"/>
      <c r="AH145" s="222"/>
      <c r="AI145" s="226"/>
      <c r="AJ145" s="222"/>
      <c r="AK145" s="222"/>
      <c r="AL145" s="222"/>
      <c r="AM145" s="222"/>
      <c r="AN145" s="222"/>
      <c r="AO145" s="222"/>
    </row>
    <row r="146" spans="2:41" ht="16.5" customHeight="1">
      <c r="B146" s="222"/>
      <c r="C146" s="222"/>
      <c r="D146" s="222"/>
      <c r="E146" s="222"/>
      <c r="F146" s="222"/>
      <c r="G146" s="222"/>
      <c r="H146" s="235"/>
      <c r="I146" s="235"/>
      <c r="J146" s="222"/>
      <c r="K146" s="225"/>
      <c r="L146" s="225"/>
      <c r="M146" s="225"/>
      <c r="N146" s="225"/>
      <c r="O146" s="225"/>
      <c r="P146" s="225"/>
      <c r="Q146" s="225"/>
      <c r="R146" s="225"/>
      <c r="S146" s="225"/>
      <c r="T146" s="225"/>
      <c r="U146" s="216"/>
      <c r="V146" s="536"/>
      <c r="W146" s="286"/>
      <c r="X146" s="286"/>
      <c r="Y146" s="286"/>
      <c r="Z146" s="286"/>
      <c r="AA146" s="286"/>
      <c r="AB146" s="286"/>
      <c r="AC146" s="286"/>
      <c r="AD146" s="286"/>
      <c r="AE146" s="222"/>
      <c r="AF146" s="222"/>
      <c r="AG146" s="222"/>
      <c r="AH146" s="222"/>
      <c r="AI146" s="226"/>
      <c r="AJ146" s="222"/>
      <c r="AK146" s="222"/>
      <c r="AL146" s="222"/>
      <c r="AM146" s="222"/>
      <c r="AN146" s="222"/>
      <c r="AO146" s="222"/>
    </row>
    <row r="147" spans="2:41" ht="16.5" customHeight="1">
      <c r="B147" s="222"/>
      <c r="C147" s="222"/>
      <c r="D147" s="222"/>
      <c r="E147" s="222"/>
      <c r="F147" s="222"/>
      <c r="G147" s="222"/>
      <c r="H147" s="235"/>
      <c r="I147" s="235"/>
      <c r="J147" s="222"/>
      <c r="K147" s="225"/>
      <c r="L147" s="225"/>
      <c r="M147" s="225"/>
      <c r="N147" s="225"/>
      <c r="O147" s="225"/>
      <c r="P147" s="225"/>
      <c r="Q147" s="225"/>
      <c r="R147" s="225"/>
      <c r="S147" s="225"/>
      <c r="T147" s="225"/>
      <c r="U147" s="216"/>
      <c r="V147" s="536"/>
      <c r="W147" s="286"/>
      <c r="X147" s="286"/>
      <c r="Y147" s="286"/>
      <c r="Z147" s="286"/>
      <c r="AA147" s="286"/>
      <c r="AB147" s="286"/>
      <c r="AC147" s="286"/>
      <c r="AD147" s="286"/>
      <c r="AE147" s="222"/>
      <c r="AF147" s="222"/>
      <c r="AG147" s="222"/>
      <c r="AH147" s="222"/>
      <c r="AI147" s="226"/>
      <c r="AJ147" s="222"/>
      <c r="AK147" s="222"/>
      <c r="AL147" s="222"/>
      <c r="AM147" s="222"/>
      <c r="AN147" s="222"/>
      <c r="AO147" s="222"/>
    </row>
    <row r="148" spans="2:41" ht="16.5" customHeight="1">
      <c r="B148" s="222"/>
      <c r="C148" s="222"/>
      <c r="D148" s="222"/>
      <c r="E148" s="222"/>
      <c r="F148" s="222"/>
      <c r="G148" s="222"/>
      <c r="H148" s="235"/>
      <c r="I148" s="235"/>
      <c r="J148" s="222"/>
      <c r="K148" s="225"/>
      <c r="L148" s="225"/>
      <c r="M148" s="225"/>
      <c r="N148" s="225"/>
      <c r="O148" s="225"/>
      <c r="P148" s="225"/>
      <c r="Q148" s="225"/>
      <c r="R148" s="225"/>
      <c r="S148" s="225"/>
      <c r="T148" s="225"/>
      <c r="U148" s="216"/>
      <c r="V148" s="536"/>
      <c r="W148" s="286"/>
      <c r="X148" s="286"/>
      <c r="Y148" s="286"/>
      <c r="Z148" s="286"/>
      <c r="AA148" s="286"/>
      <c r="AB148" s="286"/>
      <c r="AC148" s="286"/>
      <c r="AD148" s="286"/>
      <c r="AE148" s="222"/>
      <c r="AF148" s="222"/>
      <c r="AG148" s="222"/>
      <c r="AH148" s="222"/>
      <c r="AI148" s="226"/>
      <c r="AJ148" s="222"/>
      <c r="AK148" s="222"/>
      <c r="AL148" s="222"/>
      <c r="AM148" s="222"/>
      <c r="AN148" s="222"/>
      <c r="AO148" s="222"/>
    </row>
    <row r="149" spans="2:41" ht="16.5" customHeight="1">
      <c r="B149" s="222"/>
      <c r="C149" s="222"/>
      <c r="D149" s="222"/>
      <c r="E149" s="222"/>
      <c r="F149" s="222"/>
      <c r="G149" s="222"/>
      <c r="H149" s="235"/>
      <c r="I149" s="235"/>
      <c r="J149" s="222"/>
      <c r="K149" s="225"/>
      <c r="L149" s="225"/>
      <c r="M149" s="225"/>
      <c r="N149" s="225"/>
      <c r="O149" s="225"/>
      <c r="P149" s="225"/>
      <c r="Q149" s="225"/>
      <c r="R149" s="225"/>
      <c r="S149" s="225"/>
      <c r="T149" s="225"/>
      <c r="U149" s="216"/>
      <c r="V149" s="536"/>
      <c r="W149" s="286"/>
      <c r="X149" s="286"/>
      <c r="Y149" s="286"/>
      <c r="Z149" s="286"/>
      <c r="AA149" s="286"/>
      <c r="AB149" s="286"/>
      <c r="AC149" s="286"/>
      <c r="AD149" s="286"/>
      <c r="AE149" s="222"/>
      <c r="AF149" s="222"/>
      <c r="AG149" s="222"/>
      <c r="AH149" s="222"/>
      <c r="AI149" s="226"/>
      <c r="AJ149" s="222"/>
      <c r="AK149" s="222"/>
      <c r="AL149" s="222"/>
      <c r="AM149" s="222"/>
      <c r="AN149" s="222"/>
      <c r="AO149" s="222"/>
    </row>
    <row r="150" spans="2:41" ht="16.5" customHeight="1">
      <c r="B150" s="222"/>
      <c r="C150" s="222"/>
      <c r="D150" s="222"/>
      <c r="E150" s="222"/>
      <c r="F150" s="222"/>
      <c r="G150" s="222"/>
      <c r="H150" s="235"/>
      <c r="I150" s="235"/>
      <c r="J150" s="222"/>
      <c r="K150" s="225"/>
      <c r="L150" s="225"/>
      <c r="M150" s="225"/>
      <c r="N150" s="225"/>
      <c r="O150" s="225"/>
      <c r="P150" s="225"/>
      <c r="Q150" s="225"/>
      <c r="R150" s="225"/>
      <c r="S150" s="225"/>
      <c r="T150" s="225"/>
      <c r="U150" s="216"/>
      <c r="V150" s="536"/>
      <c r="W150" s="286"/>
      <c r="X150" s="286"/>
      <c r="Y150" s="286"/>
      <c r="Z150" s="286"/>
      <c r="AA150" s="286"/>
      <c r="AB150" s="286"/>
      <c r="AC150" s="286"/>
      <c r="AD150" s="286"/>
      <c r="AE150" s="222"/>
      <c r="AF150" s="222"/>
      <c r="AG150" s="222"/>
      <c r="AH150" s="222"/>
      <c r="AI150" s="226"/>
      <c r="AJ150" s="222"/>
      <c r="AK150" s="222"/>
      <c r="AL150" s="222"/>
      <c r="AM150" s="222"/>
      <c r="AN150" s="222"/>
      <c r="AO150" s="222"/>
    </row>
    <row r="151" spans="2:41" ht="16.5" customHeight="1">
      <c r="B151" s="222"/>
      <c r="C151" s="222"/>
      <c r="D151" s="222"/>
      <c r="E151" s="222"/>
      <c r="F151" s="222"/>
      <c r="G151" s="222"/>
      <c r="H151" s="235"/>
      <c r="I151" s="235"/>
      <c r="J151" s="222"/>
      <c r="K151" s="225"/>
      <c r="L151" s="225"/>
      <c r="M151" s="225"/>
      <c r="N151" s="225"/>
      <c r="O151" s="225"/>
      <c r="P151" s="225"/>
      <c r="Q151" s="225"/>
      <c r="R151" s="225"/>
      <c r="S151" s="225"/>
      <c r="T151" s="225"/>
      <c r="U151" s="216"/>
      <c r="V151" s="536"/>
      <c r="W151" s="286"/>
      <c r="X151" s="286"/>
      <c r="Y151" s="286"/>
      <c r="Z151" s="286"/>
      <c r="AA151" s="286"/>
      <c r="AB151" s="286"/>
      <c r="AC151" s="286"/>
      <c r="AD151" s="286"/>
      <c r="AE151" s="222"/>
      <c r="AF151" s="222"/>
      <c r="AG151" s="222"/>
      <c r="AH151" s="222"/>
      <c r="AI151" s="226"/>
      <c r="AJ151" s="222"/>
      <c r="AK151" s="222"/>
      <c r="AL151" s="222"/>
      <c r="AM151" s="222"/>
      <c r="AN151" s="222"/>
      <c r="AO151" s="222"/>
    </row>
    <row r="152" spans="2:41" ht="16.5" customHeight="1">
      <c r="B152" s="222"/>
      <c r="C152" s="222"/>
      <c r="D152" s="222"/>
      <c r="E152" s="222"/>
      <c r="F152" s="222"/>
      <c r="G152" s="222"/>
      <c r="H152" s="235"/>
      <c r="I152" s="235"/>
      <c r="J152" s="222"/>
      <c r="K152" s="225"/>
      <c r="L152" s="225"/>
      <c r="M152" s="225"/>
      <c r="N152" s="225"/>
      <c r="O152" s="225"/>
      <c r="P152" s="225"/>
      <c r="Q152" s="225"/>
      <c r="R152" s="225"/>
      <c r="S152" s="225"/>
      <c r="T152" s="225"/>
      <c r="U152" s="216"/>
      <c r="V152" s="536"/>
      <c r="W152" s="286"/>
      <c r="X152" s="286"/>
      <c r="Y152" s="286"/>
      <c r="Z152" s="286"/>
      <c r="AA152" s="286"/>
      <c r="AB152" s="286"/>
      <c r="AC152" s="286"/>
      <c r="AD152" s="286"/>
      <c r="AE152" s="222"/>
      <c r="AF152" s="222"/>
      <c r="AG152" s="222"/>
      <c r="AH152" s="222"/>
      <c r="AI152" s="226"/>
      <c r="AJ152" s="222"/>
      <c r="AK152" s="222"/>
      <c r="AL152" s="222"/>
      <c r="AM152" s="222"/>
      <c r="AN152" s="222"/>
      <c r="AO152" s="222"/>
    </row>
    <row r="153" spans="2:41" ht="16.5" customHeight="1">
      <c r="B153" s="222"/>
      <c r="C153" s="222"/>
      <c r="D153" s="222"/>
      <c r="E153" s="222"/>
      <c r="F153" s="222"/>
      <c r="G153" s="222"/>
      <c r="H153" s="235"/>
      <c r="I153" s="235"/>
      <c r="J153" s="222"/>
      <c r="K153" s="225"/>
      <c r="L153" s="225"/>
      <c r="M153" s="225"/>
      <c r="N153" s="225"/>
      <c r="O153" s="225"/>
      <c r="P153" s="225"/>
      <c r="Q153" s="225"/>
      <c r="R153" s="225"/>
      <c r="S153" s="225"/>
      <c r="T153" s="225"/>
      <c r="U153" s="216"/>
      <c r="V153" s="536"/>
      <c r="W153" s="286"/>
      <c r="X153" s="286"/>
      <c r="Y153" s="286"/>
      <c r="Z153" s="286"/>
      <c r="AA153" s="286"/>
      <c r="AB153" s="286"/>
      <c r="AC153" s="286"/>
      <c r="AD153" s="286"/>
      <c r="AE153" s="222"/>
      <c r="AF153" s="222"/>
      <c r="AG153" s="222"/>
      <c r="AH153" s="222"/>
      <c r="AI153" s="226"/>
      <c r="AJ153" s="222"/>
      <c r="AK153" s="222"/>
      <c r="AL153" s="222"/>
      <c r="AM153" s="222"/>
      <c r="AN153" s="222"/>
      <c r="AO153" s="222"/>
    </row>
    <row r="154" spans="2:41" ht="16.5" customHeight="1">
      <c r="B154" s="222"/>
      <c r="C154" s="222"/>
      <c r="D154" s="222"/>
      <c r="E154" s="222"/>
      <c r="F154" s="222"/>
      <c r="G154" s="222"/>
      <c r="H154" s="235"/>
      <c r="I154" s="235"/>
      <c r="J154" s="222"/>
      <c r="K154" s="225"/>
      <c r="L154" s="225"/>
      <c r="M154" s="225"/>
      <c r="N154" s="225"/>
      <c r="O154" s="225"/>
      <c r="P154" s="225"/>
      <c r="Q154" s="225"/>
      <c r="R154" s="225"/>
      <c r="S154" s="225"/>
      <c r="T154" s="225"/>
      <c r="U154" s="216"/>
      <c r="V154" s="536"/>
      <c r="W154" s="286"/>
      <c r="X154" s="286"/>
      <c r="Y154" s="286"/>
      <c r="Z154" s="286"/>
      <c r="AA154" s="286"/>
      <c r="AB154" s="286"/>
      <c r="AC154" s="286"/>
      <c r="AD154" s="286"/>
      <c r="AE154" s="222"/>
      <c r="AF154" s="222"/>
      <c r="AG154" s="222"/>
      <c r="AH154" s="222"/>
      <c r="AI154" s="226"/>
      <c r="AJ154" s="222"/>
      <c r="AK154" s="222"/>
      <c r="AL154" s="222"/>
      <c r="AM154" s="222"/>
      <c r="AN154" s="222"/>
      <c r="AO154" s="222"/>
    </row>
    <row r="155" spans="2:41" ht="16.5" customHeight="1">
      <c r="B155" s="222"/>
      <c r="C155" s="222"/>
      <c r="D155" s="222"/>
      <c r="E155" s="222"/>
      <c r="F155" s="222"/>
      <c r="G155" s="222"/>
      <c r="H155" s="235"/>
      <c r="I155" s="235"/>
      <c r="J155" s="222"/>
      <c r="K155" s="225"/>
      <c r="L155" s="225"/>
      <c r="M155" s="225"/>
      <c r="N155" s="225"/>
      <c r="O155" s="225"/>
      <c r="P155" s="225"/>
      <c r="Q155" s="225"/>
      <c r="R155" s="225"/>
      <c r="S155" s="225"/>
      <c r="T155" s="225"/>
      <c r="U155" s="216"/>
      <c r="V155" s="536"/>
      <c r="W155" s="286"/>
      <c r="X155" s="286"/>
      <c r="Y155" s="286"/>
      <c r="Z155" s="286"/>
      <c r="AA155" s="286"/>
      <c r="AB155" s="286"/>
      <c r="AC155" s="286"/>
      <c r="AD155" s="286"/>
      <c r="AE155" s="222"/>
      <c r="AF155" s="222"/>
      <c r="AG155" s="222"/>
      <c r="AH155" s="222"/>
      <c r="AI155" s="226"/>
      <c r="AJ155" s="222"/>
      <c r="AK155" s="222"/>
      <c r="AL155" s="222"/>
      <c r="AM155" s="222"/>
      <c r="AN155" s="222"/>
      <c r="AO155" s="222"/>
    </row>
    <row r="156" spans="2:41" ht="16.5" customHeight="1">
      <c r="B156" s="222"/>
      <c r="C156" s="222"/>
      <c r="D156" s="222"/>
      <c r="E156" s="222"/>
      <c r="F156" s="222"/>
      <c r="G156" s="222"/>
      <c r="H156" s="235"/>
      <c r="I156" s="235"/>
      <c r="J156" s="222"/>
      <c r="K156" s="225"/>
      <c r="L156" s="225"/>
      <c r="M156" s="225"/>
      <c r="N156" s="225"/>
      <c r="O156" s="225"/>
      <c r="P156" s="225"/>
      <c r="Q156" s="225"/>
      <c r="R156" s="225"/>
      <c r="S156" s="225"/>
      <c r="T156" s="225"/>
      <c r="U156" s="216"/>
      <c r="V156" s="536"/>
      <c r="W156" s="286"/>
      <c r="X156" s="286"/>
      <c r="Y156" s="286"/>
      <c r="Z156" s="286"/>
      <c r="AA156" s="286"/>
      <c r="AB156" s="286"/>
      <c r="AC156" s="286"/>
      <c r="AD156" s="286"/>
      <c r="AE156" s="222"/>
      <c r="AF156" s="222"/>
      <c r="AG156" s="222"/>
      <c r="AH156" s="222"/>
      <c r="AI156" s="226"/>
      <c r="AJ156" s="222"/>
      <c r="AK156" s="222"/>
      <c r="AL156" s="222"/>
      <c r="AM156" s="222"/>
      <c r="AN156" s="222"/>
      <c r="AO156" s="222"/>
    </row>
    <row r="157" spans="2:41" ht="16.5" customHeight="1">
      <c r="B157" s="222"/>
      <c r="C157" s="222"/>
      <c r="D157" s="222"/>
      <c r="E157" s="222"/>
      <c r="F157" s="222"/>
      <c r="G157" s="222"/>
      <c r="H157" s="235"/>
      <c r="I157" s="235"/>
      <c r="J157" s="222"/>
      <c r="K157" s="225"/>
      <c r="L157" s="225"/>
      <c r="M157" s="225"/>
      <c r="N157" s="225"/>
      <c r="O157" s="225"/>
      <c r="P157" s="225"/>
      <c r="Q157" s="225"/>
      <c r="R157" s="225"/>
      <c r="S157" s="225"/>
      <c r="T157" s="225"/>
      <c r="U157" s="216"/>
      <c r="V157" s="536"/>
      <c r="W157" s="286"/>
      <c r="X157" s="286"/>
      <c r="Y157" s="286"/>
      <c r="Z157" s="286"/>
      <c r="AA157" s="286"/>
      <c r="AB157" s="286"/>
      <c r="AC157" s="286"/>
      <c r="AD157" s="286"/>
      <c r="AE157" s="222"/>
      <c r="AF157" s="222"/>
      <c r="AG157" s="222"/>
      <c r="AH157" s="222"/>
      <c r="AI157" s="226"/>
      <c r="AJ157" s="222"/>
      <c r="AK157" s="222"/>
      <c r="AL157" s="222"/>
      <c r="AM157" s="222"/>
      <c r="AN157" s="222"/>
      <c r="AO157" s="222"/>
    </row>
    <row r="158" spans="2:41" ht="16.5" customHeight="1">
      <c r="B158" s="222"/>
      <c r="C158" s="222"/>
      <c r="D158" s="222"/>
      <c r="E158" s="222"/>
      <c r="F158" s="222"/>
      <c r="G158" s="222"/>
      <c r="H158" s="235"/>
      <c r="I158" s="235"/>
      <c r="J158" s="222"/>
      <c r="K158" s="225"/>
      <c r="L158" s="225"/>
      <c r="M158" s="225"/>
      <c r="N158" s="225"/>
      <c r="O158" s="225"/>
      <c r="P158" s="225"/>
      <c r="Q158" s="225"/>
      <c r="R158" s="225"/>
      <c r="S158" s="225"/>
      <c r="T158" s="225"/>
      <c r="U158" s="216"/>
      <c r="V158" s="536"/>
      <c r="W158" s="286"/>
      <c r="X158" s="286"/>
      <c r="Y158" s="286"/>
      <c r="Z158" s="286"/>
      <c r="AA158" s="286"/>
      <c r="AB158" s="286"/>
      <c r="AC158" s="286"/>
      <c r="AD158" s="286"/>
      <c r="AE158" s="222"/>
      <c r="AF158" s="222"/>
      <c r="AG158" s="222"/>
      <c r="AH158" s="222"/>
      <c r="AI158" s="226"/>
      <c r="AJ158" s="222"/>
      <c r="AK158" s="222"/>
      <c r="AL158" s="222"/>
      <c r="AM158" s="222"/>
      <c r="AN158" s="222"/>
      <c r="AO158" s="222"/>
    </row>
    <row r="159" spans="2:41" ht="16.5" customHeight="1">
      <c r="B159" s="222"/>
      <c r="C159" s="222"/>
      <c r="D159" s="222"/>
      <c r="E159" s="222"/>
      <c r="F159" s="222"/>
      <c r="G159" s="222"/>
      <c r="H159" s="235"/>
      <c r="I159" s="235"/>
      <c r="J159" s="222"/>
      <c r="K159" s="225"/>
      <c r="L159" s="225"/>
      <c r="M159" s="225"/>
      <c r="N159" s="225"/>
      <c r="O159" s="225"/>
      <c r="P159" s="225"/>
      <c r="Q159" s="225"/>
      <c r="R159" s="225"/>
      <c r="S159" s="225"/>
      <c r="T159" s="225"/>
      <c r="U159" s="216"/>
      <c r="V159" s="536"/>
      <c r="W159" s="286"/>
      <c r="X159" s="286"/>
      <c r="Y159" s="286"/>
      <c r="Z159" s="286"/>
      <c r="AA159" s="286"/>
      <c r="AB159" s="286"/>
      <c r="AC159" s="286"/>
      <c r="AD159" s="286"/>
      <c r="AE159" s="222"/>
      <c r="AF159" s="222"/>
      <c r="AG159" s="222"/>
      <c r="AH159" s="222"/>
      <c r="AI159" s="226"/>
      <c r="AJ159" s="222"/>
      <c r="AK159" s="222"/>
      <c r="AL159" s="222"/>
      <c r="AM159" s="222"/>
      <c r="AN159" s="222"/>
      <c r="AO159" s="222"/>
    </row>
    <row r="160" spans="2:41" ht="16.5" customHeight="1">
      <c r="B160" s="222"/>
      <c r="C160" s="222"/>
      <c r="D160" s="222"/>
      <c r="E160" s="222"/>
      <c r="F160" s="222"/>
      <c r="G160" s="222"/>
      <c r="H160" s="235"/>
      <c r="I160" s="235"/>
      <c r="J160" s="222"/>
      <c r="K160" s="225"/>
      <c r="L160" s="225"/>
      <c r="M160" s="225"/>
      <c r="N160" s="225"/>
      <c r="O160" s="225"/>
      <c r="P160" s="225"/>
      <c r="Q160" s="225"/>
      <c r="R160" s="225"/>
      <c r="S160" s="225"/>
      <c r="T160" s="225"/>
      <c r="U160" s="216"/>
      <c r="V160" s="536"/>
      <c r="W160" s="286"/>
      <c r="X160" s="286"/>
      <c r="Y160" s="286"/>
      <c r="Z160" s="286"/>
      <c r="AA160" s="286"/>
      <c r="AB160" s="286"/>
      <c r="AC160" s="286"/>
      <c r="AD160" s="286"/>
      <c r="AE160" s="222"/>
      <c r="AF160" s="222"/>
      <c r="AG160" s="222"/>
      <c r="AH160" s="222"/>
      <c r="AI160" s="226"/>
      <c r="AJ160" s="222"/>
      <c r="AK160" s="222"/>
      <c r="AL160" s="222"/>
      <c r="AM160" s="222"/>
      <c r="AN160" s="222"/>
      <c r="AO160" s="222"/>
    </row>
    <row r="161" spans="2:41" ht="16.5" customHeight="1">
      <c r="B161" s="222"/>
      <c r="C161" s="222"/>
      <c r="D161" s="222"/>
      <c r="E161" s="222"/>
      <c r="F161" s="222"/>
      <c r="G161" s="222"/>
      <c r="H161" s="235"/>
      <c r="I161" s="235"/>
      <c r="J161" s="222"/>
      <c r="K161" s="225"/>
      <c r="L161" s="225"/>
      <c r="M161" s="225"/>
      <c r="N161" s="225"/>
      <c r="O161" s="225"/>
      <c r="P161" s="225"/>
      <c r="Q161" s="225"/>
      <c r="R161" s="225"/>
      <c r="S161" s="225"/>
      <c r="T161" s="225"/>
      <c r="U161" s="216"/>
      <c r="V161" s="536"/>
      <c r="W161" s="286"/>
      <c r="X161" s="286"/>
      <c r="Y161" s="286"/>
      <c r="Z161" s="286"/>
      <c r="AA161" s="286"/>
      <c r="AB161" s="286"/>
      <c r="AC161" s="286"/>
      <c r="AD161" s="286"/>
      <c r="AE161" s="222"/>
      <c r="AF161" s="222"/>
      <c r="AG161" s="222"/>
      <c r="AH161" s="222"/>
      <c r="AI161" s="226"/>
      <c r="AJ161" s="222"/>
      <c r="AK161" s="222"/>
      <c r="AL161" s="222"/>
      <c r="AM161" s="222"/>
      <c r="AN161" s="222"/>
      <c r="AO161" s="222"/>
    </row>
    <row r="162" spans="2:41" ht="16.5" customHeight="1">
      <c r="B162" s="222"/>
      <c r="C162" s="222"/>
      <c r="D162" s="222"/>
      <c r="E162" s="222"/>
      <c r="F162" s="222"/>
      <c r="G162" s="222"/>
      <c r="H162" s="235"/>
      <c r="I162" s="235"/>
      <c r="J162" s="222"/>
      <c r="K162" s="225"/>
      <c r="L162" s="225"/>
      <c r="M162" s="225"/>
      <c r="N162" s="225"/>
      <c r="O162" s="225"/>
      <c r="P162" s="225"/>
      <c r="Q162" s="225"/>
      <c r="R162" s="225"/>
      <c r="S162" s="225"/>
      <c r="T162" s="225"/>
      <c r="U162" s="216"/>
      <c r="V162" s="536"/>
      <c r="W162" s="286"/>
      <c r="X162" s="286"/>
      <c r="Y162" s="286"/>
      <c r="Z162" s="286"/>
      <c r="AA162" s="286"/>
      <c r="AB162" s="286"/>
      <c r="AC162" s="286"/>
      <c r="AD162" s="286"/>
      <c r="AE162" s="222"/>
      <c r="AF162" s="222"/>
      <c r="AG162" s="222"/>
      <c r="AH162" s="222"/>
      <c r="AI162" s="226"/>
      <c r="AJ162" s="222"/>
      <c r="AK162" s="222"/>
      <c r="AL162" s="222"/>
      <c r="AM162" s="222"/>
      <c r="AN162" s="222"/>
      <c r="AO162" s="222"/>
    </row>
    <row r="163" spans="2:41" ht="16.5" customHeight="1">
      <c r="B163" s="222"/>
      <c r="C163" s="222"/>
      <c r="D163" s="222"/>
      <c r="E163" s="222"/>
      <c r="F163" s="222"/>
      <c r="G163" s="222"/>
      <c r="H163" s="235"/>
      <c r="I163" s="235"/>
      <c r="J163" s="222"/>
      <c r="K163" s="225"/>
      <c r="L163" s="225"/>
      <c r="M163" s="225"/>
      <c r="N163" s="225"/>
      <c r="O163" s="225"/>
      <c r="P163" s="225"/>
      <c r="Q163" s="225"/>
      <c r="R163" s="225"/>
      <c r="S163" s="225"/>
      <c r="T163" s="225"/>
      <c r="U163" s="216"/>
      <c r="V163" s="536"/>
      <c r="W163" s="286"/>
      <c r="X163" s="286"/>
      <c r="Y163" s="286"/>
      <c r="Z163" s="286"/>
      <c r="AA163" s="286"/>
      <c r="AB163" s="286"/>
      <c r="AC163" s="286"/>
      <c r="AD163" s="286"/>
      <c r="AE163" s="222"/>
      <c r="AF163" s="222"/>
      <c r="AG163" s="222"/>
      <c r="AH163" s="222"/>
      <c r="AI163" s="226"/>
      <c r="AJ163" s="222"/>
      <c r="AK163" s="222"/>
      <c r="AL163" s="222"/>
      <c r="AM163" s="222"/>
      <c r="AN163" s="222"/>
      <c r="AO163" s="222"/>
    </row>
    <row r="164" spans="2:41" ht="16.5" customHeight="1">
      <c r="B164" s="222"/>
      <c r="C164" s="222"/>
      <c r="D164" s="222"/>
      <c r="E164" s="222"/>
      <c r="F164" s="222"/>
      <c r="G164" s="222"/>
      <c r="H164" s="235"/>
      <c r="I164" s="235"/>
      <c r="J164" s="222"/>
      <c r="K164" s="225"/>
      <c r="L164" s="225"/>
      <c r="M164" s="225"/>
      <c r="N164" s="225"/>
      <c r="O164" s="225"/>
      <c r="P164" s="225"/>
      <c r="Q164" s="225"/>
      <c r="R164" s="225"/>
      <c r="S164" s="225"/>
      <c r="T164" s="225"/>
      <c r="U164" s="216"/>
      <c r="V164" s="536"/>
      <c r="W164" s="286"/>
      <c r="X164" s="286"/>
      <c r="Y164" s="286"/>
      <c r="Z164" s="286"/>
      <c r="AA164" s="286"/>
      <c r="AB164" s="286"/>
      <c r="AC164" s="286"/>
      <c r="AD164" s="286"/>
      <c r="AE164" s="222"/>
      <c r="AF164" s="222"/>
      <c r="AG164" s="222"/>
      <c r="AH164" s="222"/>
      <c r="AI164" s="226"/>
      <c r="AJ164" s="222"/>
      <c r="AK164" s="222"/>
      <c r="AL164" s="222"/>
      <c r="AM164" s="222"/>
      <c r="AN164" s="222"/>
      <c r="AO164" s="222"/>
    </row>
    <row r="165" spans="2:41" ht="16.5" customHeight="1">
      <c r="B165" s="222"/>
      <c r="C165" s="222"/>
      <c r="D165" s="222"/>
      <c r="E165" s="222"/>
      <c r="F165" s="222"/>
      <c r="G165" s="222"/>
      <c r="H165" s="235"/>
      <c r="I165" s="235"/>
      <c r="J165" s="222"/>
      <c r="K165" s="225"/>
      <c r="L165" s="225"/>
      <c r="M165" s="225"/>
      <c r="N165" s="225"/>
      <c r="O165" s="225"/>
      <c r="P165" s="225"/>
      <c r="Q165" s="225"/>
      <c r="R165" s="225"/>
      <c r="S165" s="225"/>
      <c r="T165" s="225"/>
      <c r="U165" s="216"/>
      <c r="V165" s="536"/>
      <c r="W165" s="286"/>
      <c r="X165" s="286"/>
      <c r="Y165" s="286"/>
      <c r="Z165" s="286"/>
      <c r="AA165" s="286"/>
      <c r="AB165" s="286"/>
      <c r="AC165" s="286"/>
      <c r="AD165" s="286"/>
      <c r="AE165" s="222"/>
      <c r="AF165" s="222"/>
      <c r="AG165" s="222"/>
      <c r="AH165" s="222"/>
      <c r="AI165" s="226"/>
      <c r="AJ165" s="222"/>
      <c r="AK165" s="222"/>
      <c r="AL165" s="222"/>
      <c r="AM165" s="222"/>
      <c r="AN165" s="222"/>
      <c r="AO165" s="222"/>
    </row>
    <row r="166" spans="2:41" ht="16.5" customHeight="1">
      <c r="B166" s="222"/>
      <c r="C166" s="222"/>
      <c r="D166" s="222"/>
      <c r="E166" s="222"/>
      <c r="F166" s="222"/>
      <c r="G166" s="222"/>
      <c r="H166" s="235"/>
      <c r="I166" s="235"/>
      <c r="J166" s="222"/>
      <c r="K166" s="225"/>
      <c r="L166" s="225"/>
      <c r="M166" s="225"/>
      <c r="N166" s="225"/>
      <c r="O166" s="225"/>
      <c r="P166" s="225"/>
      <c r="Q166" s="225"/>
      <c r="R166" s="225"/>
      <c r="S166" s="225"/>
      <c r="T166" s="225"/>
      <c r="U166" s="216"/>
      <c r="V166" s="536"/>
      <c r="W166" s="286"/>
      <c r="X166" s="286"/>
      <c r="Y166" s="286"/>
      <c r="Z166" s="286"/>
      <c r="AA166" s="286"/>
      <c r="AB166" s="286"/>
      <c r="AC166" s="286"/>
      <c r="AD166" s="286"/>
      <c r="AE166" s="222"/>
      <c r="AF166" s="222"/>
      <c r="AG166" s="222"/>
      <c r="AH166" s="222"/>
      <c r="AI166" s="226"/>
      <c r="AJ166" s="222"/>
      <c r="AK166" s="222"/>
      <c r="AL166" s="222"/>
      <c r="AM166" s="222"/>
      <c r="AN166" s="222"/>
      <c r="AO166" s="222"/>
    </row>
    <row r="167" spans="2:41" ht="16.5" customHeight="1">
      <c r="B167" s="222"/>
      <c r="C167" s="222"/>
      <c r="D167" s="222"/>
      <c r="E167" s="222"/>
      <c r="F167" s="222"/>
      <c r="G167" s="222"/>
      <c r="H167" s="235"/>
      <c r="I167" s="235"/>
      <c r="J167" s="222"/>
      <c r="K167" s="225"/>
      <c r="L167" s="225"/>
      <c r="M167" s="225"/>
      <c r="N167" s="225"/>
      <c r="O167" s="225"/>
      <c r="P167" s="225"/>
      <c r="Q167" s="225"/>
      <c r="R167" s="225"/>
      <c r="S167" s="225"/>
      <c r="T167" s="225"/>
      <c r="U167" s="216"/>
      <c r="V167" s="536"/>
      <c r="W167" s="286"/>
      <c r="X167" s="286"/>
      <c r="Y167" s="286"/>
      <c r="Z167" s="286"/>
      <c r="AA167" s="286"/>
      <c r="AB167" s="286"/>
      <c r="AC167" s="286"/>
      <c r="AD167" s="286"/>
      <c r="AE167" s="222"/>
      <c r="AF167" s="222"/>
      <c r="AG167" s="222"/>
      <c r="AH167" s="222"/>
      <c r="AI167" s="226"/>
      <c r="AJ167" s="222"/>
      <c r="AK167" s="222"/>
      <c r="AL167" s="222"/>
      <c r="AM167" s="222"/>
      <c r="AN167" s="222"/>
      <c r="AO167" s="222"/>
    </row>
    <row r="168" spans="2:41" ht="16.5" customHeight="1">
      <c r="B168" s="222"/>
      <c r="C168" s="222"/>
      <c r="D168" s="222"/>
      <c r="E168" s="222"/>
      <c r="F168" s="222"/>
      <c r="G168" s="222"/>
      <c r="H168" s="235"/>
      <c r="I168" s="235"/>
      <c r="J168" s="222"/>
      <c r="K168" s="225"/>
      <c r="L168" s="225"/>
      <c r="M168" s="225"/>
      <c r="N168" s="225"/>
      <c r="O168" s="225"/>
      <c r="P168" s="225"/>
      <c r="Q168" s="225"/>
      <c r="R168" s="225"/>
      <c r="S168" s="225"/>
      <c r="T168" s="225"/>
      <c r="U168" s="216"/>
      <c r="V168" s="536"/>
      <c r="W168" s="286"/>
      <c r="X168" s="286"/>
      <c r="Y168" s="286"/>
      <c r="Z168" s="286"/>
      <c r="AA168" s="286"/>
      <c r="AB168" s="286"/>
      <c r="AC168" s="286"/>
      <c r="AD168" s="286"/>
      <c r="AE168" s="222"/>
      <c r="AF168" s="222"/>
      <c r="AG168" s="222"/>
      <c r="AH168" s="222"/>
      <c r="AI168" s="226"/>
      <c r="AJ168" s="222"/>
      <c r="AK168" s="222"/>
      <c r="AL168" s="222"/>
      <c r="AM168" s="222"/>
      <c r="AN168" s="222"/>
      <c r="AO168" s="222"/>
    </row>
    <row r="169" spans="2:41" ht="16.5" customHeight="1">
      <c r="B169" s="222"/>
      <c r="C169" s="222"/>
      <c r="D169" s="222"/>
      <c r="E169" s="222"/>
      <c r="F169" s="222"/>
      <c r="G169" s="222"/>
      <c r="H169" s="235"/>
      <c r="I169" s="235"/>
      <c r="J169" s="222"/>
      <c r="K169" s="225"/>
      <c r="L169" s="225"/>
      <c r="M169" s="225"/>
      <c r="N169" s="225"/>
      <c r="O169" s="225"/>
      <c r="P169" s="225"/>
      <c r="Q169" s="225"/>
      <c r="R169" s="225"/>
      <c r="S169" s="225"/>
      <c r="T169" s="225"/>
      <c r="U169" s="216"/>
      <c r="V169" s="536"/>
      <c r="W169" s="286"/>
      <c r="X169" s="286"/>
      <c r="Y169" s="286"/>
      <c r="Z169" s="286"/>
      <c r="AA169" s="286"/>
      <c r="AB169" s="286"/>
      <c r="AC169" s="286"/>
      <c r="AD169" s="286"/>
      <c r="AE169" s="222"/>
      <c r="AF169" s="222"/>
      <c r="AG169" s="222"/>
      <c r="AH169" s="222"/>
      <c r="AI169" s="226"/>
      <c r="AJ169" s="222"/>
      <c r="AK169" s="222"/>
      <c r="AL169" s="222"/>
      <c r="AM169" s="222"/>
      <c r="AN169" s="222"/>
      <c r="AO169" s="222"/>
    </row>
    <row r="170" spans="2:41" ht="16.5" customHeight="1">
      <c r="B170" s="222"/>
      <c r="C170" s="222"/>
      <c r="D170" s="222"/>
      <c r="E170" s="222"/>
      <c r="F170" s="222"/>
      <c r="G170" s="222"/>
      <c r="H170" s="235"/>
      <c r="I170" s="235"/>
      <c r="J170" s="222"/>
      <c r="K170" s="225"/>
      <c r="L170" s="225"/>
      <c r="M170" s="225"/>
      <c r="N170" s="225"/>
      <c r="O170" s="225"/>
      <c r="P170" s="225"/>
      <c r="Q170" s="225"/>
      <c r="R170" s="225"/>
      <c r="S170" s="225"/>
      <c r="T170" s="225"/>
      <c r="U170" s="216"/>
      <c r="V170" s="536"/>
      <c r="W170" s="286"/>
      <c r="X170" s="286"/>
      <c r="Y170" s="286"/>
      <c r="Z170" s="286"/>
      <c r="AA170" s="286"/>
      <c r="AB170" s="286"/>
      <c r="AC170" s="286"/>
      <c r="AD170" s="286"/>
      <c r="AE170" s="222"/>
      <c r="AF170" s="222"/>
      <c r="AG170" s="222"/>
      <c r="AH170" s="222"/>
      <c r="AI170" s="226"/>
      <c r="AJ170" s="222"/>
      <c r="AK170" s="222"/>
      <c r="AL170" s="222"/>
      <c r="AM170" s="222"/>
      <c r="AN170" s="222"/>
      <c r="AO170" s="222"/>
    </row>
    <row r="171" spans="2:41" ht="16.5" customHeight="1">
      <c r="B171" s="222"/>
      <c r="C171" s="222"/>
      <c r="D171" s="222"/>
      <c r="E171" s="222"/>
      <c r="F171" s="222"/>
      <c r="G171" s="222"/>
      <c r="H171" s="235"/>
      <c r="I171" s="235"/>
      <c r="J171" s="222"/>
      <c r="K171" s="225"/>
      <c r="L171" s="225"/>
      <c r="M171" s="225"/>
      <c r="N171" s="225"/>
      <c r="O171" s="225"/>
      <c r="P171" s="225"/>
      <c r="Q171" s="225"/>
      <c r="R171" s="225"/>
      <c r="S171" s="225"/>
      <c r="T171" s="225"/>
      <c r="U171" s="216"/>
      <c r="V171" s="536"/>
      <c r="W171" s="286"/>
      <c r="X171" s="286"/>
      <c r="Y171" s="286"/>
      <c r="Z171" s="286"/>
      <c r="AA171" s="286"/>
      <c r="AB171" s="286"/>
      <c r="AC171" s="286"/>
      <c r="AD171" s="286"/>
      <c r="AE171" s="222"/>
      <c r="AF171" s="222"/>
      <c r="AG171" s="222"/>
      <c r="AH171" s="222"/>
      <c r="AI171" s="226"/>
      <c r="AJ171" s="222"/>
      <c r="AK171" s="222"/>
      <c r="AL171" s="222"/>
      <c r="AM171" s="222"/>
      <c r="AN171" s="222"/>
      <c r="AO171" s="222"/>
    </row>
    <row r="172" spans="2:41" ht="16.5" customHeight="1">
      <c r="B172" s="222"/>
      <c r="C172" s="222"/>
      <c r="D172" s="222"/>
      <c r="E172" s="222"/>
      <c r="F172" s="222"/>
      <c r="G172" s="222"/>
      <c r="H172" s="235"/>
      <c r="I172" s="235"/>
      <c r="J172" s="222"/>
      <c r="K172" s="225"/>
      <c r="L172" s="225"/>
      <c r="M172" s="225"/>
      <c r="N172" s="225"/>
      <c r="O172" s="225"/>
      <c r="P172" s="225"/>
      <c r="Q172" s="225"/>
      <c r="R172" s="225"/>
      <c r="S172" s="225"/>
      <c r="T172" s="225"/>
      <c r="U172" s="216"/>
      <c r="V172" s="536"/>
      <c r="W172" s="286"/>
      <c r="X172" s="286"/>
      <c r="Y172" s="286"/>
      <c r="Z172" s="286"/>
      <c r="AA172" s="286"/>
      <c r="AB172" s="286"/>
      <c r="AC172" s="286"/>
      <c r="AD172" s="286"/>
      <c r="AE172" s="222"/>
      <c r="AF172" s="222"/>
      <c r="AG172" s="222"/>
      <c r="AH172" s="222"/>
      <c r="AI172" s="226"/>
      <c r="AJ172" s="222"/>
      <c r="AK172" s="222"/>
      <c r="AL172" s="222"/>
      <c r="AM172" s="222"/>
      <c r="AN172" s="222"/>
      <c r="AO172" s="222"/>
    </row>
    <row r="173" spans="2:41" ht="16.5" customHeight="1">
      <c r="B173" s="222"/>
      <c r="C173" s="222"/>
      <c r="D173" s="222"/>
      <c r="E173" s="222"/>
      <c r="F173" s="222"/>
      <c r="G173" s="222"/>
      <c r="H173" s="235"/>
      <c r="I173" s="235"/>
      <c r="J173" s="222"/>
      <c r="K173" s="225"/>
      <c r="L173" s="225"/>
      <c r="M173" s="225"/>
      <c r="N173" s="225"/>
      <c r="O173" s="225"/>
      <c r="P173" s="225"/>
      <c r="Q173" s="225"/>
      <c r="R173" s="225"/>
      <c r="S173" s="225"/>
      <c r="T173" s="225"/>
      <c r="U173" s="216"/>
      <c r="V173" s="536"/>
      <c r="W173" s="286"/>
      <c r="X173" s="286"/>
      <c r="Y173" s="286"/>
      <c r="Z173" s="286"/>
      <c r="AA173" s="286"/>
      <c r="AB173" s="286"/>
      <c r="AC173" s="286"/>
      <c r="AD173" s="286"/>
      <c r="AE173" s="222"/>
      <c r="AF173" s="222"/>
      <c r="AG173" s="222"/>
      <c r="AH173" s="222"/>
      <c r="AI173" s="226"/>
      <c r="AJ173" s="222"/>
      <c r="AK173" s="222"/>
      <c r="AL173" s="222"/>
      <c r="AM173" s="222"/>
      <c r="AN173" s="222"/>
      <c r="AO173" s="222"/>
    </row>
    <row r="174" spans="2:41" ht="16.5" customHeight="1">
      <c r="B174" s="222"/>
      <c r="C174" s="222"/>
      <c r="D174" s="222"/>
      <c r="E174" s="222"/>
      <c r="F174" s="222"/>
      <c r="G174" s="222"/>
      <c r="H174" s="235"/>
      <c r="I174" s="235"/>
      <c r="J174" s="222"/>
      <c r="K174" s="225"/>
      <c r="L174" s="225"/>
      <c r="M174" s="225"/>
      <c r="N174" s="225"/>
      <c r="O174" s="225"/>
      <c r="P174" s="225"/>
      <c r="Q174" s="225"/>
      <c r="R174" s="225"/>
      <c r="S174" s="225"/>
      <c r="T174" s="225"/>
      <c r="U174" s="216"/>
      <c r="V174" s="536"/>
      <c r="W174" s="286"/>
      <c r="X174" s="286"/>
      <c r="Y174" s="286"/>
      <c r="Z174" s="286"/>
      <c r="AA174" s="286"/>
      <c r="AB174" s="286"/>
      <c r="AC174" s="286"/>
      <c r="AD174" s="286"/>
      <c r="AE174" s="222"/>
      <c r="AF174" s="222"/>
      <c r="AG174" s="222"/>
      <c r="AH174" s="222"/>
      <c r="AI174" s="226"/>
      <c r="AJ174" s="222"/>
      <c r="AK174" s="222"/>
      <c r="AL174" s="222"/>
      <c r="AM174" s="222"/>
      <c r="AN174" s="222"/>
      <c r="AO174" s="222"/>
    </row>
    <row r="175" spans="2:41" ht="16.5" customHeight="1">
      <c r="B175" s="222"/>
      <c r="C175" s="222"/>
      <c r="D175" s="222"/>
      <c r="E175" s="222"/>
      <c r="F175" s="222"/>
      <c r="G175" s="222"/>
      <c r="H175" s="235"/>
      <c r="I175" s="235"/>
      <c r="J175" s="222"/>
      <c r="K175" s="225"/>
      <c r="L175" s="225"/>
      <c r="M175" s="225"/>
      <c r="N175" s="225"/>
      <c r="O175" s="225"/>
      <c r="P175" s="225"/>
      <c r="Q175" s="225"/>
      <c r="R175" s="225"/>
      <c r="S175" s="225"/>
      <c r="T175" s="225"/>
      <c r="U175" s="216"/>
      <c r="V175" s="536"/>
      <c r="W175" s="286"/>
      <c r="X175" s="286"/>
      <c r="Y175" s="286"/>
      <c r="Z175" s="286"/>
      <c r="AA175" s="286"/>
      <c r="AB175" s="286"/>
      <c r="AC175" s="286"/>
      <c r="AD175" s="286"/>
      <c r="AE175" s="222"/>
      <c r="AF175" s="222"/>
      <c r="AG175" s="222"/>
      <c r="AH175" s="222"/>
      <c r="AI175" s="226"/>
      <c r="AJ175" s="222"/>
      <c r="AK175" s="222"/>
      <c r="AL175" s="222"/>
      <c r="AM175" s="222"/>
      <c r="AN175" s="222"/>
      <c r="AO175" s="222"/>
    </row>
    <row r="176" spans="2:41" ht="16.5" customHeight="1">
      <c r="B176" s="222"/>
      <c r="C176" s="222"/>
      <c r="D176" s="222"/>
      <c r="E176" s="222"/>
      <c r="F176" s="222"/>
      <c r="G176" s="222"/>
      <c r="H176" s="235"/>
      <c r="I176" s="235"/>
      <c r="J176" s="222"/>
      <c r="K176" s="225"/>
      <c r="L176" s="225"/>
      <c r="M176" s="225"/>
      <c r="N176" s="225"/>
      <c r="O176" s="225"/>
      <c r="P176" s="225"/>
      <c r="Q176" s="225"/>
      <c r="R176" s="225"/>
      <c r="S176" s="225"/>
      <c r="T176" s="225"/>
      <c r="U176" s="216"/>
      <c r="V176" s="536"/>
      <c r="W176" s="286"/>
      <c r="X176" s="286"/>
      <c r="Y176" s="286"/>
      <c r="Z176" s="286"/>
      <c r="AA176" s="286"/>
      <c r="AB176" s="286"/>
      <c r="AC176" s="286"/>
      <c r="AD176" s="286"/>
      <c r="AE176" s="222"/>
      <c r="AF176" s="222"/>
      <c r="AG176" s="222"/>
      <c r="AH176" s="222"/>
      <c r="AI176" s="226"/>
      <c r="AJ176" s="222"/>
      <c r="AK176" s="222"/>
      <c r="AL176" s="222"/>
      <c r="AM176" s="222"/>
      <c r="AN176" s="222"/>
      <c r="AO176" s="222"/>
    </row>
    <row r="177" spans="2:41" ht="16.5" customHeight="1">
      <c r="B177" s="222"/>
      <c r="C177" s="222"/>
      <c r="D177" s="222"/>
      <c r="E177" s="222"/>
      <c r="F177" s="222"/>
      <c r="G177" s="222"/>
      <c r="H177" s="235"/>
      <c r="I177" s="235"/>
      <c r="J177" s="222"/>
      <c r="K177" s="225"/>
      <c r="L177" s="225"/>
      <c r="M177" s="225"/>
      <c r="N177" s="225"/>
      <c r="O177" s="225"/>
      <c r="P177" s="225"/>
      <c r="Q177" s="225"/>
      <c r="R177" s="225"/>
      <c r="S177" s="225"/>
      <c r="T177" s="225"/>
      <c r="U177" s="216"/>
      <c r="V177" s="536"/>
      <c r="W177" s="286"/>
      <c r="X177" s="286"/>
      <c r="Y177" s="286"/>
      <c r="Z177" s="286"/>
      <c r="AA177" s="286"/>
      <c r="AB177" s="286"/>
      <c r="AC177" s="286"/>
      <c r="AD177" s="286"/>
      <c r="AE177" s="222"/>
      <c r="AF177" s="222"/>
      <c r="AG177" s="222"/>
      <c r="AH177" s="222"/>
      <c r="AI177" s="226"/>
      <c r="AJ177" s="222"/>
      <c r="AK177" s="222"/>
      <c r="AL177" s="222"/>
      <c r="AM177" s="222"/>
      <c r="AN177" s="222"/>
      <c r="AO177" s="222"/>
    </row>
    <row r="178" spans="2:41" ht="16.5" customHeight="1">
      <c r="B178" s="222"/>
      <c r="C178" s="222"/>
      <c r="D178" s="222"/>
      <c r="E178" s="222"/>
      <c r="F178" s="222"/>
      <c r="G178" s="222"/>
      <c r="H178" s="235"/>
      <c r="I178" s="235"/>
      <c r="J178" s="222"/>
      <c r="K178" s="225"/>
      <c r="L178" s="225"/>
      <c r="M178" s="225"/>
      <c r="N178" s="225"/>
      <c r="O178" s="225"/>
      <c r="P178" s="225"/>
      <c r="Q178" s="225"/>
      <c r="R178" s="225"/>
      <c r="S178" s="225"/>
      <c r="T178" s="225"/>
      <c r="U178" s="216"/>
      <c r="V178" s="536"/>
      <c r="W178" s="286"/>
      <c r="X178" s="286"/>
      <c r="Y178" s="286"/>
      <c r="Z178" s="286"/>
      <c r="AA178" s="286"/>
      <c r="AB178" s="286"/>
      <c r="AC178" s="286"/>
      <c r="AD178" s="286"/>
      <c r="AE178" s="222"/>
      <c r="AF178" s="222"/>
      <c r="AG178" s="222"/>
      <c r="AH178" s="222"/>
      <c r="AI178" s="226"/>
      <c r="AJ178" s="222"/>
      <c r="AK178" s="222"/>
      <c r="AL178" s="222"/>
      <c r="AM178" s="222"/>
      <c r="AN178" s="222"/>
      <c r="AO178" s="222"/>
    </row>
    <row r="179" spans="2:41" ht="16.5" customHeight="1">
      <c r="B179" s="222"/>
      <c r="C179" s="222"/>
      <c r="D179" s="222"/>
      <c r="E179" s="222"/>
      <c r="F179" s="222"/>
      <c r="G179" s="222"/>
      <c r="H179" s="235"/>
      <c r="I179" s="235"/>
      <c r="J179" s="222"/>
      <c r="K179" s="225"/>
      <c r="L179" s="225"/>
      <c r="M179" s="225"/>
      <c r="N179" s="225"/>
      <c r="O179" s="225"/>
      <c r="P179" s="225"/>
      <c r="Q179" s="225"/>
      <c r="R179" s="225"/>
      <c r="S179" s="225"/>
      <c r="T179" s="225"/>
      <c r="U179" s="216"/>
      <c r="V179" s="536"/>
      <c r="W179" s="286"/>
      <c r="X179" s="286"/>
      <c r="Y179" s="286"/>
      <c r="Z179" s="286"/>
      <c r="AA179" s="286"/>
      <c r="AB179" s="286"/>
      <c r="AC179" s="286"/>
      <c r="AD179" s="286"/>
      <c r="AE179" s="222"/>
      <c r="AF179" s="222"/>
      <c r="AG179" s="222"/>
      <c r="AH179" s="222"/>
      <c r="AI179" s="226"/>
      <c r="AJ179" s="222"/>
      <c r="AK179" s="222"/>
      <c r="AL179" s="222"/>
      <c r="AM179" s="222"/>
      <c r="AN179" s="222"/>
      <c r="AO179" s="222"/>
    </row>
    <row r="180" spans="2:41" ht="16.5" customHeight="1">
      <c r="B180" s="222"/>
      <c r="C180" s="222"/>
      <c r="D180" s="222"/>
      <c r="E180" s="222"/>
      <c r="F180" s="222"/>
      <c r="G180" s="222"/>
      <c r="H180" s="235"/>
      <c r="I180" s="235"/>
      <c r="J180" s="222"/>
      <c r="K180" s="225"/>
      <c r="L180" s="225"/>
      <c r="M180" s="225"/>
      <c r="N180" s="225"/>
      <c r="O180" s="225"/>
      <c r="P180" s="225"/>
      <c r="Q180" s="225"/>
      <c r="R180" s="225"/>
      <c r="S180" s="225"/>
      <c r="T180" s="225"/>
      <c r="U180" s="216"/>
      <c r="V180" s="536"/>
      <c r="W180" s="286"/>
      <c r="X180" s="286"/>
      <c r="Y180" s="286"/>
      <c r="Z180" s="286"/>
      <c r="AA180" s="286"/>
      <c r="AB180" s="286"/>
      <c r="AC180" s="286"/>
      <c r="AD180" s="286"/>
      <c r="AE180" s="222"/>
      <c r="AF180" s="222"/>
      <c r="AG180" s="222"/>
      <c r="AH180" s="222"/>
      <c r="AI180" s="226"/>
      <c r="AJ180" s="222"/>
      <c r="AK180" s="222"/>
      <c r="AL180" s="222"/>
      <c r="AM180" s="222"/>
      <c r="AN180" s="222"/>
      <c r="AO180" s="222"/>
    </row>
    <row r="181" spans="2:41" ht="16.5" customHeight="1">
      <c r="B181" s="222"/>
      <c r="C181" s="222"/>
      <c r="D181" s="222"/>
      <c r="E181" s="222"/>
      <c r="F181" s="222"/>
      <c r="G181" s="222"/>
      <c r="H181" s="235"/>
      <c r="I181" s="235"/>
      <c r="J181" s="222"/>
      <c r="K181" s="225"/>
      <c r="L181" s="225"/>
      <c r="M181" s="225"/>
      <c r="N181" s="225"/>
      <c r="O181" s="225"/>
      <c r="P181" s="225"/>
      <c r="Q181" s="225"/>
      <c r="R181" s="225"/>
      <c r="S181" s="225"/>
      <c r="T181" s="225"/>
      <c r="U181" s="216"/>
      <c r="V181" s="536"/>
      <c r="W181" s="286"/>
      <c r="X181" s="286"/>
      <c r="Y181" s="286"/>
      <c r="Z181" s="286"/>
      <c r="AA181" s="286"/>
      <c r="AB181" s="286"/>
      <c r="AC181" s="286"/>
      <c r="AD181" s="286"/>
      <c r="AE181" s="222"/>
      <c r="AF181" s="222"/>
      <c r="AG181" s="222"/>
      <c r="AH181" s="222"/>
      <c r="AI181" s="226"/>
      <c r="AJ181" s="222"/>
      <c r="AK181" s="222"/>
      <c r="AL181" s="222"/>
      <c r="AM181" s="222"/>
      <c r="AN181" s="222"/>
      <c r="AO181" s="222"/>
    </row>
    <row r="182" spans="2:41" ht="16.5" customHeight="1">
      <c r="B182" s="222"/>
      <c r="C182" s="222"/>
      <c r="D182" s="222"/>
      <c r="E182" s="222"/>
      <c r="F182" s="222"/>
      <c r="G182" s="222"/>
      <c r="H182" s="235"/>
      <c r="I182" s="235"/>
      <c r="J182" s="222"/>
      <c r="K182" s="225"/>
      <c r="L182" s="225"/>
      <c r="M182" s="225"/>
      <c r="N182" s="225"/>
      <c r="O182" s="225"/>
      <c r="P182" s="225"/>
      <c r="Q182" s="225"/>
      <c r="R182" s="225"/>
      <c r="S182" s="225"/>
      <c r="T182" s="225"/>
      <c r="U182" s="216"/>
      <c r="V182" s="536"/>
      <c r="W182" s="286"/>
      <c r="X182" s="286"/>
      <c r="Y182" s="286"/>
      <c r="Z182" s="286"/>
      <c r="AA182" s="286"/>
      <c r="AB182" s="286"/>
      <c r="AC182" s="286"/>
      <c r="AD182" s="286"/>
      <c r="AE182" s="222"/>
      <c r="AF182" s="222"/>
      <c r="AG182" s="222"/>
      <c r="AH182" s="222"/>
      <c r="AI182" s="226"/>
      <c r="AJ182" s="222"/>
      <c r="AK182" s="222"/>
      <c r="AL182" s="222"/>
      <c r="AM182" s="222"/>
      <c r="AN182" s="222"/>
      <c r="AO182" s="222"/>
    </row>
    <row r="183" spans="2:41" ht="16.5" customHeight="1">
      <c r="B183" s="222"/>
      <c r="C183" s="222"/>
      <c r="D183" s="222"/>
      <c r="E183" s="222"/>
      <c r="F183" s="222"/>
      <c r="G183" s="222"/>
      <c r="H183" s="235"/>
      <c r="I183" s="235"/>
      <c r="J183" s="222"/>
      <c r="K183" s="225"/>
      <c r="L183" s="225"/>
      <c r="M183" s="225"/>
      <c r="N183" s="225"/>
      <c r="O183" s="225"/>
      <c r="P183" s="225"/>
      <c r="Q183" s="225"/>
      <c r="R183" s="225"/>
      <c r="S183" s="225"/>
      <c r="T183" s="225"/>
      <c r="U183" s="216"/>
      <c r="V183" s="536"/>
      <c r="W183" s="286"/>
      <c r="X183" s="286"/>
      <c r="Y183" s="286"/>
      <c r="Z183" s="286"/>
      <c r="AA183" s="286"/>
      <c r="AB183" s="286"/>
      <c r="AC183" s="286"/>
      <c r="AD183" s="286"/>
      <c r="AE183" s="222"/>
      <c r="AF183" s="222"/>
      <c r="AG183" s="222"/>
      <c r="AH183" s="222"/>
      <c r="AI183" s="226"/>
      <c r="AJ183" s="222"/>
      <c r="AK183" s="222"/>
      <c r="AL183" s="222"/>
      <c r="AM183" s="222"/>
      <c r="AN183" s="222"/>
      <c r="AO183" s="222"/>
    </row>
    <row r="184" spans="2:41" ht="16.5" customHeight="1">
      <c r="B184" s="222"/>
      <c r="C184" s="222"/>
      <c r="D184" s="222"/>
      <c r="E184" s="222"/>
      <c r="F184" s="222"/>
      <c r="G184" s="222"/>
      <c r="H184" s="235"/>
      <c r="I184" s="235"/>
      <c r="J184" s="222"/>
      <c r="K184" s="225"/>
      <c r="L184" s="225"/>
      <c r="M184" s="225"/>
      <c r="N184" s="225"/>
      <c r="O184" s="225"/>
      <c r="P184" s="225"/>
      <c r="Q184" s="225"/>
      <c r="R184" s="225"/>
      <c r="S184" s="225"/>
      <c r="T184" s="225"/>
      <c r="U184" s="216"/>
      <c r="V184" s="536"/>
      <c r="W184" s="286"/>
      <c r="X184" s="286"/>
      <c r="Y184" s="286"/>
      <c r="Z184" s="286"/>
      <c r="AA184" s="286"/>
      <c r="AB184" s="286"/>
      <c r="AC184" s="286"/>
      <c r="AD184" s="286"/>
      <c r="AE184" s="222"/>
      <c r="AF184" s="222"/>
      <c r="AG184" s="222"/>
      <c r="AH184" s="222"/>
      <c r="AI184" s="226"/>
      <c r="AJ184" s="222"/>
      <c r="AK184" s="222"/>
      <c r="AL184" s="222"/>
      <c r="AM184" s="222"/>
      <c r="AN184" s="222"/>
      <c r="AO184" s="222"/>
    </row>
    <row r="185" spans="2:41" ht="16.5" customHeight="1">
      <c r="B185" s="222"/>
      <c r="C185" s="222"/>
      <c r="D185" s="222"/>
      <c r="E185" s="222"/>
      <c r="F185" s="222"/>
      <c r="G185" s="222"/>
      <c r="H185" s="235"/>
      <c r="I185" s="235"/>
      <c r="J185" s="222"/>
      <c r="K185" s="225"/>
      <c r="L185" s="225"/>
      <c r="M185" s="225"/>
      <c r="N185" s="225"/>
      <c r="O185" s="225"/>
      <c r="P185" s="225"/>
      <c r="Q185" s="225"/>
      <c r="R185" s="225"/>
      <c r="S185" s="225"/>
      <c r="T185" s="225"/>
      <c r="U185" s="216"/>
      <c r="V185" s="536"/>
      <c r="W185" s="286"/>
      <c r="X185" s="286"/>
      <c r="Y185" s="286"/>
      <c r="Z185" s="286"/>
      <c r="AA185" s="286"/>
      <c r="AB185" s="286"/>
      <c r="AC185" s="286"/>
      <c r="AD185" s="286"/>
      <c r="AE185" s="222"/>
      <c r="AF185" s="222"/>
      <c r="AG185" s="222"/>
      <c r="AH185" s="222"/>
      <c r="AI185" s="226"/>
      <c r="AJ185" s="222"/>
      <c r="AK185" s="222"/>
      <c r="AL185" s="222"/>
      <c r="AM185" s="222"/>
      <c r="AN185" s="222"/>
      <c r="AO185" s="222"/>
    </row>
    <row r="186" spans="2:41" ht="16.5" customHeight="1">
      <c r="B186" s="222"/>
      <c r="C186" s="222"/>
      <c r="D186" s="222"/>
      <c r="E186" s="222"/>
      <c r="F186" s="222"/>
      <c r="G186" s="222"/>
      <c r="H186" s="235"/>
      <c r="I186" s="235"/>
      <c r="J186" s="222"/>
      <c r="K186" s="225"/>
      <c r="L186" s="225"/>
      <c r="M186" s="225"/>
      <c r="N186" s="225"/>
      <c r="O186" s="225"/>
      <c r="P186" s="225"/>
      <c r="Q186" s="225"/>
      <c r="R186" s="225"/>
      <c r="S186" s="225"/>
      <c r="T186" s="225"/>
      <c r="U186" s="216"/>
      <c r="V186" s="536"/>
      <c r="W186" s="286"/>
      <c r="X186" s="286"/>
      <c r="Y186" s="286"/>
      <c r="Z186" s="286"/>
      <c r="AA186" s="286"/>
      <c r="AB186" s="286"/>
      <c r="AC186" s="286"/>
      <c r="AD186" s="286"/>
      <c r="AE186" s="222"/>
      <c r="AF186" s="222"/>
      <c r="AG186" s="222"/>
      <c r="AH186" s="222"/>
      <c r="AI186" s="226"/>
      <c r="AJ186" s="222"/>
      <c r="AK186" s="222"/>
      <c r="AL186" s="222"/>
      <c r="AM186" s="222"/>
      <c r="AN186" s="222"/>
      <c r="AO186" s="222"/>
    </row>
    <row r="187" spans="2:41" ht="16.5" customHeight="1">
      <c r="B187" s="222"/>
      <c r="C187" s="222"/>
      <c r="D187" s="222"/>
      <c r="E187" s="222"/>
      <c r="F187" s="222"/>
      <c r="G187" s="222"/>
      <c r="H187" s="235"/>
      <c r="I187" s="235"/>
      <c r="J187" s="222"/>
      <c r="K187" s="225"/>
      <c r="L187" s="225"/>
      <c r="M187" s="225"/>
      <c r="N187" s="225"/>
      <c r="O187" s="225"/>
      <c r="P187" s="225"/>
      <c r="Q187" s="225"/>
      <c r="R187" s="225"/>
      <c r="S187" s="225"/>
      <c r="T187" s="225"/>
      <c r="U187" s="216"/>
      <c r="V187" s="536"/>
      <c r="W187" s="286"/>
      <c r="X187" s="286"/>
      <c r="Y187" s="286"/>
      <c r="Z187" s="286"/>
      <c r="AA187" s="286"/>
      <c r="AB187" s="286"/>
      <c r="AC187" s="286"/>
      <c r="AD187" s="286"/>
      <c r="AE187" s="222"/>
      <c r="AF187" s="222"/>
      <c r="AG187" s="222"/>
      <c r="AH187" s="222"/>
      <c r="AI187" s="226"/>
      <c r="AJ187" s="222"/>
      <c r="AK187" s="222"/>
      <c r="AL187" s="222"/>
      <c r="AM187" s="222"/>
      <c r="AN187" s="222"/>
      <c r="AO187" s="222"/>
    </row>
    <row r="188" spans="2:41" ht="16.5" customHeight="1">
      <c r="B188" s="222"/>
      <c r="C188" s="222"/>
      <c r="D188" s="222"/>
      <c r="E188" s="222"/>
      <c r="F188" s="222"/>
      <c r="G188" s="222"/>
      <c r="H188" s="235"/>
      <c r="I188" s="235"/>
      <c r="J188" s="222"/>
      <c r="K188" s="225"/>
      <c r="L188" s="225"/>
      <c r="M188" s="225"/>
      <c r="N188" s="225"/>
      <c r="O188" s="225"/>
      <c r="P188" s="225"/>
      <c r="Q188" s="225"/>
      <c r="R188" s="225"/>
      <c r="S188" s="225"/>
      <c r="T188" s="225"/>
      <c r="U188" s="216"/>
      <c r="V188" s="536"/>
      <c r="W188" s="286"/>
      <c r="X188" s="286"/>
      <c r="Y188" s="286"/>
      <c r="Z188" s="286"/>
      <c r="AA188" s="286"/>
      <c r="AB188" s="286"/>
      <c r="AC188" s="286"/>
      <c r="AD188" s="286"/>
      <c r="AE188" s="222"/>
      <c r="AF188" s="222"/>
      <c r="AG188" s="222"/>
      <c r="AH188" s="222"/>
      <c r="AI188" s="226"/>
      <c r="AJ188" s="222"/>
      <c r="AK188" s="222"/>
      <c r="AL188" s="222"/>
      <c r="AM188" s="222"/>
      <c r="AN188" s="222"/>
      <c r="AO188" s="222"/>
    </row>
    <row r="189" spans="2:41" ht="16.5" customHeight="1">
      <c r="B189" s="222"/>
      <c r="C189" s="222"/>
      <c r="D189" s="222"/>
      <c r="E189" s="222"/>
      <c r="F189" s="222"/>
      <c r="G189" s="222"/>
      <c r="H189" s="235"/>
      <c r="I189" s="235"/>
      <c r="J189" s="222"/>
      <c r="K189" s="225"/>
      <c r="L189" s="225"/>
      <c r="M189" s="225"/>
      <c r="N189" s="225"/>
      <c r="O189" s="225"/>
      <c r="P189" s="225"/>
      <c r="Q189" s="225"/>
      <c r="R189" s="225"/>
      <c r="S189" s="225"/>
      <c r="T189" s="225"/>
      <c r="U189" s="216"/>
      <c r="V189" s="536"/>
      <c r="W189" s="286"/>
      <c r="X189" s="286"/>
      <c r="Y189" s="286"/>
      <c r="Z189" s="286"/>
      <c r="AA189" s="286"/>
      <c r="AB189" s="286"/>
      <c r="AC189" s="286"/>
      <c r="AD189" s="286"/>
      <c r="AE189" s="222"/>
      <c r="AF189" s="222"/>
      <c r="AG189" s="222"/>
      <c r="AH189" s="222"/>
      <c r="AI189" s="226"/>
      <c r="AJ189" s="222"/>
      <c r="AK189" s="222"/>
      <c r="AL189" s="222"/>
      <c r="AM189" s="222"/>
      <c r="AN189" s="222"/>
      <c r="AO189" s="222"/>
    </row>
    <row r="190" spans="2:41" ht="16.5" customHeight="1">
      <c r="B190" s="222"/>
      <c r="C190" s="222"/>
      <c r="D190" s="222"/>
      <c r="E190" s="222"/>
      <c r="F190" s="222"/>
      <c r="G190" s="222"/>
      <c r="H190" s="235"/>
      <c r="I190" s="235"/>
      <c r="J190" s="222"/>
      <c r="K190" s="225"/>
      <c r="L190" s="225"/>
      <c r="M190" s="225"/>
      <c r="N190" s="225"/>
      <c r="O190" s="225"/>
      <c r="P190" s="225"/>
      <c r="Q190" s="225"/>
      <c r="R190" s="225"/>
      <c r="S190" s="225"/>
      <c r="T190" s="225"/>
      <c r="U190" s="216"/>
      <c r="V190" s="536"/>
      <c r="W190" s="286"/>
      <c r="X190" s="286"/>
      <c r="Y190" s="286"/>
      <c r="Z190" s="286"/>
      <c r="AA190" s="286"/>
      <c r="AB190" s="286"/>
      <c r="AC190" s="286"/>
      <c r="AD190" s="286"/>
      <c r="AE190" s="222"/>
      <c r="AF190" s="222"/>
      <c r="AG190" s="222"/>
      <c r="AH190" s="222"/>
      <c r="AI190" s="226"/>
      <c r="AJ190" s="222"/>
      <c r="AK190" s="222"/>
      <c r="AL190" s="222"/>
      <c r="AM190" s="222"/>
      <c r="AN190" s="222"/>
      <c r="AO190" s="222"/>
    </row>
    <row r="191" spans="2:41" ht="16.5" customHeight="1">
      <c r="B191" s="222"/>
      <c r="C191" s="222"/>
      <c r="D191" s="222"/>
      <c r="E191" s="222"/>
      <c r="F191" s="222"/>
      <c r="G191" s="222"/>
      <c r="H191" s="235"/>
      <c r="I191" s="235"/>
      <c r="J191" s="222"/>
      <c r="K191" s="225"/>
      <c r="L191" s="225"/>
      <c r="M191" s="225"/>
      <c r="N191" s="225"/>
      <c r="O191" s="225"/>
      <c r="P191" s="225"/>
      <c r="Q191" s="225"/>
      <c r="R191" s="225"/>
      <c r="S191" s="225"/>
      <c r="T191" s="225"/>
      <c r="U191" s="216"/>
      <c r="V191" s="536"/>
      <c r="W191" s="286"/>
      <c r="X191" s="286"/>
      <c r="Y191" s="286"/>
      <c r="Z191" s="286"/>
      <c r="AA191" s="286"/>
      <c r="AB191" s="286"/>
      <c r="AC191" s="286"/>
      <c r="AD191" s="286"/>
      <c r="AE191" s="222"/>
      <c r="AF191" s="222"/>
      <c r="AG191" s="222"/>
      <c r="AH191" s="222"/>
      <c r="AI191" s="226"/>
      <c r="AJ191" s="222"/>
      <c r="AK191" s="222"/>
      <c r="AL191" s="222"/>
      <c r="AM191" s="222"/>
      <c r="AN191" s="222"/>
      <c r="AO191" s="222"/>
    </row>
    <row r="192" spans="2:41" ht="16.5" customHeight="1">
      <c r="B192" s="222"/>
      <c r="C192" s="222"/>
      <c r="D192" s="222"/>
      <c r="E192" s="222"/>
      <c r="F192" s="222"/>
      <c r="G192" s="222"/>
      <c r="H192" s="235"/>
      <c r="I192" s="235"/>
      <c r="J192" s="222"/>
      <c r="K192" s="225"/>
      <c r="L192" s="225"/>
      <c r="M192" s="225"/>
      <c r="N192" s="225"/>
      <c r="O192" s="225"/>
      <c r="P192" s="225"/>
      <c r="Q192" s="225"/>
      <c r="R192" s="225"/>
      <c r="S192" s="225"/>
      <c r="T192" s="225"/>
      <c r="U192" s="216"/>
      <c r="V192" s="536"/>
      <c r="W192" s="286"/>
      <c r="X192" s="286"/>
      <c r="Y192" s="286"/>
      <c r="Z192" s="286"/>
      <c r="AA192" s="286"/>
      <c r="AB192" s="286"/>
      <c r="AC192" s="286"/>
      <c r="AD192" s="286"/>
      <c r="AE192" s="222"/>
      <c r="AF192" s="222"/>
      <c r="AG192" s="222"/>
      <c r="AH192" s="222"/>
      <c r="AI192" s="226"/>
      <c r="AJ192" s="222"/>
      <c r="AK192" s="222"/>
      <c r="AL192" s="222"/>
      <c r="AM192" s="222"/>
      <c r="AN192" s="222"/>
      <c r="AO192" s="222"/>
    </row>
    <row r="193" spans="2:41" ht="16.5" customHeight="1">
      <c r="B193" s="222"/>
      <c r="C193" s="222"/>
      <c r="D193" s="222"/>
      <c r="E193" s="222"/>
      <c r="F193" s="222"/>
      <c r="G193" s="222"/>
      <c r="H193" s="235"/>
      <c r="I193" s="235"/>
      <c r="J193" s="222"/>
      <c r="K193" s="225"/>
      <c r="L193" s="225"/>
      <c r="M193" s="225"/>
      <c r="N193" s="225"/>
      <c r="O193" s="225"/>
      <c r="P193" s="225"/>
      <c r="Q193" s="225"/>
      <c r="R193" s="225"/>
      <c r="S193" s="225"/>
      <c r="T193" s="225"/>
      <c r="U193" s="216"/>
      <c r="V193" s="536"/>
      <c r="W193" s="286"/>
      <c r="X193" s="286"/>
      <c r="Y193" s="286"/>
      <c r="Z193" s="286"/>
      <c r="AA193" s="286"/>
      <c r="AB193" s="286"/>
      <c r="AC193" s="286"/>
      <c r="AD193" s="286"/>
      <c r="AE193" s="222"/>
      <c r="AF193" s="222"/>
      <c r="AG193" s="222"/>
      <c r="AH193" s="222"/>
      <c r="AI193" s="226"/>
      <c r="AJ193" s="222"/>
      <c r="AK193" s="222"/>
      <c r="AL193" s="222"/>
      <c r="AM193" s="222"/>
      <c r="AN193" s="222"/>
      <c r="AO193" s="222"/>
    </row>
    <row r="194" spans="2:41" ht="16.5" customHeight="1">
      <c r="B194" s="222"/>
      <c r="C194" s="222"/>
      <c r="D194" s="222"/>
      <c r="E194" s="222"/>
      <c r="F194" s="222"/>
      <c r="G194" s="222"/>
      <c r="H194" s="235"/>
      <c r="I194" s="235"/>
      <c r="J194" s="222"/>
      <c r="K194" s="225"/>
      <c r="L194" s="225"/>
      <c r="M194" s="225"/>
      <c r="N194" s="225"/>
      <c r="O194" s="225"/>
      <c r="P194" s="225"/>
      <c r="Q194" s="225"/>
      <c r="R194" s="225"/>
      <c r="S194" s="225"/>
      <c r="T194" s="225"/>
      <c r="U194" s="216"/>
      <c r="V194" s="536"/>
      <c r="W194" s="286"/>
      <c r="X194" s="286"/>
      <c r="Y194" s="286"/>
      <c r="Z194" s="286"/>
      <c r="AA194" s="286"/>
      <c r="AB194" s="286"/>
      <c r="AC194" s="286"/>
      <c r="AD194" s="286"/>
      <c r="AE194" s="222"/>
      <c r="AF194" s="222"/>
      <c r="AG194" s="222"/>
      <c r="AH194" s="222"/>
      <c r="AI194" s="226"/>
      <c r="AJ194" s="222"/>
      <c r="AK194" s="222"/>
      <c r="AL194" s="222"/>
      <c r="AM194" s="222"/>
      <c r="AN194" s="222"/>
      <c r="AO194" s="222"/>
    </row>
    <row r="195" spans="2:41" ht="16.5" customHeight="1">
      <c r="B195" s="222"/>
      <c r="C195" s="222"/>
      <c r="D195" s="222"/>
      <c r="E195" s="222"/>
      <c r="F195" s="222"/>
      <c r="G195" s="222"/>
      <c r="H195" s="235"/>
      <c r="I195" s="235"/>
      <c r="J195" s="222"/>
      <c r="K195" s="225"/>
      <c r="L195" s="225"/>
      <c r="M195" s="225"/>
      <c r="N195" s="225"/>
      <c r="O195" s="225"/>
      <c r="P195" s="225"/>
      <c r="Q195" s="225"/>
      <c r="R195" s="225"/>
      <c r="S195" s="225"/>
      <c r="T195" s="225"/>
      <c r="U195" s="216"/>
      <c r="V195" s="536"/>
      <c r="W195" s="286"/>
      <c r="X195" s="286"/>
      <c r="Y195" s="286"/>
      <c r="Z195" s="286"/>
      <c r="AA195" s="286"/>
      <c r="AB195" s="286"/>
      <c r="AC195" s="286"/>
      <c r="AD195" s="286"/>
      <c r="AE195" s="222"/>
      <c r="AF195" s="222"/>
      <c r="AG195" s="222"/>
      <c r="AH195" s="222"/>
      <c r="AI195" s="226"/>
      <c r="AJ195" s="222"/>
      <c r="AK195" s="222"/>
      <c r="AL195" s="222"/>
      <c r="AM195" s="222"/>
      <c r="AN195" s="222"/>
      <c r="AO195" s="222"/>
    </row>
    <row r="196" spans="2:41" ht="16.5" customHeight="1">
      <c r="B196" s="222"/>
      <c r="C196" s="222"/>
      <c r="D196" s="222"/>
      <c r="E196" s="222"/>
      <c r="F196" s="222"/>
      <c r="G196" s="222"/>
      <c r="H196" s="235"/>
      <c r="I196" s="235"/>
      <c r="J196" s="222"/>
      <c r="K196" s="225"/>
      <c r="L196" s="225"/>
      <c r="M196" s="225"/>
      <c r="N196" s="225"/>
      <c r="O196" s="225"/>
      <c r="P196" s="225"/>
      <c r="Q196" s="225"/>
      <c r="R196" s="225"/>
      <c r="S196" s="225"/>
      <c r="T196" s="225"/>
      <c r="U196" s="216"/>
      <c r="V196" s="536"/>
      <c r="W196" s="286"/>
      <c r="X196" s="286"/>
      <c r="Y196" s="286"/>
      <c r="Z196" s="286"/>
      <c r="AA196" s="286"/>
      <c r="AB196" s="286"/>
      <c r="AC196" s="286"/>
      <c r="AD196" s="286"/>
      <c r="AE196" s="222"/>
      <c r="AF196" s="222"/>
      <c r="AG196" s="222"/>
      <c r="AH196" s="222"/>
      <c r="AI196" s="226"/>
      <c r="AJ196" s="222"/>
      <c r="AK196" s="222"/>
      <c r="AL196" s="222"/>
      <c r="AM196" s="222"/>
      <c r="AN196" s="222"/>
      <c r="AO196" s="222"/>
    </row>
    <row r="197" spans="2:41" ht="16.5" customHeight="1">
      <c r="B197" s="222"/>
      <c r="C197" s="222"/>
      <c r="D197" s="222"/>
      <c r="E197" s="222"/>
      <c r="F197" s="222"/>
      <c r="G197" s="222"/>
      <c r="H197" s="235"/>
      <c r="I197" s="235"/>
      <c r="J197" s="222"/>
      <c r="K197" s="225"/>
      <c r="L197" s="225"/>
      <c r="M197" s="225"/>
      <c r="N197" s="225"/>
      <c r="O197" s="225"/>
      <c r="P197" s="225"/>
      <c r="Q197" s="225"/>
      <c r="R197" s="225"/>
      <c r="S197" s="225"/>
      <c r="T197" s="225"/>
      <c r="U197" s="216"/>
      <c r="V197" s="536"/>
      <c r="W197" s="286"/>
      <c r="X197" s="286"/>
      <c r="Y197" s="286"/>
      <c r="Z197" s="286"/>
      <c r="AA197" s="286"/>
      <c r="AB197" s="286"/>
      <c r="AC197" s="286"/>
      <c r="AD197" s="286"/>
      <c r="AE197" s="222"/>
      <c r="AF197" s="222"/>
      <c r="AG197" s="222"/>
      <c r="AH197" s="222"/>
      <c r="AI197" s="226"/>
      <c r="AJ197" s="222"/>
      <c r="AK197" s="222"/>
      <c r="AL197" s="222"/>
      <c r="AM197" s="222"/>
      <c r="AN197" s="222"/>
      <c r="AO197" s="222"/>
    </row>
    <row r="198" spans="2:41" ht="16.5" customHeight="1">
      <c r="B198" s="222"/>
      <c r="C198" s="222"/>
      <c r="D198" s="222"/>
      <c r="E198" s="222"/>
      <c r="F198" s="222"/>
      <c r="G198" s="222"/>
      <c r="H198" s="235"/>
      <c r="I198" s="235"/>
      <c r="J198" s="222"/>
      <c r="K198" s="225"/>
      <c r="L198" s="225"/>
      <c r="M198" s="225"/>
      <c r="N198" s="225"/>
      <c r="O198" s="225"/>
      <c r="P198" s="225"/>
      <c r="Q198" s="225"/>
      <c r="R198" s="225"/>
      <c r="S198" s="225"/>
      <c r="T198" s="225"/>
      <c r="U198" s="216"/>
      <c r="V198" s="536"/>
      <c r="W198" s="286"/>
      <c r="X198" s="286"/>
      <c r="Y198" s="286"/>
      <c r="Z198" s="286"/>
      <c r="AA198" s="286"/>
      <c r="AB198" s="286"/>
      <c r="AC198" s="286"/>
      <c r="AD198" s="286"/>
      <c r="AE198" s="222"/>
      <c r="AF198" s="222"/>
      <c r="AG198" s="222"/>
      <c r="AH198" s="222"/>
      <c r="AI198" s="226"/>
      <c r="AJ198" s="222"/>
      <c r="AK198" s="222"/>
      <c r="AL198" s="222"/>
      <c r="AM198" s="222"/>
      <c r="AN198" s="222"/>
      <c r="AO198" s="222"/>
    </row>
    <row r="199" spans="2:41" ht="16.5" customHeight="1">
      <c r="B199" s="222"/>
      <c r="C199" s="222"/>
      <c r="D199" s="222"/>
      <c r="E199" s="222"/>
      <c r="F199" s="222"/>
      <c r="G199" s="222"/>
      <c r="H199" s="235"/>
      <c r="I199" s="235"/>
      <c r="J199" s="222"/>
      <c r="K199" s="225"/>
      <c r="L199" s="225"/>
      <c r="M199" s="225"/>
      <c r="N199" s="225"/>
      <c r="O199" s="225"/>
      <c r="P199" s="225"/>
      <c r="Q199" s="225"/>
      <c r="R199" s="225"/>
      <c r="S199" s="225"/>
      <c r="T199" s="225"/>
      <c r="U199" s="216"/>
      <c r="V199" s="536"/>
      <c r="W199" s="286"/>
      <c r="X199" s="286"/>
      <c r="Y199" s="286"/>
      <c r="Z199" s="286"/>
      <c r="AA199" s="286"/>
      <c r="AB199" s="286"/>
      <c r="AC199" s="286"/>
      <c r="AD199" s="286"/>
      <c r="AE199" s="222"/>
      <c r="AF199" s="222"/>
      <c r="AG199" s="222"/>
      <c r="AH199" s="222"/>
      <c r="AI199" s="226"/>
      <c r="AJ199" s="222"/>
      <c r="AK199" s="222"/>
      <c r="AL199" s="222"/>
      <c r="AM199" s="222"/>
      <c r="AN199" s="222"/>
      <c r="AO199" s="222"/>
    </row>
    <row r="200" spans="2:41" ht="16.5" customHeight="1">
      <c r="B200" s="222"/>
      <c r="C200" s="222"/>
      <c r="D200" s="222"/>
      <c r="E200" s="222"/>
      <c r="F200" s="222"/>
      <c r="G200" s="222"/>
      <c r="H200" s="235"/>
      <c r="I200" s="235"/>
      <c r="J200" s="222"/>
      <c r="K200" s="225"/>
      <c r="L200" s="225"/>
      <c r="M200" s="225"/>
      <c r="N200" s="225"/>
      <c r="O200" s="225"/>
      <c r="P200" s="225"/>
      <c r="Q200" s="225"/>
      <c r="R200" s="225"/>
      <c r="S200" s="225"/>
      <c r="T200" s="225"/>
      <c r="U200" s="216"/>
      <c r="V200" s="536"/>
      <c r="W200" s="286"/>
      <c r="X200" s="286"/>
      <c r="Y200" s="286"/>
      <c r="Z200" s="286"/>
      <c r="AA200" s="286"/>
      <c r="AB200" s="286"/>
      <c r="AC200" s="286"/>
      <c r="AD200" s="286"/>
      <c r="AE200" s="222"/>
      <c r="AF200" s="222"/>
      <c r="AG200" s="222"/>
      <c r="AH200" s="222"/>
      <c r="AI200" s="226"/>
      <c r="AJ200" s="222"/>
      <c r="AK200" s="222"/>
      <c r="AL200" s="222"/>
      <c r="AM200" s="222"/>
      <c r="AN200" s="222"/>
      <c r="AO200" s="222"/>
    </row>
    <row r="201" spans="2:41" ht="16.5" customHeight="1">
      <c r="B201" s="222"/>
      <c r="C201" s="222"/>
      <c r="D201" s="222"/>
      <c r="E201" s="222"/>
      <c r="F201" s="222"/>
      <c r="G201" s="222"/>
      <c r="H201" s="235"/>
      <c r="I201" s="235"/>
      <c r="J201" s="222"/>
      <c r="K201" s="225"/>
      <c r="L201" s="225"/>
      <c r="M201" s="225"/>
      <c r="N201" s="225"/>
      <c r="O201" s="225"/>
      <c r="P201" s="225"/>
      <c r="Q201" s="225"/>
      <c r="R201" s="225"/>
      <c r="S201" s="225"/>
      <c r="T201" s="225"/>
      <c r="U201" s="216"/>
      <c r="V201" s="536"/>
      <c r="W201" s="286"/>
      <c r="X201" s="286"/>
      <c r="Y201" s="286"/>
      <c r="Z201" s="286"/>
      <c r="AA201" s="286"/>
      <c r="AB201" s="286"/>
      <c r="AC201" s="286"/>
      <c r="AD201" s="286"/>
      <c r="AE201" s="222"/>
      <c r="AF201" s="222"/>
      <c r="AG201" s="222"/>
      <c r="AH201" s="222"/>
      <c r="AI201" s="226"/>
      <c r="AJ201" s="222"/>
      <c r="AK201" s="222"/>
      <c r="AL201" s="222"/>
      <c r="AM201" s="222"/>
      <c r="AN201" s="222"/>
      <c r="AO201" s="222"/>
    </row>
    <row r="202" spans="2:41" ht="16.5" customHeight="1">
      <c r="B202" s="222"/>
      <c r="C202" s="222"/>
      <c r="D202" s="222"/>
      <c r="E202" s="222"/>
      <c r="F202" s="222"/>
      <c r="G202" s="222"/>
      <c r="H202" s="235"/>
      <c r="I202" s="235"/>
      <c r="J202" s="222"/>
      <c r="K202" s="225"/>
      <c r="L202" s="225"/>
      <c r="M202" s="225"/>
      <c r="N202" s="225"/>
      <c r="O202" s="225"/>
      <c r="P202" s="225"/>
      <c r="Q202" s="225"/>
      <c r="R202" s="225"/>
      <c r="S202" s="225"/>
      <c r="T202" s="225"/>
      <c r="U202" s="216"/>
      <c r="V202" s="536"/>
      <c r="W202" s="286"/>
      <c r="X202" s="286"/>
      <c r="Y202" s="286"/>
      <c r="Z202" s="286"/>
      <c r="AA202" s="286"/>
      <c r="AB202" s="286"/>
      <c r="AC202" s="286"/>
      <c r="AD202" s="286"/>
      <c r="AE202" s="222"/>
      <c r="AF202" s="222"/>
      <c r="AG202" s="222"/>
      <c r="AH202" s="222"/>
      <c r="AI202" s="226"/>
      <c r="AJ202" s="222"/>
      <c r="AK202" s="222"/>
      <c r="AL202" s="222"/>
      <c r="AM202" s="222"/>
      <c r="AN202" s="222"/>
      <c r="AO202" s="222"/>
    </row>
    <row r="203" spans="2:41" ht="16.5" customHeight="1">
      <c r="B203" s="222"/>
      <c r="C203" s="222"/>
      <c r="D203" s="222"/>
      <c r="E203" s="222"/>
      <c r="F203" s="222"/>
      <c r="G203" s="222"/>
      <c r="H203" s="235"/>
      <c r="I203" s="235"/>
      <c r="J203" s="222"/>
      <c r="K203" s="225"/>
      <c r="L203" s="225"/>
      <c r="M203" s="225"/>
      <c r="N203" s="225"/>
      <c r="O203" s="225"/>
      <c r="P203" s="225"/>
      <c r="Q203" s="225"/>
      <c r="R203" s="225"/>
      <c r="S203" s="225"/>
      <c r="T203" s="225"/>
      <c r="U203" s="216"/>
      <c r="V203" s="536"/>
      <c r="W203" s="286"/>
      <c r="X203" s="286"/>
      <c r="Y203" s="286"/>
      <c r="Z203" s="286"/>
      <c r="AA203" s="286"/>
      <c r="AB203" s="286"/>
      <c r="AC203" s="286"/>
      <c r="AD203" s="286"/>
      <c r="AE203" s="222"/>
      <c r="AF203" s="222"/>
      <c r="AG203" s="222"/>
      <c r="AH203" s="222"/>
      <c r="AI203" s="226"/>
      <c r="AJ203" s="222"/>
      <c r="AK203" s="222"/>
      <c r="AL203" s="222"/>
      <c r="AM203" s="222"/>
      <c r="AN203" s="222"/>
      <c r="AO203" s="222"/>
    </row>
    <row r="204" spans="2:41" ht="16.5" customHeight="1">
      <c r="B204" s="222"/>
      <c r="C204" s="222"/>
      <c r="D204" s="222"/>
      <c r="E204" s="222"/>
      <c r="F204" s="222"/>
      <c r="G204" s="222"/>
      <c r="H204" s="235"/>
      <c r="I204" s="235"/>
      <c r="J204" s="222"/>
      <c r="K204" s="225"/>
      <c r="L204" s="225"/>
      <c r="M204" s="225"/>
      <c r="N204" s="225"/>
      <c r="O204" s="225"/>
      <c r="P204" s="225"/>
      <c r="Q204" s="225"/>
      <c r="R204" s="225"/>
      <c r="S204" s="225"/>
      <c r="T204" s="225"/>
      <c r="U204" s="216"/>
      <c r="V204" s="536"/>
      <c r="W204" s="286"/>
      <c r="X204" s="286"/>
      <c r="Y204" s="286"/>
      <c r="Z204" s="286"/>
      <c r="AA204" s="286"/>
      <c r="AB204" s="286"/>
      <c r="AC204" s="286"/>
      <c r="AD204" s="286"/>
      <c r="AE204" s="222"/>
      <c r="AF204" s="222"/>
      <c r="AG204" s="222"/>
      <c r="AH204" s="222"/>
      <c r="AI204" s="226"/>
      <c r="AJ204" s="222"/>
      <c r="AK204" s="222"/>
      <c r="AL204" s="222"/>
      <c r="AM204" s="222"/>
      <c r="AN204" s="222"/>
      <c r="AO204" s="222"/>
    </row>
    <row r="205" spans="2:41" ht="16.5" customHeight="1">
      <c r="B205" s="222"/>
      <c r="C205" s="222"/>
      <c r="D205" s="222"/>
      <c r="E205" s="222"/>
      <c r="F205" s="222"/>
      <c r="G205" s="222"/>
      <c r="H205" s="235"/>
      <c r="I205" s="235"/>
      <c r="J205" s="222"/>
      <c r="K205" s="225"/>
      <c r="L205" s="225"/>
      <c r="M205" s="225"/>
      <c r="N205" s="225"/>
      <c r="O205" s="225"/>
      <c r="P205" s="225"/>
      <c r="Q205" s="225"/>
      <c r="R205" s="225"/>
      <c r="S205" s="225"/>
      <c r="T205" s="225"/>
      <c r="U205" s="216"/>
      <c r="V205" s="536"/>
      <c r="W205" s="286"/>
      <c r="X205" s="286"/>
      <c r="Y205" s="286"/>
      <c r="Z205" s="286"/>
      <c r="AA205" s="286"/>
      <c r="AB205" s="286"/>
      <c r="AC205" s="286"/>
      <c r="AD205" s="286"/>
      <c r="AE205" s="222"/>
      <c r="AF205" s="222"/>
      <c r="AG205" s="222"/>
      <c r="AH205" s="222"/>
      <c r="AI205" s="226"/>
      <c r="AJ205" s="222"/>
      <c r="AK205" s="222"/>
      <c r="AL205" s="222"/>
      <c r="AM205" s="222"/>
      <c r="AN205" s="222"/>
      <c r="AO205" s="222"/>
    </row>
    <row r="206" spans="2:41" ht="16.5" customHeight="1">
      <c r="B206" s="222"/>
      <c r="C206" s="222"/>
      <c r="D206" s="222"/>
      <c r="E206" s="222"/>
      <c r="F206" s="222"/>
      <c r="G206" s="222"/>
      <c r="H206" s="235"/>
      <c r="I206" s="235"/>
      <c r="J206" s="222"/>
      <c r="K206" s="225"/>
      <c r="L206" s="225"/>
      <c r="M206" s="225"/>
      <c r="N206" s="225"/>
      <c r="O206" s="225"/>
      <c r="P206" s="225"/>
      <c r="Q206" s="225"/>
      <c r="R206" s="225"/>
      <c r="S206" s="225"/>
      <c r="T206" s="225"/>
      <c r="U206" s="216"/>
      <c r="V206" s="536"/>
      <c r="W206" s="286"/>
      <c r="X206" s="286"/>
      <c r="Y206" s="286"/>
      <c r="Z206" s="286"/>
      <c r="AA206" s="286"/>
      <c r="AB206" s="286"/>
      <c r="AC206" s="286"/>
      <c r="AD206" s="286"/>
      <c r="AE206" s="222"/>
      <c r="AF206" s="222"/>
      <c r="AG206" s="222"/>
      <c r="AH206" s="222"/>
      <c r="AI206" s="226"/>
      <c r="AJ206" s="222"/>
      <c r="AK206" s="222"/>
      <c r="AL206" s="222"/>
      <c r="AM206" s="222"/>
      <c r="AN206" s="222"/>
      <c r="AO206" s="222"/>
    </row>
    <row r="207" spans="2:41" ht="16.5" customHeight="1">
      <c r="B207" s="222"/>
      <c r="C207" s="222"/>
      <c r="D207" s="222"/>
      <c r="E207" s="222"/>
      <c r="F207" s="222"/>
      <c r="G207" s="222"/>
      <c r="H207" s="235"/>
      <c r="I207" s="235"/>
      <c r="J207" s="222"/>
      <c r="K207" s="225"/>
      <c r="L207" s="225"/>
      <c r="M207" s="225"/>
      <c r="N207" s="225"/>
      <c r="O207" s="225"/>
      <c r="P207" s="225"/>
      <c r="Q207" s="225"/>
      <c r="R207" s="225"/>
      <c r="S207" s="225"/>
      <c r="T207" s="225"/>
      <c r="U207" s="216"/>
      <c r="V207" s="536"/>
      <c r="W207" s="286"/>
      <c r="X207" s="286"/>
      <c r="Y207" s="286"/>
      <c r="Z207" s="286"/>
      <c r="AA207" s="286"/>
      <c r="AB207" s="286"/>
      <c r="AC207" s="286"/>
      <c r="AD207" s="286"/>
      <c r="AE207" s="222"/>
      <c r="AF207" s="222"/>
      <c r="AG207" s="222"/>
      <c r="AH207" s="222"/>
      <c r="AI207" s="226"/>
      <c r="AJ207" s="222"/>
      <c r="AK207" s="222"/>
      <c r="AL207" s="222"/>
      <c r="AM207" s="222"/>
      <c r="AN207" s="222"/>
      <c r="AO207" s="222"/>
    </row>
    <row r="208" spans="2:41" ht="16.5" customHeight="1">
      <c r="B208" s="222"/>
      <c r="C208" s="222"/>
      <c r="D208" s="222"/>
      <c r="E208" s="222"/>
      <c r="F208" s="222"/>
      <c r="G208" s="222"/>
      <c r="H208" s="235"/>
      <c r="I208" s="235"/>
      <c r="J208" s="222"/>
      <c r="K208" s="225"/>
      <c r="L208" s="225"/>
      <c r="M208" s="225"/>
      <c r="N208" s="225"/>
      <c r="O208" s="225"/>
      <c r="P208" s="225"/>
      <c r="Q208" s="225"/>
      <c r="R208" s="225"/>
      <c r="S208" s="225"/>
      <c r="T208" s="225"/>
      <c r="U208" s="216"/>
      <c r="V208" s="536"/>
      <c r="W208" s="286"/>
      <c r="X208" s="286"/>
      <c r="Y208" s="286"/>
      <c r="Z208" s="286"/>
      <c r="AA208" s="286"/>
      <c r="AB208" s="286"/>
      <c r="AC208" s="286"/>
      <c r="AD208" s="286"/>
      <c r="AE208" s="222"/>
      <c r="AF208" s="222"/>
      <c r="AG208" s="222"/>
      <c r="AH208" s="222"/>
      <c r="AI208" s="226"/>
      <c r="AJ208" s="222"/>
      <c r="AK208" s="222"/>
      <c r="AL208" s="222"/>
      <c r="AM208" s="222"/>
      <c r="AN208" s="222"/>
      <c r="AO208" s="222"/>
    </row>
    <row r="209" spans="2:41" ht="16.5" customHeight="1">
      <c r="B209" s="222"/>
      <c r="C209" s="222"/>
      <c r="D209" s="222"/>
      <c r="E209" s="222"/>
      <c r="F209" s="222"/>
      <c r="G209" s="222"/>
      <c r="H209" s="235"/>
      <c r="I209" s="235"/>
      <c r="J209" s="222"/>
      <c r="K209" s="225"/>
      <c r="L209" s="225"/>
      <c r="M209" s="225"/>
      <c r="N209" s="225"/>
      <c r="O209" s="225"/>
      <c r="P209" s="225"/>
      <c r="Q209" s="225"/>
      <c r="R209" s="225"/>
      <c r="S209" s="225"/>
      <c r="T209" s="225"/>
      <c r="U209" s="216"/>
      <c r="V209" s="536"/>
      <c r="W209" s="286"/>
      <c r="X209" s="286"/>
      <c r="Y209" s="286"/>
      <c r="Z209" s="286"/>
      <c r="AA209" s="286"/>
      <c r="AB209" s="286"/>
      <c r="AC209" s="286"/>
      <c r="AD209" s="286"/>
      <c r="AE209" s="222"/>
      <c r="AF209" s="222"/>
      <c r="AG209" s="222"/>
      <c r="AH209" s="222"/>
      <c r="AI209" s="226"/>
      <c r="AJ209" s="222"/>
      <c r="AK209" s="222"/>
      <c r="AL209" s="222"/>
      <c r="AM209" s="222"/>
      <c r="AN209" s="222"/>
      <c r="AO209" s="222"/>
    </row>
    <row r="210" spans="2:41" ht="16.5" customHeight="1">
      <c r="B210" s="222"/>
      <c r="C210" s="222"/>
      <c r="D210" s="222"/>
      <c r="E210" s="222"/>
      <c r="F210" s="222"/>
      <c r="G210" s="222"/>
      <c r="H210" s="235"/>
      <c r="I210" s="235"/>
      <c r="J210" s="222"/>
      <c r="K210" s="225"/>
      <c r="L210" s="225"/>
      <c r="M210" s="225"/>
      <c r="N210" s="225"/>
      <c r="O210" s="225"/>
      <c r="P210" s="225"/>
      <c r="Q210" s="225"/>
      <c r="R210" s="225"/>
      <c r="S210" s="225"/>
      <c r="T210" s="225"/>
      <c r="U210" s="216"/>
      <c r="V210" s="536"/>
      <c r="W210" s="286"/>
      <c r="X210" s="286"/>
      <c r="Y210" s="286"/>
      <c r="Z210" s="286"/>
      <c r="AA210" s="286"/>
      <c r="AB210" s="286"/>
      <c r="AC210" s="286"/>
      <c r="AD210" s="286"/>
      <c r="AE210" s="222"/>
      <c r="AF210" s="222"/>
      <c r="AG210" s="222"/>
      <c r="AH210" s="222"/>
      <c r="AI210" s="226"/>
      <c r="AJ210" s="222"/>
      <c r="AK210" s="222"/>
      <c r="AL210" s="222"/>
      <c r="AM210" s="222"/>
      <c r="AN210" s="222"/>
      <c r="AO210" s="222"/>
    </row>
    <row r="211" spans="2:41" ht="16.5" customHeight="1">
      <c r="B211" s="222"/>
      <c r="C211" s="222"/>
      <c r="D211" s="222"/>
      <c r="E211" s="222"/>
      <c r="F211" s="222"/>
      <c r="G211" s="222"/>
      <c r="H211" s="235"/>
      <c r="I211" s="235"/>
      <c r="J211" s="222"/>
      <c r="K211" s="225"/>
      <c r="L211" s="225"/>
      <c r="M211" s="225"/>
      <c r="N211" s="225"/>
      <c r="O211" s="225"/>
      <c r="P211" s="225"/>
      <c r="Q211" s="225"/>
      <c r="R211" s="225"/>
      <c r="S211" s="225"/>
      <c r="T211" s="225"/>
      <c r="U211" s="216"/>
      <c r="V211" s="536"/>
      <c r="W211" s="286"/>
      <c r="X211" s="286"/>
      <c r="Y211" s="286"/>
      <c r="Z211" s="286"/>
      <c r="AA211" s="286"/>
      <c r="AB211" s="286"/>
      <c r="AC211" s="286"/>
      <c r="AD211" s="286"/>
      <c r="AE211" s="222"/>
      <c r="AF211" s="222"/>
      <c r="AG211" s="222"/>
      <c r="AH211" s="222"/>
      <c r="AI211" s="226"/>
      <c r="AJ211" s="222"/>
      <c r="AK211" s="222"/>
      <c r="AL211" s="222"/>
      <c r="AM211" s="222"/>
      <c r="AN211" s="222"/>
      <c r="AO211" s="222"/>
    </row>
    <row r="212" spans="2:41" ht="16.5" customHeight="1">
      <c r="B212" s="222"/>
      <c r="C212" s="222"/>
      <c r="D212" s="222"/>
      <c r="E212" s="222"/>
      <c r="F212" s="222"/>
      <c r="G212" s="222"/>
      <c r="H212" s="235"/>
      <c r="I212" s="235"/>
      <c r="J212" s="222"/>
      <c r="K212" s="225"/>
      <c r="L212" s="225"/>
      <c r="M212" s="225"/>
      <c r="N212" s="225"/>
      <c r="O212" s="225"/>
      <c r="P212" s="225"/>
      <c r="Q212" s="225"/>
      <c r="R212" s="225"/>
      <c r="S212" s="225"/>
      <c r="T212" s="225"/>
      <c r="U212" s="216"/>
      <c r="V212" s="536"/>
      <c r="W212" s="286"/>
      <c r="X212" s="286"/>
      <c r="Y212" s="286"/>
      <c r="Z212" s="286"/>
      <c r="AA212" s="286"/>
      <c r="AB212" s="286"/>
      <c r="AC212" s="286"/>
      <c r="AD212" s="286"/>
      <c r="AE212" s="222"/>
      <c r="AF212" s="222"/>
      <c r="AG212" s="222"/>
      <c r="AH212" s="222"/>
      <c r="AI212" s="226"/>
      <c r="AJ212" s="222"/>
      <c r="AK212" s="222"/>
      <c r="AL212" s="222"/>
      <c r="AM212" s="222"/>
      <c r="AN212" s="222"/>
      <c r="AO212" s="222"/>
    </row>
    <row r="213" spans="2:41" ht="16.5" customHeight="1">
      <c r="B213" s="222"/>
      <c r="C213" s="222"/>
      <c r="D213" s="222"/>
      <c r="E213" s="222"/>
      <c r="F213" s="222"/>
      <c r="G213" s="222"/>
      <c r="H213" s="235"/>
      <c r="I213" s="235"/>
      <c r="J213" s="222"/>
      <c r="K213" s="225"/>
      <c r="L213" s="225"/>
      <c r="M213" s="225"/>
      <c r="N213" s="225"/>
      <c r="O213" s="225"/>
      <c r="P213" s="225"/>
      <c r="Q213" s="225"/>
      <c r="R213" s="225"/>
      <c r="S213" s="225"/>
      <c r="T213" s="225"/>
      <c r="U213" s="216"/>
      <c r="V213" s="536"/>
      <c r="W213" s="286"/>
      <c r="X213" s="286"/>
      <c r="Y213" s="286"/>
      <c r="Z213" s="286"/>
      <c r="AA213" s="286"/>
      <c r="AB213" s="286"/>
      <c r="AC213" s="286"/>
      <c r="AD213" s="286"/>
      <c r="AE213" s="222"/>
      <c r="AF213" s="222"/>
      <c r="AG213" s="222"/>
      <c r="AH213" s="222"/>
      <c r="AI213" s="226"/>
      <c r="AJ213" s="222"/>
      <c r="AK213" s="222"/>
      <c r="AL213" s="222"/>
      <c r="AM213" s="222"/>
      <c r="AN213" s="222"/>
      <c r="AO213" s="222"/>
    </row>
    <row r="214" spans="2:41" ht="16.5" customHeight="1">
      <c r="B214" s="222"/>
      <c r="C214" s="222"/>
      <c r="D214" s="222"/>
      <c r="E214" s="222"/>
      <c r="F214" s="222"/>
      <c r="G214" s="222"/>
      <c r="H214" s="235"/>
      <c r="I214" s="235"/>
      <c r="J214" s="222"/>
      <c r="K214" s="225"/>
      <c r="L214" s="225"/>
      <c r="M214" s="225"/>
      <c r="N214" s="225"/>
      <c r="O214" s="225"/>
      <c r="P214" s="225"/>
      <c r="Q214" s="225"/>
      <c r="R214" s="225"/>
      <c r="S214" s="225"/>
      <c r="T214" s="225"/>
      <c r="U214" s="216"/>
      <c r="V214" s="536"/>
      <c r="W214" s="286"/>
      <c r="X214" s="286"/>
      <c r="Y214" s="286"/>
      <c r="Z214" s="286"/>
      <c r="AA214" s="286"/>
      <c r="AB214" s="286"/>
      <c r="AC214" s="286"/>
      <c r="AD214" s="286"/>
      <c r="AE214" s="222"/>
      <c r="AF214" s="222"/>
      <c r="AG214" s="222"/>
      <c r="AH214" s="222"/>
      <c r="AI214" s="226"/>
      <c r="AJ214" s="222"/>
      <c r="AK214" s="222"/>
      <c r="AL214" s="222"/>
      <c r="AM214" s="222"/>
      <c r="AN214" s="222"/>
      <c r="AO214" s="222"/>
    </row>
    <row r="215" spans="2:41" ht="16.5" customHeight="1">
      <c r="B215" s="222"/>
      <c r="C215" s="222"/>
      <c r="D215" s="222"/>
      <c r="E215" s="222"/>
      <c r="F215" s="222"/>
      <c r="G215" s="222"/>
      <c r="H215" s="235"/>
      <c r="I215" s="235"/>
      <c r="J215" s="222"/>
      <c r="K215" s="225"/>
      <c r="L215" s="225"/>
      <c r="M215" s="225"/>
      <c r="N215" s="225"/>
      <c r="O215" s="225"/>
      <c r="P215" s="225"/>
      <c r="Q215" s="225"/>
      <c r="R215" s="225"/>
      <c r="S215" s="225"/>
      <c r="T215" s="225"/>
      <c r="U215" s="216"/>
      <c r="V215" s="536"/>
      <c r="W215" s="286"/>
      <c r="X215" s="286"/>
      <c r="Y215" s="286"/>
      <c r="Z215" s="286"/>
      <c r="AA215" s="286"/>
      <c r="AB215" s="286"/>
      <c r="AC215" s="286"/>
      <c r="AD215" s="286"/>
      <c r="AE215" s="222"/>
      <c r="AF215" s="222"/>
      <c r="AG215" s="222"/>
      <c r="AH215" s="222"/>
      <c r="AI215" s="226"/>
      <c r="AJ215" s="222"/>
      <c r="AK215" s="222"/>
      <c r="AL215" s="222"/>
      <c r="AM215" s="222"/>
      <c r="AN215" s="222"/>
      <c r="AO215" s="222"/>
    </row>
    <row r="216" spans="2:41" ht="16.5" customHeight="1">
      <c r="B216" s="222"/>
      <c r="C216" s="222"/>
      <c r="D216" s="222"/>
      <c r="E216" s="222"/>
      <c r="F216" s="222"/>
      <c r="G216" s="222"/>
      <c r="H216" s="235"/>
      <c r="I216" s="235"/>
      <c r="J216" s="222"/>
      <c r="K216" s="225"/>
      <c r="L216" s="225"/>
      <c r="M216" s="225"/>
      <c r="N216" s="225"/>
      <c r="O216" s="225"/>
      <c r="P216" s="225"/>
      <c r="Q216" s="225"/>
      <c r="R216" s="225"/>
      <c r="S216" s="225"/>
      <c r="T216" s="225"/>
      <c r="U216" s="216"/>
      <c r="V216" s="536"/>
      <c r="W216" s="286"/>
      <c r="X216" s="286"/>
      <c r="Y216" s="286"/>
      <c r="Z216" s="286"/>
      <c r="AA216" s="286"/>
      <c r="AB216" s="286"/>
      <c r="AC216" s="286"/>
      <c r="AD216" s="286"/>
      <c r="AE216" s="222"/>
      <c r="AF216" s="222"/>
      <c r="AG216" s="222"/>
      <c r="AH216" s="222"/>
      <c r="AI216" s="226"/>
      <c r="AJ216" s="222"/>
      <c r="AK216" s="222"/>
      <c r="AL216" s="222"/>
      <c r="AM216" s="222"/>
      <c r="AN216" s="222"/>
      <c r="AO216" s="222"/>
    </row>
    <row r="217" spans="2:41" ht="16.5" customHeight="1">
      <c r="B217" s="222"/>
      <c r="C217" s="222"/>
      <c r="D217" s="222"/>
      <c r="E217" s="222"/>
      <c r="F217" s="222"/>
      <c r="G217" s="222"/>
      <c r="H217" s="235"/>
      <c r="I217" s="235"/>
      <c r="J217" s="222"/>
      <c r="K217" s="225"/>
      <c r="L217" s="225"/>
      <c r="M217" s="225"/>
      <c r="N217" s="225"/>
      <c r="O217" s="225"/>
      <c r="P217" s="225"/>
      <c r="Q217" s="225"/>
      <c r="R217" s="225"/>
      <c r="S217" s="225"/>
      <c r="T217" s="225"/>
      <c r="U217" s="216"/>
      <c r="V217" s="536"/>
      <c r="W217" s="286"/>
      <c r="X217" s="286"/>
      <c r="Y217" s="286"/>
      <c r="Z217" s="286"/>
      <c r="AA217" s="286"/>
      <c r="AB217" s="286"/>
      <c r="AC217" s="286"/>
      <c r="AD217" s="286"/>
      <c r="AE217" s="222"/>
      <c r="AF217" s="222"/>
      <c r="AG217" s="222"/>
      <c r="AH217" s="222"/>
      <c r="AI217" s="226"/>
      <c r="AJ217" s="222"/>
      <c r="AK217" s="222"/>
      <c r="AL217" s="222"/>
      <c r="AM217" s="222"/>
      <c r="AN217" s="222"/>
      <c r="AO217" s="222"/>
    </row>
    <row r="218" spans="2:41" ht="16.5" customHeight="1">
      <c r="B218" s="222"/>
      <c r="C218" s="222"/>
      <c r="D218" s="222"/>
      <c r="E218" s="222"/>
      <c r="F218" s="222"/>
      <c r="G218" s="222"/>
      <c r="H218" s="235"/>
      <c r="I218" s="235"/>
      <c r="J218" s="222"/>
      <c r="K218" s="225"/>
      <c r="L218" s="225"/>
      <c r="M218" s="225"/>
      <c r="N218" s="225"/>
      <c r="O218" s="225"/>
      <c r="P218" s="225"/>
      <c r="Q218" s="225"/>
      <c r="R218" s="225"/>
      <c r="S218" s="225"/>
      <c r="T218" s="225"/>
      <c r="U218" s="216"/>
      <c r="V218" s="536"/>
      <c r="W218" s="286"/>
      <c r="X218" s="286"/>
      <c r="Y218" s="286"/>
      <c r="Z218" s="286"/>
      <c r="AA218" s="286"/>
      <c r="AB218" s="286"/>
      <c r="AC218" s="286"/>
      <c r="AD218" s="286"/>
      <c r="AE218" s="222"/>
      <c r="AF218" s="222"/>
      <c r="AG218" s="222"/>
      <c r="AH218" s="222"/>
      <c r="AI218" s="226"/>
      <c r="AJ218" s="222"/>
      <c r="AK218" s="222"/>
      <c r="AL218" s="222"/>
      <c r="AM218" s="222"/>
      <c r="AN218" s="222"/>
      <c r="AO218" s="222"/>
    </row>
    <row r="219" spans="2:41" ht="16.5" customHeight="1">
      <c r="B219" s="222"/>
      <c r="C219" s="222"/>
      <c r="D219" s="222"/>
      <c r="E219" s="222"/>
      <c r="F219" s="222"/>
      <c r="G219" s="222"/>
      <c r="H219" s="235"/>
      <c r="I219" s="235"/>
      <c r="J219" s="222"/>
      <c r="K219" s="225"/>
      <c r="L219" s="225"/>
      <c r="M219" s="225"/>
      <c r="N219" s="225"/>
      <c r="O219" s="225"/>
      <c r="P219" s="225"/>
      <c r="Q219" s="225"/>
      <c r="R219" s="225"/>
      <c r="S219" s="225"/>
      <c r="T219" s="225"/>
      <c r="U219" s="216"/>
      <c r="V219" s="536"/>
      <c r="W219" s="286"/>
      <c r="X219" s="286"/>
      <c r="Y219" s="286"/>
      <c r="Z219" s="286"/>
      <c r="AA219" s="286"/>
      <c r="AB219" s="286"/>
      <c r="AC219" s="286"/>
      <c r="AD219" s="286"/>
      <c r="AE219" s="222"/>
      <c r="AF219" s="222"/>
      <c r="AG219" s="222"/>
      <c r="AH219" s="222"/>
      <c r="AI219" s="226"/>
      <c r="AJ219" s="222"/>
      <c r="AK219" s="222"/>
      <c r="AL219" s="222"/>
      <c r="AM219" s="222"/>
      <c r="AN219" s="222"/>
      <c r="AO219" s="222"/>
    </row>
    <row r="220" spans="2:41" ht="16.5" customHeight="1">
      <c r="B220" s="222"/>
      <c r="C220" s="222"/>
      <c r="D220" s="222"/>
      <c r="E220" s="222"/>
      <c r="F220" s="222"/>
      <c r="G220" s="222"/>
      <c r="H220" s="235"/>
      <c r="I220" s="235"/>
      <c r="J220" s="222"/>
      <c r="K220" s="225"/>
      <c r="L220" s="225"/>
      <c r="M220" s="225"/>
      <c r="N220" s="225"/>
      <c r="O220" s="225"/>
      <c r="P220" s="225"/>
      <c r="Q220" s="225"/>
      <c r="R220" s="225"/>
      <c r="S220" s="225"/>
      <c r="T220" s="225"/>
      <c r="U220" s="216"/>
      <c r="V220" s="536"/>
      <c r="W220" s="286"/>
      <c r="X220" s="286"/>
      <c r="Y220" s="286"/>
      <c r="Z220" s="286"/>
      <c r="AA220" s="286"/>
      <c r="AB220" s="286"/>
      <c r="AC220" s="286"/>
      <c r="AD220" s="286"/>
      <c r="AE220" s="222"/>
      <c r="AF220" s="222"/>
      <c r="AG220" s="222"/>
      <c r="AH220" s="222"/>
      <c r="AI220" s="226"/>
      <c r="AJ220" s="222"/>
      <c r="AK220" s="222"/>
      <c r="AL220" s="222"/>
      <c r="AM220" s="222"/>
      <c r="AN220" s="222"/>
      <c r="AO220" s="222"/>
    </row>
    <row r="221" spans="2:41" ht="16.5" customHeight="1">
      <c r="B221" s="222"/>
      <c r="C221" s="222"/>
      <c r="D221" s="222"/>
      <c r="E221" s="222"/>
      <c r="F221" s="222"/>
      <c r="G221" s="222"/>
      <c r="H221" s="235"/>
      <c r="I221" s="235"/>
      <c r="J221" s="222"/>
      <c r="K221" s="225"/>
      <c r="L221" s="225"/>
      <c r="M221" s="225"/>
      <c r="N221" s="225"/>
      <c r="O221" s="225"/>
      <c r="P221" s="225"/>
      <c r="Q221" s="225"/>
      <c r="R221" s="225"/>
      <c r="S221" s="225"/>
      <c r="T221" s="225"/>
      <c r="U221" s="216"/>
      <c r="V221" s="536"/>
      <c r="W221" s="286"/>
      <c r="X221" s="286"/>
      <c r="Y221" s="286"/>
      <c r="Z221" s="286"/>
      <c r="AA221" s="286"/>
      <c r="AB221" s="286"/>
      <c r="AC221" s="286"/>
      <c r="AD221" s="286"/>
      <c r="AE221" s="222"/>
      <c r="AF221" s="222"/>
      <c r="AG221" s="222"/>
      <c r="AH221" s="222"/>
      <c r="AI221" s="226"/>
      <c r="AJ221" s="222"/>
      <c r="AK221" s="222"/>
      <c r="AL221" s="222"/>
      <c r="AM221" s="222"/>
      <c r="AN221" s="222"/>
      <c r="AO221" s="222"/>
    </row>
    <row r="222" spans="2:41" ht="16.5" customHeight="1">
      <c r="B222" s="222"/>
      <c r="C222" s="222"/>
      <c r="D222" s="222"/>
      <c r="E222" s="222"/>
      <c r="F222" s="222"/>
      <c r="G222" s="222"/>
      <c r="H222" s="235"/>
      <c r="I222" s="235"/>
      <c r="J222" s="222"/>
      <c r="K222" s="225"/>
      <c r="L222" s="225"/>
      <c r="M222" s="225"/>
      <c r="N222" s="225"/>
      <c r="O222" s="225"/>
      <c r="P222" s="225"/>
      <c r="Q222" s="225"/>
      <c r="R222" s="225"/>
      <c r="S222" s="225"/>
      <c r="T222" s="225"/>
      <c r="U222" s="216"/>
      <c r="V222" s="536"/>
      <c r="W222" s="286"/>
      <c r="X222" s="286"/>
      <c r="Y222" s="286"/>
      <c r="Z222" s="286"/>
      <c r="AA222" s="286"/>
      <c r="AB222" s="286"/>
      <c r="AC222" s="286"/>
      <c r="AD222" s="286"/>
      <c r="AE222" s="222"/>
      <c r="AF222" s="222"/>
      <c r="AG222" s="222"/>
      <c r="AH222" s="222"/>
      <c r="AI222" s="226"/>
      <c r="AJ222" s="222"/>
      <c r="AK222" s="222"/>
      <c r="AL222" s="222"/>
      <c r="AM222" s="222"/>
      <c r="AN222" s="222"/>
      <c r="AO222" s="222"/>
    </row>
    <row r="223" spans="2:41" ht="16.5" customHeight="1">
      <c r="B223" s="222"/>
      <c r="C223" s="222"/>
      <c r="D223" s="222"/>
      <c r="E223" s="222"/>
      <c r="F223" s="222"/>
      <c r="G223" s="222"/>
      <c r="H223" s="235"/>
      <c r="I223" s="235"/>
      <c r="J223" s="222"/>
      <c r="K223" s="225"/>
      <c r="L223" s="225"/>
      <c r="M223" s="225"/>
      <c r="N223" s="225"/>
      <c r="O223" s="225"/>
      <c r="P223" s="225"/>
      <c r="Q223" s="225"/>
      <c r="R223" s="225"/>
      <c r="S223" s="225"/>
      <c r="T223" s="225"/>
      <c r="U223" s="216"/>
      <c r="V223" s="536"/>
      <c r="W223" s="286"/>
      <c r="X223" s="286"/>
      <c r="Y223" s="286"/>
      <c r="Z223" s="286"/>
      <c r="AA223" s="286"/>
      <c r="AB223" s="286"/>
      <c r="AC223" s="286"/>
      <c r="AD223" s="286"/>
      <c r="AE223" s="222"/>
      <c r="AF223" s="222"/>
      <c r="AG223" s="222"/>
      <c r="AH223" s="222"/>
      <c r="AI223" s="226"/>
      <c r="AJ223" s="222"/>
      <c r="AK223" s="222"/>
      <c r="AL223" s="222"/>
      <c r="AM223" s="222"/>
      <c r="AN223" s="222"/>
      <c r="AO223" s="222"/>
    </row>
    <row r="224" spans="2:41" ht="16.5" customHeight="1">
      <c r="B224" s="222"/>
      <c r="C224" s="222"/>
      <c r="D224" s="222"/>
      <c r="E224" s="222"/>
      <c r="F224" s="222"/>
      <c r="G224" s="222"/>
      <c r="H224" s="235"/>
      <c r="I224" s="235"/>
      <c r="J224" s="222"/>
      <c r="K224" s="225"/>
      <c r="L224" s="225"/>
      <c r="M224" s="225"/>
      <c r="N224" s="225"/>
      <c r="O224" s="225"/>
      <c r="P224" s="225"/>
      <c r="Q224" s="225"/>
      <c r="R224" s="225"/>
      <c r="S224" s="225"/>
      <c r="T224" s="225"/>
      <c r="U224" s="216"/>
      <c r="V224" s="536"/>
      <c r="W224" s="286"/>
      <c r="X224" s="286"/>
      <c r="Y224" s="286"/>
      <c r="Z224" s="286"/>
      <c r="AA224" s="286"/>
      <c r="AB224" s="286"/>
      <c r="AC224" s="286"/>
      <c r="AD224" s="286"/>
      <c r="AE224" s="222"/>
      <c r="AF224" s="222"/>
      <c r="AG224" s="222"/>
      <c r="AH224" s="222"/>
      <c r="AI224" s="226"/>
      <c r="AJ224" s="222"/>
      <c r="AK224" s="222"/>
      <c r="AL224" s="222"/>
      <c r="AM224" s="222"/>
      <c r="AN224" s="222"/>
      <c r="AO224" s="222"/>
    </row>
    <row r="225" spans="2:41" ht="16.5" customHeight="1">
      <c r="B225" s="222"/>
      <c r="C225" s="222"/>
      <c r="D225" s="222"/>
      <c r="E225" s="222"/>
      <c r="F225" s="222"/>
      <c r="G225" s="222"/>
      <c r="H225" s="235"/>
      <c r="I225" s="235"/>
      <c r="J225" s="222"/>
      <c r="K225" s="225"/>
      <c r="L225" s="225"/>
      <c r="M225" s="225"/>
      <c r="N225" s="225"/>
      <c r="O225" s="225"/>
      <c r="P225" s="225"/>
      <c r="Q225" s="225"/>
      <c r="R225" s="225"/>
      <c r="S225" s="225"/>
      <c r="T225" s="225"/>
      <c r="U225" s="216"/>
      <c r="V225" s="536"/>
      <c r="W225" s="286"/>
      <c r="X225" s="286"/>
      <c r="Y225" s="286"/>
      <c r="Z225" s="286"/>
      <c r="AA225" s="286"/>
      <c r="AB225" s="286"/>
      <c r="AC225" s="286"/>
      <c r="AD225" s="286"/>
      <c r="AE225" s="222"/>
      <c r="AF225" s="222"/>
      <c r="AG225" s="222"/>
      <c r="AH225" s="222"/>
      <c r="AI225" s="226"/>
      <c r="AJ225" s="222"/>
      <c r="AK225" s="222"/>
      <c r="AL225" s="222"/>
      <c r="AM225" s="222"/>
      <c r="AN225" s="222"/>
      <c r="AO225" s="222"/>
    </row>
    <row r="226" spans="2:41" ht="16.5" customHeight="1">
      <c r="B226" s="222"/>
      <c r="C226" s="222"/>
      <c r="D226" s="222"/>
      <c r="E226" s="222"/>
      <c r="F226" s="222"/>
      <c r="G226" s="222"/>
      <c r="H226" s="235"/>
      <c r="I226" s="235"/>
      <c r="J226" s="222"/>
      <c r="K226" s="225"/>
      <c r="L226" s="225"/>
      <c r="M226" s="225"/>
      <c r="N226" s="225"/>
      <c r="O226" s="225"/>
      <c r="P226" s="225"/>
      <c r="Q226" s="225"/>
      <c r="R226" s="225"/>
      <c r="S226" s="225"/>
      <c r="T226" s="225"/>
      <c r="U226" s="216"/>
      <c r="V226" s="536"/>
      <c r="W226" s="286"/>
      <c r="X226" s="286"/>
      <c r="Y226" s="286"/>
      <c r="Z226" s="286"/>
      <c r="AA226" s="286"/>
      <c r="AB226" s="286"/>
      <c r="AC226" s="286"/>
      <c r="AD226" s="286"/>
      <c r="AE226" s="222"/>
      <c r="AF226" s="222"/>
      <c r="AG226" s="222"/>
      <c r="AH226" s="222"/>
      <c r="AI226" s="226"/>
      <c r="AJ226" s="222"/>
      <c r="AK226" s="222"/>
      <c r="AL226" s="222"/>
      <c r="AM226" s="222"/>
      <c r="AN226" s="222"/>
      <c r="AO226" s="222"/>
    </row>
    <row r="227" spans="2:41" ht="16.5" customHeight="1">
      <c r="B227" s="222"/>
      <c r="C227" s="222"/>
      <c r="D227" s="222"/>
      <c r="E227" s="222"/>
      <c r="F227" s="222"/>
      <c r="G227" s="222"/>
      <c r="H227" s="235"/>
      <c r="I227" s="235"/>
      <c r="J227" s="222"/>
      <c r="K227" s="225"/>
      <c r="L227" s="225"/>
      <c r="M227" s="225"/>
      <c r="N227" s="225"/>
      <c r="O227" s="225"/>
      <c r="P227" s="225"/>
      <c r="Q227" s="225"/>
      <c r="R227" s="225"/>
      <c r="S227" s="225"/>
      <c r="T227" s="225"/>
      <c r="U227" s="216"/>
      <c r="V227" s="536"/>
      <c r="W227" s="286"/>
      <c r="X227" s="286"/>
      <c r="Y227" s="286"/>
      <c r="Z227" s="286"/>
      <c r="AA227" s="286"/>
      <c r="AB227" s="286"/>
      <c r="AC227" s="286"/>
      <c r="AD227" s="286"/>
      <c r="AE227" s="222"/>
      <c r="AF227" s="222"/>
      <c r="AG227" s="222"/>
      <c r="AH227" s="222"/>
      <c r="AI227" s="226"/>
      <c r="AJ227" s="222"/>
      <c r="AK227" s="222"/>
      <c r="AL227" s="222"/>
      <c r="AM227" s="222"/>
      <c r="AN227" s="222"/>
      <c r="AO227" s="222"/>
    </row>
    <row r="228" spans="2:41" ht="16.5" customHeight="1">
      <c r="B228" s="222"/>
      <c r="C228" s="222"/>
      <c r="D228" s="222"/>
      <c r="E228" s="222"/>
      <c r="F228" s="222"/>
      <c r="G228" s="222"/>
      <c r="H228" s="235"/>
      <c r="I228" s="235"/>
      <c r="J228" s="222"/>
      <c r="K228" s="225"/>
      <c r="L228" s="225"/>
      <c r="M228" s="225"/>
      <c r="N228" s="225"/>
      <c r="O228" s="225"/>
      <c r="P228" s="225"/>
      <c r="Q228" s="225"/>
      <c r="R228" s="225"/>
      <c r="S228" s="225"/>
      <c r="T228" s="225"/>
      <c r="U228" s="216"/>
      <c r="V228" s="536"/>
      <c r="W228" s="286"/>
      <c r="X228" s="286"/>
      <c r="Y228" s="286"/>
      <c r="Z228" s="286"/>
      <c r="AA228" s="286"/>
      <c r="AB228" s="286"/>
      <c r="AC228" s="286"/>
      <c r="AD228" s="286"/>
      <c r="AE228" s="222"/>
      <c r="AF228" s="222"/>
      <c r="AG228" s="222"/>
      <c r="AH228" s="222"/>
      <c r="AI228" s="226"/>
      <c r="AJ228" s="222"/>
      <c r="AK228" s="222"/>
      <c r="AL228" s="222"/>
      <c r="AM228" s="222"/>
      <c r="AN228" s="222"/>
      <c r="AO228" s="222"/>
    </row>
    <row r="229" spans="2:41" ht="16.5" customHeight="1">
      <c r="B229" s="222"/>
      <c r="C229" s="222"/>
      <c r="D229" s="222"/>
      <c r="E229" s="222"/>
      <c r="F229" s="222"/>
      <c r="G229" s="222"/>
      <c r="H229" s="235"/>
      <c r="I229" s="235"/>
      <c r="J229" s="222"/>
      <c r="K229" s="225"/>
      <c r="L229" s="225"/>
      <c r="M229" s="225"/>
      <c r="N229" s="225"/>
      <c r="O229" s="225"/>
      <c r="P229" s="225"/>
      <c r="Q229" s="225"/>
      <c r="R229" s="225"/>
      <c r="S229" s="225"/>
      <c r="T229" s="225"/>
      <c r="U229" s="216"/>
      <c r="V229" s="536"/>
      <c r="W229" s="286"/>
      <c r="X229" s="286"/>
      <c r="Y229" s="286"/>
      <c r="Z229" s="286"/>
      <c r="AA229" s="286"/>
      <c r="AB229" s="286"/>
      <c r="AC229" s="286"/>
      <c r="AD229" s="286"/>
      <c r="AE229" s="222"/>
      <c r="AF229" s="222"/>
      <c r="AG229" s="222"/>
      <c r="AH229" s="222"/>
      <c r="AI229" s="226"/>
      <c r="AJ229" s="222"/>
      <c r="AK229" s="222"/>
      <c r="AL229" s="222"/>
      <c r="AM229" s="222"/>
      <c r="AN229" s="222"/>
      <c r="AO229" s="222"/>
    </row>
    <row r="230" spans="2:41" ht="16.5" customHeight="1">
      <c r="B230" s="222"/>
      <c r="C230" s="222"/>
      <c r="D230" s="222"/>
      <c r="E230" s="222"/>
      <c r="F230" s="222"/>
      <c r="G230" s="222"/>
      <c r="H230" s="235"/>
      <c r="I230" s="235"/>
      <c r="J230" s="222"/>
      <c r="K230" s="225"/>
      <c r="L230" s="225"/>
      <c r="M230" s="225"/>
      <c r="N230" s="225"/>
      <c r="O230" s="225"/>
      <c r="P230" s="225"/>
      <c r="Q230" s="225"/>
      <c r="R230" s="225"/>
      <c r="S230" s="225"/>
      <c r="T230" s="225"/>
      <c r="U230" s="216"/>
      <c r="V230" s="536"/>
      <c r="W230" s="286"/>
      <c r="X230" s="286"/>
      <c r="Y230" s="286"/>
      <c r="Z230" s="286"/>
      <c r="AA230" s="286"/>
      <c r="AB230" s="286"/>
      <c r="AC230" s="286"/>
      <c r="AD230" s="286"/>
      <c r="AE230" s="222"/>
      <c r="AF230" s="222"/>
      <c r="AG230" s="222"/>
      <c r="AH230" s="222"/>
      <c r="AI230" s="226"/>
      <c r="AJ230" s="222"/>
      <c r="AK230" s="222"/>
      <c r="AL230" s="222"/>
      <c r="AM230" s="222"/>
      <c r="AN230" s="222"/>
      <c r="AO230" s="222"/>
    </row>
    <row r="231" spans="2:41" ht="16.5" customHeight="1">
      <c r="B231" s="222"/>
      <c r="C231" s="222"/>
      <c r="D231" s="222"/>
      <c r="E231" s="222"/>
      <c r="F231" s="222"/>
      <c r="G231" s="222"/>
      <c r="H231" s="235"/>
      <c r="I231" s="235"/>
      <c r="J231" s="222"/>
      <c r="K231" s="225"/>
      <c r="L231" s="225"/>
      <c r="M231" s="225"/>
      <c r="N231" s="225"/>
      <c r="O231" s="225"/>
      <c r="P231" s="225"/>
      <c r="Q231" s="225"/>
      <c r="R231" s="225"/>
      <c r="S231" s="225"/>
      <c r="T231" s="225"/>
      <c r="U231" s="216"/>
      <c r="V231" s="536"/>
      <c r="W231" s="286"/>
      <c r="X231" s="286"/>
      <c r="Y231" s="286"/>
      <c r="Z231" s="286"/>
      <c r="AA231" s="286"/>
      <c r="AB231" s="286"/>
      <c r="AC231" s="286"/>
      <c r="AD231" s="286"/>
      <c r="AE231" s="222"/>
      <c r="AF231" s="222"/>
      <c r="AG231" s="222"/>
      <c r="AH231" s="222"/>
      <c r="AI231" s="226"/>
      <c r="AJ231" s="222"/>
      <c r="AK231" s="222"/>
      <c r="AL231" s="222"/>
      <c r="AM231" s="222"/>
      <c r="AN231" s="222"/>
      <c r="AO231" s="222"/>
    </row>
    <row r="232" spans="2:41" ht="16.5" customHeight="1">
      <c r="B232" s="222"/>
      <c r="C232" s="222"/>
      <c r="D232" s="222"/>
      <c r="E232" s="222"/>
      <c r="F232" s="222"/>
      <c r="G232" s="222"/>
      <c r="H232" s="235"/>
      <c r="I232" s="235"/>
      <c r="J232" s="222"/>
      <c r="K232" s="225"/>
      <c r="L232" s="225"/>
      <c r="M232" s="225"/>
      <c r="N232" s="225"/>
      <c r="O232" s="225"/>
      <c r="P232" s="225"/>
      <c r="Q232" s="225"/>
      <c r="R232" s="225"/>
      <c r="S232" s="225"/>
      <c r="T232" s="225"/>
      <c r="U232" s="216"/>
      <c r="V232" s="536"/>
      <c r="W232" s="286"/>
      <c r="X232" s="286"/>
      <c r="Y232" s="286"/>
      <c r="Z232" s="286"/>
      <c r="AA232" s="286"/>
      <c r="AB232" s="286"/>
      <c r="AC232" s="286"/>
      <c r="AD232" s="286"/>
      <c r="AE232" s="222"/>
      <c r="AF232" s="222"/>
      <c r="AG232" s="222"/>
      <c r="AH232" s="222"/>
      <c r="AI232" s="226"/>
      <c r="AJ232" s="222"/>
      <c r="AK232" s="222"/>
      <c r="AL232" s="222"/>
      <c r="AM232" s="222"/>
      <c r="AN232" s="222"/>
      <c r="AO232" s="222"/>
    </row>
    <row r="233" spans="2:41" ht="16.5" customHeight="1">
      <c r="B233" s="222"/>
      <c r="C233" s="222"/>
      <c r="D233" s="222"/>
      <c r="E233" s="222"/>
      <c r="F233" s="222"/>
      <c r="G233" s="222"/>
      <c r="H233" s="235"/>
      <c r="I233" s="235"/>
      <c r="J233" s="222"/>
      <c r="K233" s="225"/>
      <c r="L233" s="225"/>
      <c r="M233" s="225"/>
      <c r="N233" s="225"/>
      <c r="O233" s="225"/>
      <c r="P233" s="225"/>
      <c r="Q233" s="225"/>
      <c r="R233" s="225"/>
      <c r="S233" s="225"/>
      <c r="T233" s="225"/>
      <c r="U233" s="216"/>
      <c r="V233" s="536"/>
      <c r="W233" s="286"/>
      <c r="X233" s="286"/>
      <c r="Y233" s="286"/>
      <c r="Z233" s="286"/>
      <c r="AA233" s="286"/>
      <c r="AB233" s="286"/>
      <c r="AC233" s="286"/>
      <c r="AD233" s="286"/>
      <c r="AE233" s="222"/>
      <c r="AF233" s="222"/>
      <c r="AG233" s="222"/>
      <c r="AH233" s="222"/>
      <c r="AI233" s="226"/>
      <c r="AJ233" s="222"/>
      <c r="AK233" s="222"/>
      <c r="AL233" s="222"/>
      <c r="AM233" s="222"/>
      <c r="AN233" s="222"/>
      <c r="AO233" s="222"/>
    </row>
    <row r="234" spans="2:41" ht="16.5" customHeight="1">
      <c r="B234" s="222"/>
      <c r="C234" s="222"/>
      <c r="D234" s="222"/>
      <c r="E234" s="222"/>
      <c r="F234" s="222"/>
      <c r="G234" s="222"/>
      <c r="H234" s="235"/>
      <c r="I234" s="235"/>
      <c r="J234" s="222"/>
      <c r="K234" s="225"/>
      <c r="L234" s="225"/>
      <c r="M234" s="225"/>
      <c r="N234" s="225"/>
      <c r="O234" s="225"/>
      <c r="P234" s="225"/>
      <c r="Q234" s="225"/>
      <c r="R234" s="225"/>
      <c r="S234" s="225"/>
      <c r="T234" s="225"/>
      <c r="U234" s="216"/>
      <c r="V234" s="536"/>
      <c r="W234" s="286"/>
      <c r="X234" s="286"/>
      <c r="Y234" s="286"/>
      <c r="Z234" s="286"/>
      <c r="AA234" s="286"/>
      <c r="AB234" s="286"/>
      <c r="AC234" s="286"/>
      <c r="AD234" s="286"/>
      <c r="AE234" s="222"/>
      <c r="AF234" s="222"/>
      <c r="AG234" s="222"/>
      <c r="AH234" s="222"/>
      <c r="AI234" s="226"/>
      <c r="AJ234" s="222"/>
      <c r="AK234" s="222"/>
      <c r="AL234" s="222"/>
      <c r="AM234" s="222"/>
      <c r="AN234" s="222"/>
      <c r="AO234" s="222"/>
    </row>
    <row r="235" spans="2:41" ht="16.5" customHeight="1">
      <c r="B235" s="222"/>
      <c r="C235" s="222"/>
      <c r="D235" s="222"/>
      <c r="E235" s="222"/>
      <c r="F235" s="222"/>
      <c r="G235" s="222"/>
      <c r="H235" s="235"/>
      <c r="I235" s="235"/>
      <c r="J235" s="222"/>
      <c r="K235" s="225"/>
      <c r="L235" s="225"/>
      <c r="M235" s="225"/>
      <c r="N235" s="225"/>
      <c r="O235" s="225"/>
      <c r="P235" s="225"/>
      <c r="Q235" s="225"/>
      <c r="R235" s="225"/>
      <c r="S235" s="225"/>
      <c r="T235" s="225"/>
      <c r="U235" s="216"/>
      <c r="V235" s="536"/>
      <c r="W235" s="286"/>
      <c r="X235" s="286"/>
      <c r="Y235" s="286"/>
      <c r="Z235" s="286"/>
      <c r="AA235" s="286"/>
      <c r="AB235" s="286"/>
      <c r="AC235" s="286"/>
      <c r="AD235" s="286"/>
      <c r="AE235" s="222"/>
      <c r="AF235" s="222"/>
      <c r="AG235" s="222"/>
      <c r="AH235" s="222"/>
      <c r="AI235" s="226"/>
      <c r="AJ235" s="222"/>
      <c r="AK235" s="222"/>
      <c r="AL235" s="222"/>
      <c r="AM235" s="222"/>
      <c r="AN235" s="222"/>
      <c r="AO235" s="222"/>
    </row>
    <row r="236" spans="2:41" ht="16.5" customHeight="1">
      <c r="B236" s="222"/>
      <c r="C236" s="222"/>
      <c r="D236" s="222"/>
      <c r="E236" s="222"/>
      <c r="F236" s="222"/>
      <c r="G236" s="222"/>
      <c r="H236" s="235"/>
      <c r="I236" s="235"/>
      <c r="J236" s="222"/>
      <c r="K236" s="225"/>
      <c r="L236" s="225"/>
      <c r="M236" s="225"/>
      <c r="N236" s="225"/>
      <c r="O236" s="225"/>
      <c r="P236" s="225"/>
      <c r="Q236" s="225"/>
      <c r="R236" s="225"/>
      <c r="S236" s="225"/>
      <c r="T236" s="225"/>
      <c r="U236" s="216"/>
      <c r="V236" s="536"/>
      <c r="W236" s="286"/>
      <c r="X236" s="286"/>
      <c r="Y236" s="286"/>
      <c r="Z236" s="286"/>
      <c r="AA236" s="286"/>
      <c r="AB236" s="286"/>
      <c r="AC236" s="286"/>
      <c r="AD236" s="286"/>
      <c r="AE236" s="222"/>
      <c r="AF236" s="222"/>
      <c r="AG236" s="222"/>
      <c r="AH236" s="222"/>
      <c r="AI236" s="226"/>
      <c r="AJ236" s="222"/>
      <c r="AK236" s="222"/>
      <c r="AL236" s="222"/>
      <c r="AM236" s="222"/>
      <c r="AN236" s="222"/>
      <c r="AO236" s="222"/>
    </row>
    <row r="237" spans="2:41" ht="16.5" customHeight="1">
      <c r="B237" s="222"/>
      <c r="C237" s="222"/>
      <c r="D237" s="222"/>
      <c r="E237" s="222"/>
      <c r="F237" s="222"/>
      <c r="G237" s="222"/>
      <c r="H237" s="235"/>
      <c r="I237" s="235"/>
      <c r="J237" s="222"/>
      <c r="K237" s="225"/>
      <c r="L237" s="225"/>
      <c r="M237" s="225"/>
      <c r="N237" s="225"/>
      <c r="O237" s="225"/>
      <c r="P237" s="225"/>
      <c r="Q237" s="225"/>
      <c r="R237" s="225"/>
      <c r="S237" s="225"/>
      <c r="T237" s="225"/>
      <c r="U237" s="216"/>
      <c r="V237" s="536"/>
      <c r="W237" s="286"/>
      <c r="X237" s="286"/>
      <c r="Y237" s="286"/>
      <c r="Z237" s="286"/>
      <c r="AA237" s="286"/>
      <c r="AB237" s="286"/>
      <c r="AC237" s="286"/>
      <c r="AD237" s="286"/>
      <c r="AE237" s="222"/>
      <c r="AF237" s="222"/>
      <c r="AG237" s="222"/>
      <c r="AH237" s="222"/>
      <c r="AI237" s="226"/>
      <c r="AJ237" s="222"/>
      <c r="AK237" s="222"/>
      <c r="AL237" s="222"/>
      <c r="AM237" s="222"/>
      <c r="AN237" s="222"/>
      <c r="AO237" s="222"/>
    </row>
    <row r="238" spans="2:41" ht="15.75" customHeight="1">
      <c r="B238" s="222"/>
      <c r="C238" s="222"/>
      <c r="D238" s="222"/>
      <c r="E238" s="222"/>
      <c r="F238" s="222"/>
      <c r="G238" s="222"/>
      <c r="H238" s="235"/>
      <c r="I238" s="235"/>
      <c r="J238" s="222"/>
      <c r="K238" s="225"/>
      <c r="L238" s="225"/>
      <c r="M238" s="225"/>
      <c r="N238" s="225"/>
      <c r="O238" s="225"/>
      <c r="P238" s="225"/>
      <c r="Q238" s="225"/>
      <c r="R238" s="225"/>
      <c r="S238" s="225"/>
      <c r="T238" s="225"/>
      <c r="U238" s="216"/>
    </row>
    <row r="239" spans="2:41" ht="15.75" customHeight="1"/>
    <row r="240" spans="2:4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sheetData>
  <autoFilter ref="W8:W38" xr:uid="{00000000-0001-0000-0200-000000000000}"/>
  <mergeCells count="16">
    <mergeCell ref="E2:E4"/>
    <mergeCell ref="J5:J7"/>
    <mergeCell ref="A1:D7"/>
    <mergeCell ref="AA8:AB8"/>
    <mergeCell ref="Y8:Z8"/>
    <mergeCell ref="N5:N7"/>
    <mergeCell ref="O5:O7"/>
    <mergeCell ref="P5:P7"/>
    <mergeCell ref="Q5:Q7"/>
    <mergeCell ref="R5:R7"/>
    <mergeCell ref="S5:S7"/>
    <mergeCell ref="G3:I3"/>
    <mergeCell ref="T6:T7"/>
    <mergeCell ref="K5:K7"/>
    <mergeCell ref="L5:L7"/>
    <mergeCell ref="M5:M7"/>
  </mergeCells>
  <phoneticPr fontId="34" type="noConversion"/>
  <conditionalFormatting sqref="E9:E38">
    <cfRule type="containsText" dxfId="110" priority="18" operator="containsText" text="GRP">
      <formula>NOT(ISERROR(SEARCH("GRP",E9)))</formula>
    </cfRule>
    <cfRule type="endsWith" dxfId="109" priority="19" operator="endsWith" text="PE">
      <formula>RIGHT(E9,LEN("PE"))="PE"</formula>
    </cfRule>
    <cfRule type="endsWith" dxfId="108" priority="20" operator="endsWith" text="PU">
      <formula>RIGHT(E9,LEN("PU"))="PU"</formula>
    </cfRule>
  </conditionalFormatting>
  <pageMargins left="0.75" right="0.75" top="1" bottom="1" header="0" footer="0"/>
  <pageSetup paperSize="9" orientation="portrait"/>
  <drawing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vt:i4>
      </vt:variant>
    </vt:vector>
  </HeadingPairs>
  <TitlesOfParts>
    <vt:vector size="14" baseType="lpstr">
      <vt:lpstr>Summary</vt:lpstr>
      <vt:lpstr>Invoice Agripp</vt:lpstr>
      <vt:lpstr>Data invoice</vt:lpstr>
      <vt:lpstr>Details of the order</vt:lpstr>
      <vt:lpstr>Agripp Holds PU</vt:lpstr>
      <vt:lpstr>Agripp Holds PE</vt:lpstr>
      <vt:lpstr>Updates</vt:lpstr>
      <vt:lpstr>Agripp Fiberglass Macros</vt:lpstr>
      <vt:lpstr>Agripp Woods</vt:lpstr>
      <vt:lpstr>Agripp Packs</vt:lpstr>
      <vt:lpstr>Data</vt:lpstr>
      <vt:lpstr>Data (new)</vt:lpstr>
      <vt:lpstr>Colors</vt:lpstr>
      <vt:lpstr>TableauDatanew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duc</dc:creator>
  <cp:lastModifiedBy>Diego Pasquel</cp:lastModifiedBy>
  <cp:lastPrinted>2021-10-12T10:40:08Z</cp:lastPrinted>
  <dcterms:created xsi:type="dcterms:W3CDTF">2017-04-24T12:54:43Z</dcterms:created>
  <dcterms:modified xsi:type="dcterms:W3CDTF">2024-10-15T12:10:29Z</dcterms:modified>
</cp:coreProperties>
</file>